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luciana_paiato_omc_com/Documents/Área de Trabalho/ESTUDOS PARA BOTI 2024/OOH PLANNER/"/>
    </mc:Choice>
  </mc:AlternateContent>
  <xr:revisionPtr revIDLastSave="0" documentId="14_{D7EC5603-ADE4-451F-8788-7E40929A49A0}" xr6:coauthVersionLast="47" xr6:coauthVersionMax="47" xr10:uidLastSave="{00000000-0000-0000-0000-000000000000}"/>
  <bookViews>
    <workbookView xWindow="-28920" yWindow="-120" windowWidth="29040" windowHeight="15720" tabRatio="934" firstSheet="2" activeTab="2" xr2:uid="{EA33C792-CAC4-457E-A1CA-DEB931685F75}"/>
  </bookViews>
  <sheets>
    <sheet name="RESUMO VEÍCULOS" sheetId="33" state="hidden" r:id="rId1"/>
    <sheet name="BELEM" sheetId="72" state="hidden" r:id="rId2"/>
    <sheet name="BELEM PLAN" sheetId="39" r:id="rId3"/>
    <sheet name="BOA VISTA" sheetId="73" state="hidden" r:id="rId4"/>
    <sheet name="BOA VISTA PLAN" sheetId="44" r:id="rId5"/>
    <sheet name="MACAPA" sheetId="74" state="hidden" r:id="rId6"/>
    <sheet name="MACAPA PLAN" sheetId="45" r:id="rId7"/>
    <sheet name="MANAUS" sheetId="75" state="hidden" r:id="rId8"/>
    <sheet name="MANAUS PLAN" sheetId="46" r:id="rId9"/>
    <sheet name="PALMAS" sheetId="76" state="hidden" r:id="rId10"/>
    <sheet name="PALMAS PLAN" sheetId="47" r:id="rId11"/>
    <sheet name="PORTO VELHO" sheetId="77" state="hidden" r:id="rId12"/>
    <sheet name="PORTO VELHO PLAN" sheetId="48" r:id="rId13"/>
    <sheet name="RIO BRANCO" sheetId="78" state="hidden" r:id="rId14"/>
    <sheet name="RIO BRANCO PLAN" sheetId="49" r:id="rId15"/>
    <sheet name="VITORIA" sheetId="79" state="hidden" r:id="rId16"/>
    <sheet name="VITORIA PLAN" sheetId="63" r:id="rId17"/>
    <sheet name="SAO PAULO" sheetId="80" state="hidden" r:id="rId18"/>
    <sheet name="SAO PAULO PLAN" sheetId="64" r:id="rId19"/>
    <sheet name="BELO HORIZONTE" sheetId="81" state="hidden" r:id="rId20"/>
    <sheet name="B.HORIZONTE PLAN" sheetId="65" r:id="rId21"/>
    <sheet name="RIO DE JANEIRO" sheetId="82" state="hidden" r:id="rId22"/>
    <sheet name="RIO DE JANEIRO_SEMPRATA" sheetId="83" state="hidden" r:id="rId23"/>
    <sheet name="RIO PLAN" sheetId="70" r:id="rId24"/>
    <sheet name="BRASILIA" sheetId="84" state="hidden" r:id="rId25"/>
    <sheet name="BRASILIA PLAN" sheetId="66" r:id="rId26"/>
    <sheet name="CAMPO GRANDE" sheetId="85" state="hidden" r:id="rId27"/>
    <sheet name="C.GRANDE PLAN" sheetId="67" r:id="rId28"/>
    <sheet name="GOIANIA" sheetId="86" state="hidden" r:id="rId29"/>
    <sheet name="GOIANIA PLAN" sheetId="68" r:id="rId30"/>
    <sheet name="CUIABA" sheetId="87" state="hidden" r:id="rId31"/>
    <sheet name="CUIABÁ PLAN" sheetId="69" r:id="rId32"/>
    <sheet name="FLORIANOPOLIS" sheetId="88" state="hidden" r:id="rId33"/>
    <sheet name="FLORIPA PLAN" sheetId="59" r:id="rId34"/>
    <sheet name="CURITIBA " sheetId="89" state="hidden" r:id="rId35"/>
    <sheet name="CURITIBA PLAN" sheetId="60" r:id="rId36"/>
    <sheet name="PORTO ALEGRE" sheetId="90" state="hidden" r:id="rId37"/>
    <sheet name="POA PLAN" sheetId="61" r:id="rId38"/>
    <sheet name="ARACAJU" sheetId="91" state="hidden" r:id="rId39"/>
    <sheet name="ARACAJU PLAN" sheetId="50" r:id="rId40"/>
    <sheet name="MACEIO " sheetId="92" state="hidden" r:id="rId41"/>
    <sheet name="MACEIO PLAN" sheetId="51" r:id="rId42"/>
    <sheet name="NATAL" sheetId="93" state="hidden" r:id="rId43"/>
    <sheet name="NATAL PLAN" sheetId="52" r:id="rId44"/>
    <sheet name="TERESINA" sheetId="94" state="hidden" r:id="rId45"/>
    <sheet name="TERESINA PLAN" sheetId="53" r:id="rId46"/>
    <sheet name="SAO LUIS" sheetId="95" state="hidden" r:id="rId47"/>
    <sheet name="SAO LUIS PLAN" sheetId="54" r:id="rId48"/>
    <sheet name="JOAO PESSOA" sheetId="96" state="hidden" r:id="rId49"/>
    <sheet name="JOAO PESSOA PLAN" sheetId="55" r:id="rId50"/>
    <sheet name="RECIFE" sheetId="97" state="hidden" r:id="rId51"/>
    <sheet name="RECIFE PLAN" sheetId="56" r:id="rId52"/>
    <sheet name="FORTALEZA" sheetId="98" state="hidden" r:id="rId53"/>
    <sheet name="FORTALEZA PLAN" sheetId="57" r:id="rId54"/>
    <sheet name="SALVADOR" sheetId="99" state="hidden" r:id="rId55"/>
    <sheet name="SALVADOR PLAN" sheetId="100" r:id="rId56"/>
  </sheets>
  <externalReferences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" hidden="1">#REF!</definedName>
    <definedName name="\a">#REF!</definedName>
    <definedName name="\c">#REF!</definedName>
    <definedName name="\D">#REF!</definedName>
    <definedName name="\e">#REF!</definedName>
    <definedName name="\f">#REF!</definedName>
    <definedName name="\i">#REF!</definedName>
    <definedName name="\l">#REF!</definedName>
    <definedName name="\m">#REF!</definedName>
    <definedName name="\o">#N/A</definedName>
    <definedName name="\P">#REF!</definedName>
    <definedName name="\QQ">#REF!</definedName>
    <definedName name="\s">#REF!</definedName>
    <definedName name="\v">#REF!</definedName>
    <definedName name="\w">#REF!</definedName>
    <definedName name="\zsfh.zdvsxb">#REF!</definedName>
    <definedName name="_">#REF!</definedName>
    <definedName name="___" hidden="1">#REF!</definedName>
    <definedName name="______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_sab1" hidden="1">{#N/A,#N/A,FALSE,"Banco de Dados"}</definedName>
    <definedName name="_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_sab1" hidden="1">{#N/A,#N/A,FALSE,"Banco de Dados"}</definedName>
    <definedName name="_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_sab1" hidden="1">{#N/A,#N/A,FALSE,"Banco de Dados"}</definedName>
    <definedName name="_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_sab1" hidden="1">{#N/A,#N/A,FALSE,"Banco de Dados"}</definedName>
    <definedName name="_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_sab1" hidden="1">{#N/A,#N/A,FALSE,"Banco de Dados"}</definedName>
    <definedName name="_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_sab1" hidden="1">{#N/A,#N/A,FALSE,"Banco de Dados"}</definedName>
    <definedName name="_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_sab1" hidden="1">{#N/A,#N/A,FALSE,"Banco de Dados"}</definedName>
    <definedName name="_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_sab1" hidden="1">{#N/A,#N/A,FALSE,"Banco de Dados"}</definedName>
    <definedName name="_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_sab1" hidden="1">{#N/A,#N/A,FALSE,"Banco de Dados"}</definedName>
    <definedName name="_______________________________________________________________________________________sab1" localSheetId="25" hidden="1">{#N/A,#N/A,FALSE,"Banco de Dados"}</definedName>
    <definedName name="_______________________________________________________________________________________sab1" localSheetId="27" hidden="1">{#N/A,#N/A,FALSE,"Banco de Dados"}</definedName>
    <definedName name="_______________________________________________________________________________________sab1" localSheetId="31" hidden="1">{#N/A,#N/A,FALSE,"Banco de Dados"}</definedName>
    <definedName name="_______________________________________________________________________________________sab1" localSheetId="29" hidden="1">{#N/A,#N/A,FALSE,"Banco de Dados"}</definedName>
    <definedName name="_______________________________________________________________________________________sab1" localSheetId="23" hidden="1">{#N/A,#N/A,FALSE,"Banco de Dados"}</definedName>
    <definedName name="_______________________________________________________________________________________sab1" localSheetId="55" hidden="1">{#N/A,#N/A,FALSE,"Banco de Dados"}</definedName>
    <definedName name="_______________________________________________________________________________________sab1" hidden="1">{#N/A,#N/A,FALSE,"Banco de Dados"}</definedName>
    <definedName name="______________________________________________________________________________________sab1" localSheetId="25" hidden="1">{#N/A,#N/A,FALSE,"Banco de Dados"}</definedName>
    <definedName name="______________________________________________________________________________________sab1" localSheetId="27" hidden="1">{#N/A,#N/A,FALSE,"Banco de Dados"}</definedName>
    <definedName name="______________________________________________________________________________________sab1" localSheetId="31" hidden="1">{#N/A,#N/A,FALSE,"Banco de Dados"}</definedName>
    <definedName name="______________________________________________________________________________________sab1" localSheetId="29" hidden="1">{#N/A,#N/A,FALSE,"Banco de Dados"}</definedName>
    <definedName name="______________________________________________________________________________________sab1" localSheetId="23" hidden="1">{#N/A,#N/A,FALSE,"Banco de Dados"}</definedName>
    <definedName name="______________________________________________________________________________________sab1" localSheetId="55" hidden="1">{#N/A,#N/A,FALSE,"Banco de Dados"}</definedName>
    <definedName name="______________________________________________________________________________________sab1" hidden="1">{#N/A,#N/A,FALSE,"Banco de Dados"}</definedName>
    <definedName name="_____________________________________________________________________________________sab1" localSheetId="25" hidden="1">{#N/A,#N/A,FALSE,"Banco de Dados"}</definedName>
    <definedName name="_____________________________________________________________________________________sab1" localSheetId="27" hidden="1">{#N/A,#N/A,FALSE,"Banco de Dados"}</definedName>
    <definedName name="_____________________________________________________________________________________sab1" localSheetId="31" hidden="1">{#N/A,#N/A,FALSE,"Banco de Dados"}</definedName>
    <definedName name="_____________________________________________________________________________________sab1" localSheetId="29" hidden="1">{#N/A,#N/A,FALSE,"Banco de Dados"}</definedName>
    <definedName name="_____________________________________________________________________________________sab1" localSheetId="23" hidden="1">{#N/A,#N/A,FALSE,"Banco de Dados"}</definedName>
    <definedName name="_____________________________________________________________________________________sab1" localSheetId="55" hidden="1">{#N/A,#N/A,FALSE,"Banco de Dados"}</definedName>
    <definedName name="_____________________________________________________________________________________sab1" hidden="1">{#N/A,#N/A,FALSE,"Banco de Dados"}</definedName>
    <definedName name="____________________________________________________________________________________sab1" localSheetId="25" hidden="1">{#N/A,#N/A,FALSE,"Banco de Dados"}</definedName>
    <definedName name="____________________________________________________________________________________sab1" localSheetId="27" hidden="1">{#N/A,#N/A,FALSE,"Banco de Dados"}</definedName>
    <definedName name="____________________________________________________________________________________sab1" localSheetId="31" hidden="1">{#N/A,#N/A,FALSE,"Banco de Dados"}</definedName>
    <definedName name="____________________________________________________________________________________sab1" localSheetId="29" hidden="1">{#N/A,#N/A,FALSE,"Banco de Dados"}</definedName>
    <definedName name="____________________________________________________________________________________sab1" localSheetId="23" hidden="1">{#N/A,#N/A,FALSE,"Banco de Dados"}</definedName>
    <definedName name="____________________________________________________________________________________sab1" localSheetId="55" hidden="1">{#N/A,#N/A,FALSE,"Banco de Dados"}</definedName>
    <definedName name="____________________________________________________________________________________sab1" hidden="1">{#N/A,#N/A,FALSE,"Banco de Dados"}</definedName>
    <definedName name="___________________________________________________________________________________sab1" localSheetId="25" hidden="1">{#N/A,#N/A,FALSE,"Banco de Dados"}</definedName>
    <definedName name="___________________________________________________________________________________sab1" localSheetId="27" hidden="1">{#N/A,#N/A,FALSE,"Banco de Dados"}</definedName>
    <definedName name="___________________________________________________________________________________sab1" localSheetId="31" hidden="1">{#N/A,#N/A,FALSE,"Banco de Dados"}</definedName>
    <definedName name="___________________________________________________________________________________sab1" localSheetId="29" hidden="1">{#N/A,#N/A,FALSE,"Banco de Dados"}</definedName>
    <definedName name="___________________________________________________________________________________sab1" localSheetId="23" hidden="1">{#N/A,#N/A,FALSE,"Banco de Dados"}</definedName>
    <definedName name="___________________________________________________________________________________sab1" localSheetId="55" hidden="1">{#N/A,#N/A,FALSE,"Banco de Dados"}</definedName>
    <definedName name="___________________________________________________________________________________sab1" hidden="1">{#N/A,#N/A,FALSE,"Banco de Dados"}</definedName>
    <definedName name="__________________________________________________________________________________sab1" localSheetId="25" hidden="1">{#N/A,#N/A,FALSE,"Banco de Dados"}</definedName>
    <definedName name="__________________________________________________________________________________sab1" localSheetId="27" hidden="1">{#N/A,#N/A,FALSE,"Banco de Dados"}</definedName>
    <definedName name="__________________________________________________________________________________sab1" localSheetId="31" hidden="1">{#N/A,#N/A,FALSE,"Banco de Dados"}</definedName>
    <definedName name="__________________________________________________________________________________sab1" localSheetId="29" hidden="1">{#N/A,#N/A,FALSE,"Banco de Dados"}</definedName>
    <definedName name="__________________________________________________________________________________sab1" localSheetId="23" hidden="1">{#N/A,#N/A,FALSE,"Banco de Dados"}</definedName>
    <definedName name="__________________________________________________________________________________sab1" localSheetId="55" hidden="1">{#N/A,#N/A,FALSE,"Banco de Dados"}</definedName>
    <definedName name="__________________________________________________________________________________sab1" hidden="1">{#N/A,#N/A,FALSE,"Banco de Dados"}</definedName>
    <definedName name="_________________________________________________________________________________sab1" localSheetId="25" hidden="1">{#N/A,#N/A,FALSE,"Banco de Dados"}</definedName>
    <definedName name="_________________________________________________________________________________sab1" localSheetId="27" hidden="1">{#N/A,#N/A,FALSE,"Banco de Dados"}</definedName>
    <definedName name="_________________________________________________________________________________sab1" localSheetId="31" hidden="1">{#N/A,#N/A,FALSE,"Banco de Dados"}</definedName>
    <definedName name="_________________________________________________________________________________sab1" localSheetId="29" hidden="1">{#N/A,#N/A,FALSE,"Banco de Dados"}</definedName>
    <definedName name="_________________________________________________________________________________sab1" localSheetId="23" hidden="1">{#N/A,#N/A,FALSE,"Banco de Dados"}</definedName>
    <definedName name="_________________________________________________________________________________sab1" localSheetId="55" hidden="1">{#N/A,#N/A,FALSE,"Banco de Dados"}</definedName>
    <definedName name="_________________________________________________________________________________sab1" hidden="1">{#N/A,#N/A,FALSE,"Banco de Dados"}</definedName>
    <definedName name="________________________________________________________________________________sab1" localSheetId="25" hidden="1">{#N/A,#N/A,FALSE,"Banco de Dados"}</definedName>
    <definedName name="________________________________________________________________________________sab1" localSheetId="27" hidden="1">{#N/A,#N/A,FALSE,"Banco de Dados"}</definedName>
    <definedName name="________________________________________________________________________________sab1" localSheetId="31" hidden="1">{#N/A,#N/A,FALSE,"Banco de Dados"}</definedName>
    <definedName name="________________________________________________________________________________sab1" localSheetId="29" hidden="1">{#N/A,#N/A,FALSE,"Banco de Dados"}</definedName>
    <definedName name="________________________________________________________________________________sab1" localSheetId="23" hidden="1">{#N/A,#N/A,FALSE,"Banco de Dados"}</definedName>
    <definedName name="________________________________________________________________________________sab1" localSheetId="55" hidden="1">{#N/A,#N/A,FALSE,"Banco de Dados"}</definedName>
    <definedName name="________________________________________________________________________________sab1" hidden="1">{#N/A,#N/A,FALSE,"Banco de Dados"}</definedName>
    <definedName name="_______________________________________________________________________________sab1" localSheetId="25" hidden="1">{#N/A,#N/A,FALSE,"Banco de Dados"}</definedName>
    <definedName name="_______________________________________________________________________________sab1" localSheetId="27" hidden="1">{#N/A,#N/A,FALSE,"Banco de Dados"}</definedName>
    <definedName name="_______________________________________________________________________________sab1" localSheetId="31" hidden="1">{#N/A,#N/A,FALSE,"Banco de Dados"}</definedName>
    <definedName name="_______________________________________________________________________________sab1" localSheetId="29" hidden="1">{#N/A,#N/A,FALSE,"Banco de Dados"}</definedName>
    <definedName name="_______________________________________________________________________________sab1" localSheetId="23" hidden="1">{#N/A,#N/A,FALSE,"Banco de Dados"}</definedName>
    <definedName name="_______________________________________________________________________________sab1" localSheetId="55" hidden="1">{#N/A,#N/A,FALSE,"Banco de Dados"}</definedName>
    <definedName name="_______________________________________________________________________________sab1" hidden="1">{#N/A,#N/A,FALSE,"Banco de Dados"}</definedName>
    <definedName name="______________________________________________________________________________sab1" localSheetId="25" hidden="1">{#N/A,#N/A,FALSE,"Banco de Dados"}</definedName>
    <definedName name="______________________________________________________________________________sab1" localSheetId="27" hidden="1">{#N/A,#N/A,FALSE,"Banco de Dados"}</definedName>
    <definedName name="______________________________________________________________________________sab1" localSheetId="31" hidden="1">{#N/A,#N/A,FALSE,"Banco de Dados"}</definedName>
    <definedName name="______________________________________________________________________________sab1" localSheetId="29" hidden="1">{#N/A,#N/A,FALSE,"Banco de Dados"}</definedName>
    <definedName name="______________________________________________________________________________sab1" localSheetId="23" hidden="1">{#N/A,#N/A,FALSE,"Banco de Dados"}</definedName>
    <definedName name="______________________________________________________________________________sab1" localSheetId="55" hidden="1">{#N/A,#N/A,FALSE,"Banco de Dados"}</definedName>
    <definedName name="______________________________________________________________________________sab1" hidden="1">{#N/A,#N/A,FALSE,"Banco de Dados"}</definedName>
    <definedName name="_____________________________________________________________________________sab1" localSheetId="25" hidden="1">{#N/A,#N/A,FALSE,"Banco de Dados"}</definedName>
    <definedName name="_____________________________________________________________________________sab1" localSheetId="27" hidden="1">{#N/A,#N/A,FALSE,"Banco de Dados"}</definedName>
    <definedName name="_____________________________________________________________________________sab1" localSheetId="31" hidden="1">{#N/A,#N/A,FALSE,"Banco de Dados"}</definedName>
    <definedName name="_____________________________________________________________________________sab1" localSheetId="29" hidden="1">{#N/A,#N/A,FALSE,"Banco de Dados"}</definedName>
    <definedName name="_____________________________________________________________________________sab1" localSheetId="23" hidden="1">{#N/A,#N/A,FALSE,"Banco de Dados"}</definedName>
    <definedName name="_____________________________________________________________________________sab1" localSheetId="55" hidden="1">{#N/A,#N/A,FALSE,"Banco de Dados"}</definedName>
    <definedName name="_____________________________________________________________________________sab1" hidden="1">{#N/A,#N/A,FALSE,"Banco de Dados"}</definedName>
    <definedName name="____________________________________________________________________________sab1" localSheetId="25" hidden="1">{#N/A,#N/A,FALSE,"Banco de Dados"}</definedName>
    <definedName name="____________________________________________________________________________sab1" localSheetId="27" hidden="1">{#N/A,#N/A,FALSE,"Banco de Dados"}</definedName>
    <definedName name="____________________________________________________________________________sab1" localSheetId="31" hidden="1">{#N/A,#N/A,FALSE,"Banco de Dados"}</definedName>
    <definedName name="____________________________________________________________________________sab1" localSheetId="29" hidden="1">{#N/A,#N/A,FALSE,"Banco de Dados"}</definedName>
    <definedName name="____________________________________________________________________________sab1" localSheetId="23" hidden="1">{#N/A,#N/A,FALSE,"Banco de Dados"}</definedName>
    <definedName name="____________________________________________________________________________sab1" localSheetId="55" hidden="1">{#N/A,#N/A,FALSE,"Banco de Dados"}</definedName>
    <definedName name="____________________________________________________________________________sab1" hidden="1">{#N/A,#N/A,FALSE,"Banco de Dados"}</definedName>
    <definedName name="___________________________________________________________________________sab1" localSheetId="25" hidden="1">{#N/A,#N/A,FALSE,"Banco de Dados"}</definedName>
    <definedName name="___________________________________________________________________________sab1" localSheetId="27" hidden="1">{#N/A,#N/A,FALSE,"Banco de Dados"}</definedName>
    <definedName name="___________________________________________________________________________sab1" localSheetId="31" hidden="1">{#N/A,#N/A,FALSE,"Banco de Dados"}</definedName>
    <definedName name="___________________________________________________________________________sab1" localSheetId="29" hidden="1">{#N/A,#N/A,FALSE,"Banco de Dados"}</definedName>
    <definedName name="___________________________________________________________________________sab1" localSheetId="23" hidden="1">{#N/A,#N/A,FALSE,"Banco de Dados"}</definedName>
    <definedName name="___________________________________________________________________________sab1" localSheetId="55" hidden="1">{#N/A,#N/A,FALSE,"Banco de Dados"}</definedName>
    <definedName name="___________________________________________________________________________sab1" hidden="1">{#N/A,#N/A,FALSE,"Banco de Dados"}</definedName>
    <definedName name="__________________________________________________________________________cto2">#REF!</definedName>
    <definedName name="__________________________________________________________________________er1">#REF!</definedName>
    <definedName name="__________________________________________________________________________rr2">#REF!</definedName>
    <definedName name="__________________________________________________________________________sab1" localSheetId="25" hidden="1">{#N/A,#N/A,FALSE,"Banco de Dados"}</definedName>
    <definedName name="__________________________________________________________________________sab1" localSheetId="27" hidden="1">{#N/A,#N/A,FALSE,"Banco de Dados"}</definedName>
    <definedName name="__________________________________________________________________________sab1" localSheetId="31" hidden="1">{#N/A,#N/A,FALSE,"Banco de Dados"}</definedName>
    <definedName name="__________________________________________________________________________sab1" localSheetId="29" hidden="1">{#N/A,#N/A,FALSE,"Banco de Dados"}</definedName>
    <definedName name="__________________________________________________________________________sab1" localSheetId="23" hidden="1">{#N/A,#N/A,FALSE,"Banco de Dados"}</definedName>
    <definedName name="__________________________________________________________________________sab1" localSheetId="55" hidden="1">{#N/A,#N/A,FALSE,"Banco de Dados"}</definedName>
    <definedName name="__________________________________________________________________________sab1" hidden="1">{#N/A,#N/A,FALSE,"Banco de Dados"}</definedName>
    <definedName name="_________________________________________________________________________sab1" localSheetId="25" hidden="1">{#N/A,#N/A,FALSE,"Banco de Dados"}</definedName>
    <definedName name="_________________________________________________________________________sab1" localSheetId="27" hidden="1">{#N/A,#N/A,FALSE,"Banco de Dados"}</definedName>
    <definedName name="_________________________________________________________________________sab1" localSheetId="31" hidden="1">{#N/A,#N/A,FALSE,"Banco de Dados"}</definedName>
    <definedName name="_________________________________________________________________________sab1" localSheetId="29" hidden="1">{#N/A,#N/A,FALSE,"Banco de Dados"}</definedName>
    <definedName name="_________________________________________________________________________sab1" localSheetId="23" hidden="1">{#N/A,#N/A,FALSE,"Banco de Dados"}</definedName>
    <definedName name="_________________________________________________________________________sab1" localSheetId="55" hidden="1">{#N/A,#N/A,FALSE,"Banco de Dados"}</definedName>
    <definedName name="_________________________________________________________________________sab1" hidden="1">{#N/A,#N/A,FALSE,"Banco de Dados"}</definedName>
    <definedName name="________________________________________________________________________sab1" localSheetId="25" hidden="1">{#N/A,#N/A,FALSE,"Banco de Dados"}</definedName>
    <definedName name="________________________________________________________________________sab1" localSheetId="27" hidden="1">{#N/A,#N/A,FALSE,"Banco de Dados"}</definedName>
    <definedName name="________________________________________________________________________sab1" localSheetId="31" hidden="1">{#N/A,#N/A,FALSE,"Banco de Dados"}</definedName>
    <definedName name="________________________________________________________________________sab1" localSheetId="29" hidden="1">{#N/A,#N/A,FALSE,"Banco de Dados"}</definedName>
    <definedName name="________________________________________________________________________sab1" localSheetId="23" hidden="1">{#N/A,#N/A,FALSE,"Banco de Dados"}</definedName>
    <definedName name="________________________________________________________________________sab1" localSheetId="55" hidden="1">{#N/A,#N/A,FALSE,"Banco de Dados"}</definedName>
    <definedName name="________________________________________________________________________sab1" hidden="1">{#N/A,#N/A,FALSE,"Banco de Dados"}</definedName>
    <definedName name="_______________________________________________________________________sab1" localSheetId="25" hidden="1">{#N/A,#N/A,FALSE,"Banco de Dados"}</definedName>
    <definedName name="_______________________________________________________________________sab1" localSheetId="27" hidden="1">{#N/A,#N/A,FALSE,"Banco de Dados"}</definedName>
    <definedName name="_______________________________________________________________________sab1" localSheetId="31" hidden="1">{#N/A,#N/A,FALSE,"Banco de Dados"}</definedName>
    <definedName name="_______________________________________________________________________sab1" localSheetId="29" hidden="1">{#N/A,#N/A,FALSE,"Banco de Dados"}</definedName>
    <definedName name="_______________________________________________________________________sab1" localSheetId="23" hidden="1">{#N/A,#N/A,FALSE,"Banco de Dados"}</definedName>
    <definedName name="_______________________________________________________________________sab1" localSheetId="55" hidden="1">{#N/A,#N/A,FALSE,"Banco de Dados"}</definedName>
    <definedName name="_______________________________________________________________________sab1" hidden="1">{#N/A,#N/A,FALSE,"Banco de Dados"}</definedName>
    <definedName name="______________________________________________________________________sab1" localSheetId="25" hidden="1">{#N/A,#N/A,FALSE,"Banco de Dados"}</definedName>
    <definedName name="______________________________________________________________________sab1" localSheetId="27" hidden="1">{#N/A,#N/A,FALSE,"Banco de Dados"}</definedName>
    <definedName name="______________________________________________________________________sab1" localSheetId="31" hidden="1">{#N/A,#N/A,FALSE,"Banco de Dados"}</definedName>
    <definedName name="______________________________________________________________________sab1" localSheetId="29" hidden="1">{#N/A,#N/A,FALSE,"Banco de Dados"}</definedName>
    <definedName name="______________________________________________________________________sab1" localSheetId="23" hidden="1">{#N/A,#N/A,FALSE,"Banco de Dados"}</definedName>
    <definedName name="______________________________________________________________________sab1" localSheetId="55" hidden="1">{#N/A,#N/A,FALSE,"Banco de Dados"}</definedName>
    <definedName name="______________________________________________________________________sab1" hidden="1">{#N/A,#N/A,FALSE,"Banco de Dados"}</definedName>
    <definedName name="_____________________________________________________________________sab1" localSheetId="25" hidden="1">{#N/A,#N/A,FALSE,"Banco de Dados"}</definedName>
    <definedName name="_____________________________________________________________________sab1" localSheetId="27" hidden="1">{#N/A,#N/A,FALSE,"Banco de Dados"}</definedName>
    <definedName name="_____________________________________________________________________sab1" localSheetId="31" hidden="1">{#N/A,#N/A,FALSE,"Banco de Dados"}</definedName>
    <definedName name="_____________________________________________________________________sab1" localSheetId="29" hidden="1">{#N/A,#N/A,FALSE,"Banco de Dados"}</definedName>
    <definedName name="_____________________________________________________________________sab1" localSheetId="23" hidden="1">{#N/A,#N/A,FALSE,"Banco de Dados"}</definedName>
    <definedName name="_____________________________________________________________________sab1" localSheetId="55" hidden="1">{#N/A,#N/A,FALSE,"Banco de Dados"}</definedName>
    <definedName name="_____________________________________________________________________sab1" hidden="1">{#N/A,#N/A,FALSE,"Banco de Dados"}</definedName>
    <definedName name="____________________________________________________________________sab1" localSheetId="25" hidden="1">{#N/A,#N/A,FALSE,"Banco de Dados"}</definedName>
    <definedName name="____________________________________________________________________sab1" localSheetId="27" hidden="1">{#N/A,#N/A,FALSE,"Banco de Dados"}</definedName>
    <definedName name="____________________________________________________________________sab1" localSheetId="31" hidden="1">{#N/A,#N/A,FALSE,"Banco de Dados"}</definedName>
    <definedName name="____________________________________________________________________sab1" localSheetId="29" hidden="1">{#N/A,#N/A,FALSE,"Banco de Dados"}</definedName>
    <definedName name="____________________________________________________________________sab1" localSheetId="23" hidden="1">{#N/A,#N/A,FALSE,"Banco de Dados"}</definedName>
    <definedName name="____________________________________________________________________sab1" localSheetId="55" hidden="1">{#N/A,#N/A,FALSE,"Banco de Dados"}</definedName>
    <definedName name="____________________________________________________________________sab1" hidden="1">{#N/A,#N/A,FALSE,"Banco de Dados"}</definedName>
    <definedName name="___________________________________________________________________sab1" localSheetId="25" hidden="1">{#N/A,#N/A,FALSE,"Banco de Dados"}</definedName>
    <definedName name="___________________________________________________________________sab1" localSheetId="27" hidden="1">{#N/A,#N/A,FALSE,"Banco de Dados"}</definedName>
    <definedName name="___________________________________________________________________sab1" localSheetId="31" hidden="1">{#N/A,#N/A,FALSE,"Banco de Dados"}</definedName>
    <definedName name="___________________________________________________________________sab1" localSheetId="29" hidden="1">{#N/A,#N/A,FALSE,"Banco de Dados"}</definedName>
    <definedName name="___________________________________________________________________sab1" localSheetId="23" hidden="1">{#N/A,#N/A,FALSE,"Banco de Dados"}</definedName>
    <definedName name="___________________________________________________________________sab1" localSheetId="55" hidden="1">{#N/A,#N/A,FALSE,"Banco de Dados"}</definedName>
    <definedName name="___________________________________________________________________sab1" hidden="1">{#N/A,#N/A,FALSE,"Banco de Dados"}</definedName>
    <definedName name="__________________________________________________________________sab1" localSheetId="25" hidden="1">{#N/A,#N/A,FALSE,"Banco de Dados"}</definedName>
    <definedName name="__________________________________________________________________sab1" localSheetId="27" hidden="1">{#N/A,#N/A,FALSE,"Banco de Dados"}</definedName>
    <definedName name="__________________________________________________________________sab1" localSheetId="31" hidden="1">{#N/A,#N/A,FALSE,"Banco de Dados"}</definedName>
    <definedName name="__________________________________________________________________sab1" localSheetId="29" hidden="1">{#N/A,#N/A,FALSE,"Banco de Dados"}</definedName>
    <definedName name="__________________________________________________________________sab1" localSheetId="23" hidden="1">{#N/A,#N/A,FALSE,"Banco de Dados"}</definedName>
    <definedName name="__________________________________________________________________sab1" localSheetId="55" hidden="1">{#N/A,#N/A,FALSE,"Banco de Dados"}</definedName>
    <definedName name="__________________________________________________________________sab1" hidden="1">{#N/A,#N/A,FALSE,"Banco de Dados"}</definedName>
    <definedName name="_________________________________________________________________sab1" localSheetId="25" hidden="1">{#N/A,#N/A,FALSE,"Banco de Dados"}</definedName>
    <definedName name="_________________________________________________________________sab1" localSheetId="27" hidden="1">{#N/A,#N/A,FALSE,"Banco de Dados"}</definedName>
    <definedName name="_________________________________________________________________sab1" localSheetId="31" hidden="1">{#N/A,#N/A,FALSE,"Banco de Dados"}</definedName>
    <definedName name="_________________________________________________________________sab1" localSheetId="29" hidden="1">{#N/A,#N/A,FALSE,"Banco de Dados"}</definedName>
    <definedName name="_________________________________________________________________sab1" localSheetId="23" hidden="1">{#N/A,#N/A,FALSE,"Banco de Dados"}</definedName>
    <definedName name="_________________________________________________________________sab1" localSheetId="55" hidden="1">{#N/A,#N/A,FALSE,"Banco de Dados"}</definedName>
    <definedName name="_________________________________________________________________sab1" hidden="1">{#N/A,#N/A,FALSE,"Banco de Dados"}</definedName>
    <definedName name="________________________________________________________________sab1" localSheetId="25" hidden="1">{#N/A,#N/A,FALSE,"Banco de Dados"}</definedName>
    <definedName name="________________________________________________________________sab1" localSheetId="27" hidden="1">{#N/A,#N/A,FALSE,"Banco de Dados"}</definedName>
    <definedName name="________________________________________________________________sab1" localSheetId="31" hidden="1">{#N/A,#N/A,FALSE,"Banco de Dados"}</definedName>
    <definedName name="________________________________________________________________sab1" localSheetId="29" hidden="1">{#N/A,#N/A,FALSE,"Banco de Dados"}</definedName>
    <definedName name="________________________________________________________________sab1" localSheetId="23" hidden="1">{#N/A,#N/A,FALSE,"Banco de Dados"}</definedName>
    <definedName name="________________________________________________________________sab1" localSheetId="55" hidden="1">{#N/A,#N/A,FALSE,"Banco de Dados"}</definedName>
    <definedName name="________________________________________________________________sab1" hidden="1">{#N/A,#N/A,FALSE,"Banco de Dados"}</definedName>
    <definedName name="_______________________________________________________________sab1" localSheetId="25" hidden="1">{#N/A,#N/A,FALSE,"Banco de Dados"}</definedName>
    <definedName name="_______________________________________________________________sab1" localSheetId="27" hidden="1">{#N/A,#N/A,FALSE,"Banco de Dados"}</definedName>
    <definedName name="_______________________________________________________________sab1" localSheetId="31" hidden="1">{#N/A,#N/A,FALSE,"Banco de Dados"}</definedName>
    <definedName name="_______________________________________________________________sab1" localSheetId="29" hidden="1">{#N/A,#N/A,FALSE,"Banco de Dados"}</definedName>
    <definedName name="_______________________________________________________________sab1" localSheetId="23" hidden="1">{#N/A,#N/A,FALSE,"Banco de Dados"}</definedName>
    <definedName name="_______________________________________________________________sab1" localSheetId="55" hidden="1">{#N/A,#N/A,FALSE,"Banco de Dados"}</definedName>
    <definedName name="_______________________________________________________________sab1" hidden="1">{#N/A,#N/A,FALSE,"Banco de Dados"}</definedName>
    <definedName name="______________________________________________________________sab1" localSheetId="25" hidden="1">{#N/A,#N/A,FALSE,"Banco de Dados"}</definedName>
    <definedName name="______________________________________________________________sab1" localSheetId="27" hidden="1">{#N/A,#N/A,FALSE,"Banco de Dados"}</definedName>
    <definedName name="______________________________________________________________sab1" localSheetId="31" hidden="1">{#N/A,#N/A,FALSE,"Banco de Dados"}</definedName>
    <definedName name="______________________________________________________________sab1" localSheetId="29" hidden="1">{#N/A,#N/A,FALSE,"Banco de Dados"}</definedName>
    <definedName name="______________________________________________________________sab1" localSheetId="23" hidden="1">{#N/A,#N/A,FALSE,"Banco de Dados"}</definedName>
    <definedName name="______________________________________________________________sab1" localSheetId="55" hidden="1">{#N/A,#N/A,FALSE,"Banco de Dados"}</definedName>
    <definedName name="______________________________________________________________sab1" hidden="1">{#N/A,#N/A,FALSE,"Banco de Dados"}</definedName>
    <definedName name="_____________________________________________________________sab1" localSheetId="25" hidden="1">{#N/A,#N/A,FALSE,"Banco de Dados"}</definedName>
    <definedName name="_____________________________________________________________sab1" localSheetId="27" hidden="1">{#N/A,#N/A,FALSE,"Banco de Dados"}</definedName>
    <definedName name="_____________________________________________________________sab1" localSheetId="31" hidden="1">{#N/A,#N/A,FALSE,"Banco de Dados"}</definedName>
    <definedName name="_____________________________________________________________sab1" localSheetId="29" hidden="1">{#N/A,#N/A,FALSE,"Banco de Dados"}</definedName>
    <definedName name="_____________________________________________________________sab1" localSheetId="23" hidden="1">{#N/A,#N/A,FALSE,"Banco de Dados"}</definedName>
    <definedName name="_____________________________________________________________sab1" localSheetId="55" hidden="1">{#N/A,#N/A,FALSE,"Banco de Dados"}</definedName>
    <definedName name="_____________________________________________________________sab1" hidden="1">{#N/A,#N/A,FALSE,"Banco de Dados"}</definedName>
    <definedName name="____________________________________________________________sab1" localSheetId="25" hidden="1">{#N/A,#N/A,FALSE,"Banco de Dados"}</definedName>
    <definedName name="____________________________________________________________sab1" localSheetId="27" hidden="1">{#N/A,#N/A,FALSE,"Banco de Dados"}</definedName>
    <definedName name="____________________________________________________________sab1" localSheetId="31" hidden="1">{#N/A,#N/A,FALSE,"Banco de Dados"}</definedName>
    <definedName name="____________________________________________________________sab1" localSheetId="29" hidden="1">{#N/A,#N/A,FALSE,"Banco de Dados"}</definedName>
    <definedName name="____________________________________________________________sab1" localSheetId="23" hidden="1">{#N/A,#N/A,FALSE,"Banco de Dados"}</definedName>
    <definedName name="____________________________________________________________sab1" localSheetId="55" hidden="1">{#N/A,#N/A,FALSE,"Banco de Dados"}</definedName>
    <definedName name="____________________________________________________________sab1" hidden="1">{#N/A,#N/A,FALSE,"Banco de Dados"}</definedName>
    <definedName name="___________________________________________________________sab1" localSheetId="25" hidden="1">{#N/A,#N/A,FALSE,"Banco de Dados"}</definedName>
    <definedName name="___________________________________________________________sab1" localSheetId="27" hidden="1">{#N/A,#N/A,FALSE,"Banco de Dados"}</definedName>
    <definedName name="___________________________________________________________sab1" localSheetId="31" hidden="1">{#N/A,#N/A,FALSE,"Banco de Dados"}</definedName>
    <definedName name="___________________________________________________________sab1" localSheetId="29" hidden="1">{#N/A,#N/A,FALSE,"Banco de Dados"}</definedName>
    <definedName name="___________________________________________________________sab1" localSheetId="23" hidden="1">{#N/A,#N/A,FALSE,"Banco de Dados"}</definedName>
    <definedName name="___________________________________________________________sab1" localSheetId="55" hidden="1">{#N/A,#N/A,FALSE,"Banco de Dados"}</definedName>
    <definedName name="___________________________________________________________sab1" hidden="1">{#N/A,#N/A,FALSE,"Banco de Dados"}</definedName>
    <definedName name="__________________________________________________________sab1" localSheetId="25" hidden="1">{#N/A,#N/A,FALSE,"Banco de Dados"}</definedName>
    <definedName name="__________________________________________________________sab1" localSheetId="27" hidden="1">{#N/A,#N/A,FALSE,"Banco de Dados"}</definedName>
    <definedName name="__________________________________________________________sab1" localSheetId="31" hidden="1">{#N/A,#N/A,FALSE,"Banco de Dados"}</definedName>
    <definedName name="__________________________________________________________sab1" localSheetId="29" hidden="1">{#N/A,#N/A,FALSE,"Banco de Dados"}</definedName>
    <definedName name="__________________________________________________________sab1" localSheetId="23" hidden="1">{#N/A,#N/A,FALSE,"Banco de Dados"}</definedName>
    <definedName name="__________________________________________________________sab1" localSheetId="55" hidden="1">{#N/A,#N/A,FALSE,"Banco de Dados"}</definedName>
    <definedName name="__________________________________________________________sab1" hidden="1">{#N/A,#N/A,FALSE,"Banco de Dados"}</definedName>
    <definedName name="_________________________________________________________sab1" localSheetId="25" hidden="1">{#N/A,#N/A,FALSE,"Banco de Dados"}</definedName>
    <definedName name="_________________________________________________________sab1" localSheetId="27" hidden="1">{#N/A,#N/A,FALSE,"Banco de Dados"}</definedName>
    <definedName name="_________________________________________________________sab1" localSheetId="31" hidden="1">{#N/A,#N/A,FALSE,"Banco de Dados"}</definedName>
    <definedName name="_________________________________________________________sab1" localSheetId="29" hidden="1">{#N/A,#N/A,FALSE,"Banco de Dados"}</definedName>
    <definedName name="_________________________________________________________sab1" localSheetId="23" hidden="1">{#N/A,#N/A,FALSE,"Banco de Dados"}</definedName>
    <definedName name="_________________________________________________________sab1" localSheetId="55" hidden="1">{#N/A,#N/A,FALSE,"Banco de Dados"}</definedName>
    <definedName name="_________________________________________________________sab1" hidden="1">{#N/A,#N/A,FALSE,"Banco de Dados"}</definedName>
    <definedName name="________________________________________________________sab1" localSheetId="25" hidden="1">{#N/A,#N/A,FALSE,"Banco de Dados"}</definedName>
    <definedName name="________________________________________________________sab1" localSheetId="27" hidden="1">{#N/A,#N/A,FALSE,"Banco de Dados"}</definedName>
    <definedName name="________________________________________________________sab1" localSheetId="31" hidden="1">{#N/A,#N/A,FALSE,"Banco de Dados"}</definedName>
    <definedName name="________________________________________________________sab1" localSheetId="29" hidden="1">{#N/A,#N/A,FALSE,"Banco de Dados"}</definedName>
    <definedName name="________________________________________________________sab1" localSheetId="23" hidden="1">{#N/A,#N/A,FALSE,"Banco de Dados"}</definedName>
    <definedName name="________________________________________________________sab1" localSheetId="55" hidden="1">{#N/A,#N/A,FALSE,"Banco de Dados"}</definedName>
    <definedName name="________________________________________________________sab1" hidden="1">{#N/A,#N/A,FALSE,"Banco de Dados"}</definedName>
    <definedName name="_______________________________________________________sab1" localSheetId="25" hidden="1">{#N/A,#N/A,FALSE,"Banco de Dados"}</definedName>
    <definedName name="_______________________________________________________sab1" localSheetId="27" hidden="1">{#N/A,#N/A,FALSE,"Banco de Dados"}</definedName>
    <definedName name="_______________________________________________________sab1" localSheetId="31" hidden="1">{#N/A,#N/A,FALSE,"Banco de Dados"}</definedName>
    <definedName name="_______________________________________________________sab1" localSheetId="29" hidden="1">{#N/A,#N/A,FALSE,"Banco de Dados"}</definedName>
    <definedName name="_______________________________________________________sab1" localSheetId="23" hidden="1">{#N/A,#N/A,FALSE,"Banco de Dados"}</definedName>
    <definedName name="_______________________________________________________sab1" localSheetId="55" hidden="1">{#N/A,#N/A,FALSE,"Banco de Dados"}</definedName>
    <definedName name="_______________________________________________________sab1" hidden="1">{#N/A,#N/A,FALSE,"Banco de Dados"}</definedName>
    <definedName name="______________________________________________________sab1" localSheetId="25" hidden="1">{#N/A,#N/A,FALSE,"Banco de Dados"}</definedName>
    <definedName name="______________________________________________________sab1" localSheetId="27" hidden="1">{#N/A,#N/A,FALSE,"Banco de Dados"}</definedName>
    <definedName name="______________________________________________________sab1" localSheetId="31" hidden="1">{#N/A,#N/A,FALSE,"Banco de Dados"}</definedName>
    <definedName name="______________________________________________________sab1" localSheetId="29" hidden="1">{#N/A,#N/A,FALSE,"Banco de Dados"}</definedName>
    <definedName name="______________________________________________________sab1" localSheetId="23" hidden="1">{#N/A,#N/A,FALSE,"Banco de Dados"}</definedName>
    <definedName name="______________________________________________________sab1" localSheetId="55" hidden="1">{#N/A,#N/A,FALSE,"Banco de Dados"}</definedName>
    <definedName name="______________________________________________________sab1" hidden="1">{#N/A,#N/A,FALSE,"Banco de Dados"}</definedName>
    <definedName name="_____________________________________________________sab1" localSheetId="25" hidden="1">{#N/A,#N/A,FALSE,"Banco de Dados"}</definedName>
    <definedName name="_____________________________________________________sab1" localSheetId="27" hidden="1">{#N/A,#N/A,FALSE,"Banco de Dados"}</definedName>
    <definedName name="_____________________________________________________sab1" localSheetId="31" hidden="1">{#N/A,#N/A,FALSE,"Banco de Dados"}</definedName>
    <definedName name="_____________________________________________________sab1" localSheetId="29" hidden="1">{#N/A,#N/A,FALSE,"Banco de Dados"}</definedName>
    <definedName name="_____________________________________________________sab1" localSheetId="23" hidden="1">{#N/A,#N/A,FALSE,"Banco de Dados"}</definedName>
    <definedName name="_____________________________________________________sab1" localSheetId="55" hidden="1">{#N/A,#N/A,FALSE,"Banco de Dados"}</definedName>
    <definedName name="_____________________________________________________sab1" hidden="1">{#N/A,#N/A,FALSE,"Banco de Dados"}</definedName>
    <definedName name="____________________________________________________sab1" localSheetId="25" hidden="1">{#N/A,#N/A,FALSE,"Banco de Dados"}</definedName>
    <definedName name="____________________________________________________sab1" localSheetId="27" hidden="1">{#N/A,#N/A,FALSE,"Banco de Dados"}</definedName>
    <definedName name="____________________________________________________sab1" localSheetId="31" hidden="1">{#N/A,#N/A,FALSE,"Banco de Dados"}</definedName>
    <definedName name="____________________________________________________sab1" localSheetId="29" hidden="1">{#N/A,#N/A,FALSE,"Banco de Dados"}</definedName>
    <definedName name="____________________________________________________sab1" localSheetId="23" hidden="1">{#N/A,#N/A,FALSE,"Banco de Dados"}</definedName>
    <definedName name="____________________________________________________sab1" localSheetId="55" hidden="1">{#N/A,#N/A,FALSE,"Banco de Dados"}</definedName>
    <definedName name="____________________________________________________sab1" hidden="1">{#N/A,#N/A,FALSE,"Banco de Dados"}</definedName>
    <definedName name="_____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_sab1" localSheetId="25" hidden="1">{#N/A,#N/A,FALSE,"Banco de Dados"}</definedName>
    <definedName name="___________________________________________________sab1" localSheetId="27" hidden="1">{#N/A,#N/A,FALSE,"Banco de Dados"}</definedName>
    <definedName name="___________________________________________________sab1" localSheetId="31" hidden="1">{#N/A,#N/A,FALSE,"Banco de Dados"}</definedName>
    <definedName name="___________________________________________________sab1" localSheetId="29" hidden="1">{#N/A,#N/A,FALSE,"Banco de Dados"}</definedName>
    <definedName name="___________________________________________________sab1" localSheetId="23" hidden="1">{#N/A,#N/A,FALSE,"Banco de Dados"}</definedName>
    <definedName name="___________________________________________________sab1" localSheetId="55" hidden="1">{#N/A,#N/A,FALSE,"Banco de Dados"}</definedName>
    <definedName name="___________________________________________________sab1" hidden="1">{#N/A,#N/A,FALSE,"Banco de Dados"}</definedName>
    <definedName name="____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_sab1" localSheetId="25" hidden="1">{#N/A,#N/A,FALSE,"Banco de Dados"}</definedName>
    <definedName name="__________________________________________________sab1" localSheetId="27" hidden="1">{#N/A,#N/A,FALSE,"Banco de Dados"}</definedName>
    <definedName name="__________________________________________________sab1" localSheetId="31" hidden="1">{#N/A,#N/A,FALSE,"Banco de Dados"}</definedName>
    <definedName name="__________________________________________________sab1" localSheetId="29" hidden="1">{#N/A,#N/A,FALSE,"Banco de Dados"}</definedName>
    <definedName name="__________________________________________________sab1" localSheetId="23" hidden="1">{#N/A,#N/A,FALSE,"Banco de Dados"}</definedName>
    <definedName name="__________________________________________________sab1" localSheetId="55" hidden="1">{#N/A,#N/A,FALSE,"Banco de Dados"}</definedName>
    <definedName name="__________________________________________________sab1" hidden="1">{#N/A,#N/A,FALSE,"Banco de Dados"}</definedName>
    <definedName name="_________________________________________________rev2">#REF!</definedName>
    <definedName name="___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_sab1" localSheetId="25" hidden="1">{#N/A,#N/A,FALSE,"Banco de Dados"}</definedName>
    <definedName name="_________________________________________________sab1" localSheetId="27" hidden="1">{#N/A,#N/A,FALSE,"Banco de Dados"}</definedName>
    <definedName name="_________________________________________________sab1" localSheetId="31" hidden="1">{#N/A,#N/A,FALSE,"Banco de Dados"}</definedName>
    <definedName name="_________________________________________________sab1" localSheetId="29" hidden="1">{#N/A,#N/A,FALSE,"Banco de Dados"}</definedName>
    <definedName name="_________________________________________________sab1" localSheetId="23" hidden="1">{#N/A,#N/A,FALSE,"Banco de Dados"}</definedName>
    <definedName name="_________________________________________________sab1" localSheetId="55" hidden="1">{#N/A,#N/A,FALSE,"Banco de Dados"}</definedName>
    <definedName name="_________________________________________________sab1" hidden="1">{#N/A,#N/A,FALSE,"Banco de Dados"}</definedName>
    <definedName name="__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_sab1" localSheetId="25" hidden="1">{#N/A,#N/A,FALSE,"Banco de Dados"}</definedName>
    <definedName name="________________________________________________sab1" localSheetId="27" hidden="1">{#N/A,#N/A,FALSE,"Banco de Dados"}</definedName>
    <definedName name="________________________________________________sab1" localSheetId="31" hidden="1">{#N/A,#N/A,FALSE,"Banco de Dados"}</definedName>
    <definedName name="________________________________________________sab1" localSheetId="29" hidden="1">{#N/A,#N/A,FALSE,"Banco de Dados"}</definedName>
    <definedName name="________________________________________________sab1" localSheetId="23" hidden="1">{#N/A,#N/A,FALSE,"Banco de Dados"}</definedName>
    <definedName name="________________________________________________sab1" localSheetId="55" hidden="1">{#N/A,#N/A,FALSE,"Banco de Dados"}</definedName>
    <definedName name="________________________________________________sab1" hidden="1">{#N/A,#N/A,FALSE,"Banco de Dados"}</definedName>
    <definedName name="_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_sab1" localSheetId="25" hidden="1">{#N/A,#N/A,FALSE,"Banco de Dados"}</definedName>
    <definedName name="_______________________________________________sab1" localSheetId="27" hidden="1">{#N/A,#N/A,FALSE,"Banco de Dados"}</definedName>
    <definedName name="_______________________________________________sab1" localSheetId="31" hidden="1">{#N/A,#N/A,FALSE,"Banco de Dados"}</definedName>
    <definedName name="_______________________________________________sab1" localSheetId="29" hidden="1">{#N/A,#N/A,FALSE,"Banco de Dados"}</definedName>
    <definedName name="_______________________________________________sab1" localSheetId="23" hidden="1">{#N/A,#N/A,FALSE,"Banco de Dados"}</definedName>
    <definedName name="_______________________________________________sab1" localSheetId="55" hidden="1">{#N/A,#N/A,FALSE,"Banco de Dados"}</definedName>
    <definedName name="_______________________________________________sab1" hidden="1">{#N/A,#N/A,FALSE,"Banco de Dados"}</definedName>
    <definedName name="_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_sab1" localSheetId="25" hidden="1">{#N/A,#N/A,FALSE,"Banco de Dados"}</definedName>
    <definedName name="______________________________________________sab1" localSheetId="27" hidden="1">{#N/A,#N/A,FALSE,"Banco de Dados"}</definedName>
    <definedName name="______________________________________________sab1" localSheetId="31" hidden="1">{#N/A,#N/A,FALSE,"Banco de Dados"}</definedName>
    <definedName name="______________________________________________sab1" localSheetId="29" hidden="1">{#N/A,#N/A,FALSE,"Banco de Dados"}</definedName>
    <definedName name="______________________________________________sab1" localSheetId="23" hidden="1">{#N/A,#N/A,FALSE,"Banco de Dados"}</definedName>
    <definedName name="______________________________________________sab1" localSheetId="55" hidden="1">{#N/A,#N/A,FALSE,"Banco de Dados"}</definedName>
    <definedName name="______________________________________________sab1" hidden="1">{#N/A,#N/A,FALSE,"Banco de Dados"}</definedName>
    <definedName name="_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_sab1" localSheetId="25" hidden="1">{#N/A,#N/A,FALSE,"Banco de Dados"}</definedName>
    <definedName name="_____________________________________________sab1" localSheetId="27" hidden="1">{#N/A,#N/A,FALSE,"Banco de Dados"}</definedName>
    <definedName name="_____________________________________________sab1" localSheetId="31" hidden="1">{#N/A,#N/A,FALSE,"Banco de Dados"}</definedName>
    <definedName name="_____________________________________________sab1" localSheetId="29" hidden="1">{#N/A,#N/A,FALSE,"Banco de Dados"}</definedName>
    <definedName name="_____________________________________________sab1" localSheetId="23" hidden="1">{#N/A,#N/A,FALSE,"Banco de Dados"}</definedName>
    <definedName name="_____________________________________________sab1" localSheetId="55" hidden="1">{#N/A,#N/A,FALSE,"Banco de Dados"}</definedName>
    <definedName name="_____________________________________________sab1" hidden="1">{#N/A,#N/A,FALSE,"Banco de Dados"}</definedName>
    <definedName name="____________________________________________alt2">#REF!</definedName>
    <definedName name="____________________________________________R">#REF!</definedName>
    <definedName name="______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r2">#REF!</definedName>
    <definedName name="_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_sab1" localSheetId="25" hidden="1">{#N/A,#N/A,FALSE,"Banco de Dados"}</definedName>
    <definedName name="____________________________________________sab1" localSheetId="27" hidden="1">{#N/A,#N/A,FALSE,"Banco de Dados"}</definedName>
    <definedName name="____________________________________________sab1" localSheetId="31" hidden="1">{#N/A,#N/A,FALSE,"Banco de Dados"}</definedName>
    <definedName name="____________________________________________sab1" localSheetId="29" hidden="1">{#N/A,#N/A,FALSE,"Banco de Dados"}</definedName>
    <definedName name="____________________________________________sab1" localSheetId="23" hidden="1">{#N/A,#N/A,FALSE,"Banco de Dados"}</definedName>
    <definedName name="____________________________________________sab1" localSheetId="55" hidden="1">{#N/A,#N/A,FALSE,"Banco de Dados"}</definedName>
    <definedName name="____________________________________________sab1" hidden="1">{#N/A,#N/A,FALSE,"Banco de Dados"}</definedName>
    <definedName name="___________________________________________alt2">#REF!</definedName>
    <definedName name="___________________________________________bh1">#N/A</definedName>
    <definedName name="___________________________________________bh2">#N/A</definedName>
    <definedName name="___________________________________________bh3">#N/A</definedName>
    <definedName name="___________________________________________bh4">#N/A</definedName>
    <definedName name="___________________________________________bh5">#N/A</definedName>
    <definedName name="___________________________________________bh6">#N/A</definedName>
    <definedName name="___________________________________________bh7">#N/A</definedName>
    <definedName name="___________________________________________bh8">#N/A</definedName>
    <definedName name="___________________________________________bh9">#N/A</definedName>
    <definedName name="___________________________________________Brz1">#REF!</definedName>
    <definedName name="___________________________________________Brz2">#REF!</definedName>
    <definedName name="___________________________________________R">#REF!</definedName>
    <definedName name="_____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io1">#N/A</definedName>
    <definedName name="___________________________________________rio2">#N/A</definedName>
    <definedName name="___________________________________________rio3">#N/A</definedName>
    <definedName name="___________________________________________rj1">#N/A</definedName>
    <definedName name="___________________________________________rj2">#N/A</definedName>
    <definedName name="___________________________________________rj3">#N/A</definedName>
    <definedName name="___________________________________________rj4">#N/A</definedName>
    <definedName name="___________________________________________rj5">#N/A</definedName>
    <definedName name="___________________________________________rj6">#N/A</definedName>
    <definedName name="___________________________________________rj7">#N/A</definedName>
    <definedName name="___________________________________________rj8">#N/A</definedName>
    <definedName name="___________________________________________rj9">#N/A</definedName>
    <definedName name="___________________________________________rr2">#REF!</definedName>
    <definedName name="___________________________________________rs2">#N/A</definedName>
    <definedName name="___________________________________________rs3">#N/A</definedName>
    <definedName name="___________________________________________rs4">#N/A</definedName>
    <definedName name="___________________________________________rs5">#N/A</definedName>
    <definedName name="___________________________________________rs6">#N/A</definedName>
    <definedName name="___________________________________________rs7">#N/A</definedName>
    <definedName name="___________________________________________rs8">#N/A</definedName>
    <definedName name="___________________________________________rs9">#N/A</definedName>
    <definedName name="_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_sab1" localSheetId="25" hidden="1">{#N/A,#N/A,FALSE,"Banco de Dados"}</definedName>
    <definedName name="___________________________________________sab1" localSheetId="27" hidden="1">{#N/A,#N/A,FALSE,"Banco de Dados"}</definedName>
    <definedName name="___________________________________________sab1" localSheetId="31" hidden="1">{#N/A,#N/A,FALSE,"Banco de Dados"}</definedName>
    <definedName name="___________________________________________sab1" localSheetId="29" hidden="1">{#N/A,#N/A,FALSE,"Banco de Dados"}</definedName>
    <definedName name="___________________________________________sab1" localSheetId="23" hidden="1">{#N/A,#N/A,FALSE,"Banco de Dados"}</definedName>
    <definedName name="___________________________________________sab1" localSheetId="55" hidden="1">{#N/A,#N/A,FALSE,"Banco de Dados"}</definedName>
    <definedName name="___________________________________________sab1" hidden="1">{#N/A,#N/A,FALSE,"Banco de Dados"}</definedName>
    <definedName name="___________________________________________sc2">#N/A</definedName>
    <definedName name="___________________________________________sc3">#N/A</definedName>
    <definedName name="___________________________________________sc4">#N/A</definedName>
    <definedName name="___________________________________________sc5">#N/A</definedName>
    <definedName name="___________________________________________sc6">#N/A</definedName>
    <definedName name="___________________________________________sc7">#N/A</definedName>
    <definedName name="___________________________________________sc8">#N/A</definedName>
    <definedName name="___________________________________________sc9">#N/A</definedName>
    <definedName name="__________________________________________alt2">#N/A</definedName>
    <definedName name="__________________________________________Brz1">#REF!</definedName>
    <definedName name="__________________________________________Brz2">#REF!</definedName>
    <definedName name="__________________________________________cto2">#N/A</definedName>
    <definedName name="__________________________________________R">#N/A</definedName>
    <definedName name="____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r2">#N/A</definedName>
    <definedName name="_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_sab1" localSheetId="25" hidden="1">{#N/A,#N/A,FALSE,"Banco de Dados"}</definedName>
    <definedName name="__________________________________________sab1" localSheetId="27" hidden="1">{#N/A,#N/A,FALSE,"Banco de Dados"}</definedName>
    <definedName name="__________________________________________sab1" localSheetId="31" hidden="1">{#N/A,#N/A,FALSE,"Banco de Dados"}</definedName>
    <definedName name="__________________________________________sab1" localSheetId="29" hidden="1">{#N/A,#N/A,FALSE,"Banco de Dados"}</definedName>
    <definedName name="__________________________________________sab1" localSheetId="23" hidden="1">{#N/A,#N/A,FALSE,"Banco de Dados"}</definedName>
    <definedName name="__________________________________________sab1" localSheetId="55" hidden="1">{#N/A,#N/A,FALSE,"Banco de Dados"}</definedName>
    <definedName name="__________________________________________sab1" hidden="1">{#N/A,#N/A,FALSE,"Banco de Dados"}</definedName>
    <definedName name="___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_sab1" localSheetId="25" hidden="1">{#N/A,#N/A,FALSE,"Banco de Dados"}</definedName>
    <definedName name="_________________________________________sab1" localSheetId="27" hidden="1">{#N/A,#N/A,FALSE,"Banco de Dados"}</definedName>
    <definedName name="_________________________________________sab1" localSheetId="31" hidden="1">{#N/A,#N/A,FALSE,"Banco de Dados"}</definedName>
    <definedName name="_________________________________________sab1" localSheetId="29" hidden="1">{#N/A,#N/A,FALSE,"Banco de Dados"}</definedName>
    <definedName name="_________________________________________sab1" localSheetId="23" hidden="1">{#N/A,#N/A,FALSE,"Banco de Dados"}</definedName>
    <definedName name="_________________________________________sab1" localSheetId="55" hidden="1">{#N/A,#N/A,FALSE,"Banco de Dados"}</definedName>
    <definedName name="_________________________________________sab1" hidden="1">{#N/A,#N/A,FALSE,"Banco de Dados"}</definedName>
    <definedName name="________________________________________alt2">#REF!</definedName>
    <definedName name="________________________________________Brz1">#REF!</definedName>
    <definedName name="________________________________________Brz2">#REF!</definedName>
    <definedName name="________________________________________ooh1">#N/A</definedName>
    <definedName name="________________________________________PAG1">#REF!</definedName>
    <definedName name="________________________________________PAG10">#REF!</definedName>
    <definedName name="________________________________________PAG11">#REF!</definedName>
    <definedName name="________________________________________R">#REF!</definedName>
    <definedName name="________________________________________rev2">#N/A</definedName>
    <definedName name="________________________________________rr2">#REF!</definedName>
    <definedName name="_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_sab1" localSheetId="25" hidden="1">{#N/A,#N/A,FALSE,"Banco de Dados"}</definedName>
    <definedName name="________________________________________sab1" localSheetId="27" hidden="1">{#N/A,#N/A,FALSE,"Banco de Dados"}</definedName>
    <definedName name="________________________________________sab1" localSheetId="31" hidden="1">{#N/A,#N/A,FALSE,"Banco de Dados"}</definedName>
    <definedName name="________________________________________sab1" localSheetId="29" hidden="1">{#N/A,#N/A,FALSE,"Banco de Dados"}</definedName>
    <definedName name="________________________________________sab1" localSheetId="23" hidden="1">{#N/A,#N/A,FALSE,"Banco de Dados"}</definedName>
    <definedName name="________________________________________sab1" localSheetId="55" hidden="1">{#N/A,#N/A,FALSE,"Banco de Dados"}</definedName>
    <definedName name="________________________________________sab1" hidden="1">{#N/A,#N/A,FALSE,"Banco de Dados"}</definedName>
    <definedName name="_______________________________________alt2">#REF!</definedName>
    <definedName name="_______________________________________Brz1">#REF!</definedName>
    <definedName name="_______________________________________Brz2">#REF!</definedName>
    <definedName name="_______________________________________R">#REF!</definedName>
    <definedName name="_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r2">#REF!</definedName>
    <definedName name="_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_sab1" localSheetId="25" hidden="1">{#N/A,#N/A,FALSE,"Banco de Dados"}</definedName>
    <definedName name="_______________________________________sab1" localSheetId="27" hidden="1">{#N/A,#N/A,FALSE,"Banco de Dados"}</definedName>
    <definedName name="_______________________________________sab1" localSheetId="31" hidden="1">{#N/A,#N/A,FALSE,"Banco de Dados"}</definedName>
    <definedName name="_______________________________________sab1" localSheetId="29" hidden="1">{#N/A,#N/A,FALSE,"Banco de Dados"}</definedName>
    <definedName name="_______________________________________sab1" localSheetId="23" hidden="1">{#N/A,#N/A,FALSE,"Banco de Dados"}</definedName>
    <definedName name="_______________________________________sab1" localSheetId="55" hidden="1">{#N/A,#N/A,FALSE,"Banco de Dados"}</definedName>
    <definedName name="_______________________________________sab1" hidden="1">{#N/A,#N/A,FALSE,"Banco de Dados"}</definedName>
    <definedName name="______________________________________Brz1">#REF!</definedName>
    <definedName name="______________________________________Brz2">#REF!</definedName>
    <definedName name="______________________________________od2">#REF!</definedName>
    <definedName name="______________________________________OD3">#REF!</definedName>
    <definedName name="______________________________________PAG1">#REF!</definedName>
    <definedName name="______________________________________PAG10">#REF!</definedName>
    <definedName name="______________________________________PAG11">#REF!</definedName>
    <definedName name="______________________________________PAG12">#REF!</definedName>
    <definedName name="______________________________________PAG2">#REF!</definedName>
    <definedName name="______________________________________PAG3">#REF!</definedName>
    <definedName name="______________________________________PAG4">#REF!</definedName>
    <definedName name="______________________________________PAG5">#REF!</definedName>
    <definedName name="______________________________________PAG6">#REF!</definedName>
    <definedName name="______________________________________PAG7">#REF!</definedName>
    <definedName name="______________________________________PAG8">#REF!</definedName>
    <definedName name="______________________________________PAG9">#REF!</definedName>
    <definedName name="______________________________________rad2">#REF!</definedName>
    <definedName name="______________________________________rd2">#REF!</definedName>
    <definedName name="_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_sab1" localSheetId="25" hidden="1">{#N/A,#N/A,FALSE,"Banco de Dados"}</definedName>
    <definedName name="______________________________________sab1" localSheetId="27" hidden="1">{#N/A,#N/A,FALSE,"Banco de Dados"}</definedName>
    <definedName name="______________________________________sab1" localSheetId="31" hidden="1">{#N/A,#N/A,FALSE,"Banco de Dados"}</definedName>
    <definedName name="______________________________________sab1" localSheetId="29" hidden="1">{#N/A,#N/A,FALSE,"Banco de Dados"}</definedName>
    <definedName name="______________________________________sab1" localSheetId="23" hidden="1">{#N/A,#N/A,FALSE,"Banco de Dados"}</definedName>
    <definedName name="______________________________________sab1" localSheetId="55" hidden="1">{#N/A,#N/A,FALSE,"Banco de Dados"}</definedName>
    <definedName name="______________________________________sab1" hidden="1">{#N/A,#N/A,FALSE,"Banco de Dados"}</definedName>
    <definedName name="______________________________________SHR1">#REF!</definedName>
    <definedName name="______________________________________SHR2">#REF!</definedName>
    <definedName name="_____________________________________alt2">#REF!</definedName>
    <definedName name="_____________________________________Brz1">#REF!</definedName>
    <definedName name="_____________________________________Brz2">#REF!</definedName>
    <definedName name="_____________________________________od2">#REF!</definedName>
    <definedName name="_____________________________________OD3">#REF!</definedName>
    <definedName name="_____________________________________PAG1">#REF!</definedName>
    <definedName name="_____________________________________PAG10">#REF!</definedName>
    <definedName name="_____________________________________PAG11">#REF!</definedName>
    <definedName name="_____________________________________PAG12">#REF!</definedName>
    <definedName name="_____________________________________PAG2">#REF!</definedName>
    <definedName name="_____________________________________PAG3">#REF!</definedName>
    <definedName name="_____________________________________PAG4">#REF!</definedName>
    <definedName name="_____________________________________PAG5">#REF!</definedName>
    <definedName name="_____________________________________PAG6">#REF!</definedName>
    <definedName name="_____________________________________PAG7">#REF!</definedName>
    <definedName name="_____________________________________PAG8">#REF!</definedName>
    <definedName name="_____________________________________PAG9">#REF!</definedName>
    <definedName name="_____________________________________R">#REF!</definedName>
    <definedName name="_____________________________________rad2">#REF!</definedName>
    <definedName name="_____________________________________rd2">#REF!</definedName>
    <definedName name="_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r2">#REF!</definedName>
    <definedName name="_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_sab1" localSheetId="25" hidden="1">{#N/A,#N/A,FALSE,"Banco de Dados"}</definedName>
    <definedName name="_____________________________________sab1" localSheetId="27" hidden="1">{#N/A,#N/A,FALSE,"Banco de Dados"}</definedName>
    <definedName name="_____________________________________sab1" localSheetId="31" hidden="1">{#N/A,#N/A,FALSE,"Banco de Dados"}</definedName>
    <definedName name="_____________________________________sab1" localSheetId="29" hidden="1">{#N/A,#N/A,FALSE,"Banco de Dados"}</definedName>
    <definedName name="_____________________________________sab1" localSheetId="23" hidden="1">{#N/A,#N/A,FALSE,"Banco de Dados"}</definedName>
    <definedName name="_____________________________________sab1" localSheetId="55" hidden="1">{#N/A,#N/A,FALSE,"Banco de Dados"}</definedName>
    <definedName name="_____________________________________sab1" hidden="1">{#N/A,#N/A,FALSE,"Banco de Dados"}</definedName>
    <definedName name="_____________________________________SHR1">#REF!</definedName>
    <definedName name="_____________________________________SHR2">#REF!</definedName>
    <definedName name="____________________________________alt2">#REF!</definedName>
    <definedName name="____________________________________Brz1">#REF!</definedName>
    <definedName name="____________________________________Brz2">#REF!</definedName>
    <definedName name="____________________________________JO2_10">#NAME?</definedName>
    <definedName name="____________________________________JO2_11">#NAME?</definedName>
    <definedName name="____________________________________JO2_12">#NAME?</definedName>
    <definedName name="____________________________________JO2_13">#NAME?</definedName>
    <definedName name="____________________________________JO2_20">#NAME?</definedName>
    <definedName name="____________________________________JO2_21">#NAME?</definedName>
    <definedName name="____________________________________JO2_3">#NAME?</definedName>
    <definedName name="____________________________________JO2_6">#NAME?</definedName>
    <definedName name="____________________________________JO2_7">#NAME?</definedName>
    <definedName name="____________________________________JO2_8">#NAME?</definedName>
    <definedName name="____________________________________JO2_9">#NAME?</definedName>
    <definedName name="____________________________________od2">#REF!</definedName>
    <definedName name="____________________________________OD3">#REF!</definedName>
    <definedName name="____________________________________PAG1">#REF!</definedName>
    <definedName name="____________________________________PAG10">#REF!</definedName>
    <definedName name="____________________________________PAG11">#REF!</definedName>
    <definedName name="____________________________________PAG12">#REF!</definedName>
    <definedName name="____________________________________PAG2">#REF!</definedName>
    <definedName name="____________________________________PAG3">#REF!</definedName>
    <definedName name="____________________________________PAG4">#REF!</definedName>
    <definedName name="____________________________________PAG5">#REF!</definedName>
    <definedName name="____________________________________PAG6">#REF!</definedName>
    <definedName name="____________________________________PAG7">#REF!</definedName>
    <definedName name="____________________________________PAG8">#REF!</definedName>
    <definedName name="____________________________________PAG9">#REF!</definedName>
    <definedName name="____________________________________R">#REF!</definedName>
    <definedName name="____________________________________rad2">#REF!</definedName>
    <definedName name="____________________________________rd2">#REF!</definedName>
    <definedName name="_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r2">#REF!</definedName>
    <definedName name="_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_sab1" localSheetId="25" hidden="1">{#N/A,#N/A,FALSE,"Banco de Dados"}</definedName>
    <definedName name="____________________________________sab1" localSheetId="27" hidden="1">{#N/A,#N/A,FALSE,"Banco de Dados"}</definedName>
    <definedName name="____________________________________sab1" localSheetId="31" hidden="1">{#N/A,#N/A,FALSE,"Banco de Dados"}</definedName>
    <definedName name="____________________________________sab1" localSheetId="29" hidden="1">{#N/A,#N/A,FALSE,"Banco de Dados"}</definedName>
    <definedName name="____________________________________sab1" localSheetId="23" hidden="1">{#N/A,#N/A,FALSE,"Banco de Dados"}</definedName>
    <definedName name="____________________________________sab1" localSheetId="55" hidden="1">{#N/A,#N/A,FALSE,"Banco de Dados"}</definedName>
    <definedName name="____________________________________sab1" hidden="1">{#N/A,#N/A,FALSE,"Banco de Dados"}</definedName>
    <definedName name="____________________________________SHR1">#REF!</definedName>
    <definedName name="____________________________________SHR2">#REF!</definedName>
    <definedName name="___________________________________alt2">#REF!</definedName>
    <definedName name="___________________________________Brz1">#REF!</definedName>
    <definedName name="___________________________________Brz2">#REF!</definedName>
    <definedName name="___________________________________PAG1">#REF!</definedName>
    <definedName name="___________________________________PAG10">#REF!</definedName>
    <definedName name="___________________________________PAG11">#REF!</definedName>
    <definedName name="___________________________________PAG12">#REF!</definedName>
    <definedName name="___________________________________PAG2">#REF!</definedName>
    <definedName name="___________________________________PAG3">#REF!</definedName>
    <definedName name="___________________________________PAG4">#REF!</definedName>
    <definedName name="___________________________________PAG5">#REF!</definedName>
    <definedName name="___________________________________PAG6">#REF!</definedName>
    <definedName name="___________________________________PAG7">#REF!</definedName>
    <definedName name="___________________________________PAG8">#REF!</definedName>
    <definedName name="___________________________________PAG9">#REF!</definedName>
    <definedName name="___________________________________R">#REF!</definedName>
    <definedName name="_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r2">#REF!</definedName>
    <definedName name="_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_sab1" localSheetId="25" hidden="1">{#N/A,#N/A,FALSE,"Banco de Dados"}</definedName>
    <definedName name="___________________________________sab1" localSheetId="27" hidden="1">{#N/A,#N/A,FALSE,"Banco de Dados"}</definedName>
    <definedName name="___________________________________sab1" localSheetId="31" hidden="1">{#N/A,#N/A,FALSE,"Banco de Dados"}</definedName>
    <definedName name="___________________________________sab1" localSheetId="29" hidden="1">{#N/A,#N/A,FALSE,"Banco de Dados"}</definedName>
    <definedName name="___________________________________sab1" localSheetId="23" hidden="1">{#N/A,#N/A,FALSE,"Banco de Dados"}</definedName>
    <definedName name="___________________________________sab1" localSheetId="55" hidden="1">{#N/A,#N/A,FALSE,"Banco de Dados"}</definedName>
    <definedName name="___________________________________sab1" hidden="1">{#N/A,#N/A,FALSE,"Banco de Dados"}</definedName>
    <definedName name="___________________________________SHR1">#REF!</definedName>
    <definedName name="___________________________________SHR2">#REF!</definedName>
    <definedName name="__________________________________alt2">#REF!</definedName>
    <definedName name="__________________________________Brz1">#REF!</definedName>
    <definedName name="__________________________________Brz2">#REF!</definedName>
    <definedName name="__________________________________od2">#REF!</definedName>
    <definedName name="__________________________________OD3">#REF!</definedName>
    <definedName name="__________________________________PAG1">#REF!</definedName>
    <definedName name="__________________________________PAG10">#REF!</definedName>
    <definedName name="__________________________________PAG11">#REF!</definedName>
    <definedName name="__________________________________PAG12">#REF!</definedName>
    <definedName name="__________________________________PAG2">#REF!</definedName>
    <definedName name="__________________________________PAG3">#REF!</definedName>
    <definedName name="__________________________________PAG4">#REF!</definedName>
    <definedName name="__________________________________PAG5">#REF!</definedName>
    <definedName name="__________________________________PAG6">#REF!</definedName>
    <definedName name="__________________________________PAG7">#REF!</definedName>
    <definedName name="__________________________________PAG8">#REF!</definedName>
    <definedName name="__________________________________PAG9">#REF!</definedName>
    <definedName name="__________________________________R">#REF!</definedName>
    <definedName name="__________________________________rad2">#REF!</definedName>
    <definedName name="__________________________________rd2">#REF!</definedName>
    <definedName name="_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r2">#REF!</definedName>
    <definedName name="_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_sab1" localSheetId="25" hidden="1">{#N/A,#N/A,FALSE,"Banco de Dados"}</definedName>
    <definedName name="__________________________________sab1" localSheetId="27" hidden="1">{#N/A,#N/A,FALSE,"Banco de Dados"}</definedName>
    <definedName name="__________________________________sab1" localSheetId="31" hidden="1">{#N/A,#N/A,FALSE,"Banco de Dados"}</definedName>
    <definedName name="__________________________________sab1" localSheetId="29" hidden="1">{#N/A,#N/A,FALSE,"Banco de Dados"}</definedName>
    <definedName name="__________________________________sab1" localSheetId="23" hidden="1">{#N/A,#N/A,FALSE,"Banco de Dados"}</definedName>
    <definedName name="__________________________________sab1" localSheetId="55" hidden="1">{#N/A,#N/A,FALSE,"Banco de Dados"}</definedName>
    <definedName name="__________________________________sab1" hidden="1">{#N/A,#N/A,FALSE,"Banco de Dados"}</definedName>
    <definedName name="__________________________________SHR1">#REF!</definedName>
    <definedName name="__________________________________SHR2">#REF!</definedName>
    <definedName name="_________________________________alt2">#REF!</definedName>
    <definedName name="_________________________________Brz1">#REF!</definedName>
    <definedName name="_________________________________Brz2">#REF!</definedName>
    <definedName name="_________________________________PAG1">#REF!</definedName>
    <definedName name="_________________________________PAG10">#REF!</definedName>
    <definedName name="_________________________________PAG11">#REF!</definedName>
    <definedName name="_________________________________PAG12">#REF!</definedName>
    <definedName name="_________________________________PAG2">#REF!</definedName>
    <definedName name="_________________________________PAG3">#REF!</definedName>
    <definedName name="_________________________________PAG4">#REF!</definedName>
    <definedName name="_________________________________PAG5">#REF!</definedName>
    <definedName name="_________________________________PAG6">#REF!</definedName>
    <definedName name="_________________________________PAG7">#REF!</definedName>
    <definedName name="_________________________________PAG8">#REF!</definedName>
    <definedName name="_________________________________PAG9">#REF!</definedName>
    <definedName name="______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_R">#REF!</definedName>
    <definedName name="_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r2">#REF!</definedName>
    <definedName name="_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_sab1" localSheetId="25" hidden="1">{#N/A,#N/A,FALSE,"Banco de Dados"}</definedName>
    <definedName name="_________________________________sab1" localSheetId="27" hidden="1">{#N/A,#N/A,FALSE,"Banco de Dados"}</definedName>
    <definedName name="_________________________________sab1" localSheetId="31" hidden="1">{#N/A,#N/A,FALSE,"Banco de Dados"}</definedName>
    <definedName name="_________________________________sab1" localSheetId="29" hidden="1">{#N/A,#N/A,FALSE,"Banco de Dados"}</definedName>
    <definedName name="_________________________________sab1" localSheetId="23" hidden="1">{#N/A,#N/A,FALSE,"Banco de Dados"}</definedName>
    <definedName name="_________________________________sab1" localSheetId="55" hidden="1">{#N/A,#N/A,FALSE,"Banco de Dados"}</definedName>
    <definedName name="_________________________________sab1" hidden="1">{#N/A,#N/A,FALSE,"Banco de Dados"}</definedName>
    <definedName name="_________________________________SHR1">#REF!</definedName>
    <definedName name="_________________________________SHR2">#REF!</definedName>
    <definedName name="________________________________alt2">#REF!</definedName>
    <definedName name="________________________________Brz1">#REF!</definedName>
    <definedName name="________________________________Brz2">#REF!</definedName>
    <definedName name="________________________________PAG1">#REF!</definedName>
    <definedName name="________________________________PAG10">#REF!</definedName>
    <definedName name="________________________________PAG11">#REF!</definedName>
    <definedName name="________________________________PAG12">#REF!</definedName>
    <definedName name="________________________________PAG2">#REF!</definedName>
    <definedName name="________________________________PAG3">#REF!</definedName>
    <definedName name="________________________________PAG4">#REF!</definedName>
    <definedName name="________________________________PAG5">#REF!</definedName>
    <definedName name="________________________________PAG6">#REF!</definedName>
    <definedName name="________________________________PAG7">#REF!</definedName>
    <definedName name="________________________________PAG8">#REF!</definedName>
    <definedName name="________________________________PAG9">#REF!</definedName>
    <definedName name="_____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__R">#REF!</definedName>
    <definedName name="_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r2">#REF!</definedName>
    <definedName name="_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_sab1" localSheetId="25" hidden="1">{#N/A,#N/A,FALSE,"Banco de Dados"}</definedName>
    <definedName name="________________________________sab1" localSheetId="27" hidden="1">{#N/A,#N/A,FALSE,"Banco de Dados"}</definedName>
    <definedName name="________________________________sab1" localSheetId="31" hidden="1">{#N/A,#N/A,FALSE,"Banco de Dados"}</definedName>
    <definedName name="________________________________sab1" localSheetId="29" hidden="1">{#N/A,#N/A,FALSE,"Banco de Dados"}</definedName>
    <definedName name="________________________________sab1" localSheetId="23" hidden="1">{#N/A,#N/A,FALSE,"Banco de Dados"}</definedName>
    <definedName name="________________________________sab1" localSheetId="55" hidden="1">{#N/A,#N/A,FALSE,"Banco de Dados"}</definedName>
    <definedName name="________________________________sab1" hidden="1">{#N/A,#N/A,FALSE,"Banco de Dados"}</definedName>
    <definedName name="________________________________SHR1">#REF!</definedName>
    <definedName name="________________________________SHR2">#REF!</definedName>
    <definedName name="_______________________________alt2">#REF!</definedName>
    <definedName name="_______________________________Brz1">#REF!</definedName>
    <definedName name="_______________________________Brz2">#REF!</definedName>
    <definedName name="_______________________________PAG1">#REF!</definedName>
    <definedName name="_______________________________PAG10">#REF!</definedName>
    <definedName name="_______________________________PAG11">#REF!</definedName>
    <definedName name="_______________________________PAG12">#REF!</definedName>
    <definedName name="_______________________________PAG2">#REF!</definedName>
    <definedName name="_______________________________PAG3">#REF!</definedName>
    <definedName name="_______________________________PAG4">#REF!</definedName>
    <definedName name="_______________________________PAG5">#REF!</definedName>
    <definedName name="_______________________________PAG6">#REF!</definedName>
    <definedName name="_______________________________PAG7">#REF!</definedName>
    <definedName name="_______________________________PAG8">#REF!</definedName>
    <definedName name="_______________________________PAG9">#REF!</definedName>
    <definedName name="_______________________________R">#REF!</definedName>
    <definedName name="_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r2">#REF!</definedName>
    <definedName name="_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_sab1" localSheetId="25" hidden="1">{#N/A,#N/A,FALSE,"Banco de Dados"}</definedName>
    <definedName name="_______________________________sab1" localSheetId="27" hidden="1">{#N/A,#N/A,FALSE,"Banco de Dados"}</definedName>
    <definedName name="_______________________________sab1" localSheetId="31" hidden="1">{#N/A,#N/A,FALSE,"Banco de Dados"}</definedName>
    <definedName name="_______________________________sab1" localSheetId="29" hidden="1">{#N/A,#N/A,FALSE,"Banco de Dados"}</definedName>
    <definedName name="_______________________________sab1" localSheetId="23" hidden="1">{#N/A,#N/A,FALSE,"Banco de Dados"}</definedName>
    <definedName name="_______________________________sab1" localSheetId="55" hidden="1">{#N/A,#N/A,FALSE,"Banco de Dados"}</definedName>
    <definedName name="_______________________________sab1" hidden="1">{#N/A,#N/A,FALSE,"Banco de Dados"}</definedName>
    <definedName name="_______________________________SHR1">#REF!</definedName>
    <definedName name="_______________________________SHR2">#REF!</definedName>
    <definedName name="______________________________alt2">#REF!</definedName>
    <definedName name="______________________________Brz1">#REF!</definedName>
    <definedName name="______________________________Brz2">#REF!</definedName>
    <definedName name="______________________________PAG1">#REF!</definedName>
    <definedName name="______________________________PAG10">#REF!</definedName>
    <definedName name="______________________________PAG11">#REF!</definedName>
    <definedName name="______________________________PAG12">#REF!</definedName>
    <definedName name="______________________________PAG2">#REF!</definedName>
    <definedName name="______________________________PAG3">#REF!</definedName>
    <definedName name="______________________________PAG4">#REF!</definedName>
    <definedName name="______________________________PAG5">#REF!</definedName>
    <definedName name="______________________________PAG6">#REF!</definedName>
    <definedName name="______________________________PAG7">#REF!</definedName>
    <definedName name="______________________________PAG8">#REF!</definedName>
    <definedName name="______________________________PAG9">#REF!</definedName>
    <definedName name="___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_R">#REF!</definedName>
    <definedName name="_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r2">#REF!</definedName>
    <definedName name="_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_sab1" localSheetId="25" hidden="1">{#N/A,#N/A,FALSE,"Banco de Dados"}</definedName>
    <definedName name="______________________________sab1" localSheetId="27" hidden="1">{#N/A,#N/A,FALSE,"Banco de Dados"}</definedName>
    <definedName name="______________________________sab1" localSheetId="31" hidden="1">{#N/A,#N/A,FALSE,"Banco de Dados"}</definedName>
    <definedName name="______________________________sab1" localSheetId="29" hidden="1">{#N/A,#N/A,FALSE,"Banco de Dados"}</definedName>
    <definedName name="______________________________sab1" localSheetId="23" hidden="1">{#N/A,#N/A,FALSE,"Banco de Dados"}</definedName>
    <definedName name="______________________________sab1" localSheetId="55" hidden="1">{#N/A,#N/A,FALSE,"Banco de Dados"}</definedName>
    <definedName name="______________________________sab1" hidden="1">{#N/A,#N/A,FALSE,"Banco de Dados"}</definedName>
    <definedName name="______________________________SHR1">#REF!</definedName>
    <definedName name="______________________________SHR2">#REF!</definedName>
    <definedName name="_____________________________alt2">#REF!</definedName>
    <definedName name="_____________________________Brz1">#REF!</definedName>
    <definedName name="_____________________________Brz2">#REF!</definedName>
    <definedName name="_____________________________PAG1">#REF!</definedName>
    <definedName name="_____________________________PAG10">#REF!</definedName>
    <definedName name="_____________________________PAG11">#REF!</definedName>
    <definedName name="_____________________________PAG12">#REF!</definedName>
    <definedName name="_____________________________PAG2">#REF!</definedName>
    <definedName name="_____________________________PAG3">#REF!</definedName>
    <definedName name="_____________________________PAG4">#REF!</definedName>
    <definedName name="_____________________________PAG5">#REF!</definedName>
    <definedName name="_____________________________PAG6">#REF!</definedName>
    <definedName name="_____________________________PAG7">#REF!</definedName>
    <definedName name="_____________________________PAG8">#REF!</definedName>
    <definedName name="_____________________________PAG9">#REF!</definedName>
    <definedName name="__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_R">#REF!</definedName>
    <definedName name="_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r2">#REF!</definedName>
    <definedName name="_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_sab1" localSheetId="25" hidden="1">{#N/A,#N/A,FALSE,"Banco de Dados"}</definedName>
    <definedName name="_____________________________sab1" localSheetId="27" hidden="1">{#N/A,#N/A,FALSE,"Banco de Dados"}</definedName>
    <definedName name="_____________________________sab1" localSheetId="31" hidden="1">{#N/A,#N/A,FALSE,"Banco de Dados"}</definedName>
    <definedName name="_____________________________sab1" localSheetId="29" hidden="1">{#N/A,#N/A,FALSE,"Banco de Dados"}</definedName>
    <definedName name="_____________________________sab1" localSheetId="23" hidden="1">{#N/A,#N/A,FALSE,"Banco de Dados"}</definedName>
    <definedName name="_____________________________sab1" localSheetId="55" hidden="1">{#N/A,#N/A,FALSE,"Banco de Dados"}</definedName>
    <definedName name="_____________________________sab1" hidden="1">{#N/A,#N/A,FALSE,"Banco de Dados"}</definedName>
    <definedName name="_____________________________SHR1">#REF!</definedName>
    <definedName name="_____________________________SHR2">#REF!</definedName>
    <definedName name="____________________________alt2">#REF!</definedName>
    <definedName name="____________________________Brz1">#REF!</definedName>
    <definedName name="____________________________Brz2">#REF!</definedName>
    <definedName name="____________________________JO2" localSheetId="39">[1]!________________p1</definedName>
    <definedName name="____________________________JO2" localSheetId="20">[1]!________________p1</definedName>
    <definedName name="____________________________JO2" localSheetId="4">[1]!________________p1</definedName>
    <definedName name="____________________________JO2" localSheetId="25">[1]!________________p1</definedName>
    <definedName name="____________________________JO2" localSheetId="27">[1]!________________p1</definedName>
    <definedName name="____________________________JO2" localSheetId="31">[1]!________________p1</definedName>
    <definedName name="____________________________JO2" localSheetId="35">[1]!________________p1</definedName>
    <definedName name="____________________________JO2" localSheetId="33">[1]!________________p1</definedName>
    <definedName name="____________________________JO2" localSheetId="53">[1]!________________p1</definedName>
    <definedName name="____________________________JO2" localSheetId="29">[1]!________________p1</definedName>
    <definedName name="____________________________JO2" localSheetId="49">[1]!________________p1</definedName>
    <definedName name="____________________________JO2" localSheetId="6">[1]!________________p1</definedName>
    <definedName name="____________________________JO2" localSheetId="41">[1]!________________p1</definedName>
    <definedName name="____________________________JO2" localSheetId="8">[1]!________________p1</definedName>
    <definedName name="____________________________JO2" localSheetId="43">[1]!________________p1</definedName>
    <definedName name="____________________________JO2" localSheetId="10">[1]!________________p1</definedName>
    <definedName name="____________________________JO2" localSheetId="37">[1]!________________p1</definedName>
    <definedName name="____________________________JO2" localSheetId="12">[1]!________________p1</definedName>
    <definedName name="____________________________JO2" localSheetId="51">[1]!________________p1</definedName>
    <definedName name="____________________________JO2" localSheetId="14">[1]!________________p1</definedName>
    <definedName name="____________________________JO2" localSheetId="23">[1]!________________p1</definedName>
    <definedName name="____________________________JO2" localSheetId="55">[0]!________________p1</definedName>
    <definedName name="____________________________JO2" localSheetId="47">[1]!________________p1</definedName>
    <definedName name="____________________________JO2" localSheetId="18">[1]!________________p1</definedName>
    <definedName name="____________________________JO2" localSheetId="45">[1]!________________p1</definedName>
    <definedName name="____________________________JO2" localSheetId="16">[1]!________________p1</definedName>
    <definedName name="____________________________JO2">[0]!________________p1</definedName>
    <definedName name="____________________________pag1">#REF!</definedName>
    <definedName name="____________________________PAG10">#REF!</definedName>
    <definedName name="____________________________PAG11">#REF!</definedName>
    <definedName name="____________________________PAG12">#REF!</definedName>
    <definedName name="____________________________PAG2">#REF!</definedName>
    <definedName name="____________________________pag3">#REF!</definedName>
    <definedName name="____________________________PAG4">#REF!</definedName>
    <definedName name="____________________________PAG5">#REF!</definedName>
    <definedName name="____________________________PAG6">#REF!</definedName>
    <definedName name="____________________________PAG7">#REF!</definedName>
    <definedName name="____________________________PAG8">#REF!</definedName>
    <definedName name="____________________________PAG9">#REF!</definedName>
    <definedName name="____________________________PE1">#REF!</definedName>
    <definedName name="_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_R">#REF!</definedName>
    <definedName name="_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r2">#REF!</definedName>
    <definedName name="____________________________RS1">#REF!</definedName>
    <definedName name="_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_sab1" localSheetId="25" hidden="1">{#N/A,#N/A,FALSE,"Banco de Dados"}</definedName>
    <definedName name="____________________________sab1" localSheetId="27" hidden="1">{#N/A,#N/A,FALSE,"Banco de Dados"}</definedName>
    <definedName name="____________________________sab1" localSheetId="31" hidden="1">{#N/A,#N/A,FALSE,"Banco de Dados"}</definedName>
    <definedName name="____________________________sab1" localSheetId="29" hidden="1">{#N/A,#N/A,FALSE,"Banco de Dados"}</definedName>
    <definedName name="____________________________sab1" localSheetId="23" hidden="1">{#N/A,#N/A,FALSE,"Banco de Dados"}</definedName>
    <definedName name="____________________________sab1" localSheetId="55" hidden="1">{#N/A,#N/A,FALSE,"Banco de Dados"}</definedName>
    <definedName name="____________________________sab1" hidden="1">{#N/A,#N/A,FALSE,"Banco de Dados"}</definedName>
    <definedName name="____________________________SC1">#REF!</definedName>
    <definedName name="____________________________SHR1">#REF!</definedName>
    <definedName name="____________________________SHR2">#REF!</definedName>
    <definedName name="____________________________SP1">#REF!</definedName>
    <definedName name="___________________________alt2">#REF!</definedName>
    <definedName name="___________________________Brz1">#REF!</definedName>
    <definedName name="___________________________Brz2">#REF!</definedName>
    <definedName name="___________________________COL9">#REF!</definedName>
    <definedName name="___________________________COM1">#REF!</definedName>
    <definedName name="___________________________com10">#REF!</definedName>
    <definedName name="___________________________com11">#REF!</definedName>
    <definedName name="___________________________com12">#REF!</definedName>
    <definedName name="___________________________com2">#REF!</definedName>
    <definedName name="___________________________com3">#REF!</definedName>
    <definedName name="___________________________com4">#REF!</definedName>
    <definedName name="___________________________com5">#REF!</definedName>
    <definedName name="___________________________com6">#REF!</definedName>
    <definedName name="___________________________com7">#REF!</definedName>
    <definedName name="___________________________com8">#REF!</definedName>
    <definedName name="___________________________com9">#REF!</definedName>
    <definedName name="___________________________NO2">#REF!</definedName>
    <definedName name="___________________________NO3">#REF!</definedName>
    <definedName name="___________________________NO4">#REF!</definedName>
    <definedName name="___________________________NO5">#REF!</definedName>
    <definedName name="___________________________pag1">#REF!</definedName>
    <definedName name="___________________________PAG10">#REF!</definedName>
    <definedName name="___________________________PAG11">#REF!</definedName>
    <definedName name="___________________________PAG12">#REF!</definedName>
    <definedName name="___________________________PAG2">#REF!</definedName>
    <definedName name="___________________________pag3">#REF!</definedName>
    <definedName name="___________________________PAG4">#REF!</definedName>
    <definedName name="___________________________PAG5">#REF!</definedName>
    <definedName name="___________________________PAG6">#REF!</definedName>
    <definedName name="___________________________PAG7">#REF!</definedName>
    <definedName name="___________________________PAG8">#REF!</definedName>
    <definedName name="___________________________PAG9">#REF!</definedName>
    <definedName name="___________________________PAR1">#REF!</definedName>
    <definedName name="___________________________PAR2">#REF!</definedName>
    <definedName name="___________________________PAR3">#REF!</definedName>
    <definedName name="___________________________PAR4">#REF!</definedName>
    <definedName name="___________________________PAR5">#REF!</definedName>
    <definedName name="___________________________PAR6">#REF!</definedName>
    <definedName name="___________________________PAR7">#REF!</definedName>
    <definedName name="___________________________PAR8">#REF!</definedName>
    <definedName name="___________________________PAR9">#REF!</definedName>
    <definedName name="___________________________PE1">#REF!</definedName>
    <definedName name="_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_R">#REF!</definedName>
    <definedName name="_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r2">#REF!</definedName>
    <definedName name="___________________________RS1">#REF!</definedName>
    <definedName name="_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_sab1" localSheetId="25" hidden="1">{#N/A,#N/A,FALSE,"Banco de Dados"}</definedName>
    <definedName name="___________________________sab1" localSheetId="27" hidden="1">{#N/A,#N/A,FALSE,"Banco de Dados"}</definedName>
    <definedName name="___________________________sab1" localSheetId="31" hidden="1">{#N/A,#N/A,FALSE,"Banco de Dados"}</definedName>
    <definedName name="___________________________sab1" localSheetId="29" hidden="1">{#N/A,#N/A,FALSE,"Banco de Dados"}</definedName>
    <definedName name="___________________________sab1" localSheetId="23" hidden="1">{#N/A,#N/A,FALSE,"Banco de Dados"}</definedName>
    <definedName name="___________________________sab1" localSheetId="55" hidden="1">{#N/A,#N/A,FALSE,"Banco de Dados"}</definedName>
    <definedName name="___________________________sab1" hidden="1">{#N/A,#N/A,FALSE,"Banco de Dados"}</definedName>
    <definedName name="___________________________SC1">#REF!</definedName>
    <definedName name="___________________________SHR1">#REF!</definedName>
    <definedName name="___________________________SHR2">#REF!</definedName>
    <definedName name="___________________________SP1">#REF!</definedName>
    <definedName name="___________________________xm1">#REF!</definedName>
    <definedName name="___________________________xm10">#REF!</definedName>
    <definedName name="___________________________xm11">#REF!</definedName>
    <definedName name="___________________________xm12">#REF!</definedName>
    <definedName name="___________________________xm2">#REF!</definedName>
    <definedName name="___________________________xm3">#REF!</definedName>
    <definedName name="___________________________xm4">#REF!</definedName>
    <definedName name="___________________________xm5">#REF!</definedName>
    <definedName name="___________________________xm6">#REF!</definedName>
    <definedName name="___________________________xm7">#REF!</definedName>
    <definedName name="___________________________xm8">#REF!</definedName>
    <definedName name="___________________________xm9">#REF!</definedName>
    <definedName name="___________________________zx1">#REF!</definedName>
    <definedName name="___________________________zx10">#REF!</definedName>
    <definedName name="___________________________zx11">#REF!</definedName>
    <definedName name="___________________________zx12">#REF!</definedName>
    <definedName name="___________________________zx2">#REF!</definedName>
    <definedName name="___________________________zx3">#REF!</definedName>
    <definedName name="___________________________zx4">#REF!</definedName>
    <definedName name="___________________________zx5">#REF!</definedName>
    <definedName name="___________________________zx6">#REF!</definedName>
    <definedName name="___________________________zx7">#REF!</definedName>
    <definedName name="___________________________zx8">#REF!</definedName>
    <definedName name="___________________________zx9">#REF!</definedName>
    <definedName name="__________________________alt2">#REF!</definedName>
    <definedName name="__________________________Brz1">#REF!</definedName>
    <definedName name="__________________________Brz2">#REF!</definedName>
    <definedName name="__________________________bsa3">#REF!</definedName>
    <definedName name="__________________________COL9">#REF!</definedName>
    <definedName name="__________________________COM1">#REF!</definedName>
    <definedName name="__________________________com10">#REF!</definedName>
    <definedName name="__________________________com11">#REF!</definedName>
    <definedName name="__________________________com12">#REF!</definedName>
    <definedName name="__________________________com2">#REF!</definedName>
    <definedName name="__________________________com3">#REF!</definedName>
    <definedName name="__________________________com4">#REF!</definedName>
    <definedName name="__________________________com5">#REF!</definedName>
    <definedName name="__________________________com6">#REF!</definedName>
    <definedName name="__________________________com7">#REF!</definedName>
    <definedName name="__________________________com8">#REF!</definedName>
    <definedName name="__________________________com9">#REF!</definedName>
    <definedName name="__________________________JO2" localSheetId="39">[1]!_______________p1</definedName>
    <definedName name="__________________________JO2" localSheetId="20">[1]!_______________p1</definedName>
    <definedName name="__________________________JO2" localSheetId="4">[1]!_______________p1</definedName>
    <definedName name="__________________________JO2" localSheetId="25">[1]!_______________p1</definedName>
    <definedName name="__________________________JO2" localSheetId="27">[1]!_______________p1</definedName>
    <definedName name="__________________________JO2" localSheetId="31">[1]!_______________p1</definedName>
    <definedName name="__________________________JO2" localSheetId="35">[1]!_______________p1</definedName>
    <definedName name="__________________________JO2" localSheetId="33">[1]!_______________p1</definedName>
    <definedName name="__________________________JO2" localSheetId="53">[1]!_______________p1</definedName>
    <definedName name="__________________________JO2" localSheetId="29">[1]!_______________p1</definedName>
    <definedName name="__________________________JO2" localSheetId="49">[1]!_______________p1</definedName>
    <definedName name="__________________________JO2" localSheetId="6">[1]!_______________p1</definedName>
    <definedName name="__________________________JO2" localSheetId="41">[1]!_______________p1</definedName>
    <definedName name="__________________________JO2" localSheetId="8">[1]!_______________p1</definedName>
    <definedName name="__________________________JO2" localSheetId="43">[1]!_______________p1</definedName>
    <definedName name="__________________________JO2" localSheetId="10">[1]!_______________p1</definedName>
    <definedName name="__________________________JO2" localSheetId="37">[1]!_______________p1</definedName>
    <definedName name="__________________________JO2" localSheetId="12">[1]!_______________p1</definedName>
    <definedName name="__________________________JO2" localSheetId="51">[1]!_______________p1</definedName>
    <definedName name="__________________________JO2" localSheetId="14">[1]!_______________p1</definedName>
    <definedName name="__________________________JO2" localSheetId="23">[1]!_______________p1</definedName>
    <definedName name="__________________________JO2" localSheetId="55">[0]!_______________p1</definedName>
    <definedName name="__________________________JO2" localSheetId="47">[1]!_______________p1</definedName>
    <definedName name="__________________________JO2" localSheetId="18">[1]!_______________p1</definedName>
    <definedName name="__________________________JO2" localSheetId="45">[1]!_______________p1</definedName>
    <definedName name="__________________________JO2" localSheetId="16">[1]!_______________p1</definedName>
    <definedName name="__________________________JO2">[0]!_______________p1</definedName>
    <definedName name="__________________________LO1">#REF!</definedName>
    <definedName name="__________________________LO2">#REF!</definedName>
    <definedName name="__________________________pag1">#REF!</definedName>
    <definedName name="__________________________PAG10">#REF!</definedName>
    <definedName name="__________________________PAG11">#REF!</definedName>
    <definedName name="__________________________PAG12">#REF!</definedName>
    <definedName name="__________________________PAG2">#REF!</definedName>
    <definedName name="__________________________pag3">#REF!</definedName>
    <definedName name="__________________________PAG4">#REF!</definedName>
    <definedName name="__________________________PAG5">#REF!</definedName>
    <definedName name="__________________________PAG6">#REF!</definedName>
    <definedName name="__________________________PAG7">#REF!</definedName>
    <definedName name="__________________________PAG8">#REF!</definedName>
    <definedName name="__________________________PAG9">#REF!</definedName>
    <definedName name="__________________________PAR1">#REF!</definedName>
    <definedName name="__________________________PAR2">#REF!</definedName>
    <definedName name="__________________________PAR3">#REF!</definedName>
    <definedName name="__________________________PAR4">#REF!</definedName>
    <definedName name="__________________________PAR5">#REF!</definedName>
    <definedName name="__________________________PAR6">#REF!</definedName>
    <definedName name="__________________________PAR7">#REF!</definedName>
    <definedName name="__________________________PAR8">#REF!</definedName>
    <definedName name="__________________________PAR9">#REF!</definedName>
    <definedName name="__________________________PB2">#REF!</definedName>
    <definedName name="__________________________PB3">#REF!</definedName>
    <definedName name="__________________________PB4">#REF!</definedName>
    <definedName name="__________________________PB5">#REF!</definedName>
    <definedName name="__________________________PB6">#REF!</definedName>
    <definedName name="__________________________PB7">#REF!</definedName>
    <definedName name="__________________________PBA2">#REF!</definedName>
    <definedName name="__________________________PBA3">#REF!</definedName>
    <definedName name="__________________________PBA4">#REF!</definedName>
    <definedName name="__________________________PBA5">#REF!</definedName>
    <definedName name="__________________________PBA6">#REF!</definedName>
    <definedName name="__________________________PBA7">#REF!</definedName>
    <definedName name="__________________________PE1">#REF!</definedName>
    <definedName name="__________________________PG2">#REF!</definedName>
    <definedName name="__________________________PG3">#REF!</definedName>
    <definedName name="__________________________PG4">#REF!</definedName>
    <definedName name="__________________________PG5">#REF!</definedName>
    <definedName name="__________________________PG6">#REF!</definedName>
    <definedName name="__________________________PG7">#REF!</definedName>
    <definedName name="__________________________PR3">#REF!</definedName>
    <definedName name="__________________________PR4">#REF!</definedName>
    <definedName name="__________________________PR5">#REF!</definedName>
    <definedName name="__________________________PR6">#REF!</definedName>
    <definedName name="__________________________PR7">#REF!</definedName>
    <definedName name="__________________________PS2">#REF!</definedName>
    <definedName name="__________________________PS3">#REF!</definedName>
    <definedName name="__________________________PS4">#REF!</definedName>
    <definedName name="__________________________PS5">#REF!</definedName>
    <definedName name="__________________________PS6">#REF!</definedName>
    <definedName name="__________________________PS7">#REF!</definedName>
    <definedName name="_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_R">#REF!</definedName>
    <definedName name="__________________________RES1">#REF!</definedName>
    <definedName name="__________________________RES2">#REF!</definedName>
    <definedName name="_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r2">#REF!</definedName>
    <definedName name="__________________________RS1">#REF!</definedName>
    <definedName name="_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_sab1" localSheetId="25" hidden="1">{#N/A,#N/A,FALSE,"Banco de Dados"}</definedName>
    <definedName name="__________________________sab1" localSheetId="27" hidden="1">{#N/A,#N/A,FALSE,"Banco de Dados"}</definedName>
    <definedName name="__________________________sab1" localSheetId="31" hidden="1">{#N/A,#N/A,FALSE,"Banco de Dados"}</definedName>
    <definedName name="__________________________sab1" localSheetId="29" hidden="1">{#N/A,#N/A,FALSE,"Banco de Dados"}</definedName>
    <definedName name="__________________________sab1" localSheetId="23" hidden="1">{#N/A,#N/A,FALSE,"Banco de Dados"}</definedName>
    <definedName name="__________________________sab1" localSheetId="55" hidden="1">{#N/A,#N/A,FALSE,"Banco de Dados"}</definedName>
    <definedName name="__________________________sab1" hidden="1">{#N/A,#N/A,FALSE,"Banco de Dados"}</definedName>
    <definedName name="__________________________SC1">#REF!</definedName>
    <definedName name="__________________________SHR1">#REF!</definedName>
    <definedName name="__________________________SHR2">#REF!</definedName>
    <definedName name="__________________________SP1">#REF!</definedName>
    <definedName name="__________________________xm1">#REF!</definedName>
    <definedName name="__________________________xm10">#REF!</definedName>
    <definedName name="__________________________xm11">#REF!</definedName>
    <definedName name="__________________________xm12">#REF!</definedName>
    <definedName name="__________________________xm2">#REF!</definedName>
    <definedName name="__________________________xm3">#REF!</definedName>
    <definedName name="__________________________xm4">#REF!</definedName>
    <definedName name="__________________________xm5">#REF!</definedName>
    <definedName name="__________________________xm6">#REF!</definedName>
    <definedName name="__________________________xm7">#REF!</definedName>
    <definedName name="__________________________xm8">#REF!</definedName>
    <definedName name="__________________________xm9">#REF!</definedName>
    <definedName name="__________________________zx1">#REF!</definedName>
    <definedName name="__________________________zx10">#REF!</definedName>
    <definedName name="__________________________zx11">#REF!</definedName>
    <definedName name="__________________________zx12">#REF!</definedName>
    <definedName name="__________________________zx2">#REF!</definedName>
    <definedName name="__________________________zx3">#REF!</definedName>
    <definedName name="__________________________zx4">#REF!</definedName>
    <definedName name="__________________________zx5">#REF!</definedName>
    <definedName name="__________________________zx6">#REF!</definedName>
    <definedName name="__________________________zx7">#REF!</definedName>
    <definedName name="__________________________zx8">#REF!</definedName>
    <definedName name="__________________________zx9">#REF!</definedName>
    <definedName name="_________________________alt2">#REF!</definedName>
    <definedName name="_________________________Brz1">#REF!</definedName>
    <definedName name="_________________________Brz2">#REF!</definedName>
    <definedName name="_________________________bsa3">#REF!</definedName>
    <definedName name="_________________________COL9">#REF!</definedName>
    <definedName name="_________________________COM1">#REF!</definedName>
    <definedName name="_________________________com10">#REF!</definedName>
    <definedName name="_________________________com11">#REF!</definedName>
    <definedName name="_________________________com12">#REF!</definedName>
    <definedName name="_________________________com2">#REF!</definedName>
    <definedName name="_________________________com3">#REF!</definedName>
    <definedName name="_________________________com4">#REF!</definedName>
    <definedName name="_________________________com5">#REF!</definedName>
    <definedName name="_________________________com6">#REF!</definedName>
    <definedName name="_________________________com7">#REF!</definedName>
    <definedName name="_________________________com8">#REF!</definedName>
    <definedName name="_________________________com9">#REF!</definedName>
    <definedName name="_________________________CPP2">#REF!</definedName>
    <definedName name="_________________________CPP3">#REF!</definedName>
    <definedName name="_________________________LO1">#REF!</definedName>
    <definedName name="_________________________LO2">#REF!</definedName>
    <definedName name="_________________________NO2">#REF!</definedName>
    <definedName name="_________________________NO3">#REF!</definedName>
    <definedName name="_________________________NO4">#REF!</definedName>
    <definedName name="_________________________NO5">#REF!</definedName>
    <definedName name="_________________________pag1">#REF!</definedName>
    <definedName name="_________________________PAG10">#REF!</definedName>
    <definedName name="_________________________PAG11">#REF!</definedName>
    <definedName name="_________________________PAG12">#REF!</definedName>
    <definedName name="_________________________PAG2">#REF!</definedName>
    <definedName name="_________________________pag3">#REF!</definedName>
    <definedName name="_________________________PAG4">#REF!</definedName>
    <definedName name="_________________________PAG5">#REF!</definedName>
    <definedName name="_________________________PAG6">#REF!</definedName>
    <definedName name="_________________________PAG7">#REF!</definedName>
    <definedName name="_________________________PAG8">#REF!</definedName>
    <definedName name="_________________________PAG9">#REF!</definedName>
    <definedName name="_________________________PAR1">#REF!</definedName>
    <definedName name="_________________________PAR2">#REF!</definedName>
    <definedName name="_________________________PAR3">#REF!</definedName>
    <definedName name="_________________________PAR4">#REF!</definedName>
    <definedName name="_________________________PAR5">#REF!</definedName>
    <definedName name="_________________________PAR6">#REF!</definedName>
    <definedName name="_________________________PAR7">#REF!</definedName>
    <definedName name="_________________________PAR8">#REF!</definedName>
    <definedName name="_________________________PAR9">#REF!</definedName>
    <definedName name="_________________________PB2">#REF!</definedName>
    <definedName name="_________________________PB3">#REF!</definedName>
    <definedName name="_________________________PB4">#REF!</definedName>
    <definedName name="_________________________PB5">#REF!</definedName>
    <definedName name="_________________________PB6">#REF!</definedName>
    <definedName name="_________________________PB7">#REF!</definedName>
    <definedName name="_________________________PBA2">#REF!</definedName>
    <definedName name="_________________________PBA3">#REF!</definedName>
    <definedName name="_________________________PBA4">#REF!</definedName>
    <definedName name="_________________________PBA5">#REF!</definedName>
    <definedName name="_________________________PBA6">#REF!</definedName>
    <definedName name="_________________________PBA7">#REF!</definedName>
    <definedName name="_________________________PE1">#REF!</definedName>
    <definedName name="_________________________PG2">#REF!</definedName>
    <definedName name="_________________________PG3">#REF!</definedName>
    <definedName name="_________________________PG4">#REF!</definedName>
    <definedName name="_________________________PG5">#REF!</definedName>
    <definedName name="_________________________PG6">#REF!</definedName>
    <definedName name="_________________________PG7">#REF!</definedName>
    <definedName name="_________________________PR3">#REF!</definedName>
    <definedName name="_________________________PR4">#REF!</definedName>
    <definedName name="_________________________PR5">#REF!</definedName>
    <definedName name="_________________________PR6">#REF!</definedName>
    <definedName name="_________________________PR7">#REF!</definedName>
    <definedName name="_________________________PS2">#REF!</definedName>
    <definedName name="_________________________PS3">#REF!</definedName>
    <definedName name="_________________________PS4">#REF!</definedName>
    <definedName name="_________________________PS5">#REF!</definedName>
    <definedName name="_________________________PS6">#REF!</definedName>
    <definedName name="_________________________PS7">#REF!</definedName>
    <definedName name="_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_R">#REF!</definedName>
    <definedName name="_________________________RES1">#REF!</definedName>
    <definedName name="_________________________RES2">#REF!</definedName>
    <definedName name="_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r2">#REF!</definedName>
    <definedName name="_________________________RS1">#REF!</definedName>
    <definedName name="_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_sab1" localSheetId="25" hidden="1">{#N/A,#N/A,FALSE,"Banco de Dados"}</definedName>
    <definedName name="_________________________sab1" localSheetId="27" hidden="1">{#N/A,#N/A,FALSE,"Banco de Dados"}</definedName>
    <definedName name="_________________________sab1" localSheetId="31" hidden="1">{#N/A,#N/A,FALSE,"Banco de Dados"}</definedName>
    <definedName name="_________________________sab1" localSheetId="29" hidden="1">{#N/A,#N/A,FALSE,"Banco de Dados"}</definedName>
    <definedName name="_________________________sab1" localSheetId="23" hidden="1">{#N/A,#N/A,FALSE,"Banco de Dados"}</definedName>
    <definedName name="_________________________sab1" localSheetId="55" hidden="1">{#N/A,#N/A,FALSE,"Banco de Dados"}</definedName>
    <definedName name="_________________________sab1" hidden="1">{#N/A,#N/A,FALSE,"Banco de Dados"}</definedName>
    <definedName name="_________________________SC1">#REF!</definedName>
    <definedName name="_________________________SHR1">#REF!</definedName>
    <definedName name="_________________________SHR2">#REF!</definedName>
    <definedName name="_________________________SP1">#REF!</definedName>
    <definedName name="_________________________xm1">#REF!</definedName>
    <definedName name="_________________________xm10">#REF!</definedName>
    <definedName name="_________________________xm11">#REF!</definedName>
    <definedName name="_________________________xm12">#REF!</definedName>
    <definedName name="_________________________xm2">#REF!</definedName>
    <definedName name="_________________________xm3">#REF!</definedName>
    <definedName name="_________________________xm4">#REF!</definedName>
    <definedName name="_________________________xm5">#REF!</definedName>
    <definedName name="_________________________xm6">#REF!</definedName>
    <definedName name="_________________________xm7">#REF!</definedName>
    <definedName name="_________________________xm8">#REF!</definedName>
    <definedName name="_________________________xm9">#REF!</definedName>
    <definedName name="_________________________zx1">#REF!</definedName>
    <definedName name="_________________________zx10">#REF!</definedName>
    <definedName name="_________________________zx11">#REF!</definedName>
    <definedName name="_________________________zx12">#REF!</definedName>
    <definedName name="_________________________zx2">#REF!</definedName>
    <definedName name="_________________________zx3">#REF!</definedName>
    <definedName name="_________________________zx4">#REF!</definedName>
    <definedName name="_________________________zx5">#REF!</definedName>
    <definedName name="_________________________zx6">#REF!</definedName>
    <definedName name="_________________________zx7">#REF!</definedName>
    <definedName name="_________________________zx8">#REF!</definedName>
    <definedName name="_________________________zx9">#REF!</definedName>
    <definedName name="________________________alt2">#REF!</definedName>
    <definedName name="________________________Brz1">#REF!</definedName>
    <definedName name="________________________Brz2">#REF!</definedName>
    <definedName name="________________________bsa3">#REF!</definedName>
    <definedName name="________________________COL9">#REF!</definedName>
    <definedName name="________________________COM1">#REF!</definedName>
    <definedName name="________________________com10">#REF!</definedName>
    <definedName name="________________________com11">#REF!</definedName>
    <definedName name="________________________com12">#REF!</definedName>
    <definedName name="________________________com2">#REF!</definedName>
    <definedName name="________________________com3">#REF!</definedName>
    <definedName name="________________________com4">#REF!</definedName>
    <definedName name="________________________com5">#REF!</definedName>
    <definedName name="________________________com6">#REF!</definedName>
    <definedName name="________________________com7">#REF!</definedName>
    <definedName name="________________________com8">#REF!</definedName>
    <definedName name="________________________com9">#REF!</definedName>
    <definedName name="________________________CPP2">#REF!</definedName>
    <definedName name="________________________CPP3">#REF!</definedName>
    <definedName name="________________________JO2" localSheetId="39">[1]!______________p1</definedName>
    <definedName name="________________________JO2" localSheetId="20">[1]!______________p1</definedName>
    <definedName name="________________________JO2" localSheetId="4">[1]!______________p1</definedName>
    <definedName name="________________________JO2" localSheetId="25">[1]!______________p1</definedName>
    <definedName name="________________________JO2" localSheetId="27">[1]!______________p1</definedName>
    <definedName name="________________________JO2" localSheetId="31">[1]!______________p1</definedName>
    <definedName name="________________________JO2" localSheetId="35">[1]!______________p1</definedName>
    <definedName name="________________________JO2" localSheetId="33">[1]!______________p1</definedName>
    <definedName name="________________________JO2" localSheetId="53">[1]!______________p1</definedName>
    <definedName name="________________________JO2" localSheetId="29">[1]!______________p1</definedName>
    <definedName name="________________________JO2" localSheetId="49">[1]!______________p1</definedName>
    <definedName name="________________________JO2" localSheetId="6">[1]!______________p1</definedName>
    <definedName name="________________________JO2" localSheetId="41">[1]!______________p1</definedName>
    <definedName name="________________________JO2" localSheetId="8">[1]!______________p1</definedName>
    <definedName name="________________________JO2" localSheetId="43">[1]!______________p1</definedName>
    <definedName name="________________________JO2" localSheetId="10">[1]!______________p1</definedName>
    <definedName name="________________________JO2" localSheetId="37">[1]!______________p1</definedName>
    <definedName name="________________________JO2" localSheetId="12">[1]!______________p1</definedName>
    <definedName name="________________________JO2" localSheetId="51">[1]!______________p1</definedName>
    <definedName name="________________________JO2" localSheetId="14">[1]!______________p1</definedName>
    <definedName name="________________________JO2" localSheetId="23">[1]!______________p1</definedName>
    <definedName name="________________________JO2" localSheetId="55">[0]!______________p1</definedName>
    <definedName name="________________________JO2" localSheetId="47">[1]!______________p1</definedName>
    <definedName name="________________________JO2" localSheetId="18">[1]!______________p1</definedName>
    <definedName name="________________________JO2" localSheetId="45">[1]!______________p1</definedName>
    <definedName name="________________________JO2" localSheetId="16">[1]!______________p1</definedName>
    <definedName name="________________________JO2">[0]!______________p1</definedName>
    <definedName name="________________________LO1">#REF!</definedName>
    <definedName name="________________________LO2">#REF!</definedName>
    <definedName name="________________________NO2">#REF!</definedName>
    <definedName name="________________________NO3">#REF!</definedName>
    <definedName name="________________________NO4">#REF!</definedName>
    <definedName name="________________________NO5">#REF!</definedName>
    <definedName name="________________________od2">#REF!</definedName>
    <definedName name="________________________OD3">#REF!</definedName>
    <definedName name="________________________pag1">#REF!</definedName>
    <definedName name="________________________PAG10">#REF!</definedName>
    <definedName name="________________________PAG11">#REF!</definedName>
    <definedName name="________________________PAG12">#REF!</definedName>
    <definedName name="________________________PAG2">#REF!</definedName>
    <definedName name="________________________pag3">#REF!</definedName>
    <definedName name="________________________PAG4">#REF!</definedName>
    <definedName name="________________________PAG5">#REF!</definedName>
    <definedName name="________________________PAG6">#REF!</definedName>
    <definedName name="________________________PAG7">#REF!</definedName>
    <definedName name="________________________PAG8">#REF!</definedName>
    <definedName name="________________________PAG9">#REF!</definedName>
    <definedName name="________________________PAR1">#REF!</definedName>
    <definedName name="________________________PAR2">#REF!</definedName>
    <definedName name="________________________PAR3">#REF!</definedName>
    <definedName name="________________________PAR4">#REF!</definedName>
    <definedName name="________________________PAR5">#REF!</definedName>
    <definedName name="________________________PAR6">#REF!</definedName>
    <definedName name="________________________PAR7">#REF!</definedName>
    <definedName name="________________________PAR8">#REF!</definedName>
    <definedName name="________________________PAR9">#REF!</definedName>
    <definedName name="________________________PB2">#REF!</definedName>
    <definedName name="________________________PB3">#REF!</definedName>
    <definedName name="________________________PB4">#REF!</definedName>
    <definedName name="________________________PB5">#REF!</definedName>
    <definedName name="________________________PB6">#REF!</definedName>
    <definedName name="________________________PB7">#REF!</definedName>
    <definedName name="________________________PBA2">#REF!</definedName>
    <definedName name="________________________PBA3">#REF!</definedName>
    <definedName name="________________________PBA4">#REF!</definedName>
    <definedName name="________________________PBA5">#REF!</definedName>
    <definedName name="________________________PBA6">#REF!</definedName>
    <definedName name="________________________PBA7">#REF!</definedName>
    <definedName name="________________________PE1">#REF!</definedName>
    <definedName name="________________________PG2">#REF!</definedName>
    <definedName name="________________________PG3">#REF!</definedName>
    <definedName name="________________________PG4">#REF!</definedName>
    <definedName name="________________________PG5">#REF!</definedName>
    <definedName name="________________________PG6">#REF!</definedName>
    <definedName name="________________________PG7">#REF!</definedName>
    <definedName name="________________________PR3">#REF!</definedName>
    <definedName name="________________________PR4">#REF!</definedName>
    <definedName name="________________________PR5">#REF!</definedName>
    <definedName name="________________________PR6">#REF!</definedName>
    <definedName name="________________________PR7">#REF!</definedName>
    <definedName name="________________________PS2">#REF!</definedName>
    <definedName name="________________________PS3">#REF!</definedName>
    <definedName name="________________________PS4">#REF!</definedName>
    <definedName name="________________________PS5">#REF!</definedName>
    <definedName name="________________________PS6">#REF!</definedName>
    <definedName name="________________________PS7">#REF!</definedName>
    <definedName name="_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_R">#REF!</definedName>
    <definedName name="________________________rad2">#REF!</definedName>
    <definedName name="________________________rd2">#REF!</definedName>
    <definedName name="________________________RES1">#REF!</definedName>
    <definedName name="________________________RES2">#REF!</definedName>
    <definedName name="_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r2">#REF!</definedName>
    <definedName name="________________________RS1">#REF!</definedName>
    <definedName name="_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_sab1" localSheetId="25" hidden="1">{#N/A,#N/A,FALSE,"Banco de Dados"}</definedName>
    <definedName name="________________________sab1" localSheetId="27" hidden="1">{#N/A,#N/A,FALSE,"Banco de Dados"}</definedName>
    <definedName name="________________________sab1" localSheetId="31" hidden="1">{#N/A,#N/A,FALSE,"Banco de Dados"}</definedName>
    <definedName name="________________________sab1" localSheetId="29" hidden="1">{#N/A,#N/A,FALSE,"Banco de Dados"}</definedName>
    <definedName name="________________________sab1" localSheetId="23" hidden="1">{#N/A,#N/A,FALSE,"Banco de Dados"}</definedName>
    <definedName name="________________________sab1" localSheetId="55" hidden="1">{#N/A,#N/A,FALSE,"Banco de Dados"}</definedName>
    <definedName name="________________________sab1" hidden="1">{#N/A,#N/A,FALSE,"Banco de Dados"}</definedName>
    <definedName name="________________________SC1">#REF!</definedName>
    <definedName name="________________________SHR1">#REF!</definedName>
    <definedName name="________________________SHR2">#REF!</definedName>
    <definedName name="________________________SP1">#REF!</definedName>
    <definedName name="________________________xm1">#REF!</definedName>
    <definedName name="________________________xm10">#REF!</definedName>
    <definedName name="________________________xm11">#REF!</definedName>
    <definedName name="________________________xm12">#REF!</definedName>
    <definedName name="________________________xm2">#REF!</definedName>
    <definedName name="________________________xm3">#REF!</definedName>
    <definedName name="________________________xm4">#REF!</definedName>
    <definedName name="________________________xm5">#REF!</definedName>
    <definedName name="________________________xm6">#REF!</definedName>
    <definedName name="________________________xm7">#REF!</definedName>
    <definedName name="________________________xm8">#REF!</definedName>
    <definedName name="________________________xm9">#REF!</definedName>
    <definedName name="________________________zx1">#REF!</definedName>
    <definedName name="________________________zx10">#REF!</definedName>
    <definedName name="________________________zx11">#REF!</definedName>
    <definedName name="________________________zx12">#REF!</definedName>
    <definedName name="________________________zx2">#REF!</definedName>
    <definedName name="________________________zx3">#REF!</definedName>
    <definedName name="________________________zx4">#REF!</definedName>
    <definedName name="________________________zx5">#REF!</definedName>
    <definedName name="________________________zx6">#REF!</definedName>
    <definedName name="________________________zx7">#REF!</definedName>
    <definedName name="________________________zx8">#REF!</definedName>
    <definedName name="________________________zx9">#REF!</definedName>
    <definedName name="_______________________alt2">#REF!</definedName>
    <definedName name="_______________________Brz1">#REF!</definedName>
    <definedName name="_______________________Brz2">#REF!</definedName>
    <definedName name="_______________________bsa3">#REF!</definedName>
    <definedName name="_______________________COL9">#REF!</definedName>
    <definedName name="_______________________COM1">#REF!</definedName>
    <definedName name="_______________________com10">#REF!</definedName>
    <definedName name="_______________________com11">#REF!</definedName>
    <definedName name="_______________________com12">#REF!</definedName>
    <definedName name="_______________________com2">#REF!</definedName>
    <definedName name="_______________________com3">#REF!</definedName>
    <definedName name="_______________________com4">#REF!</definedName>
    <definedName name="_______________________com5">#REF!</definedName>
    <definedName name="_______________________com6">#REF!</definedName>
    <definedName name="_______________________com7">#REF!</definedName>
    <definedName name="_______________________com8">#REF!</definedName>
    <definedName name="_______________________com9">#REF!</definedName>
    <definedName name="_______________________CPP2">#REF!</definedName>
    <definedName name="_______________________CPP3">#REF!</definedName>
    <definedName name="_______________________LO1">#REF!</definedName>
    <definedName name="_______________________LO2">#REF!</definedName>
    <definedName name="_______________________NO2">#REF!</definedName>
    <definedName name="_______________________NO3">#REF!</definedName>
    <definedName name="_______________________NO4">#REF!</definedName>
    <definedName name="_______________________NO5">#REF!</definedName>
    <definedName name="_______________________od2">#REF!</definedName>
    <definedName name="_______________________OD3">#REF!</definedName>
    <definedName name="_______________________pag1">#REF!</definedName>
    <definedName name="_______________________PAG10">#REF!</definedName>
    <definedName name="_______________________PAG11">#REF!</definedName>
    <definedName name="_______________________PAG12">#REF!</definedName>
    <definedName name="_______________________PAG2">#REF!</definedName>
    <definedName name="_______________________pag3">#REF!</definedName>
    <definedName name="_______________________PAG4">#REF!</definedName>
    <definedName name="_______________________PAG5">#REF!</definedName>
    <definedName name="_______________________PAG6">#REF!</definedName>
    <definedName name="_______________________PAG7">#REF!</definedName>
    <definedName name="_______________________PAG8">#REF!</definedName>
    <definedName name="_______________________PAG9">#REF!</definedName>
    <definedName name="_______________________PAR1">#REF!</definedName>
    <definedName name="_______________________PAR2">#REF!</definedName>
    <definedName name="_______________________PAR3">#REF!</definedName>
    <definedName name="_______________________PAR4">#REF!</definedName>
    <definedName name="_______________________PAR5">#REF!</definedName>
    <definedName name="_______________________PAR6">#REF!</definedName>
    <definedName name="_______________________PAR7">#REF!</definedName>
    <definedName name="_______________________PAR8">#REF!</definedName>
    <definedName name="_______________________PAR9">#REF!</definedName>
    <definedName name="_______________________PB2">#REF!</definedName>
    <definedName name="_______________________PB3">#REF!</definedName>
    <definedName name="_______________________PB4">#REF!</definedName>
    <definedName name="_______________________PB5">#REF!</definedName>
    <definedName name="_______________________PB6">#REF!</definedName>
    <definedName name="_______________________PB7">#REF!</definedName>
    <definedName name="_______________________PBA2">#REF!</definedName>
    <definedName name="_______________________PBA3">#REF!</definedName>
    <definedName name="_______________________PBA4">#REF!</definedName>
    <definedName name="_______________________PBA5">#REF!</definedName>
    <definedName name="_______________________PBA6">#REF!</definedName>
    <definedName name="_______________________PBA7">#REF!</definedName>
    <definedName name="_______________________PE1">#REF!</definedName>
    <definedName name="_______________________PG2">#REF!</definedName>
    <definedName name="_______________________PG3">#REF!</definedName>
    <definedName name="_______________________PG4">#REF!</definedName>
    <definedName name="_______________________PG5">#REF!</definedName>
    <definedName name="_______________________PG6">#REF!</definedName>
    <definedName name="_______________________PG7">#REF!</definedName>
    <definedName name="_______________________PR3">#REF!</definedName>
    <definedName name="_______________________PR4">#REF!</definedName>
    <definedName name="_______________________PR5">#REF!</definedName>
    <definedName name="_______________________PR6">#REF!</definedName>
    <definedName name="_______________________PR7">#REF!</definedName>
    <definedName name="_______________________PS2">#REF!</definedName>
    <definedName name="_______________________PS3">#REF!</definedName>
    <definedName name="_______________________PS4">#REF!</definedName>
    <definedName name="_______________________PS5">#REF!</definedName>
    <definedName name="_______________________PS6">#REF!</definedName>
    <definedName name="_______________________PS7">#REF!</definedName>
    <definedName name="_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_R">#REF!</definedName>
    <definedName name="_______________________rad2">#REF!</definedName>
    <definedName name="_______________________rd2">#REF!</definedName>
    <definedName name="_______________________RES1">#REF!</definedName>
    <definedName name="_______________________RES2">#REF!</definedName>
    <definedName name="_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r2">#REF!</definedName>
    <definedName name="_______________________RS1">#REF!</definedName>
    <definedName name="_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_sab1" localSheetId="25" hidden="1">{#N/A,#N/A,FALSE,"Banco de Dados"}</definedName>
    <definedName name="_______________________sab1" localSheetId="27" hidden="1">{#N/A,#N/A,FALSE,"Banco de Dados"}</definedName>
    <definedName name="_______________________sab1" localSheetId="31" hidden="1">{#N/A,#N/A,FALSE,"Banco de Dados"}</definedName>
    <definedName name="_______________________sab1" localSheetId="29" hidden="1">{#N/A,#N/A,FALSE,"Banco de Dados"}</definedName>
    <definedName name="_______________________sab1" localSheetId="23" hidden="1">{#N/A,#N/A,FALSE,"Banco de Dados"}</definedName>
    <definedName name="_______________________sab1" localSheetId="55" hidden="1">{#N/A,#N/A,FALSE,"Banco de Dados"}</definedName>
    <definedName name="_______________________sab1" hidden="1">{#N/A,#N/A,FALSE,"Banco de Dados"}</definedName>
    <definedName name="_______________________SC1">#REF!</definedName>
    <definedName name="_______________________SHR1">#REF!</definedName>
    <definedName name="_______________________SHR2">#REF!</definedName>
    <definedName name="_______________________SP1">#REF!</definedName>
    <definedName name="_______________________tab4" hidden="1">#REF!</definedName>
    <definedName name="_______________________xm1">#REF!</definedName>
    <definedName name="_______________________xm10">#REF!</definedName>
    <definedName name="_______________________xm11">#REF!</definedName>
    <definedName name="_______________________xm12">#REF!</definedName>
    <definedName name="_______________________xm2">#REF!</definedName>
    <definedName name="_______________________xm3">#REF!</definedName>
    <definedName name="_______________________xm4">#REF!</definedName>
    <definedName name="_______________________xm5">#REF!</definedName>
    <definedName name="_______________________xm6">#REF!</definedName>
    <definedName name="_______________________xm7">#REF!</definedName>
    <definedName name="_______________________xm8">#REF!</definedName>
    <definedName name="_______________________xm9">#REF!</definedName>
    <definedName name="_______________________zx1">#REF!</definedName>
    <definedName name="_______________________zx10">#REF!</definedName>
    <definedName name="_______________________zx11">#REF!</definedName>
    <definedName name="_______________________zx12">#REF!</definedName>
    <definedName name="_______________________zx2">#REF!</definedName>
    <definedName name="_______________________zx3">#REF!</definedName>
    <definedName name="_______________________zx4">#REF!</definedName>
    <definedName name="_______________________zx5">#REF!</definedName>
    <definedName name="_______________________zx6">#REF!</definedName>
    <definedName name="_______________________zx7">#REF!</definedName>
    <definedName name="_______________________zx8">#REF!</definedName>
    <definedName name="_______________________zx9">#REF!</definedName>
    <definedName name="______________________alt2">#REF!</definedName>
    <definedName name="______________________Brz1">#REF!</definedName>
    <definedName name="______________________Brz2">#REF!</definedName>
    <definedName name="______________________bsa3">#REF!</definedName>
    <definedName name="______________________COL9">#REF!</definedName>
    <definedName name="______________________COM1">#REF!</definedName>
    <definedName name="______________________com10">#REF!</definedName>
    <definedName name="______________________com11">#REF!</definedName>
    <definedName name="______________________com12">#REF!</definedName>
    <definedName name="______________________com2">#REF!</definedName>
    <definedName name="______________________com3">#REF!</definedName>
    <definedName name="______________________com4">#REF!</definedName>
    <definedName name="______________________com5">#REF!</definedName>
    <definedName name="______________________com6">#REF!</definedName>
    <definedName name="______________________com7">#REF!</definedName>
    <definedName name="______________________com8">#REF!</definedName>
    <definedName name="______________________com9">#REF!</definedName>
    <definedName name="______________________CPP2">#REF!</definedName>
    <definedName name="______________________CPP3">#REF!</definedName>
    <definedName name="______________________JO2" localSheetId="39">[1]!_____________p1</definedName>
    <definedName name="______________________JO2" localSheetId="20">[1]!_____________p1</definedName>
    <definedName name="______________________JO2" localSheetId="4">[1]!_____________p1</definedName>
    <definedName name="______________________JO2" localSheetId="25">[1]!_____________p1</definedName>
    <definedName name="______________________JO2" localSheetId="27">[1]!_____________p1</definedName>
    <definedName name="______________________JO2" localSheetId="31">[1]!_____________p1</definedName>
    <definedName name="______________________JO2" localSheetId="35">[1]!_____________p1</definedName>
    <definedName name="______________________JO2" localSheetId="33">[1]!_____________p1</definedName>
    <definedName name="______________________JO2" localSheetId="53">[1]!_____________p1</definedName>
    <definedName name="______________________JO2" localSheetId="29">[1]!_____________p1</definedName>
    <definedName name="______________________JO2" localSheetId="49">[1]!_____________p1</definedName>
    <definedName name="______________________JO2" localSheetId="6">[1]!_____________p1</definedName>
    <definedName name="______________________JO2" localSheetId="41">[1]!_____________p1</definedName>
    <definedName name="______________________JO2" localSheetId="8">[1]!_____________p1</definedName>
    <definedName name="______________________JO2" localSheetId="43">[1]!_____________p1</definedName>
    <definedName name="______________________JO2" localSheetId="10">[1]!_____________p1</definedName>
    <definedName name="______________________JO2" localSheetId="37">[1]!_____________p1</definedName>
    <definedName name="______________________JO2" localSheetId="12">[1]!_____________p1</definedName>
    <definedName name="______________________JO2" localSheetId="51">[1]!_____________p1</definedName>
    <definedName name="______________________JO2" localSheetId="14">[1]!_____________p1</definedName>
    <definedName name="______________________JO2" localSheetId="23">[1]!_____________p1</definedName>
    <definedName name="______________________JO2" localSheetId="55">[0]!_____________p1</definedName>
    <definedName name="______________________JO2" localSheetId="47">[1]!_____________p1</definedName>
    <definedName name="______________________JO2" localSheetId="18">[1]!_____________p1</definedName>
    <definedName name="______________________JO2" localSheetId="45">[1]!_____________p1</definedName>
    <definedName name="______________________JO2" localSheetId="16">[1]!_____________p1</definedName>
    <definedName name="______________________JO2">[0]!_____________p1</definedName>
    <definedName name="______________________LO1">#REF!</definedName>
    <definedName name="______________________LO2">#REF!</definedName>
    <definedName name="______________________NO2">#REF!</definedName>
    <definedName name="______________________NO3">#REF!</definedName>
    <definedName name="______________________NO4">#REF!</definedName>
    <definedName name="______________________NO5">#REF!</definedName>
    <definedName name="______________________pag1">#REF!</definedName>
    <definedName name="______________________PAG10">#REF!</definedName>
    <definedName name="______________________PAG11">#REF!</definedName>
    <definedName name="______________________PAG12">#REF!</definedName>
    <definedName name="______________________PAG2">#REF!</definedName>
    <definedName name="______________________pag3">#REF!</definedName>
    <definedName name="______________________PAG4">#REF!</definedName>
    <definedName name="______________________PAG5">#REF!</definedName>
    <definedName name="______________________PAG6">#REF!</definedName>
    <definedName name="______________________PAG7">#REF!</definedName>
    <definedName name="______________________PAG8">#REF!</definedName>
    <definedName name="______________________PAG9">#REF!</definedName>
    <definedName name="______________________PAR1">#REF!</definedName>
    <definedName name="______________________PAR2">#REF!</definedName>
    <definedName name="______________________PAR3">#REF!</definedName>
    <definedName name="______________________PAR4">#REF!</definedName>
    <definedName name="______________________PAR5">#REF!</definedName>
    <definedName name="______________________PAR6">#REF!</definedName>
    <definedName name="______________________PAR7">#REF!</definedName>
    <definedName name="______________________PAR8">#REF!</definedName>
    <definedName name="______________________PAR9">#REF!</definedName>
    <definedName name="______________________PB2">#REF!</definedName>
    <definedName name="______________________PB3">#REF!</definedName>
    <definedName name="______________________PB4">#REF!</definedName>
    <definedName name="______________________PB5">#REF!</definedName>
    <definedName name="______________________PB6">#REF!</definedName>
    <definedName name="______________________PB7">#REF!</definedName>
    <definedName name="______________________PBA2">#REF!</definedName>
    <definedName name="______________________PBA3">#REF!</definedName>
    <definedName name="______________________PBA4">#REF!</definedName>
    <definedName name="______________________PBA5">#REF!</definedName>
    <definedName name="______________________PBA6">#REF!</definedName>
    <definedName name="______________________PBA7">#REF!</definedName>
    <definedName name="______________________PE1">#REF!</definedName>
    <definedName name="______________________PG2">#REF!</definedName>
    <definedName name="______________________PG3">#REF!</definedName>
    <definedName name="______________________PG4">#REF!</definedName>
    <definedName name="______________________PG5">#REF!</definedName>
    <definedName name="______________________PG6">#REF!</definedName>
    <definedName name="______________________PG7">#REF!</definedName>
    <definedName name="______________________PR3">#REF!</definedName>
    <definedName name="______________________PR4">#REF!</definedName>
    <definedName name="______________________PR5">#REF!</definedName>
    <definedName name="______________________PR6">#REF!</definedName>
    <definedName name="______________________PR7">#REF!</definedName>
    <definedName name="______________________PS2">#REF!</definedName>
    <definedName name="______________________PS3">#REF!</definedName>
    <definedName name="______________________PS4">#REF!</definedName>
    <definedName name="______________________PS5">#REF!</definedName>
    <definedName name="______________________PS6">#REF!</definedName>
    <definedName name="______________________PS7">#REF!</definedName>
    <definedName name="_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_R">#REF!</definedName>
    <definedName name="______________________RES1">#REF!</definedName>
    <definedName name="______________________RES2">#REF!</definedName>
    <definedName name="_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r2">#REF!</definedName>
    <definedName name="______________________RS1">#REF!</definedName>
    <definedName name="_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_sab1" localSheetId="25" hidden="1">{#N/A,#N/A,FALSE,"Banco de Dados"}</definedName>
    <definedName name="______________________sab1" localSheetId="27" hidden="1">{#N/A,#N/A,FALSE,"Banco de Dados"}</definedName>
    <definedName name="______________________sab1" localSheetId="31" hidden="1">{#N/A,#N/A,FALSE,"Banco de Dados"}</definedName>
    <definedName name="______________________sab1" localSheetId="29" hidden="1">{#N/A,#N/A,FALSE,"Banco de Dados"}</definedName>
    <definedName name="______________________sab1" localSheetId="23" hidden="1">{#N/A,#N/A,FALSE,"Banco de Dados"}</definedName>
    <definedName name="______________________sab1" localSheetId="55" hidden="1">{#N/A,#N/A,FALSE,"Banco de Dados"}</definedName>
    <definedName name="______________________sab1" hidden="1">{#N/A,#N/A,FALSE,"Banco de Dados"}</definedName>
    <definedName name="______________________SC1">#REF!</definedName>
    <definedName name="______________________SHR1">#REF!</definedName>
    <definedName name="______________________SHR2">#REF!</definedName>
    <definedName name="______________________SP1">#REF!</definedName>
    <definedName name="______________________tab4" hidden="1">#REF!</definedName>
    <definedName name="______________________xm1">#REF!</definedName>
    <definedName name="______________________xm10">#REF!</definedName>
    <definedName name="______________________xm11">#REF!</definedName>
    <definedName name="______________________xm12">#REF!</definedName>
    <definedName name="______________________xm2">#REF!</definedName>
    <definedName name="______________________xm3">#REF!</definedName>
    <definedName name="______________________xm4">#REF!</definedName>
    <definedName name="______________________xm5">#REF!</definedName>
    <definedName name="______________________xm6">#REF!</definedName>
    <definedName name="______________________xm7">#REF!</definedName>
    <definedName name="______________________xm8">#REF!</definedName>
    <definedName name="______________________xm9">#REF!</definedName>
    <definedName name="______________________zx1">#REF!</definedName>
    <definedName name="______________________zx10">#REF!</definedName>
    <definedName name="______________________zx11">#REF!</definedName>
    <definedName name="______________________zx12">#REF!</definedName>
    <definedName name="______________________zx2">#REF!</definedName>
    <definedName name="______________________zx3">#REF!</definedName>
    <definedName name="______________________zx4">#REF!</definedName>
    <definedName name="______________________zx5">#REF!</definedName>
    <definedName name="______________________zx6">#REF!</definedName>
    <definedName name="______________________zx7">#REF!</definedName>
    <definedName name="______________________zx8">#REF!</definedName>
    <definedName name="______________________zx9">#REF!</definedName>
    <definedName name="_____________________alt2">#REF!</definedName>
    <definedName name="_____________________Brz1">#REF!</definedName>
    <definedName name="_____________________Brz2">#REF!</definedName>
    <definedName name="_____________________bsa3">#REF!</definedName>
    <definedName name="_____________________COL9">#REF!</definedName>
    <definedName name="_____________________COM1">#REF!</definedName>
    <definedName name="_____________________com10">#REF!</definedName>
    <definedName name="_____________________com11">#REF!</definedName>
    <definedName name="_____________________com12">#REF!</definedName>
    <definedName name="_____________________com2">#REF!</definedName>
    <definedName name="_____________________com3">#REF!</definedName>
    <definedName name="_____________________com4">#REF!</definedName>
    <definedName name="_____________________com5">#REF!</definedName>
    <definedName name="_____________________com6">#REF!</definedName>
    <definedName name="_____________________com7">#REF!</definedName>
    <definedName name="_____________________com8">#REF!</definedName>
    <definedName name="_____________________com9">#REF!</definedName>
    <definedName name="_____________________CPP2">#REF!</definedName>
    <definedName name="_____________________CPP3">#REF!</definedName>
    <definedName name="_____________________er1">#REF!</definedName>
    <definedName name="_____________________LO1">#REF!</definedName>
    <definedName name="_____________________LO2">#REF!</definedName>
    <definedName name="_____________________MAV1">#REF!</definedName>
    <definedName name="_____________________NO2">#REF!</definedName>
    <definedName name="_____________________NO3">#REF!</definedName>
    <definedName name="_____________________NO4">#REF!</definedName>
    <definedName name="_____________________NO5">#REF!</definedName>
    <definedName name="_____________________od2">#REF!</definedName>
    <definedName name="_____________________OD3">#REF!</definedName>
    <definedName name="_____________________pag1">#REF!</definedName>
    <definedName name="_____________________PAG10">#REF!</definedName>
    <definedName name="_____________________PAG11">#REF!</definedName>
    <definedName name="_____________________PAG12">#REF!</definedName>
    <definedName name="_____________________PAG2">#REF!</definedName>
    <definedName name="_____________________pag3">#REF!</definedName>
    <definedName name="_____________________PAG4">#REF!</definedName>
    <definedName name="_____________________PAG5">#REF!</definedName>
    <definedName name="_____________________PAG6">#REF!</definedName>
    <definedName name="_____________________PAG7">#REF!</definedName>
    <definedName name="_____________________PAG8">#REF!</definedName>
    <definedName name="_____________________PAG9">#REF!</definedName>
    <definedName name="_____________________PAR1">#REF!</definedName>
    <definedName name="_____________________PAR2">#REF!</definedName>
    <definedName name="_____________________PAR3">#REF!</definedName>
    <definedName name="_____________________PAR4">#REF!</definedName>
    <definedName name="_____________________PAR5">#REF!</definedName>
    <definedName name="_____________________PAR6">#REF!</definedName>
    <definedName name="_____________________PAR7">#REF!</definedName>
    <definedName name="_____________________PAR8">#REF!</definedName>
    <definedName name="_____________________PAR9">#REF!</definedName>
    <definedName name="_____________________PB2">#REF!</definedName>
    <definedName name="_____________________PB3">#REF!</definedName>
    <definedName name="_____________________PB4">#REF!</definedName>
    <definedName name="_____________________PB5">#REF!</definedName>
    <definedName name="_____________________PB6">#REF!</definedName>
    <definedName name="_____________________PB7">#REF!</definedName>
    <definedName name="_____________________PBA2">#REF!</definedName>
    <definedName name="_____________________PBA3">#REF!</definedName>
    <definedName name="_____________________PBA4">#REF!</definedName>
    <definedName name="_____________________PBA5">#REF!</definedName>
    <definedName name="_____________________PBA6">#REF!</definedName>
    <definedName name="_____________________PBA7">#REF!</definedName>
    <definedName name="_____________________PE1">#REF!</definedName>
    <definedName name="_____________________PG2">#REF!</definedName>
    <definedName name="_____________________PG3">#REF!</definedName>
    <definedName name="_____________________PG4">#REF!</definedName>
    <definedName name="_____________________PG5">#REF!</definedName>
    <definedName name="_____________________PG6">#REF!</definedName>
    <definedName name="_____________________PG7">#REF!</definedName>
    <definedName name="_____________________PR3">#REF!</definedName>
    <definedName name="_____________________PR4">#REF!</definedName>
    <definedName name="_____________________PR5">#REF!</definedName>
    <definedName name="_____________________PR6">#REF!</definedName>
    <definedName name="_____________________PR7">#REF!</definedName>
    <definedName name="_____________________PS2">#REF!</definedName>
    <definedName name="_____________________PS3">#REF!</definedName>
    <definedName name="_____________________PS4">#REF!</definedName>
    <definedName name="_____________________PS5">#REF!</definedName>
    <definedName name="_____________________PS6">#REF!</definedName>
    <definedName name="_____________________PS7">#REF!</definedName>
    <definedName name="_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_R">#REF!</definedName>
    <definedName name="_____________________rad2">#REF!</definedName>
    <definedName name="_____________________rd2">#REF!</definedName>
    <definedName name="_____________________RES1">#REF!</definedName>
    <definedName name="_____________________RES2">#REF!</definedName>
    <definedName name="_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EV3">#REF!</definedName>
    <definedName name="_____________________rr2">#REF!</definedName>
    <definedName name="_____________________RS1">#REF!</definedName>
    <definedName name="_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_sab1" localSheetId="25" hidden="1">{#N/A,#N/A,FALSE,"Banco de Dados"}</definedName>
    <definedName name="_____________________sab1" localSheetId="27" hidden="1">{#N/A,#N/A,FALSE,"Banco de Dados"}</definedName>
    <definedName name="_____________________sab1" localSheetId="31" hidden="1">{#N/A,#N/A,FALSE,"Banco de Dados"}</definedName>
    <definedName name="_____________________sab1" localSheetId="29" hidden="1">{#N/A,#N/A,FALSE,"Banco de Dados"}</definedName>
    <definedName name="_____________________sab1" localSheetId="23" hidden="1">{#N/A,#N/A,FALSE,"Banco de Dados"}</definedName>
    <definedName name="_____________________sab1" localSheetId="55" hidden="1">{#N/A,#N/A,FALSE,"Banco de Dados"}</definedName>
    <definedName name="_____________________sab1" hidden="1">{#N/A,#N/A,FALSE,"Banco de Dados"}</definedName>
    <definedName name="_____________________SC1">#REF!</definedName>
    <definedName name="_____________________SHR1">#REF!</definedName>
    <definedName name="_____________________SHR2">#REF!</definedName>
    <definedName name="_____________________SP1">#REF!</definedName>
    <definedName name="_____________________tab4" hidden="1">#REF!</definedName>
    <definedName name="_____________________xm1">#REF!</definedName>
    <definedName name="_____________________xm10">#REF!</definedName>
    <definedName name="_____________________xm11">#REF!</definedName>
    <definedName name="_____________________xm12">#REF!</definedName>
    <definedName name="_____________________xm2">#REF!</definedName>
    <definedName name="_____________________xm3">#REF!</definedName>
    <definedName name="_____________________xm4">#REF!</definedName>
    <definedName name="_____________________xm5">#REF!</definedName>
    <definedName name="_____________________xm6">#REF!</definedName>
    <definedName name="_____________________xm7">#REF!</definedName>
    <definedName name="_____________________xm8">#REF!</definedName>
    <definedName name="_____________________xm9">#REF!</definedName>
    <definedName name="_____________________zx1">#REF!</definedName>
    <definedName name="_____________________zx10">#REF!</definedName>
    <definedName name="_____________________zx11">#REF!</definedName>
    <definedName name="_____________________zx12">#REF!</definedName>
    <definedName name="_____________________zx2">#REF!</definedName>
    <definedName name="_____________________zx3">#REF!</definedName>
    <definedName name="_____________________zx4">#REF!</definedName>
    <definedName name="_____________________zx5">#REF!</definedName>
    <definedName name="_____________________zx6">#REF!</definedName>
    <definedName name="_____________________zx7">#REF!</definedName>
    <definedName name="_____________________zx8">#REF!</definedName>
    <definedName name="_____________________zx9">#REF!</definedName>
    <definedName name="____________________alt2">#REF!</definedName>
    <definedName name="____________________Brz1">#REF!</definedName>
    <definedName name="____________________Brz2">#REF!</definedName>
    <definedName name="____________________bsa3">#REF!</definedName>
    <definedName name="____________________COL9">#REF!</definedName>
    <definedName name="____________________COM1">#REF!</definedName>
    <definedName name="____________________com10">#REF!</definedName>
    <definedName name="____________________com11">#REF!</definedName>
    <definedName name="____________________com12">#REF!</definedName>
    <definedName name="____________________com2">#REF!</definedName>
    <definedName name="____________________com3">#REF!</definedName>
    <definedName name="____________________com4">#REF!</definedName>
    <definedName name="____________________com5">#REF!</definedName>
    <definedName name="____________________com6">#REF!</definedName>
    <definedName name="____________________com7">#REF!</definedName>
    <definedName name="____________________com8">#REF!</definedName>
    <definedName name="____________________com9">#REF!</definedName>
    <definedName name="____________________CPP2">#REF!</definedName>
    <definedName name="____________________CPP3">#REF!</definedName>
    <definedName name="____________________cto2">#REF!</definedName>
    <definedName name="____________________JO2" localSheetId="39">[1]!____________p1</definedName>
    <definedName name="____________________JO2" localSheetId="20">[1]!____________p1</definedName>
    <definedName name="____________________JO2" localSheetId="4">[1]!____________p1</definedName>
    <definedName name="____________________JO2" localSheetId="25">[1]!____________p1</definedName>
    <definedName name="____________________JO2" localSheetId="27">[1]!____________p1</definedName>
    <definedName name="____________________JO2" localSheetId="31">[1]!____________p1</definedName>
    <definedName name="____________________JO2" localSheetId="35">[1]!____________p1</definedName>
    <definedName name="____________________JO2" localSheetId="33">[1]!____________p1</definedName>
    <definedName name="____________________JO2" localSheetId="53">[1]!____________p1</definedName>
    <definedName name="____________________JO2" localSheetId="29">[1]!____________p1</definedName>
    <definedName name="____________________JO2" localSheetId="49">[1]!____________p1</definedName>
    <definedName name="____________________JO2" localSheetId="6">[1]!____________p1</definedName>
    <definedName name="____________________JO2" localSheetId="41">[1]!____________p1</definedName>
    <definedName name="____________________JO2" localSheetId="8">[1]!____________p1</definedName>
    <definedName name="____________________JO2" localSheetId="43">[1]!____________p1</definedName>
    <definedName name="____________________JO2" localSheetId="10">[1]!____________p1</definedName>
    <definedName name="____________________JO2" localSheetId="37">[1]!____________p1</definedName>
    <definedName name="____________________JO2" localSheetId="12">[1]!____________p1</definedName>
    <definedName name="____________________JO2" localSheetId="51">[1]!____________p1</definedName>
    <definedName name="____________________JO2" localSheetId="14">[1]!____________p1</definedName>
    <definedName name="____________________JO2" localSheetId="23">[1]!____________p1</definedName>
    <definedName name="____________________JO2" localSheetId="55">[0]!____________p1</definedName>
    <definedName name="____________________JO2" localSheetId="47">[1]!____________p1</definedName>
    <definedName name="____________________JO2" localSheetId="18">[1]!____________p1</definedName>
    <definedName name="____________________JO2" localSheetId="45">[1]!____________p1</definedName>
    <definedName name="____________________JO2" localSheetId="16">[1]!____________p1</definedName>
    <definedName name="____________________JO2">[0]!____________p1</definedName>
    <definedName name="____________________LO1">#REF!</definedName>
    <definedName name="____________________LO2">#REF!</definedName>
    <definedName name="____________________MAV1">#REF!</definedName>
    <definedName name="____________________NO2">#REF!</definedName>
    <definedName name="____________________NO3">#REF!</definedName>
    <definedName name="____________________NO4">#REF!</definedName>
    <definedName name="____________________NO5">#REF!</definedName>
    <definedName name="____________________od2">#REF!</definedName>
    <definedName name="____________________OD3">#REF!</definedName>
    <definedName name="____________________pag1">#REF!</definedName>
    <definedName name="____________________PAG10">#REF!</definedName>
    <definedName name="____________________PAG11">#REF!</definedName>
    <definedName name="____________________PAG12">#REF!</definedName>
    <definedName name="____________________PAG2">#REF!</definedName>
    <definedName name="____________________pag3">#REF!</definedName>
    <definedName name="____________________PAG4">#REF!</definedName>
    <definedName name="____________________PAG5">#REF!</definedName>
    <definedName name="____________________PAG6">#REF!</definedName>
    <definedName name="____________________PAG7">#REF!</definedName>
    <definedName name="____________________PAG8">#REF!</definedName>
    <definedName name="____________________PAG9">#REF!</definedName>
    <definedName name="____________________PAR1">#REF!</definedName>
    <definedName name="____________________PAR2">#REF!</definedName>
    <definedName name="____________________PAR3">#REF!</definedName>
    <definedName name="____________________PAR4">#REF!</definedName>
    <definedName name="____________________PAR5">#REF!</definedName>
    <definedName name="____________________PAR6">#REF!</definedName>
    <definedName name="____________________PAR7">#REF!</definedName>
    <definedName name="____________________PAR8">#REF!</definedName>
    <definedName name="____________________PAR9">#REF!</definedName>
    <definedName name="____________________PB2">#REF!</definedName>
    <definedName name="____________________PB3">#REF!</definedName>
    <definedName name="____________________PB4">#REF!</definedName>
    <definedName name="____________________PB5">#REF!</definedName>
    <definedName name="____________________PB6">#REF!</definedName>
    <definedName name="____________________PB7">#REF!</definedName>
    <definedName name="____________________PBA2">#REF!</definedName>
    <definedName name="____________________PBA3">#REF!</definedName>
    <definedName name="____________________PBA4">#REF!</definedName>
    <definedName name="____________________PBA5">#REF!</definedName>
    <definedName name="____________________PBA6">#REF!</definedName>
    <definedName name="____________________PBA7">#REF!</definedName>
    <definedName name="____________________PE1">#REF!</definedName>
    <definedName name="____________________PG2">#REF!</definedName>
    <definedName name="____________________PG3">#REF!</definedName>
    <definedName name="____________________PG4">#REF!</definedName>
    <definedName name="____________________PG5">#REF!</definedName>
    <definedName name="____________________PG6">#REF!</definedName>
    <definedName name="____________________PG7">#REF!</definedName>
    <definedName name="____________________PR3">#REF!</definedName>
    <definedName name="____________________PR4">#REF!</definedName>
    <definedName name="____________________PR5">#REF!</definedName>
    <definedName name="____________________PR6">#REF!</definedName>
    <definedName name="____________________PR7">#REF!</definedName>
    <definedName name="____________________PS2">#REF!</definedName>
    <definedName name="____________________PS3">#REF!</definedName>
    <definedName name="____________________PS4">#REF!</definedName>
    <definedName name="____________________PS5">#REF!</definedName>
    <definedName name="____________________PS6">#REF!</definedName>
    <definedName name="____________________PS7">#REF!</definedName>
    <definedName name="_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_R">#REF!</definedName>
    <definedName name="____________________rad2">#REF!</definedName>
    <definedName name="____________________rd2">#REF!</definedName>
    <definedName name="____________________RES1">#REF!</definedName>
    <definedName name="____________________RES2">#REF!</definedName>
    <definedName name="_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EV3">#REF!</definedName>
    <definedName name="____________________rr2">#REF!</definedName>
    <definedName name="____________________RS1">#REF!</definedName>
    <definedName name="_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_sab1" localSheetId="25" hidden="1">{#N/A,#N/A,FALSE,"Banco de Dados"}</definedName>
    <definedName name="____________________sab1" localSheetId="27" hidden="1">{#N/A,#N/A,FALSE,"Banco de Dados"}</definedName>
    <definedName name="____________________sab1" localSheetId="31" hidden="1">{#N/A,#N/A,FALSE,"Banco de Dados"}</definedName>
    <definedName name="____________________sab1" localSheetId="29" hidden="1">{#N/A,#N/A,FALSE,"Banco de Dados"}</definedName>
    <definedName name="____________________sab1" localSheetId="23" hidden="1">{#N/A,#N/A,FALSE,"Banco de Dados"}</definedName>
    <definedName name="____________________sab1" localSheetId="55" hidden="1">{#N/A,#N/A,FALSE,"Banco de Dados"}</definedName>
    <definedName name="____________________sab1" hidden="1">{#N/A,#N/A,FALSE,"Banco de Dados"}</definedName>
    <definedName name="____________________SC1">#REF!</definedName>
    <definedName name="____________________SHR1">#REF!</definedName>
    <definedName name="____________________SHR2">#REF!</definedName>
    <definedName name="____________________SP1">#REF!</definedName>
    <definedName name="____________________tab4" hidden="1">#REF!</definedName>
    <definedName name="____________________xm1">#REF!</definedName>
    <definedName name="____________________xm10">#REF!</definedName>
    <definedName name="____________________xm11">#REF!</definedName>
    <definedName name="____________________xm12">#REF!</definedName>
    <definedName name="____________________xm2">#REF!</definedName>
    <definedName name="____________________xm3">#REF!</definedName>
    <definedName name="____________________xm4">#REF!</definedName>
    <definedName name="____________________xm5">#REF!</definedName>
    <definedName name="____________________xm6">#REF!</definedName>
    <definedName name="____________________xm7">#REF!</definedName>
    <definedName name="____________________xm8">#REF!</definedName>
    <definedName name="____________________xm9">#REF!</definedName>
    <definedName name="____________________zx1">#REF!</definedName>
    <definedName name="____________________zx10">#REF!</definedName>
    <definedName name="____________________zx11">#REF!</definedName>
    <definedName name="____________________zx12">#REF!</definedName>
    <definedName name="____________________zx2">#REF!</definedName>
    <definedName name="____________________zx3">#REF!</definedName>
    <definedName name="____________________zx4">#REF!</definedName>
    <definedName name="____________________zx5">#REF!</definedName>
    <definedName name="____________________zx6">#REF!</definedName>
    <definedName name="____________________zx7">#REF!</definedName>
    <definedName name="____________________zx8">#REF!</definedName>
    <definedName name="____________________zx9">#REF!</definedName>
    <definedName name="___________________Abr1">#REF!</definedName>
    <definedName name="___________________Ago1">#REF!</definedName>
    <definedName name="___________________alt2">#REF!</definedName>
    <definedName name="___________________Brz1">#REF!</definedName>
    <definedName name="___________________Brz2">#REF!</definedName>
    <definedName name="___________________bsa3">#REF!</definedName>
    <definedName name="___________________COL9">#REF!</definedName>
    <definedName name="___________________COM1">#REF!</definedName>
    <definedName name="___________________com10">#REF!</definedName>
    <definedName name="___________________com11">#REF!</definedName>
    <definedName name="___________________com12">#REF!</definedName>
    <definedName name="___________________com2">#REF!</definedName>
    <definedName name="___________________com3">#REF!</definedName>
    <definedName name="___________________com4">#REF!</definedName>
    <definedName name="___________________com5">#REF!</definedName>
    <definedName name="___________________com6">#REF!</definedName>
    <definedName name="___________________com7">#REF!</definedName>
    <definedName name="___________________com8">#REF!</definedName>
    <definedName name="___________________com9">#REF!</definedName>
    <definedName name="___________________CPP2">#REF!</definedName>
    <definedName name="___________________CPP3">#REF!</definedName>
    <definedName name="___________________Dez1">#REF!</definedName>
    <definedName name="___________________er1">#REF!</definedName>
    <definedName name="___________________Fev1">#REF!</definedName>
    <definedName name="___________________Jan1">#REF!</definedName>
    <definedName name="___________________Jul1">#REF!</definedName>
    <definedName name="___________________Jun1">#REF!</definedName>
    <definedName name="___________________LO1">#REF!</definedName>
    <definedName name="___________________LO2">#REF!</definedName>
    <definedName name="___________________Mai1">#REF!</definedName>
    <definedName name="___________________Mar1">#REF!</definedName>
    <definedName name="___________________MAV1">#REF!</definedName>
    <definedName name="___________________NO2">#REF!</definedName>
    <definedName name="___________________NO3">#REF!</definedName>
    <definedName name="___________________NO4">#REF!</definedName>
    <definedName name="___________________NO5">#REF!</definedName>
    <definedName name="___________________Nov1">#REF!</definedName>
    <definedName name="___________________od2">#REF!</definedName>
    <definedName name="___________________OD3">#REF!</definedName>
    <definedName name="___________________Out1">#REF!</definedName>
    <definedName name="___________________pag1">#REF!</definedName>
    <definedName name="___________________PAG10">#REF!</definedName>
    <definedName name="___________________PAG11">#REF!</definedName>
    <definedName name="___________________PAG12">#REF!</definedName>
    <definedName name="___________________PAG2">#REF!</definedName>
    <definedName name="___________________pag3">#REF!</definedName>
    <definedName name="___________________PAG4">#REF!</definedName>
    <definedName name="___________________PAG5">#REF!</definedName>
    <definedName name="___________________PAG6">#REF!</definedName>
    <definedName name="___________________PAG7">#REF!</definedName>
    <definedName name="___________________PAG8">#REF!</definedName>
    <definedName name="___________________PAG9">#REF!</definedName>
    <definedName name="___________________PAR1">#REF!</definedName>
    <definedName name="___________________PAR2">#REF!</definedName>
    <definedName name="___________________PAR3">#REF!</definedName>
    <definedName name="___________________PAR4">#REF!</definedName>
    <definedName name="___________________PAR5">#REF!</definedName>
    <definedName name="___________________PAR6">#REF!</definedName>
    <definedName name="___________________PAR7">#REF!</definedName>
    <definedName name="___________________PAR8">#REF!</definedName>
    <definedName name="___________________PAR9">#REF!</definedName>
    <definedName name="___________________PB2">#REF!</definedName>
    <definedName name="___________________PB3">#REF!</definedName>
    <definedName name="___________________PB4">#REF!</definedName>
    <definedName name="___________________PB5">#REF!</definedName>
    <definedName name="___________________PB6">#REF!</definedName>
    <definedName name="___________________PB7">#REF!</definedName>
    <definedName name="___________________PBA2">#REF!</definedName>
    <definedName name="___________________PBA3">#REF!</definedName>
    <definedName name="___________________PBA4">#REF!</definedName>
    <definedName name="___________________PBA5">#REF!</definedName>
    <definedName name="___________________PBA6">#REF!</definedName>
    <definedName name="___________________PBA7">#REF!</definedName>
    <definedName name="___________________PE1">#REF!</definedName>
    <definedName name="___________________PG2">#REF!</definedName>
    <definedName name="___________________PG3">#REF!</definedName>
    <definedName name="___________________PG4">#REF!</definedName>
    <definedName name="___________________PG5">#REF!</definedName>
    <definedName name="___________________PG6">#REF!</definedName>
    <definedName name="___________________PG7">#REF!</definedName>
    <definedName name="___________________PR3">#REF!</definedName>
    <definedName name="___________________PR4">#REF!</definedName>
    <definedName name="___________________PR5">#REF!</definedName>
    <definedName name="___________________PR6">#REF!</definedName>
    <definedName name="___________________PR7">#REF!</definedName>
    <definedName name="___________________PS2">#REF!</definedName>
    <definedName name="___________________PS3">#REF!</definedName>
    <definedName name="___________________PS4">#REF!</definedName>
    <definedName name="___________________PS5">#REF!</definedName>
    <definedName name="___________________PS6">#REF!</definedName>
    <definedName name="___________________PS7">#REF!</definedName>
    <definedName name="_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_R">#REF!</definedName>
    <definedName name="___________________rad2">#REF!</definedName>
    <definedName name="___________________rd2">#REF!</definedName>
    <definedName name="___________________RES1">#REF!</definedName>
    <definedName name="___________________RES2">#REF!</definedName>
    <definedName name="_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EV3">#REF!</definedName>
    <definedName name="___________________rr2">#REF!</definedName>
    <definedName name="___________________RS1">#REF!</definedName>
    <definedName name="_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_sab1" localSheetId="25" hidden="1">{#N/A,#N/A,FALSE,"Banco de Dados"}</definedName>
    <definedName name="___________________sab1" localSheetId="27" hidden="1">{#N/A,#N/A,FALSE,"Banco de Dados"}</definedName>
    <definedName name="___________________sab1" localSheetId="31" hidden="1">{#N/A,#N/A,FALSE,"Banco de Dados"}</definedName>
    <definedName name="___________________sab1" localSheetId="29" hidden="1">{#N/A,#N/A,FALSE,"Banco de Dados"}</definedName>
    <definedName name="___________________sab1" localSheetId="23" hidden="1">{#N/A,#N/A,FALSE,"Banco de Dados"}</definedName>
    <definedName name="___________________sab1" localSheetId="55" hidden="1">{#N/A,#N/A,FALSE,"Banco de Dados"}</definedName>
    <definedName name="___________________sab1" hidden="1">{#N/A,#N/A,FALSE,"Banco de Dados"}</definedName>
    <definedName name="___________________SC1">#REF!</definedName>
    <definedName name="___________________Set1">#REF!</definedName>
    <definedName name="___________________SHR1">#REF!</definedName>
    <definedName name="___________________SHR2">#REF!</definedName>
    <definedName name="___________________SP1">#REF!</definedName>
    <definedName name="___________________tab4" hidden="1">#REF!</definedName>
    <definedName name="___________________xm1">#REF!</definedName>
    <definedName name="___________________xm10">#REF!</definedName>
    <definedName name="___________________xm11">#REF!</definedName>
    <definedName name="___________________xm12">#REF!</definedName>
    <definedName name="___________________xm2">#REF!</definedName>
    <definedName name="___________________xm3">#REF!</definedName>
    <definedName name="___________________xm4">#REF!</definedName>
    <definedName name="___________________xm5">#REF!</definedName>
    <definedName name="___________________xm6">#REF!</definedName>
    <definedName name="___________________xm7">#REF!</definedName>
    <definedName name="___________________xm8">#REF!</definedName>
    <definedName name="___________________xm9">#REF!</definedName>
    <definedName name="___________________zx1">#REF!</definedName>
    <definedName name="___________________zx10">#REF!</definedName>
    <definedName name="___________________zx11">#REF!</definedName>
    <definedName name="___________________zx12">#REF!</definedName>
    <definedName name="___________________zx2">#REF!</definedName>
    <definedName name="___________________zx3">#REF!</definedName>
    <definedName name="___________________zx4">#REF!</definedName>
    <definedName name="___________________zx5">#REF!</definedName>
    <definedName name="___________________zx6">#REF!</definedName>
    <definedName name="___________________zx7">#REF!</definedName>
    <definedName name="___________________zx8">#REF!</definedName>
    <definedName name="___________________zx9">#REF!</definedName>
    <definedName name="__________________Abr1">#REF!</definedName>
    <definedName name="__________________Ago1">#REF!</definedName>
    <definedName name="__________________alt2">#REF!</definedName>
    <definedName name="__________________bh1">#REF!</definedName>
    <definedName name="__________________bh2">#REF!</definedName>
    <definedName name="__________________bh3">#REF!</definedName>
    <definedName name="__________________bh4">#REF!</definedName>
    <definedName name="__________________bh5">#REF!</definedName>
    <definedName name="__________________bh6">#REF!</definedName>
    <definedName name="__________________bh7">#REF!</definedName>
    <definedName name="__________________bh8">#REF!</definedName>
    <definedName name="__________________bh9">#REF!</definedName>
    <definedName name="__________________Brz1">#REF!</definedName>
    <definedName name="__________________Brz2">#REF!</definedName>
    <definedName name="__________________bsa3">#REF!</definedName>
    <definedName name="__________________COL9">#REF!</definedName>
    <definedName name="__________________COM1">#REF!</definedName>
    <definedName name="__________________com10">#REF!</definedName>
    <definedName name="__________________com11">#REF!</definedName>
    <definedName name="__________________com12">#REF!</definedName>
    <definedName name="__________________com2">#REF!</definedName>
    <definedName name="__________________com3">#REF!</definedName>
    <definedName name="__________________com4">#REF!</definedName>
    <definedName name="__________________com5">#REF!</definedName>
    <definedName name="__________________com6">#REF!</definedName>
    <definedName name="__________________com7">#REF!</definedName>
    <definedName name="__________________com8">#REF!</definedName>
    <definedName name="__________________com9">#REF!</definedName>
    <definedName name="__________________CPP2">#REF!</definedName>
    <definedName name="__________________CPP3">#REF!</definedName>
    <definedName name="__________________cto2">#REF!</definedName>
    <definedName name="__________________Dez1">#REF!</definedName>
    <definedName name="__________________Fev1">#REF!</definedName>
    <definedName name="__________________Jan1">#REF!</definedName>
    <definedName name="__________________JO2" localSheetId="39">[1]!___________p1</definedName>
    <definedName name="__________________JO2" localSheetId="20">[1]!___________p1</definedName>
    <definedName name="__________________JO2" localSheetId="4">[1]!___________p1</definedName>
    <definedName name="__________________JO2" localSheetId="25">[1]!___________p1</definedName>
    <definedName name="__________________JO2" localSheetId="27">[1]!___________p1</definedName>
    <definedName name="__________________JO2" localSheetId="31">[1]!___________p1</definedName>
    <definedName name="__________________JO2" localSheetId="35">[1]!___________p1</definedName>
    <definedName name="__________________JO2" localSheetId="33">[1]!___________p1</definedName>
    <definedName name="__________________JO2" localSheetId="53">[1]!___________p1</definedName>
    <definedName name="__________________JO2" localSheetId="29">[1]!___________p1</definedName>
    <definedName name="__________________JO2" localSheetId="49">[1]!___________p1</definedName>
    <definedName name="__________________JO2" localSheetId="6">[1]!___________p1</definedName>
    <definedName name="__________________JO2" localSheetId="41">[1]!___________p1</definedName>
    <definedName name="__________________JO2" localSheetId="8">[1]!___________p1</definedName>
    <definedName name="__________________JO2" localSheetId="43">[1]!___________p1</definedName>
    <definedName name="__________________JO2" localSheetId="10">[1]!___________p1</definedName>
    <definedName name="__________________JO2" localSheetId="37">[1]!___________p1</definedName>
    <definedName name="__________________JO2" localSheetId="12">[1]!___________p1</definedName>
    <definedName name="__________________JO2" localSheetId="51">[1]!___________p1</definedName>
    <definedName name="__________________JO2" localSheetId="14">[1]!___________p1</definedName>
    <definedName name="__________________JO2" localSheetId="23">[1]!___________p1</definedName>
    <definedName name="__________________JO2" localSheetId="55">[0]!___________p1</definedName>
    <definedName name="__________________JO2" localSheetId="47">[1]!___________p1</definedName>
    <definedName name="__________________JO2" localSheetId="18">[1]!___________p1</definedName>
    <definedName name="__________________JO2" localSheetId="45">[1]!___________p1</definedName>
    <definedName name="__________________JO2" localSheetId="16">[1]!___________p1</definedName>
    <definedName name="__________________JO2">[0]!___________p1</definedName>
    <definedName name="__________________Jul1">#REF!</definedName>
    <definedName name="__________________Jun1">#REF!</definedName>
    <definedName name="__________________l">#REF!</definedName>
    <definedName name="__________________LO1">#REF!</definedName>
    <definedName name="__________________LO2">#REF!</definedName>
    <definedName name="__________________Mai1">#REF!</definedName>
    <definedName name="__________________Mar1">#REF!</definedName>
    <definedName name="__________________MAV1">#REF!</definedName>
    <definedName name="__________________NO2">#REF!</definedName>
    <definedName name="__________________NO3">#REF!</definedName>
    <definedName name="__________________NO4">#REF!</definedName>
    <definedName name="__________________NO5">#REF!</definedName>
    <definedName name="__________________Nov1">#REF!</definedName>
    <definedName name="__________________od2">#REF!</definedName>
    <definedName name="__________________OD3">#REF!</definedName>
    <definedName name="__________________Out1">#REF!</definedName>
    <definedName name="__________________pag1">#REF!</definedName>
    <definedName name="__________________PAG10">#REF!</definedName>
    <definedName name="__________________PAG11">#REF!</definedName>
    <definedName name="__________________PAG12">#REF!</definedName>
    <definedName name="__________________PAG2">#REF!</definedName>
    <definedName name="__________________pag3">#REF!</definedName>
    <definedName name="__________________PAG4">#REF!</definedName>
    <definedName name="__________________PAG5">#REF!</definedName>
    <definedName name="__________________PAG6">#REF!</definedName>
    <definedName name="__________________PAG7">#REF!</definedName>
    <definedName name="__________________PAG8">#REF!</definedName>
    <definedName name="__________________PAG9">#REF!</definedName>
    <definedName name="__________________PAR1">#REF!</definedName>
    <definedName name="__________________PAR2">#REF!</definedName>
    <definedName name="__________________PAR3">#REF!</definedName>
    <definedName name="__________________PAR4">#REF!</definedName>
    <definedName name="__________________PAR5">#REF!</definedName>
    <definedName name="__________________PAR6">#REF!</definedName>
    <definedName name="__________________PAR7">#REF!</definedName>
    <definedName name="__________________PAR8">#REF!</definedName>
    <definedName name="__________________PAR9">#REF!</definedName>
    <definedName name="__________________PB2">#REF!</definedName>
    <definedName name="__________________PB3">#REF!</definedName>
    <definedName name="__________________PB4">#REF!</definedName>
    <definedName name="__________________PB5">#REF!</definedName>
    <definedName name="__________________PB6">#REF!</definedName>
    <definedName name="__________________PB7">#REF!</definedName>
    <definedName name="__________________PBA2">#REF!</definedName>
    <definedName name="__________________PBA3">#REF!</definedName>
    <definedName name="__________________PBA4">#REF!</definedName>
    <definedName name="__________________PBA5">#REF!</definedName>
    <definedName name="__________________PBA6">#REF!</definedName>
    <definedName name="__________________PBA7">#REF!</definedName>
    <definedName name="__________________PE1">#REF!</definedName>
    <definedName name="__________________PG2">#REF!</definedName>
    <definedName name="__________________PG3">#REF!</definedName>
    <definedName name="__________________PG4">#REF!</definedName>
    <definedName name="__________________PG5">#REF!</definedName>
    <definedName name="__________________PG6">#REF!</definedName>
    <definedName name="__________________PG7">#REF!</definedName>
    <definedName name="__________________PR3">#REF!</definedName>
    <definedName name="__________________PR4">#REF!</definedName>
    <definedName name="__________________PR5">#REF!</definedName>
    <definedName name="__________________PR6">#REF!</definedName>
    <definedName name="__________________PR7">#REF!</definedName>
    <definedName name="__________________PS2">#REF!</definedName>
    <definedName name="__________________PS3">#REF!</definedName>
    <definedName name="__________________PS4">#REF!</definedName>
    <definedName name="__________________PS5">#REF!</definedName>
    <definedName name="__________________PS6">#REF!</definedName>
    <definedName name="__________________PS7">#REF!</definedName>
    <definedName name="_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_R">#REF!</definedName>
    <definedName name="__________________rad2">#REF!</definedName>
    <definedName name="__________________rd2">#REF!</definedName>
    <definedName name="__________________Rd30">#REF!</definedName>
    <definedName name="__________________RES1">#REF!</definedName>
    <definedName name="__________________RES2">#REF!</definedName>
    <definedName name="_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EV3">#REF!</definedName>
    <definedName name="__________________rio1">#REF!</definedName>
    <definedName name="__________________rio2">#REF!</definedName>
    <definedName name="__________________rio3">#REF!</definedName>
    <definedName name="__________________rj1">#REF!</definedName>
    <definedName name="__________________rj2">#REF!</definedName>
    <definedName name="__________________rj3">#REF!</definedName>
    <definedName name="__________________rj4">#REF!</definedName>
    <definedName name="__________________rj5">#REF!</definedName>
    <definedName name="__________________rj6">#REF!</definedName>
    <definedName name="__________________rj7">#REF!</definedName>
    <definedName name="__________________rj8">#REF!</definedName>
    <definedName name="__________________rj9">#REF!</definedName>
    <definedName name="__________________rr2">#REF!</definedName>
    <definedName name="__________________RS1">#REF!</definedName>
    <definedName name="__________________rs2">#REF!</definedName>
    <definedName name="__________________rs3">#REF!</definedName>
    <definedName name="__________________rs4">#REF!</definedName>
    <definedName name="__________________rs5">#REF!</definedName>
    <definedName name="__________________rs6">#REF!</definedName>
    <definedName name="__________________rs7">#REF!</definedName>
    <definedName name="__________________rs8">#REF!</definedName>
    <definedName name="__________________rs9">#REF!</definedName>
    <definedName name="_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_sab1" localSheetId="25" hidden="1">{#N/A,#N/A,FALSE,"Banco de Dados"}</definedName>
    <definedName name="__________________sab1" localSheetId="27" hidden="1">{#N/A,#N/A,FALSE,"Banco de Dados"}</definedName>
    <definedName name="__________________sab1" localSheetId="31" hidden="1">{#N/A,#N/A,FALSE,"Banco de Dados"}</definedName>
    <definedName name="__________________sab1" localSheetId="29" hidden="1">{#N/A,#N/A,FALSE,"Banco de Dados"}</definedName>
    <definedName name="__________________sab1" localSheetId="23" hidden="1">{#N/A,#N/A,FALSE,"Banco de Dados"}</definedName>
    <definedName name="__________________sab1" localSheetId="55" hidden="1">{#N/A,#N/A,FALSE,"Banco de Dados"}</definedName>
    <definedName name="__________________sab1" hidden="1">{#N/A,#N/A,FALSE,"Banco de Dados"}</definedName>
    <definedName name="__________________sab1_1" localSheetId="25" hidden="1">{#N/A,#N/A,FALSE,"Banco de Dados"}</definedName>
    <definedName name="__________________sab1_1" localSheetId="27" hidden="1">{#N/A,#N/A,FALSE,"Banco de Dados"}</definedName>
    <definedName name="__________________sab1_1" localSheetId="31" hidden="1">{#N/A,#N/A,FALSE,"Banco de Dados"}</definedName>
    <definedName name="__________________sab1_1" localSheetId="29" hidden="1">{#N/A,#N/A,FALSE,"Banco de Dados"}</definedName>
    <definedName name="__________________sab1_1" localSheetId="23" hidden="1">{#N/A,#N/A,FALSE,"Banco de Dados"}</definedName>
    <definedName name="__________________sab1_1" localSheetId="55" hidden="1">{#N/A,#N/A,FALSE,"Banco de Dados"}</definedName>
    <definedName name="__________________sab1_1" hidden="1">{#N/A,#N/A,FALSE,"Banco de Dados"}</definedName>
    <definedName name="__________________sab1_2" localSheetId="25" hidden="1">{#N/A,#N/A,FALSE,"Banco de Dados"}</definedName>
    <definedName name="__________________sab1_2" localSheetId="27" hidden="1">{#N/A,#N/A,FALSE,"Banco de Dados"}</definedName>
    <definedName name="__________________sab1_2" localSheetId="31" hidden="1">{#N/A,#N/A,FALSE,"Banco de Dados"}</definedName>
    <definedName name="__________________sab1_2" localSheetId="29" hidden="1">{#N/A,#N/A,FALSE,"Banco de Dados"}</definedName>
    <definedName name="__________________sab1_2" localSheetId="23" hidden="1">{#N/A,#N/A,FALSE,"Banco de Dados"}</definedName>
    <definedName name="__________________sab1_2" localSheetId="55" hidden="1">{#N/A,#N/A,FALSE,"Banco de Dados"}</definedName>
    <definedName name="__________________sab1_2" hidden="1">{#N/A,#N/A,FALSE,"Banco de Dados"}</definedName>
    <definedName name="__________________sab1_3" localSheetId="25" hidden="1">{#N/A,#N/A,FALSE,"Banco de Dados"}</definedName>
    <definedName name="__________________sab1_3" localSheetId="27" hidden="1">{#N/A,#N/A,FALSE,"Banco de Dados"}</definedName>
    <definedName name="__________________sab1_3" localSheetId="31" hidden="1">{#N/A,#N/A,FALSE,"Banco de Dados"}</definedName>
    <definedName name="__________________sab1_3" localSheetId="29" hidden="1">{#N/A,#N/A,FALSE,"Banco de Dados"}</definedName>
    <definedName name="__________________sab1_3" localSheetId="23" hidden="1">{#N/A,#N/A,FALSE,"Banco de Dados"}</definedName>
    <definedName name="__________________sab1_3" localSheetId="55" hidden="1">{#N/A,#N/A,FALSE,"Banco de Dados"}</definedName>
    <definedName name="__________________sab1_3" hidden="1">{#N/A,#N/A,FALSE,"Banco de Dados"}</definedName>
    <definedName name="__________________sab1_4" localSheetId="25" hidden="1">{#N/A,#N/A,FALSE,"Banco de Dados"}</definedName>
    <definedName name="__________________sab1_4" localSheetId="27" hidden="1">{#N/A,#N/A,FALSE,"Banco de Dados"}</definedName>
    <definedName name="__________________sab1_4" localSheetId="31" hidden="1">{#N/A,#N/A,FALSE,"Banco de Dados"}</definedName>
    <definedName name="__________________sab1_4" localSheetId="29" hidden="1">{#N/A,#N/A,FALSE,"Banco de Dados"}</definedName>
    <definedName name="__________________sab1_4" localSheetId="23" hidden="1">{#N/A,#N/A,FALSE,"Banco de Dados"}</definedName>
    <definedName name="__________________sab1_4" localSheetId="55" hidden="1">{#N/A,#N/A,FALSE,"Banco de Dados"}</definedName>
    <definedName name="__________________sab1_4" hidden="1">{#N/A,#N/A,FALSE,"Banco de Dados"}</definedName>
    <definedName name="__________________sab1_5" localSheetId="25" hidden="1">{#N/A,#N/A,FALSE,"Banco de Dados"}</definedName>
    <definedName name="__________________sab1_5" localSheetId="27" hidden="1">{#N/A,#N/A,FALSE,"Banco de Dados"}</definedName>
    <definedName name="__________________sab1_5" localSheetId="31" hidden="1">{#N/A,#N/A,FALSE,"Banco de Dados"}</definedName>
    <definedName name="__________________sab1_5" localSheetId="29" hidden="1">{#N/A,#N/A,FALSE,"Banco de Dados"}</definedName>
    <definedName name="__________________sab1_5" localSheetId="23" hidden="1">{#N/A,#N/A,FALSE,"Banco de Dados"}</definedName>
    <definedName name="__________________sab1_5" localSheetId="55" hidden="1">{#N/A,#N/A,FALSE,"Banco de Dados"}</definedName>
    <definedName name="__________________sab1_5" hidden="1">{#N/A,#N/A,FALSE,"Banco de Dados"}</definedName>
    <definedName name="__________________SC1">#REF!</definedName>
    <definedName name="__________________sc2">#REF!</definedName>
    <definedName name="__________________sc3">#REF!</definedName>
    <definedName name="__________________sc4">#REF!</definedName>
    <definedName name="__________________sc5">#REF!</definedName>
    <definedName name="__________________sc6">#REF!</definedName>
    <definedName name="__________________sc7">#REF!</definedName>
    <definedName name="__________________sc8">#REF!</definedName>
    <definedName name="__________________sc9">#REF!</definedName>
    <definedName name="__________________Set1">#REF!</definedName>
    <definedName name="__________________SHR1">#REF!</definedName>
    <definedName name="__________________SHR2">#REF!</definedName>
    <definedName name="__________________SP1">#REF!</definedName>
    <definedName name="__________________tab4" hidden="1">#REF!</definedName>
    <definedName name="__________________xm1">#REF!</definedName>
    <definedName name="__________________xm10">#REF!</definedName>
    <definedName name="__________________xm11">#REF!</definedName>
    <definedName name="__________________xm12">#REF!</definedName>
    <definedName name="__________________xm2">#REF!</definedName>
    <definedName name="__________________xm3">#REF!</definedName>
    <definedName name="__________________xm4">#REF!</definedName>
    <definedName name="__________________xm5">#REF!</definedName>
    <definedName name="__________________xm6">#REF!</definedName>
    <definedName name="__________________xm7">#REF!</definedName>
    <definedName name="__________________xm8">#REF!</definedName>
    <definedName name="__________________xm9">#REF!</definedName>
    <definedName name="__________________zx1">#REF!</definedName>
    <definedName name="__________________zx10">#REF!</definedName>
    <definedName name="__________________zx11">#REF!</definedName>
    <definedName name="__________________zx12">#REF!</definedName>
    <definedName name="__________________zx2">#REF!</definedName>
    <definedName name="__________________zx3">#REF!</definedName>
    <definedName name="__________________zx4">#REF!</definedName>
    <definedName name="__________________zx5">#REF!</definedName>
    <definedName name="__________________zx6">#REF!</definedName>
    <definedName name="__________________zx7">#REF!</definedName>
    <definedName name="__________________zx8">#REF!</definedName>
    <definedName name="__________________zx9">#REF!</definedName>
    <definedName name="_________________Abr1">#REF!</definedName>
    <definedName name="_________________Ago1">#REF!</definedName>
    <definedName name="_________________alt2">#REF!</definedName>
    <definedName name="_________________Brz1">#REF!</definedName>
    <definedName name="_________________Brz2">#REF!</definedName>
    <definedName name="_________________bsa3">#REF!</definedName>
    <definedName name="_________________COL9">#REF!</definedName>
    <definedName name="_________________COM1">#REF!</definedName>
    <definedName name="_________________com10">#REF!</definedName>
    <definedName name="_________________com11">#REF!</definedName>
    <definedName name="_________________com12">#REF!</definedName>
    <definedName name="_________________com2">#REF!</definedName>
    <definedName name="_________________com3">#REF!</definedName>
    <definedName name="_________________com4">#REF!</definedName>
    <definedName name="_________________com5">#REF!</definedName>
    <definedName name="_________________com6">#REF!</definedName>
    <definedName name="_________________com7">#REF!</definedName>
    <definedName name="_________________com8">#REF!</definedName>
    <definedName name="_________________com9">#REF!</definedName>
    <definedName name="_________________CPP2">#REF!</definedName>
    <definedName name="_________________CPP3">#REF!</definedName>
    <definedName name="_________________Dez1">#REF!</definedName>
    <definedName name="_________________er1">#REF!</definedName>
    <definedName name="_________________Fev1">#REF!</definedName>
    <definedName name="_________________Jan1">#REF!</definedName>
    <definedName name="_________________Jul1">#REF!</definedName>
    <definedName name="_________________Jun1">#REF!</definedName>
    <definedName name="_________________LO1">#REF!</definedName>
    <definedName name="_________________LO2">#REF!</definedName>
    <definedName name="_________________Mai1">#REF!</definedName>
    <definedName name="_________________Mar1">#REF!</definedName>
    <definedName name="_________________MAV1">#REF!</definedName>
    <definedName name="_________________NO2">#REF!</definedName>
    <definedName name="_________________NO3">#REF!</definedName>
    <definedName name="_________________NO4">#REF!</definedName>
    <definedName name="_________________NO5">#REF!</definedName>
    <definedName name="_________________Nov1">#REF!</definedName>
    <definedName name="_________________od2">#REF!</definedName>
    <definedName name="_________________OD3">#REF!</definedName>
    <definedName name="_________________Out1">#REF!</definedName>
    <definedName name="_________________pag1">#REF!</definedName>
    <definedName name="_________________PAG10">#REF!</definedName>
    <definedName name="_________________PAG11">#REF!</definedName>
    <definedName name="_________________PAG12">#REF!</definedName>
    <definedName name="_________________PAG2">#REF!</definedName>
    <definedName name="_________________pag3">#REF!</definedName>
    <definedName name="_________________PAG4">#REF!</definedName>
    <definedName name="_________________PAG5">#REF!</definedName>
    <definedName name="_________________PAG6">#REF!</definedName>
    <definedName name="_________________PAG7">#REF!</definedName>
    <definedName name="_________________PAG8">#REF!</definedName>
    <definedName name="_________________PAG9">#REF!</definedName>
    <definedName name="_________________PAR1">#REF!</definedName>
    <definedName name="_________________PAR2">#REF!</definedName>
    <definedName name="_________________PAR3">#REF!</definedName>
    <definedName name="_________________PAR4">#REF!</definedName>
    <definedName name="_________________PAR5">#REF!</definedName>
    <definedName name="_________________PAR6">#REF!</definedName>
    <definedName name="_________________PAR7">#REF!</definedName>
    <definedName name="_________________PAR8">#REF!</definedName>
    <definedName name="_________________PAR9">#REF!</definedName>
    <definedName name="_________________PB2">#REF!</definedName>
    <definedName name="_________________PB3">#REF!</definedName>
    <definedName name="_________________PB4">#REF!</definedName>
    <definedName name="_________________PB5">#REF!</definedName>
    <definedName name="_________________PB6">#REF!</definedName>
    <definedName name="_________________PB7">#REF!</definedName>
    <definedName name="_________________PBA2">#REF!</definedName>
    <definedName name="_________________PBA3">#REF!</definedName>
    <definedName name="_________________PBA4">#REF!</definedName>
    <definedName name="_________________PBA5">#REF!</definedName>
    <definedName name="_________________PBA6">#REF!</definedName>
    <definedName name="_________________PBA7">#REF!</definedName>
    <definedName name="_________________PE1">#REF!</definedName>
    <definedName name="_________________PG2">#REF!</definedName>
    <definedName name="_________________PG3">#REF!</definedName>
    <definedName name="_________________PG4">#REF!</definedName>
    <definedName name="_________________PG5">#REF!</definedName>
    <definedName name="_________________PG6">#REF!</definedName>
    <definedName name="_________________PG7">#REF!</definedName>
    <definedName name="_________________PR3">#REF!</definedName>
    <definedName name="_________________PR4">#REF!</definedName>
    <definedName name="_________________PR5">#REF!</definedName>
    <definedName name="_________________PR6">#REF!</definedName>
    <definedName name="_________________PR7">#REF!</definedName>
    <definedName name="_________________PS2">#REF!</definedName>
    <definedName name="_________________PS3">#REF!</definedName>
    <definedName name="_________________PS4">#REF!</definedName>
    <definedName name="_________________PS5">#REF!</definedName>
    <definedName name="_________________PS6">#REF!</definedName>
    <definedName name="_________________PS7">#REF!</definedName>
    <definedName name="_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_R">#REF!</definedName>
    <definedName name="_________________rad2">#REF!</definedName>
    <definedName name="_________________rd2">#REF!</definedName>
    <definedName name="_________________Rd30">#REF!</definedName>
    <definedName name="_________________RES1">#REF!</definedName>
    <definedName name="_________________RES2">#REF!</definedName>
    <definedName name="_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EV3">#REF!</definedName>
    <definedName name="_________________rr2">#REF!</definedName>
    <definedName name="_________________RS1">#REF!</definedName>
    <definedName name="_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_sab1" localSheetId="25" hidden="1">{#N/A,#N/A,FALSE,"Banco de Dados"}</definedName>
    <definedName name="_________________sab1" localSheetId="27" hidden="1">{#N/A,#N/A,FALSE,"Banco de Dados"}</definedName>
    <definedName name="_________________sab1" localSheetId="31" hidden="1">{#N/A,#N/A,FALSE,"Banco de Dados"}</definedName>
    <definedName name="_________________sab1" localSheetId="29" hidden="1">{#N/A,#N/A,FALSE,"Banco de Dados"}</definedName>
    <definedName name="_________________sab1" localSheetId="23" hidden="1">{#N/A,#N/A,FALSE,"Banco de Dados"}</definedName>
    <definedName name="_________________sab1" localSheetId="55" hidden="1">{#N/A,#N/A,FALSE,"Banco de Dados"}</definedName>
    <definedName name="_________________sab1" hidden="1">{#N/A,#N/A,FALSE,"Banco de Dados"}</definedName>
    <definedName name="_________________sab1_1" localSheetId="25" hidden="1">{#N/A,#N/A,FALSE,"Banco de Dados"}</definedName>
    <definedName name="_________________sab1_1" localSheetId="27" hidden="1">{#N/A,#N/A,FALSE,"Banco de Dados"}</definedName>
    <definedName name="_________________sab1_1" localSheetId="31" hidden="1">{#N/A,#N/A,FALSE,"Banco de Dados"}</definedName>
    <definedName name="_________________sab1_1" localSheetId="29" hidden="1">{#N/A,#N/A,FALSE,"Banco de Dados"}</definedName>
    <definedName name="_________________sab1_1" localSheetId="23" hidden="1">{#N/A,#N/A,FALSE,"Banco de Dados"}</definedName>
    <definedName name="_________________sab1_1" localSheetId="55" hidden="1">{#N/A,#N/A,FALSE,"Banco de Dados"}</definedName>
    <definedName name="_________________sab1_1" hidden="1">{#N/A,#N/A,FALSE,"Banco de Dados"}</definedName>
    <definedName name="_________________sab1_2" localSheetId="25" hidden="1">{#N/A,#N/A,FALSE,"Banco de Dados"}</definedName>
    <definedName name="_________________sab1_2" localSheetId="27" hidden="1">{#N/A,#N/A,FALSE,"Banco de Dados"}</definedName>
    <definedName name="_________________sab1_2" localSheetId="31" hidden="1">{#N/A,#N/A,FALSE,"Banco de Dados"}</definedName>
    <definedName name="_________________sab1_2" localSheetId="29" hidden="1">{#N/A,#N/A,FALSE,"Banco de Dados"}</definedName>
    <definedName name="_________________sab1_2" localSheetId="23" hidden="1">{#N/A,#N/A,FALSE,"Banco de Dados"}</definedName>
    <definedName name="_________________sab1_2" localSheetId="55" hidden="1">{#N/A,#N/A,FALSE,"Banco de Dados"}</definedName>
    <definedName name="_________________sab1_2" hidden="1">{#N/A,#N/A,FALSE,"Banco de Dados"}</definedName>
    <definedName name="_________________sab1_3" localSheetId="25" hidden="1">{#N/A,#N/A,FALSE,"Banco de Dados"}</definedName>
    <definedName name="_________________sab1_3" localSheetId="27" hidden="1">{#N/A,#N/A,FALSE,"Banco de Dados"}</definedName>
    <definedName name="_________________sab1_3" localSheetId="31" hidden="1">{#N/A,#N/A,FALSE,"Banco de Dados"}</definedName>
    <definedName name="_________________sab1_3" localSheetId="29" hidden="1">{#N/A,#N/A,FALSE,"Banco de Dados"}</definedName>
    <definedName name="_________________sab1_3" localSheetId="23" hidden="1">{#N/A,#N/A,FALSE,"Banco de Dados"}</definedName>
    <definedName name="_________________sab1_3" localSheetId="55" hidden="1">{#N/A,#N/A,FALSE,"Banco de Dados"}</definedName>
    <definedName name="_________________sab1_3" hidden="1">{#N/A,#N/A,FALSE,"Banco de Dados"}</definedName>
    <definedName name="_________________sab1_4" localSheetId="25" hidden="1">{#N/A,#N/A,FALSE,"Banco de Dados"}</definedName>
    <definedName name="_________________sab1_4" localSheetId="27" hidden="1">{#N/A,#N/A,FALSE,"Banco de Dados"}</definedName>
    <definedName name="_________________sab1_4" localSheetId="31" hidden="1">{#N/A,#N/A,FALSE,"Banco de Dados"}</definedName>
    <definedName name="_________________sab1_4" localSheetId="29" hidden="1">{#N/A,#N/A,FALSE,"Banco de Dados"}</definedName>
    <definedName name="_________________sab1_4" localSheetId="23" hidden="1">{#N/A,#N/A,FALSE,"Banco de Dados"}</definedName>
    <definedName name="_________________sab1_4" localSheetId="55" hidden="1">{#N/A,#N/A,FALSE,"Banco de Dados"}</definedName>
    <definedName name="_________________sab1_4" hidden="1">{#N/A,#N/A,FALSE,"Banco de Dados"}</definedName>
    <definedName name="_________________sab1_5" localSheetId="25" hidden="1">{#N/A,#N/A,FALSE,"Banco de Dados"}</definedName>
    <definedName name="_________________sab1_5" localSheetId="27" hidden="1">{#N/A,#N/A,FALSE,"Banco de Dados"}</definedName>
    <definedName name="_________________sab1_5" localSheetId="31" hidden="1">{#N/A,#N/A,FALSE,"Banco de Dados"}</definedName>
    <definedName name="_________________sab1_5" localSheetId="29" hidden="1">{#N/A,#N/A,FALSE,"Banco de Dados"}</definedName>
    <definedName name="_________________sab1_5" localSheetId="23" hidden="1">{#N/A,#N/A,FALSE,"Banco de Dados"}</definedName>
    <definedName name="_________________sab1_5" localSheetId="55" hidden="1">{#N/A,#N/A,FALSE,"Banco de Dados"}</definedName>
    <definedName name="_________________sab1_5" hidden="1">{#N/A,#N/A,FALSE,"Banco de Dados"}</definedName>
    <definedName name="_________________SC1">#REF!</definedName>
    <definedName name="_________________Set1">#REF!</definedName>
    <definedName name="_________________SHR1">#REF!</definedName>
    <definedName name="_________________SHR2">#REF!</definedName>
    <definedName name="_________________SP1">#REF!</definedName>
    <definedName name="_________________tab4" hidden="1">#REF!</definedName>
    <definedName name="_________________xm1">#REF!</definedName>
    <definedName name="_________________xm10">#REF!</definedName>
    <definedName name="_________________xm11">#REF!</definedName>
    <definedName name="_________________xm12">#REF!</definedName>
    <definedName name="_________________xm2">#REF!</definedName>
    <definedName name="_________________xm3">#REF!</definedName>
    <definedName name="_________________xm4">#REF!</definedName>
    <definedName name="_________________xm5">#REF!</definedName>
    <definedName name="_________________xm6">#REF!</definedName>
    <definedName name="_________________xm7">#REF!</definedName>
    <definedName name="_________________xm8">#REF!</definedName>
    <definedName name="_________________xm9">#REF!</definedName>
    <definedName name="_________________zx1">#REF!</definedName>
    <definedName name="_________________zx10">#REF!</definedName>
    <definedName name="_________________zx11">#REF!</definedName>
    <definedName name="_________________zx12">#REF!</definedName>
    <definedName name="_________________zx2">#REF!</definedName>
    <definedName name="_________________zx3">#REF!</definedName>
    <definedName name="_________________zx4">#REF!</definedName>
    <definedName name="_________________zx5">#REF!</definedName>
    <definedName name="_________________zx6">#REF!</definedName>
    <definedName name="_________________zx7">#REF!</definedName>
    <definedName name="_________________zx8">#REF!</definedName>
    <definedName name="_________________zx9">#REF!</definedName>
    <definedName name="________________Abr1">#REF!</definedName>
    <definedName name="________________Ago1">#REF!</definedName>
    <definedName name="________________alt2">#REF!</definedName>
    <definedName name="________________Brz1">#REF!</definedName>
    <definedName name="________________Brz2">#REF!</definedName>
    <definedName name="________________bsa3">#REF!</definedName>
    <definedName name="________________COL9">#REF!</definedName>
    <definedName name="________________COM1">#REF!</definedName>
    <definedName name="________________com10">#REF!</definedName>
    <definedName name="________________com11">#REF!</definedName>
    <definedName name="________________com12">#REF!</definedName>
    <definedName name="________________com2">#REF!</definedName>
    <definedName name="________________com3">#REF!</definedName>
    <definedName name="________________com4">#REF!</definedName>
    <definedName name="________________com5">#REF!</definedName>
    <definedName name="________________com6">#REF!</definedName>
    <definedName name="________________com7">#REF!</definedName>
    <definedName name="________________com8">#REF!</definedName>
    <definedName name="________________com9">#REF!</definedName>
    <definedName name="________________CPP2">#REF!</definedName>
    <definedName name="________________CPP3">#REF!</definedName>
    <definedName name="________________cto2">#REF!</definedName>
    <definedName name="________________Dez1">#REF!</definedName>
    <definedName name="________________er1">#REF!</definedName>
    <definedName name="________________Fev1">#REF!</definedName>
    <definedName name="________________Jan1">#REF!</definedName>
    <definedName name="________________JO2" localSheetId="39">[1]!________p1</definedName>
    <definedName name="________________JO2" localSheetId="20">[1]!________p1</definedName>
    <definedName name="________________JO2" localSheetId="4">[1]!________p1</definedName>
    <definedName name="________________JO2" localSheetId="25">[1]!________p1</definedName>
    <definedName name="________________JO2" localSheetId="27">[1]!________p1</definedName>
    <definedName name="________________JO2" localSheetId="31">[1]!________p1</definedName>
    <definedName name="________________JO2" localSheetId="35">[1]!________p1</definedName>
    <definedName name="________________JO2" localSheetId="33">[1]!________p1</definedName>
    <definedName name="________________JO2" localSheetId="53">[1]!________p1</definedName>
    <definedName name="________________JO2" localSheetId="29">[1]!________p1</definedName>
    <definedName name="________________JO2" localSheetId="49">[1]!________p1</definedName>
    <definedName name="________________JO2" localSheetId="6">[1]!________p1</definedName>
    <definedName name="________________JO2" localSheetId="41">[1]!________p1</definedName>
    <definedName name="________________JO2" localSheetId="8">[1]!________p1</definedName>
    <definedName name="________________JO2" localSheetId="43">[1]!________p1</definedName>
    <definedName name="________________JO2" localSheetId="10">[1]!________p1</definedName>
    <definedName name="________________JO2" localSheetId="37">[1]!________p1</definedName>
    <definedName name="________________JO2" localSheetId="12">[1]!________p1</definedName>
    <definedName name="________________JO2" localSheetId="51">[1]!________p1</definedName>
    <definedName name="________________JO2" localSheetId="14">[1]!________p1</definedName>
    <definedName name="________________JO2" localSheetId="23">[1]!________p1</definedName>
    <definedName name="________________JO2" localSheetId="55">[0]!________p1</definedName>
    <definedName name="________________JO2" localSheetId="47">[1]!________p1</definedName>
    <definedName name="________________JO2" localSheetId="18">[1]!________p1</definedName>
    <definedName name="________________JO2" localSheetId="45">[1]!________p1</definedName>
    <definedName name="________________JO2" localSheetId="16">[1]!________p1</definedName>
    <definedName name="________________JO2">[0]!________p1</definedName>
    <definedName name="________________Jul1">#REF!</definedName>
    <definedName name="________________Jun1">#REF!</definedName>
    <definedName name="________________l">#REF!</definedName>
    <definedName name="________________LO1">#REF!</definedName>
    <definedName name="________________LO2">#REF!</definedName>
    <definedName name="________________Mai1">#REF!</definedName>
    <definedName name="________________Mar1">#REF!</definedName>
    <definedName name="________________MAV1">#REF!</definedName>
    <definedName name="________________NO2">#REF!</definedName>
    <definedName name="________________NO3">#REF!</definedName>
    <definedName name="________________NO4">#REF!</definedName>
    <definedName name="________________NO5">#REF!</definedName>
    <definedName name="________________Nov1">#REF!</definedName>
    <definedName name="________________od2">#REF!</definedName>
    <definedName name="________________OD3">#REF!</definedName>
    <definedName name="________________Out1">#REF!</definedName>
    <definedName name="________________pag1">#REF!</definedName>
    <definedName name="________________PAG10">#REF!</definedName>
    <definedName name="________________PAG11">#REF!</definedName>
    <definedName name="________________PAG12">#REF!</definedName>
    <definedName name="________________PAG2">#REF!</definedName>
    <definedName name="________________pag3">#REF!</definedName>
    <definedName name="________________PAG4">#REF!</definedName>
    <definedName name="________________PAG5">#REF!</definedName>
    <definedName name="________________PAG6">#REF!</definedName>
    <definedName name="________________PAG7">#REF!</definedName>
    <definedName name="________________PAG8">#REF!</definedName>
    <definedName name="________________PAG9">#REF!</definedName>
    <definedName name="________________PAR1">#REF!</definedName>
    <definedName name="________________PAR2">#REF!</definedName>
    <definedName name="________________PAR3">#REF!</definedName>
    <definedName name="________________PAR4">#REF!</definedName>
    <definedName name="________________PAR5">#REF!</definedName>
    <definedName name="________________PAR6">#REF!</definedName>
    <definedName name="________________PAR7">#REF!</definedName>
    <definedName name="________________PAR8">#REF!</definedName>
    <definedName name="________________PAR9">#REF!</definedName>
    <definedName name="________________PB2">#REF!</definedName>
    <definedName name="________________PB3">#REF!</definedName>
    <definedName name="________________PB4">#REF!</definedName>
    <definedName name="________________PB5">#REF!</definedName>
    <definedName name="________________PB6">#REF!</definedName>
    <definedName name="________________PB7">#REF!</definedName>
    <definedName name="________________PBA2">#REF!</definedName>
    <definedName name="________________PBA3">#REF!</definedName>
    <definedName name="________________PBA4">#REF!</definedName>
    <definedName name="________________PBA5">#REF!</definedName>
    <definedName name="________________PBA6">#REF!</definedName>
    <definedName name="________________PBA7">#REF!</definedName>
    <definedName name="________________PE1">#REF!</definedName>
    <definedName name="________________PG2">#REF!</definedName>
    <definedName name="________________PG3">#REF!</definedName>
    <definedName name="________________PG4">#REF!</definedName>
    <definedName name="________________PG5">#REF!</definedName>
    <definedName name="________________PG6">#REF!</definedName>
    <definedName name="________________PG7">#REF!</definedName>
    <definedName name="________________PR3">#REF!</definedName>
    <definedName name="________________PR4">#REF!</definedName>
    <definedName name="________________PR5">#REF!</definedName>
    <definedName name="________________PR6">#REF!</definedName>
    <definedName name="________________PR7">#REF!</definedName>
    <definedName name="________________PS2">#REF!</definedName>
    <definedName name="________________PS3">#REF!</definedName>
    <definedName name="________________PS4">#REF!</definedName>
    <definedName name="________________PS5">#REF!</definedName>
    <definedName name="________________PS6">#REF!</definedName>
    <definedName name="________________PS7">#REF!</definedName>
    <definedName name="__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__R">#REF!</definedName>
    <definedName name="________________rad2">#REF!</definedName>
    <definedName name="________________rd2">#REF!</definedName>
    <definedName name="________________Rd30">#REF!</definedName>
    <definedName name="________________RES1">#REF!</definedName>
    <definedName name="________________RES2">#REF!</definedName>
    <definedName name="_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EV3">#REF!</definedName>
    <definedName name="________________rr2">#REF!</definedName>
    <definedName name="________________RS1">#REF!</definedName>
    <definedName name="_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_sab1" localSheetId="25" hidden="1">{#N/A,#N/A,FALSE,"Banco de Dados"}</definedName>
    <definedName name="________________sab1" localSheetId="27" hidden="1">{#N/A,#N/A,FALSE,"Banco de Dados"}</definedName>
    <definedName name="________________sab1" localSheetId="31" hidden="1">{#N/A,#N/A,FALSE,"Banco de Dados"}</definedName>
    <definedName name="________________sab1" localSheetId="29" hidden="1">{#N/A,#N/A,FALSE,"Banco de Dados"}</definedName>
    <definedName name="________________sab1" localSheetId="23" hidden="1">{#N/A,#N/A,FALSE,"Banco de Dados"}</definedName>
    <definedName name="________________sab1" localSheetId="55" hidden="1">{#N/A,#N/A,FALSE,"Banco de Dados"}</definedName>
    <definedName name="________________sab1" hidden="1">{#N/A,#N/A,FALSE,"Banco de Dados"}</definedName>
    <definedName name="________________sab1_1" localSheetId="25" hidden="1">{#N/A,#N/A,FALSE,"Banco de Dados"}</definedName>
    <definedName name="________________sab1_1" localSheetId="27" hidden="1">{#N/A,#N/A,FALSE,"Banco de Dados"}</definedName>
    <definedName name="________________sab1_1" localSheetId="31" hidden="1">{#N/A,#N/A,FALSE,"Banco de Dados"}</definedName>
    <definedName name="________________sab1_1" localSheetId="29" hidden="1">{#N/A,#N/A,FALSE,"Banco de Dados"}</definedName>
    <definedName name="________________sab1_1" localSheetId="23" hidden="1">{#N/A,#N/A,FALSE,"Banco de Dados"}</definedName>
    <definedName name="________________sab1_1" localSheetId="55" hidden="1">{#N/A,#N/A,FALSE,"Banco de Dados"}</definedName>
    <definedName name="________________sab1_1" hidden="1">{#N/A,#N/A,FALSE,"Banco de Dados"}</definedName>
    <definedName name="________________sab1_2" localSheetId="25" hidden="1">{#N/A,#N/A,FALSE,"Banco de Dados"}</definedName>
    <definedName name="________________sab1_2" localSheetId="27" hidden="1">{#N/A,#N/A,FALSE,"Banco de Dados"}</definedName>
    <definedName name="________________sab1_2" localSheetId="31" hidden="1">{#N/A,#N/A,FALSE,"Banco de Dados"}</definedName>
    <definedName name="________________sab1_2" localSheetId="29" hidden="1">{#N/A,#N/A,FALSE,"Banco de Dados"}</definedName>
    <definedName name="________________sab1_2" localSheetId="23" hidden="1">{#N/A,#N/A,FALSE,"Banco de Dados"}</definedName>
    <definedName name="________________sab1_2" localSheetId="55" hidden="1">{#N/A,#N/A,FALSE,"Banco de Dados"}</definedName>
    <definedName name="________________sab1_2" hidden="1">{#N/A,#N/A,FALSE,"Banco de Dados"}</definedName>
    <definedName name="________________sab1_3" localSheetId="25" hidden="1">{#N/A,#N/A,FALSE,"Banco de Dados"}</definedName>
    <definedName name="________________sab1_3" localSheetId="27" hidden="1">{#N/A,#N/A,FALSE,"Banco de Dados"}</definedName>
    <definedName name="________________sab1_3" localSheetId="31" hidden="1">{#N/A,#N/A,FALSE,"Banco de Dados"}</definedName>
    <definedName name="________________sab1_3" localSheetId="29" hidden="1">{#N/A,#N/A,FALSE,"Banco de Dados"}</definedName>
    <definedName name="________________sab1_3" localSheetId="23" hidden="1">{#N/A,#N/A,FALSE,"Banco de Dados"}</definedName>
    <definedName name="________________sab1_3" localSheetId="55" hidden="1">{#N/A,#N/A,FALSE,"Banco de Dados"}</definedName>
    <definedName name="________________sab1_3" hidden="1">{#N/A,#N/A,FALSE,"Banco de Dados"}</definedName>
    <definedName name="________________sab1_4" localSheetId="25" hidden="1">{#N/A,#N/A,FALSE,"Banco de Dados"}</definedName>
    <definedName name="________________sab1_4" localSheetId="27" hidden="1">{#N/A,#N/A,FALSE,"Banco de Dados"}</definedName>
    <definedName name="________________sab1_4" localSheetId="31" hidden="1">{#N/A,#N/A,FALSE,"Banco de Dados"}</definedName>
    <definedName name="________________sab1_4" localSheetId="29" hidden="1">{#N/A,#N/A,FALSE,"Banco de Dados"}</definedName>
    <definedName name="________________sab1_4" localSheetId="23" hidden="1">{#N/A,#N/A,FALSE,"Banco de Dados"}</definedName>
    <definedName name="________________sab1_4" localSheetId="55" hidden="1">{#N/A,#N/A,FALSE,"Banco de Dados"}</definedName>
    <definedName name="________________sab1_4" hidden="1">{#N/A,#N/A,FALSE,"Banco de Dados"}</definedName>
    <definedName name="________________sab1_5" localSheetId="25" hidden="1">{#N/A,#N/A,FALSE,"Banco de Dados"}</definedName>
    <definedName name="________________sab1_5" localSheetId="27" hidden="1">{#N/A,#N/A,FALSE,"Banco de Dados"}</definedName>
    <definedName name="________________sab1_5" localSheetId="31" hidden="1">{#N/A,#N/A,FALSE,"Banco de Dados"}</definedName>
    <definedName name="________________sab1_5" localSheetId="29" hidden="1">{#N/A,#N/A,FALSE,"Banco de Dados"}</definedName>
    <definedName name="________________sab1_5" localSheetId="23" hidden="1">{#N/A,#N/A,FALSE,"Banco de Dados"}</definedName>
    <definedName name="________________sab1_5" localSheetId="55" hidden="1">{#N/A,#N/A,FALSE,"Banco de Dados"}</definedName>
    <definedName name="________________sab1_5" hidden="1">{#N/A,#N/A,FALSE,"Banco de Dados"}</definedName>
    <definedName name="________________SC1">#REF!</definedName>
    <definedName name="________________Set1">#REF!</definedName>
    <definedName name="________________SHR1">#REF!</definedName>
    <definedName name="________________SHR2">#REF!</definedName>
    <definedName name="________________SP1">#REF!</definedName>
    <definedName name="________________tab4" hidden="1">#REF!</definedName>
    <definedName name="________________xm1">#REF!</definedName>
    <definedName name="________________xm10">#REF!</definedName>
    <definedName name="________________xm11">#REF!</definedName>
    <definedName name="________________xm12">#REF!</definedName>
    <definedName name="________________xm2">#REF!</definedName>
    <definedName name="________________xm3">#REF!</definedName>
    <definedName name="________________xm4">#REF!</definedName>
    <definedName name="________________xm5">#REF!</definedName>
    <definedName name="________________xm6">#REF!</definedName>
    <definedName name="________________xm7">#REF!</definedName>
    <definedName name="________________xm8">#REF!</definedName>
    <definedName name="________________xm9">#REF!</definedName>
    <definedName name="________________zx1">#REF!</definedName>
    <definedName name="________________zx10">#REF!</definedName>
    <definedName name="________________zx11">#REF!</definedName>
    <definedName name="________________zx12">#REF!</definedName>
    <definedName name="________________zx2">#REF!</definedName>
    <definedName name="________________zx3">#REF!</definedName>
    <definedName name="________________zx4">#REF!</definedName>
    <definedName name="________________zx5">#REF!</definedName>
    <definedName name="________________zx6">#REF!</definedName>
    <definedName name="________________zx7">#REF!</definedName>
    <definedName name="________________zx8">#REF!</definedName>
    <definedName name="________________zx9">#REF!</definedName>
    <definedName name="_______________Abr1">#REF!</definedName>
    <definedName name="_______________Ago1">#REF!</definedName>
    <definedName name="_______________alt2">#REF!</definedName>
    <definedName name="_______________bh1">#REF!</definedName>
    <definedName name="_______________bh2">#REF!</definedName>
    <definedName name="_______________bh3">#REF!</definedName>
    <definedName name="_______________bh4">#REF!</definedName>
    <definedName name="_______________bh5">#REF!</definedName>
    <definedName name="_______________bh6">#REF!</definedName>
    <definedName name="_______________bh7">#REF!</definedName>
    <definedName name="_______________bh8">#REF!</definedName>
    <definedName name="_______________bh9">#REF!</definedName>
    <definedName name="_______________Brz1">#REF!</definedName>
    <definedName name="_______________Brz2">#REF!</definedName>
    <definedName name="_______________bsa3">#REF!</definedName>
    <definedName name="_______________COL9">#REF!</definedName>
    <definedName name="_______________COM1">#REF!</definedName>
    <definedName name="_______________com10">#REF!</definedName>
    <definedName name="_______________com11">#REF!</definedName>
    <definedName name="_______________com12">#REF!</definedName>
    <definedName name="_______________com2">#REF!</definedName>
    <definedName name="_______________com3">#REF!</definedName>
    <definedName name="_______________com4">#REF!</definedName>
    <definedName name="_______________com5">#REF!</definedName>
    <definedName name="_______________com6">#REF!</definedName>
    <definedName name="_______________com7">#REF!</definedName>
    <definedName name="_______________com8">#REF!</definedName>
    <definedName name="_______________com9">#REF!</definedName>
    <definedName name="_______________CPP2">#REF!</definedName>
    <definedName name="_______________CPP3">#REF!</definedName>
    <definedName name="_______________cto2">#REF!</definedName>
    <definedName name="_______________Dez1">#REF!</definedName>
    <definedName name="_______________Fev1">#REF!</definedName>
    <definedName name="_______________Jan1">#REF!</definedName>
    <definedName name="_______________JO2">#REF!</definedName>
    <definedName name="_______________Jul1">#REF!</definedName>
    <definedName name="_______________Jun1">#REF!</definedName>
    <definedName name="_______________l">#REF!</definedName>
    <definedName name="_______________LO1">#REF!</definedName>
    <definedName name="_______________LO2">#REF!</definedName>
    <definedName name="_______________Mai1">#REF!</definedName>
    <definedName name="_______________Mar1">#REF!</definedName>
    <definedName name="_______________MAV1">#REF!</definedName>
    <definedName name="_______________NO2">#REF!</definedName>
    <definedName name="_______________NO3">#REF!</definedName>
    <definedName name="_______________NO4">#REF!</definedName>
    <definedName name="_______________NO5">#REF!</definedName>
    <definedName name="_______________Nov1">#REF!</definedName>
    <definedName name="_______________od2">#REF!</definedName>
    <definedName name="_______________OD3">#REF!</definedName>
    <definedName name="_______________Out1">#REF!</definedName>
    <definedName name="_______________pag1">#REF!</definedName>
    <definedName name="_______________PAG10">#REF!</definedName>
    <definedName name="_______________PAG11">#REF!</definedName>
    <definedName name="_______________PAG12">#REF!</definedName>
    <definedName name="_______________PAG2">#REF!</definedName>
    <definedName name="_______________pag3">#REF!</definedName>
    <definedName name="_______________PAG4">#REF!</definedName>
    <definedName name="_______________PAG5">#REF!</definedName>
    <definedName name="_______________PAG6">#REF!</definedName>
    <definedName name="_______________PAG7">#REF!</definedName>
    <definedName name="_______________PAG8">#REF!</definedName>
    <definedName name="_______________PAG9">#REF!</definedName>
    <definedName name="_______________PAR1">#REF!</definedName>
    <definedName name="_______________PAR2">#REF!</definedName>
    <definedName name="_______________PAR3">#REF!</definedName>
    <definedName name="_______________PAR4">#REF!</definedName>
    <definedName name="_______________PAR5">#REF!</definedName>
    <definedName name="_______________PAR6">#REF!</definedName>
    <definedName name="_______________PAR7">#REF!</definedName>
    <definedName name="_______________PAR8">#REF!</definedName>
    <definedName name="_______________PAR9">#REF!</definedName>
    <definedName name="_______________PB2">#REF!</definedName>
    <definedName name="_______________PB3">#REF!</definedName>
    <definedName name="_______________PB4">#REF!</definedName>
    <definedName name="_______________PB5">#REF!</definedName>
    <definedName name="_______________PB6">#REF!</definedName>
    <definedName name="_______________PB7">#REF!</definedName>
    <definedName name="_______________PBA2">#REF!</definedName>
    <definedName name="_______________PBA3">#REF!</definedName>
    <definedName name="_______________PBA4">#REF!</definedName>
    <definedName name="_______________PBA5">#REF!</definedName>
    <definedName name="_______________PBA6">#REF!</definedName>
    <definedName name="_______________PBA7">#REF!</definedName>
    <definedName name="_______________PE1">#REF!</definedName>
    <definedName name="_______________PG2">#REF!</definedName>
    <definedName name="_______________PG3">#REF!</definedName>
    <definedName name="_______________PG4">#REF!</definedName>
    <definedName name="_______________PG5">#REF!</definedName>
    <definedName name="_______________PG6">#REF!</definedName>
    <definedName name="_______________PG7">#REF!</definedName>
    <definedName name="_______________PR3">#REF!</definedName>
    <definedName name="_______________PR4">#REF!</definedName>
    <definedName name="_______________PR5">#REF!</definedName>
    <definedName name="_______________PR6">#REF!</definedName>
    <definedName name="_______________PR7">#REF!</definedName>
    <definedName name="_______________PS2">#REF!</definedName>
    <definedName name="_______________PS3">#REF!</definedName>
    <definedName name="_______________PS4">#REF!</definedName>
    <definedName name="_______________PS5">#REF!</definedName>
    <definedName name="_______________PS6">#REF!</definedName>
    <definedName name="_______________PS7">#REF!</definedName>
    <definedName name="_______________R">#REF!</definedName>
    <definedName name="_______________rad2">#REF!</definedName>
    <definedName name="_______________rd2">#REF!</definedName>
    <definedName name="_______________Rd30">#REF!</definedName>
    <definedName name="_______________RES1">#REF!</definedName>
    <definedName name="_______________RES2">#REF!</definedName>
    <definedName name="_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EV3">#REF!</definedName>
    <definedName name="_______________rio1">#REF!</definedName>
    <definedName name="_______________rio2">#REF!</definedName>
    <definedName name="_______________rio3">#REF!</definedName>
    <definedName name="_______________rj1">#REF!</definedName>
    <definedName name="_______________rj2">#REF!</definedName>
    <definedName name="_______________rj3">#REF!</definedName>
    <definedName name="_______________rj4">#REF!</definedName>
    <definedName name="_______________rj5">#REF!</definedName>
    <definedName name="_______________rj6">#REF!</definedName>
    <definedName name="_______________rj7">#REF!</definedName>
    <definedName name="_______________rj8">#REF!</definedName>
    <definedName name="_______________rj9">#REF!</definedName>
    <definedName name="_______________rr2">#REF!</definedName>
    <definedName name="_______________RS1">#REF!</definedName>
    <definedName name="_______________rs2">#REF!</definedName>
    <definedName name="_______________rs3">#REF!</definedName>
    <definedName name="_______________rs4">#REF!</definedName>
    <definedName name="_______________rs5">#REF!</definedName>
    <definedName name="_______________rs6">#REF!</definedName>
    <definedName name="_______________rs7">#REF!</definedName>
    <definedName name="_______________rs8">#REF!</definedName>
    <definedName name="_______________rs9">#REF!</definedName>
    <definedName name="_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_sab1" localSheetId="25" hidden="1">{#N/A,#N/A,FALSE,"Banco de Dados"}</definedName>
    <definedName name="_______________sab1" localSheetId="27" hidden="1">{#N/A,#N/A,FALSE,"Banco de Dados"}</definedName>
    <definedName name="_______________sab1" localSheetId="31" hidden="1">{#N/A,#N/A,FALSE,"Banco de Dados"}</definedName>
    <definedName name="_______________sab1" localSheetId="29" hidden="1">{#N/A,#N/A,FALSE,"Banco de Dados"}</definedName>
    <definedName name="_______________sab1" localSheetId="23" hidden="1">{#N/A,#N/A,FALSE,"Banco de Dados"}</definedName>
    <definedName name="_______________sab1" localSheetId="55" hidden="1">{#N/A,#N/A,FALSE,"Banco de Dados"}</definedName>
    <definedName name="_______________sab1" hidden="1">{#N/A,#N/A,FALSE,"Banco de Dados"}</definedName>
    <definedName name="_______________sab1_1" localSheetId="25" hidden="1">{#N/A,#N/A,FALSE,"Banco de Dados"}</definedName>
    <definedName name="_______________sab1_1" localSheetId="27" hidden="1">{#N/A,#N/A,FALSE,"Banco de Dados"}</definedName>
    <definedName name="_______________sab1_1" localSheetId="31" hidden="1">{#N/A,#N/A,FALSE,"Banco de Dados"}</definedName>
    <definedName name="_______________sab1_1" localSheetId="29" hidden="1">{#N/A,#N/A,FALSE,"Banco de Dados"}</definedName>
    <definedName name="_______________sab1_1" localSheetId="23" hidden="1">{#N/A,#N/A,FALSE,"Banco de Dados"}</definedName>
    <definedName name="_______________sab1_1" localSheetId="55" hidden="1">{#N/A,#N/A,FALSE,"Banco de Dados"}</definedName>
    <definedName name="_______________sab1_1" hidden="1">{#N/A,#N/A,FALSE,"Banco de Dados"}</definedName>
    <definedName name="_______________sab1_2" localSheetId="25" hidden="1">{#N/A,#N/A,FALSE,"Banco de Dados"}</definedName>
    <definedName name="_______________sab1_2" localSheetId="27" hidden="1">{#N/A,#N/A,FALSE,"Banco de Dados"}</definedName>
    <definedName name="_______________sab1_2" localSheetId="31" hidden="1">{#N/A,#N/A,FALSE,"Banco de Dados"}</definedName>
    <definedName name="_______________sab1_2" localSheetId="29" hidden="1">{#N/A,#N/A,FALSE,"Banco de Dados"}</definedName>
    <definedName name="_______________sab1_2" localSheetId="23" hidden="1">{#N/A,#N/A,FALSE,"Banco de Dados"}</definedName>
    <definedName name="_______________sab1_2" localSheetId="55" hidden="1">{#N/A,#N/A,FALSE,"Banco de Dados"}</definedName>
    <definedName name="_______________sab1_2" hidden="1">{#N/A,#N/A,FALSE,"Banco de Dados"}</definedName>
    <definedName name="_______________sab1_3" localSheetId="25" hidden="1">{#N/A,#N/A,FALSE,"Banco de Dados"}</definedName>
    <definedName name="_______________sab1_3" localSheetId="27" hidden="1">{#N/A,#N/A,FALSE,"Banco de Dados"}</definedName>
    <definedName name="_______________sab1_3" localSheetId="31" hidden="1">{#N/A,#N/A,FALSE,"Banco de Dados"}</definedName>
    <definedName name="_______________sab1_3" localSheetId="29" hidden="1">{#N/A,#N/A,FALSE,"Banco de Dados"}</definedName>
    <definedName name="_______________sab1_3" localSheetId="23" hidden="1">{#N/A,#N/A,FALSE,"Banco de Dados"}</definedName>
    <definedName name="_______________sab1_3" localSheetId="55" hidden="1">{#N/A,#N/A,FALSE,"Banco de Dados"}</definedName>
    <definedName name="_______________sab1_3" hidden="1">{#N/A,#N/A,FALSE,"Banco de Dados"}</definedName>
    <definedName name="_______________sab1_4" localSheetId="25" hidden="1">{#N/A,#N/A,FALSE,"Banco de Dados"}</definedName>
    <definedName name="_______________sab1_4" localSheetId="27" hidden="1">{#N/A,#N/A,FALSE,"Banco de Dados"}</definedName>
    <definedName name="_______________sab1_4" localSheetId="31" hidden="1">{#N/A,#N/A,FALSE,"Banco de Dados"}</definedName>
    <definedName name="_______________sab1_4" localSheetId="29" hidden="1">{#N/A,#N/A,FALSE,"Banco de Dados"}</definedName>
    <definedName name="_______________sab1_4" localSheetId="23" hidden="1">{#N/A,#N/A,FALSE,"Banco de Dados"}</definedName>
    <definedName name="_______________sab1_4" localSheetId="55" hidden="1">{#N/A,#N/A,FALSE,"Banco de Dados"}</definedName>
    <definedName name="_______________sab1_4" hidden="1">{#N/A,#N/A,FALSE,"Banco de Dados"}</definedName>
    <definedName name="_______________sab1_5" localSheetId="25" hidden="1">{#N/A,#N/A,FALSE,"Banco de Dados"}</definedName>
    <definedName name="_______________sab1_5" localSheetId="27" hidden="1">{#N/A,#N/A,FALSE,"Banco de Dados"}</definedName>
    <definedName name="_______________sab1_5" localSheetId="31" hidden="1">{#N/A,#N/A,FALSE,"Banco de Dados"}</definedName>
    <definedName name="_______________sab1_5" localSheetId="29" hidden="1">{#N/A,#N/A,FALSE,"Banco de Dados"}</definedName>
    <definedName name="_______________sab1_5" localSheetId="23" hidden="1">{#N/A,#N/A,FALSE,"Banco de Dados"}</definedName>
    <definedName name="_______________sab1_5" localSheetId="55" hidden="1">{#N/A,#N/A,FALSE,"Banco de Dados"}</definedName>
    <definedName name="_______________sab1_5" hidden="1">{#N/A,#N/A,FALSE,"Banco de Dados"}</definedName>
    <definedName name="_______________SC1">#REF!</definedName>
    <definedName name="_______________sc2">#REF!</definedName>
    <definedName name="_______________sc3">#REF!</definedName>
    <definedName name="_______________sc4">#REF!</definedName>
    <definedName name="_______________sc5">#REF!</definedName>
    <definedName name="_______________sc6">#REF!</definedName>
    <definedName name="_______________sc7">#REF!</definedName>
    <definedName name="_______________sc8">#REF!</definedName>
    <definedName name="_______________sc9">#REF!</definedName>
    <definedName name="_______________Set1">#REF!</definedName>
    <definedName name="_______________SHR1">#REF!</definedName>
    <definedName name="_______________SHR2">#REF!</definedName>
    <definedName name="_______________SP1">#REF!</definedName>
    <definedName name="_______________tab4" hidden="1">#REF!</definedName>
    <definedName name="_______________xm1">#REF!</definedName>
    <definedName name="_______________xm10">#REF!</definedName>
    <definedName name="_______________xm11">#REF!</definedName>
    <definedName name="_______________xm12">#REF!</definedName>
    <definedName name="_______________xm2">#REF!</definedName>
    <definedName name="_______________xm3">#REF!</definedName>
    <definedName name="_______________xm4">#REF!</definedName>
    <definedName name="_______________xm5">#REF!</definedName>
    <definedName name="_______________xm6">#REF!</definedName>
    <definedName name="_______________xm7">#REF!</definedName>
    <definedName name="_______________xm8">#REF!</definedName>
    <definedName name="_______________xm9">#REF!</definedName>
    <definedName name="_______________zx1">#REF!</definedName>
    <definedName name="_______________zx10">#REF!</definedName>
    <definedName name="_______________zx11">#REF!</definedName>
    <definedName name="_______________zx12">#REF!</definedName>
    <definedName name="_______________zx2">#REF!</definedName>
    <definedName name="_______________zx3">#REF!</definedName>
    <definedName name="_______________zx4">#REF!</definedName>
    <definedName name="_______________zx5">#REF!</definedName>
    <definedName name="_______________zx6">#REF!</definedName>
    <definedName name="_______________zx7">#REF!</definedName>
    <definedName name="_______________zx8">#REF!</definedName>
    <definedName name="_______________zx9">#REF!</definedName>
    <definedName name="______________Abr1">#REF!</definedName>
    <definedName name="______________Ago1">#REF!</definedName>
    <definedName name="______________alt2">#REF!</definedName>
    <definedName name="______________Brz1">#REF!</definedName>
    <definedName name="______________Brz2">#REF!</definedName>
    <definedName name="______________bsa3">#REF!</definedName>
    <definedName name="______________COL9">#REF!</definedName>
    <definedName name="______________COM1">#REF!</definedName>
    <definedName name="______________com10">#REF!</definedName>
    <definedName name="______________com11">#REF!</definedName>
    <definedName name="______________com12">#REF!</definedName>
    <definedName name="______________com2">#REF!</definedName>
    <definedName name="______________com3">#REF!</definedName>
    <definedName name="______________com4">#REF!</definedName>
    <definedName name="______________com5">#REF!</definedName>
    <definedName name="______________com6">#REF!</definedName>
    <definedName name="______________com7">#REF!</definedName>
    <definedName name="______________com8">#REF!</definedName>
    <definedName name="______________com9">#REF!</definedName>
    <definedName name="______________CPP2">#REF!</definedName>
    <definedName name="______________CPP3">#REF!</definedName>
    <definedName name="______________Dez1">#REF!</definedName>
    <definedName name="______________er1">#REF!</definedName>
    <definedName name="______________Fev1">#REF!</definedName>
    <definedName name="______________Jan1">#REF!</definedName>
    <definedName name="______________Jul1">#REF!</definedName>
    <definedName name="______________Jun1">#REF!</definedName>
    <definedName name="______________l">#REF!</definedName>
    <definedName name="______________LO1">#REF!</definedName>
    <definedName name="______________LO2">#REF!</definedName>
    <definedName name="______________Mai1">#REF!</definedName>
    <definedName name="______________Mar1">#REF!</definedName>
    <definedName name="______________NO2">#REF!</definedName>
    <definedName name="______________NO3">#REF!</definedName>
    <definedName name="______________NO4">#REF!</definedName>
    <definedName name="______________NO5">#REF!</definedName>
    <definedName name="______________Nov1">#REF!</definedName>
    <definedName name="______________od2">#REF!</definedName>
    <definedName name="______________OD3">#REF!</definedName>
    <definedName name="______________Out1">#REF!</definedName>
    <definedName name="______________pag1">#REF!</definedName>
    <definedName name="______________PAG10">#REF!</definedName>
    <definedName name="______________PAG11">#REF!</definedName>
    <definedName name="______________PAG12">#REF!</definedName>
    <definedName name="______________PAG2">#REF!</definedName>
    <definedName name="______________pag3">#REF!</definedName>
    <definedName name="______________PAG4">#REF!</definedName>
    <definedName name="______________PAG5">#REF!</definedName>
    <definedName name="______________PAG6">#REF!</definedName>
    <definedName name="______________PAG7">#REF!</definedName>
    <definedName name="______________PAG8">#REF!</definedName>
    <definedName name="______________PAG9">#REF!</definedName>
    <definedName name="______________PAR1">#REF!</definedName>
    <definedName name="______________PAR2">#REF!</definedName>
    <definedName name="______________PAR3">#REF!</definedName>
    <definedName name="______________PAR4">#REF!</definedName>
    <definedName name="______________PAR5">#REF!</definedName>
    <definedName name="______________PAR6">#REF!</definedName>
    <definedName name="______________PAR7">#REF!</definedName>
    <definedName name="______________PAR8">#REF!</definedName>
    <definedName name="______________PAR9">#REF!</definedName>
    <definedName name="______________PB2">#REF!</definedName>
    <definedName name="______________PB3">#REF!</definedName>
    <definedName name="______________PB4">#REF!</definedName>
    <definedName name="______________PB5">#REF!</definedName>
    <definedName name="______________PB6">#REF!</definedName>
    <definedName name="______________PB7">#REF!</definedName>
    <definedName name="______________PBA2">#REF!</definedName>
    <definedName name="______________PBA3">#REF!</definedName>
    <definedName name="______________PBA4">#REF!</definedName>
    <definedName name="______________PBA5">#REF!</definedName>
    <definedName name="______________PBA6">#REF!</definedName>
    <definedName name="______________PBA7">#REF!</definedName>
    <definedName name="______________PE1">#REF!</definedName>
    <definedName name="______________PG2">#REF!</definedName>
    <definedName name="______________PG3">#REF!</definedName>
    <definedName name="______________PG4">#REF!</definedName>
    <definedName name="______________PG5">#REF!</definedName>
    <definedName name="______________PG6">#REF!</definedName>
    <definedName name="______________PG7">#REF!</definedName>
    <definedName name="______________PR3">#REF!</definedName>
    <definedName name="______________PR4">#REF!</definedName>
    <definedName name="______________PR5">#REF!</definedName>
    <definedName name="______________PR6">#REF!</definedName>
    <definedName name="______________PR7">#REF!</definedName>
    <definedName name="______________PS2">#REF!</definedName>
    <definedName name="______________PS3">#REF!</definedName>
    <definedName name="______________PS4">#REF!</definedName>
    <definedName name="______________PS5">#REF!</definedName>
    <definedName name="______________PS6">#REF!</definedName>
    <definedName name="______________PS7">#REF!</definedName>
    <definedName name="_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_R">#REF!</definedName>
    <definedName name="______________rad2">#REF!</definedName>
    <definedName name="______________rd2">#REF!</definedName>
    <definedName name="______________Rd30">#REF!</definedName>
    <definedName name="______________RES1">#REF!</definedName>
    <definedName name="______________RES2">#REF!</definedName>
    <definedName name="_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r2">#REF!</definedName>
    <definedName name="______________RS1">#REF!</definedName>
    <definedName name="_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_sab1" localSheetId="25" hidden="1">{#N/A,#N/A,FALSE,"Banco de Dados"}</definedName>
    <definedName name="______________sab1" localSheetId="27" hidden="1">{#N/A,#N/A,FALSE,"Banco de Dados"}</definedName>
    <definedName name="______________sab1" localSheetId="31" hidden="1">{#N/A,#N/A,FALSE,"Banco de Dados"}</definedName>
    <definedName name="______________sab1" localSheetId="29" hidden="1">{#N/A,#N/A,FALSE,"Banco de Dados"}</definedName>
    <definedName name="______________sab1" localSheetId="23" hidden="1">{#N/A,#N/A,FALSE,"Banco de Dados"}</definedName>
    <definedName name="______________sab1" localSheetId="55" hidden="1">{#N/A,#N/A,FALSE,"Banco de Dados"}</definedName>
    <definedName name="______________sab1" hidden="1">{#N/A,#N/A,FALSE,"Banco de Dados"}</definedName>
    <definedName name="______________sab1_1" localSheetId="25" hidden="1">{#N/A,#N/A,FALSE,"Banco de Dados"}</definedName>
    <definedName name="______________sab1_1" localSheetId="27" hidden="1">{#N/A,#N/A,FALSE,"Banco de Dados"}</definedName>
    <definedName name="______________sab1_1" localSheetId="31" hidden="1">{#N/A,#N/A,FALSE,"Banco de Dados"}</definedName>
    <definedName name="______________sab1_1" localSheetId="29" hidden="1">{#N/A,#N/A,FALSE,"Banco de Dados"}</definedName>
    <definedName name="______________sab1_1" localSheetId="23" hidden="1">{#N/A,#N/A,FALSE,"Banco de Dados"}</definedName>
    <definedName name="______________sab1_1" localSheetId="55" hidden="1">{#N/A,#N/A,FALSE,"Banco de Dados"}</definedName>
    <definedName name="______________sab1_1" hidden="1">{#N/A,#N/A,FALSE,"Banco de Dados"}</definedName>
    <definedName name="______________sab1_2" localSheetId="25" hidden="1">{#N/A,#N/A,FALSE,"Banco de Dados"}</definedName>
    <definedName name="______________sab1_2" localSheetId="27" hidden="1">{#N/A,#N/A,FALSE,"Banco de Dados"}</definedName>
    <definedName name="______________sab1_2" localSheetId="31" hidden="1">{#N/A,#N/A,FALSE,"Banco de Dados"}</definedName>
    <definedName name="______________sab1_2" localSheetId="29" hidden="1">{#N/A,#N/A,FALSE,"Banco de Dados"}</definedName>
    <definedName name="______________sab1_2" localSheetId="23" hidden="1">{#N/A,#N/A,FALSE,"Banco de Dados"}</definedName>
    <definedName name="______________sab1_2" localSheetId="55" hidden="1">{#N/A,#N/A,FALSE,"Banco de Dados"}</definedName>
    <definedName name="______________sab1_2" hidden="1">{#N/A,#N/A,FALSE,"Banco de Dados"}</definedName>
    <definedName name="______________sab1_3" localSheetId="25" hidden="1">{#N/A,#N/A,FALSE,"Banco de Dados"}</definedName>
    <definedName name="______________sab1_3" localSheetId="27" hidden="1">{#N/A,#N/A,FALSE,"Banco de Dados"}</definedName>
    <definedName name="______________sab1_3" localSheetId="31" hidden="1">{#N/A,#N/A,FALSE,"Banco de Dados"}</definedName>
    <definedName name="______________sab1_3" localSheetId="29" hidden="1">{#N/A,#N/A,FALSE,"Banco de Dados"}</definedName>
    <definedName name="______________sab1_3" localSheetId="23" hidden="1">{#N/A,#N/A,FALSE,"Banco de Dados"}</definedName>
    <definedName name="______________sab1_3" localSheetId="55" hidden="1">{#N/A,#N/A,FALSE,"Banco de Dados"}</definedName>
    <definedName name="______________sab1_3" hidden="1">{#N/A,#N/A,FALSE,"Banco de Dados"}</definedName>
    <definedName name="______________sab1_4" localSheetId="25" hidden="1">{#N/A,#N/A,FALSE,"Banco de Dados"}</definedName>
    <definedName name="______________sab1_4" localSheetId="27" hidden="1">{#N/A,#N/A,FALSE,"Banco de Dados"}</definedName>
    <definedName name="______________sab1_4" localSheetId="31" hidden="1">{#N/A,#N/A,FALSE,"Banco de Dados"}</definedName>
    <definedName name="______________sab1_4" localSheetId="29" hidden="1">{#N/A,#N/A,FALSE,"Banco de Dados"}</definedName>
    <definedName name="______________sab1_4" localSheetId="23" hidden="1">{#N/A,#N/A,FALSE,"Banco de Dados"}</definedName>
    <definedName name="______________sab1_4" localSheetId="55" hidden="1">{#N/A,#N/A,FALSE,"Banco de Dados"}</definedName>
    <definedName name="______________sab1_4" hidden="1">{#N/A,#N/A,FALSE,"Banco de Dados"}</definedName>
    <definedName name="______________sab1_5" localSheetId="25" hidden="1">{#N/A,#N/A,FALSE,"Banco de Dados"}</definedName>
    <definedName name="______________sab1_5" localSheetId="27" hidden="1">{#N/A,#N/A,FALSE,"Banco de Dados"}</definedName>
    <definedName name="______________sab1_5" localSheetId="31" hidden="1">{#N/A,#N/A,FALSE,"Banco de Dados"}</definedName>
    <definedName name="______________sab1_5" localSheetId="29" hidden="1">{#N/A,#N/A,FALSE,"Banco de Dados"}</definedName>
    <definedName name="______________sab1_5" localSheetId="23" hidden="1">{#N/A,#N/A,FALSE,"Banco de Dados"}</definedName>
    <definedName name="______________sab1_5" localSheetId="55" hidden="1">{#N/A,#N/A,FALSE,"Banco de Dados"}</definedName>
    <definedName name="______________sab1_5" hidden="1">{#N/A,#N/A,FALSE,"Banco de Dados"}</definedName>
    <definedName name="______________SC1">#REF!</definedName>
    <definedName name="______________Set1">#REF!</definedName>
    <definedName name="______________SHR1">#REF!</definedName>
    <definedName name="______________SHR2">#REF!</definedName>
    <definedName name="______________SP1">#REF!</definedName>
    <definedName name="______________tab4" hidden="1">#REF!</definedName>
    <definedName name="______________xm1">#REF!</definedName>
    <definedName name="______________xm10">#REF!</definedName>
    <definedName name="______________xm11">#REF!</definedName>
    <definedName name="______________xm12">#REF!</definedName>
    <definedName name="______________xm2">#REF!</definedName>
    <definedName name="______________xm3">#REF!</definedName>
    <definedName name="______________xm4">#REF!</definedName>
    <definedName name="______________xm5">#REF!</definedName>
    <definedName name="______________xm6">#REF!</definedName>
    <definedName name="______________xm7">#REF!</definedName>
    <definedName name="______________xm8">#REF!</definedName>
    <definedName name="______________xm9">#REF!</definedName>
    <definedName name="______________zx1">#REF!</definedName>
    <definedName name="______________zx10">#REF!</definedName>
    <definedName name="______________zx11">#REF!</definedName>
    <definedName name="______________zx12">#REF!</definedName>
    <definedName name="______________zx2">#REF!</definedName>
    <definedName name="______________zx3">#REF!</definedName>
    <definedName name="______________zx4">#REF!</definedName>
    <definedName name="______________zx5">#REF!</definedName>
    <definedName name="______________zx6">#REF!</definedName>
    <definedName name="______________zx7">#REF!</definedName>
    <definedName name="______________zx8">#REF!</definedName>
    <definedName name="______________zx9">#REF!</definedName>
    <definedName name="_____________Abr1">#REF!</definedName>
    <definedName name="_____________Ago1">#REF!</definedName>
    <definedName name="_____________alt2" localSheetId="39">[1]!_p1</definedName>
    <definedName name="_____________alt2" localSheetId="20">[1]!_p1</definedName>
    <definedName name="_____________alt2" localSheetId="4">[1]!_p1</definedName>
    <definedName name="_____________alt2" localSheetId="25">[1]!_p1</definedName>
    <definedName name="_____________alt2" localSheetId="27">[1]!_p1</definedName>
    <definedName name="_____________alt2" localSheetId="31">[1]!_p1</definedName>
    <definedName name="_____________alt2" localSheetId="35">[1]!_p1</definedName>
    <definedName name="_____________alt2" localSheetId="33">[1]!_p1</definedName>
    <definedName name="_____________alt2" localSheetId="53">[1]!_p1</definedName>
    <definedName name="_____________alt2" localSheetId="29">[1]!_p1</definedName>
    <definedName name="_____________alt2" localSheetId="49">[1]!_p1</definedName>
    <definedName name="_____________alt2" localSheetId="6">[1]!_p1</definedName>
    <definedName name="_____________alt2" localSheetId="41">[1]!_p1</definedName>
    <definedName name="_____________alt2" localSheetId="8">[1]!_p1</definedName>
    <definedName name="_____________alt2" localSheetId="43">[1]!_p1</definedName>
    <definedName name="_____________alt2" localSheetId="10">[1]!_p1</definedName>
    <definedName name="_____________alt2" localSheetId="37">[1]!_p1</definedName>
    <definedName name="_____________alt2" localSheetId="12">[1]!_p1</definedName>
    <definedName name="_____________alt2" localSheetId="51">[1]!_p1</definedName>
    <definedName name="_____________alt2" localSheetId="14">[1]!_p1</definedName>
    <definedName name="_____________alt2" localSheetId="23">[1]!_p1</definedName>
    <definedName name="_____________alt2" localSheetId="55">[0]!_p1</definedName>
    <definedName name="_____________alt2" localSheetId="47">[1]!_p1</definedName>
    <definedName name="_____________alt2" localSheetId="18">[1]!_p1</definedName>
    <definedName name="_____________alt2" localSheetId="45">[1]!_p1</definedName>
    <definedName name="_____________alt2" localSheetId="16">[1]!_p1</definedName>
    <definedName name="_____________alt2">[0]!_p1</definedName>
    <definedName name="_____________Brz1">#REF!</definedName>
    <definedName name="_____________Brz2">#REF!</definedName>
    <definedName name="_____________bsa3">#REF!</definedName>
    <definedName name="_____________COL9">#REF!</definedName>
    <definedName name="_____________COM1">#REF!</definedName>
    <definedName name="_____________com10">#REF!</definedName>
    <definedName name="_____________com11">#REF!</definedName>
    <definedName name="_____________com12">#REF!</definedName>
    <definedName name="_____________com2">#REF!</definedName>
    <definedName name="_____________com3">#REF!</definedName>
    <definedName name="_____________com4">#REF!</definedName>
    <definedName name="_____________com5">#REF!</definedName>
    <definedName name="_____________com6">#REF!</definedName>
    <definedName name="_____________com7">#REF!</definedName>
    <definedName name="_____________com8">#REF!</definedName>
    <definedName name="_____________com9">#REF!</definedName>
    <definedName name="_____________CPP2">#REF!</definedName>
    <definedName name="_____________CPP3">#REF!</definedName>
    <definedName name="_____________cto2">#REF!</definedName>
    <definedName name="_____________Dez1">#REF!</definedName>
    <definedName name="_____________er1" localSheetId="39">[1]!_______p1</definedName>
    <definedName name="_____________er1" localSheetId="20">[1]!_______p1</definedName>
    <definedName name="_____________er1" localSheetId="4">[1]!_______p1</definedName>
    <definedName name="_____________er1" localSheetId="25">[1]!_______p1</definedName>
    <definedName name="_____________er1" localSheetId="27">[1]!_______p1</definedName>
    <definedName name="_____________er1" localSheetId="31">[1]!_______p1</definedName>
    <definedName name="_____________er1" localSheetId="35">[1]!_______p1</definedName>
    <definedName name="_____________er1" localSheetId="33">[1]!_______p1</definedName>
    <definedName name="_____________er1" localSheetId="53">[1]!_______p1</definedName>
    <definedName name="_____________er1" localSheetId="29">[1]!_______p1</definedName>
    <definedName name="_____________er1" localSheetId="49">[1]!_______p1</definedName>
    <definedName name="_____________er1" localSheetId="6">[1]!_______p1</definedName>
    <definedName name="_____________er1" localSheetId="41">[1]!_______p1</definedName>
    <definedName name="_____________er1" localSheetId="8">[1]!_______p1</definedName>
    <definedName name="_____________er1" localSheetId="43">[1]!_______p1</definedName>
    <definedName name="_____________er1" localSheetId="10">[1]!_______p1</definedName>
    <definedName name="_____________er1" localSheetId="37">[1]!_______p1</definedName>
    <definedName name="_____________er1" localSheetId="12">[1]!_______p1</definedName>
    <definedName name="_____________er1" localSheetId="51">[1]!_______p1</definedName>
    <definedName name="_____________er1" localSheetId="14">[1]!_______p1</definedName>
    <definedName name="_____________er1" localSheetId="23">[1]!_______p1</definedName>
    <definedName name="_____________er1" localSheetId="55">[0]!_______p1</definedName>
    <definedName name="_____________er1" localSheetId="47">[1]!_______p1</definedName>
    <definedName name="_____________er1" localSheetId="18">[1]!_______p1</definedName>
    <definedName name="_____________er1" localSheetId="45">[1]!_______p1</definedName>
    <definedName name="_____________er1" localSheetId="16">[1]!_______p1</definedName>
    <definedName name="_____________er1">[0]!_______p1</definedName>
    <definedName name="_____________Fev1">#REF!</definedName>
    <definedName name="_____________Jan1">#REF!</definedName>
    <definedName name="_____________JO2" localSheetId="39">[1]!__________p1</definedName>
    <definedName name="_____________JO2" localSheetId="20">[1]!__________p1</definedName>
    <definedName name="_____________JO2" localSheetId="4">[1]!__________p1</definedName>
    <definedName name="_____________JO2" localSheetId="25">[1]!__________p1</definedName>
    <definedName name="_____________JO2" localSheetId="27">[1]!__________p1</definedName>
    <definedName name="_____________JO2" localSheetId="31">[1]!__________p1</definedName>
    <definedName name="_____________JO2" localSheetId="35">[1]!__________p1</definedName>
    <definedName name="_____________JO2" localSheetId="33">[1]!__________p1</definedName>
    <definedName name="_____________JO2" localSheetId="53">[1]!__________p1</definedName>
    <definedName name="_____________JO2" localSheetId="29">[1]!__________p1</definedName>
    <definedName name="_____________JO2" localSheetId="49">[1]!__________p1</definedName>
    <definedName name="_____________JO2" localSheetId="6">[1]!__________p1</definedName>
    <definedName name="_____________JO2" localSheetId="41">[1]!__________p1</definedName>
    <definedName name="_____________JO2" localSheetId="8">[1]!__________p1</definedName>
    <definedName name="_____________JO2" localSheetId="43">[1]!__________p1</definedName>
    <definedName name="_____________JO2" localSheetId="10">[1]!__________p1</definedName>
    <definedName name="_____________JO2" localSheetId="37">[1]!__________p1</definedName>
    <definedName name="_____________JO2" localSheetId="12">[1]!__________p1</definedName>
    <definedName name="_____________JO2" localSheetId="51">[1]!__________p1</definedName>
    <definedName name="_____________JO2" localSheetId="14">[1]!__________p1</definedName>
    <definedName name="_____________JO2" localSheetId="23">[1]!__________p1</definedName>
    <definedName name="_____________JO2" localSheetId="55">[0]!__________p1</definedName>
    <definedName name="_____________JO2" localSheetId="47">[1]!__________p1</definedName>
    <definedName name="_____________JO2" localSheetId="18">[1]!__________p1</definedName>
    <definedName name="_____________JO2" localSheetId="45">[1]!__________p1</definedName>
    <definedName name="_____________JO2" localSheetId="16">[1]!__________p1</definedName>
    <definedName name="_____________JO2">[0]!__________p1</definedName>
    <definedName name="_____________Jul1">#REF!</definedName>
    <definedName name="_____________Jun1">#REF!</definedName>
    <definedName name="_____________l">#REF!</definedName>
    <definedName name="_____________LO1">#REF!</definedName>
    <definedName name="_____________LO2">#REF!</definedName>
    <definedName name="_____________Mai1">#REF!</definedName>
    <definedName name="_____________Mar1">#REF!</definedName>
    <definedName name="_____________MAV1" localSheetId="39">[1]!_______p1</definedName>
    <definedName name="_____________MAV1" localSheetId="20">[1]!_______p1</definedName>
    <definedName name="_____________MAV1" localSheetId="4">[1]!_______p1</definedName>
    <definedName name="_____________MAV1" localSheetId="25">[1]!_______p1</definedName>
    <definedName name="_____________MAV1" localSheetId="27">[1]!_______p1</definedName>
    <definedName name="_____________MAV1" localSheetId="31">[1]!_______p1</definedName>
    <definedName name="_____________MAV1" localSheetId="35">[1]!_______p1</definedName>
    <definedName name="_____________MAV1" localSheetId="33">[1]!_______p1</definedName>
    <definedName name="_____________MAV1" localSheetId="53">[1]!_______p1</definedName>
    <definedName name="_____________MAV1" localSheetId="29">[1]!_______p1</definedName>
    <definedName name="_____________MAV1" localSheetId="49">[1]!_______p1</definedName>
    <definedName name="_____________MAV1" localSheetId="6">[1]!_______p1</definedName>
    <definedName name="_____________MAV1" localSheetId="41">[1]!_______p1</definedName>
    <definedName name="_____________MAV1" localSheetId="8">[1]!_______p1</definedName>
    <definedName name="_____________MAV1" localSheetId="43">[1]!_______p1</definedName>
    <definedName name="_____________MAV1" localSheetId="10">[1]!_______p1</definedName>
    <definedName name="_____________MAV1" localSheetId="37">[1]!_______p1</definedName>
    <definedName name="_____________MAV1" localSheetId="12">[1]!_______p1</definedName>
    <definedName name="_____________MAV1" localSheetId="51">[1]!_______p1</definedName>
    <definedName name="_____________MAV1" localSheetId="14">[1]!_______p1</definedName>
    <definedName name="_____________MAV1" localSheetId="23">[1]!_______p1</definedName>
    <definedName name="_____________MAV1" localSheetId="55">[0]!_______p1</definedName>
    <definedName name="_____________MAV1" localSheetId="47">[1]!_______p1</definedName>
    <definedName name="_____________MAV1" localSheetId="18">[1]!_______p1</definedName>
    <definedName name="_____________MAV1" localSheetId="45">[1]!_______p1</definedName>
    <definedName name="_____________MAV1" localSheetId="16">[1]!_______p1</definedName>
    <definedName name="_____________MAV1">[0]!_______p1</definedName>
    <definedName name="_____________NO2">#REF!</definedName>
    <definedName name="_____________NO3">#REF!</definedName>
    <definedName name="_____________NO4">#REF!</definedName>
    <definedName name="_____________NO5">#REF!</definedName>
    <definedName name="_____________Nov1">#REF!</definedName>
    <definedName name="_____________od2">#REF!</definedName>
    <definedName name="_____________OD3">#REF!</definedName>
    <definedName name="_____________Out1">#REF!</definedName>
    <definedName name="_____________pag1">#REF!</definedName>
    <definedName name="_____________PAG10">#REF!</definedName>
    <definedName name="_____________PAG11">#REF!</definedName>
    <definedName name="_____________PAG12">#REF!</definedName>
    <definedName name="_____________PAG2">#REF!</definedName>
    <definedName name="_____________pag3">#REF!</definedName>
    <definedName name="_____________PAG4">#REF!</definedName>
    <definedName name="_____________PAG5">#REF!</definedName>
    <definedName name="_____________PAG6">#REF!</definedName>
    <definedName name="_____________PAG7">#REF!</definedName>
    <definedName name="_____________PAG8">#REF!</definedName>
    <definedName name="_____________PAG9">#REF!</definedName>
    <definedName name="_____________PAR1">#REF!</definedName>
    <definedName name="_____________PAR2">#REF!</definedName>
    <definedName name="_____________PAR3">#REF!</definedName>
    <definedName name="_____________PAR4">#REF!</definedName>
    <definedName name="_____________PAR5">#REF!</definedName>
    <definedName name="_____________PAR6">#REF!</definedName>
    <definedName name="_____________PAR7">#REF!</definedName>
    <definedName name="_____________PAR8">#REF!</definedName>
    <definedName name="_____________PAR9">#REF!</definedName>
    <definedName name="_____________PB2">#REF!</definedName>
    <definedName name="_____________PB3">#REF!</definedName>
    <definedName name="_____________PB4">#REF!</definedName>
    <definedName name="_____________PB5">#REF!</definedName>
    <definedName name="_____________PB6">#REF!</definedName>
    <definedName name="_____________PB7">#REF!</definedName>
    <definedName name="_____________PBA2">#REF!</definedName>
    <definedName name="_____________PBA3">#REF!</definedName>
    <definedName name="_____________PBA4">#REF!</definedName>
    <definedName name="_____________PBA5">#REF!</definedName>
    <definedName name="_____________PBA6">#REF!</definedName>
    <definedName name="_____________PBA7">#REF!</definedName>
    <definedName name="_____________PE1">#REF!</definedName>
    <definedName name="_____________PG2">#REF!</definedName>
    <definedName name="_____________PG3">#REF!</definedName>
    <definedName name="_____________PG4">#REF!</definedName>
    <definedName name="_____________PG5">#REF!</definedName>
    <definedName name="_____________PG6">#REF!</definedName>
    <definedName name="_____________PG7">#REF!</definedName>
    <definedName name="_____________PR3">#REF!</definedName>
    <definedName name="_____________PR4">#REF!</definedName>
    <definedName name="_____________PR5">#REF!</definedName>
    <definedName name="_____________PR6">#REF!</definedName>
    <definedName name="_____________PR7">#REF!</definedName>
    <definedName name="_____________PS2">#REF!</definedName>
    <definedName name="_____________PS3">#REF!</definedName>
    <definedName name="_____________PS4">#REF!</definedName>
    <definedName name="_____________PS5">#REF!</definedName>
    <definedName name="_____________PS6">#REF!</definedName>
    <definedName name="_____________PS7">#REF!</definedName>
    <definedName name="_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_R">#REF!</definedName>
    <definedName name="_____________rad2">#REF!</definedName>
    <definedName name="_____________rd2">#REF!</definedName>
    <definedName name="_____________Rd30">#REF!</definedName>
    <definedName name="_____________RES1">#REF!</definedName>
    <definedName name="_____________RES2">#REF!</definedName>
    <definedName name="_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EV3" localSheetId="39">[1]!_______p1</definedName>
    <definedName name="_____________REV3" localSheetId="20">[1]!_______p1</definedName>
    <definedName name="_____________REV3" localSheetId="4">[1]!_______p1</definedName>
    <definedName name="_____________REV3" localSheetId="25">[1]!_______p1</definedName>
    <definedName name="_____________REV3" localSheetId="27">[1]!_______p1</definedName>
    <definedName name="_____________REV3" localSheetId="31">[1]!_______p1</definedName>
    <definedName name="_____________REV3" localSheetId="35">[1]!_______p1</definedName>
    <definedName name="_____________REV3" localSheetId="33">[1]!_______p1</definedName>
    <definedName name="_____________REV3" localSheetId="53">[1]!_______p1</definedName>
    <definedName name="_____________REV3" localSheetId="29">[1]!_______p1</definedName>
    <definedName name="_____________REV3" localSheetId="49">[1]!_______p1</definedName>
    <definedName name="_____________REV3" localSheetId="6">[1]!_______p1</definedName>
    <definedName name="_____________REV3" localSheetId="41">[1]!_______p1</definedName>
    <definedName name="_____________REV3" localSheetId="8">[1]!_______p1</definedName>
    <definedName name="_____________REV3" localSheetId="43">[1]!_______p1</definedName>
    <definedName name="_____________REV3" localSheetId="10">[1]!_______p1</definedName>
    <definedName name="_____________REV3" localSheetId="37">[1]!_______p1</definedName>
    <definedName name="_____________REV3" localSheetId="12">[1]!_______p1</definedName>
    <definedName name="_____________REV3" localSheetId="51">[1]!_______p1</definedName>
    <definedName name="_____________REV3" localSheetId="14">[1]!_______p1</definedName>
    <definedName name="_____________REV3" localSheetId="23">[1]!_______p1</definedName>
    <definedName name="_____________REV3" localSheetId="55">[0]!_______p1</definedName>
    <definedName name="_____________REV3" localSheetId="47">[1]!_______p1</definedName>
    <definedName name="_____________REV3" localSheetId="18">[1]!_______p1</definedName>
    <definedName name="_____________REV3" localSheetId="45">[1]!_______p1</definedName>
    <definedName name="_____________REV3" localSheetId="16">[1]!_______p1</definedName>
    <definedName name="_____________REV3">[0]!_______p1</definedName>
    <definedName name="_____________rr2" localSheetId="39">[1]!_p1</definedName>
    <definedName name="_____________rr2" localSheetId="20">[1]!_p1</definedName>
    <definedName name="_____________rr2" localSheetId="4">[1]!_p1</definedName>
    <definedName name="_____________rr2" localSheetId="25">[1]!_p1</definedName>
    <definedName name="_____________rr2" localSheetId="27">[1]!_p1</definedName>
    <definedName name="_____________rr2" localSheetId="31">[1]!_p1</definedName>
    <definedName name="_____________rr2" localSheetId="35">[1]!_p1</definedName>
    <definedName name="_____________rr2" localSheetId="33">[1]!_p1</definedName>
    <definedName name="_____________rr2" localSheetId="53">[1]!_p1</definedName>
    <definedName name="_____________rr2" localSheetId="29">[1]!_p1</definedName>
    <definedName name="_____________rr2" localSheetId="49">[1]!_p1</definedName>
    <definedName name="_____________rr2" localSheetId="6">[1]!_p1</definedName>
    <definedName name="_____________rr2" localSheetId="41">[1]!_p1</definedName>
    <definedName name="_____________rr2" localSheetId="8">[1]!_p1</definedName>
    <definedName name="_____________rr2" localSheetId="43">[1]!_p1</definedName>
    <definedName name="_____________rr2" localSheetId="10">[1]!_p1</definedName>
    <definedName name="_____________rr2" localSheetId="37">[1]!_p1</definedName>
    <definedName name="_____________rr2" localSheetId="12">[1]!_p1</definedName>
    <definedName name="_____________rr2" localSheetId="51">[1]!_p1</definedName>
    <definedName name="_____________rr2" localSheetId="14">[1]!_p1</definedName>
    <definedName name="_____________rr2" localSheetId="23">[1]!_p1</definedName>
    <definedName name="_____________rr2" localSheetId="55">[0]!_p1</definedName>
    <definedName name="_____________rr2" localSheetId="47">[1]!_p1</definedName>
    <definedName name="_____________rr2" localSheetId="18">[1]!_p1</definedName>
    <definedName name="_____________rr2" localSheetId="45">[1]!_p1</definedName>
    <definedName name="_____________rr2" localSheetId="16">[1]!_p1</definedName>
    <definedName name="_____________rr2">[0]!_p1</definedName>
    <definedName name="_____________RS1">#REF!</definedName>
    <definedName name="_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_sab1" localSheetId="25" hidden="1">{#N/A,#N/A,FALSE,"Banco de Dados"}</definedName>
    <definedName name="_____________sab1" localSheetId="27" hidden="1">{#N/A,#N/A,FALSE,"Banco de Dados"}</definedName>
    <definedName name="_____________sab1" localSheetId="31" hidden="1">{#N/A,#N/A,FALSE,"Banco de Dados"}</definedName>
    <definedName name="_____________sab1" localSheetId="29" hidden="1">{#N/A,#N/A,FALSE,"Banco de Dados"}</definedName>
    <definedName name="_____________sab1" localSheetId="23" hidden="1">{#N/A,#N/A,FALSE,"Banco de Dados"}</definedName>
    <definedName name="_____________sab1" localSheetId="55" hidden="1">{#N/A,#N/A,FALSE,"Banco de Dados"}</definedName>
    <definedName name="_____________sab1" hidden="1">{#N/A,#N/A,FALSE,"Banco de Dados"}</definedName>
    <definedName name="_____________sab1_1" localSheetId="25" hidden="1">{#N/A,#N/A,FALSE,"Banco de Dados"}</definedName>
    <definedName name="_____________sab1_1" localSheetId="27" hidden="1">{#N/A,#N/A,FALSE,"Banco de Dados"}</definedName>
    <definedName name="_____________sab1_1" localSheetId="31" hidden="1">{#N/A,#N/A,FALSE,"Banco de Dados"}</definedName>
    <definedName name="_____________sab1_1" localSheetId="29" hidden="1">{#N/A,#N/A,FALSE,"Banco de Dados"}</definedName>
    <definedName name="_____________sab1_1" localSheetId="23" hidden="1">{#N/A,#N/A,FALSE,"Banco de Dados"}</definedName>
    <definedName name="_____________sab1_1" localSheetId="55" hidden="1">{#N/A,#N/A,FALSE,"Banco de Dados"}</definedName>
    <definedName name="_____________sab1_1" hidden="1">{#N/A,#N/A,FALSE,"Banco de Dados"}</definedName>
    <definedName name="_____________sab1_2" localSheetId="25" hidden="1">{#N/A,#N/A,FALSE,"Banco de Dados"}</definedName>
    <definedName name="_____________sab1_2" localSheetId="27" hidden="1">{#N/A,#N/A,FALSE,"Banco de Dados"}</definedName>
    <definedName name="_____________sab1_2" localSheetId="31" hidden="1">{#N/A,#N/A,FALSE,"Banco de Dados"}</definedName>
    <definedName name="_____________sab1_2" localSheetId="29" hidden="1">{#N/A,#N/A,FALSE,"Banco de Dados"}</definedName>
    <definedName name="_____________sab1_2" localSheetId="23" hidden="1">{#N/A,#N/A,FALSE,"Banco de Dados"}</definedName>
    <definedName name="_____________sab1_2" localSheetId="55" hidden="1">{#N/A,#N/A,FALSE,"Banco de Dados"}</definedName>
    <definedName name="_____________sab1_2" hidden="1">{#N/A,#N/A,FALSE,"Banco de Dados"}</definedName>
    <definedName name="_____________sab1_3" localSheetId="25" hidden="1">{#N/A,#N/A,FALSE,"Banco de Dados"}</definedName>
    <definedName name="_____________sab1_3" localSheetId="27" hidden="1">{#N/A,#N/A,FALSE,"Banco de Dados"}</definedName>
    <definedName name="_____________sab1_3" localSheetId="31" hidden="1">{#N/A,#N/A,FALSE,"Banco de Dados"}</definedName>
    <definedName name="_____________sab1_3" localSheetId="29" hidden="1">{#N/A,#N/A,FALSE,"Banco de Dados"}</definedName>
    <definedName name="_____________sab1_3" localSheetId="23" hidden="1">{#N/A,#N/A,FALSE,"Banco de Dados"}</definedName>
    <definedName name="_____________sab1_3" localSheetId="55" hidden="1">{#N/A,#N/A,FALSE,"Banco de Dados"}</definedName>
    <definedName name="_____________sab1_3" hidden="1">{#N/A,#N/A,FALSE,"Banco de Dados"}</definedName>
    <definedName name="_____________sab1_4" localSheetId="25" hidden="1">{#N/A,#N/A,FALSE,"Banco de Dados"}</definedName>
    <definedName name="_____________sab1_4" localSheetId="27" hidden="1">{#N/A,#N/A,FALSE,"Banco de Dados"}</definedName>
    <definedName name="_____________sab1_4" localSheetId="31" hidden="1">{#N/A,#N/A,FALSE,"Banco de Dados"}</definedName>
    <definedName name="_____________sab1_4" localSheetId="29" hidden="1">{#N/A,#N/A,FALSE,"Banco de Dados"}</definedName>
    <definedName name="_____________sab1_4" localSheetId="23" hidden="1">{#N/A,#N/A,FALSE,"Banco de Dados"}</definedName>
    <definedName name="_____________sab1_4" localSheetId="55" hidden="1">{#N/A,#N/A,FALSE,"Banco de Dados"}</definedName>
    <definedName name="_____________sab1_4" hidden="1">{#N/A,#N/A,FALSE,"Banco de Dados"}</definedName>
    <definedName name="_____________sab1_5" localSheetId="25" hidden="1">{#N/A,#N/A,FALSE,"Banco de Dados"}</definedName>
    <definedName name="_____________sab1_5" localSheetId="27" hidden="1">{#N/A,#N/A,FALSE,"Banco de Dados"}</definedName>
    <definedName name="_____________sab1_5" localSheetId="31" hidden="1">{#N/A,#N/A,FALSE,"Banco de Dados"}</definedName>
    <definedName name="_____________sab1_5" localSheetId="29" hidden="1">{#N/A,#N/A,FALSE,"Banco de Dados"}</definedName>
    <definedName name="_____________sab1_5" localSheetId="23" hidden="1">{#N/A,#N/A,FALSE,"Banco de Dados"}</definedName>
    <definedName name="_____________sab1_5" localSheetId="55" hidden="1">{#N/A,#N/A,FALSE,"Banco de Dados"}</definedName>
    <definedName name="_____________sab1_5" hidden="1">{#N/A,#N/A,FALSE,"Banco de Dados"}</definedName>
    <definedName name="_____________SC1">#REF!</definedName>
    <definedName name="_____________Set1">#REF!</definedName>
    <definedName name="_____________SHR1">#REF!</definedName>
    <definedName name="_____________SHR2">#REF!</definedName>
    <definedName name="_____________SP1">#REF!</definedName>
    <definedName name="_____________tab4" hidden="1">#REF!</definedName>
    <definedName name="_____________xm1">#REF!</definedName>
    <definedName name="_____________xm10">#REF!</definedName>
    <definedName name="_____________xm11">#REF!</definedName>
    <definedName name="_____________xm12">#REF!</definedName>
    <definedName name="_____________xm2">#REF!</definedName>
    <definedName name="_____________xm3">#REF!</definedName>
    <definedName name="_____________xm4">#REF!</definedName>
    <definedName name="_____________xm5">#REF!</definedName>
    <definedName name="_____________xm6">#REF!</definedName>
    <definedName name="_____________xm7">#REF!</definedName>
    <definedName name="_____________xm8">#REF!</definedName>
    <definedName name="_____________xm9">#REF!</definedName>
    <definedName name="_____________zx1">#REF!</definedName>
    <definedName name="_____________zx10">#REF!</definedName>
    <definedName name="_____________zx11">#REF!</definedName>
    <definedName name="_____________zx12">#REF!</definedName>
    <definedName name="_____________zx2">#REF!</definedName>
    <definedName name="_____________zx3">#REF!</definedName>
    <definedName name="_____________zx4">#REF!</definedName>
    <definedName name="_____________zx5">#REF!</definedName>
    <definedName name="_____________zx6">#REF!</definedName>
    <definedName name="_____________zx7">#REF!</definedName>
    <definedName name="_____________zx8">#REF!</definedName>
    <definedName name="_____________zx9">#REF!</definedName>
    <definedName name="____________Abr1">#REF!</definedName>
    <definedName name="____________Ago1">#REF!</definedName>
    <definedName name="____________alt2">#REF!</definedName>
    <definedName name="____________Brz1">#REF!</definedName>
    <definedName name="____________Brz2">#REF!</definedName>
    <definedName name="____________bsa3">#REF!</definedName>
    <definedName name="____________COL9">#REF!</definedName>
    <definedName name="____________COM1">#REF!</definedName>
    <definedName name="____________com10">#REF!</definedName>
    <definedName name="____________com11">#REF!</definedName>
    <definedName name="____________com12">#REF!</definedName>
    <definedName name="____________com2">#REF!</definedName>
    <definedName name="____________com3">#REF!</definedName>
    <definedName name="____________com4">#REF!</definedName>
    <definedName name="____________com5">#REF!</definedName>
    <definedName name="____________com6">#REF!</definedName>
    <definedName name="____________com7">#REF!</definedName>
    <definedName name="____________com8">#REF!</definedName>
    <definedName name="____________com9">#REF!</definedName>
    <definedName name="____________CPP2">#REF!</definedName>
    <definedName name="____________CPP3">#REF!</definedName>
    <definedName name="____________cto2">#REF!</definedName>
    <definedName name="____________Dez1">#REF!</definedName>
    <definedName name="____________er1" localSheetId="39">[1]!______p1</definedName>
    <definedName name="____________er1" localSheetId="20">[1]!______p1</definedName>
    <definedName name="____________er1" localSheetId="4">[1]!______p1</definedName>
    <definedName name="____________er1" localSheetId="25">[1]!______p1</definedName>
    <definedName name="____________er1" localSheetId="27">[1]!______p1</definedName>
    <definedName name="____________er1" localSheetId="31">[1]!______p1</definedName>
    <definedName name="____________er1" localSheetId="35">[1]!______p1</definedName>
    <definedName name="____________er1" localSheetId="33">[1]!______p1</definedName>
    <definedName name="____________er1" localSheetId="53">[1]!______p1</definedName>
    <definedName name="____________er1" localSheetId="29">[1]!______p1</definedName>
    <definedName name="____________er1" localSheetId="49">[1]!______p1</definedName>
    <definedName name="____________er1" localSheetId="6">[1]!______p1</definedName>
    <definedName name="____________er1" localSheetId="41">[1]!______p1</definedName>
    <definedName name="____________er1" localSheetId="8">[1]!______p1</definedName>
    <definedName name="____________er1" localSheetId="43">[1]!______p1</definedName>
    <definedName name="____________er1" localSheetId="10">[1]!______p1</definedName>
    <definedName name="____________er1" localSheetId="37">[1]!______p1</definedName>
    <definedName name="____________er1" localSheetId="12">[1]!______p1</definedName>
    <definedName name="____________er1" localSheetId="51">[1]!______p1</definedName>
    <definedName name="____________er1" localSheetId="14">[1]!______p1</definedName>
    <definedName name="____________er1" localSheetId="23">[1]!______p1</definedName>
    <definedName name="____________er1" localSheetId="55">[0]!______p1</definedName>
    <definedName name="____________er1" localSheetId="47">[1]!______p1</definedName>
    <definedName name="____________er1" localSheetId="18">[1]!______p1</definedName>
    <definedName name="____________er1" localSheetId="45">[1]!______p1</definedName>
    <definedName name="____________er1" localSheetId="16">[1]!______p1</definedName>
    <definedName name="____________er1">[0]!______p1</definedName>
    <definedName name="____________Fev1">#REF!</definedName>
    <definedName name="____________Jan1">#REF!</definedName>
    <definedName name="____________JO2" localSheetId="39">[1]!_______p1</definedName>
    <definedName name="____________JO2" localSheetId="20">[1]!_______p1</definedName>
    <definedName name="____________JO2" localSheetId="4">[1]!_______p1</definedName>
    <definedName name="____________JO2" localSheetId="25">[1]!_______p1</definedName>
    <definedName name="____________JO2" localSheetId="27">[1]!_______p1</definedName>
    <definedName name="____________JO2" localSheetId="31">[1]!_______p1</definedName>
    <definedName name="____________JO2" localSheetId="35">[1]!_______p1</definedName>
    <definedName name="____________JO2" localSheetId="33">[1]!_______p1</definedName>
    <definedName name="____________JO2" localSheetId="53">[1]!_______p1</definedName>
    <definedName name="____________JO2" localSheetId="29">[1]!_______p1</definedName>
    <definedName name="____________JO2" localSheetId="49">[1]!_______p1</definedName>
    <definedName name="____________JO2" localSheetId="6">[1]!_______p1</definedName>
    <definedName name="____________JO2" localSheetId="41">[1]!_______p1</definedName>
    <definedName name="____________JO2" localSheetId="8">[1]!_______p1</definedName>
    <definedName name="____________JO2" localSheetId="43">[1]!_______p1</definedName>
    <definedName name="____________JO2" localSheetId="10">[1]!_______p1</definedName>
    <definedName name="____________JO2" localSheetId="37">[1]!_______p1</definedName>
    <definedName name="____________JO2" localSheetId="12">[1]!_______p1</definedName>
    <definedName name="____________JO2" localSheetId="51">[1]!_______p1</definedName>
    <definedName name="____________JO2" localSheetId="14">[1]!_______p1</definedName>
    <definedName name="____________JO2" localSheetId="23">[1]!_______p1</definedName>
    <definedName name="____________JO2" localSheetId="55">[0]!_______p1</definedName>
    <definedName name="____________JO2" localSheetId="47">[1]!_______p1</definedName>
    <definedName name="____________JO2" localSheetId="18">[1]!_______p1</definedName>
    <definedName name="____________JO2" localSheetId="45">[1]!_______p1</definedName>
    <definedName name="____________JO2" localSheetId="16">[1]!_______p1</definedName>
    <definedName name="____________JO2">[0]!_______p1</definedName>
    <definedName name="____________Jul1">#REF!</definedName>
    <definedName name="____________Jun1">#REF!</definedName>
    <definedName name="____________LO1">#REF!</definedName>
    <definedName name="____________LO2">#REF!</definedName>
    <definedName name="____________Mai1">#REF!</definedName>
    <definedName name="____________Mar1">#REF!</definedName>
    <definedName name="____________MAV1" localSheetId="39">[1]!______p1</definedName>
    <definedName name="____________MAV1" localSheetId="20">[1]!______p1</definedName>
    <definedName name="____________MAV1" localSheetId="4">[1]!______p1</definedName>
    <definedName name="____________MAV1" localSheetId="25">[1]!______p1</definedName>
    <definedName name="____________MAV1" localSheetId="27">[1]!______p1</definedName>
    <definedName name="____________MAV1" localSheetId="31">[1]!______p1</definedName>
    <definedName name="____________MAV1" localSheetId="35">[1]!______p1</definedName>
    <definedName name="____________MAV1" localSheetId="33">[1]!______p1</definedName>
    <definedName name="____________MAV1" localSheetId="53">[1]!______p1</definedName>
    <definedName name="____________MAV1" localSheetId="29">[1]!______p1</definedName>
    <definedName name="____________MAV1" localSheetId="49">[1]!______p1</definedName>
    <definedName name="____________MAV1" localSheetId="6">[1]!______p1</definedName>
    <definedName name="____________MAV1" localSheetId="41">[1]!______p1</definedName>
    <definedName name="____________MAV1" localSheetId="8">[1]!______p1</definedName>
    <definedName name="____________MAV1" localSheetId="43">[1]!______p1</definedName>
    <definedName name="____________MAV1" localSheetId="10">[1]!______p1</definedName>
    <definedName name="____________MAV1" localSheetId="37">[1]!______p1</definedName>
    <definedName name="____________MAV1" localSheetId="12">[1]!______p1</definedName>
    <definedName name="____________MAV1" localSheetId="51">[1]!______p1</definedName>
    <definedName name="____________MAV1" localSheetId="14">[1]!______p1</definedName>
    <definedName name="____________MAV1" localSheetId="23">[1]!______p1</definedName>
    <definedName name="____________MAV1" localSheetId="55">[0]!______p1</definedName>
    <definedName name="____________MAV1" localSheetId="47">[1]!______p1</definedName>
    <definedName name="____________MAV1" localSheetId="18">[1]!______p1</definedName>
    <definedName name="____________MAV1" localSheetId="45">[1]!______p1</definedName>
    <definedName name="____________MAV1" localSheetId="16">[1]!______p1</definedName>
    <definedName name="____________MAV1">[0]!______p1</definedName>
    <definedName name="____________NO2">#REF!</definedName>
    <definedName name="____________NO3">#REF!</definedName>
    <definedName name="____________NO4">#REF!</definedName>
    <definedName name="____________NO5">#REF!</definedName>
    <definedName name="____________Nov1">#REF!</definedName>
    <definedName name="____________od2">#REF!</definedName>
    <definedName name="____________OD3">#REF!</definedName>
    <definedName name="____________Out1">#REF!</definedName>
    <definedName name="____________PAG1">#REF!</definedName>
    <definedName name="____________PAG10">#REF!</definedName>
    <definedName name="____________PAG11">#REF!</definedName>
    <definedName name="____________PAG12">#REF!</definedName>
    <definedName name="____________PAG2">#REF!</definedName>
    <definedName name="____________PAG3">#REF!</definedName>
    <definedName name="____________PAG4">#REF!</definedName>
    <definedName name="____________PAG5">#REF!</definedName>
    <definedName name="____________PAG6">#REF!</definedName>
    <definedName name="____________PAG7">#REF!</definedName>
    <definedName name="____________PAG8">#REF!</definedName>
    <definedName name="____________PAG9">#REF!</definedName>
    <definedName name="____________PAR1">#REF!</definedName>
    <definedName name="____________PAR2">#REF!</definedName>
    <definedName name="____________PAR3">#REF!</definedName>
    <definedName name="____________PAR4">#REF!</definedName>
    <definedName name="____________PAR5">#REF!</definedName>
    <definedName name="____________PAR6">#REF!</definedName>
    <definedName name="____________PAR7">#REF!</definedName>
    <definedName name="____________PAR8">#REF!</definedName>
    <definedName name="____________PAR9">#REF!</definedName>
    <definedName name="____________PB2">#REF!</definedName>
    <definedName name="____________PB3">#REF!</definedName>
    <definedName name="____________PB4">#REF!</definedName>
    <definedName name="____________PB5">#REF!</definedName>
    <definedName name="____________PB6">#REF!</definedName>
    <definedName name="____________PB7">#REF!</definedName>
    <definedName name="____________PBA2">#REF!</definedName>
    <definedName name="____________PBA3">#REF!</definedName>
    <definedName name="____________PBA4">#REF!</definedName>
    <definedName name="____________PBA5">#REF!</definedName>
    <definedName name="____________PBA6">#REF!</definedName>
    <definedName name="____________PBA7">#REF!</definedName>
    <definedName name="____________PE1">#REF!</definedName>
    <definedName name="____________PG2">#REF!</definedName>
    <definedName name="____________PG3">#REF!</definedName>
    <definedName name="____________PG4">#REF!</definedName>
    <definedName name="____________PG5">#REF!</definedName>
    <definedName name="____________PG6">#REF!</definedName>
    <definedName name="____________PG7">#REF!</definedName>
    <definedName name="____________PR3">#REF!</definedName>
    <definedName name="____________PR4">#REF!</definedName>
    <definedName name="____________PR5">#REF!</definedName>
    <definedName name="____________PR6">#REF!</definedName>
    <definedName name="____________PR7">#REF!</definedName>
    <definedName name="____________PS2">#REF!</definedName>
    <definedName name="____________PS3">#REF!</definedName>
    <definedName name="____________PS4">#REF!</definedName>
    <definedName name="____________PS5">#REF!</definedName>
    <definedName name="____________PS6">#REF!</definedName>
    <definedName name="____________PS7">#REF!</definedName>
    <definedName name="_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_R">#REF!</definedName>
    <definedName name="____________rad2">#REF!</definedName>
    <definedName name="____________rd2">#REF!</definedName>
    <definedName name="____________Rd30">#REF!</definedName>
    <definedName name="____________RES1">#REF!</definedName>
    <definedName name="____________RES2">#REF!</definedName>
    <definedName name="_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EV3" localSheetId="39">[1]!______p1</definedName>
    <definedName name="____________REV3" localSheetId="20">[1]!______p1</definedName>
    <definedName name="____________REV3" localSheetId="4">[1]!______p1</definedName>
    <definedName name="____________REV3" localSheetId="25">[1]!______p1</definedName>
    <definedName name="____________REV3" localSheetId="27">[1]!______p1</definedName>
    <definedName name="____________REV3" localSheetId="31">[1]!______p1</definedName>
    <definedName name="____________REV3" localSheetId="35">[1]!______p1</definedName>
    <definedName name="____________REV3" localSheetId="33">[1]!______p1</definedName>
    <definedName name="____________REV3" localSheetId="53">[1]!______p1</definedName>
    <definedName name="____________REV3" localSheetId="29">[1]!______p1</definedName>
    <definedName name="____________REV3" localSheetId="49">[1]!______p1</definedName>
    <definedName name="____________REV3" localSheetId="6">[1]!______p1</definedName>
    <definedName name="____________REV3" localSheetId="41">[1]!______p1</definedName>
    <definedName name="____________REV3" localSheetId="8">[1]!______p1</definedName>
    <definedName name="____________REV3" localSheetId="43">[1]!______p1</definedName>
    <definedName name="____________REV3" localSheetId="10">[1]!______p1</definedName>
    <definedName name="____________REV3" localSheetId="37">[1]!______p1</definedName>
    <definedName name="____________REV3" localSheetId="12">[1]!______p1</definedName>
    <definedName name="____________REV3" localSheetId="51">[1]!______p1</definedName>
    <definedName name="____________REV3" localSheetId="14">[1]!______p1</definedName>
    <definedName name="____________REV3" localSheetId="23">[1]!______p1</definedName>
    <definedName name="____________REV3" localSheetId="55">[0]!______p1</definedName>
    <definedName name="____________REV3" localSheetId="47">[1]!______p1</definedName>
    <definedName name="____________REV3" localSheetId="18">[1]!______p1</definedName>
    <definedName name="____________REV3" localSheetId="45">[1]!______p1</definedName>
    <definedName name="____________REV3" localSheetId="16">[1]!______p1</definedName>
    <definedName name="____________REV3">[0]!______p1</definedName>
    <definedName name="____________rr2">#REF!</definedName>
    <definedName name="____________RS1">#REF!</definedName>
    <definedName name="_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_sab1" localSheetId="25" hidden="1">{#N/A,#N/A,FALSE,"Banco de Dados"}</definedName>
    <definedName name="____________sab1" localSheetId="27" hidden="1">{#N/A,#N/A,FALSE,"Banco de Dados"}</definedName>
    <definedName name="____________sab1" localSheetId="31" hidden="1">{#N/A,#N/A,FALSE,"Banco de Dados"}</definedName>
    <definedName name="____________sab1" localSheetId="29" hidden="1">{#N/A,#N/A,FALSE,"Banco de Dados"}</definedName>
    <definedName name="____________sab1" localSheetId="23" hidden="1">{#N/A,#N/A,FALSE,"Banco de Dados"}</definedName>
    <definedName name="____________sab1" localSheetId="55" hidden="1">{#N/A,#N/A,FALSE,"Banco de Dados"}</definedName>
    <definedName name="____________sab1" hidden="1">{#N/A,#N/A,FALSE,"Banco de Dados"}</definedName>
    <definedName name="____________sab1_1" localSheetId="25" hidden="1">{#N/A,#N/A,FALSE,"Banco de Dados"}</definedName>
    <definedName name="____________sab1_1" localSheetId="27" hidden="1">{#N/A,#N/A,FALSE,"Banco de Dados"}</definedName>
    <definedName name="____________sab1_1" localSheetId="31" hidden="1">{#N/A,#N/A,FALSE,"Banco de Dados"}</definedName>
    <definedName name="____________sab1_1" localSheetId="29" hidden="1">{#N/A,#N/A,FALSE,"Banco de Dados"}</definedName>
    <definedName name="____________sab1_1" localSheetId="23" hidden="1">{#N/A,#N/A,FALSE,"Banco de Dados"}</definedName>
    <definedName name="____________sab1_1" localSheetId="55" hidden="1">{#N/A,#N/A,FALSE,"Banco de Dados"}</definedName>
    <definedName name="____________sab1_1" hidden="1">{#N/A,#N/A,FALSE,"Banco de Dados"}</definedName>
    <definedName name="____________sab1_2" localSheetId="25" hidden="1">{#N/A,#N/A,FALSE,"Banco de Dados"}</definedName>
    <definedName name="____________sab1_2" localSheetId="27" hidden="1">{#N/A,#N/A,FALSE,"Banco de Dados"}</definedName>
    <definedName name="____________sab1_2" localSheetId="31" hidden="1">{#N/A,#N/A,FALSE,"Banco de Dados"}</definedName>
    <definedName name="____________sab1_2" localSheetId="29" hidden="1">{#N/A,#N/A,FALSE,"Banco de Dados"}</definedName>
    <definedName name="____________sab1_2" localSheetId="23" hidden="1">{#N/A,#N/A,FALSE,"Banco de Dados"}</definedName>
    <definedName name="____________sab1_2" localSheetId="55" hidden="1">{#N/A,#N/A,FALSE,"Banco de Dados"}</definedName>
    <definedName name="____________sab1_2" hidden="1">{#N/A,#N/A,FALSE,"Banco de Dados"}</definedName>
    <definedName name="____________sab1_3" localSheetId="25" hidden="1">{#N/A,#N/A,FALSE,"Banco de Dados"}</definedName>
    <definedName name="____________sab1_3" localSheetId="27" hidden="1">{#N/A,#N/A,FALSE,"Banco de Dados"}</definedName>
    <definedName name="____________sab1_3" localSheetId="31" hidden="1">{#N/A,#N/A,FALSE,"Banco de Dados"}</definedName>
    <definedName name="____________sab1_3" localSheetId="29" hidden="1">{#N/A,#N/A,FALSE,"Banco de Dados"}</definedName>
    <definedName name="____________sab1_3" localSheetId="23" hidden="1">{#N/A,#N/A,FALSE,"Banco de Dados"}</definedName>
    <definedName name="____________sab1_3" localSheetId="55" hidden="1">{#N/A,#N/A,FALSE,"Banco de Dados"}</definedName>
    <definedName name="____________sab1_3" hidden="1">{#N/A,#N/A,FALSE,"Banco de Dados"}</definedName>
    <definedName name="____________sab1_4" localSheetId="25" hidden="1">{#N/A,#N/A,FALSE,"Banco de Dados"}</definedName>
    <definedName name="____________sab1_4" localSheetId="27" hidden="1">{#N/A,#N/A,FALSE,"Banco de Dados"}</definedName>
    <definedName name="____________sab1_4" localSheetId="31" hidden="1">{#N/A,#N/A,FALSE,"Banco de Dados"}</definedName>
    <definedName name="____________sab1_4" localSheetId="29" hidden="1">{#N/A,#N/A,FALSE,"Banco de Dados"}</definedName>
    <definedName name="____________sab1_4" localSheetId="23" hidden="1">{#N/A,#N/A,FALSE,"Banco de Dados"}</definedName>
    <definedName name="____________sab1_4" localSheetId="55" hidden="1">{#N/A,#N/A,FALSE,"Banco de Dados"}</definedName>
    <definedName name="____________sab1_4" hidden="1">{#N/A,#N/A,FALSE,"Banco de Dados"}</definedName>
    <definedName name="____________sab1_5" localSheetId="25" hidden="1">{#N/A,#N/A,FALSE,"Banco de Dados"}</definedName>
    <definedName name="____________sab1_5" localSheetId="27" hidden="1">{#N/A,#N/A,FALSE,"Banco de Dados"}</definedName>
    <definedName name="____________sab1_5" localSheetId="31" hidden="1">{#N/A,#N/A,FALSE,"Banco de Dados"}</definedName>
    <definedName name="____________sab1_5" localSheetId="29" hidden="1">{#N/A,#N/A,FALSE,"Banco de Dados"}</definedName>
    <definedName name="____________sab1_5" localSheetId="23" hidden="1">{#N/A,#N/A,FALSE,"Banco de Dados"}</definedName>
    <definedName name="____________sab1_5" localSheetId="55" hidden="1">{#N/A,#N/A,FALSE,"Banco de Dados"}</definedName>
    <definedName name="____________sab1_5" hidden="1">{#N/A,#N/A,FALSE,"Banco de Dados"}</definedName>
    <definedName name="____________SC1">#REF!</definedName>
    <definedName name="____________Set1">#REF!</definedName>
    <definedName name="____________SHR1">#REF!</definedName>
    <definedName name="____________SHR2">#REF!</definedName>
    <definedName name="____________SP1">#REF!</definedName>
    <definedName name="____________tab4" hidden="1">#REF!</definedName>
    <definedName name="____________xm1">#REF!</definedName>
    <definedName name="____________xm10">#REF!</definedName>
    <definedName name="____________xm11">#REF!</definedName>
    <definedName name="____________xm12">#REF!</definedName>
    <definedName name="____________xm2">#REF!</definedName>
    <definedName name="____________xm3">#REF!</definedName>
    <definedName name="____________xm4">#REF!</definedName>
    <definedName name="____________xm5">#REF!</definedName>
    <definedName name="____________xm6">#REF!</definedName>
    <definedName name="____________xm7">#REF!</definedName>
    <definedName name="____________xm8">#REF!</definedName>
    <definedName name="____________xm9">#REF!</definedName>
    <definedName name="____________zx1">#REF!</definedName>
    <definedName name="____________zx10">#REF!</definedName>
    <definedName name="____________zx11">#REF!</definedName>
    <definedName name="____________zx12">#REF!</definedName>
    <definedName name="____________zx2">#REF!</definedName>
    <definedName name="____________zx3">#REF!</definedName>
    <definedName name="____________zx4">#REF!</definedName>
    <definedName name="____________zx5">#REF!</definedName>
    <definedName name="____________zx6">#REF!</definedName>
    <definedName name="____________zx7">#REF!</definedName>
    <definedName name="____________zx8">#REF!</definedName>
    <definedName name="____________zx9">#REF!</definedName>
    <definedName name="___________alt2" localSheetId="39">[1]!____p1</definedName>
    <definedName name="___________alt2" localSheetId="20">[1]!____p1</definedName>
    <definedName name="___________alt2" localSheetId="4">[1]!____p1</definedName>
    <definedName name="___________alt2" localSheetId="25">[1]!____p1</definedName>
    <definedName name="___________alt2" localSheetId="27">[1]!____p1</definedName>
    <definedName name="___________alt2" localSheetId="31">[1]!____p1</definedName>
    <definedName name="___________alt2" localSheetId="35">[1]!____p1</definedName>
    <definedName name="___________alt2" localSheetId="33">[1]!____p1</definedName>
    <definedName name="___________alt2" localSheetId="53">[1]!____p1</definedName>
    <definedName name="___________alt2" localSheetId="29">[1]!____p1</definedName>
    <definedName name="___________alt2" localSheetId="49">[1]!____p1</definedName>
    <definedName name="___________alt2" localSheetId="6">[1]!____p1</definedName>
    <definedName name="___________alt2" localSheetId="41">[1]!____p1</definedName>
    <definedName name="___________alt2" localSheetId="8">[1]!____p1</definedName>
    <definedName name="___________alt2" localSheetId="43">[1]!____p1</definedName>
    <definedName name="___________alt2" localSheetId="10">[1]!____p1</definedName>
    <definedName name="___________alt2" localSheetId="37">[1]!____p1</definedName>
    <definedName name="___________alt2" localSheetId="12">[1]!____p1</definedName>
    <definedName name="___________alt2" localSheetId="51">[1]!____p1</definedName>
    <definedName name="___________alt2" localSheetId="14">[1]!____p1</definedName>
    <definedName name="___________alt2" localSheetId="23">[1]!____p1</definedName>
    <definedName name="___________alt2" localSheetId="55">[0]!____p1</definedName>
    <definedName name="___________alt2" localSheetId="47">[1]!____p1</definedName>
    <definedName name="___________alt2" localSheetId="18">[1]!____p1</definedName>
    <definedName name="___________alt2" localSheetId="45">[1]!____p1</definedName>
    <definedName name="___________alt2" localSheetId="16">[1]!____p1</definedName>
    <definedName name="___________alt2">[0]!____p1</definedName>
    <definedName name="___________Brz1">#REF!</definedName>
    <definedName name="___________Brz2">#REF!</definedName>
    <definedName name="___________bsa3">#REF!</definedName>
    <definedName name="___________COL9">#REF!</definedName>
    <definedName name="___________COM1">#REF!</definedName>
    <definedName name="___________com10">#REF!</definedName>
    <definedName name="___________com11">#REF!</definedName>
    <definedName name="___________com12">#REF!</definedName>
    <definedName name="___________com2">#REF!</definedName>
    <definedName name="___________com3">#REF!</definedName>
    <definedName name="___________com4">#REF!</definedName>
    <definedName name="___________com5">#REF!</definedName>
    <definedName name="___________com6">#REF!</definedName>
    <definedName name="___________com7">#REF!</definedName>
    <definedName name="___________com8">#REF!</definedName>
    <definedName name="___________com9">#REF!</definedName>
    <definedName name="___________CPP2">#REF!</definedName>
    <definedName name="___________CPP3">#REF!</definedName>
    <definedName name="___________cto2">#REF!</definedName>
    <definedName name="___________er1" localSheetId="39">[1]!_____p1</definedName>
    <definedName name="___________er1" localSheetId="20">[1]!_____p1</definedName>
    <definedName name="___________er1" localSheetId="4">[1]!_____p1</definedName>
    <definedName name="___________er1" localSheetId="25">[1]!_____p1</definedName>
    <definedName name="___________er1" localSheetId="27">[1]!_____p1</definedName>
    <definedName name="___________er1" localSheetId="31">[1]!_____p1</definedName>
    <definedName name="___________er1" localSheetId="35">[1]!_____p1</definedName>
    <definedName name="___________er1" localSheetId="33">[1]!_____p1</definedName>
    <definedName name="___________er1" localSheetId="53">[1]!_____p1</definedName>
    <definedName name="___________er1" localSheetId="29">[1]!_____p1</definedName>
    <definedName name="___________er1" localSheetId="49">[1]!_____p1</definedName>
    <definedName name="___________er1" localSheetId="6">[1]!_____p1</definedName>
    <definedName name="___________er1" localSheetId="41">[1]!_____p1</definedName>
    <definedName name="___________er1" localSheetId="8">[1]!_____p1</definedName>
    <definedName name="___________er1" localSheetId="43">[1]!_____p1</definedName>
    <definedName name="___________er1" localSheetId="10">[1]!_____p1</definedName>
    <definedName name="___________er1" localSheetId="37">[1]!_____p1</definedName>
    <definedName name="___________er1" localSheetId="12">[1]!_____p1</definedName>
    <definedName name="___________er1" localSheetId="51">[1]!_____p1</definedName>
    <definedName name="___________er1" localSheetId="14">[1]!_____p1</definedName>
    <definedName name="___________er1" localSheetId="23">[1]!_____p1</definedName>
    <definedName name="___________er1" localSheetId="55">[0]!_____p1</definedName>
    <definedName name="___________er1" localSheetId="47">[1]!_____p1</definedName>
    <definedName name="___________er1" localSheetId="18">[1]!_____p1</definedName>
    <definedName name="___________er1" localSheetId="45">[1]!_____p1</definedName>
    <definedName name="___________er1" localSheetId="16">[1]!_____p1</definedName>
    <definedName name="___________er1">[0]!_____p1</definedName>
    <definedName name="___________JO2" localSheetId="39">[1]!____p1</definedName>
    <definedName name="___________JO2" localSheetId="20">[1]!____p1</definedName>
    <definedName name="___________JO2" localSheetId="4">[1]!____p1</definedName>
    <definedName name="___________JO2" localSheetId="25">[1]!____p1</definedName>
    <definedName name="___________JO2" localSheetId="27">[1]!____p1</definedName>
    <definedName name="___________JO2" localSheetId="31">[1]!____p1</definedName>
    <definedName name="___________JO2" localSheetId="35">[1]!____p1</definedName>
    <definedName name="___________JO2" localSheetId="33">[1]!____p1</definedName>
    <definedName name="___________JO2" localSheetId="53">[1]!____p1</definedName>
    <definedName name="___________JO2" localSheetId="29">[1]!____p1</definedName>
    <definedName name="___________JO2" localSheetId="49">[1]!____p1</definedName>
    <definedName name="___________JO2" localSheetId="6">[1]!____p1</definedName>
    <definedName name="___________JO2" localSheetId="41">[1]!____p1</definedName>
    <definedName name="___________JO2" localSheetId="8">[1]!____p1</definedName>
    <definedName name="___________JO2" localSheetId="43">[1]!____p1</definedName>
    <definedName name="___________JO2" localSheetId="10">[1]!____p1</definedName>
    <definedName name="___________JO2" localSheetId="37">[1]!____p1</definedName>
    <definedName name="___________JO2" localSheetId="12">[1]!____p1</definedName>
    <definedName name="___________JO2" localSheetId="51">[1]!____p1</definedName>
    <definedName name="___________JO2" localSheetId="14">[1]!____p1</definedName>
    <definedName name="___________JO2" localSheetId="23">[1]!____p1</definedName>
    <definedName name="___________JO2" localSheetId="55">[0]!____p1</definedName>
    <definedName name="___________JO2" localSheetId="47">[1]!____p1</definedName>
    <definedName name="___________JO2" localSheetId="18">[1]!____p1</definedName>
    <definedName name="___________JO2" localSheetId="45">[1]!____p1</definedName>
    <definedName name="___________JO2" localSheetId="16">[1]!____p1</definedName>
    <definedName name="___________JO2">[0]!____p1</definedName>
    <definedName name="___________l">#REF!</definedName>
    <definedName name="___________LO1">#REF!</definedName>
    <definedName name="___________LO2">#REF!</definedName>
    <definedName name="___________MAV1" localSheetId="39">[1]!_____p1</definedName>
    <definedName name="___________MAV1" localSheetId="20">[1]!_____p1</definedName>
    <definedName name="___________MAV1" localSheetId="4">[1]!_____p1</definedName>
    <definedName name="___________MAV1" localSheetId="25">[1]!_____p1</definedName>
    <definedName name="___________MAV1" localSheetId="27">[1]!_____p1</definedName>
    <definedName name="___________MAV1" localSheetId="31">[1]!_____p1</definedName>
    <definedName name="___________MAV1" localSheetId="35">[1]!_____p1</definedName>
    <definedName name="___________MAV1" localSheetId="33">[1]!_____p1</definedName>
    <definedName name="___________MAV1" localSheetId="53">[1]!_____p1</definedName>
    <definedName name="___________MAV1" localSheetId="29">[1]!_____p1</definedName>
    <definedName name="___________MAV1" localSheetId="49">[1]!_____p1</definedName>
    <definedName name="___________MAV1" localSheetId="6">[1]!_____p1</definedName>
    <definedName name="___________MAV1" localSheetId="41">[1]!_____p1</definedName>
    <definedName name="___________MAV1" localSheetId="8">[1]!_____p1</definedName>
    <definedName name="___________MAV1" localSheetId="43">[1]!_____p1</definedName>
    <definedName name="___________MAV1" localSheetId="10">[1]!_____p1</definedName>
    <definedName name="___________MAV1" localSheetId="37">[1]!_____p1</definedName>
    <definedName name="___________MAV1" localSheetId="12">[1]!_____p1</definedName>
    <definedName name="___________MAV1" localSheetId="51">[1]!_____p1</definedName>
    <definedName name="___________MAV1" localSheetId="14">[1]!_____p1</definedName>
    <definedName name="___________MAV1" localSheetId="23">[1]!_____p1</definedName>
    <definedName name="___________MAV1" localSheetId="55">[0]!_____p1</definedName>
    <definedName name="___________MAV1" localSheetId="47">[1]!_____p1</definedName>
    <definedName name="___________MAV1" localSheetId="18">[1]!_____p1</definedName>
    <definedName name="___________MAV1" localSheetId="45">[1]!_____p1</definedName>
    <definedName name="___________MAV1" localSheetId="16">[1]!_____p1</definedName>
    <definedName name="___________MAV1">[0]!_____p1</definedName>
    <definedName name="___________NO2">#REF!</definedName>
    <definedName name="___________NO3">#REF!</definedName>
    <definedName name="___________NO4">#REF!</definedName>
    <definedName name="___________NO5">#REF!</definedName>
    <definedName name="___________od2">#REF!</definedName>
    <definedName name="___________OD3">#REF!</definedName>
    <definedName name="___________PAG1">#REF!</definedName>
    <definedName name="___________PAG10">#REF!</definedName>
    <definedName name="___________PAG11">#REF!</definedName>
    <definedName name="___________PAG12">#REF!</definedName>
    <definedName name="___________PAG2">#REF!</definedName>
    <definedName name="___________PAG3">#REF!</definedName>
    <definedName name="___________PAG4">#REF!</definedName>
    <definedName name="___________PAG5">#REF!</definedName>
    <definedName name="___________PAG6">#REF!</definedName>
    <definedName name="___________PAG7">#REF!</definedName>
    <definedName name="___________PAG8">#REF!</definedName>
    <definedName name="___________PAG9">#REF!</definedName>
    <definedName name="___________PAR1">#REF!</definedName>
    <definedName name="___________PAR2">#REF!</definedName>
    <definedName name="___________PAR3">#REF!</definedName>
    <definedName name="___________PAR4">#REF!</definedName>
    <definedName name="___________PAR5">#REF!</definedName>
    <definedName name="___________PAR6">#REF!</definedName>
    <definedName name="___________PAR7">#REF!</definedName>
    <definedName name="___________PAR8">#REF!</definedName>
    <definedName name="___________PAR9">#REF!</definedName>
    <definedName name="___________PB2">#REF!</definedName>
    <definedName name="___________PB3">#REF!</definedName>
    <definedName name="___________PB4">#REF!</definedName>
    <definedName name="___________PB5">#REF!</definedName>
    <definedName name="___________PB6">#REF!</definedName>
    <definedName name="___________PB7">#REF!</definedName>
    <definedName name="___________PBA2">#REF!</definedName>
    <definedName name="___________PBA3">#REF!</definedName>
    <definedName name="___________PBA4">#REF!</definedName>
    <definedName name="___________PBA5">#REF!</definedName>
    <definedName name="___________PBA6">#REF!</definedName>
    <definedName name="___________PBA7">#REF!</definedName>
    <definedName name="___________PE1">#REF!</definedName>
    <definedName name="___________PG2">#REF!</definedName>
    <definedName name="___________PG3">#REF!</definedName>
    <definedName name="___________PG4">#REF!</definedName>
    <definedName name="___________PG5">#REF!</definedName>
    <definedName name="___________PG6">#REF!</definedName>
    <definedName name="___________PG7">#REF!</definedName>
    <definedName name="___________PR3">#REF!</definedName>
    <definedName name="___________PR4">#REF!</definedName>
    <definedName name="___________PR5">#REF!</definedName>
    <definedName name="___________PR6">#REF!</definedName>
    <definedName name="___________PR7">#REF!</definedName>
    <definedName name="___________PS2">#REF!</definedName>
    <definedName name="___________PS3">#REF!</definedName>
    <definedName name="___________PS4">#REF!</definedName>
    <definedName name="___________PS5">#REF!</definedName>
    <definedName name="___________PS6">#REF!</definedName>
    <definedName name="___________PS7">#REF!</definedName>
    <definedName name="_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_R">#REF!</definedName>
    <definedName name="___________rad2">#REF!</definedName>
    <definedName name="___________rd2">#REF!</definedName>
    <definedName name="___________Rd30">#REF!</definedName>
    <definedName name="___________RES1">#REF!</definedName>
    <definedName name="___________RES2">#REF!</definedName>
    <definedName name="_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EV3" localSheetId="39">[1]!_____p1</definedName>
    <definedName name="___________REV3" localSheetId="20">[1]!_____p1</definedName>
    <definedName name="___________REV3" localSheetId="4">[1]!_____p1</definedName>
    <definedName name="___________REV3" localSheetId="25">[1]!_____p1</definedName>
    <definedName name="___________REV3" localSheetId="27">[1]!_____p1</definedName>
    <definedName name="___________REV3" localSheetId="31">[1]!_____p1</definedName>
    <definedName name="___________REV3" localSheetId="35">[1]!_____p1</definedName>
    <definedName name="___________REV3" localSheetId="33">[1]!_____p1</definedName>
    <definedName name="___________REV3" localSheetId="53">[1]!_____p1</definedName>
    <definedName name="___________REV3" localSheetId="29">[1]!_____p1</definedName>
    <definedName name="___________REV3" localSheetId="49">[1]!_____p1</definedName>
    <definedName name="___________REV3" localSheetId="6">[1]!_____p1</definedName>
    <definedName name="___________REV3" localSheetId="41">[1]!_____p1</definedName>
    <definedName name="___________REV3" localSheetId="8">[1]!_____p1</definedName>
    <definedName name="___________REV3" localSheetId="43">[1]!_____p1</definedName>
    <definedName name="___________REV3" localSheetId="10">[1]!_____p1</definedName>
    <definedName name="___________REV3" localSheetId="37">[1]!_____p1</definedName>
    <definedName name="___________REV3" localSheetId="12">[1]!_____p1</definedName>
    <definedName name="___________REV3" localSheetId="51">[1]!_____p1</definedName>
    <definedName name="___________REV3" localSheetId="14">[1]!_____p1</definedName>
    <definedName name="___________REV3" localSheetId="23">[1]!_____p1</definedName>
    <definedName name="___________REV3" localSheetId="55">[0]!_____p1</definedName>
    <definedName name="___________REV3" localSheetId="47">[1]!_____p1</definedName>
    <definedName name="___________REV3" localSheetId="18">[1]!_____p1</definedName>
    <definedName name="___________REV3" localSheetId="45">[1]!_____p1</definedName>
    <definedName name="___________REV3" localSheetId="16">[1]!_____p1</definedName>
    <definedName name="___________REV3">[0]!_____p1</definedName>
    <definedName name="___________rr2">#REF!</definedName>
    <definedName name="___________RS1">#REF!</definedName>
    <definedName name="_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_sab1" localSheetId="25" hidden="1">{#N/A,#N/A,FALSE,"Banco de Dados"}</definedName>
    <definedName name="___________sab1" localSheetId="27" hidden="1">{#N/A,#N/A,FALSE,"Banco de Dados"}</definedName>
    <definedName name="___________sab1" localSheetId="31" hidden="1">{#N/A,#N/A,FALSE,"Banco de Dados"}</definedName>
    <definedName name="___________sab1" localSheetId="29" hidden="1">{#N/A,#N/A,FALSE,"Banco de Dados"}</definedName>
    <definedName name="___________sab1" localSheetId="23" hidden="1">{#N/A,#N/A,FALSE,"Banco de Dados"}</definedName>
    <definedName name="___________sab1" localSheetId="55" hidden="1">{#N/A,#N/A,FALSE,"Banco de Dados"}</definedName>
    <definedName name="___________sab1" hidden="1">{#N/A,#N/A,FALSE,"Banco de Dados"}</definedName>
    <definedName name="___________sab1_1" localSheetId="25" hidden="1">{#N/A,#N/A,FALSE,"Banco de Dados"}</definedName>
    <definedName name="___________sab1_1" localSheetId="27" hidden="1">{#N/A,#N/A,FALSE,"Banco de Dados"}</definedName>
    <definedName name="___________sab1_1" localSheetId="31" hidden="1">{#N/A,#N/A,FALSE,"Banco de Dados"}</definedName>
    <definedName name="___________sab1_1" localSheetId="29" hidden="1">{#N/A,#N/A,FALSE,"Banco de Dados"}</definedName>
    <definedName name="___________sab1_1" localSheetId="23" hidden="1">{#N/A,#N/A,FALSE,"Banco de Dados"}</definedName>
    <definedName name="___________sab1_1" localSheetId="55" hidden="1">{#N/A,#N/A,FALSE,"Banco de Dados"}</definedName>
    <definedName name="___________sab1_1" hidden="1">{#N/A,#N/A,FALSE,"Banco de Dados"}</definedName>
    <definedName name="___________sab1_2" localSheetId="25" hidden="1">{#N/A,#N/A,FALSE,"Banco de Dados"}</definedName>
    <definedName name="___________sab1_2" localSheetId="27" hidden="1">{#N/A,#N/A,FALSE,"Banco de Dados"}</definedName>
    <definedName name="___________sab1_2" localSheetId="31" hidden="1">{#N/A,#N/A,FALSE,"Banco de Dados"}</definedName>
    <definedName name="___________sab1_2" localSheetId="29" hidden="1">{#N/A,#N/A,FALSE,"Banco de Dados"}</definedName>
    <definedName name="___________sab1_2" localSheetId="23" hidden="1">{#N/A,#N/A,FALSE,"Banco de Dados"}</definedName>
    <definedName name="___________sab1_2" localSheetId="55" hidden="1">{#N/A,#N/A,FALSE,"Banco de Dados"}</definedName>
    <definedName name="___________sab1_2" hidden="1">{#N/A,#N/A,FALSE,"Banco de Dados"}</definedName>
    <definedName name="___________sab1_3" localSheetId="25" hidden="1">{#N/A,#N/A,FALSE,"Banco de Dados"}</definedName>
    <definedName name="___________sab1_3" localSheetId="27" hidden="1">{#N/A,#N/A,FALSE,"Banco de Dados"}</definedName>
    <definedName name="___________sab1_3" localSheetId="31" hidden="1">{#N/A,#N/A,FALSE,"Banco de Dados"}</definedName>
    <definedName name="___________sab1_3" localSheetId="29" hidden="1">{#N/A,#N/A,FALSE,"Banco de Dados"}</definedName>
    <definedName name="___________sab1_3" localSheetId="23" hidden="1">{#N/A,#N/A,FALSE,"Banco de Dados"}</definedName>
    <definedName name="___________sab1_3" localSheetId="55" hidden="1">{#N/A,#N/A,FALSE,"Banco de Dados"}</definedName>
    <definedName name="___________sab1_3" hidden="1">{#N/A,#N/A,FALSE,"Banco de Dados"}</definedName>
    <definedName name="___________sab1_4" localSheetId="25" hidden="1">{#N/A,#N/A,FALSE,"Banco de Dados"}</definedName>
    <definedName name="___________sab1_4" localSheetId="27" hidden="1">{#N/A,#N/A,FALSE,"Banco de Dados"}</definedName>
    <definedName name="___________sab1_4" localSheetId="31" hidden="1">{#N/A,#N/A,FALSE,"Banco de Dados"}</definedName>
    <definedName name="___________sab1_4" localSheetId="29" hidden="1">{#N/A,#N/A,FALSE,"Banco de Dados"}</definedName>
    <definedName name="___________sab1_4" localSheetId="23" hidden="1">{#N/A,#N/A,FALSE,"Banco de Dados"}</definedName>
    <definedName name="___________sab1_4" localSheetId="55" hidden="1">{#N/A,#N/A,FALSE,"Banco de Dados"}</definedName>
    <definedName name="___________sab1_4" hidden="1">{#N/A,#N/A,FALSE,"Banco de Dados"}</definedName>
    <definedName name="___________sab1_5" localSheetId="25" hidden="1">{#N/A,#N/A,FALSE,"Banco de Dados"}</definedName>
    <definedName name="___________sab1_5" localSheetId="27" hidden="1">{#N/A,#N/A,FALSE,"Banco de Dados"}</definedName>
    <definedName name="___________sab1_5" localSheetId="31" hidden="1">{#N/A,#N/A,FALSE,"Banco de Dados"}</definedName>
    <definedName name="___________sab1_5" localSheetId="29" hidden="1">{#N/A,#N/A,FALSE,"Banco de Dados"}</definedName>
    <definedName name="___________sab1_5" localSheetId="23" hidden="1">{#N/A,#N/A,FALSE,"Banco de Dados"}</definedName>
    <definedName name="___________sab1_5" localSheetId="55" hidden="1">{#N/A,#N/A,FALSE,"Banco de Dados"}</definedName>
    <definedName name="___________sab1_5" hidden="1">{#N/A,#N/A,FALSE,"Banco de Dados"}</definedName>
    <definedName name="___________SC1">#REF!</definedName>
    <definedName name="___________SHR1">#REF!</definedName>
    <definedName name="___________SHR2">#REF!</definedName>
    <definedName name="___________SP1">#REF!</definedName>
    <definedName name="___________tab4" hidden="1">#REF!</definedName>
    <definedName name="___________xm1">#REF!</definedName>
    <definedName name="___________xm10">#REF!</definedName>
    <definedName name="___________xm11">#REF!</definedName>
    <definedName name="___________xm12">#REF!</definedName>
    <definedName name="___________xm2">#REF!</definedName>
    <definedName name="___________xm3">#REF!</definedName>
    <definedName name="___________xm4">#REF!</definedName>
    <definedName name="___________xm5">#REF!</definedName>
    <definedName name="___________xm6">#REF!</definedName>
    <definedName name="___________xm7">#REF!</definedName>
    <definedName name="___________xm8">#REF!</definedName>
    <definedName name="___________xm9">#REF!</definedName>
    <definedName name="___________zx1">#REF!</definedName>
    <definedName name="___________zx10">#REF!</definedName>
    <definedName name="___________zx11">#REF!</definedName>
    <definedName name="___________zx12">#REF!</definedName>
    <definedName name="___________zx2">#REF!</definedName>
    <definedName name="___________zx3">#REF!</definedName>
    <definedName name="___________zx4">#REF!</definedName>
    <definedName name="___________zx5">#REF!</definedName>
    <definedName name="___________zx6">#REF!</definedName>
    <definedName name="___________zx7">#REF!</definedName>
    <definedName name="___________zx8">#REF!</definedName>
    <definedName name="___________zx9">#REF!</definedName>
    <definedName name="__________Abr1">#REF!</definedName>
    <definedName name="__________Ago1">#REF!</definedName>
    <definedName name="__________alt2">#REF!</definedName>
    <definedName name="__________AT4">#REF!</definedName>
    <definedName name="__________Brz1">#REF!</definedName>
    <definedName name="__________Brz2">#REF!</definedName>
    <definedName name="__________bsa3">#REF!</definedName>
    <definedName name="__________COL9">#REF!</definedName>
    <definedName name="__________COM1">#REF!</definedName>
    <definedName name="__________com10">#REF!</definedName>
    <definedName name="__________com11">#REF!</definedName>
    <definedName name="__________com12">#REF!</definedName>
    <definedName name="__________com2">#REF!</definedName>
    <definedName name="__________com3">#REF!</definedName>
    <definedName name="__________com4">#REF!</definedName>
    <definedName name="__________com5">#REF!</definedName>
    <definedName name="__________com6">#REF!</definedName>
    <definedName name="__________com7">#REF!</definedName>
    <definedName name="__________com8">#REF!</definedName>
    <definedName name="__________com9">#REF!</definedName>
    <definedName name="__________CPP2">#REF!</definedName>
    <definedName name="__________CPP3">#REF!</definedName>
    <definedName name="__________cto2">#REF!</definedName>
    <definedName name="__________Dez1">#REF!</definedName>
    <definedName name="__________er1" localSheetId="39">[1]!______p1</definedName>
    <definedName name="__________er1" localSheetId="20">[1]!______p1</definedName>
    <definedName name="__________er1" localSheetId="4">[1]!______p1</definedName>
    <definedName name="__________er1" localSheetId="25">[1]!______p1</definedName>
    <definedName name="__________er1" localSheetId="27">[1]!______p1</definedName>
    <definedName name="__________er1" localSheetId="31">[1]!______p1</definedName>
    <definedName name="__________er1" localSheetId="35">[1]!______p1</definedName>
    <definedName name="__________er1" localSheetId="33">[1]!______p1</definedName>
    <definedName name="__________er1" localSheetId="53">[1]!______p1</definedName>
    <definedName name="__________er1" localSheetId="29">[1]!______p1</definedName>
    <definedName name="__________er1" localSheetId="49">[1]!______p1</definedName>
    <definedName name="__________er1" localSheetId="6">[1]!______p1</definedName>
    <definedName name="__________er1" localSheetId="41">[1]!______p1</definedName>
    <definedName name="__________er1" localSheetId="8">[1]!______p1</definedName>
    <definedName name="__________er1" localSheetId="43">[1]!______p1</definedName>
    <definedName name="__________er1" localSheetId="10">[1]!______p1</definedName>
    <definedName name="__________er1" localSheetId="37">[1]!______p1</definedName>
    <definedName name="__________er1" localSheetId="12">[1]!______p1</definedName>
    <definedName name="__________er1" localSheetId="51">[1]!______p1</definedName>
    <definedName name="__________er1" localSheetId="14">[1]!______p1</definedName>
    <definedName name="__________er1" localSheetId="23">[1]!______p1</definedName>
    <definedName name="__________er1" localSheetId="55">[0]!______p1</definedName>
    <definedName name="__________er1" localSheetId="47">[1]!______p1</definedName>
    <definedName name="__________er1" localSheetId="18">[1]!______p1</definedName>
    <definedName name="__________er1" localSheetId="45">[1]!______p1</definedName>
    <definedName name="__________er1" localSheetId="16">[1]!______p1</definedName>
    <definedName name="__________er1">[0]!______p1</definedName>
    <definedName name="__________Fev1">#REF!</definedName>
    <definedName name="__________Jan1">#REF!</definedName>
    <definedName name="__________Jul1">#REF!</definedName>
    <definedName name="__________Jun1">#REF!</definedName>
    <definedName name="__________l">#REF!</definedName>
    <definedName name="__________LO1">#REF!</definedName>
    <definedName name="__________LO2">#REF!</definedName>
    <definedName name="__________Mai1">#REF!</definedName>
    <definedName name="__________Mar1">#REF!</definedName>
    <definedName name="__________MAV1" localSheetId="39">[1]!______p1</definedName>
    <definedName name="__________MAV1" localSheetId="20">[1]!______p1</definedName>
    <definedName name="__________MAV1" localSheetId="4">[1]!______p1</definedName>
    <definedName name="__________MAV1" localSheetId="25">[1]!______p1</definedName>
    <definedName name="__________MAV1" localSheetId="27">[1]!______p1</definedName>
    <definedName name="__________MAV1" localSheetId="31">[1]!______p1</definedName>
    <definedName name="__________MAV1" localSheetId="35">[1]!______p1</definedName>
    <definedName name="__________MAV1" localSheetId="33">[1]!______p1</definedName>
    <definedName name="__________MAV1" localSheetId="53">[1]!______p1</definedName>
    <definedName name="__________MAV1" localSheetId="29">[1]!______p1</definedName>
    <definedName name="__________MAV1" localSheetId="49">[1]!______p1</definedName>
    <definedName name="__________MAV1" localSheetId="6">[1]!______p1</definedName>
    <definedName name="__________MAV1" localSheetId="41">[1]!______p1</definedName>
    <definedName name="__________MAV1" localSheetId="8">[1]!______p1</definedName>
    <definedName name="__________MAV1" localSheetId="43">[1]!______p1</definedName>
    <definedName name="__________MAV1" localSheetId="10">[1]!______p1</definedName>
    <definedName name="__________MAV1" localSheetId="37">[1]!______p1</definedName>
    <definedName name="__________MAV1" localSheetId="12">[1]!______p1</definedName>
    <definedName name="__________MAV1" localSheetId="51">[1]!______p1</definedName>
    <definedName name="__________MAV1" localSheetId="14">[1]!______p1</definedName>
    <definedName name="__________MAV1" localSheetId="23">[1]!______p1</definedName>
    <definedName name="__________MAV1" localSheetId="55">[0]!______p1</definedName>
    <definedName name="__________MAV1" localSheetId="47">[1]!______p1</definedName>
    <definedName name="__________MAV1" localSheetId="18">[1]!______p1</definedName>
    <definedName name="__________MAV1" localSheetId="45">[1]!______p1</definedName>
    <definedName name="__________MAV1" localSheetId="16">[1]!______p1</definedName>
    <definedName name="__________MAV1">[0]!______p1</definedName>
    <definedName name="__________NO2">#REF!</definedName>
    <definedName name="__________NO3">#REF!</definedName>
    <definedName name="__________NO4">#REF!</definedName>
    <definedName name="__________NO5">#REF!</definedName>
    <definedName name="__________Nov1">#REF!</definedName>
    <definedName name="__________od2">#REF!</definedName>
    <definedName name="__________OD3">#REF!</definedName>
    <definedName name="__________ooh1" localSheetId="39">[1]!________p1</definedName>
    <definedName name="__________ooh1" localSheetId="20">[1]!________p1</definedName>
    <definedName name="__________ooh1" localSheetId="4">[1]!________p1</definedName>
    <definedName name="__________ooh1" localSheetId="25">[1]!________p1</definedName>
    <definedName name="__________ooh1" localSheetId="27">[1]!________p1</definedName>
    <definedName name="__________ooh1" localSheetId="31">[1]!________p1</definedName>
    <definedName name="__________ooh1" localSheetId="35">[1]!________p1</definedName>
    <definedName name="__________ooh1" localSheetId="33">[1]!________p1</definedName>
    <definedName name="__________ooh1" localSheetId="53">[1]!________p1</definedName>
    <definedName name="__________ooh1" localSheetId="29">[1]!________p1</definedName>
    <definedName name="__________ooh1" localSheetId="49">[1]!________p1</definedName>
    <definedName name="__________ooh1" localSheetId="6">[1]!________p1</definedName>
    <definedName name="__________ooh1" localSheetId="41">[1]!________p1</definedName>
    <definedName name="__________ooh1" localSheetId="8">[1]!________p1</definedName>
    <definedName name="__________ooh1" localSheetId="43">[1]!________p1</definedName>
    <definedName name="__________ooh1" localSheetId="10">[1]!________p1</definedName>
    <definedName name="__________ooh1" localSheetId="37">[1]!________p1</definedName>
    <definedName name="__________ooh1" localSheetId="12">[1]!________p1</definedName>
    <definedName name="__________ooh1" localSheetId="51">[1]!________p1</definedName>
    <definedName name="__________ooh1" localSheetId="14">[1]!________p1</definedName>
    <definedName name="__________ooh1" localSheetId="23">[1]!________p1</definedName>
    <definedName name="__________ooh1" localSheetId="55">[0]!________p1</definedName>
    <definedName name="__________ooh1" localSheetId="47">[1]!________p1</definedName>
    <definedName name="__________ooh1" localSheetId="18">[1]!________p1</definedName>
    <definedName name="__________ooh1" localSheetId="45">[1]!________p1</definedName>
    <definedName name="__________ooh1" localSheetId="16">[1]!________p1</definedName>
    <definedName name="__________ooh1">[0]!________p1</definedName>
    <definedName name="__________Out1">#REF!</definedName>
    <definedName name="__________PAG1">#REF!</definedName>
    <definedName name="__________PAG10">#REF!</definedName>
    <definedName name="__________PAG11">#REF!</definedName>
    <definedName name="__________PAG12">#REF!</definedName>
    <definedName name="__________PAG2">#REF!</definedName>
    <definedName name="__________PAG3">#REF!</definedName>
    <definedName name="__________PAG4">#REF!</definedName>
    <definedName name="__________PAG5">#REF!</definedName>
    <definedName name="__________PAG6">#REF!</definedName>
    <definedName name="__________PAG7">#REF!</definedName>
    <definedName name="__________PAG8">#REF!</definedName>
    <definedName name="__________PAG9">#REF!</definedName>
    <definedName name="__________PAR1">#REF!</definedName>
    <definedName name="__________PAR2">#REF!</definedName>
    <definedName name="__________PAR3">#REF!</definedName>
    <definedName name="__________PAR4">#REF!</definedName>
    <definedName name="__________PAR5">#REF!</definedName>
    <definedName name="__________PAR6">#REF!</definedName>
    <definedName name="__________PAR7">#REF!</definedName>
    <definedName name="__________PAR8">#REF!</definedName>
    <definedName name="__________PAR9">#REF!</definedName>
    <definedName name="__________PB2">#REF!</definedName>
    <definedName name="__________PB3">#REF!</definedName>
    <definedName name="__________PB4">#REF!</definedName>
    <definedName name="__________PB5">#REF!</definedName>
    <definedName name="__________PB6">#REF!</definedName>
    <definedName name="__________PB7">#REF!</definedName>
    <definedName name="__________PBA2">#REF!</definedName>
    <definedName name="__________PBA3">#REF!</definedName>
    <definedName name="__________PBA4">#REF!</definedName>
    <definedName name="__________PBA5">#REF!</definedName>
    <definedName name="__________PBA6">#REF!</definedName>
    <definedName name="__________PBA7">#REF!</definedName>
    <definedName name="__________PE1">#REF!</definedName>
    <definedName name="__________PG2">#REF!</definedName>
    <definedName name="__________PG3">#REF!</definedName>
    <definedName name="__________PG4">#REF!</definedName>
    <definedName name="__________PG5">#REF!</definedName>
    <definedName name="__________PG6">#REF!</definedName>
    <definedName name="__________PG7">#REF!</definedName>
    <definedName name="__________PR3">#REF!</definedName>
    <definedName name="__________PR4">#REF!</definedName>
    <definedName name="__________PR5">#REF!</definedName>
    <definedName name="__________PR6">#REF!</definedName>
    <definedName name="__________PR7">#REF!</definedName>
    <definedName name="__________PS2">#REF!</definedName>
    <definedName name="__________PS3">#REF!</definedName>
    <definedName name="__________PS4">#REF!</definedName>
    <definedName name="__________PS5">#REF!</definedName>
    <definedName name="__________PS6">#REF!</definedName>
    <definedName name="__________PS7">#REF!</definedName>
    <definedName name="__________Q35">#REF!</definedName>
    <definedName name="_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_QTE4">#REF!</definedName>
    <definedName name="__________R">#REF!</definedName>
    <definedName name="__________R3">#REF!</definedName>
    <definedName name="__________rad2">#REF!</definedName>
    <definedName name="__________rd2">#REF!</definedName>
    <definedName name="__________Rd30">#REF!</definedName>
    <definedName name="__________RES1">#REF!</definedName>
    <definedName name="__________RES2">#REF!</definedName>
    <definedName name="_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EV3" localSheetId="39">[1]!______p1</definedName>
    <definedName name="__________REV3" localSheetId="20">[1]!______p1</definedName>
    <definedName name="__________REV3" localSheetId="4">[1]!______p1</definedName>
    <definedName name="__________REV3" localSheetId="25">[1]!______p1</definedName>
    <definedName name="__________REV3" localSheetId="27">[1]!______p1</definedName>
    <definedName name="__________REV3" localSheetId="31">[1]!______p1</definedName>
    <definedName name="__________REV3" localSheetId="35">[1]!______p1</definedName>
    <definedName name="__________REV3" localSheetId="33">[1]!______p1</definedName>
    <definedName name="__________REV3" localSheetId="53">[1]!______p1</definedName>
    <definedName name="__________REV3" localSheetId="29">[1]!______p1</definedName>
    <definedName name="__________REV3" localSheetId="49">[1]!______p1</definedName>
    <definedName name="__________REV3" localSheetId="6">[1]!______p1</definedName>
    <definedName name="__________REV3" localSheetId="41">[1]!______p1</definedName>
    <definedName name="__________REV3" localSheetId="8">[1]!______p1</definedName>
    <definedName name="__________REV3" localSheetId="43">[1]!______p1</definedName>
    <definedName name="__________REV3" localSheetId="10">[1]!______p1</definedName>
    <definedName name="__________REV3" localSheetId="37">[1]!______p1</definedName>
    <definedName name="__________REV3" localSheetId="12">[1]!______p1</definedName>
    <definedName name="__________REV3" localSheetId="51">[1]!______p1</definedName>
    <definedName name="__________REV3" localSheetId="14">[1]!______p1</definedName>
    <definedName name="__________REV3" localSheetId="23">[1]!______p1</definedName>
    <definedName name="__________REV3" localSheetId="55">[0]!______p1</definedName>
    <definedName name="__________REV3" localSheetId="47">[1]!______p1</definedName>
    <definedName name="__________REV3" localSheetId="18">[1]!______p1</definedName>
    <definedName name="__________REV3" localSheetId="45">[1]!______p1</definedName>
    <definedName name="__________REV3" localSheetId="16">[1]!______p1</definedName>
    <definedName name="__________REV3">[0]!______p1</definedName>
    <definedName name="__________rr2" localSheetId="39">[1]!___p1</definedName>
    <definedName name="__________rr2" localSheetId="20">[1]!___p1</definedName>
    <definedName name="__________rr2" localSheetId="4">[1]!___p1</definedName>
    <definedName name="__________rr2" localSheetId="25">[1]!___p1</definedName>
    <definedName name="__________rr2" localSheetId="27">[1]!___p1</definedName>
    <definedName name="__________rr2" localSheetId="31">[1]!___p1</definedName>
    <definedName name="__________rr2" localSheetId="35">[1]!___p1</definedName>
    <definedName name="__________rr2" localSheetId="33">[1]!___p1</definedName>
    <definedName name="__________rr2" localSheetId="53">[1]!___p1</definedName>
    <definedName name="__________rr2" localSheetId="29">[1]!___p1</definedName>
    <definedName name="__________rr2" localSheetId="49">[1]!___p1</definedName>
    <definedName name="__________rr2" localSheetId="6">[1]!___p1</definedName>
    <definedName name="__________rr2" localSheetId="41">[1]!___p1</definedName>
    <definedName name="__________rr2" localSheetId="8">[1]!___p1</definedName>
    <definedName name="__________rr2" localSheetId="43">[1]!___p1</definedName>
    <definedName name="__________rr2" localSheetId="10">[1]!___p1</definedName>
    <definedName name="__________rr2" localSheetId="37">[1]!___p1</definedName>
    <definedName name="__________rr2" localSheetId="12">[1]!___p1</definedName>
    <definedName name="__________rr2" localSheetId="51">[1]!___p1</definedName>
    <definedName name="__________rr2" localSheetId="14">[1]!___p1</definedName>
    <definedName name="__________rr2" localSheetId="23">[1]!___p1</definedName>
    <definedName name="__________rr2" localSheetId="55">[0]!___p1</definedName>
    <definedName name="__________rr2" localSheetId="47">[1]!___p1</definedName>
    <definedName name="__________rr2" localSheetId="18">[1]!___p1</definedName>
    <definedName name="__________rr2" localSheetId="45">[1]!___p1</definedName>
    <definedName name="__________rr2" localSheetId="16">[1]!___p1</definedName>
    <definedName name="__________rr2">[0]!___p1</definedName>
    <definedName name="__________RS1">#REF!</definedName>
    <definedName name="_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_sab1" localSheetId="25" hidden="1">{#N/A,#N/A,FALSE,"Banco de Dados"}</definedName>
    <definedName name="__________sab1" localSheetId="27" hidden="1">{#N/A,#N/A,FALSE,"Banco de Dados"}</definedName>
    <definedName name="__________sab1" localSheetId="31" hidden="1">{#N/A,#N/A,FALSE,"Banco de Dados"}</definedName>
    <definedName name="__________sab1" localSheetId="29" hidden="1">{#N/A,#N/A,FALSE,"Banco de Dados"}</definedName>
    <definedName name="__________sab1" localSheetId="23" hidden="1">{#N/A,#N/A,FALSE,"Banco de Dados"}</definedName>
    <definedName name="__________sab1" localSheetId="55" hidden="1">{#N/A,#N/A,FALSE,"Banco de Dados"}</definedName>
    <definedName name="__________sab1" hidden="1">{#N/A,#N/A,FALSE,"Banco de Dados"}</definedName>
    <definedName name="__________sab1_1" localSheetId="25" hidden="1">{#N/A,#N/A,FALSE,"Banco de Dados"}</definedName>
    <definedName name="__________sab1_1" localSheetId="27" hidden="1">{#N/A,#N/A,FALSE,"Banco de Dados"}</definedName>
    <definedName name="__________sab1_1" localSheetId="31" hidden="1">{#N/A,#N/A,FALSE,"Banco de Dados"}</definedName>
    <definedName name="__________sab1_1" localSheetId="29" hidden="1">{#N/A,#N/A,FALSE,"Banco de Dados"}</definedName>
    <definedName name="__________sab1_1" localSheetId="23" hidden="1">{#N/A,#N/A,FALSE,"Banco de Dados"}</definedName>
    <definedName name="__________sab1_1" localSheetId="55" hidden="1">{#N/A,#N/A,FALSE,"Banco de Dados"}</definedName>
    <definedName name="__________sab1_1" hidden="1">{#N/A,#N/A,FALSE,"Banco de Dados"}</definedName>
    <definedName name="__________sab1_2" localSheetId="25" hidden="1">{#N/A,#N/A,FALSE,"Banco de Dados"}</definedName>
    <definedName name="__________sab1_2" localSheetId="27" hidden="1">{#N/A,#N/A,FALSE,"Banco de Dados"}</definedName>
    <definedName name="__________sab1_2" localSheetId="31" hidden="1">{#N/A,#N/A,FALSE,"Banco de Dados"}</definedName>
    <definedName name="__________sab1_2" localSheetId="29" hidden="1">{#N/A,#N/A,FALSE,"Banco de Dados"}</definedName>
    <definedName name="__________sab1_2" localSheetId="23" hidden="1">{#N/A,#N/A,FALSE,"Banco de Dados"}</definedName>
    <definedName name="__________sab1_2" localSheetId="55" hidden="1">{#N/A,#N/A,FALSE,"Banco de Dados"}</definedName>
    <definedName name="__________sab1_2" hidden="1">{#N/A,#N/A,FALSE,"Banco de Dados"}</definedName>
    <definedName name="__________sab1_3" localSheetId="25" hidden="1">{#N/A,#N/A,FALSE,"Banco de Dados"}</definedName>
    <definedName name="__________sab1_3" localSheetId="27" hidden="1">{#N/A,#N/A,FALSE,"Banco de Dados"}</definedName>
    <definedName name="__________sab1_3" localSheetId="31" hidden="1">{#N/A,#N/A,FALSE,"Banco de Dados"}</definedName>
    <definedName name="__________sab1_3" localSheetId="29" hidden="1">{#N/A,#N/A,FALSE,"Banco de Dados"}</definedName>
    <definedName name="__________sab1_3" localSheetId="23" hidden="1">{#N/A,#N/A,FALSE,"Banco de Dados"}</definedName>
    <definedName name="__________sab1_3" localSheetId="55" hidden="1">{#N/A,#N/A,FALSE,"Banco de Dados"}</definedName>
    <definedName name="__________sab1_3" hidden="1">{#N/A,#N/A,FALSE,"Banco de Dados"}</definedName>
    <definedName name="__________sab1_4" localSheetId="25" hidden="1">{#N/A,#N/A,FALSE,"Banco de Dados"}</definedName>
    <definedName name="__________sab1_4" localSheetId="27" hidden="1">{#N/A,#N/A,FALSE,"Banco de Dados"}</definedName>
    <definedName name="__________sab1_4" localSheetId="31" hidden="1">{#N/A,#N/A,FALSE,"Banco de Dados"}</definedName>
    <definedName name="__________sab1_4" localSheetId="29" hidden="1">{#N/A,#N/A,FALSE,"Banco de Dados"}</definedName>
    <definedName name="__________sab1_4" localSheetId="23" hidden="1">{#N/A,#N/A,FALSE,"Banco de Dados"}</definedName>
    <definedName name="__________sab1_4" localSheetId="55" hidden="1">{#N/A,#N/A,FALSE,"Banco de Dados"}</definedName>
    <definedName name="__________sab1_4" hidden="1">{#N/A,#N/A,FALSE,"Banco de Dados"}</definedName>
    <definedName name="__________sab1_5" localSheetId="25" hidden="1">{#N/A,#N/A,FALSE,"Banco de Dados"}</definedName>
    <definedName name="__________sab1_5" localSheetId="27" hidden="1">{#N/A,#N/A,FALSE,"Banco de Dados"}</definedName>
    <definedName name="__________sab1_5" localSheetId="31" hidden="1">{#N/A,#N/A,FALSE,"Banco de Dados"}</definedName>
    <definedName name="__________sab1_5" localSheetId="29" hidden="1">{#N/A,#N/A,FALSE,"Banco de Dados"}</definedName>
    <definedName name="__________sab1_5" localSheetId="23" hidden="1">{#N/A,#N/A,FALSE,"Banco de Dados"}</definedName>
    <definedName name="__________sab1_5" localSheetId="55" hidden="1">{#N/A,#N/A,FALSE,"Banco de Dados"}</definedName>
    <definedName name="__________sab1_5" hidden="1">{#N/A,#N/A,FALSE,"Banco de Dados"}</definedName>
    <definedName name="__________SC1">#REF!</definedName>
    <definedName name="__________Set1">#REF!</definedName>
    <definedName name="__________SHR1">#REF!</definedName>
    <definedName name="__________SHR2">#REF!</definedName>
    <definedName name="__________SP1">#REF!</definedName>
    <definedName name="__________tab4" hidden="1">#REF!</definedName>
    <definedName name="__________tw45">#REF!</definedName>
    <definedName name="__________xm1">#REF!</definedName>
    <definedName name="__________xm10">#REF!</definedName>
    <definedName name="__________xm11">#REF!</definedName>
    <definedName name="__________xm12">#REF!</definedName>
    <definedName name="__________xm2">#REF!</definedName>
    <definedName name="__________xm3">#REF!</definedName>
    <definedName name="__________xm4">#REF!</definedName>
    <definedName name="__________xm5">#REF!</definedName>
    <definedName name="__________xm6">#REF!</definedName>
    <definedName name="__________xm7">#REF!</definedName>
    <definedName name="__________xm8">#REF!</definedName>
    <definedName name="__________xm9">#REF!</definedName>
    <definedName name="__________zx1">#REF!</definedName>
    <definedName name="__________zx10">#REF!</definedName>
    <definedName name="__________zx11">#REF!</definedName>
    <definedName name="__________zx12">#REF!</definedName>
    <definedName name="__________zx2">#REF!</definedName>
    <definedName name="__________zx3">#REF!</definedName>
    <definedName name="__________zx4">#REF!</definedName>
    <definedName name="__________zx5">#REF!</definedName>
    <definedName name="__________zx6">#REF!</definedName>
    <definedName name="__________zx7">#REF!</definedName>
    <definedName name="__________zx8">#REF!</definedName>
    <definedName name="__________zx9">#REF!</definedName>
    <definedName name="_________Abr1">#REF!</definedName>
    <definedName name="_________Ago1">#REF!</definedName>
    <definedName name="_________alt2" localSheetId="39">[1]!_p1</definedName>
    <definedName name="_________alt2" localSheetId="20">[1]!_p1</definedName>
    <definedName name="_________alt2" localSheetId="4">[1]!_p1</definedName>
    <definedName name="_________alt2" localSheetId="25">[1]!_p1</definedName>
    <definedName name="_________alt2" localSheetId="27">[1]!_p1</definedName>
    <definedName name="_________alt2" localSheetId="31">[1]!_p1</definedName>
    <definedName name="_________alt2" localSheetId="35">[1]!_p1</definedName>
    <definedName name="_________alt2" localSheetId="33">[1]!_p1</definedName>
    <definedName name="_________alt2" localSheetId="53">[1]!_p1</definedName>
    <definedName name="_________alt2" localSheetId="29">[1]!_p1</definedName>
    <definedName name="_________alt2" localSheetId="49">[1]!_p1</definedName>
    <definedName name="_________alt2" localSheetId="6">[1]!_p1</definedName>
    <definedName name="_________alt2" localSheetId="41">[1]!_p1</definedName>
    <definedName name="_________alt2" localSheetId="8">[1]!_p1</definedName>
    <definedName name="_________alt2" localSheetId="43">[1]!_p1</definedName>
    <definedName name="_________alt2" localSheetId="10">[1]!_p1</definedName>
    <definedName name="_________alt2" localSheetId="37">[1]!_p1</definedName>
    <definedName name="_________alt2" localSheetId="12">[1]!_p1</definedName>
    <definedName name="_________alt2" localSheetId="51">[1]!_p1</definedName>
    <definedName name="_________alt2" localSheetId="14">[1]!_p1</definedName>
    <definedName name="_________alt2" localSheetId="23">[1]!_p1</definedName>
    <definedName name="_________alt2" localSheetId="55">[0]!_p1</definedName>
    <definedName name="_________alt2" localSheetId="47">[1]!_p1</definedName>
    <definedName name="_________alt2" localSheetId="18">[1]!_p1</definedName>
    <definedName name="_________alt2" localSheetId="45">[1]!_p1</definedName>
    <definedName name="_________alt2" localSheetId="16">[1]!_p1</definedName>
    <definedName name="_________alt2">[0]!_p1</definedName>
    <definedName name="_________bh1">#REF!</definedName>
    <definedName name="_________bh2">#REF!</definedName>
    <definedName name="_________bh3">#REF!</definedName>
    <definedName name="_________bh4">#REF!</definedName>
    <definedName name="_________bh5">#REF!</definedName>
    <definedName name="_________bh6">#REF!</definedName>
    <definedName name="_________bh7">#REF!</definedName>
    <definedName name="_________bh8">#REF!</definedName>
    <definedName name="_________bh9">#REF!</definedName>
    <definedName name="_________Brz1">#REF!</definedName>
    <definedName name="_________Brz2">#REF!</definedName>
    <definedName name="_________bsa3">#REF!</definedName>
    <definedName name="_________COL9">#REF!</definedName>
    <definedName name="_________COM1">#REF!</definedName>
    <definedName name="_________com10">#REF!</definedName>
    <definedName name="_________com11">#REF!</definedName>
    <definedName name="_________com12">#REF!</definedName>
    <definedName name="_________com2">#REF!</definedName>
    <definedName name="_________com3">#REF!</definedName>
    <definedName name="_________com4">#REF!</definedName>
    <definedName name="_________com5">#REF!</definedName>
    <definedName name="_________com6">#REF!</definedName>
    <definedName name="_________com7">#REF!</definedName>
    <definedName name="_________com8">#REF!</definedName>
    <definedName name="_________com9">#REF!</definedName>
    <definedName name="_________CPP2">#REF!</definedName>
    <definedName name="_________CPP3">#REF!</definedName>
    <definedName name="_________cto2" localSheetId="39">[1]!______p1</definedName>
    <definedName name="_________cto2" localSheetId="20">[1]!______p1</definedName>
    <definedName name="_________cto2" localSheetId="4">[1]!______p1</definedName>
    <definedName name="_________cto2" localSheetId="25">[1]!______p1</definedName>
    <definedName name="_________cto2" localSheetId="27">[1]!______p1</definedName>
    <definedName name="_________cto2" localSheetId="31">[1]!______p1</definedName>
    <definedName name="_________cto2" localSheetId="35">[1]!______p1</definedName>
    <definedName name="_________cto2" localSheetId="33">[1]!______p1</definedName>
    <definedName name="_________cto2" localSheetId="53">[1]!______p1</definedName>
    <definedName name="_________cto2" localSheetId="29">[1]!______p1</definedName>
    <definedName name="_________cto2" localSheetId="49">[1]!______p1</definedName>
    <definedName name="_________cto2" localSheetId="6">[1]!______p1</definedName>
    <definedName name="_________cto2" localSheetId="41">[1]!______p1</definedName>
    <definedName name="_________cto2" localSheetId="8">[1]!______p1</definedName>
    <definedName name="_________cto2" localSheetId="43">[1]!______p1</definedName>
    <definedName name="_________cto2" localSheetId="10">[1]!______p1</definedName>
    <definedName name="_________cto2" localSheetId="37">[1]!______p1</definedName>
    <definedName name="_________cto2" localSheetId="12">[1]!______p1</definedName>
    <definedName name="_________cto2" localSheetId="51">[1]!______p1</definedName>
    <definedName name="_________cto2" localSheetId="14">[1]!______p1</definedName>
    <definedName name="_________cto2" localSheetId="23">[1]!______p1</definedName>
    <definedName name="_________cto2" localSheetId="55">[0]!______p1</definedName>
    <definedName name="_________cto2" localSheetId="47">[1]!______p1</definedName>
    <definedName name="_________cto2" localSheetId="18">[1]!______p1</definedName>
    <definedName name="_________cto2" localSheetId="45">[1]!______p1</definedName>
    <definedName name="_________cto2" localSheetId="16">[1]!______p1</definedName>
    <definedName name="_________cto2">[0]!______p1</definedName>
    <definedName name="_________DAT10">#REF!</definedName>
    <definedName name="_________DAT11">#REF!</definedName>
    <definedName name="_________DAT2">#REF!</definedName>
    <definedName name="_________DAT3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z1">#REF!</definedName>
    <definedName name="_________er1" localSheetId="39">[1]!____p1</definedName>
    <definedName name="_________er1" localSheetId="20">[1]!____p1</definedName>
    <definedName name="_________er1" localSheetId="4">[1]!____p1</definedName>
    <definedName name="_________er1" localSheetId="25">[1]!____p1</definedName>
    <definedName name="_________er1" localSheetId="27">[1]!____p1</definedName>
    <definedName name="_________er1" localSheetId="31">[1]!____p1</definedName>
    <definedName name="_________er1" localSheetId="35">[1]!____p1</definedName>
    <definedName name="_________er1" localSheetId="33">[1]!____p1</definedName>
    <definedName name="_________er1" localSheetId="53">[1]!____p1</definedName>
    <definedName name="_________er1" localSheetId="29">[1]!____p1</definedName>
    <definedName name="_________er1" localSheetId="49">[1]!____p1</definedName>
    <definedName name="_________er1" localSheetId="6">[1]!____p1</definedName>
    <definedName name="_________er1" localSheetId="41">[1]!____p1</definedName>
    <definedName name="_________er1" localSheetId="8">[1]!____p1</definedName>
    <definedName name="_________er1" localSheetId="43">[1]!____p1</definedName>
    <definedName name="_________er1" localSheetId="10">[1]!____p1</definedName>
    <definedName name="_________er1" localSheetId="37">[1]!____p1</definedName>
    <definedName name="_________er1" localSheetId="12">[1]!____p1</definedName>
    <definedName name="_________er1" localSheetId="51">[1]!____p1</definedName>
    <definedName name="_________er1" localSheetId="14">[1]!____p1</definedName>
    <definedName name="_________er1" localSheetId="23">[1]!____p1</definedName>
    <definedName name="_________er1" localSheetId="55">[0]!____p1</definedName>
    <definedName name="_________er1" localSheetId="47">[1]!____p1</definedName>
    <definedName name="_________er1" localSheetId="18">[1]!____p1</definedName>
    <definedName name="_________er1" localSheetId="45">[1]!____p1</definedName>
    <definedName name="_________er1" localSheetId="16">[1]!____p1</definedName>
    <definedName name="_________er1">[0]!____p1</definedName>
    <definedName name="_________Fev1">#REF!</definedName>
    <definedName name="_________j1" localSheetId="39">[1]!________p1</definedName>
    <definedName name="_________j1" localSheetId="20">[1]!________p1</definedName>
    <definedName name="_________j1" localSheetId="4">[1]!________p1</definedName>
    <definedName name="_________j1" localSheetId="25">[1]!________p1</definedName>
    <definedName name="_________j1" localSheetId="27">[1]!________p1</definedName>
    <definedName name="_________j1" localSheetId="31">[1]!________p1</definedName>
    <definedName name="_________j1" localSheetId="35">[1]!________p1</definedName>
    <definedName name="_________j1" localSheetId="33">[1]!________p1</definedName>
    <definedName name="_________j1" localSheetId="53">[1]!________p1</definedName>
    <definedName name="_________j1" localSheetId="29">[1]!________p1</definedName>
    <definedName name="_________j1" localSheetId="49">[1]!________p1</definedName>
    <definedName name="_________j1" localSheetId="6">[1]!________p1</definedName>
    <definedName name="_________j1" localSheetId="41">[1]!________p1</definedName>
    <definedName name="_________j1" localSheetId="8">[1]!________p1</definedName>
    <definedName name="_________j1" localSheetId="43">[1]!________p1</definedName>
    <definedName name="_________j1" localSheetId="10">[1]!________p1</definedName>
    <definedName name="_________j1" localSheetId="37">[1]!________p1</definedName>
    <definedName name="_________j1" localSheetId="12">[1]!________p1</definedName>
    <definedName name="_________j1" localSheetId="51">[1]!________p1</definedName>
    <definedName name="_________j1" localSheetId="14">[1]!________p1</definedName>
    <definedName name="_________j1" localSheetId="23">[1]!________p1</definedName>
    <definedName name="_________j1" localSheetId="55">[0]!________p1</definedName>
    <definedName name="_________j1" localSheetId="47">[1]!________p1</definedName>
    <definedName name="_________j1" localSheetId="18">[1]!________p1</definedName>
    <definedName name="_________j1" localSheetId="45">[1]!________p1</definedName>
    <definedName name="_________j1" localSheetId="16">[1]!________p1</definedName>
    <definedName name="_________j1">[0]!________p1</definedName>
    <definedName name="_________Jan1">#REF!</definedName>
    <definedName name="_________JO2" localSheetId="39">[1]!_________p1</definedName>
    <definedName name="_________JO2" localSheetId="20">[1]!_________p1</definedName>
    <definedName name="_________JO2" localSheetId="4">[1]!_________p1</definedName>
    <definedName name="_________JO2" localSheetId="25">[1]!_________p1</definedName>
    <definedName name="_________JO2" localSheetId="27">[1]!_________p1</definedName>
    <definedName name="_________JO2" localSheetId="31">[1]!_________p1</definedName>
    <definedName name="_________JO2" localSheetId="35">[1]!_________p1</definedName>
    <definedName name="_________JO2" localSheetId="33">[1]!_________p1</definedName>
    <definedName name="_________JO2" localSheetId="53">[1]!_________p1</definedName>
    <definedName name="_________JO2" localSheetId="29">[1]!_________p1</definedName>
    <definedName name="_________JO2" localSheetId="49">[1]!_________p1</definedName>
    <definedName name="_________JO2" localSheetId="6">[1]!_________p1</definedName>
    <definedName name="_________JO2" localSheetId="41">[1]!_________p1</definedName>
    <definedName name="_________JO2" localSheetId="8">[1]!_________p1</definedName>
    <definedName name="_________JO2" localSheetId="43">[1]!_________p1</definedName>
    <definedName name="_________JO2" localSheetId="10">[1]!_________p1</definedName>
    <definedName name="_________JO2" localSheetId="37">[1]!_________p1</definedName>
    <definedName name="_________JO2" localSheetId="12">[1]!_________p1</definedName>
    <definedName name="_________JO2" localSheetId="51">[1]!_________p1</definedName>
    <definedName name="_________JO2" localSheetId="14">[1]!_________p1</definedName>
    <definedName name="_________JO2" localSheetId="23">[1]!_________p1</definedName>
    <definedName name="_________JO2" localSheetId="55">[0]!_________p1</definedName>
    <definedName name="_________JO2" localSheetId="47">[1]!_________p1</definedName>
    <definedName name="_________JO2" localSheetId="18">[1]!_________p1</definedName>
    <definedName name="_________JO2" localSheetId="45">[1]!_________p1</definedName>
    <definedName name="_________JO2" localSheetId="16">[1]!_________p1</definedName>
    <definedName name="_________JO2">[0]!_________p1</definedName>
    <definedName name="_________Jul1">#REF!</definedName>
    <definedName name="_________Jun1">#REF!</definedName>
    <definedName name="_________l">#REF!</definedName>
    <definedName name="_________LO1">#REF!</definedName>
    <definedName name="_________LO2">#REF!</definedName>
    <definedName name="_________Mai1">#REF!</definedName>
    <definedName name="_________Mar1">#REF!</definedName>
    <definedName name="_________MAV1" localSheetId="39">[1]!____p1</definedName>
    <definedName name="_________MAV1" localSheetId="20">[1]!____p1</definedName>
    <definedName name="_________MAV1" localSheetId="4">[1]!____p1</definedName>
    <definedName name="_________MAV1" localSheetId="25">[1]!____p1</definedName>
    <definedName name="_________MAV1" localSheetId="27">[1]!____p1</definedName>
    <definedName name="_________MAV1" localSheetId="31">[1]!____p1</definedName>
    <definedName name="_________MAV1" localSheetId="35">[1]!____p1</definedName>
    <definedName name="_________MAV1" localSheetId="33">[1]!____p1</definedName>
    <definedName name="_________MAV1" localSheetId="53">[1]!____p1</definedName>
    <definedName name="_________MAV1" localSheetId="29">[1]!____p1</definedName>
    <definedName name="_________MAV1" localSheetId="49">[1]!____p1</definedName>
    <definedName name="_________MAV1" localSheetId="6">[1]!____p1</definedName>
    <definedName name="_________MAV1" localSheetId="41">[1]!____p1</definedName>
    <definedName name="_________MAV1" localSheetId="8">[1]!____p1</definedName>
    <definedName name="_________MAV1" localSheetId="43">[1]!____p1</definedName>
    <definedName name="_________MAV1" localSheetId="10">[1]!____p1</definedName>
    <definedName name="_________MAV1" localSheetId="37">[1]!____p1</definedName>
    <definedName name="_________MAV1" localSheetId="12">[1]!____p1</definedName>
    <definedName name="_________MAV1" localSheetId="51">[1]!____p1</definedName>
    <definedName name="_________MAV1" localSheetId="14">[1]!____p1</definedName>
    <definedName name="_________MAV1" localSheetId="23">[1]!____p1</definedName>
    <definedName name="_________MAV1" localSheetId="55">[0]!____p1</definedName>
    <definedName name="_________MAV1" localSheetId="47">[1]!____p1</definedName>
    <definedName name="_________MAV1" localSheetId="18">[1]!____p1</definedName>
    <definedName name="_________MAV1" localSheetId="45">[1]!____p1</definedName>
    <definedName name="_________MAV1" localSheetId="16">[1]!____p1</definedName>
    <definedName name="_________MAV1">[0]!____p1</definedName>
    <definedName name="_________NO2">#REF!</definedName>
    <definedName name="_________NO3">#REF!</definedName>
    <definedName name="_________NO4">#REF!</definedName>
    <definedName name="_________NO5">#REF!</definedName>
    <definedName name="_________Nov1">#REF!</definedName>
    <definedName name="_________od2">#REF!</definedName>
    <definedName name="_________OD3">#REF!</definedName>
    <definedName name="_________Out1">#REF!</definedName>
    <definedName name="_________PAG1">#REF!</definedName>
    <definedName name="_________PAG10">#REF!</definedName>
    <definedName name="_________PAG11">#REF!</definedName>
    <definedName name="_________PAG12">#REF!</definedName>
    <definedName name="_________PAG2">#REF!</definedName>
    <definedName name="_________PAG3">#REF!</definedName>
    <definedName name="_________PAG4">#REF!</definedName>
    <definedName name="_________PAG5">#REF!</definedName>
    <definedName name="_________PAG6">#REF!</definedName>
    <definedName name="_________PAG7">#REF!</definedName>
    <definedName name="_________PAG8">#REF!</definedName>
    <definedName name="_________PAG9">#REF!</definedName>
    <definedName name="_________PAR1">#REF!</definedName>
    <definedName name="_________PAR2">#REF!</definedName>
    <definedName name="_________PAR3">#REF!</definedName>
    <definedName name="_________PAR4">#REF!</definedName>
    <definedName name="_________PAR5">#REF!</definedName>
    <definedName name="_________PAR6">#REF!</definedName>
    <definedName name="_________PAR7">#REF!</definedName>
    <definedName name="_________PAR8">#REF!</definedName>
    <definedName name="_________PAR9">#REF!</definedName>
    <definedName name="_________PB2">#REF!</definedName>
    <definedName name="_________PB3">#REF!</definedName>
    <definedName name="_________PB4">#REF!</definedName>
    <definedName name="_________PB5">#REF!</definedName>
    <definedName name="_________PB6">#REF!</definedName>
    <definedName name="_________PB7">#REF!</definedName>
    <definedName name="_________PBA2">#REF!</definedName>
    <definedName name="_________PBA3">#REF!</definedName>
    <definedName name="_________PBA4">#REF!</definedName>
    <definedName name="_________PBA5">#REF!</definedName>
    <definedName name="_________PBA6">#REF!</definedName>
    <definedName name="_________PBA7">#REF!</definedName>
    <definedName name="_________PE1">#REF!</definedName>
    <definedName name="_________PG2">#REF!</definedName>
    <definedName name="_________PG3">#REF!</definedName>
    <definedName name="_________PG4">#REF!</definedName>
    <definedName name="_________PG5">#REF!</definedName>
    <definedName name="_________PG6">#REF!</definedName>
    <definedName name="_________PG7">#REF!</definedName>
    <definedName name="_________PR3">#REF!</definedName>
    <definedName name="_________PR4">#REF!</definedName>
    <definedName name="_________PR5">#REF!</definedName>
    <definedName name="_________PR6">#REF!</definedName>
    <definedName name="_________PR7">#REF!</definedName>
    <definedName name="_________PS2">#REF!</definedName>
    <definedName name="_________PS3">#REF!</definedName>
    <definedName name="_________PS4">#REF!</definedName>
    <definedName name="_________PS5">#REF!</definedName>
    <definedName name="_________PS6">#REF!</definedName>
    <definedName name="_________PS7">#REF!</definedName>
    <definedName name="_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_R">#REF!</definedName>
    <definedName name="_________rad2">#REF!</definedName>
    <definedName name="_________rd2">#REF!</definedName>
    <definedName name="_________Rd30">#REF!</definedName>
    <definedName name="_________RES1">#REF!</definedName>
    <definedName name="_________RES2">#REF!</definedName>
    <definedName name="_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EV3" localSheetId="39">[1]!____p1</definedName>
    <definedName name="_________REV3" localSheetId="20">[1]!____p1</definedName>
    <definedName name="_________REV3" localSheetId="4">[1]!____p1</definedName>
    <definedName name="_________REV3" localSheetId="25">[1]!____p1</definedName>
    <definedName name="_________REV3" localSheetId="27">[1]!____p1</definedName>
    <definedName name="_________REV3" localSheetId="31">[1]!____p1</definedName>
    <definedName name="_________REV3" localSheetId="35">[1]!____p1</definedName>
    <definedName name="_________REV3" localSheetId="33">[1]!____p1</definedName>
    <definedName name="_________REV3" localSheetId="53">[1]!____p1</definedName>
    <definedName name="_________REV3" localSheetId="29">[1]!____p1</definedName>
    <definedName name="_________REV3" localSheetId="49">[1]!____p1</definedName>
    <definedName name="_________REV3" localSheetId="6">[1]!____p1</definedName>
    <definedName name="_________REV3" localSheetId="41">[1]!____p1</definedName>
    <definedName name="_________REV3" localSheetId="8">[1]!____p1</definedName>
    <definedName name="_________REV3" localSheetId="43">[1]!____p1</definedName>
    <definedName name="_________REV3" localSheetId="10">[1]!____p1</definedName>
    <definedName name="_________REV3" localSheetId="37">[1]!____p1</definedName>
    <definedName name="_________REV3" localSheetId="12">[1]!____p1</definedName>
    <definedName name="_________REV3" localSheetId="51">[1]!____p1</definedName>
    <definedName name="_________REV3" localSheetId="14">[1]!____p1</definedName>
    <definedName name="_________REV3" localSheetId="23">[1]!____p1</definedName>
    <definedName name="_________REV3" localSheetId="55">[0]!____p1</definedName>
    <definedName name="_________REV3" localSheetId="47">[1]!____p1</definedName>
    <definedName name="_________REV3" localSheetId="18">[1]!____p1</definedName>
    <definedName name="_________REV3" localSheetId="45">[1]!____p1</definedName>
    <definedName name="_________REV3" localSheetId="16">[1]!____p1</definedName>
    <definedName name="_________REV3">[0]!____p1</definedName>
    <definedName name="_________rio1">#REF!</definedName>
    <definedName name="_________rio2">#REF!</definedName>
    <definedName name="_________rio3">#REF!</definedName>
    <definedName name="_________rj1">#REF!</definedName>
    <definedName name="_________rj2">#REF!</definedName>
    <definedName name="_________rj3">#REF!</definedName>
    <definedName name="_________rj4">#REF!</definedName>
    <definedName name="_________rj5">#REF!</definedName>
    <definedName name="_________rj6">#REF!</definedName>
    <definedName name="_________rj7">#REF!</definedName>
    <definedName name="_________rj8">#REF!</definedName>
    <definedName name="_________rj9">#REF!</definedName>
    <definedName name="_________rr2">#REF!</definedName>
    <definedName name="_________RS1">#REF!</definedName>
    <definedName name="_________rs2">#REF!</definedName>
    <definedName name="_________rs3">#REF!</definedName>
    <definedName name="_________rs4">#REF!</definedName>
    <definedName name="_________rs5">#REF!</definedName>
    <definedName name="_________rs6">#REF!</definedName>
    <definedName name="_________rs7">#REF!</definedName>
    <definedName name="_________rs8">#REF!</definedName>
    <definedName name="_________rs9">#REF!</definedName>
    <definedName name="_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_sab1" localSheetId="25" hidden="1">{#N/A,#N/A,FALSE,"Banco de Dados"}</definedName>
    <definedName name="_________sab1" localSheetId="27" hidden="1">{#N/A,#N/A,FALSE,"Banco de Dados"}</definedName>
    <definedName name="_________sab1" localSheetId="31" hidden="1">{#N/A,#N/A,FALSE,"Banco de Dados"}</definedName>
    <definedName name="_________sab1" localSheetId="29" hidden="1">{#N/A,#N/A,FALSE,"Banco de Dados"}</definedName>
    <definedName name="_________sab1" localSheetId="23" hidden="1">{#N/A,#N/A,FALSE,"Banco de Dados"}</definedName>
    <definedName name="_________sab1" localSheetId="55" hidden="1">{#N/A,#N/A,FALSE,"Banco de Dados"}</definedName>
    <definedName name="_________sab1" hidden="1">{#N/A,#N/A,FALSE,"Banco de Dados"}</definedName>
    <definedName name="_________sab1_1" localSheetId="25" hidden="1">{#N/A,#N/A,FALSE,"Banco de Dados"}</definedName>
    <definedName name="_________sab1_1" localSheetId="27" hidden="1">{#N/A,#N/A,FALSE,"Banco de Dados"}</definedName>
    <definedName name="_________sab1_1" localSheetId="31" hidden="1">{#N/A,#N/A,FALSE,"Banco de Dados"}</definedName>
    <definedName name="_________sab1_1" localSheetId="29" hidden="1">{#N/A,#N/A,FALSE,"Banco de Dados"}</definedName>
    <definedName name="_________sab1_1" localSheetId="23" hidden="1">{#N/A,#N/A,FALSE,"Banco de Dados"}</definedName>
    <definedName name="_________sab1_1" localSheetId="55" hidden="1">{#N/A,#N/A,FALSE,"Banco de Dados"}</definedName>
    <definedName name="_________sab1_1" hidden="1">{#N/A,#N/A,FALSE,"Banco de Dados"}</definedName>
    <definedName name="_________sab1_2" localSheetId="25" hidden="1">{#N/A,#N/A,FALSE,"Banco de Dados"}</definedName>
    <definedName name="_________sab1_2" localSheetId="27" hidden="1">{#N/A,#N/A,FALSE,"Banco de Dados"}</definedName>
    <definedName name="_________sab1_2" localSheetId="31" hidden="1">{#N/A,#N/A,FALSE,"Banco de Dados"}</definedName>
    <definedName name="_________sab1_2" localSheetId="29" hidden="1">{#N/A,#N/A,FALSE,"Banco de Dados"}</definedName>
    <definedName name="_________sab1_2" localSheetId="23" hidden="1">{#N/A,#N/A,FALSE,"Banco de Dados"}</definedName>
    <definedName name="_________sab1_2" localSheetId="55" hidden="1">{#N/A,#N/A,FALSE,"Banco de Dados"}</definedName>
    <definedName name="_________sab1_2" hidden="1">{#N/A,#N/A,FALSE,"Banco de Dados"}</definedName>
    <definedName name="_________sab1_3" localSheetId="25" hidden="1">{#N/A,#N/A,FALSE,"Banco de Dados"}</definedName>
    <definedName name="_________sab1_3" localSheetId="27" hidden="1">{#N/A,#N/A,FALSE,"Banco de Dados"}</definedName>
    <definedName name="_________sab1_3" localSheetId="31" hidden="1">{#N/A,#N/A,FALSE,"Banco de Dados"}</definedName>
    <definedName name="_________sab1_3" localSheetId="29" hidden="1">{#N/A,#N/A,FALSE,"Banco de Dados"}</definedName>
    <definedName name="_________sab1_3" localSheetId="23" hidden="1">{#N/A,#N/A,FALSE,"Banco de Dados"}</definedName>
    <definedName name="_________sab1_3" localSheetId="55" hidden="1">{#N/A,#N/A,FALSE,"Banco de Dados"}</definedName>
    <definedName name="_________sab1_3" hidden="1">{#N/A,#N/A,FALSE,"Banco de Dados"}</definedName>
    <definedName name="_________sab1_4" localSheetId="25" hidden="1">{#N/A,#N/A,FALSE,"Banco de Dados"}</definedName>
    <definedName name="_________sab1_4" localSheetId="27" hidden="1">{#N/A,#N/A,FALSE,"Banco de Dados"}</definedName>
    <definedName name="_________sab1_4" localSheetId="31" hidden="1">{#N/A,#N/A,FALSE,"Banco de Dados"}</definedName>
    <definedName name="_________sab1_4" localSheetId="29" hidden="1">{#N/A,#N/A,FALSE,"Banco de Dados"}</definedName>
    <definedName name="_________sab1_4" localSheetId="23" hidden="1">{#N/A,#N/A,FALSE,"Banco de Dados"}</definedName>
    <definedName name="_________sab1_4" localSheetId="55" hidden="1">{#N/A,#N/A,FALSE,"Banco de Dados"}</definedName>
    <definedName name="_________sab1_4" hidden="1">{#N/A,#N/A,FALSE,"Banco de Dados"}</definedName>
    <definedName name="_________sab1_5" localSheetId="25" hidden="1">{#N/A,#N/A,FALSE,"Banco de Dados"}</definedName>
    <definedName name="_________sab1_5" localSheetId="27" hidden="1">{#N/A,#N/A,FALSE,"Banco de Dados"}</definedName>
    <definedName name="_________sab1_5" localSheetId="31" hidden="1">{#N/A,#N/A,FALSE,"Banco de Dados"}</definedName>
    <definedName name="_________sab1_5" localSheetId="29" hidden="1">{#N/A,#N/A,FALSE,"Banco de Dados"}</definedName>
    <definedName name="_________sab1_5" localSheetId="23" hidden="1">{#N/A,#N/A,FALSE,"Banco de Dados"}</definedName>
    <definedName name="_________sab1_5" localSheetId="55" hidden="1">{#N/A,#N/A,FALSE,"Banco de Dados"}</definedName>
    <definedName name="_________sab1_5" hidden="1">{#N/A,#N/A,FALSE,"Banco de Dados"}</definedName>
    <definedName name="_________SC1">#REF!</definedName>
    <definedName name="_________sc2">#REF!</definedName>
    <definedName name="_________sc3">#REF!</definedName>
    <definedName name="_________sc4">#REF!</definedName>
    <definedName name="_________sc5">#REF!</definedName>
    <definedName name="_________sc6">#REF!</definedName>
    <definedName name="_________sc7">#REF!</definedName>
    <definedName name="_________sc8">#REF!</definedName>
    <definedName name="_________sc9">#REF!</definedName>
    <definedName name="_________Set1">#REF!</definedName>
    <definedName name="_________SHR1">#REF!</definedName>
    <definedName name="_________SHR2">#REF!</definedName>
    <definedName name="_________SP1">#REF!</definedName>
    <definedName name="_________sp2">#REF!</definedName>
    <definedName name="_________tab2">#REF!</definedName>
    <definedName name="_________tab4" hidden="1">#REF!</definedName>
    <definedName name="_________TV2" localSheetId="39">[1]!________p1</definedName>
    <definedName name="_________TV2" localSheetId="20">[1]!________p1</definedName>
    <definedName name="_________TV2" localSheetId="4">[1]!________p1</definedName>
    <definedName name="_________TV2" localSheetId="25">[1]!________p1</definedName>
    <definedName name="_________TV2" localSheetId="27">[1]!________p1</definedName>
    <definedName name="_________TV2" localSheetId="31">[1]!________p1</definedName>
    <definedName name="_________TV2" localSheetId="35">[1]!________p1</definedName>
    <definedName name="_________TV2" localSheetId="33">[1]!________p1</definedName>
    <definedName name="_________TV2" localSheetId="53">[1]!________p1</definedName>
    <definedName name="_________TV2" localSheetId="29">[1]!________p1</definedName>
    <definedName name="_________TV2" localSheetId="49">[1]!________p1</definedName>
    <definedName name="_________TV2" localSheetId="6">[1]!________p1</definedName>
    <definedName name="_________TV2" localSheetId="41">[1]!________p1</definedName>
    <definedName name="_________TV2" localSheetId="8">[1]!________p1</definedName>
    <definedName name="_________TV2" localSheetId="43">[1]!________p1</definedName>
    <definedName name="_________TV2" localSheetId="10">[1]!________p1</definedName>
    <definedName name="_________TV2" localSheetId="37">[1]!________p1</definedName>
    <definedName name="_________TV2" localSheetId="12">[1]!________p1</definedName>
    <definedName name="_________TV2" localSheetId="51">[1]!________p1</definedName>
    <definedName name="_________TV2" localSheetId="14">[1]!________p1</definedName>
    <definedName name="_________TV2" localSheetId="23">[1]!________p1</definedName>
    <definedName name="_________TV2" localSheetId="55">[0]!________p1</definedName>
    <definedName name="_________TV2" localSheetId="47">[1]!________p1</definedName>
    <definedName name="_________TV2" localSheetId="18">[1]!________p1</definedName>
    <definedName name="_________TV2" localSheetId="45">[1]!________p1</definedName>
    <definedName name="_________TV2" localSheetId="16">[1]!________p1</definedName>
    <definedName name="_________TV2">[0]!________p1</definedName>
    <definedName name="_________xm1">#REF!</definedName>
    <definedName name="_________xm10">#REF!</definedName>
    <definedName name="_________xm11">#REF!</definedName>
    <definedName name="_________xm12">#REF!</definedName>
    <definedName name="_________xm2">#REF!</definedName>
    <definedName name="_________xm3">#REF!</definedName>
    <definedName name="_________xm4">#REF!</definedName>
    <definedName name="_________xm5">#REF!</definedName>
    <definedName name="_________xm6">#REF!</definedName>
    <definedName name="_________xm7">#REF!</definedName>
    <definedName name="_________xm8">#REF!</definedName>
    <definedName name="_________xm9">#REF!</definedName>
    <definedName name="_________zx1">#REF!</definedName>
    <definedName name="_________zx10">#REF!</definedName>
    <definedName name="_________zx11">#REF!</definedName>
    <definedName name="_________zx12">#REF!</definedName>
    <definedName name="_________zx2">#REF!</definedName>
    <definedName name="_________zx3">#REF!</definedName>
    <definedName name="_________zx4">#REF!</definedName>
    <definedName name="_________zx5">#REF!</definedName>
    <definedName name="_________zx6">#REF!</definedName>
    <definedName name="_________zx7">#REF!</definedName>
    <definedName name="_________zx8">#REF!</definedName>
    <definedName name="_________zx9">#REF!</definedName>
    <definedName name="________Abr1">#REF!</definedName>
    <definedName name="________Ago1">#REF!</definedName>
    <definedName name="________alt2" localSheetId="39">[1]!____p1</definedName>
    <definedName name="________alt2" localSheetId="20">[1]!____p1</definedName>
    <definedName name="________alt2" localSheetId="4">[1]!____p1</definedName>
    <definedName name="________alt2" localSheetId="25">[1]!____p1</definedName>
    <definedName name="________alt2" localSheetId="27">[1]!____p1</definedName>
    <definedName name="________alt2" localSheetId="31">[1]!____p1</definedName>
    <definedName name="________alt2" localSheetId="35">[1]!____p1</definedName>
    <definedName name="________alt2" localSheetId="33">[1]!____p1</definedName>
    <definedName name="________alt2" localSheetId="53">[1]!____p1</definedName>
    <definedName name="________alt2" localSheetId="29">[1]!____p1</definedName>
    <definedName name="________alt2" localSheetId="49">[1]!____p1</definedName>
    <definedName name="________alt2" localSheetId="6">[1]!____p1</definedName>
    <definedName name="________alt2" localSheetId="41">[1]!____p1</definedName>
    <definedName name="________alt2" localSheetId="8">[1]!____p1</definedName>
    <definedName name="________alt2" localSheetId="43">[1]!____p1</definedName>
    <definedName name="________alt2" localSheetId="10">[1]!____p1</definedName>
    <definedName name="________alt2" localSheetId="37">[1]!____p1</definedName>
    <definedName name="________alt2" localSheetId="12">[1]!____p1</definedName>
    <definedName name="________alt2" localSheetId="51">[1]!____p1</definedName>
    <definedName name="________alt2" localSheetId="14">[1]!____p1</definedName>
    <definedName name="________alt2" localSheetId="23">[1]!____p1</definedName>
    <definedName name="________alt2" localSheetId="55">[0]!____p1</definedName>
    <definedName name="________alt2" localSheetId="47">[1]!____p1</definedName>
    <definedName name="________alt2" localSheetId="18">[1]!____p1</definedName>
    <definedName name="________alt2" localSheetId="45">[1]!____p1</definedName>
    <definedName name="________alt2" localSheetId="16">[1]!____p1</definedName>
    <definedName name="________alt2">[0]!____p1</definedName>
    <definedName name="________AT4">#REF!</definedName>
    <definedName name="________bh1">#REF!</definedName>
    <definedName name="________bh2">#REF!</definedName>
    <definedName name="________bh3">#REF!</definedName>
    <definedName name="________bh4">#REF!</definedName>
    <definedName name="________bh5">#REF!</definedName>
    <definedName name="________bh6">#REF!</definedName>
    <definedName name="________bh7">#REF!</definedName>
    <definedName name="________bh8">#REF!</definedName>
    <definedName name="________bh9">#REF!</definedName>
    <definedName name="________Brz1">#REF!</definedName>
    <definedName name="________Brz2">#REF!</definedName>
    <definedName name="________bsa3">#REF!</definedName>
    <definedName name="________COL1">#REF!</definedName>
    <definedName name="________COL2">#REF!</definedName>
    <definedName name="________COL3">#REF!</definedName>
    <definedName name="________COL4">#REF!</definedName>
    <definedName name="________COL5">#REF!</definedName>
    <definedName name="________COL6">#REF!</definedName>
    <definedName name="________COL7">#REF!</definedName>
    <definedName name="________COL8">#REF!</definedName>
    <definedName name="________COL9">#REF!</definedName>
    <definedName name="________COM1">#REF!</definedName>
    <definedName name="________com10">#REF!</definedName>
    <definedName name="________com11">#REF!</definedName>
    <definedName name="________com12">#REF!</definedName>
    <definedName name="________com2">#REF!</definedName>
    <definedName name="________com3">#REF!</definedName>
    <definedName name="________com4">#REF!</definedName>
    <definedName name="________com5">#REF!</definedName>
    <definedName name="________com6">#REF!</definedName>
    <definedName name="________com7">#REF!</definedName>
    <definedName name="________com8">#REF!</definedName>
    <definedName name="________com9">#REF!</definedName>
    <definedName name="________CPP2">#REF!</definedName>
    <definedName name="________CPP3">#REF!</definedName>
    <definedName name="________cto2" localSheetId="39">[1]!_________p1</definedName>
    <definedName name="________cto2" localSheetId="20">[1]!_________p1</definedName>
    <definedName name="________cto2" localSheetId="4">[1]!_________p1</definedName>
    <definedName name="________cto2" localSheetId="25">[1]!_________p1</definedName>
    <definedName name="________cto2" localSheetId="27">[1]!_________p1</definedName>
    <definedName name="________cto2" localSheetId="31">[1]!_________p1</definedName>
    <definedName name="________cto2" localSheetId="35">[1]!_________p1</definedName>
    <definedName name="________cto2" localSheetId="33">[1]!_________p1</definedName>
    <definedName name="________cto2" localSheetId="53">[1]!_________p1</definedName>
    <definedName name="________cto2" localSheetId="29">[1]!_________p1</definedName>
    <definedName name="________cto2" localSheetId="49">[1]!_________p1</definedName>
    <definedName name="________cto2" localSheetId="6">[1]!_________p1</definedName>
    <definedName name="________cto2" localSheetId="41">[1]!_________p1</definedName>
    <definedName name="________cto2" localSheetId="8">[1]!_________p1</definedName>
    <definedName name="________cto2" localSheetId="43">[1]!_________p1</definedName>
    <definedName name="________cto2" localSheetId="10">[1]!_________p1</definedName>
    <definedName name="________cto2" localSheetId="37">[1]!_________p1</definedName>
    <definedName name="________cto2" localSheetId="12">[1]!_________p1</definedName>
    <definedName name="________cto2" localSheetId="51">[1]!_________p1</definedName>
    <definedName name="________cto2" localSheetId="14">[1]!_________p1</definedName>
    <definedName name="________cto2" localSheetId="23">[1]!_________p1</definedName>
    <definedName name="________cto2" localSheetId="55">[0]!_________p1</definedName>
    <definedName name="________cto2" localSheetId="47">[1]!_________p1</definedName>
    <definedName name="________cto2" localSheetId="18">[1]!_________p1</definedName>
    <definedName name="________cto2" localSheetId="45">[1]!_________p1</definedName>
    <definedName name="________cto2" localSheetId="16">[1]!_________p1</definedName>
    <definedName name="________cto2">[0]!_________p1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z1">#REF!</definedName>
    <definedName name="________er1" localSheetId="39">[1]!___p1</definedName>
    <definedName name="________er1" localSheetId="20">[1]!___p1</definedName>
    <definedName name="________er1" localSheetId="4">[1]!___p1</definedName>
    <definedName name="________er1" localSheetId="25">[1]!___p1</definedName>
    <definedName name="________er1" localSheetId="27">[1]!___p1</definedName>
    <definedName name="________er1" localSheetId="31">[1]!___p1</definedName>
    <definedName name="________er1" localSheetId="35">[1]!___p1</definedName>
    <definedName name="________er1" localSheetId="33">[1]!___p1</definedName>
    <definedName name="________er1" localSheetId="53">[1]!___p1</definedName>
    <definedName name="________er1" localSheetId="29">[1]!___p1</definedName>
    <definedName name="________er1" localSheetId="49">[1]!___p1</definedName>
    <definedName name="________er1" localSheetId="6">[1]!___p1</definedName>
    <definedName name="________er1" localSheetId="41">[1]!___p1</definedName>
    <definedName name="________er1" localSheetId="8">[1]!___p1</definedName>
    <definedName name="________er1" localSheetId="43">[1]!___p1</definedName>
    <definedName name="________er1" localSheetId="10">[1]!___p1</definedName>
    <definedName name="________er1" localSheetId="37">[1]!___p1</definedName>
    <definedName name="________er1" localSheetId="12">[1]!___p1</definedName>
    <definedName name="________er1" localSheetId="51">[1]!___p1</definedName>
    <definedName name="________er1" localSheetId="14">[1]!___p1</definedName>
    <definedName name="________er1" localSheetId="23">[1]!___p1</definedName>
    <definedName name="________er1" localSheetId="55">[0]!___p1</definedName>
    <definedName name="________er1" localSheetId="47">[1]!___p1</definedName>
    <definedName name="________er1" localSheetId="18">[1]!___p1</definedName>
    <definedName name="________er1" localSheetId="45">[1]!___p1</definedName>
    <definedName name="________er1" localSheetId="16">[1]!___p1</definedName>
    <definedName name="________er1">[0]!___p1</definedName>
    <definedName name="________Fev1">#REF!</definedName>
    <definedName name="________j1">#REF!</definedName>
    <definedName name="________Jan1">#REF!</definedName>
    <definedName name="________JO2" localSheetId="39">[1]!______p1</definedName>
    <definedName name="________JO2" localSheetId="20">[1]!______p1</definedName>
    <definedName name="________JO2" localSheetId="4">[1]!______p1</definedName>
    <definedName name="________JO2" localSheetId="25">[1]!______p1</definedName>
    <definedName name="________JO2" localSheetId="27">[1]!______p1</definedName>
    <definedName name="________JO2" localSheetId="31">[1]!______p1</definedName>
    <definedName name="________JO2" localSheetId="35">[1]!______p1</definedName>
    <definedName name="________JO2" localSheetId="33">[1]!______p1</definedName>
    <definedName name="________JO2" localSheetId="53">[1]!______p1</definedName>
    <definedName name="________JO2" localSheetId="29">[1]!______p1</definedName>
    <definedName name="________JO2" localSheetId="49">[1]!______p1</definedName>
    <definedName name="________JO2" localSheetId="6">[1]!______p1</definedName>
    <definedName name="________JO2" localSheetId="41">[1]!______p1</definedName>
    <definedName name="________JO2" localSheetId="8">[1]!______p1</definedName>
    <definedName name="________JO2" localSheetId="43">[1]!______p1</definedName>
    <definedName name="________JO2" localSheetId="10">[1]!______p1</definedName>
    <definedName name="________JO2" localSheetId="37">[1]!______p1</definedName>
    <definedName name="________JO2" localSheetId="12">[1]!______p1</definedName>
    <definedName name="________JO2" localSheetId="51">[1]!______p1</definedName>
    <definedName name="________JO2" localSheetId="14">[1]!______p1</definedName>
    <definedName name="________JO2" localSheetId="23">[1]!______p1</definedName>
    <definedName name="________JO2" localSheetId="55">[0]!______p1</definedName>
    <definedName name="________JO2" localSheetId="47">[1]!______p1</definedName>
    <definedName name="________JO2" localSheetId="18">[1]!______p1</definedName>
    <definedName name="________JO2" localSheetId="45">[1]!______p1</definedName>
    <definedName name="________JO2" localSheetId="16">[1]!______p1</definedName>
    <definedName name="________JO2">[0]!______p1</definedName>
    <definedName name="________Jul1">#REF!</definedName>
    <definedName name="________Jun1">#REF!</definedName>
    <definedName name="________l">#REF!</definedName>
    <definedName name="________LO1">#REF!</definedName>
    <definedName name="________LO2">#REF!</definedName>
    <definedName name="________Mai1">#REF!</definedName>
    <definedName name="________Mar1">#REF!</definedName>
    <definedName name="________MAV1" localSheetId="39">[1]!___p1</definedName>
    <definedName name="________MAV1" localSheetId="20">[1]!___p1</definedName>
    <definedName name="________MAV1" localSheetId="4">[1]!___p1</definedName>
    <definedName name="________MAV1" localSheetId="25">[1]!___p1</definedName>
    <definedName name="________MAV1" localSheetId="27">[1]!___p1</definedName>
    <definedName name="________MAV1" localSheetId="31">[1]!___p1</definedName>
    <definedName name="________MAV1" localSheetId="35">[1]!___p1</definedName>
    <definedName name="________MAV1" localSheetId="33">[1]!___p1</definedName>
    <definedName name="________MAV1" localSheetId="53">[1]!___p1</definedName>
    <definedName name="________MAV1" localSheetId="29">[1]!___p1</definedName>
    <definedName name="________MAV1" localSheetId="49">[1]!___p1</definedName>
    <definedName name="________MAV1" localSheetId="6">[1]!___p1</definedName>
    <definedName name="________MAV1" localSheetId="41">[1]!___p1</definedName>
    <definedName name="________MAV1" localSheetId="8">[1]!___p1</definedName>
    <definedName name="________MAV1" localSheetId="43">[1]!___p1</definedName>
    <definedName name="________MAV1" localSheetId="10">[1]!___p1</definedName>
    <definedName name="________MAV1" localSheetId="37">[1]!___p1</definedName>
    <definedName name="________MAV1" localSheetId="12">[1]!___p1</definedName>
    <definedName name="________MAV1" localSheetId="51">[1]!___p1</definedName>
    <definedName name="________MAV1" localSheetId="14">[1]!___p1</definedName>
    <definedName name="________MAV1" localSheetId="23">[1]!___p1</definedName>
    <definedName name="________MAV1" localSheetId="55">[0]!___p1</definedName>
    <definedName name="________MAV1" localSheetId="47">[1]!___p1</definedName>
    <definedName name="________MAV1" localSheetId="18">[1]!___p1</definedName>
    <definedName name="________MAV1" localSheetId="45">[1]!___p1</definedName>
    <definedName name="________MAV1" localSheetId="16">[1]!___p1</definedName>
    <definedName name="________MAV1">[0]!___p1</definedName>
    <definedName name="________MCC1">#REF!</definedName>
    <definedName name="________MCC2">#REF!</definedName>
    <definedName name="________NO2">#REF!</definedName>
    <definedName name="________NO3">#REF!</definedName>
    <definedName name="________NO4">#REF!</definedName>
    <definedName name="________NO5">#REF!</definedName>
    <definedName name="________Nov1">#REF!</definedName>
    <definedName name="________od2">#REF!</definedName>
    <definedName name="________OD3">#REF!</definedName>
    <definedName name="________ooh1" localSheetId="39">[1]!_p1</definedName>
    <definedName name="________ooh1" localSheetId="20">[1]!_p1</definedName>
    <definedName name="________ooh1" localSheetId="4">[1]!_p1</definedName>
    <definedName name="________ooh1" localSheetId="25">[1]!_p1</definedName>
    <definedName name="________ooh1" localSheetId="27">[1]!_p1</definedName>
    <definedName name="________ooh1" localSheetId="31">[1]!_p1</definedName>
    <definedName name="________ooh1" localSheetId="35">[1]!_p1</definedName>
    <definedName name="________ooh1" localSheetId="33">[1]!_p1</definedName>
    <definedName name="________ooh1" localSheetId="53">[1]!_p1</definedName>
    <definedName name="________ooh1" localSheetId="29">[1]!_p1</definedName>
    <definedName name="________ooh1" localSheetId="49">[1]!_p1</definedName>
    <definedName name="________ooh1" localSheetId="6">[1]!_p1</definedName>
    <definedName name="________ooh1" localSheetId="41">[1]!_p1</definedName>
    <definedName name="________ooh1" localSheetId="8">[1]!_p1</definedName>
    <definedName name="________ooh1" localSheetId="43">[1]!_p1</definedName>
    <definedName name="________ooh1" localSheetId="10">[1]!_p1</definedName>
    <definedName name="________ooh1" localSheetId="37">[1]!_p1</definedName>
    <definedName name="________ooh1" localSheetId="12">[1]!_p1</definedName>
    <definedName name="________ooh1" localSheetId="51">[1]!_p1</definedName>
    <definedName name="________ooh1" localSheetId="14">[1]!_p1</definedName>
    <definedName name="________ooh1" localSheetId="23">[1]!_p1</definedName>
    <definedName name="________ooh1" localSheetId="55">[0]!_p1</definedName>
    <definedName name="________ooh1" localSheetId="47">[1]!_p1</definedName>
    <definedName name="________ooh1" localSheetId="18">[1]!_p1</definedName>
    <definedName name="________ooh1" localSheetId="45">[1]!_p1</definedName>
    <definedName name="________ooh1" localSheetId="16">[1]!_p1</definedName>
    <definedName name="________ooh1">[0]!_p1</definedName>
    <definedName name="________OOH2" localSheetId="39">[1]!__p1</definedName>
    <definedName name="________OOH2" localSheetId="20">[1]!__p1</definedName>
    <definedName name="________OOH2" localSheetId="4">[1]!__p1</definedName>
    <definedName name="________OOH2" localSheetId="25">[1]!__p1</definedName>
    <definedName name="________OOH2" localSheetId="27">[1]!__p1</definedName>
    <definedName name="________OOH2" localSheetId="31">[1]!__p1</definedName>
    <definedName name="________OOH2" localSheetId="35">[1]!__p1</definedName>
    <definedName name="________OOH2" localSheetId="33">[1]!__p1</definedName>
    <definedName name="________OOH2" localSheetId="53">[1]!__p1</definedName>
    <definedName name="________OOH2" localSheetId="29">[1]!__p1</definedName>
    <definedName name="________OOH2" localSheetId="49">[1]!__p1</definedName>
    <definedName name="________OOH2" localSheetId="6">[1]!__p1</definedName>
    <definedName name="________OOH2" localSheetId="41">[1]!__p1</definedName>
    <definedName name="________OOH2" localSheetId="8">[1]!__p1</definedName>
    <definedName name="________OOH2" localSheetId="43">[1]!__p1</definedName>
    <definedName name="________OOH2" localSheetId="10">[1]!__p1</definedName>
    <definedName name="________OOH2" localSheetId="37">[1]!__p1</definedName>
    <definedName name="________OOH2" localSheetId="12">[1]!__p1</definedName>
    <definedName name="________OOH2" localSheetId="51">[1]!__p1</definedName>
    <definedName name="________OOH2" localSheetId="14">[1]!__p1</definedName>
    <definedName name="________OOH2" localSheetId="23">[1]!__p1</definedName>
    <definedName name="________OOH2" localSheetId="55">[0]!__p1</definedName>
    <definedName name="________OOH2" localSheetId="47">[1]!__p1</definedName>
    <definedName name="________OOH2" localSheetId="18">[1]!__p1</definedName>
    <definedName name="________OOH2" localSheetId="45">[1]!__p1</definedName>
    <definedName name="________OOH2" localSheetId="16">[1]!__p1</definedName>
    <definedName name="________OOH2">[0]!__p1</definedName>
    <definedName name="________Out1">#REF!</definedName>
    <definedName name="________PAG1">#REF!</definedName>
    <definedName name="________PAG10">#REF!</definedName>
    <definedName name="________PAG11">#REF!</definedName>
    <definedName name="________PAG12">#REF!</definedName>
    <definedName name="________PAG2">#REF!</definedName>
    <definedName name="________PAG3">#REF!</definedName>
    <definedName name="________PAG4">#REF!</definedName>
    <definedName name="________PAG5">#REF!</definedName>
    <definedName name="________PAG6">#REF!</definedName>
    <definedName name="________PAG7">#REF!</definedName>
    <definedName name="________PAG8">#REF!</definedName>
    <definedName name="________PAG9">#REF!</definedName>
    <definedName name="________PAR1">#REF!</definedName>
    <definedName name="________PAR2">#REF!</definedName>
    <definedName name="________PAR3">#REF!</definedName>
    <definedName name="________PAR4">#REF!</definedName>
    <definedName name="________PAR5">#REF!</definedName>
    <definedName name="________PAR6">#REF!</definedName>
    <definedName name="________PAR7">#REF!</definedName>
    <definedName name="________PAR8">#REF!</definedName>
    <definedName name="________PAR9">#REF!</definedName>
    <definedName name="________PB2">#REF!</definedName>
    <definedName name="________PB3">#REF!</definedName>
    <definedName name="________PB4">#REF!</definedName>
    <definedName name="________PB5">#REF!</definedName>
    <definedName name="________PB6">#REF!</definedName>
    <definedName name="________PB7">#REF!</definedName>
    <definedName name="________PBA2">#REF!</definedName>
    <definedName name="________PBA3">#REF!</definedName>
    <definedName name="________PBA4">#REF!</definedName>
    <definedName name="________PBA5">#REF!</definedName>
    <definedName name="________PBA6">#REF!</definedName>
    <definedName name="________PBA7">#REF!</definedName>
    <definedName name="________PE1">#REF!</definedName>
    <definedName name="________PG2">#REF!</definedName>
    <definedName name="________PG3">#REF!</definedName>
    <definedName name="________PG4">#REF!</definedName>
    <definedName name="________PG5">#REF!</definedName>
    <definedName name="________PG6">#REF!</definedName>
    <definedName name="________PG7">#REF!</definedName>
    <definedName name="________PR1">#REF!</definedName>
    <definedName name="________PR2">#REF!</definedName>
    <definedName name="________PR3">#REF!</definedName>
    <definedName name="________PR4">#REF!</definedName>
    <definedName name="________PR5">#REF!</definedName>
    <definedName name="________PR6">#REF!</definedName>
    <definedName name="________PR7">#REF!</definedName>
    <definedName name="________PS2">#REF!</definedName>
    <definedName name="________PS3">#REF!</definedName>
    <definedName name="________PS4">#REF!</definedName>
    <definedName name="________PS5">#REF!</definedName>
    <definedName name="________PS6">#REF!</definedName>
    <definedName name="________PS7">#REF!</definedName>
    <definedName name="________Q35">#REF!</definedName>
    <definedName name="_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_QTE4">#REF!</definedName>
    <definedName name="________R" localSheetId="39">[1]!___p1</definedName>
    <definedName name="________R" localSheetId="20">[1]!___p1</definedName>
    <definedName name="________R" localSheetId="4">[1]!___p1</definedName>
    <definedName name="________R" localSheetId="25">[1]!___p1</definedName>
    <definedName name="________R" localSheetId="27">[1]!___p1</definedName>
    <definedName name="________R" localSheetId="31">[1]!___p1</definedName>
    <definedName name="________R" localSheetId="35">[1]!___p1</definedName>
    <definedName name="________R" localSheetId="33">[1]!___p1</definedName>
    <definedName name="________R" localSheetId="53">[1]!___p1</definedName>
    <definedName name="________R" localSheetId="29">[1]!___p1</definedName>
    <definedName name="________R" localSheetId="49">[1]!___p1</definedName>
    <definedName name="________R" localSheetId="6">[1]!___p1</definedName>
    <definedName name="________R" localSheetId="41">[1]!___p1</definedName>
    <definedName name="________R" localSheetId="8">[1]!___p1</definedName>
    <definedName name="________R" localSheetId="43">[1]!___p1</definedName>
    <definedName name="________R" localSheetId="10">[1]!___p1</definedName>
    <definedName name="________R" localSheetId="37">[1]!___p1</definedName>
    <definedName name="________R" localSheetId="12">[1]!___p1</definedName>
    <definedName name="________R" localSheetId="51">[1]!___p1</definedName>
    <definedName name="________R" localSheetId="14">[1]!___p1</definedName>
    <definedName name="________R" localSheetId="23">[1]!___p1</definedName>
    <definedName name="________R" localSheetId="55">[0]!___p1</definedName>
    <definedName name="________R" localSheetId="47">[1]!___p1</definedName>
    <definedName name="________R" localSheetId="18">[1]!___p1</definedName>
    <definedName name="________R" localSheetId="45">[1]!___p1</definedName>
    <definedName name="________R" localSheetId="16">[1]!___p1</definedName>
    <definedName name="________R">[0]!___p1</definedName>
    <definedName name="________R3">#REF!</definedName>
    <definedName name="________r4t6er" localSheetId="39">[1]!__p1</definedName>
    <definedName name="________r4t6er" localSheetId="20">[1]!__p1</definedName>
    <definedName name="________r4t6er" localSheetId="4">[1]!__p1</definedName>
    <definedName name="________r4t6er" localSheetId="25">[1]!__p1</definedName>
    <definedName name="________r4t6er" localSheetId="27">[1]!__p1</definedName>
    <definedName name="________r4t6er" localSheetId="31">[1]!__p1</definedName>
    <definedName name="________r4t6er" localSheetId="35">[1]!__p1</definedName>
    <definedName name="________r4t6er" localSheetId="33">[1]!__p1</definedName>
    <definedName name="________r4t6er" localSheetId="53">[1]!__p1</definedName>
    <definedName name="________r4t6er" localSheetId="29">[1]!__p1</definedName>
    <definedName name="________r4t6er" localSheetId="49">[1]!__p1</definedName>
    <definedName name="________r4t6er" localSheetId="6">[1]!__p1</definedName>
    <definedName name="________r4t6er" localSheetId="41">[1]!__p1</definedName>
    <definedName name="________r4t6er" localSheetId="8">[1]!__p1</definedName>
    <definedName name="________r4t6er" localSheetId="43">[1]!__p1</definedName>
    <definedName name="________r4t6er" localSheetId="10">[1]!__p1</definedName>
    <definedName name="________r4t6er" localSheetId="37">[1]!__p1</definedName>
    <definedName name="________r4t6er" localSheetId="12">[1]!__p1</definedName>
    <definedName name="________r4t6er" localSheetId="51">[1]!__p1</definedName>
    <definedName name="________r4t6er" localSheetId="14">[1]!__p1</definedName>
    <definedName name="________r4t6er" localSheetId="23">[1]!__p1</definedName>
    <definedName name="________r4t6er" localSheetId="55">[0]!__p1</definedName>
    <definedName name="________r4t6er" localSheetId="47">[1]!__p1</definedName>
    <definedName name="________r4t6er" localSheetId="18">[1]!__p1</definedName>
    <definedName name="________r4t6er" localSheetId="45">[1]!__p1</definedName>
    <definedName name="________r4t6er" localSheetId="16">[1]!__p1</definedName>
    <definedName name="________r4t6er">[0]!__p1</definedName>
    <definedName name="________rad2">#REF!</definedName>
    <definedName name="________rd2">#REF!</definedName>
    <definedName name="________Rd30">#REF!</definedName>
    <definedName name="________RES1">#REF!</definedName>
    <definedName name="________RES2">#REF!</definedName>
    <definedName name="________rev1">#N/A</definedName>
    <definedName name="_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EV3" localSheetId="39">[1]!___p1</definedName>
    <definedName name="________REV3" localSheetId="20">[1]!___p1</definedName>
    <definedName name="________REV3" localSheetId="4">[1]!___p1</definedName>
    <definedName name="________REV3" localSheetId="25">[1]!___p1</definedName>
    <definedName name="________REV3" localSheetId="27">[1]!___p1</definedName>
    <definedName name="________REV3" localSheetId="31">[1]!___p1</definedName>
    <definedName name="________REV3" localSheetId="35">[1]!___p1</definedName>
    <definedName name="________REV3" localSheetId="33">[1]!___p1</definedName>
    <definedName name="________REV3" localSheetId="53">[1]!___p1</definedName>
    <definedName name="________REV3" localSheetId="29">[1]!___p1</definedName>
    <definedName name="________REV3" localSheetId="49">[1]!___p1</definedName>
    <definedName name="________REV3" localSheetId="6">[1]!___p1</definedName>
    <definedName name="________REV3" localSheetId="41">[1]!___p1</definedName>
    <definedName name="________REV3" localSheetId="8">[1]!___p1</definedName>
    <definedName name="________REV3" localSheetId="43">[1]!___p1</definedName>
    <definedName name="________REV3" localSheetId="10">[1]!___p1</definedName>
    <definedName name="________REV3" localSheetId="37">[1]!___p1</definedName>
    <definedName name="________REV3" localSheetId="12">[1]!___p1</definedName>
    <definedName name="________REV3" localSheetId="51">[1]!___p1</definedName>
    <definedName name="________REV3" localSheetId="14">[1]!___p1</definedName>
    <definedName name="________REV3" localSheetId="23">[1]!___p1</definedName>
    <definedName name="________REV3" localSheetId="55">[0]!___p1</definedName>
    <definedName name="________REV3" localSheetId="47">[1]!___p1</definedName>
    <definedName name="________REV3" localSheetId="18">[1]!___p1</definedName>
    <definedName name="________REV3" localSheetId="45">[1]!___p1</definedName>
    <definedName name="________REV3" localSheetId="16">[1]!___p1</definedName>
    <definedName name="________REV3">[0]!___p1</definedName>
    <definedName name="________rio1">#REF!</definedName>
    <definedName name="________rio2">#REF!</definedName>
    <definedName name="________rio3">#REF!</definedName>
    <definedName name="________rj1">#REF!</definedName>
    <definedName name="________rj2">#REF!</definedName>
    <definedName name="________rj3">#REF!</definedName>
    <definedName name="________rj4">#REF!</definedName>
    <definedName name="________rj5">#REF!</definedName>
    <definedName name="________rj6">#REF!</definedName>
    <definedName name="________rj7">#REF!</definedName>
    <definedName name="________rj8">#REF!</definedName>
    <definedName name="________rj9">#REF!</definedName>
    <definedName name="________rr2" localSheetId="39">[1]!_p1</definedName>
    <definedName name="________rr2" localSheetId="20">[1]!_p1</definedName>
    <definedName name="________rr2" localSheetId="4">[1]!_p1</definedName>
    <definedName name="________rr2" localSheetId="25">[1]!_p1</definedName>
    <definedName name="________rr2" localSheetId="27">[1]!_p1</definedName>
    <definedName name="________rr2" localSheetId="31">[1]!_p1</definedName>
    <definedName name="________rr2" localSheetId="35">[1]!_p1</definedName>
    <definedName name="________rr2" localSheetId="33">[1]!_p1</definedName>
    <definedName name="________rr2" localSheetId="53">[1]!_p1</definedName>
    <definedName name="________rr2" localSheetId="29">[1]!_p1</definedName>
    <definedName name="________rr2" localSheetId="49">[1]!_p1</definedName>
    <definedName name="________rr2" localSheetId="6">[1]!_p1</definedName>
    <definedName name="________rr2" localSheetId="41">[1]!_p1</definedName>
    <definedName name="________rr2" localSheetId="8">[1]!_p1</definedName>
    <definedName name="________rr2" localSheetId="43">[1]!_p1</definedName>
    <definedName name="________rr2" localSheetId="10">[1]!_p1</definedName>
    <definedName name="________rr2" localSheetId="37">[1]!_p1</definedName>
    <definedName name="________rr2" localSheetId="12">[1]!_p1</definedName>
    <definedName name="________rr2" localSheetId="51">[1]!_p1</definedName>
    <definedName name="________rr2" localSheetId="14">[1]!_p1</definedName>
    <definedName name="________rr2" localSheetId="23">[1]!_p1</definedName>
    <definedName name="________rr2" localSheetId="55">[0]!_p1</definedName>
    <definedName name="________rr2" localSheetId="47">[1]!_p1</definedName>
    <definedName name="________rr2" localSheetId="18">[1]!_p1</definedName>
    <definedName name="________rr2" localSheetId="45">[1]!_p1</definedName>
    <definedName name="________rr2" localSheetId="16">[1]!_p1</definedName>
    <definedName name="________rr2">[0]!_p1</definedName>
    <definedName name="________RS1">#REF!</definedName>
    <definedName name="________rs2">#REF!</definedName>
    <definedName name="________rs3">#REF!</definedName>
    <definedName name="________rs4">#REF!</definedName>
    <definedName name="________rs5">#REF!</definedName>
    <definedName name="________rs6">#REF!</definedName>
    <definedName name="________rs7">#REF!</definedName>
    <definedName name="________rs8">#REF!</definedName>
    <definedName name="________rs9">#REF!</definedName>
    <definedName name="_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_sab1" localSheetId="25" hidden="1">{#N/A,#N/A,FALSE,"Banco de Dados"}</definedName>
    <definedName name="________sab1" localSheetId="27" hidden="1">{#N/A,#N/A,FALSE,"Banco de Dados"}</definedName>
    <definedName name="________sab1" localSheetId="31" hidden="1">{#N/A,#N/A,FALSE,"Banco de Dados"}</definedName>
    <definedName name="________sab1" localSheetId="29" hidden="1">{#N/A,#N/A,FALSE,"Banco de Dados"}</definedName>
    <definedName name="________sab1" localSheetId="23" hidden="1">{#N/A,#N/A,FALSE,"Banco de Dados"}</definedName>
    <definedName name="________sab1" localSheetId="55" hidden="1">{#N/A,#N/A,FALSE,"Banco de Dados"}</definedName>
    <definedName name="________sab1" hidden="1">{#N/A,#N/A,FALSE,"Banco de Dados"}</definedName>
    <definedName name="________sab1_1" localSheetId="25" hidden="1">{#N/A,#N/A,FALSE,"Banco de Dados"}</definedName>
    <definedName name="________sab1_1" localSheetId="27" hidden="1">{#N/A,#N/A,FALSE,"Banco de Dados"}</definedName>
    <definedName name="________sab1_1" localSheetId="31" hidden="1">{#N/A,#N/A,FALSE,"Banco de Dados"}</definedName>
    <definedName name="________sab1_1" localSheetId="29" hidden="1">{#N/A,#N/A,FALSE,"Banco de Dados"}</definedName>
    <definedName name="________sab1_1" localSheetId="23" hidden="1">{#N/A,#N/A,FALSE,"Banco de Dados"}</definedName>
    <definedName name="________sab1_1" localSheetId="55" hidden="1">{#N/A,#N/A,FALSE,"Banco de Dados"}</definedName>
    <definedName name="________sab1_1" hidden="1">{#N/A,#N/A,FALSE,"Banco de Dados"}</definedName>
    <definedName name="________sab1_2" localSheetId="25" hidden="1">{#N/A,#N/A,FALSE,"Banco de Dados"}</definedName>
    <definedName name="________sab1_2" localSheetId="27" hidden="1">{#N/A,#N/A,FALSE,"Banco de Dados"}</definedName>
    <definedName name="________sab1_2" localSheetId="31" hidden="1">{#N/A,#N/A,FALSE,"Banco de Dados"}</definedName>
    <definedName name="________sab1_2" localSheetId="29" hidden="1">{#N/A,#N/A,FALSE,"Banco de Dados"}</definedName>
    <definedName name="________sab1_2" localSheetId="23" hidden="1">{#N/A,#N/A,FALSE,"Banco de Dados"}</definedName>
    <definedName name="________sab1_2" localSheetId="55" hidden="1">{#N/A,#N/A,FALSE,"Banco de Dados"}</definedName>
    <definedName name="________sab1_2" hidden="1">{#N/A,#N/A,FALSE,"Banco de Dados"}</definedName>
    <definedName name="________sab1_3" localSheetId="25" hidden="1">{#N/A,#N/A,FALSE,"Banco de Dados"}</definedName>
    <definedName name="________sab1_3" localSheetId="27" hidden="1">{#N/A,#N/A,FALSE,"Banco de Dados"}</definedName>
    <definedName name="________sab1_3" localSheetId="31" hidden="1">{#N/A,#N/A,FALSE,"Banco de Dados"}</definedName>
    <definedName name="________sab1_3" localSheetId="29" hidden="1">{#N/A,#N/A,FALSE,"Banco de Dados"}</definedName>
    <definedName name="________sab1_3" localSheetId="23" hidden="1">{#N/A,#N/A,FALSE,"Banco de Dados"}</definedName>
    <definedName name="________sab1_3" localSheetId="55" hidden="1">{#N/A,#N/A,FALSE,"Banco de Dados"}</definedName>
    <definedName name="________sab1_3" hidden="1">{#N/A,#N/A,FALSE,"Banco de Dados"}</definedName>
    <definedName name="________sab1_4" localSheetId="25" hidden="1">{#N/A,#N/A,FALSE,"Banco de Dados"}</definedName>
    <definedName name="________sab1_4" localSheetId="27" hidden="1">{#N/A,#N/A,FALSE,"Banco de Dados"}</definedName>
    <definedName name="________sab1_4" localSheetId="31" hidden="1">{#N/A,#N/A,FALSE,"Banco de Dados"}</definedName>
    <definedName name="________sab1_4" localSheetId="29" hidden="1">{#N/A,#N/A,FALSE,"Banco de Dados"}</definedName>
    <definedName name="________sab1_4" localSheetId="23" hidden="1">{#N/A,#N/A,FALSE,"Banco de Dados"}</definedName>
    <definedName name="________sab1_4" localSheetId="55" hidden="1">{#N/A,#N/A,FALSE,"Banco de Dados"}</definedName>
    <definedName name="________sab1_4" hidden="1">{#N/A,#N/A,FALSE,"Banco de Dados"}</definedName>
    <definedName name="________sab1_5" localSheetId="25" hidden="1">{#N/A,#N/A,FALSE,"Banco de Dados"}</definedName>
    <definedName name="________sab1_5" localSheetId="27" hidden="1">{#N/A,#N/A,FALSE,"Banco de Dados"}</definedName>
    <definedName name="________sab1_5" localSheetId="31" hidden="1">{#N/A,#N/A,FALSE,"Banco de Dados"}</definedName>
    <definedName name="________sab1_5" localSheetId="29" hidden="1">{#N/A,#N/A,FALSE,"Banco de Dados"}</definedName>
    <definedName name="________sab1_5" localSheetId="23" hidden="1">{#N/A,#N/A,FALSE,"Banco de Dados"}</definedName>
    <definedName name="________sab1_5" localSheetId="55" hidden="1">{#N/A,#N/A,FALSE,"Banco de Dados"}</definedName>
    <definedName name="________sab1_5" hidden="1">{#N/A,#N/A,FALSE,"Banco de Dados"}</definedName>
    <definedName name="________SC1">#REF!</definedName>
    <definedName name="________sc2">#REF!</definedName>
    <definedName name="________sc3">#REF!</definedName>
    <definedName name="________sc4">#REF!</definedName>
    <definedName name="________sc5">#REF!</definedName>
    <definedName name="________sc6">#REF!</definedName>
    <definedName name="________sc7">#REF!</definedName>
    <definedName name="________sc8">#REF!</definedName>
    <definedName name="________sc9">#REF!</definedName>
    <definedName name="________Set1">#REF!</definedName>
    <definedName name="________SHR1">#REF!</definedName>
    <definedName name="________SHR2">#REF!</definedName>
    <definedName name="________SP1">#REF!</definedName>
    <definedName name="________sp2">#REF!</definedName>
    <definedName name="________tab2">#REF!</definedName>
    <definedName name="________tab4" hidden="1">#REF!</definedName>
    <definedName name="________tv150">#REF!</definedName>
    <definedName name="________TV2">#REF!</definedName>
    <definedName name="________tv200">#REF!</definedName>
    <definedName name="________tv250">#REF!</definedName>
    <definedName name="________tv300">#REF!</definedName>
    <definedName name="________tw45">#REF!</definedName>
    <definedName name="________xm1">#REF!</definedName>
    <definedName name="________xm10">#REF!</definedName>
    <definedName name="________xm11">#REF!</definedName>
    <definedName name="________xm12">#REF!</definedName>
    <definedName name="________xm2">#REF!</definedName>
    <definedName name="________xm3">#REF!</definedName>
    <definedName name="________xm4">#REF!</definedName>
    <definedName name="________xm5">#REF!</definedName>
    <definedName name="________xm6">#REF!</definedName>
    <definedName name="________xm7">#REF!</definedName>
    <definedName name="________xm8">#REF!</definedName>
    <definedName name="________xm9">#REF!</definedName>
    <definedName name="________zx1">#REF!</definedName>
    <definedName name="________zx10">#REF!</definedName>
    <definedName name="________zx11">#REF!</definedName>
    <definedName name="________zx12">#REF!</definedName>
    <definedName name="________zx2">#REF!</definedName>
    <definedName name="________zx3">#REF!</definedName>
    <definedName name="________zx4">#REF!</definedName>
    <definedName name="________zx5">#REF!</definedName>
    <definedName name="________zx6">#REF!</definedName>
    <definedName name="________zx7">#REF!</definedName>
    <definedName name="________zx8">#REF!</definedName>
    <definedName name="________zx9">#REF!</definedName>
    <definedName name="_______Abr1">#REF!</definedName>
    <definedName name="_______Ago1">#REF!</definedName>
    <definedName name="_______alt2" localSheetId="39">[1]!___p1</definedName>
    <definedName name="_______alt2" localSheetId="20">[1]!___p1</definedName>
    <definedName name="_______alt2" localSheetId="4">[1]!___p1</definedName>
    <definedName name="_______alt2" localSheetId="25">[1]!___p1</definedName>
    <definedName name="_______alt2" localSheetId="27">[1]!___p1</definedName>
    <definedName name="_______alt2" localSheetId="31">[1]!___p1</definedName>
    <definedName name="_______alt2" localSheetId="35">[1]!___p1</definedName>
    <definedName name="_______alt2" localSheetId="33">[1]!___p1</definedName>
    <definedName name="_______alt2" localSheetId="53">[1]!___p1</definedName>
    <definedName name="_______alt2" localSheetId="29">[1]!___p1</definedName>
    <definedName name="_______alt2" localSheetId="49">[1]!___p1</definedName>
    <definedName name="_______alt2" localSheetId="6">[1]!___p1</definedName>
    <definedName name="_______alt2" localSheetId="41">[1]!___p1</definedName>
    <definedName name="_______alt2" localSheetId="8">[1]!___p1</definedName>
    <definedName name="_______alt2" localSheetId="43">[1]!___p1</definedName>
    <definedName name="_______alt2" localSheetId="10">[1]!___p1</definedName>
    <definedName name="_______alt2" localSheetId="37">[1]!___p1</definedName>
    <definedName name="_______alt2" localSheetId="12">[1]!___p1</definedName>
    <definedName name="_______alt2" localSheetId="51">[1]!___p1</definedName>
    <definedName name="_______alt2" localSheetId="14">[1]!___p1</definedName>
    <definedName name="_______alt2" localSheetId="23">[1]!___p1</definedName>
    <definedName name="_______alt2" localSheetId="55">[0]!___p1</definedName>
    <definedName name="_______alt2" localSheetId="47">[1]!___p1</definedName>
    <definedName name="_______alt2" localSheetId="18">[1]!___p1</definedName>
    <definedName name="_______alt2" localSheetId="45">[1]!___p1</definedName>
    <definedName name="_______alt2" localSheetId="16">[1]!___p1</definedName>
    <definedName name="_______alt2">[0]!___p1</definedName>
    <definedName name="_______AT4">#REF!</definedName>
    <definedName name="_______bh1">#REF!</definedName>
    <definedName name="_______bh2">#REF!</definedName>
    <definedName name="_______bh3">#REF!</definedName>
    <definedName name="_______bh4">#REF!</definedName>
    <definedName name="_______bh5">#REF!</definedName>
    <definedName name="_______bh6">#REF!</definedName>
    <definedName name="_______bh7">#REF!</definedName>
    <definedName name="_______bh8">#REF!</definedName>
    <definedName name="_______bh9">#REF!</definedName>
    <definedName name="_______Brz1">#REF!</definedName>
    <definedName name="_______Brz2">#REF!</definedName>
    <definedName name="_______bsa3">#REF!</definedName>
    <definedName name="_______COL1">#REF!</definedName>
    <definedName name="_______COL2">#REF!</definedName>
    <definedName name="_______COL3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COM1">#REF!</definedName>
    <definedName name="_______com10">#REF!</definedName>
    <definedName name="_______com11">#REF!</definedName>
    <definedName name="_______com12">#REF!</definedName>
    <definedName name="_______com2">#REF!</definedName>
    <definedName name="_______com3">#REF!</definedName>
    <definedName name="_______com4">#REF!</definedName>
    <definedName name="_______com5">#REF!</definedName>
    <definedName name="_______com6">#REF!</definedName>
    <definedName name="_______com7">#REF!</definedName>
    <definedName name="_______com8">#REF!</definedName>
    <definedName name="_______com9">#REF!</definedName>
    <definedName name="_______CPP2">#REF!</definedName>
    <definedName name="_______CPP3">#REF!</definedName>
    <definedName name="_______cto2" localSheetId="39">[1]!_____p1</definedName>
    <definedName name="_______cto2" localSheetId="20">[1]!_____p1</definedName>
    <definedName name="_______cto2" localSheetId="4">[1]!_____p1</definedName>
    <definedName name="_______cto2" localSheetId="25">[1]!_____p1</definedName>
    <definedName name="_______cto2" localSheetId="27">[1]!_____p1</definedName>
    <definedName name="_______cto2" localSheetId="31">[1]!_____p1</definedName>
    <definedName name="_______cto2" localSheetId="35">[1]!_____p1</definedName>
    <definedName name="_______cto2" localSheetId="33">[1]!_____p1</definedName>
    <definedName name="_______cto2" localSheetId="53">[1]!_____p1</definedName>
    <definedName name="_______cto2" localSheetId="29">[1]!_____p1</definedName>
    <definedName name="_______cto2" localSheetId="49">[1]!_____p1</definedName>
    <definedName name="_______cto2" localSheetId="6">[1]!_____p1</definedName>
    <definedName name="_______cto2" localSheetId="41">[1]!_____p1</definedName>
    <definedName name="_______cto2" localSheetId="8">[1]!_____p1</definedName>
    <definedName name="_______cto2" localSheetId="43">[1]!_____p1</definedName>
    <definedName name="_______cto2" localSheetId="10">[1]!_____p1</definedName>
    <definedName name="_______cto2" localSheetId="37">[1]!_____p1</definedName>
    <definedName name="_______cto2" localSheetId="12">[1]!_____p1</definedName>
    <definedName name="_______cto2" localSheetId="51">[1]!_____p1</definedName>
    <definedName name="_______cto2" localSheetId="14">[1]!_____p1</definedName>
    <definedName name="_______cto2" localSheetId="23">[1]!_____p1</definedName>
    <definedName name="_______cto2" localSheetId="55">[0]!_____p1</definedName>
    <definedName name="_______cto2" localSheetId="47">[1]!_____p1</definedName>
    <definedName name="_______cto2" localSheetId="18">[1]!_____p1</definedName>
    <definedName name="_______cto2" localSheetId="45">[1]!_____p1</definedName>
    <definedName name="_______cto2" localSheetId="16">[1]!_____p1</definedName>
    <definedName name="_______cto2">[0]!_____p1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z1">#REF!</definedName>
    <definedName name="_______er1" localSheetId="39">[1]!_______p1</definedName>
    <definedName name="_______er1" localSheetId="20">[1]!_______p1</definedName>
    <definedName name="_______er1" localSheetId="4">[1]!_______p1</definedName>
    <definedName name="_______er1" localSheetId="25">[1]!_______p1</definedName>
    <definedName name="_______er1" localSheetId="27">[1]!_______p1</definedName>
    <definedName name="_______er1" localSheetId="31">[1]!_______p1</definedName>
    <definedName name="_______er1" localSheetId="35">[1]!_______p1</definedName>
    <definedName name="_______er1" localSheetId="33">[1]!_______p1</definedName>
    <definedName name="_______er1" localSheetId="53">[1]!_______p1</definedName>
    <definedName name="_______er1" localSheetId="29">[1]!_______p1</definedName>
    <definedName name="_______er1" localSheetId="49">[1]!_______p1</definedName>
    <definedName name="_______er1" localSheetId="6">[1]!_______p1</definedName>
    <definedName name="_______er1" localSheetId="41">[1]!_______p1</definedName>
    <definedName name="_______er1" localSheetId="8">[1]!_______p1</definedName>
    <definedName name="_______er1" localSheetId="43">[1]!_______p1</definedName>
    <definedName name="_______er1" localSheetId="10">[1]!_______p1</definedName>
    <definedName name="_______er1" localSheetId="37">[1]!_______p1</definedName>
    <definedName name="_______er1" localSheetId="12">[1]!_______p1</definedName>
    <definedName name="_______er1" localSheetId="51">[1]!_______p1</definedName>
    <definedName name="_______er1" localSheetId="14">[1]!_______p1</definedName>
    <definedName name="_______er1" localSheetId="23">[1]!_______p1</definedName>
    <definedName name="_______er1" localSheetId="55">[0]!_______p1</definedName>
    <definedName name="_______er1" localSheetId="47">[1]!_______p1</definedName>
    <definedName name="_______er1" localSheetId="18">[1]!_______p1</definedName>
    <definedName name="_______er1" localSheetId="45">[1]!_______p1</definedName>
    <definedName name="_______er1" localSheetId="16">[1]!_______p1</definedName>
    <definedName name="_______er1">[0]!_______p1</definedName>
    <definedName name="_______Fev1">#REF!</definedName>
    <definedName name="_______j1" localSheetId="39">[1]!_______p1</definedName>
    <definedName name="_______j1" localSheetId="20">[1]!_______p1</definedName>
    <definedName name="_______j1" localSheetId="4">[1]!_______p1</definedName>
    <definedName name="_______j1" localSheetId="25">[1]!_______p1</definedName>
    <definedName name="_______j1" localSheetId="27">[1]!_______p1</definedName>
    <definedName name="_______j1" localSheetId="31">[1]!_______p1</definedName>
    <definedName name="_______j1" localSheetId="35">[1]!_______p1</definedName>
    <definedName name="_______j1" localSheetId="33">[1]!_______p1</definedName>
    <definedName name="_______j1" localSheetId="53">[1]!_______p1</definedName>
    <definedName name="_______j1" localSheetId="29">[1]!_______p1</definedName>
    <definedName name="_______j1" localSheetId="49">[1]!_______p1</definedName>
    <definedName name="_______j1" localSheetId="6">[1]!_______p1</definedName>
    <definedName name="_______j1" localSheetId="41">[1]!_______p1</definedName>
    <definedName name="_______j1" localSheetId="8">[1]!_______p1</definedName>
    <definedName name="_______j1" localSheetId="43">[1]!_______p1</definedName>
    <definedName name="_______j1" localSheetId="10">[1]!_______p1</definedName>
    <definedName name="_______j1" localSheetId="37">[1]!_______p1</definedName>
    <definedName name="_______j1" localSheetId="12">[1]!_______p1</definedName>
    <definedName name="_______j1" localSheetId="51">[1]!_______p1</definedName>
    <definedName name="_______j1" localSheetId="14">[1]!_______p1</definedName>
    <definedName name="_______j1" localSheetId="23">[1]!_______p1</definedName>
    <definedName name="_______j1" localSheetId="55">[0]!_______p1</definedName>
    <definedName name="_______j1" localSheetId="47">[1]!_______p1</definedName>
    <definedName name="_______j1" localSheetId="18">[1]!_______p1</definedName>
    <definedName name="_______j1" localSheetId="45">[1]!_______p1</definedName>
    <definedName name="_______j1" localSheetId="16">[1]!_______p1</definedName>
    <definedName name="_______j1">[0]!_______p1</definedName>
    <definedName name="_______Jan1">#REF!</definedName>
    <definedName name="_______JO2" localSheetId="39">[1]!__p1</definedName>
    <definedName name="_______JO2" localSheetId="20">[1]!__p1</definedName>
    <definedName name="_______JO2" localSheetId="4">[1]!__p1</definedName>
    <definedName name="_______JO2" localSheetId="25">[1]!__p1</definedName>
    <definedName name="_______JO2" localSheetId="27">[1]!__p1</definedName>
    <definedName name="_______JO2" localSheetId="31">[1]!__p1</definedName>
    <definedName name="_______JO2" localSheetId="35">[1]!__p1</definedName>
    <definedName name="_______JO2" localSheetId="33">[1]!__p1</definedName>
    <definedName name="_______JO2" localSheetId="53">[1]!__p1</definedName>
    <definedName name="_______JO2" localSheetId="29">[1]!__p1</definedName>
    <definedName name="_______JO2" localSheetId="49">[1]!__p1</definedName>
    <definedName name="_______JO2" localSheetId="6">[1]!__p1</definedName>
    <definedName name="_______JO2" localSheetId="41">[1]!__p1</definedName>
    <definedName name="_______JO2" localSheetId="8">[1]!__p1</definedName>
    <definedName name="_______JO2" localSheetId="43">[1]!__p1</definedName>
    <definedName name="_______JO2" localSheetId="10">[1]!__p1</definedName>
    <definedName name="_______JO2" localSheetId="37">[1]!__p1</definedName>
    <definedName name="_______JO2" localSheetId="12">[1]!__p1</definedName>
    <definedName name="_______JO2" localSheetId="51">[1]!__p1</definedName>
    <definedName name="_______JO2" localSheetId="14">[1]!__p1</definedName>
    <definedName name="_______JO2" localSheetId="23">[1]!__p1</definedName>
    <definedName name="_______JO2" localSheetId="55">[0]!__p1</definedName>
    <definedName name="_______JO2" localSheetId="47">[1]!__p1</definedName>
    <definedName name="_______JO2" localSheetId="18">[1]!__p1</definedName>
    <definedName name="_______JO2" localSheetId="45">[1]!__p1</definedName>
    <definedName name="_______JO2" localSheetId="16">[1]!__p1</definedName>
    <definedName name="_______JO2">[0]!__p1</definedName>
    <definedName name="_______Jul1">#REF!</definedName>
    <definedName name="_______Jun1">#REF!</definedName>
    <definedName name="_______l">#REF!</definedName>
    <definedName name="_______LO1">#REF!</definedName>
    <definedName name="_______LO2">#REF!</definedName>
    <definedName name="_______Mai1">#REF!</definedName>
    <definedName name="_______Mar1">#REF!</definedName>
    <definedName name="_______MAV1" localSheetId="39">[1]!_______p1</definedName>
    <definedName name="_______MAV1" localSheetId="20">[1]!_______p1</definedName>
    <definedName name="_______MAV1" localSheetId="4">[1]!_______p1</definedName>
    <definedName name="_______MAV1" localSheetId="25">[1]!_______p1</definedName>
    <definedName name="_______MAV1" localSheetId="27">[1]!_______p1</definedName>
    <definedName name="_______MAV1" localSheetId="31">[1]!_______p1</definedName>
    <definedName name="_______MAV1" localSheetId="35">[1]!_______p1</definedName>
    <definedName name="_______MAV1" localSheetId="33">[1]!_______p1</definedName>
    <definedName name="_______MAV1" localSheetId="53">[1]!_______p1</definedName>
    <definedName name="_______MAV1" localSheetId="29">[1]!_______p1</definedName>
    <definedName name="_______MAV1" localSheetId="49">[1]!_______p1</definedName>
    <definedName name="_______MAV1" localSheetId="6">[1]!_______p1</definedName>
    <definedName name="_______MAV1" localSheetId="41">[1]!_______p1</definedName>
    <definedName name="_______MAV1" localSheetId="8">[1]!_______p1</definedName>
    <definedName name="_______MAV1" localSheetId="43">[1]!_______p1</definedName>
    <definedName name="_______MAV1" localSheetId="10">[1]!_______p1</definedName>
    <definedName name="_______MAV1" localSheetId="37">[1]!_______p1</definedName>
    <definedName name="_______MAV1" localSheetId="12">[1]!_______p1</definedName>
    <definedName name="_______MAV1" localSheetId="51">[1]!_______p1</definedName>
    <definedName name="_______MAV1" localSheetId="14">[1]!_______p1</definedName>
    <definedName name="_______MAV1" localSheetId="23">[1]!_______p1</definedName>
    <definedName name="_______MAV1" localSheetId="55">[0]!_______p1</definedName>
    <definedName name="_______MAV1" localSheetId="47">[1]!_______p1</definedName>
    <definedName name="_______MAV1" localSheetId="18">[1]!_______p1</definedName>
    <definedName name="_______MAV1" localSheetId="45">[1]!_______p1</definedName>
    <definedName name="_______MAV1" localSheetId="16">[1]!_______p1</definedName>
    <definedName name="_______MAV1">[0]!_______p1</definedName>
    <definedName name="_______MCC1">#REF!</definedName>
    <definedName name="_______MCC2">#REF!</definedName>
    <definedName name="_______NO2">#REF!</definedName>
    <definedName name="_______NO3">#REF!</definedName>
    <definedName name="_______NO4">#REF!</definedName>
    <definedName name="_______NO5">#REF!</definedName>
    <definedName name="_______Nov1">#REF!</definedName>
    <definedName name="_______od2">#REF!</definedName>
    <definedName name="_______OD3">#REF!</definedName>
    <definedName name="_______ooh1" localSheetId="39">[1]!_____p1</definedName>
    <definedName name="_______ooh1" localSheetId="20">[1]!_____p1</definedName>
    <definedName name="_______ooh1" localSheetId="4">[1]!_____p1</definedName>
    <definedName name="_______ooh1" localSheetId="25">[1]!_____p1</definedName>
    <definedName name="_______ooh1" localSheetId="27">[1]!_____p1</definedName>
    <definedName name="_______ooh1" localSheetId="31">[1]!_____p1</definedName>
    <definedName name="_______ooh1" localSheetId="35">[1]!_____p1</definedName>
    <definedName name="_______ooh1" localSheetId="33">[1]!_____p1</definedName>
    <definedName name="_______ooh1" localSheetId="53">[1]!_____p1</definedName>
    <definedName name="_______ooh1" localSheetId="29">[1]!_____p1</definedName>
    <definedName name="_______ooh1" localSheetId="49">[1]!_____p1</definedName>
    <definedName name="_______ooh1" localSheetId="6">[1]!_____p1</definedName>
    <definedName name="_______ooh1" localSheetId="41">[1]!_____p1</definedName>
    <definedName name="_______ooh1" localSheetId="8">[1]!_____p1</definedName>
    <definedName name="_______ooh1" localSheetId="43">[1]!_____p1</definedName>
    <definedName name="_______ooh1" localSheetId="10">[1]!_____p1</definedName>
    <definedName name="_______ooh1" localSheetId="37">[1]!_____p1</definedName>
    <definedName name="_______ooh1" localSheetId="12">[1]!_____p1</definedName>
    <definedName name="_______ooh1" localSheetId="51">[1]!_____p1</definedName>
    <definedName name="_______ooh1" localSheetId="14">[1]!_____p1</definedName>
    <definedName name="_______ooh1" localSheetId="23">[1]!_____p1</definedName>
    <definedName name="_______ooh1" localSheetId="55">[0]!_____p1</definedName>
    <definedName name="_______ooh1" localSheetId="47">[1]!_____p1</definedName>
    <definedName name="_______ooh1" localSheetId="18">[1]!_____p1</definedName>
    <definedName name="_______ooh1" localSheetId="45">[1]!_____p1</definedName>
    <definedName name="_______ooh1" localSheetId="16">[1]!_____p1</definedName>
    <definedName name="_______ooh1">[0]!_____p1</definedName>
    <definedName name="_______Out1">#REF!</definedName>
    <definedName name="_______PAG1">#REF!</definedName>
    <definedName name="_______PAG10">#REF!</definedName>
    <definedName name="_______PAG11">#REF!</definedName>
    <definedName name="_______PAG12">#REF!</definedName>
    <definedName name="_______PAG2">#REF!</definedName>
    <definedName name="_______PAG3">#REF!</definedName>
    <definedName name="_______PAG4">#REF!</definedName>
    <definedName name="_______PAG5">#REF!</definedName>
    <definedName name="_______PAG6">#REF!</definedName>
    <definedName name="_______PAG7">#REF!</definedName>
    <definedName name="_______PAG8">#REF!</definedName>
    <definedName name="_______PAG9">#REF!</definedName>
    <definedName name="_______PAR1">#REF!</definedName>
    <definedName name="_______PAR2">#REF!</definedName>
    <definedName name="_______PAR3">#REF!</definedName>
    <definedName name="_______PAR4">#REF!</definedName>
    <definedName name="_______PAR5">#REF!</definedName>
    <definedName name="_______PAR6">#REF!</definedName>
    <definedName name="_______PAR7">#REF!</definedName>
    <definedName name="_______PAR8">#REF!</definedName>
    <definedName name="_______PAR9">#REF!</definedName>
    <definedName name="_______PB2">#REF!</definedName>
    <definedName name="_______PB3">#REF!</definedName>
    <definedName name="_______PB4">#REF!</definedName>
    <definedName name="_______PB5">#REF!</definedName>
    <definedName name="_______PB6">#REF!</definedName>
    <definedName name="_______PB7">#REF!</definedName>
    <definedName name="_______PBA2">#REF!</definedName>
    <definedName name="_______PBA3">#REF!</definedName>
    <definedName name="_______PBA4">#REF!</definedName>
    <definedName name="_______PBA5">#REF!</definedName>
    <definedName name="_______PBA6">#REF!</definedName>
    <definedName name="_______PBA7">#REF!</definedName>
    <definedName name="_______PE1">#REF!</definedName>
    <definedName name="_______PG2">#REF!</definedName>
    <definedName name="_______PG3">#REF!</definedName>
    <definedName name="_______PG4">#REF!</definedName>
    <definedName name="_______PG5">#REF!</definedName>
    <definedName name="_______PG6">#REF!</definedName>
    <definedName name="_______PG7">#REF!</definedName>
    <definedName name="_______PR1">#REF!</definedName>
    <definedName name="_______PR2">#REF!</definedName>
    <definedName name="_______PR3">#REF!</definedName>
    <definedName name="_______PR4">#REF!</definedName>
    <definedName name="_______PR5">#REF!</definedName>
    <definedName name="_______PR6">#REF!</definedName>
    <definedName name="_______PR7">#REF!</definedName>
    <definedName name="_______PS2">#REF!</definedName>
    <definedName name="_______PS3">#REF!</definedName>
    <definedName name="_______PS4">#REF!</definedName>
    <definedName name="_______PS5">#REF!</definedName>
    <definedName name="_______PS6">#REF!</definedName>
    <definedName name="_______PS7">#REF!</definedName>
    <definedName name="_______Q35">#REF!</definedName>
    <definedName name="_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_QTE4">#REF!</definedName>
    <definedName name="_______R">#REF!</definedName>
    <definedName name="_______R3">#REF!</definedName>
    <definedName name="_______rad2">#REF!</definedName>
    <definedName name="_______rd2">#REF!</definedName>
    <definedName name="_______Rd30">#REF!</definedName>
    <definedName name="_______RES1">#REF!</definedName>
    <definedName name="_______RES2">#REF!</definedName>
    <definedName name="_______rev1">#N/A</definedName>
    <definedName name="_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EV3" localSheetId="39">[1]!_______p1</definedName>
    <definedName name="_______REV3" localSheetId="20">[1]!_______p1</definedName>
    <definedName name="_______REV3" localSheetId="4">[1]!_______p1</definedName>
    <definedName name="_______REV3" localSheetId="25">[1]!_______p1</definedName>
    <definedName name="_______REV3" localSheetId="27">[1]!_______p1</definedName>
    <definedName name="_______REV3" localSheetId="31">[1]!_______p1</definedName>
    <definedName name="_______REV3" localSheetId="35">[1]!_______p1</definedName>
    <definedName name="_______REV3" localSheetId="33">[1]!_______p1</definedName>
    <definedName name="_______REV3" localSheetId="53">[1]!_______p1</definedName>
    <definedName name="_______REV3" localSheetId="29">[1]!_______p1</definedName>
    <definedName name="_______REV3" localSheetId="49">[1]!_______p1</definedName>
    <definedName name="_______REV3" localSheetId="6">[1]!_______p1</definedName>
    <definedName name="_______REV3" localSheetId="41">[1]!_______p1</definedName>
    <definedName name="_______REV3" localSheetId="8">[1]!_______p1</definedName>
    <definedName name="_______REV3" localSheetId="43">[1]!_______p1</definedName>
    <definedName name="_______REV3" localSheetId="10">[1]!_______p1</definedName>
    <definedName name="_______REV3" localSheetId="37">[1]!_______p1</definedName>
    <definedName name="_______REV3" localSheetId="12">[1]!_______p1</definedName>
    <definedName name="_______REV3" localSheetId="51">[1]!_______p1</definedName>
    <definedName name="_______REV3" localSheetId="14">[1]!_______p1</definedName>
    <definedName name="_______REV3" localSheetId="23">[1]!_______p1</definedName>
    <definedName name="_______REV3" localSheetId="55">[0]!_______p1</definedName>
    <definedName name="_______REV3" localSheetId="47">[1]!_______p1</definedName>
    <definedName name="_______REV3" localSheetId="18">[1]!_______p1</definedName>
    <definedName name="_______REV3" localSheetId="45">[1]!_______p1</definedName>
    <definedName name="_______REV3" localSheetId="16">[1]!_______p1</definedName>
    <definedName name="_______REV3">[0]!_______p1</definedName>
    <definedName name="_______rio1">#REF!</definedName>
    <definedName name="_______rio2">#REF!</definedName>
    <definedName name="_______rio3">#REF!</definedName>
    <definedName name="_______rj1">#REF!</definedName>
    <definedName name="_______rj2">#REF!</definedName>
    <definedName name="_______rj3">#REF!</definedName>
    <definedName name="_______rj4">#REF!</definedName>
    <definedName name="_______rj5">#REF!</definedName>
    <definedName name="_______rj6">#REF!</definedName>
    <definedName name="_______rj7">#REF!</definedName>
    <definedName name="_______rj8">#REF!</definedName>
    <definedName name="_______rj9">#REF!</definedName>
    <definedName name="_______rr2">#REF!</definedName>
    <definedName name="_______RS1">#REF!</definedName>
    <definedName name="_______rs2">#REF!</definedName>
    <definedName name="_______rs3">#REF!</definedName>
    <definedName name="_______rs4">#REF!</definedName>
    <definedName name="_______rs5">#REF!</definedName>
    <definedName name="_______rs6">#REF!</definedName>
    <definedName name="_______rs7">#REF!</definedName>
    <definedName name="_______rs8">#REF!</definedName>
    <definedName name="_______rs9">#REF!</definedName>
    <definedName name="_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_sab1" localSheetId="25" hidden="1">{#N/A,#N/A,FALSE,"Banco de Dados"}</definedName>
    <definedName name="_______sab1" localSheetId="27" hidden="1">{#N/A,#N/A,FALSE,"Banco de Dados"}</definedName>
    <definedName name="_______sab1" localSheetId="31" hidden="1">{#N/A,#N/A,FALSE,"Banco de Dados"}</definedName>
    <definedName name="_______sab1" localSheetId="29" hidden="1">{#N/A,#N/A,FALSE,"Banco de Dados"}</definedName>
    <definedName name="_______sab1" localSheetId="23" hidden="1">{#N/A,#N/A,FALSE,"Banco de Dados"}</definedName>
    <definedName name="_______sab1" localSheetId="55" hidden="1">{#N/A,#N/A,FALSE,"Banco de Dados"}</definedName>
    <definedName name="_______sab1" hidden="1">{#N/A,#N/A,FALSE,"Banco de Dados"}</definedName>
    <definedName name="_______sab1_1" localSheetId="25" hidden="1">{#N/A,#N/A,FALSE,"Banco de Dados"}</definedName>
    <definedName name="_______sab1_1" localSheetId="27" hidden="1">{#N/A,#N/A,FALSE,"Banco de Dados"}</definedName>
    <definedName name="_______sab1_1" localSheetId="31" hidden="1">{#N/A,#N/A,FALSE,"Banco de Dados"}</definedName>
    <definedName name="_______sab1_1" localSheetId="29" hidden="1">{#N/A,#N/A,FALSE,"Banco de Dados"}</definedName>
    <definedName name="_______sab1_1" localSheetId="23" hidden="1">{#N/A,#N/A,FALSE,"Banco de Dados"}</definedName>
    <definedName name="_______sab1_1" localSheetId="55" hidden="1">{#N/A,#N/A,FALSE,"Banco de Dados"}</definedName>
    <definedName name="_______sab1_1" hidden="1">{#N/A,#N/A,FALSE,"Banco de Dados"}</definedName>
    <definedName name="_______sab1_2" localSheetId="25" hidden="1">{#N/A,#N/A,FALSE,"Banco de Dados"}</definedName>
    <definedName name="_______sab1_2" localSheetId="27" hidden="1">{#N/A,#N/A,FALSE,"Banco de Dados"}</definedName>
    <definedName name="_______sab1_2" localSheetId="31" hidden="1">{#N/A,#N/A,FALSE,"Banco de Dados"}</definedName>
    <definedName name="_______sab1_2" localSheetId="29" hidden="1">{#N/A,#N/A,FALSE,"Banco de Dados"}</definedName>
    <definedName name="_______sab1_2" localSheetId="23" hidden="1">{#N/A,#N/A,FALSE,"Banco de Dados"}</definedName>
    <definedName name="_______sab1_2" localSheetId="55" hidden="1">{#N/A,#N/A,FALSE,"Banco de Dados"}</definedName>
    <definedName name="_______sab1_2" hidden="1">{#N/A,#N/A,FALSE,"Banco de Dados"}</definedName>
    <definedName name="_______sab1_3" localSheetId="25" hidden="1">{#N/A,#N/A,FALSE,"Banco de Dados"}</definedName>
    <definedName name="_______sab1_3" localSheetId="27" hidden="1">{#N/A,#N/A,FALSE,"Banco de Dados"}</definedName>
    <definedName name="_______sab1_3" localSheetId="31" hidden="1">{#N/A,#N/A,FALSE,"Banco de Dados"}</definedName>
    <definedName name="_______sab1_3" localSheetId="29" hidden="1">{#N/A,#N/A,FALSE,"Banco de Dados"}</definedName>
    <definedName name="_______sab1_3" localSheetId="23" hidden="1">{#N/A,#N/A,FALSE,"Banco de Dados"}</definedName>
    <definedName name="_______sab1_3" localSheetId="55" hidden="1">{#N/A,#N/A,FALSE,"Banco de Dados"}</definedName>
    <definedName name="_______sab1_3" hidden="1">{#N/A,#N/A,FALSE,"Banco de Dados"}</definedName>
    <definedName name="_______sab1_4" localSheetId="25" hidden="1">{#N/A,#N/A,FALSE,"Banco de Dados"}</definedName>
    <definedName name="_______sab1_4" localSheetId="27" hidden="1">{#N/A,#N/A,FALSE,"Banco de Dados"}</definedName>
    <definedName name="_______sab1_4" localSheetId="31" hidden="1">{#N/A,#N/A,FALSE,"Banco de Dados"}</definedName>
    <definedName name="_______sab1_4" localSheetId="29" hidden="1">{#N/A,#N/A,FALSE,"Banco de Dados"}</definedName>
    <definedName name="_______sab1_4" localSheetId="23" hidden="1">{#N/A,#N/A,FALSE,"Banco de Dados"}</definedName>
    <definedName name="_______sab1_4" localSheetId="55" hidden="1">{#N/A,#N/A,FALSE,"Banco de Dados"}</definedName>
    <definedName name="_______sab1_4" hidden="1">{#N/A,#N/A,FALSE,"Banco de Dados"}</definedName>
    <definedName name="_______sab1_5" localSheetId="25" hidden="1">{#N/A,#N/A,FALSE,"Banco de Dados"}</definedName>
    <definedName name="_______sab1_5" localSheetId="27" hidden="1">{#N/A,#N/A,FALSE,"Banco de Dados"}</definedName>
    <definedName name="_______sab1_5" localSheetId="31" hidden="1">{#N/A,#N/A,FALSE,"Banco de Dados"}</definedName>
    <definedName name="_______sab1_5" localSheetId="29" hidden="1">{#N/A,#N/A,FALSE,"Banco de Dados"}</definedName>
    <definedName name="_______sab1_5" localSheetId="23" hidden="1">{#N/A,#N/A,FALSE,"Banco de Dados"}</definedName>
    <definedName name="_______sab1_5" localSheetId="55" hidden="1">{#N/A,#N/A,FALSE,"Banco de Dados"}</definedName>
    <definedName name="_______sab1_5" hidden="1">{#N/A,#N/A,FALSE,"Banco de Dados"}</definedName>
    <definedName name="_______SC1">#REF!</definedName>
    <definedName name="_______sc2">#REF!</definedName>
    <definedName name="_______sc3">#REF!</definedName>
    <definedName name="_______sc4">#REF!</definedName>
    <definedName name="_______sc5">#REF!</definedName>
    <definedName name="_______sc6">#REF!</definedName>
    <definedName name="_______sc7">#REF!</definedName>
    <definedName name="_______sc8">#REF!</definedName>
    <definedName name="_______sc9">#REF!</definedName>
    <definedName name="_______Set1">#REF!</definedName>
    <definedName name="_______SHR1">#REF!</definedName>
    <definedName name="_______SHR2">#REF!</definedName>
    <definedName name="_______SP1">#REF!</definedName>
    <definedName name="_______sp2">#REF!</definedName>
    <definedName name="_______tab2">#REF!</definedName>
    <definedName name="_______tab4" hidden="1">#REF!</definedName>
    <definedName name="_______tv150">#REF!</definedName>
    <definedName name="_______TV2" localSheetId="39">[1]!_______p1</definedName>
    <definedName name="_______TV2" localSheetId="20">[1]!_______p1</definedName>
    <definedName name="_______TV2" localSheetId="4">[1]!_______p1</definedName>
    <definedName name="_______TV2" localSheetId="25">[1]!_______p1</definedName>
    <definedName name="_______TV2" localSheetId="27">[1]!_______p1</definedName>
    <definedName name="_______TV2" localSheetId="31">[1]!_______p1</definedName>
    <definedName name="_______TV2" localSheetId="35">[1]!_______p1</definedName>
    <definedName name="_______TV2" localSheetId="33">[1]!_______p1</definedName>
    <definedName name="_______TV2" localSheetId="53">[1]!_______p1</definedName>
    <definedName name="_______TV2" localSheetId="29">[1]!_______p1</definedName>
    <definedName name="_______TV2" localSheetId="49">[1]!_______p1</definedName>
    <definedName name="_______TV2" localSheetId="6">[1]!_______p1</definedName>
    <definedName name="_______TV2" localSheetId="41">[1]!_______p1</definedName>
    <definedName name="_______TV2" localSheetId="8">[1]!_______p1</definedName>
    <definedName name="_______TV2" localSheetId="43">[1]!_______p1</definedName>
    <definedName name="_______TV2" localSheetId="10">[1]!_______p1</definedName>
    <definedName name="_______TV2" localSheetId="37">[1]!_______p1</definedName>
    <definedName name="_______TV2" localSheetId="12">[1]!_______p1</definedName>
    <definedName name="_______TV2" localSheetId="51">[1]!_______p1</definedName>
    <definedName name="_______TV2" localSheetId="14">[1]!_______p1</definedName>
    <definedName name="_______TV2" localSheetId="23">[1]!_______p1</definedName>
    <definedName name="_______TV2" localSheetId="55">[0]!_______p1</definedName>
    <definedName name="_______TV2" localSheetId="47">[1]!_______p1</definedName>
    <definedName name="_______TV2" localSheetId="18">[1]!_______p1</definedName>
    <definedName name="_______TV2" localSheetId="45">[1]!_______p1</definedName>
    <definedName name="_______TV2" localSheetId="16">[1]!_______p1</definedName>
    <definedName name="_______TV2">[0]!_______p1</definedName>
    <definedName name="_______tv200">#REF!</definedName>
    <definedName name="_______tv250">#REF!</definedName>
    <definedName name="_______tv300">#REF!</definedName>
    <definedName name="_______tw45">#REF!</definedName>
    <definedName name="_______xm1">#REF!</definedName>
    <definedName name="_______xm10">#REF!</definedName>
    <definedName name="_______xm11">#REF!</definedName>
    <definedName name="_______xm12">#REF!</definedName>
    <definedName name="_______xm2">#REF!</definedName>
    <definedName name="_______xm3">#REF!</definedName>
    <definedName name="_______xm4">#REF!</definedName>
    <definedName name="_______xm5">#REF!</definedName>
    <definedName name="_______xm6">#REF!</definedName>
    <definedName name="_______xm7">#REF!</definedName>
    <definedName name="_______xm8">#REF!</definedName>
    <definedName name="_______xm9">#REF!</definedName>
    <definedName name="_______zx1">#REF!</definedName>
    <definedName name="_______zx10">#REF!</definedName>
    <definedName name="_______zx11">#REF!</definedName>
    <definedName name="_______zx12">#REF!</definedName>
    <definedName name="_______zx2">#REF!</definedName>
    <definedName name="_______zx3">#REF!</definedName>
    <definedName name="_______zx4">#REF!</definedName>
    <definedName name="_______zx5">#REF!</definedName>
    <definedName name="_______zx6">#REF!</definedName>
    <definedName name="_______zx7">#REF!</definedName>
    <definedName name="_______zx8">#REF!</definedName>
    <definedName name="_______zx9">#REF!</definedName>
    <definedName name="_______ZZ192">#REF!</definedName>
    <definedName name="_______ZZ9000">#REF!</definedName>
    <definedName name="______Abr1">#REF!</definedName>
    <definedName name="______Ago1">#REF!</definedName>
    <definedName name="______alt2" localSheetId="39">[1]!_p1</definedName>
    <definedName name="______alt2" localSheetId="20">[1]!_p1</definedName>
    <definedName name="______alt2" localSheetId="4">[1]!_p1</definedName>
    <definedName name="______alt2" localSheetId="25">[1]!_p1</definedName>
    <definedName name="______alt2" localSheetId="27">[1]!_p1</definedName>
    <definedName name="______alt2" localSheetId="31">[1]!_p1</definedName>
    <definedName name="______alt2" localSheetId="35">[1]!_p1</definedName>
    <definedName name="______alt2" localSheetId="33">[1]!_p1</definedName>
    <definedName name="______alt2" localSheetId="53">[1]!_p1</definedName>
    <definedName name="______alt2" localSheetId="29">[1]!_p1</definedName>
    <definedName name="______alt2" localSheetId="49">[1]!_p1</definedName>
    <definedName name="______alt2" localSheetId="6">[1]!_p1</definedName>
    <definedName name="______alt2" localSheetId="41">[1]!_p1</definedName>
    <definedName name="______alt2" localSheetId="8">[1]!_p1</definedName>
    <definedName name="______alt2" localSheetId="43">[1]!_p1</definedName>
    <definedName name="______alt2" localSheetId="10">[1]!_p1</definedName>
    <definedName name="______alt2" localSheetId="37">[1]!_p1</definedName>
    <definedName name="______alt2" localSheetId="12">[1]!_p1</definedName>
    <definedName name="______alt2" localSheetId="51">[1]!_p1</definedName>
    <definedName name="______alt2" localSheetId="14">[1]!_p1</definedName>
    <definedName name="______alt2" localSheetId="23">[1]!_p1</definedName>
    <definedName name="______alt2" localSheetId="55">[0]!_p1</definedName>
    <definedName name="______alt2" localSheetId="47">[1]!_p1</definedName>
    <definedName name="______alt2" localSheetId="18">[1]!_p1</definedName>
    <definedName name="______alt2" localSheetId="45">[1]!_p1</definedName>
    <definedName name="______alt2" localSheetId="16">[1]!_p1</definedName>
    <definedName name="______alt2">[0]!_p1</definedName>
    <definedName name="______AT4">#REF!</definedName>
    <definedName name="______bh1" localSheetId="39">[1]!____p1</definedName>
    <definedName name="______bh1" localSheetId="20">[1]!____p1</definedName>
    <definedName name="______bh1" localSheetId="4">[1]!____p1</definedName>
    <definedName name="______bh1" localSheetId="25">[1]!____p1</definedName>
    <definedName name="______bh1" localSheetId="27">[1]!____p1</definedName>
    <definedName name="______bh1" localSheetId="31">[1]!____p1</definedName>
    <definedName name="______bh1" localSheetId="35">[1]!____p1</definedName>
    <definedName name="______bh1" localSheetId="33">[1]!____p1</definedName>
    <definedName name="______bh1" localSheetId="53">[1]!____p1</definedName>
    <definedName name="______bh1" localSheetId="29">[1]!____p1</definedName>
    <definedName name="______bh1" localSheetId="49">[1]!____p1</definedName>
    <definedName name="______bh1" localSheetId="6">[1]!____p1</definedName>
    <definedName name="______bh1" localSheetId="41">[1]!____p1</definedName>
    <definedName name="______bh1" localSheetId="8">[1]!____p1</definedName>
    <definedName name="______bh1" localSheetId="43">[1]!____p1</definedName>
    <definedName name="______bh1" localSheetId="10">[1]!____p1</definedName>
    <definedName name="______bh1" localSheetId="37">[1]!____p1</definedName>
    <definedName name="______bh1" localSheetId="12">[1]!____p1</definedName>
    <definedName name="______bh1" localSheetId="51">[1]!____p1</definedName>
    <definedName name="______bh1" localSheetId="14">[1]!____p1</definedName>
    <definedName name="______bh1" localSheetId="23">[1]!____p1</definedName>
    <definedName name="______bh1" localSheetId="55">[0]!____p1</definedName>
    <definedName name="______bh1" localSheetId="47">[1]!____p1</definedName>
    <definedName name="______bh1" localSheetId="18">[1]!____p1</definedName>
    <definedName name="______bh1" localSheetId="45">[1]!____p1</definedName>
    <definedName name="______bh1" localSheetId="16">[1]!____p1</definedName>
    <definedName name="______bh1">[0]!____p1</definedName>
    <definedName name="______bh2" localSheetId="39">[1]!____p1</definedName>
    <definedName name="______bh2" localSheetId="20">[1]!____p1</definedName>
    <definedName name="______bh2" localSheetId="4">[1]!____p1</definedName>
    <definedName name="______bh2" localSheetId="25">[1]!____p1</definedName>
    <definedName name="______bh2" localSheetId="27">[1]!____p1</definedName>
    <definedName name="______bh2" localSheetId="31">[1]!____p1</definedName>
    <definedName name="______bh2" localSheetId="35">[1]!____p1</definedName>
    <definedName name="______bh2" localSheetId="33">[1]!____p1</definedName>
    <definedName name="______bh2" localSheetId="53">[1]!____p1</definedName>
    <definedName name="______bh2" localSheetId="29">[1]!____p1</definedName>
    <definedName name="______bh2" localSheetId="49">[1]!____p1</definedName>
    <definedName name="______bh2" localSheetId="6">[1]!____p1</definedName>
    <definedName name="______bh2" localSheetId="41">[1]!____p1</definedName>
    <definedName name="______bh2" localSheetId="8">[1]!____p1</definedName>
    <definedName name="______bh2" localSheetId="43">[1]!____p1</definedName>
    <definedName name="______bh2" localSheetId="10">[1]!____p1</definedName>
    <definedName name="______bh2" localSheetId="37">[1]!____p1</definedName>
    <definedName name="______bh2" localSheetId="12">[1]!____p1</definedName>
    <definedName name="______bh2" localSheetId="51">[1]!____p1</definedName>
    <definedName name="______bh2" localSheetId="14">[1]!____p1</definedName>
    <definedName name="______bh2" localSheetId="23">[1]!____p1</definedName>
    <definedName name="______bh2" localSheetId="55">[0]!____p1</definedName>
    <definedName name="______bh2" localSheetId="47">[1]!____p1</definedName>
    <definedName name="______bh2" localSheetId="18">[1]!____p1</definedName>
    <definedName name="______bh2" localSheetId="45">[1]!____p1</definedName>
    <definedName name="______bh2" localSheetId="16">[1]!____p1</definedName>
    <definedName name="______bh2">[0]!____p1</definedName>
    <definedName name="______bh3" localSheetId="39">[1]!____p1</definedName>
    <definedName name="______bh3" localSheetId="20">[1]!____p1</definedName>
    <definedName name="______bh3" localSheetId="4">[1]!____p1</definedName>
    <definedName name="______bh3" localSheetId="25">[1]!____p1</definedName>
    <definedName name="______bh3" localSheetId="27">[1]!____p1</definedName>
    <definedName name="______bh3" localSheetId="31">[1]!____p1</definedName>
    <definedName name="______bh3" localSheetId="35">[1]!____p1</definedName>
    <definedName name="______bh3" localSheetId="33">[1]!____p1</definedName>
    <definedName name="______bh3" localSheetId="53">[1]!____p1</definedName>
    <definedName name="______bh3" localSheetId="29">[1]!____p1</definedName>
    <definedName name="______bh3" localSheetId="49">[1]!____p1</definedName>
    <definedName name="______bh3" localSheetId="6">[1]!____p1</definedName>
    <definedName name="______bh3" localSheetId="41">[1]!____p1</definedName>
    <definedName name="______bh3" localSheetId="8">[1]!____p1</definedName>
    <definedName name="______bh3" localSheetId="43">[1]!____p1</definedName>
    <definedName name="______bh3" localSheetId="10">[1]!____p1</definedName>
    <definedName name="______bh3" localSheetId="37">[1]!____p1</definedName>
    <definedName name="______bh3" localSheetId="12">[1]!____p1</definedName>
    <definedName name="______bh3" localSheetId="51">[1]!____p1</definedName>
    <definedName name="______bh3" localSheetId="14">[1]!____p1</definedName>
    <definedName name="______bh3" localSheetId="23">[1]!____p1</definedName>
    <definedName name="______bh3" localSheetId="55">[0]!____p1</definedName>
    <definedName name="______bh3" localSheetId="47">[1]!____p1</definedName>
    <definedName name="______bh3" localSheetId="18">[1]!____p1</definedName>
    <definedName name="______bh3" localSheetId="45">[1]!____p1</definedName>
    <definedName name="______bh3" localSheetId="16">[1]!____p1</definedName>
    <definedName name="______bh3">[0]!____p1</definedName>
    <definedName name="______bh4" localSheetId="39">[1]!____p1</definedName>
    <definedName name="______bh4" localSheetId="20">[1]!____p1</definedName>
    <definedName name="______bh4" localSheetId="4">[1]!____p1</definedName>
    <definedName name="______bh4" localSheetId="25">[1]!____p1</definedName>
    <definedName name="______bh4" localSheetId="27">[1]!____p1</definedName>
    <definedName name="______bh4" localSheetId="31">[1]!____p1</definedName>
    <definedName name="______bh4" localSheetId="35">[1]!____p1</definedName>
    <definedName name="______bh4" localSheetId="33">[1]!____p1</definedName>
    <definedName name="______bh4" localSheetId="53">[1]!____p1</definedName>
    <definedName name="______bh4" localSheetId="29">[1]!____p1</definedName>
    <definedName name="______bh4" localSheetId="49">[1]!____p1</definedName>
    <definedName name="______bh4" localSheetId="6">[1]!____p1</definedName>
    <definedName name="______bh4" localSheetId="41">[1]!____p1</definedName>
    <definedName name="______bh4" localSheetId="8">[1]!____p1</definedName>
    <definedName name="______bh4" localSheetId="43">[1]!____p1</definedName>
    <definedName name="______bh4" localSheetId="10">[1]!____p1</definedName>
    <definedName name="______bh4" localSheetId="37">[1]!____p1</definedName>
    <definedName name="______bh4" localSheetId="12">[1]!____p1</definedName>
    <definedName name="______bh4" localSheetId="51">[1]!____p1</definedName>
    <definedName name="______bh4" localSheetId="14">[1]!____p1</definedName>
    <definedName name="______bh4" localSheetId="23">[1]!____p1</definedName>
    <definedName name="______bh4" localSheetId="55">[0]!____p1</definedName>
    <definedName name="______bh4" localSheetId="47">[1]!____p1</definedName>
    <definedName name="______bh4" localSheetId="18">[1]!____p1</definedName>
    <definedName name="______bh4" localSheetId="45">[1]!____p1</definedName>
    <definedName name="______bh4" localSheetId="16">[1]!____p1</definedName>
    <definedName name="______bh4">[0]!____p1</definedName>
    <definedName name="______bh5" localSheetId="39">[1]!____p1</definedName>
    <definedName name="______bh5" localSheetId="20">[1]!____p1</definedName>
    <definedName name="______bh5" localSheetId="4">[1]!____p1</definedName>
    <definedName name="______bh5" localSheetId="25">[1]!____p1</definedName>
    <definedName name="______bh5" localSheetId="27">[1]!____p1</definedName>
    <definedName name="______bh5" localSheetId="31">[1]!____p1</definedName>
    <definedName name="______bh5" localSheetId="35">[1]!____p1</definedName>
    <definedName name="______bh5" localSheetId="33">[1]!____p1</definedName>
    <definedName name="______bh5" localSheetId="53">[1]!____p1</definedName>
    <definedName name="______bh5" localSheetId="29">[1]!____p1</definedName>
    <definedName name="______bh5" localSheetId="49">[1]!____p1</definedName>
    <definedName name="______bh5" localSheetId="6">[1]!____p1</definedName>
    <definedName name="______bh5" localSheetId="41">[1]!____p1</definedName>
    <definedName name="______bh5" localSheetId="8">[1]!____p1</definedName>
    <definedName name="______bh5" localSheetId="43">[1]!____p1</definedName>
    <definedName name="______bh5" localSheetId="10">[1]!____p1</definedName>
    <definedName name="______bh5" localSheetId="37">[1]!____p1</definedName>
    <definedName name="______bh5" localSheetId="12">[1]!____p1</definedName>
    <definedName name="______bh5" localSheetId="51">[1]!____p1</definedName>
    <definedName name="______bh5" localSheetId="14">[1]!____p1</definedName>
    <definedName name="______bh5" localSheetId="23">[1]!____p1</definedName>
    <definedName name="______bh5" localSheetId="55">[0]!____p1</definedName>
    <definedName name="______bh5" localSheetId="47">[1]!____p1</definedName>
    <definedName name="______bh5" localSheetId="18">[1]!____p1</definedName>
    <definedName name="______bh5" localSheetId="45">[1]!____p1</definedName>
    <definedName name="______bh5" localSheetId="16">[1]!____p1</definedName>
    <definedName name="______bh5">[0]!____p1</definedName>
    <definedName name="______bh6" localSheetId="39">[1]!____p1</definedName>
    <definedName name="______bh6" localSheetId="20">[1]!____p1</definedName>
    <definedName name="______bh6" localSheetId="4">[1]!____p1</definedName>
    <definedName name="______bh6" localSheetId="25">[1]!____p1</definedName>
    <definedName name="______bh6" localSheetId="27">[1]!____p1</definedName>
    <definedName name="______bh6" localSheetId="31">[1]!____p1</definedName>
    <definedName name="______bh6" localSheetId="35">[1]!____p1</definedName>
    <definedName name="______bh6" localSheetId="33">[1]!____p1</definedName>
    <definedName name="______bh6" localSheetId="53">[1]!____p1</definedName>
    <definedName name="______bh6" localSheetId="29">[1]!____p1</definedName>
    <definedName name="______bh6" localSheetId="49">[1]!____p1</definedName>
    <definedName name="______bh6" localSheetId="6">[1]!____p1</definedName>
    <definedName name="______bh6" localSheetId="41">[1]!____p1</definedName>
    <definedName name="______bh6" localSheetId="8">[1]!____p1</definedName>
    <definedName name="______bh6" localSheetId="43">[1]!____p1</definedName>
    <definedName name="______bh6" localSheetId="10">[1]!____p1</definedName>
    <definedName name="______bh6" localSheetId="37">[1]!____p1</definedName>
    <definedName name="______bh6" localSheetId="12">[1]!____p1</definedName>
    <definedName name="______bh6" localSheetId="51">[1]!____p1</definedName>
    <definedName name="______bh6" localSheetId="14">[1]!____p1</definedName>
    <definedName name="______bh6" localSheetId="23">[1]!____p1</definedName>
    <definedName name="______bh6" localSheetId="55">[0]!____p1</definedName>
    <definedName name="______bh6" localSheetId="47">[1]!____p1</definedName>
    <definedName name="______bh6" localSheetId="18">[1]!____p1</definedName>
    <definedName name="______bh6" localSheetId="45">[1]!____p1</definedName>
    <definedName name="______bh6" localSheetId="16">[1]!____p1</definedName>
    <definedName name="______bh6">[0]!____p1</definedName>
    <definedName name="______bh7" localSheetId="39">[1]!____p1</definedName>
    <definedName name="______bh7" localSheetId="20">[1]!____p1</definedName>
    <definedName name="______bh7" localSheetId="4">[1]!____p1</definedName>
    <definedName name="______bh7" localSheetId="25">[1]!____p1</definedName>
    <definedName name="______bh7" localSheetId="27">[1]!____p1</definedName>
    <definedName name="______bh7" localSheetId="31">[1]!____p1</definedName>
    <definedName name="______bh7" localSheetId="35">[1]!____p1</definedName>
    <definedName name="______bh7" localSheetId="33">[1]!____p1</definedName>
    <definedName name="______bh7" localSheetId="53">[1]!____p1</definedName>
    <definedName name="______bh7" localSheetId="29">[1]!____p1</definedName>
    <definedName name="______bh7" localSheetId="49">[1]!____p1</definedName>
    <definedName name="______bh7" localSheetId="6">[1]!____p1</definedName>
    <definedName name="______bh7" localSheetId="41">[1]!____p1</definedName>
    <definedName name="______bh7" localSheetId="8">[1]!____p1</definedName>
    <definedName name="______bh7" localSheetId="43">[1]!____p1</definedName>
    <definedName name="______bh7" localSheetId="10">[1]!____p1</definedName>
    <definedName name="______bh7" localSheetId="37">[1]!____p1</definedName>
    <definedName name="______bh7" localSheetId="12">[1]!____p1</definedName>
    <definedName name="______bh7" localSheetId="51">[1]!____p1</definedName>
    <definedName name="______bh7" localSheetId="14">[1]!____p1</definedName>
    <definedName name="______bh7" localSheetId="23">[1]!____p1</definedName>
    <definedName name="______bh7" localSheetId="55">[0]!____p1</definedName>
    <definedName name="______bh7" localSheetId="47">[1]!____p1</definedName>
    <definedName name="______bh7" localSheetId="18">[1]!____p1</definedName>
    <definedName name="______bh7" localSheetId="45">[1]!____p1</definedName>
    <definedName name="______bh7" localSheetId="16">[1]!____p1</definedName>
    <definedName name="______bh7">[0]!____p1</definedName>
    <definedName name="______bh8" localSheetId="39">[1]!____p1</definedName>
    <definedName name="______bh8" localSheetId="20">[1]!____p1</definedName>
    <definedName name="______bh8" localSheetId="4">[1]!____p1</definedName>
    <definedName name="______bh8" localSheetId="25">[1]!____p1</definedName>
    <definedName name="______bh8" localSheetId="27">[1]!____p1</definedName>
    <definedName name="______bh8" localSheetId="31">[1]!____p1</definedName>
    <definedName name="______bh8" localSheetId="35">[1]!____p1</definedName>
    <definedName name="______bh8" localSheetId="33">[1]!____p1</definedName>
    <definedName name="______bh8" localSheetId="53">[1]!____p1</definedName>
    <definedName name="______bh8" localSheetId="29">[1]!____p1</definedName>
    <definedName name="______bh8" localSheetId="49">[1]!____p1</definedName>
    <definedName name="______bh8" localSheetId="6">[1]!____p1</definedName>
    <definedName name="______bh8" localSheetId="41">[1]!____p1</definedName>
    <definedName name="______bh8" localSheetId="8">[1]!____p1</definedName>
    <definedName name="______bh8" localSheetId="43">[1]!____p1</definedName>
    <definedName name="______bh8" localSheetId="10">[1]!____p1</definedName>
    <definedName name="______bh8" localSheetId="37">[1]!____p1</definedName>
    <definedName name="______bh8" localSheetId="12">[1]!____p1</definedName>
    <definedName name="______bh8" localSheetId="51">[1]!____p1</definedName>
    <definedName name="______bh8" localSheetId="14">[1]!____p1</definedName>
    <definedName name="______bh8" localSheetId="23">[1]!____p1</definedName>
    <definedName name="______bh8" localSheetId="55">[0]!____p1</definedName>
    <definedName name="______bh8" localSheetId="47">[1]!____p1</definedName>
    <definedName name="______bh8" localSheetId="18">[1]!____p1</definedName>
    <definedName name="______bh8" localSheetId="45">[1]!____p1</definedName>
    <definedName name="______bh8" localSheetId="16">[1]!____p1</definedName>
    <definedName name="______bh8">[0]!____p1</definedName>
    <definedName name="______bh9" localSheetId="39">[1]!____p1</definedName>
    <definedName name="______bh9" localSheetId="20">[1]!____p1</definedName>
    <definedName name="______bh9" localSheetId="4">[1]!____p1</definedName>
    <definedName name="______bh9" localSheetId="25">[1]!____p1</definedName>
    <definedName name="______bh9" localSheetId="27">[1]!____p1</definedName>
    <definedName name="______bh9" localSheetId="31">[1]!____p1</definedName>
    <definedName name="______bh9" localSheetId="35">[1]!____p1</definedName>
    <definedName name="______bh9" localSheetId="33">[1]!____p1</definedName>
    <definedName name="______bh9" localSheetId="53">[1]!____p1</definedName>
    <definedName name="______bh9" localSheetId="29">[1]!____p1</definedName>
    <definedName name="______bh9" localSheetId="49">[1]!____p1</definedName>
    <definedName name="______bh9" localSheetId="6">[1]!____p1</definedName>
    <definedName name="______bh9" localSheetId="41">[1]!____p1</definedName>
    <definedName name="______bh9" localSheetId="8">[1]!____p1</definedName>
    <definedName name="______bh9" localSheetId="43">[1]!____p1</definedName>
    <definedName name="______bh9" localSheetId="10">[1]!____p1</definedName>
    <definedName name="______bh9" localSheetId="37">[1]!____p1</definedName>
    <definedName name="______bh9" localSheetId="12">[1]!____p1</definedName>
    <definedName name="______bh9" localSheetId="51">[1]!____p1</definedName>
    <definedName name="______bh9" localSheetId="14">[1]!____p1</definedName>
    <definedName name="______bh9" localSheetId="23">[1]!____p1</definedName>
    <definedName name="______bh9" localSheetId="55">[0]!____p1</definedName>
    <definedName name="______bh9" localSheetId="47">[1]!____p1</definedName>
    <definedName name="______bh9" localSheetId="18">[1]!____p1</definedName>
    <definedName name="______bh9" localSheetId="45">[1]!____p1</definedName>
    <definedName name="______bh9" localSheetId="16">[1]!____p1</definedName>
    <definedName name="______bh9">[0]!____p1</definedName>
    <definedName name="______Brz1">#REF!</definedName>
    <definedName name="______Brz2">#REF!</definedName>
    <definedName name="______bsa3">#REF!</definedName>
    <definedName name="______COL1">#REF!</definedName>
    <definedName name="______COL2">#REF!</definedName>
    <definedName name="______COL3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COM1">#REF!</definedName>
    <definedName name="______com10">#REF!</definedName>
    <definedName name="______com11">#REF!</definedName>
    <definedName name="______com12">#REF!</definedName>
    <definedName name="______com2">#REF!</definedName>
    <definedName name="______com3">#REF!</definedName>
    <definedName name="______com4">#REF!</definedName>
    <definedName name="______com5">#REF!</definedName>
    <definedName name="______com6">#REF!</definedName>
    <definedName name="______com7">#REF!</definedName>
    <definedName name="______com8">#REF!</definedName>
    <definedName name="______com9">#REF!</definedName>
    <definedName name="______CPP2">#REF!</definedName>
    <definedName name="______CPP3">#REF!</definedName>
    <definedName name="______cto2" localSheetId="39">[1]!________p1</definedName>
    <definedName name="______cto2" localSheetId="20">[1]!________p1</definedName>
    <definedName name="______cto2" localSheetId="4">[1]!________p1</definedName>
    <definedName name="______cto2" localSheetId="25">[1]!________p1</definedName>
    <definedName name="______cto2" localSheetId="27">[1]!________p1</definedName>
    <definedName name="______cto2" localSheetId="31">[1]!________p1</definedName>
    <definedName name="______cto2" localSheetId="35">[1]!________p1</definedName>
    <definedName name="______cto2" localSheetId="33">[1]!________p1</definedName>
    <definedName name="______cto2" localSheetId="53">[1]!________p1</definedName>
    <definedName name="______cto2" localSheetId="29">[1]!________p1</definedName>
    <definedName name="______cto2" localSheetId="49">[1]!________p1</definedName>
    <definedName name="______cto2" localSheetId="6">[1]!________p1</definedName>
    <definedName name="______cto2" localSheetId="41">[1]!________p1</definedName>
    <definedName name="______cto2" localSheetId="8">[1]!________p1</definedName>
    <definedName name="______cto2" localSheetId="43">[1]!________p1</definedName>
    <definedName name="______cto2" localSheetId="10">[1]!________p1</definedName>
    <definedName name="______cto2" localSheetId="37">[1]!________p1</definedName>
    <definedName name="______cto2" localSheetId="12">[1]!________p1</definedName>
    <definedName name="______cto2" localSheetId="51">[1]!________p1</definedName>
    <definedName name="______cto2" localSheetId="14">[1]!________p1</definedName>
    <definedName name="______cto2" localSheetId="23">[1]!________p1</definedName>
    <definedName name="______cto2" localSheetId="55">[0]!________p1</definedName>
    <definedName name="______cto2" localSheetId="47">[1]!________p1</definedName>
    <definedName name="______cto2" localSheetId="18">[1]!________p1</definedName>
    <definedName name="______cto2" localSheetId="45">[1]!________p1</definedName>
    <definedName name="______cto2" localSheetId="16">[1]!________p1</definedName>
    <definedName name="______cto2">[0]!________p1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z1">#REF!</definedName>
    <definedName name="______er1" localSheetId="39">[1]!________p1</definedName>
    <definedName name="______er1" localSheetId="20">[1]!________p1</definedName>
    <definedName name="______er1" localSheetId="4">[1]!________p1</definedName>
    <definedName name="______er1" localSheetId="25">[1]!________p1</definedName>
    <definedName name="______er1" localSheetId="27">[1]!________p1</definedName>
    <definedName name="______er1" localSheetId="31">[1]!________p1</definedName>
    <definedName name="______er1" localSheetId="35">[1]!________p1</definedName>
    <definedName name="______er1" localSheetId="33">[1]!________p1</definedName>
    <definedName name="______er1" localSheetId="53">[1]!________p1</definedName>
    <definedName name="______er1" localSheetId="29">[1]!________p1</definedName>
    <definedName name="______er1" localSheetId="49">[1]!________p1</definedName>
    <definedName name="______er1" localSheetId="6">[1]!________p1</definedName>
    <definedName name="______er1" localSheetId="41">[1]!________p1</definedName>
    <definedName name="______er1" localSheetId="8">[1]!________p1</definedName>
    <definedName name="______er1" localSheetId="43">[1]!________p1</definedName>
    <definedName name="______er1" localSheetId="10">[1]!________p1</definedName>
    <definedName name="______er1" localSheetId="37">[1]!________p1</definedName>
    <definedName name="______er1" localSheetId="12">[1]!________p1</definedName>
    <definedName name="______er1" localSheetId="51">[1]!________p1</definedName>
    <definedName name="______er1" localSheetId="14">[1]!________p1</definedName>
    <definedName name="______er1" localSheetId="23">[1]!________p1</definedName>
    <definedName name="______er1" localSheetId="55">[0]!________p1</definedName>
    <definedName name="______er1" localSheetId="47">[1]!________p1</definedName>
    <definedName name="______er1" localSheetId="18">[1]!________p1</definedName>
    <definedName name="______er1" localSheetId="45">[1]!________p1</definedName>
    <definedName name="______er1" localSheetId="16">[1]!________p1</definedName>
    <definedName name="______er1">[0]!________p1</definedName>
    <definedName name="______Fev1">#REF!</definedName>
    <definedName name="______j1">#REF!</definedName>
    <definedName name="______Jan1">#REF!</definedName>
    <definedName name="______JO2" localSheetId="39">[1]!____p1</definedName>
    <definedName name="______JO2" localSheetId="20">[1]!____p1</definedName>
    <definedName name="______JO2" localSheetId="4">[1]!____p1</definedName>
    <definedName name="______JO2" localSheetId="25">[1]!____p1</definedName>
    <definedName name="______JO2" localSheetId="27">[1]!____p1</definedName>
    <definedName name="______JO2" localSheetId="31">[1]!____p1</definedName>
    <definedName name="______JO2" localSheetId="35">[1]!____p1</definedName>
    <definedName name="______JO2" localSheetId="33">[1]!____p1</definedName>
    <definedName name="______JO2" localSheetId="53">[1]!____p1</definedName>
    <definedName name="______JO2" localSheetId="29">[1]!____p1</definedName>
    <definedName name="______JO2" localSheetId="49">[1]!____p1</definedName>
    <definedName name="______JO2" localSheetId="6">[1]!____p1</definedName>
    <definedName name="______JO2" localSheetId="41">[1]!____p1</definedName>
    <definedName name="______JO2" localSheetId="8">[1]!____p1</definedName>
    <definedName name="______JO2" localSheetId="43">[1]!____p1</definedName>
    <definedName name="______JO2" localSheetId="10">[1]!____p1</definedName>
    <definedName name="______JO2" localSheetId="37">[1]!____p1</definedName>
    <definedName name="______JO2" localSheetId="12">[1]!____p1</definedName>
    <definedName name="______JO2" localSheetId="51">[1]!____p1</definedName>
    <definedName name="______JO2" localSheetId="14">[1]!____p1</definedName>
    <definedName name="______JO2" localSheetId="23">[1]!____p1</definedName>
    <definedName name="______JO2" localSheetId="55">[0]!____p1</definedName>
    <definedName name="______JO2" localSheetId="47">[1]!____p1</definedName>
    <definedName name="______JO2" localSheetId="18">[1]!____p1</definedName>
    <definedName name="______JO2" localSheetId="45">[1]!____p1</definedName>
    <definedName name="______JO2" localSheetId="16">[1]!____p1</definedName>
    <definedName name="______JO2">[0]!____p1</definedName>
    <definedName name="______Jul1">#REF!</definedName>
    <definedName name="______Jun1">#REF!</definedName>
    <definedName name="______l">#REF!</definedName>
    <definedName name="______LO1">#REF!</definedName>
    <definedName name="______LO2">#REF!</definedName>
    <definedName name="______Mai1">#REF!</definedName>
    <definedName name="______Mar1">#REF!</definedName>
    <definedName name="______MAV1" localSheetId="39">[1]!________p1</definedName>
    <definedName name="______MAV1" localSheetId="20">[1]!________p1</definedName>
    <definedName name="______MAV1" localSheetId="4">[1]!________p1</definedName>
    <definedName name="______MAV1" localSheetId="25">[1]!________p1</definedName>
    <definedName name="______MAV1" localSheetId="27">[1]!________p1</definedName>
    <definedName name="______MAV1" localSheetId="31">[1]!________p1</definedName>
    <definedName name="______MAV1" localSheetId="35">[1]!________p1</definedName>
    <definedName name="______MAV1" localSheetId="33">[1]!________p1</definedName>
    <definedName name="______MAV1" localSheetId="53">[1]!________p1</definedName>
    <definedName name="______MAV1" localSheetId="29">[1]!________p1</definedName>
    <definedName name="______MAV1" localSheetId="49">[1]!________p1</definedName>
    <definedName name="______MAV1" localSheetId="6">[1]!________p1</definedName>
    <definedName name="______MAV1" localSheetId="41">[1]!________p1</definedName>
    <definedName name="______MAV1" localSheetId="8">[1]!________p1</definedName>
    <definedName name="______MAV1" localSheetId="43">[1]!________p1</definedName>
    <definedName name="______MAV1" localSheetId="10">[1]!________p1</definedName>
    <definedName name="______MAV1" localSheetId="37">[1]!________p1</definedName>
    <definedName name="______MAV1" localSheetId="12">[1]!________p1</definedName>
    <definedName name="______MAV1" localSheetId="51">[1]!________p1</definedName>
    <definedName name="______MAV1" localSheetId="14">[1]!________p1</definedName>
    <definedName name="______MAV1" localSheetId="23">[1]!________p1</definedName>
    <definedName name="______MAV1" localSheetId="55">[0]!________p1</definedName>
    <definedName name="______MAV1" localSheetId="47">[1]!________p1</definedName>
    <definedName name="______MAV1" localSheetId="18">[1]!________p1</definedName>
    <definedName name="______MAV1" localSheetId="45">[1]!________p1</definedName>
    <definedName name="______MAV1" localSheetId="16">[1]!________p1</definedName>
    <definedName name="______MAV1">[0]!________p1</definedName>
    <definedName name="______MCC1">#REF!</definedName>
    <definedName name="______MCC2">#REF!</definedName>
    <definedName name="______NO2">#REF!</definedName>
    <definedName name="______NO3">#REF!</definedName>
    <definedName name="______NO4">#REF!</definedName>
    <definedName name="______NO5">#REF!</definedName>
    <definedName name="______Nov1">#REF!</definedName>
    <definedName name="______o1" localSheetId="25" hidden="1">{"det (May)",#N/A,FALSE,"June";"sum (MAY YTD)",#N/A,FALSE,"June YTD"}</definedName>
    <definedName name="______o1" localSheetId="27" hidden="1">{"det (May)",#N/A,FALSE,"June";"sum (MAY YTD)",#N/A,FALSE,"June YTD"}</definedName>
    <definedName name="______o1" localSheetId="31" hidden="1">{"det (May)",#N/A,FALSE,"June";"sum (MAY YTD)",#N/A,FALSE,"June YTD"}</definedName>
    <definedName name="______o1" localSheetId="29" hidden="1">{"det (May)",#N/A,FALSE,"June";"sum (MAY YTD)",#N/A,FALSE,"June YTD"}</definedName>
    <definedName name="______o1" localSheetId="23" hidden="1">{"det (May)",#N/A,FALSE,"June";"sum (MAY YTD)",#N/A,FALSE,"June YTD"}</definedName>
    <definedName name="______o1" localSheetId="55" hidden="1">{"det (May)",#N/A,FALSE,"June";"sum (MAY YTD)",#N/A,FALSE,"June YTD"}</definedName>
    <definedName name="______o1" hidden="1">{"det (May)",#N/A,FALSE,"June";"sum (MAY YTD)",#N/A,FALSE,"June YTD"}</definedName>
    <definedName name="______od2">#REF!</definedName>
    <definedName name="______OD3">#REF!</definedName>
    <definedName name="______ooh1" localSheetId="39">[1]!_p1</definedName>
    <definedName name="______ooh1" localSheetId="20">[1]!_p1</definedName>
    <definedName name="______ooh1" localSheetId="4">[1]!_p1</definedName>
    <definedName name="______ooh1" localSheetId="25">[1]!_p1</definedName>
    <definedName name="______ooh1" localSheetId="27">[1]!_p1</definedName>
    <definedName name="______ooh1" localSheetId="31">[1]!_p1</definedName>
    <definedName name="______ooh1" localSheetId="35">[1]!_p1</definedName>
    <definedName name="______ooh1" localSheetId="33">[1]!_p1</definedName>
    <definedName name="______ooh1" localSheetId="53">[1]!_p1</definedName>
    <definedName name="______ooh1" localSheetId="29">[1]!_p1</definedName>
    <definedName name="______ooh1" localSheetId="49">[1]!_p1</definedName>
    <definedName name="______ooh1" localSheetId="6">[1]!_p1</definedName>
    <definedName name="______ooh1" localSheetId="41">[1]!_p1</definedName>
    <definedName name="______ooh1" localSheetId="8">[1]!_p1</definedName>
    <definedName name="______ooh1" localSheetId="43">[1]!_p1</definedName>
    <definedName name="______ooh1" localSheetId="10">[1]!_p1</definedName>
    <definedName name="______ooh1" localSheetId="37">[1]!_p1</definedName>
    <definedName name="______ooh1" localSheetId="12">[1]!_p1</definedName>
    <definedName name="______ooh1" localSheetId="51">[1]!_p1</definedName>
    <definedName name="______ooh1" localSheetId="14">[1]!_p1</definedName>
    <definedName name="______ooh1" localSheetId="23">[1]!_p1</definedName>
    <definedName name="______ooh1" localSheetId="55">[0]!_p1</definedName>
    <definedName name="______ooh1" localSheetId="47">[1]!_p1</definedName>
    <definedName name="______ooh1" localSheetId="18">[1]!_p1</definedName>
    <definedName name="______ooh1" localSheetId="45">[1]!_p1</definedName>
    <definedName name="______ooh1" localSheetId="16">[1]!_p1</definedName>
    <definedName name="______ooh1">[0]!_p1</definedName>
    <definedName name="______Out1">#REF!</definedName>
    <definedName name="______PAG1">#REF!</definedName>
    <definedName name="______PAG10">#REF!</definedName>
    <definedName name="______PAG11">#REF!</definedName>
    <definedName name="______PAG12">#REF!</definedName>
    <definedName name="______PAG2">#REF!</definedName>
    <definedName name="______PAG3">#REF!</definedName>
    <definedName name="______PAG4">#REF!</definedName>
    <definedName name="______PAG5">#REF!</definedName>
    <definedName name="______PAG6">#REF!</definedName>
    <definedName name="______PAG7">#REF!</definedName>
    <definedName name="______PAG8">#REF!</definedName>
    <definedName name="______PAG9">#REF!</definedName>
    <definedName name="______PAR1">#REF!</definedName>
    <definedName name="______PAR2">#REF!</definedName>
    <definedName name="______PAR3">#REF!</definedName>
    <definedName name="______PAR4">#REF!</definedName>
    <definedName name="______PAR5">#REF!</definedName>
    <definedName name="______PAR6">#REF!</definedName>
    <definedName name="______PAR7">#REF!</definedName>
    <definedName name="______PAR8">#REF!</definedName>
    <definedName name="______PAR9">#REF!</definedName>
    <definedName name="______PB2">#REF!</definedName>
    <definedName name="______PB3">#REF!</definedName>
    <definedName name="______PB4">#REF!</definedName>
    <definedName name="______PB5">#REF!</definedName>
    <definedName name="______PB6">#REF!</definedName>
    <definedName name="______PB7">#REF!</definedName>
    <definedName name="______PBA2">#REF!</definedName>
    <definedName name="______PBA3">#REF!</definedName>
    <definedName name="______PBA4">#REF!</definedName>
    <definedName name="______PBA5">#REF!</definedName>
    <definedName name="______PBA6">#REF!</definedName>
    <definedName name="______PBA7">#REF!</definedName>
    <definedName name="______PE1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R1">#REF!</definedName>
    <definedName name="______PR2">#REF!</definedName>
    <definedName name="______PR3">#REF!</definedName>
    <definedName name="______PR4">#REF!</definedName>
    <definedName name="______PR5">#REF!</definedName>
    <definedName name="______PR6">#REF!</definedName>
    <definedName name="______PR7">#REF!</definedName>
    <definedName name="______PS2">#REF!</definedName>
    <definedName name="______PS3">#REF!</definedName>
    <definedName name="______PS4">#REF!</definedName>
    <definedName name="______PS5">#REF!</definedName>
    <definedName name="______PS6">#REF!</definedName>
    <definedName name="______PS7">#REF!</definedName>
    <definedName name="______Q35">#REF!</definedName>
    <definedName name="_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_QTE4">#REF!</definedName>
    <definedName name="______R" localSheetId="39">[1]!__p1</definedName>
    <definedName name="______R" localSheetId="20">[1]!__p1</definedName>
    <definedName name="______R" localSheetId="4">[1]!__p1</definedName>
    <definedName name="______R" localSheetId="25">[1]!__p1</definedName>
    <definedName name="______R" localSheetId="27">[1]!__p1</definedName>
    <definedName name="______R" localSheetId="31">[1]!__p1</definedName>
    <definedName name="______R" localSheetId="35">[1]!__p1</definedName>
    <definedName name="______R" localSheetId="33">[1]!__p1</definedName>
    <definedName name="______R" localSheetId="53">[1]!__p1</definedName>
    <definedName name="______R" localSheetId="29">[1]!__p1</definedName>
    <definedName name="______R" localSheetId="49">[1]!__p1</definedName>
    <definedName name="______R" localSheetId="6">[1]!__p1</definedName>
    <definedName name="______R" localSheetId="41">[1]!__p1</definedName>
    <definedName name="______R" localSheetId="8">[1]!__p1</definedName>
    <definedName name="______R" localSheetId="43">[1]!__p1</definedName>
    <definedName name="______R" localSheetId="10">[1]!__p1</definedName>
    <definedName name="______R" localSheetId="37">[1]!__p1</definedName>
    <definedName name="______R" localSheetId="12">[1]!__p1</definedName>
    <definedName name="______R" localSheetId="51">[1]!__p1</definedName>
    <definedName name="______R" localSheetId="14">[1]!__p1</definedName>
    <definedName name="______R" localSheetId="23">[1]!__p1</definedName>
    <definedName name="______R" localSheetId="55">[0]!__p1</definedName>
    <definedName name="______R" localSheetId="47">[1]!__p1</definedName>
    <definedName name="______R" localSheetId="18">[1]!__p1</definedName>
    <definedName name="______R" localSheetId="45">[1]!__p1</definedName>
    <definedName name="______R" localSheetId="16">[1]!__p1</definedName>
    <definedName name="______R">[0]!__p1</definedName>
    <definedName name="______R3">#REF!</definedName>
    <definedName name="______rad2">#REF!</definedName>
    <definedName name="______rd2">#REF!</definedName>
    <definedName name="______Rd30">#REF!</definedName>
    <definedName name="______RES1">#REF!</definedName>
    <definedName name="______RES2">#REF!</definedName>
    <definedName name="______rev1">#N/A</definedName>
    <definedName name="_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EV3" localSheetId="39">[1]!________p1</definedName>
    <definedName name="______REV3" localSheetId="20">[1]!________p1</definedName>
    <definedName name="______REV3" localSheetId="4">[1]!________p1</definedName>
    <definedName name="______REV3" localSheetId="25">[1]!________p1</definedName>
    <definedName name="______REV3" localSheetId="27">[1]!________p1</definedName>
    <definedName name="______REV3" localSheetId="31">[1]!________p1</definedName>
    <definedName name="______REV3" localSheetId="35">[1]!________p1</definedName>
    <definedName name="______REV3" localSheetId="33">[1]!________p1</definedName>
    <definedName name="______REV3" localSheetId="53">[1]!________p1</definedName>
    <definedName name="______REV3" localSheetId="29">[1]!________p1</definedName>
    <definedName name="______REV3" localSheetId="49">[1]!________p1</definedName>
    <definedName name="______REV3" localSheetId="6">[1]!________p1</definedName>
    <definedName name="______REV3" localSheetId="41">[1]!________p1</definedName>
    <definedName name="______REV3" localSheetId="8">[1]!________p1</definedName>
    <definedName name="______REV3" localSheetId="43">[1]!________p1</definedName>
    <definedName name="______REV3" localSheetId="10">[1]!________p1</definedName>
    <definedName name="______REV3" localSheetId="37">[1]!________p1</definedName>
    <definedName name="______REV3" localSheetId="12">[1]!________p1</definedName>
    <definedName name="______REV3" localSheetId="51">[1]!________p1</definedName>
    <definedName name="______REV3" localSheetId="14">[1]!________p1</definedName>
    <definedName name="______REV3" localSheetId="23">[1]!________p1</definedName>
    <definedName name="______REV3" localSheetId="55">[0]!________p1</definedName>
    <definedName name="______REV3" localSheetId="47">[1]!________p1</definedName>
    <definedName name="______REV3" localSheetId="18">[1]!________p1</definedName>
    <definedName name="______REV3" localSheetId="45">[1]!________p1</definedName>
    <definedName name="______REV3" localSheetId="16">[1]!________p1</definedName>
    <definedName name="______REV3">[0]!________p1</definedName>
    <definedName name="______rio1" localSheetId="39">[1]!____p1</definedName>
    <definedName name="______rio1" localSheetId="20">[1]!____p1</definedName>
    <definedName name="______rio1" localSheetId="4">[1]!____p1</definedName>
    <definedName name="______rio1" localSheetId="25">[1]!____p1</definedName>
    <definedName name="______rio1" localSheetId="27">[1]!____p1</definedName>
    <definedName name="______rio1" localSheetId="31">[1]!____p1</definedName>
    <definedName name="______rio1" localSheetId="35">[1]!____p1</definedName>
    <definedName name="______rio1" localSheetId="33">[1]!____p1</definedName>
    <definedName name="______rio1" localSheetId="53">[1]!____p1</definedName>
    <definedName name="______rio1" localSheetId="29">[1]!____p1</definedName>
    <definedName name="______rio1" localSheetId="49">[1]!____p1</definedName>
    <definedName name="______rio1" localSheetId="6">[1]!____p1</definedName>
    <definedName name="______rio1" localSheetId="41">[1]!____p1</definedName>
    <definedName name="______rio1" localSheetId="8">[1]!____p1</definedName>
    <definedName name="______rio1" localSheetId="43">[1]!____p1</definedName>
    <definedName name="______rio1" localSheetId="10">[1]!____p1</definedName>
    <definedName name="______rio1" localSheetId="37">[1]!____p1</definedName>
    <definedName name="______rio1" localSheetId="12">[1]!____p1</definedName>
    <definedName name="______rio1" localSheetId="51">[1]!____p1</definedName>
    <definedName name="______rio1" localSheetId="14">[1]!____p1</definedName>
    <definedName name="______rio1" localSheetId="23">[1]!____p1</definedName>
    <definedName name="______rio1" localSheetId="55">[0]!____p1</definedName>
    <definedName name="______rio1" localSheetId="47">[1]!____p1</definedName>
    <definedName name="______rio1" localSheetId="18">[1]!____p1</definedName>
    <definedName name="______rio1" localSheetId="45">[1]!____p1</definedName>
    <definedName name="______rio1" localSheetId="16">[1]!____p1</definedName>
    <definedName name="______rio1">[0]!____p1</definedName>
    <definedName name="______rio2" localSheetId="39">[1]!____p1</definedName>
    <definedName name="______rio2" localSheetId="20">[1]!____p1</definedName>
    <definedName name="______rio2" localSheetId="4">[1]!____p1</definedName>
    <definedName name="______rio2" localSheetId="25">[1]!____p1</definedName>
    <definedName name="______rio2" localSheetId="27">[1]!____p1</definedName>
    <definedName name="______rio2" localSheetId="31">[1]!____p1</definedName>
    <definedName name="______rio2" localSheetId="35">[1]!____p1</definedName>
    <definedName name="______rio2" localSheetId="33">[1]!____p1</definedName>
    <definedName name="______rio2" localSheetId="53">[1]!____p1</definedName>
    <definedName name="______rio2" localSheetId="29">[1]!____p1</definedName>
    <definedName name="______rio2" localSheetId="49">[1]!____p1</definedName>
    <definedName name="______rio2" localSheetId="6">[1]!____p1</definedName>
    <definedName name="______rio2" localSheetId="41">[1]!____p1</definedName>
    <definedName name="______rio2" localSheetId="8">[1]!____p1</definedName>
    <definedName name="______rio2" localSheetId="43">[1]!____p1</definedName>
    <definedName name="______rio2" localSheetId="10">[1]!____p1</definedName>
    <definedName name="______rio2" localSheetId="37">[1]!____p1</definedName>
    <definedName name="______rio2" localSheetId="12">[1]!____p1</definedName>
    <definedName name="______rio2" localSheetId="51">[1]!____p1</definedName>
    <definedName name="______rio2" localSheetId="14">[1]!____p1</definedName>
    <definedName name="______rio2" localSheetId="23">[1]!____p1</definedName>
    <definedName name="______rio2" localSheetId="55">[0]!____p1</definedName>
    <definedName name="______rio2" localSheetId="47">[1]!____p1</definedName>
    <definedName name="______rio2" localSheetId="18">[1]!____p1</definedName>
    <definedName name="______rio2" localSheetId="45">[1]!____p1</definedName>
    <definedName name="______rio2" localSheetId="16">[1]!____p1</definedName>
    <definedName name="______rio2">[0]!____p1</definedName>
    <definedName name="______rio3" localSheetId="39">[1]!____p1</definedName>
    <definedName name="______rio3" localSheetId="20">[1]!____p1</definedName>
    <definedName name="______rio3" localSheetId="4">[1]!____p1</definedName>
    <definedName name="______rio3" localSheetId="25">[1]!____p1</definedName>
    <definedName name="______rio3" localSheetId="27">[1]!____p1</definedName>
    <definedName name="______rio3" localSheetId="31">[1]!____p1</definedName>
    <definedName name="______rio3" localSheetId="35">[1]!____p1</definedName>
    <definedName name="______rio3" localSheetId="33">[1]!____p1</definedName>
    <definedName name="______rio3" localSheetId="53">[1]!____p1</definedName>
    <definedName name="______rio3" localSheetId="29">[1]!____p1</definedName>
    <definedName name="______rio3" localSheetId="49">[1]!____p1</definedName>
    <definedName name="______rio3" localSheetId="6">[1]!____p1</definedName>
    <definedName name="______rio3" localSheetId="41">[1]!____p1</definedName>
    <definedName name="______rio3" localSheetId="8">[1]!____p1</definedName>
    <definedName name="______rio3" localSheetId="43">[1]!____p1</definedName>
    <definedName name="______rio3" localSheetId="10">[1]!____p1</definedName>
    <definedName name="______rio3" localSheetId="37">[1]!____p1</definedName>
    <definedName name="______rio3" localSheetId="12">[1]!____p1</definedName>
    <definedName name="______rio3" localSheetId="51">[1]!____p1</definedName>
    <definedName name="______rio3" localSheetId="14">[1]!____p1</definedName>
    <definedName name="______rio3" localSheetId="23">[1]!____p1</definedName>
    <definedName name="______rio3" localSheetId="55">[0]!____p1</definedName>
    <definedName name="______rio3" localSheetId="47">[1]!____p1</definedName>
    <definedName name="______rio3" localSheetId="18">[1]!____p1</definedName>
    <definedName name="______rio3" localSheetId="45">[1]!____p1</definedName>
    <definedName name="______rio3" localSheetId="16">[1]!____p1</definedName>
    <definedName name="______rio3">[0]!____p1</definedName>
    <definedName name="______rj1" localSheetId="39">[1]!____p1</definedName>
    <definedName name="______rj1" localSheetId="20">[1]!____p1</definedName>
    <definedName name="______rj1" localSheetId="4">[1]!____p1</definedName>
    <definedName name="______rj1" localSheetId="25">[1]!____p1</definedName>
    <definedName name="______rj1" localSheetId="27">[1]!____p1</definedName>
    <definedName name="______rj1" localSheetId="31">[1]!____p1</definedName>
    <definedName name="______rj1" localSheetId="35">[1]!____p1</definedName>
    <definedName name="______rj1" localSheetId="33">[1]!____p1</definedName>
    <definedName name="______rj1" localSheetId="53">[1]!____p1</definedName>
    <definedName name="______rj1" localSheetId="29">[1]!____p1</definedName>
    <definedName name="______rj1" localSheetId="49">[1]!____p1</definedName>
    <definedName name="______rj1" localSheetId="6">[1]!____p1</definedName>
    <definedName name="______rj1" localSheetId="41">[1]!____p1</definedName>
    <definedName name="______rj1" localSheetId="8">[1]!____p1</definedName>
    <definedName name="______rj1" localSheetId="43">[1]!____p1</definedName>
    <definedName name="______rj1" localSheetId="10">[1]!____p1</definedName>
    <definedName name="______rj1" localSheetId="37">[1]!____p1</definedName>
    <definedName name="______rj1" localSheetId="12">[1]!____p1</definedName>
    <definedName name="______rj1" localSheetId="51">[1]!____p1</definedName>
    <definedName name="______rj1" localSheetId="14">[1]!____p1</definedName>
    <definedName name="______rj1" localSheetId="23">[1]!____p1</definedName>
    <definedName name="______rj1" localSheetId="55">[0]!____p1</definedName>
    <definedName name="______rj1" localSheetId="47">[1]!____p1</definedName>
    <definedName name="______rj1" localSheetId="18">[1]!____p1</definedName>
    <definedName name="______rj1" localSheetId="45">[1]!____p1</definedName>
    <definedName name="______rj1" localSheetId="16">[1]!____p1</definedName>
    <definedName name="______rj1">[0]!____p1</definedName>
    <definedName name="______rj2" localSheetId="39">[1]!____p1</definedName>
    <definedName name="______rj2" localSheetId="20">[1]!____p1</definedName>
    <definedName name="______rj2" localSheetId="4">[1]!____p1</definedName>
    <definedName name="______rj2" localSheetId="25">[1]!____p1</definedName>
    <definedName name="______rj2" localSheetId="27">[1]!____p1</definedName>
    <definedName name="______rj2" localSheetId="31">[1]!____p1</definedName>
    <definedName name="______rj2" localSheetId="35">[1]!____p1</definedName>
    <definedName name="______rj2" localSheetId="33">[1]!____p1</definedName>
    <definedName name="______rj2" localSheetId="53">[1]!____p1</definedName>
    <definedName name="______rj2" localSheetId="29">[1]!____p1</definedName>
    <definedName name="______rj2" localSheetId="49">[1]!____p1</definedName>
    <definedName name="______rj2" localSheetId="6">[1]!____p1</definedName>
    <definedName name="______rj2" localSheetId="41">[1]!____p1</definedName>
    <definedName name="______rj2" localSheetId="8">[1]!____p1</definedName>
    <definedName name="______rj2" localSheetId="43">[1]!____p1</definedName>
    <definedName name="______rj2" localSheetId="10">[1]!____p1</definedName>
    <definedName name="______rj2" localSheetId="37">[1]!____p1</definedName>
    <definedName name="______rj2" localSheetId="12">[1]!____p1</definedName>
    <definedName name="______rj2" localSheetId="51">[1]!____p1</definedName>
    <definedName name="______rj2" localSheetId="14">[1]!____p1</definedName>
    <definedName name="______rj2" localSheetId="23">[1]!____p1</definedName>
    <definedName name="______rj2" localSheetId="55">[0]!____p1</definedName>
    <definedName name="______rj2" localSheetId="47">[1]!____p1</definedName>
    <definedName name="______rj2" localSheetId="18">[1]!____p1</definedName>
    <definedName name="______rj2" localSheetId="45">[1]!____p1</definedName>
    <definedName name="______rj2" localSheetId="16">[1]!____p1</definedName>
    <definedName name="______rj2">[0]!____p1</definedName>
    <definedName name="______rj3" localSheetId="39">[1]!____p1</definedName>
    <definedName name="______rj3" localSheetId="20">[1]!____p1</definedName>
    <definedName name="______rj3" localSheetId="4">[1]!____p1</definedName>
    <definedName name="______rj3" localSheetId="25">[1]!____p1</definedName>
    <definedName name="______rj3" localSheetId="27">[1]!____p1</definedName>
    <definedName name="______rj3" localSheetId="31">[1]!____p1</definedName>
    <definedName name="______rj3" localSheetId="35">[1]!____p1</definedName>
    <definedName name="______rj3" localSheetId="33">[1]!____p1</definedName>
    <definedName name="______rj3" localSheetId="53">[1]!____p1</definedName>
    <definedName name="______rj3" localSheetId="29">[1]!____p1</definedName>
    <definedName name="______rj3" localSheetId="49">[1]!____p1</definedName>
    <definedName name="______rj3" localSheetId="6">[1]!____p1</definedName>
    <definedName name="______rj3" localSheetId="41">[1]!____p1</definedName>
    <definedName name="______rj3" localSheetId="8">[1]!____p1</definedName>
    <definedName name="______rj3" localSheetId="43">[1]!____p1</definedName>
    <definedName name="______rj3" localSheetId="10">[1]!____p1</definedName>
    <definedName name="______rj3" localSheetId="37">[1]!____p1</definedName>
    <definedName name="______rj3" localSheetId="12">[1]!____p1</definedName>
    <definedName name="______rj3" localSheetId="51">[1]!____p1</definedName>
    <definedName name="______rj3" localSheetId="14">[1]!____p1</definedName>
    <definedName name="______rj3" localSheetId="23">[1]!____p1</definedName>
    <definedName name="______rj3" localSheetId="55">[0]!____p1</definedName>
    <definedName name="______rj3" localSheetId="47">[1]!____p1</definedName>
    <definedName name="______rj3" localSheetId="18">[1]!____p1</definedName>
    <definedName name="______rj3" localSheetId="45">[1]!____p1</definedName>
    <definedName name="______rj3" localSheetId="16">[1]!____p1</definedName>
    <definedName name="______rj3">[0]!____p1</definedName>
    <definedName name="______rj4" localSheetId="39">[1]!____p1</definedName>
    <definedName name="______rj4" localSheetId="20">[1]!____p1</definedName>
    <definedName name="______rj4" localSheetId="4">[1]!____p1</definedName>
    <definedName name="______rj4" localSheetId="25">[1]!____p1</definedName>
    <definedName name="______rj4" localSheetId="27">[1]!____p1</definedName>
    <definedName name="______rj4" localSheetId="31">[1]!____p1</definedName>
    <definedName name="______rj4" localSheetId="35">[1]!____p1</definedName>
    <definedName name="______rj4" localSheetId="33">[1]!____p1</definedName>
    <definedName name="______rj4" localSheetId="53">[1]!____p1</definedName>
    <definedName name="______rj4" localSheetId="29">[1]!____p1</definedName>
    <definedName name="______rj4" localSheetId="49">[1]!____p1</definedName>
    <definedName name="______rj4" localSheetId="6">[1]!____p1</definedName>
    <definedName name="______rj4" localSheetId="41">[1]!____p1</definedName>
    <definedName name="______rj4" localSheetId="8">[1]!____p1</definedName>
    <definedName name="______rj4" localSheetId="43">[1]!____p1</definedName>
    <definedName name="______rj4" localSheetId="10">[1]!____p1</definedName>
    <definedName name="______rj4" localSheetId="37">[1]!____p1</definedName>
    <definedName name="______rj4" localSheetId="12">[1]!____p1</definedName>
    <definedName name="______rj4" localSheetId="51">[1]!____p1</definedName>
    <definedName name="______rj4" localSheetId="14">[1]!____p1</definedName>
    <definedName name="______rj4" localSheetId="23">[1]!____p1</definedName>
    <definedName name="______rj4" localSheetId="55">[0]!____p1</definedName>
    <definedName name="______rj4" localSheetId="47">[1]!____p1</definedName>
    <definedName name="______rj4" localSheetId="18">[1]!____p1</definedName>
    <definedName name="______rj4" localSheetId="45">[1]!____p1</definedName>
    <definedName name="______rj4" localSheetId="16">[1]!____p1</definedName>
    <definedName name="______rj4">[0]!____p1</definedName>
    <definedName name="______rj5" localSheetId="39">[1]!____p1</definedName>
    <definedName name="______rj5" localSheetId="20">[1]!____p1</definedName>
    <definedName name="______rj5" localSheetId="4">[1]!____p1</definedName>
    <definedName name="______rj5" localSheetId="25">[1]!____p1</definedName>
    <definedName name="______rj5" localSheetId="27">[1]!____p1</definedName>
    <definedName name="______rj5" localSheetId="31">[1]!____p1</definedName>
    <definedName name="______rj5" localSheetId="35">[1]!____p1</definedName>
    <definedName name="______rj5" localSheetId="33">[1]!____p1</definedName>
    <definedName name="______rj5" localSheetId="53">[1]!____p1</definedName>
    <definedName name="______rj5" localSheetId="29">[1]!____p1</definedName>
    <definedName name="______rj5" localSheetId="49">[1]!____p1</definedName>
    <definedName name="______rj5" localSheetId="6">[1]!____p1</definedName>
    <definedName name="______rj5" localSheetId="41">[1]!____p1</definedName>
    <definedName name="______rj5" localSheetId="8">[1]!____p1</definedName>
    <definedName name="______rj5" localSheetId="43">[1]!____p1</definedName>
    <definedName name="______rj5" localSheetId="10">[1]!____p1</definedName>
    <definedName name="______rj5" localSheetId="37">[1]!____p1</definedName>
    <definedName name="______rj5" localSheetId="12">[1]!____p1</definedName>
    <definedName name="______rj5" localSheetId="51">[1]!____p1</definedName>
    <definedName name="______rj5" localSheetId="14">[1]!____p1</definedName>
    <definedName name="______rj5" localSheetId="23">[1]!____p1</definedName>
    <definedName name="______rj5" localSheetId="55">[0]!____p1</definedName>
    <definedName name="______rj5" localSheetId="47">[1]!____p1</definedName>
    <definedName name="______rj5" localSheetId="18">[1]!____p1</definedName>
    <definedName name="______rj5" localSheetId="45">[1]!____p1</definedName>
    <definedName name="______rj5" localSheetId="16">[1]!____p1</definedName>
    <definedName name="______rj5">[0]!____p1</definedName>
    <definedName name="______rj6" localSheetId="39">[1]!____p1</definedName>
    <definedName name="______rj6" localSheetId="20">[1]!____p1</definedName>
    <definedName name="______rj6" localSheetId="4">[1]!____p1</definedName>
    <definedName name="______rj6" localSheetId="25">[1]!____p1</definedName>
    <definedName name="______rj6" localSheetId="27">[1]!____p1</definedName>
    <definedName name="______rj6" localSheetId="31">[1]!____p1</definedName>
    <definedName name="______rj6" localSheetId="35">[1]!____p1</definedName>
    <definedName name="______rj6" localSheetId="33">[1]!____p1</definedName>
    <definedName name="______rj6" localSheetId="53">[1]!____p1</definedName>
    <definedName name="______rj6" localSheetId="29">[1]!____p1</definedName>
    <definedName name="______rj6" localSheetId="49">[1]!____p1</definedName>
    <definedName name="______rj6" localSheetId="6">[1]!____p1</definedName>
    <definedName name="______rj6" localSheetId="41">[1]!____p1</definedName>
    <definedName name="______rj6" localSheetId="8">[1]!____p1</definedName>
    <definedName name="______rj6" localSheetId="43">[1]!____p1</definedName>
    <definedName name="______rj6" localSheetId="10">[1]!____p1</definedName>
    <definedName name="______rj6" localSheetId="37">[1]!____p1</definedName>
    <definedName name="______rj6" localSheetId="12">[1]!____p1</definedName>
    <definedName name="______rj6" localSheetId="51">[1]!____p1</definedName>
    <definedName name="______rj6" localSheetId="14">[1]!____p1</definedName>
    <definedName name="______rj6" localSheetId="23">[1]!____p1</definedName>
    <definedName name="______rj6" localSheetId="55">[0]!____p1</definedName>
    <definedName name="______rj6" localSheetId="47">[1]!____p1</definedName>
    <definedName name="______rj6" localSheetId="18">[1]!____p1</definedName>
    <definedName name="______rj6" localSheetId="45">[1]!____p1</definedName>
    <definedName name="______rj6" localSheetId="16">[1]!____p1</definedName>
    <definedName name="______rj6">[0]!____p1</definedName>
    <definedName name="______rj7" localSheetId="39">[1]!____p1</definedName>
    <definedName name="______rj7" localSheetId="20">[1]!____p1</definedName>
    <definedName name="______rj7" localSheetId="4">[1]!____p1</definedName>
    <definedName name="______rj7" localSheetId="25">[1]!____p1</definedName>
    <definedName name="______rj7" localSheetId="27">[1]!____p1</definedName>
    <definedName name="______rj7" localSheetId="31">[1]!____p1</definedName>
    <definedName name="______rj7" localSheetId="35">[1]!____p1</definedName>
    <definedName name="______rj7" localSheetId="33">[1]!____p1</definedName>
    <definedName name="______rj7" localSheetId="53">[1]!____p1</definedName>
    <definedName name="______rj7" localSheetId="29">[1]!____p1</definedName>
    <definedName name="______rj7" localSheetId="49">[1]!____p1</definedName>
    <definedName name="______rj7" localSheetId="6">[1]!____p1</definedName>
    <definedName name="______rj7" localSheetId="41">[1]!____p1</definedName>
    <definedName name="______rj7" localSheetId="8">[1]!____p1</definedName>
    <definedName name="______rj7" localSheetId="43">[1]!____p1</definedName>
    <definedName name="______rj7" localSheetId="10">[1]!____p1</definedName>
    <definedName name="______rj7" localSheetId="37">[1]!____p1</definedName>
    <definedName name="______rj7" localSheetId="12">[1]!____p1</definedName>
    <definedName name="______rj7" localSheetId="51">[1]!____p1</definedName>
    <definedName name="______rj7" localSheetId="14">[1]!____p1</definedName>
    <definedName name="______rj7" localSheetId="23">[1]!____p1</definedName>
    <definedName name="______rj7" localSheetId="55">[0]!____p1</definedName>
    <definedName name="______rj7" localSheetId="47">[1]!____p1</definedName>
    <definedName name="______rj7" localSheetId="18">[1]!____p1</definedName>
    <definedName name="______rj7" localSheetId="45">[1]!____p1</definedName>
    <definedName name="______rj7" localSheetId="16">[1]!____p1</definedName>
    <definedName name="______rj7">[0]!____p1</definedName>
    <definedName name="______rj8" localSheetId="39">[1]!____p1</definedName>
    <definedName name="______rj8" localSheetId="20">[1]!____p1</definedName>
    <definedName name="______rj8" localSheetId="4">[1]!____p1</definedName>
    <definedName name="______rj8" localSheetId="25">[1]!____p1</definedName>
    <definedName name="______rj8" localSheetId="27">[1]!____p1</definedName>
    <definedName name="______rj8" localSheetId="31">[1]!____p1</definedName>
    <definedName name="______rj8" localSheetId="35">[1]!____p1</definedName>
    <definedName name="______rj8" localSheetId="33">[1]!____p1</definedName>
    <definedName name="______rj8" localSheetId="53">[1]!____p1</definedName>
    <definedName name="______rj8" localSheetId="29">[1]!____p1</definedName>
    <definedName name="______rj8" localSheetId="49">[1]!____p1</definedName>
    <definedName name="______rj8" localSheetId="6">[1]!____p1</definedName>
    <definedName name="______rj8" localSheetId="41">[1]!____p1</definedName>
    <definedName name="______rj8" localSheetId="8">[1]!____p1</definedName>
    <definedName name="______rj8" localSheetId="43">[1]!____p1</definedName>
    <definedName name="______rj8" localSheetId="10">[1]!____p1</definedName>
    <definedName name="______rj8" localSheetId="37">[1]!____p1</definedName>
    <definedName name="______rj8" localSheetId="12">[1]!____p1</definedName>
    <definedName name="______rj8" localSheetId="51">[1]!____p1</definedName>
    <definedName name="______rj8" localSheetId="14">[1]!____p1</definedName>
    <definedName name="______rj8" localSheetId="23">[1]!____p1</definedName>
    <definedName name="______rj8" localSheetId="55">[0]!____p1</definedName>
    <definedName name="______rj8" localSheetId="47">[1]!____p1</definedName>
    <definedName name="______rj8" localSheetId="18">[1]!____p1</definedName>
    <definedName name="______rj8" localSheetId="45">[1]!____p1</definedName>
    <definedName name="______rj8" localSheetId="16">[1]!____p1</definedName>
    <definedName name="______rj8">[0]!____p1</definedName>
    <definedName name="______rj9" localSheetId="39">[1]!____p1</definedName>
    <definedName name="______rj9" localSheetId="20">[1]!____p1</definedName>
    <definedName name="______rj9" localSheetId="4">[1]!____p1</definedName>
    <definedName name="______rj9" localSheetId="25">[1]!____p1</definedName>
    <definedName name="______rj9" localSheetId="27">[1]!____p1</definedName>
    <definedName name="______rj9" localSheetId="31">[1]!____p1</definedName>
    <definedName name="______rj9" localSheetId="35">[1]!____p1</definedName>
    <definedName name="______rj9" localSheetId="33">[1]!____p1</definedName>
    <definedName name="______rj9" localSheetId="53">[1]!____p1</definedName>
    <definedName name="______rj9" localSheetId="29">[1]!____p1</definedName>
    <definedName name="______rj9" localSheetId="49">[1]!____p1</definedName>
    <definedName name="______rj9" localSheetId="6">[1]!____p1</definedName>
    <definedName name="______rj9" localSheetId="41">[1]!____p1</definedName>
    <definedName name="______rj9" localSheetId="8">[1]!____p1</definedName>
    <definedName name="______rj9" localSheetId="43">[1]!____p1</definedName>
    <definedName name="______rj9" localSheetId="10">[1]!____p1</definedName>
    <definedName name="______rj9" localSheetId="37">[1]!____p1</definedName>
    <definedName name="______rj9" localSheetId="12">[1]!____p1</definedName>
    <definedName name="______rj9" localSheetId="51">[1]!____p1</definedName>
    <definedName name="______rj9" localSheetId="14">[1]!____p1</definedName>
    <definedName name="______rj9" localSheetId="23">[1]!____p1</definedName>
    <definedName name="______rj9" localSheetId="55">[0]!____p1</definedName>
    <definedName name="______rj9" localSheetId="47">[1]!____p1</definedName>
    <definedName name="______rj9" localSheetId="18">[1]!____p1</definedName>
    <definedName name="______rj9" localSheetId="45">[1]!____p1</definedName>
    <definedName name="______rj9" localSheetId="16">[1]!____p1</definedName>
    <definedName name="______rj9">[0]!____p1</definedName>
    <definedName name="______rr2" localSheetId="39">[1]!_p1</definedName>
    <definedName name="______rr2" localSheetId="20">[1]!_p1</definedName>
    <definedName name="______rr2" localSheetId="4">[1]!_p1</definedName>
    <definedName name="______rr2" localSheetId="25">[1]!_p1</definedName>
    <definedName name="______rr2" localSheetId="27">[1]!_p1</definedName>
    <definedName name="______rr2" localSheetId="31">[1]!_p1</definedName>
    <definedName name="______rr2" localSheetId="35">[1]!_p1</definedName>
    <definedName name="______rr2" localSheetId="33">[1]!_p1</definedName>
    <definedName name="______rr2" localSheetId="53">[1]!_p1</definedName>
    <definedName name="______rr2" localSheetId="29">[1]!_p1</definedName>
    <definedName name="______rr2" localSheetId="49">[1]!_p1</definedName>
    <definedName name="______rr2" localSheetId="6">[1]!_p1</definedName>
    <definedName name="______rr2" localSheetId="41">[1]!_p1</definedName>
    <definedName name="______rr2" localSheetId="8">[1]!_p1</definedName>
    <definedName name="______rr2" localSheetId="43">[1]!_p1</definedName>
    <definedName name="______rr2" localSheetId="10">[1]!_p1</definedName>
    <definedName name="______rr2" localSheetId="37">[1]!_p1</definedName>
    <definedName name="______rr2" localSheetId="12">[1]!_p1</definedName>
    <definedName name="______rr2" localSheetId="51">[1]!_p1</definedName>
    <definedName name="______rr2" localSheetId="14">[1]!_p1</definedName>
    <definedName name="______rr2" localSheetId="23">[1]!_p1</definedName>
    <definedName name="______rr2" localSheetId="55">[0]!_p1</definedName>
    <definedName name="______rr2" localSheetId="47">[1]!_p1</definedName>
    <definedName name="______rr2" localSheetId="18">[1]!_p1</definedName>
    <definedName name="______rr2" localSheetId="45">[1]!_p1</definedName>
    <definedName name="______rr2" localSheetId="16">[1]!_p1</definedName>
    <definedName name="______rr2">[0]!_p1</definedName>
    <definedName name="______RS1">#REF!</definedName>
    <definedName name="______rs2" localSheetId="39">[1]!____p1</definedName>
    <definedName name="______rs2" localSheetId="20">[1]!____p1</definedName>
    <definedName name="______rs2" localSheetId="4">[1]!____p1</definedName>
    <definedName name="______rs2" localSheetId="25">[1]!____p1</definedName>
    <definedName name="______rs2" localSheetId="27">[1]!____p1</definedName>
    <definedName name="______rs2" localSheetId="31">[1]!____p1</definedName>
    <definedName name="______rs2" localSheetId="35">[1]!____p1</definedName>
    <definedName name="______rs2" localSheetId="33">[1]!____p1</definedName>
    <definedName name="______rs2" localSheetId="53">[1]!____p1</definedName>
    <definedName name="______rs2" localSheetId="29">[1]!____p1</definedName>
    <definedName name="______rs2" localSheetId="49">[1]!____p1</definedName>
    <definedName name="______rs2" localSheetId="6">[1]!____p1</definedName>
    <definedName name="______rs2" localSheetId="41">[1]!____p1</definedName>
    <definedName name="______rs2" localSheetId="8">[1]!____p1</definedName>
    <definedName name="______rs2" localSheetId="43">[1]!____p1</definedName>
    <definedName name="______rs2" localSheetId="10">[1]!____p1</definedName>
    <definedName name="______rs2" localSheetId="37">[1]!____p1</definedName>
    <definedName name="______rs2" localSheetId="12">[1]!____p1</definedName>
    <definedName name="______rs2" localSheetId="51">[1]!____p1</definedName>
    <definedName name="______rs2" localSheetId="14">[1]!____p1</definedName>
    <definedName name="______rs2" localSheetId="23">[1]!____p1</definedName>
    <definedName name="______rs2" localSheetId="55">[0]!____p1</definedName>
    <definedName name="______rs2" localSheetId="47">[1]!____p1</definedName>
    <definedName name="______rs2" localSheetId="18">[1]!____p1</definedName>
    <definedName name="______rs2" localSheetId="45">[1]!____p1</definedName>
    <definedName name="______rs2" localSheetId="16">[1]!____p1</definedName>
    <definedName name="______rs2">[0]!____p1</definedName>
    <definedName name="______rs3" localSheetId="39">[1]!____p1</definedName>
    <definedName name="______rs3" localSheetId="20">[1]!____p1</definedName>
    <definedName name="______rs3" localSheetId="4">[1]!____p1</definedName>
    <definedName name="______rs3" localSheetId="25">[1]!____p1</definedName>
    <definedName name="______rs3" localSheetId="27">[1]!____p1</definedName>
    <definedName name="______rs3" localSheetId="31">[1]!____p1</definedName>
    <definedName name="______rs3" localSheetId="35">[1]!____p1</definedName>
    <definedName name="______rs3" localSheetId="33">[1]!____p1</definedName>
    <definedName name="______rs3" localSheetId="53">[1]!____p1</definedName>
    <definedName name="______rs3" localSheetId="29">[1]!____p1</definedName>
    <definedName name="______rs3" localSheetId="49">[1]!____p1</definedName>
    <definedName name="______rs3" localSheetId="6">[1]!____p1</definedName>
    <definedName name="______rs3" localSheetId="41">[1]!____p1</definedName>
    <definedName name="______rs3" localSheetId="8">[1]!____p1</definedName>
    <definedName name="______rs3" localSheetId="43">[1]!____p1</definedName>
    <definedName name="______rs3" localSheetId="10">[1]!____p1</definedName>
    <definedName name="______rs3" localSheetId="37">[1]!____p1</definedName>
    <definedName name="______rs3" localSheetId="12">[1]!____p1</definedName>
    <definedName name="______rs3" localSheetId="51">[1]!____p1</definedName>
    <definedName name="______rs3" localSheetId="14">[1]!____p1</definedName>
    <definedName name="______rs3" localSheetId="23">[1]!____p1</definedName>
    <definedName name="______rs3" localSheetId="55">[0]!____p1</definedName>
    <definedName name="______rs3" localSheetId="47">[1]!____p1</definedName>
    <definedName name="______rs3" localSheetId="18">[1]!____p1</definedName>
    <definedName name="______rs3" localSheetId="45">[1]!____p1</definedName>
    <definedName name="______rs3" localSheetId="16">[1]!____p1</definedName>
    <definedName name="______rs3">[0]!____p1</definedName>
    <definedName name="______rs4" localSheetId="39">[1]!____p1</definedName>
    <definedName name="______rs4" localSheetId="20">[1]!____p1</definedName>
    <definedName name="______rs4" localSheetId="4">[1]!____p1</definedName>
    <definedName name="______rs4" localSheetId="25">[1]!____p1</definedName>
    <definedName name="______rs4" localSheetId="27">[1]!____p1</definedName>
    <definedName name="______rs4" localSheetId="31">[1]!____p1</definedName>
    <definedName name="______rs4" localSheetId="35">[1]!____p1</definedName>
    <definedName name="______rs4" localSheetId="33">[1]!____p1</definedName>
    <definedName name="______rs4" localSheetId="53">[1]!____p1</definedName>
    <definedName name="______rs4" localSheetId="29">[1]!____p1</definedName>
    <definedName name="______rs4" localSheetId="49">[1]!____p1</definedName>
    <definedName name="______rs4" localSheetId="6">[1]!____p1</definedName>
    <definedName name="______rs4" localSheetId="41">[1]!____p1</definedName>
    <definedName name="______rs4" localSheetId="8">[1]!____p1</definedName>
    <definedName name="______rs4" localSheetId="43">[1]!____p1</definedName>
    <definedName name="______rs4" localSheetId="10">[1]!____p1</definedName>
    <definedName name="______rs4" localSheetId="37">[1]!____p1</definedName>
    <definedName name="______rs4" localSheetId="12">[1]!____p1</definedName>
    <definedName name="______rs4" localSheetId="51">[1]!____p1</definedName>
    <definedName name="______rs4" localSheetId="14">[1]!____p1</definedName>
    <definedName name="______rs4" localSheetId="23">[1]!____p1</definedName>
    <definedName name="______rs4" localSheetId="55">[0]!____p1</definedName>
    <definedName name="______rs4" localSheetId="47">[1]!____p1</definedName>
    <definedName name="______rs4" localSheetId="18">[1]!____p1</definedName>
    <definedName name="______rs4" localSheetId="45">[1]!____p1</definedName>
    <definedName name="______rs4" localSheetId="16">[1]!____p1</definedName>
    <definedName name="______rs4">[0]!____p1</definedName>
    <definedName name="______rs5" localSheetId="39">[1]!____p1</definedName>
    <definedName name="______rs5" localSheetId="20">[1]!____p1</definedName>
    <definedName name="______rs5" localSheetId="4">[1]!____p1</definedName>
    <definedName name="______rs5" localSheetId="25">[1]!____p1</definedName>
    <definedName name="______rs5" localSheetId="27">[1]!____p1</definedName>
    <definedName name="______rs5" localSheetId="31">[1]!____p1</definedName>
    <definedName name="______rs5" localSheetId="35">[1]!____p1</definedName>
    <definedName name="______rs5" localSheetId="33">[1]!____p1</definedName>
    <definedName name="______rs5" localSheetId="53">[1]!____p1</definedName>
    <definedName name="______rs5" localSheetId="29">[1]!____p1</definedName>
    <definedName name="______rs5" localSheetId="49">[1]!____p1</definedName>
    <definedName name="______rs5" localSheetId="6">[1]!____p1</definedName>
    <definedName name="______rs5" localSheetId="41">[1]!____p1</definedName>
    <definedName name="______rs5" localSheetId="8">[1]!____p1</definedName>
    <definedName name="______rs5" localSheetId="43">[1]!____p1</definedName>
    <definedName name="______rs5" localSheetId="10">[1]!____p1</definedName>
    <definedName name="______rs5" localSheetId="37">[1]!____p1</definedName>
    <definedName name="______rs5" localSheetId="12">[1]!____p1</definedName>
    <definedName name="______rs5" localSheetId="51">[1]!____p1</definedName>
    <definedName name="______rs5" localSheetId="14">[1]!____p1</definedName>
    <definedName name="______rs5" localSheetId="23">[1]!____p1</definedName>
    <definedName name="______rs5" localSheetId="55">[0]!____p1</definedName>
    <definedName name="______rs5" localSheetId="47">[1]!____p1</definedName>
    <definedName name="______rs5" localSheetId="18">[1]!____p1</definedName>
    <definedName name="______rs5" localSheetId="45">[1]!____p1</definedName>
    <definedName name="______rs5" localSheetId="16">[1]!____p1</definedName>
    <definedName name="______rs5">[0]!____p1</definedName>
    <definedName name="______rs6" localSheetId="39">[1]!____p1</definedName>
    <definedName name="______rs6" localSheetId="20">[1]!____p1</definedName>
    <definedName name="______rs6" localSheetId="4">[1]!____p1</definedName>
    <definedName name="______rs6" localSheetId="25">[1]!____p1</definedName>
    <definedName name="______rs6" localSheetId="27">[1]!____p1</definedName>
    <definedName name="______rs6" localSheetId="31">[1]!____p1</definedName>
    <definedName name="______rs6" localSheetId="35">[1]!____p1</definedName>
    <definedName name="______rs6" localSheetId="33">[1]!____p1</definedName>
    <definedName name="______rs6" localSheetId="53">[1]!____p1</definedName>
    <definedName name="______rs6" localSheetId="29">[1]!____p1</definedName>
    <definedName name="______rs6" localSheetId="49">[1]!____p1</definedName>
    <definedName name="______rs6" localSheetId="6">[1]!____p1</definedName>
    <definedName name="______rs6" localSheetId="41">[1]!____p1</definedName>
    <definedName name="______rs6" localSheetId="8">[1]!____p1</definedName>
    <definedName name="______rs6" localSheetId="43">[1]!____p1</definedName>
    <definedName name="______rs6" localSheetId="10">[1]!____p1</definedName>
    <definedName name="______rs6" localSheetId="37">[1]!____p1</definedName>
    <definedName name="______rs6" localSheetId="12">[1]!____p1</definedName>
    <definedName name="______rs6" localSheetId="51">[1]!____p1</definedName>
    <definedName name="______rs6" localSheetId="14">[1]!____p1</definedName>
    <definedName name="______rs6" localSheetId="23">[1]!____p1</definedName>
    <definedName name="______rs6" localSheetId="55">[0]!____p1</definedName>
    <definedName name="______rs6" localSheetId="47">[1]!____p1</definedName>
    <definedName name="______rs6" localSheetId="18">[1]!____p1</definedName>
    <definedName name="______rs6" localSheetId="45">[1]!____p1</definedName>
    <definedName name="______rs6" localSheetId="16">[1]!____p1</definedName>
    <definedName name="______rs6">[0]!____p1</definedName>
    <definedName name="______rs7" localSheetId="39">[1]!____p1</definedName>
    <definedName name="______rs7" localSheetId="20">[1]!____p1</definedName>
    <definedName name="______rs7" localSheetId="4">[1]!____p1</definedName>
    <definedName name="______rs7" localSheetId="25">[1]!____p1</definedName>
    <definedName name="______rs7" localSheetId="27">[1]!____p1</definedName>
    <definedName name="______rs7" localSheetId="31">[1]!____p1</definedName>
    <definedName name="______rs7" localSheetId="35">[1]!____p1</definedName>
    <definedName name="______rs7" localSheetId="33">[1]!____p1</definedName>
    <definedName name="______rs7" localSheetId="53">[1]!____p1</definedName>
    <definedName name="______rs7" localSheetId="29">[1]!____p1</definedName>
    <definedName name="______rs7" localSheetId="49">[1]!____p1</definedName>
    <definedName name="______rs7" localSheetId="6">[1]!____p1</definedName>
    <definedName name="______rs7" localSheetId="41">[1]!____p1</definedName>
    <definedName name="______rs7" localSheetId="8">[1]!____p1</definedName>
    <definedName name="______rs7" localSheetId="43">[1]!____p1</definedName>
    <definedName name="______rs7" localSheetId="10">[1]!____p1</definedName>
    <definedName name="______rs7" localSheetId="37">[1]!____p1</definedName>
    <definedName name="______rs7" localSheetId="12">[1]!____p1</definedName>
    <definedName name="______rs7" localSheetId="51">[1]!____p1</definedName>
    <definedName name="______rs7" localSheetId="14">[1]!____p1</definedName>
    <definedName name="______rs7" localSheetId="23">[1]!____p1</definedName>
    <definedName name="______rs7" localSheetId="55">[0]!____p1</definedName>
    <definedName name="______rs7" localSheetId="47">[1]!____p1</definedName>
    <definedName name="______rs7" localSheetId="18">[1]!____p1</definedName>
    <definedName name="______rs7" localSheetId="45">[1]!____p1</definedName>
    <definedName name="______rs7" localSheetId="16">[1]!____p1</definedName>
    <definedName name="______rs7">[0]!____p1</definedName>
    <definedName name="______rs8" localSheetId="39">[1]!____p1</definedName>
    <definedName name="______rs8" localSheetId="20">[1]!____p1</definedName>
    <definedName name="______rs8" localSheetId="4">[1]!____p1</definedName>
    <definedName name="______rs8" localSheetId="25">[1]!____p1</definedName>
    <definedName name="______rs8" localSheetId="27">[1]!____p1</definedName>
    <definedName name="______rs8" localSheetId="31">[1]!____p1</definedName>
    <definedName name="______rs8" localSheetId="35">[1]!____p1</definedName>
    <definedName name="______rs8" localSheetId="33">[1]!____p1</definedName>
    <definedName name="______rs8" localSheetId="53">[1]!____p1</definedName>
    <definedName name="______rs8" localSheetId="29">[1]!____p1</definedName>
    <definedName name="______rs8" localSheetId="49">[1]!____p1</definedName>
    <definedName name="______rs8" localSheetId="6">[1]!____p1</definedName>
    <definedName name="______rs8" localSheetId="41">[1]!____p1</definedName>
    <definedName name="______rs8" localSheetId="8">[1]!____p1</definedName>
    <definedName name="______rs8" localSheetId="43">[1]!____p1</definedName>
    <definedName name="______rs8" localSheetId="10">[1]!____p1</definedName>
    <definedName name="______rs8" localSheetId="37">[1]!____p1</definedName>
    <definedName name="______rs8" localSheetId="12">[1]!____p1</definedName>
    <definedName name="______rs8" localSheetId="51">[1]!____p1</definedName>
    <definedName name="______rs8" localSheetId="14">[1]!____p1</definedName>
    <definedName name="______rs8" localSheetId="23">[1]!____p1</definedName>
    <definedName name="______rs8" localSheetId="55">[0]!____p1</definedName>
    <definedName name="______rs8" localSheetId="47">[1]!____p1</definedName>
    <definedName name="______rs8" localSheetId="18">[1]!____p1</definedName>
    <definedName name="______rs8" localSheetId="45">[1]!____p1</definedName>
    <definedName name="______rs8" localSheetId="16">[1]!____p1</definedName>
    <definedName name="______rs8">[0]!____p1</definedName>
    <definedName name="______rs9" localSheetId="39">[1]!____p1</definedName>
    <definedName name="______rs9" localSheetId="20">[1]!____p1</definedName>
    <definedName name="______rs9" localSheetId="4">[1]!____p1</definedName>
    <definedName name="______rs9" localSheetId="25">[1]!____p1</definedName>
    <definedName name="______rs9" localSheetId="27">[1]!____p1</definedName>
    <definedName name="______rs9" localSheetId="31">[1]!____p1</definedName>
    <definedName name="______rs9" localSheetId="35">[1]!____p1</definedName>
    <definedName name="______rs9" localSheetId="33">[1]!____p1</definedName>
    <definedName name="______rs9" localSheetId="53">[1]!____p1</definedName>
    <definedName name="______rs9" localSheetId="29">[1]!____p1</definedName>
    <definedName name="______rs9" localSheetId="49">[1]!____p1</definedName>
    <definedName name="______rs9" localSheetId="6">[1]!____p1</definedName>
    <definedName name="______rs9" localSheetId="41">[1]!____p1</definedName>
    <definedName name="______rs9" localSheetId="8">[1]!____p1</definedName>
    <definedName name="______rs9" localSheetId="43">[1]!____p1</definedName>
    <definedName name="______rs9" localSheetId="10">[1]!____p1</definedName>
    <definedName name="______rs9" localSheetId="37">[1]!____p1</definedName>
    <definedName name="______rs9" localSheetId="12">[1]!____p1</definedName>
    <definedName name="______rs9" localSheetId="51">[1]!____p1</definedName>
    <definedName name="______rs9" localSheetId="14">[1]!____p1</definedName>
    <definedName name="______rs9" localSheetId="23">[1]!____p1</definedName>
    <definedName name="______rs9" localSheetId="55">[0]!____p1</definedName>
    <definedName name="______rs9" localSheetId="47">[1]!____p1</definedName>
    <definedName name="______rs9" localSheetId="18">[1]!____p1</definedName>
    <definedName name="______rs9" localSheetId="45">[1]!____p1</definedName>
    <definedName name="______rs9" localSheetId="16">[1]!____p1</definedName>
    <definedName name="______rs9">[0]!____p1</definedName>
    <definedName name="_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_sab1" localSheetId="25" hidden="1">{#N/A,#N/A,FALSE,"Banco de Dados"}</definedName>
    <definedName name="______sab1" localSheetId="27" hidden="1">{#N/A,#N/A,FALSE,"Banco de Dados"}</definedName>
    <definedName name="______sab1" localSheetId="31" hidden="1">{#N/A,#N/A,FALSE,"Banco de Dados"}</definedName>
    <definedName name="______sab1" localSheetId="29" hidden="1">{#N/A,#N/A,FALSE,"Banco de Dados"}</definedName>
    <definedName name="______sab1" localSheetId="23" hidden="1">{#N/A,#N/A,FALSE,"Banco de Dados"}</definedName>
    <definedName name="______sab1" localSheetId="55" hidden="1">{#N/A,#N/A,FALSE,"Banco de Dados"}</definedName>
    <definedName name="______sab1" hidden="1">{#N/A,#N/A,FALSE,"Banco de Dados"}</definedName>
    <definedName name="______sab1_1" localSheetId="25" hidden="1">{#N/A,#N/A,FALSE,"Banco de Dados"}</definedName>
    <definedName name="______sab1_1" localSheetId="27" hidden="1">{#N/A,#N/A,FALSE,"Banco de Dados"}</definedName>
    <definedName name="______sab1_1" localSheetId="31" hidden="1">{#N/A,#N/A,FALSE,"Banco de Dados"}</definedName>
    <definedName name="______sab1_1" localSheetId="29" hidden="1">{#N/A,#N/A,FALSE,"Banco de Dados"}</definedName>
    <definedName name="______sab1_1" localSheetId="23" hidden="1">{#N/A,#N/A,FALSE,"Banco de Dados"}</definedName>
    <definedName name="______sab1_1" localSheetId="55" hidden="1">{#N/A,#N/A,FALSE,"Banco de Dados"}</definedName>
    <definedName name="______sab1_1" hidden="1">{#N/A,#N/A,FALSE,"Banco de Dados"}</definedName>
    <definedName name="______sab1_2" localSheetId="25" hidden="1">{#N/A,#N/A,FALSE,"Banco de Dados"}</definedName>
    <definedName name="______sab1_2" localSheetId="27" hidden="1">{#N/A,#N/A,FALSE,"Banco de Dados"}</definedName>
    <definedName name="______sab1_2" localSheetId="31" hidden="1">{#N/A,#N/A,FALSE,"Banco de Dados"}</definedName>
    <definedName name="______sab1_2" localSheetId="29" hidden="1">{#N/A,#N/A,FALSE,"Banco de Dados"}</definedName>
    <definedName name="______sab1_2" localSheetId="23" hidden="1">{#N/A,#N/A,FALSE,"Banco de Dados"}</definedName>
    <definedName name="______sab1_2" localSheetId="55" hidden="1">{#N/A,#N/A,FALSE,"Banco de Dados"}</definedName>
    <definedName name="______sab1_2" hidden="1">{#N/A,#N/A,FALSE,"Banco de Dados"}</definedName>
    <definedName name="______sab1_3" localSheetId="25" hidden="1">{#N/A,#N/A,FALSE,"Banco de Dados"}</definedName>
    <definedName name="______sab1_3" localSheetId="27" hidden="1">{#N/A,#N/A,FALSE,"Banco de Dados"}</definedName>
    <definedName name="______sab1_3" localSheetId="31" hidden="1">{#N/A,#N/A,FALSE,"Banco de Dados"}</definedName>
    <definedName name="______sab1_3" localSheetId="29" hidden="1">{#N/A,#N/A,FALSE,"Banco de Dados"}</definedName>
    <definedName name="______sab1_3" localSheetId="23" hidden="1">{#N/A,#N/A,FALSE,"Banco de Dados"}</definedName>
    <definedName name="______sab1_3" localSheetId="55" hidden="1">{#N/A,#N/A,FALSE,"Banco de Dados"}</definedName>
    <definedName name="______sab1_3" hidden="1">{#N/A,#N/A,FALSE,"Banco de Dados"}</definedName>
    <definedName name="______sab1_4" localSheetId="25" hidden="1">{#N/A,#N/A,FALSE,"Banco de Dados"}</definedName>
    <definedName name="______sab1_4" localSheetId="27" hidden="1">{#N/A,#N/A,FALSE,"Banco de Dados"}</definedName>
    <definedName name="______sab1_4" localSheetId="31" hidden="1">{#N/A,#N/A,FALSE,"Banco de Dados"}</definedName>
    <definedName name="______sab1_4" localSheetId="29" hidden="1">{#N/A,#N/A,FALSE,"Banco de Dados"}</definedName>
    <definedName name="______sab1_4" localSheetId="23" hidden="1">{#N/A,#N/A,FALSE,"Banco de Dados"}</definedName>
    <definedName name="______sab1_4" localSheetId="55" hidden="1">{#N/A,#N/A,FALSE,"Banco de Dados"}</definedName>
    <definedName name="______sab1_4" hidden="1">{#N/A,#N/A,FALSE,"Banco de Dados"}</definedName>
    <definedName name="______sab1_5" localSheetId="25" hidden="1">{#N/A,#N/A,FALSE,"Banco de Dados"}</definedName>
    <definedName name="______sab1_5" localSheetId="27" hidden="1">{#N/A,#N/A,FALSE,"Banco de Dados"}</definedName>
    <definedName name="______sab1_5" localSheetId="31" hidden="1">{#N/A,#N/A,FALSE,"Banco de Dados"}</definedName>
    <definedName name="______sab1_5" localSheetId="29" hidden="1">{#N/A,#N/A,FALSE,"Banco de Dados"}</definedName>
    <definedName name="______sab1_5" localSheetId="23" hidden="1">{#N/A,#N/A,FALSE,"Banco de Dados"}</definedName>
    <definedName name="______sab1_5" localSheetId="55" hidden="1">{#N/A,#N/A,FALSE,"Banco de Dados"}</definedName>
    <definedName name="______sab1_5" hidden="1">{#N/A,#N/A,FALSE,"Banco de Dados"}</definedName>
    <definedName name="______SC1">#REF!</definedName>
    <definedName name="______sc2" localSheetId="39">[1]!____p1</definedName>
    <definedName name="______sc2" localSheetId="20">[1]!____p1</definedName>
    <definedName name="______sc2" localSheetId="4">[1]!____p1</definedName>
    <definedName name="______sc2" localSheetId="25">[1]!____p1</definedName>
    <definedName name="______sc2" localSheetId="27">[1]!____p1</definedName>
    <definedName name="______sc2" localSheetId="31">[1]!____p1</definedName>
    <definedName name="______sc2" localSheetId="35">[1]!____p1</definedName>
    <definedName name="______sc2" localSheetId="33">[1]!____p1</definedName>
    <definedName name="______sc2" localSheetId="53">[1]!____p1</definedName>
    <definedName name="______sc2" localSheetId="29">[1]!____p1</definedName>
    <definedName name="______sc2" localSheetId="49">[1]!____p1</definedName>
    <definedName name="______sc2" localSheetId="6">[1]!____p1</definedName>
    <definedName name="______sc2" localSheetId="41">[1]!____p1</definedName>
    <definedName name="______sc2" localSheetId="8">[1]!____p1</definedName>
    <definedName name="______sc2" localSheetId="43">[1]!____p1</definedName>
    <definedName name="______sc2" localSheetId="10">[1]!____p1</definedName>
    <definedName name="______sc2" localSheetId="37">[1]!____p1</definedName>
    <definedName name="______sc2" localSheetId="12">[1]!____p1</definedName>
    <definedName name="______sc2" localSheetId="51">[1]!____p1</definedName>
    <definedName name="______sc2" localSheetId="14">[1]!____p1</definedName>
    <definedName name="______sc2" localSheetId="23">[1]!____p1</definedName>
    <definedName name="______sc2" localSheetId="55">[0]!____p1</definedName>
    <definedName name="______sc2" localSheetId="47">[1]!____p1</definedName>
    <definedName name="______sc2" localSheetId="18">[1]!____p1</definedName>
    <definedName name="______sc2" localSheetId="45">[1]!____p1</definedName>
    <definedName name="______sc2" localSheetId="16">[1]!____p1</definedName>
    <definedName name="______sc2">[0]!____p1</definedName>
    <definedName name="______sc3" localSheetId="39">[1]!____p1</definedName>
    <definedName name="______sc3" localSheetId="20">[1]!____p1</definedName>
    <definedName name="______sc3" localSheetId="4">[1]!____p1</definedName>
    <definedName name="______sc3" localSheetId="25">[1]!____p1</definedName>
    <definedName name="______sc3" localSheetId="27">[1]!____p1</definedName>
    <definedName name="______sc3" localSheetId="31">[1]!____p1</definedName>
    <definedName name="______sc3" localSheetId="35">[1]!____p1</definedName>
    <definedName name="______sc3" localSheetId="33">[1]!____p1</definedName>
    <definedName name="______sc3" localSheetId="53">[1]!____p1</definedName>
    <definedName name="______sc3" localSheetId="29">[1]!____p1</definedName>
    <definedName name="______sc3" localSheetId="49">[1]!____p1</definedName>
    <definedName name="______sc3" localSheetId="6">[1]!____p1</definedName>
    <definedName name="______sc3" localSheetId="41">[1]!____p1</definedName>
    <definedName name="______sc3" localSheetId="8">[1]!____p1</definedName>
    <definedName name="______sc3" localSheetId="43">[1]!____p1</definedName>
    <definedName name="______sc3" localSheetId="10">[1]!____p1</definedName>
    <definedName name="______sc3" localSheetId="37">[1]!____p1</definedName>
    <definedName name="______sc3" localSheetId="12">[1]!____p1</definedName>
    <definedName name="______sc3" localSheetId="51">[1]!____p1</definedName>
    <definedName name="______sc3" localSheetId="14">[1]!____p1</definedName>
    <definedName name="______sc3" localSheetId="23">[1]!____p1</definedName>
    <definedName name="______sc3" localSheetId="55">[0]!____p1</definedName>
    <definedName name="______sc3" localSheetId="47">[1]!____p1</definedName>
    <definedName name="______sc3" localSheetId="18">[1]!____p1</definedName>
    <definedName name="______sc3" localSheetId="45">[1]!____p1</definedName>
    <definedName name="______sc3" localSheetId="16">[1]!____p1</definedName>
    <definedName name="______sc3">[0]!____p1</definedName>
    <definedName name="______sc4" localSheetId="39">[1]!____p1</definedName>
    <definedName name="______sc4" localSheetId="20">[1]!____p1</definedName>
    <definedName name="______sc4" localSheetId="4">[1]!____p1</definedName>
    <definedName name="______sc4" localSheetId="25">[1]!____p1</definedName>
    <definedName name="______sc4" localSheetId="27">[1]!____p1</definedName>
    <definedName name="______sc4" localSheetId="31">[1]!____p1</definedName>
    <definedName name="______sc4" localSheetId="35">[1]!____p1</definedName>
    <definedName name="______sc4" localSheetId="33">[1]!____p1</definedName>
    <definedName name="______sc4" localSheetId="53">[1]!____p1</definedName>
    <definedName name="______sc4" localSheetId="29">[1]!____p1</definedName>
    <definedName name="______sc4" localSheetId="49">[1]!____p1</definedName>
    <definedName name="______sc4" localSheetId="6">[1]!____p1</definedName>
    <definedName name="______sc4" localSheetId="41">[1]!____p1</definedName>
    <definedName name="______sc4" localSheetId="8">[1]!____p1</definedName>
    <definedName name="______sc4" localSheetId="43">[1]!____p1</definedName>
    <definedName name="______sc4" localSheetId="10">[1]!____p1</definedName>
    <definedName name="______sc4" localSheetId="37">[1]!____p1</definedName>
    <definedName name="______sc4" localSheetId="12">[1]!____p1</definedName>
    <definedName name="______sc4" localSheetId="51">[1]!____p1</definedName>
    <definedName name="______sc4" localSheetId="14">[1]!____p1</definedName>
    <definedName name="______sc4" localSheetId="23">[1]!____p1</definedName>
    <definedName name="______sc4" localSheetId="55">[0]!____p1</definedName>
    <definedName name="______sc4" localSheetId="47">[1]!____p1</definedName>
    <definedName name="______sc4" localSheetId="18">[1]!____p1</definedName>
    <definedName name="______sc4" localSheetId="45">[1]!____p1</definedName>
    <definedName name="______sc4" localSheetId="16">[1]!____p1</definedName>
    <definedName name="______sc4">[0]!____p1</definedName>
    <definedName name="______sc5" localSheetId="39">[1]!____p1</definedName>
    <definedName name="______sc5" localSheetId="20">[1]!____p1</definedName>
    <definedName name="______sc5" localSheetId="4">[1]!____p1</definedName>
    <definedName name="______sc5" localSheetId="25">[1]!____p1</definedName>
    <definedName name="______sc5" localSheetId="27">[1]!____p1</definedName>
    <definedName name="______sc5" localSheetId="31">[1]!____p1</definedName>
    <definedName name="______sc5" localSheetId="35">[1]!____p1</definedName>
    <definedName name="______sc5" localSheetId="33">[1]!____p1</definedName>
    <definedName name="______sc5" localSheetId="53">[1]!____p1</definedName>
    <definedName name="______sc5" localSheetId="29">[1]!____p1</definedName>
    <definedName name="______sc5" localSheetId="49">[1]!____p1</definedName>
    <definedName name="______sc5" localSheetId="6">[1]!____p1</definedName>
    <definedName name="______sc5" localSheetId="41">[1]!____p1</definedName>
    <definedName name="______sc5" localSheetId="8">[1]!____p1</definedName>
    <definedName name="______sc5" localSheetId="43">[1]!____p1</definedName>
    <definedName name="______sc5" localSheetId="10">[1]!____p1</definedName>
    <definedName name="______sc5" localSheetId="37">[1]!____p1</definedName>
    <definedName name="______sc5" localSheetId="12">[1]!____p1</definedName>
    <definedName name="______sc5" localSheetId="51">[1]!____p1</definedName>
    <definedName name="______sc5" localSheetId="14">[1]!____p1</definedName>
    <definedName name="______sc5" localSheetId="23">[1]!____p1</definedName>
    <definedName name="______sc5" localSheetId="55">[0]!____p1</definedName>
    <definedName name="______sc5" localSheetId="47">[1]!____p1</definedName>
    <definedName name="______sc5" localSheetId="18">[1]!____p1</definedName>
    <definedName name="______sc5" localSheetId="45">[1]!____p1</definedName>
    <definedName name="______sc5" localSheetId="16">[1]!____p1</definedName>
    <definedName name="______sc5">[0]!____p1</definedName>
    <definedName name="______sc6" localSheetId="39">[1]!____p1</definedName>
    <definedName name="______sc6" localSheetId="20">[1]!____p1</definedName>
    <definedName name="______sc6" localSheetId="4">[1]!____p1</definedName>
    <definedName name="______sc6" localSheetId="25">[1]!____p1</definedName>
    <definedName name="______sc6" localSheetId="27">[1]!____p1</definedName>
    <definedName name="______sc6" localSheetId="31">[1]!____p1</definedName>
    <definedName name="______sc6" localSheetId="35">[1]!____p1</definedName>
    <definedName name="______sc6" localSheetId="33">[1]!____p1</definedName>
    <definedName name="______sc6" localSheetId="53">[1]!____p1</definedName>
    <definedName name="______sc6" localSheetId="29">[1]!____p1</definedName>
    <definedName name="______sc6" localSheetId="49">[1]!____p1</definedName>
    <definedName name="______sc6" localSheetId="6">[1]!____p1</definedName>
    <definedName name="______sc6" localSheetId="41">[1]!____p1</definedName>
    <definedName name="______sc6" localSheetId="8">[1]!____p1</definedName>
    <definedName name="______sc6" localSheetId="43">[1]!____p1</definedName>
    <definedName name="______sc6" localSheetId="10">[1]!____p1</definedName>
    <definedName name="______sc6" localSheetId="37">[1]!____p1</definedName>
    <definedName name="______sc6" localSheetId="12">[1]!____p1</definedName>
    <definedName name="______sc6" localSheetId="51">[1]!____p1</definedName>
    <definedName name="______sc6" localSheetId="14">[1]!____p1</definedName>
    <definedName name="______sc6" localSheetId="23">[1]!____p1</definedName>
    <definedName name="______sc6" localSheetId="55">[0]!____p1</definedName>
    <definedName name="______sc6" localSheetId="47">[1]!____p1</definedName>
    <definedName name="______sc6" localSheetId="18">[1]!____p1</definedName>
    <definedName name="______sc6" localSheetId="45">[1]!____p1</definedName>
    <definedName name="______sc6" localSheetId="16">[1]!____p1</definedName>
    <definedName name="______sc6">[0]!____p1</definedName>
    <definedName name="______sc7" localSheetId="39">[1]!____p1</definedName>
    <definedName name="______sc7" localSheetId="20">[1]!____p1</definedName>
    <definedName name="______sc7" localSheetId="4">[1]!____p1</definedName>
    <definedName name="______sc7" localSheetId="25">[1]!____p1</definedName>
    <definedName name="______sc7" localSheetId="27">[1]!____p1</definedName>
    <definedName name="______sc7" localSheetId="31">[1]!____p1</definedName>
    <definedName name="______sc7" localSheetId="35">[1]!____p1</definedName>
    <definedName name="______sc7" localSheetId="33">[1]!____p1</definedName>
    <definedName name="______sc7" localSheetId="53">[1]!____p1</definedName>
    <definedName name="______sc7" localSheetId="29">[1]!____p1</definedName>
    <definedName name="______sc7" localSheetId="49">[1]!____p1</definedName>
    <definedName name="______sc7" localSheetId="6">[1]!____p1</definedName>
    <definedName name="______sc7" localSheetId="41">[1]!____p1</definedName>
    <definedName name="______sc7" localSheetId="8">[1]!____p1</definedName>
    <definedName name="______sc7" localSheetId="43">[1]!____p1</definedName>
    <definedName name="______sc7" localSheetId="10">[1]!____p1</definedName>
    <definedName name="______sc7" localSheetId="37">[1]!____p1</definedName>
    <definedName name="______sc7" localSheetId="12">[1]!____p1</definedName>
    <definedName name="______sc7" localSheetId="51">[1]!____p1</definedName>
    <definedName name="______sc7" localSheetId="14">[1]!____p1</definedName>
    <definedName name="______sc7" localSheetId="23">[1]!____p1</definedName>
    <definedName name="______sc7" localSheetId="55">[0]!____p1</definedName>
    <definedName name="______sc7" localSheetId="47">[1]!____p1</definedName>
    <definedName name="______sc7" localSheetId="18">[1]!____p1</definedName>
    <definedName name="______sc7" localSheetId="45">[1]!____p1</definedName>
    <definedName name="______sc7" localSheetId="16">[1]!____p1</definedName>
    <definedName name="______sc7">[0]!____p1</definedName>
    <definedName name="______sc8" localSheetId="39">[1]!____p1</definedName>
    <definedName name="______sc8" localSheetId="20">[1]!____p1</definedName>
    <definedName name="______sc8" localSheetId="4">[1]!____p1</definedName>
    <definedName name="______sc8" localSheetId="25">[1]!____p1</definedName>
    <definedName name="______sc8" localSheetId="27">[1]!____p1</definedName>
    <definedName name="______sc8" localSheetId="31">[1]!____p1</definedName>
    <definedName name="______sc8" localSheetId="35">[1]!____p1</definedName>
    <definedName name="______sc8" localSheetId="33">[1]!____p1</definedName>
    <definedName name="______sc8" localSheetId="53">[1]!____p1</definedName>
    <definedName name="______sc8" localSheetId="29">[1]!____p1</definedName>
    <definedName name="______sc8" localSheetId="49">[1]!____p1</definedName>
    <definedName name="______sc8" localSheetId="6">[1]!____p1</definedName>
    <definedName name="______sc8" localSheetId="41">[1]!____p1</definedName>
    <definedName name="______sc8" localSheetId="8">[1]!____p1</definedName>
    <definedName name="______sc8" localSheetId="43">[1]!____p1</definedName>
    <definedName name="______sc8" localSheetId="10">[1]!____p1</definedName>
    <definedName name="______sc8" localSheetId="37">[1]!____p1</definedName>
    <definedName name="______sc8" localSheetId="12">[1]!____p1</definedName>
    <definedName name="______sc8" localSheetId="51">[1]!____p1</definedName>
    <definedName name="______sc8" localSheetId="14">[1]!____p1</definedName>
    <definedName name="______sc8" localSheetId="23">[1]!____p1</definedName>
    <definedName name="______sc8" localSheetId="55">[0]!____p1</definedName>
    <definedName name="______sc8" localSheetId="47">[1]!____p1</definedName>
    <definedName name="______sc8" localSheetId="18">[1]!____p1</definedName>
    <definedName name="______sc8" localSheetId="45">[1]!____p1</definedName>
    <definedName name="______sc8" localSheetId="16">[1]!____p1</definedName>
    <definedName name="______sc8">[0]!____p1</definedName>
    <definedName name="______sc9" localSheetId="39">[1]!____p1</definedName>
    <definedName name="______sc9" localSheetId="20">[1]!____p1</definedName>
    <definedName name="______sc9" localSheetId="4">[1]!____p1</definedName>
    <definedName name="______sc9" localSheetId="25">[1]!____p1</definedName>
    <definedName name="______sc9" localSheetId="27">[1]!____p1</definedName>
    <definedName name="______sc9" localSheetId="31">[1]!____p1</definedName>
    <definedName name="______sc9" localSheetId="35">[1]!____p1</definedName>
    <definedName name="______sc9" localSheetId="33">[1]!____p1</definedName>
    <definedName name="______sc9" localSheetId="53">[1]!____p1</definedName>
    <definedName name="______sc9" localSheetId="29">[1]!____p1</definedName>
    <definedName name="______sc9" localSheetId="49">[1]!____p1</definedName>
    <definedName name="______sc9" localSheetId="6">[1]!____p1</definedName>
    <definedName name="______sc9" localSheetId="41">[1]!____p1</definedName>
    <definedName name="______sc9" localSheetId="8">[1]!____p1</definedName>
    <definedName name="______sc9" localSheetId="43">[1]!____p1</definedName>
    <definedName name="______sc9" localSheetId="10">[1]!____p1</definedName>
    <definedName name="______sc9" localSheetId="37">[1]!____p1</definedName>
    <definedName name="______sc9" localSheetId="12">[1]!____p1</definedName>
    <definedName name="______sc9" localSheetId="51">[1]!____p1</definedName>
    <definedName name="______sc9" localSheetId="14">[1]!____p1</definedName>
    <definedName name="______sc9" localSheetId="23">[1]!____p1</definedName>
    <definedName name="______sc9" localSheetId="55">[0]!____p1</definedName>
    <definedName name="______sc9" localSheetId="47">[1]!____p1</definedName>
    <definedName name="______sc9" localSheetId="18">[1]!____p1</definedName>
    <definedName name="______sc9" localSheetId="45">[1]!____p1</definedName>
    <definedName name="______sc9" localSheetId="16">[1]!____p1</definedName>
    <definedName name="______sc9">[0]!____p1</definedName>
    <definedName name="______Set1">#REF!</definedName>
    <definedName name="______SHR1">#REF!</definedName>
    <definedName name="______SHR2">#REF!</definedName>
    <definedName name="______SP1">#REF!</definedName>
    <definedName name="______sp2">#REF!</definedName>
    <definedName name="______tab2">#REF!</definedName>
    <definedName name="______tab4" hidden="1">#REF!</definedName>
    <definedName name="______tv150">#REF!</definedName>
    <definedName name="______TV2">#REF!</definedName>
    <definedName name="______tv200">#REF!</definedName>
    <definedName name="______tv250">#REF!</definedName>
    <definedName name="______tv300">#REF!</definedName>
    <definedName name="______tw45">#REF!</definedName>
    <definedName name="______xm1">#REF!</definedName>
    <definedName name="______xm10">#REF!</definedName>
    <definedName name="______xm11">#REF!</definedName>
    <definedName name="______xm12">#REF!</definedName>
    <definedName name="______xm2">#REF!</definedName>
    <definedName name="______xm3">#REF!</definedName>
    <definedName name="______xm4">#REF!</definedName>
    <definedName name="______xm5">#REF!</definedName>
    <definedName name="______xm6">#REF!</definedName>
    <definedName name="______xm7">#REF!</definedName>
    <definedName name="______xm8">#REF!</definedName>
    <definedName name="______xm9">#REF!</definedName>
    <definedName name="______zx1">#REF!</definedName>
    <definedName name="______zx10">#REF!</definedName>
    <definedName name="______zx11">#REF!</definedName>
    <definedName name="______zx12">#REF!</definedName>
    <definedName name="______zx2">#REF!</definedName>
    <definedName name="______zx3">#REF!</definedName>
    <definedName name="______zx4">#REF!</definedName>
    <definedName name="______zx5">#REF!</definedName>
    <definedName name="______zx6">#REF!</definedName>
    <definedName name="______zx7">#REF!</definedName>
    <definedName name="______zx8">#REF!</definedName>
    <definedName name="______zx9">#REF!</definedName>
    <definedName name="_____a1" localSheetId="25" hidden="1">{"det (May)",#N/A,FALSE,"June";"sum (MAY YTD)",#N/A,FALSE,"June YTD"}</definedName>
    <definedName name="_____a1" localSheetId="27" hidden="1">{"det (May)",#N/A,FALSE,"June";"sum (MAY YTD)",#N/A,FALSE,"June YTD"}</definedName>
    <definedName name="_____a1" localSheetId="31" hidden="1">{"det (May)",#N/A,FALSE,"June";"sum (MAY YTD)",#N/A,FALSE,"June YTD"}</definedName>
    <definedName name="_____a1" localSheetId="29" hidden="1">{"det (May)",#N/A,FALSE,"June";"sum (MAY YTD)",#N/A,FALSE,"June YTD"}</definedName>
    <definedName name="_____a1" localSheetId="23" hidden="1">{"det (May)",#N/A,FALSE,"June";"sum (MAY YTD)",#N/A,FALSE,"June YTD"}</definedName>
    <definedName name="_____a1" localSheetId="55" hidden="1">{"det (May)",#N/A,FALSE,"June";"sum (MAY YTD)",#N/A,FALSE,"June YTD"}</definedName>
    <definedName name="_____a1" hidden="1">{"det (May)",#N/A,FALSE,"June";"sum (MAY YTD)",#N/A,FALSE,"June YTD"}</definedName>
    <definedName name="_____Abr1">#REF!</definedName>
    <definedName name="_____Ago1">#REF!</definedName>
    <definedName name="_____alt2" localSheetId="39">[1]!_____p1</definedName>
    <definedName name="_____alt2" localSheetId="20">[1]!_____p1</definedName>
    <definedName name="_____alt2" localSheetId="4">[1]!_____p1</definedName>
    <definedName name="_____alt2" localSheetId="25">[1]!_____p1</definedName>
    <definedName name="_____alt2" localSheetId="27">[1]!_____p1</definedName>
    <definedName name="_____alt2" localSheetId="31">[1]!_____p1</definedName>
    <definedName name="_____alt2" localSheetId="35">[1]!_____p1</definedName>
    <definedName name="_____alt2" localSheetId="33">[1]!_____p1</definedName>
    <definedName name="_____alt2" localSheetId="53">[1]!_____p1</definedName>
    <definedName name="_____alt2" localSheetId="29">[1]!_____p1</definedName>
    <definedName name="_____alt2" localSheetId="49">[1]!_____p1</definedName>
    <definedName name="_____alt2" localSheetId="6">[1]!_____p1</definedName>
    <definedName name="_____alt2" localSheetId="41">[1]!_____p1</definedName>
    <definedName name="_____alt2" localSheetId="8">[1]!_____p1</definedName>
    <definedName name="_____alt2" localSheetId="43">[1]!_____p1</definedName>
    <definedName name="_____alt2" localSheetId="10">[1]!_____p1</definedName>
    <definedName name="_____alt2" localSheetId="37">[1]!_____p1</definedName>
    <definedName name="_____alt2" localSheetId="12">[1]!_____p1</definedName>
    <definedName name="_____alt2" localSheetId="51">[1]!_____p1</definedName>
    <definedName name="_____alt2" localSheetId="14">[1]!_____p1</definedName>
    <definedName name="_____alt2" localSheetId="23">[1]!_____p1</definedName>
    <definedName name="_____alt2" localSheetId="55">[0]!_____p1</definedName>
    <definedName name="_____alt2" localSheetId="47">[1]!_____p1</definedName>
    <definedName name="_____alt2" localSheetId="18">[1]!_____p1</definedName>
    <definedName name="_____alt2" localSheetId="45">[1]!_____p1</definedName>
    <definedName name="_____alt2" localSheetId="16">[1]!_____p1</definedName>
    <definedName name="_____alt2">[0]!_____p1</definedName>
    <definedName name="_____AT4">#REF!</definedName>
    <definedName name="_____bh1">#REF!</definedName>
    <definedName name="_____bh2">#REF!</definedName>
    <definedName name="_____bh3">#REF!</definedName>
    <definedName name="_____bh4">#REF!</definedName>
    <definedName name="_____bh5">#REF!</definedName>
    <definedName name="_____bh6">#REF!</definedName>
    <definedName name="_____bh7">#REF!</definedName>
    <definedName name="_____bh8">#REF!</definedName>
    <definedName name="_____bh9">#REF!</definedName>
    <definedName name="_____Brz1">#REF!</definedName>
    <definedName name="_____Brz2">#REF!</definedName>
    <definedName name="_____bsa3">#REF!</definedName>
    <definedName name="_____COL1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COM1">#REF!</definedName>
    <definedName name="_____com10">#REF!</definedName>
    <definedName name="_____com11">#REF!</definedName>
    <definedName name="_____com12">#REF!</definedName>
    <definedName name="_____com2">#REF!</definedName>
    <definedName name="_____com3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P2">#REF!</definedName>
    <definedName name="_____CPP3">#REF!</definedName>
    <definedName name="_____cto2" localSheetId="39">[1]!___p1</definedName>
    <definedName name="_____cto2" localSheetId="20">[1]!___p1</definedName>
    <definedName name="_____cto2" localSheetId="4">[1]!___p1</definedName>
    <definedName name="_____cto2" localSheetId="25">[1]!___p1</definedName>
    <definedName name="_____cto2" localSheetId="27">[1]!___p1</definedName>
    <definedName name="_____cto2" localSheetId="31">[1]!___p1</definedName>
    <definedName name="_____cto2" localSheetId="35">[1]!___p1</definedName>
    <definedName name="_____cto2" localSheetId="33">[1]!___p1</definedName>
    <definedName name="_____cto2" localSheetId="53">[1]!___p1</definedName>
    <definedName name="_____cto2" localSheetId="29">[1]!___p1</definedName>
    <definedName name="_____cto2" localSheetId="49">[1]!___p1</definedName>
    <definedName name="_____cto2" localSheetId="6">[1]!___p1</definedName>
    <definedName name="_____cto2" localSheetId="41">[1]!___p1</definedName>
    <definedName name="_____cto2" localSheetId="8">[1]!___p1</definedName>
    <definedName name="_____cto2" localSheetId="43">[1]!___p1</definedName>
    <definedName name="_____cto2" localSheetId="10">[1]!___p1</definedName>
    <definedName name="_____cto2" localSheetId="37">[1]!___p1</definedName>
    <definedName name="_____cto2" localSheetId="12">[1]!___p1</definedName>
    <definedName name="_____cto2" localSheetId="51">[1]!___p1</definedName>
    <definedName name="_____cto2" localSheetId="14">[1]!___p1</definedName>
    <definedName name="_____cto2" localSheetId="23">[1]!___p1</definedName>
    <definedName name="_____cto2" localSheetId="55">[0]!___p1</definedName>
    <definedName name="_____cto2" localSheetId="47">[1]!___p1</definedName>
    <definedName name="_____cto2" localSheetId="18">[1]!___p1</definedName>
    <definedName name="_____cto2" localSheetId="45">[1]!___p1</definedName>
    <definedName name="_____cto2" localSheetId="16">[1]!___p1</definedName>
    <definedName name="_____cto2">[0]!___p1</definedName>
    <definedName name="_____DAT1">#REF!</definedName>
    <definedName name="_____DAT12">#REF!</definedName>
    <definedName name="_____DAT13">#REF!</definedName>
    <definedName name="_____DAT14">#REF!</definedName>
    <definedName name="_____DAT15">#REF!</definedName>
    <definedName name="_____DAT4">#REF!</definedName>
    <definedName name="_____DAT5">#REF!</definedName>
    <definedName name="_____Dez1">#REF!</definedName>
    <definedName name="_____er1" localSheetId="39">[1]!_p1</definedName>
    <definedName name="_____er1" localSheetId="20">[1]!_p1</definedName>
    <definedName name="_____er1" localSheetId="4">[1]!_p1</definedName>
    <definedName name="_____er1" localSheetId="25">[1]!_p1</definedName>
    <definedName name="_____er1" localSheetId="27">[1]!_p1</definedName>
    <definedName name="_____er1" localSheetId="31">[1]!_p1</definedName>
    <definedName name="_____er1" localSheetId="35">[1]!_p1</definedName>
    <definedName name="_____er1" localSheetId="33">[1]!_p1</definedName>
    <definedName name="_____er1" localSheetId="53">[1]!_p1</definedName>
    <definedName name="_____er1" localSheetId="29">[1]!_p1</definedName>
    <definedName name="_____er1" localSheetId="49">[1]!_p1</definedName>
    <definedName name="_____er1" localSheetId="6">[1]!_p1</definedName>
    <definedName name="_____er1" localSheetId="41">[1]!_p1</definedName>
    <definedName name="_____er1" localSheetId="8">[1]!_p1</definedName>
    <definedName name="_____er1" localSheetId="43">[1]!_p1</definedName>
    <definedName name="_____er1" localSheetId="10">[1]!_p1</definedName>
    <definedName name="_____er1" localSheetId="37">[1]!_p1</definedName>
    <definedName name="_____er1" localSheetId="12">[1]!_p1</definedName>
    <definedName name="_____er1" localSheetId="51">[1]!_p1</definedName>
    <definedName name="_____er1" localSheetId="14">[1]!_p1</definedName>
    <definedName name="_____er1" localSheetId="23">[1]!_p1</definedName>
    <definedName name="_____er1" localSheetId="55">[0]!_p1</definedName>
    <definedName name="_____er1" localSheetId="47">[1]!_p1</definedName>
    <definedName name="_____er1" localSheetId="18">[1]!_p1</definedName>
    <definedName name="_____er1" localSheetId="45">[1]!_p1</definedName>
    <definedName name="_____er1" localSheetId="16">[1]!_p1</definedName>
    <definedName name="_____er1">[0]!_p1</definedName>
    <definedName name="_____Fev1">#REF!</definedName>
    <definedName name="_____j1">#REF!</definedName>
    <definedName name="_____Jan1">#REF!</definedName>
    <definedName name="_____JO2">#REF!</definedName>
    <definedName name="_____Jul1">#REF!</definedName>
    <definedName name="_____Jun1">#REF!</definedName>
    <definedName name="_____l">#REF!</definedName>
    <definedName name="_____LO1">#REF!</definedName>
    <definedName name="_____LO2">#REF!</definedName>
    <definedName name="_____Mai1">#REF!</definedName>
    <definedName name="_____Mar1">#REF!</definedName>
    <definedName name="_____MAV1" localSheetId="39">[1]!_p1</definedName>
    <definedName name="_____MAV1" localSheetId="20">[1]!_p1</definedName>
    <definedName name="_____MAV1" localSheetId="4">[1]!_p1</definedName>
    <definedName name="_____MAV1" localSheetId="25">[1]!_p1</definedName>
    <definedName name="_____MAV1" localSheetId="27">[1]!_p1</definedName>
    <definedName name="_____MAV1" localSheetId="31">[1]!_p1</definedName>
    <definedName name="_____MAV1" localSheetId="35">[1]!_p1</definedName>
    <definedName name="_____MAV1" localSheetId="33">[1]!_p1</definedName>
    <definedName name="_____MAV1" localSheetId="53">[1]!_p1</definedName>
    <definedName name="_____MAV1" localSheetId="29">[1]!_p1</definedName>
    <definedName name="_____MAV1" localSheetId="49">[1]!_p1</definedName>
    <definedName name="_____MAV1" localSheetId="6">[1]!_p1</definedName>
    <definedName name="_____MAV1" localSheetId="41">[1]!_p1</definedName>
    <definedName name="_____MAV1" localSheetId="8">[1]!_p1</definedName>
    <definedName name="_____MAV1" localSheetId="43">[1]!_p1</definedName>
    <definedName name="_____MAV1" localSheetId="10">[1]!_p1</definedName>
    <definedName name="_____MAV1" localSheetId="37">[1]!_p1</definedName>
    <definedName name="_____MAV1" localSheetId="12">[1]!_p1</definedName>
    <definedName name="_____MAV1" localSheetId="51">[1]!_p1</definedName>
    <definedName name="_____MAV1" localSheetId="14">[1]!_p1</definedName>
    <definedName name="_____MAV1" localSheetId="23">[1]!_p1</definedName>
    <definedName name="_____MAV1" localSheetId="55">[0]!_p1</definedName>
    <definedName name="_____MAV1" localSheetId="47">[1]!_p1</definedName>
    <definedName name="_____MAV1" localSheetId="18">[1]!_p1</definedName>
    <definedName name="_____MAV1" localSheetId="45">[1]!_p1</definedName>
    <definedName name="_____MAV1" localSheetId="16">[1]!_p1</definedName>
    <definedName name="_____MAV1">[0]!_p1</definedName>
    <definedName name="_____MCC1">#REF!</definedName>
    <definedName name="_____MCC2">#REF!</definedName>
    <definedName name="_____MES1">#REF!</definedName>
    <definedName name="_____MES2">#REF!</definedName>
    <definedName name="_____MES3">#REF!</definedName>
    <definedName name="_____MES4">#REF!</definedName>
    <definedName name="_____MES5">#REF!</definedName>
    <definedName name="_____MES6">#REF!</definedName>
    <definedName name="_____NO2">#REF!</definedName>
    <definedName name="_____NO3">#REF!</definedName>
    <definedName name="_____NO4">#REF!</definedName>
    <definedName name="_____NO5">#REF!</definedName>
    <definedName name="_____Nov1">#REF!</definedName>
    <definedName name="_____o1" localSheetId="25" hidden="1">{"det (May)",#N/A,FALSE,"June";"sum (MAY YTD)",#N/A,FALSE,"June YTD"}</definedName>
    <definedName name="_____o1" localSheetId="27" hidden="1">{"det (May)",#N/A,FALSE,"June";"sum (MAY YTD)",#N/A,FALSE,"June YTD"}</definedName>
    <definedName name="_____o1" localSheetId="31" hidden="1">{"det (May)",#N/A,FALSE,"June";"sum (MAY YTD)",#N/A,FALSE,"June YTD"}</definedName>
    <definedName name="_____o1" localSheetId="29" hidden="1">{"det (May)",#N/A,FALSE,"June";"sum (MAY YTD)",#N/A,FALSE,"June YTD"}</definedName>
    <definedName name="_____o1" localSheetId="23" hidden="1">{"det (May)",#N/A,FALSE,"June";"sum (MAY YTD)",#N/A,FALSE,"June YTD"}</definedName>
    <definedName name="_____o1" localSheetId="55" hidden="1">{"det (May)",#N/A,FALSE,"June";"sum (MAY YTD)",#N/A,FALSE,"June YTD"}</definedName>
    <definedName name="_____o1" hidden="1">{"det (May)",#N/A,FALSE,"June";"sum (MAY YTD)",#N/A,FALSE,"June YTD"}</definedName>
    <definedName name="_____od2">#REF!</definedName>
    <definedName name="_____OD3">#REF!</definedName>
    <definedName name="_____ooh1" localSheetId="39">[1]!_____p1</definedName>
    <definedName name="_____ooh1" localSheetId="20">[1]!_____p1</definedName>
    <definedName name="_____ooh1" localSheetId="4">[1]!_____p1</definedName>
    <definedName name="_____ooh1" localSheetId="25">[1]!_____p1</definedName>
    <definedName name="_____ooh1" localSheetId="27">[1]!_____p1</definedName>
    <definedName name="_____ooh1" localSheetId="31">[1]!_____p1</definedName>
    <definedName name="_____ooh1" localSheetId="35">[1]!_____p1</definedName>
    <definedName name="_____ooh1" localSheetId="33">[1]!_____p1</definedName>
    <definedName name="_____ooh1" localSheetId="53">[1]!_____p1</definedName>
    <definedName name="_____ooh1" localSheetId="29">[1]!_____p1</definedName>
    <definedName name="_____ooh1" localSheetId="49">[1]!_____p1</definedName>
    <definedName name="_____ooh1" localSheetId="6">[1]!_____p1</definedName>
    <definedName name="_____ooh1" localSheetId="41">[1]!_____p1</definedName>
    <definedName name="_____ooh1" localSheetId="8">[1]!_____p1</definedName>
    <definedName name="_____ooh1" localSheetId="43">[1]!_____p1</definedName>
    <definedName name="_____ooh1" localSheetId="10">[1]!_____p1</definedName>
    <definedName name="_____ooh1" localSheetId="37">[1]!_____p1</definedName>
    <definedName name="_____ooh1" localSheetId="12">[1]!_____p1</definedName>
    <definedName name="_____ooh1" localSheetId="51">[1]!_____p1</definedName>
    <definedName name="_____ooh1" localSheetId="14">[1]!_____p1</definedName>
    <definedName name="_____ooh1" localSheetId="23">[1]!_____p1</definedName>
    <definedName name="_____ooh1" localSheetId="55">[0]!_____p1</definedName>
    <definedName name="_____ooh1" localSheetId="47">[1]!_____p1</definedName>
    <definedName name="_____ooh1" localSheetId="18">[1]!_____p1</definedName>
    <definedName name="_____ooh1" localSheetId="45">[1]!_____p1</definedName>
    <definedName name="_____ooh1" localSheetId="16">[1]!_____p1</definedName>
    <definedName name="_____ooh1">[0]!_____p1</definedName>
    <definedName name="_____Out1">#REF!</definedName>
    <definedName name="_____PAG1">#REF!</definedName>
    <definedName name="_____PAG10">#REF!</definedName>
    <definedName name="_____PAG11">#REF!</definedName>
    <definedName name="_____PAG12">#REF!</definedName>
    <definedName name="_____PAG2">#REF!</definedName>
    <definedName name="_____PAG3">#REF!</definedName>
    <definedName name="_____PAG4">#REF!</definedName>
    <definedName name="_____PAG5">#REF!</definedName>
    <definedName name="_____PAG6">#REF!</definedName>
    <definedName name="_____PAG7">#REF!</definedName>
    <definedName name="_____PAG8">#REF!</definedName>
    <definedName name="_____PAG9">#REF!</definedName>
    <definedName name="_____PAR1">#REF!</definedName>
    <definedName name="_____PAR2">#REF!</definedName>
    <definedName name="_____PAR3">#REF!</definedName>
    <definedName name="_____PAR4">#REF!</definedName>
    <definedName name="_____PAR5">#REF!</definedName>
    <definedName name="_____PAR6">#REF!</definedName>
    <definedName name="_____PAR7">#REF!</definedName>
    <definedName name="_____PAR8">#REF!</definedName>
    <definedName name="_____PAR9">#REF!</definedName>
    <definedName name="_____PB2">#REF!</definedName>
    <definedName name="_____PB3">#REF!</definedName>
    <definedName name="_____PB4">#REF!</definedName>
    <definedName name="_____PB5">#REF!</definedName>
    <definedName name="_____PB6">#REF!</definedName>
    <definedName name="_____PB7">#REF!</definedName>
    <definedName name="_____PBA2">#REF!</definedName>
    <definedName name="_____PBA3">#REF!</definedName>
    <definedName name="_____PBA4">#REF!</definedName>
    <definedName name="_____PBA5">#REF!</definedName>
    <definedName name="_____PBA6">#REF!</definedName>
    <definedName name="_____PBA7">#REF!</definedName>
    <definedName name="_____PE1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R1">#REF!</definedName>
    <definedName name="_____PR2">#REF!</definedName>
    <definedName name="_____PR3">#REF!</definedName>
    <definedName name="_____PR4">#REF!</definedName>
    <definedName name="_____PR5">#REF!</definedName>
    <definedName name="_____PR6">#REF!</definedName>
    <definedName name="_____PR7">#REF!</definedName>
    <definedName name="_____Print_Titles">#REF!</definedName>
    <definedName name="_____PS2">#REF!</definedName>
    <definedName name="_____PS3">#REF!</definedName>
    <definedName name="_____PS4">#REF!</definedName>
    <definedName name="_____PS5">#REF!</definedName>
    <definedName name="_____PS6">#REF!</definedName>
    <definedName name="_____PS7">#REF!</definedName>
    <definedName name="_____Q35">#REF!</definedName>
    <definedName name="_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_QTE4">#REF!</definedName>
    <definedName name="_____R">#REF!</definedName>
    <definedName name="_____R3">#REF!</definedName>
    <definedName name="_____rad2">#REF!</definedName>
    <definedName name="_____RD1">#REF!</definedName>
    <definedName name="_____rd2">#REF!</definedName>
    <definedName name="_____Rd30">#REF!</definedName>
    <definedName name="_____RES1">#REF!</definedName>
    <definedName name="_____RES2">#REF!</definedName>
    <definedName name="_____REV0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__REV0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__REV0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__REV0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__REV0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__REV0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__REV02" hidden="1">{#N/A,#N/A,FALSE,"SP1-OUT";#N/A,#N/A,FALSE,"SP1-NOV";#N/A,#N/A,FALSE,"SANT-OUT";#N/A,#N/A,FALSE,"SANT-NOV";#N/A,#N/A,FALSE,"CAMP-OUT";#N/A,#N/A,FALSE,"CAMP-NOV";#N/A,#N/A,FALSE,"CRONO 1";#N/A,#N/A,FALSE,"CAPA"}</definedName>
    <definedName name="_____rev1" localSheetId="25" hidden="1">{#N/A,#N/A,FALSE,"CRONO 0";#N/A,#N/A,FALSE,"CRONO (4)";#N/A,#N/A,FALSE,"CRONO (3)";#N/A,#N/A,FALSE,"CRONO (2)";#N/A,#N/A,FALSE,"CRONO (1)"}</definedName>
    <definedName name="_____rev1" localSheetId="27" hidden="1">{#N/A,#N/A,FALSE,"CRONO 0";#N/A,#N/A,FALSE,"CRONO (4)";#N/A,#N/A,FALSE,"CRONO (3)";#N/A,#N/A,FALSE,"CRONO (2)";#N/A,#N/A,FALSE,"CRONO (1)"}</definedName>
    <definedName name="_____rev1" localSheetId="31" hidden="1">{#N/A,#N/A,FALSE,"CRONO 0";#N/A,#N/A,FALSE,"CRONO (4)";#N/A,#N/A,FALSE,"CRONO (3)";#N/A,#N/A,FALSE,"CRONO (2)";#N/A,#N/A,FALSE,"CRONO (1)"}</definedName>
    <definedName name="_____rev1" localSheetId="29" hidden="1">{#N/A,#N/A,FALSE,"CRONO 0";#N/A,#N/A,FALSE,"CRONO (4)";#N/A,#N/A,FALSE,"CRONO (3)";#N/A,#N/A,FALSE,"CRONO (2)";#N/A,#N/A,FALSE,"CRONO (1)"}</definedName>
    <definedName name="_____rev1" localSheetId="23" hidden="1">{#N/A,#N/A,FALSE,"CRONO 0";#N/A,#N/A,FALSE,"CRONO (4)";#N/A,#N/A,FALSE,"CRONO (3)";#N/A,#N/A,FALSE,"CRONO (2)";#N/A,#N/A,FALSE,"CRONO (1)"}</definedName>
    <definedName name="_____rev1" localSheetId="55" hidden="1">{#N/A,#N/A,FALSE,"CRONO 0";#N/A,#N/A,FALSE,"CRONO (4)";#N/A,#N/A,FALSE,"CRONO (3)";#N/A,#N/A,FALSE,"CRONO (2)";#N/A,#N/A,FALSE,"CRONO (1)"}</definedName>
    <definedName name="_____rev1" hidden="1">{#N/A,#N/A,FALSE,"CRONO 0";#N/A,#N/A,FALSE,"CRONO (4)";#N/A,#N/A,FALSE,"CRONO (3)";#N/A,#N/A,FALSE,"CRONO (2)";#N/A,#N/A,FALSE,"CRONO (1)"}</definedName>
    <definedName name="_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EV3" localSheetId="39">[1]!_p1</definedName>
    <definedName name="_____REV3" localSheetId="20">[1]!_p1</definedName>
    <definedName name="_____REV3" localSheetId="4">[1]!_p1</definedName>
    <definedName name="_____REV3" localSheetId="25">[1]!_p1</definedName>
    <definedName name="_____REV3" localSheetId="27">[1]!_p1</definedName>
    <definedName name="_____REV3" localSheetId="31">[1]!_p1</definedName>
    <definedName name="_____REV3" localSheetId="35">[1]!_p1</definedName>
    <definedName name="_____REV3" localSheetId="33">[1]!_p1</definedName>
    <definedName name="_____REV3" localSheetId="53">[1]!_p1</definedName>
    <definedName name="_____REV3" localSheetId="29">[1]!_p1</definedName>
    <definedName name="_____REV3" localSheetId="49">[1]!_p1</definedName>
    <definedName name="_____REV3" localSheetId="6">[1]!_p1</definedName>
    <definedName name="_____REV3" localSheetId="41">[1]!_p1</definedName>
    <definedName name="_____REV3" localSheetId="8">[1]!_p1</definedName>
    <definedName name="_____REV3" localSheetId="43">[1]!_p1</definedName>
    <definedName name="_____REV3" localSheetId="10">[1]!_p1</definedName>
    <definedName name="_____REV3" localSheetId="37">[1]!_p1</definedName>
    <definedName name="_____REV3" localSheetId="12">[1]!_p1</definedName>
    <definedName name="_____REV3" localSheetId="51">[1]!_p1</definedName>
    <definedName name="_____REV3" localSheetId="14">[1]!_p1</definedName>
    <definedName name="_____REV3" localSheetId="23">[1]!_p1</definedName>
    <definedName name="_____REV3" localSheetId="55">[0]!_p1</definedName>
    <definedName name="_____REV3" localSheetId="47">[1]!_p1</definedName>
    <definedName name="_____REV3" localSheetId="18">[1]!_p1</definedName>
    <definedName name="_____REV3" localSheetId="45">[1]!_p1</definedName>
    <definedName name="_____REV3" localSheetId="16">[1]!_p1</definedName>
    <definedName name="_____REV3">[0]!_p1</definedName>
    <definedName name="_____rio1">#REF!</definedName>
    <definedName name="_____rio2">#REF!</definedName>
    <definedName name="_____rio3">#REF!</definedName>
    <definedName name="_____rj1">#REF!</definedName>
    <definedName name="_____rj2">#REF!</definedName>
    <definedName name="_____rj3">#REF!</definedName>
    <definedName name="_____rj4">#REF!</definedName>
    <definedName name="_____rj5">#REF!</definedName>
    <definedName name="_____rj6">#REF!</definedName>
    <definedName name="_____rj7">#REF!</definedName>
    <definedName name="_____rj8">#REF!</definedName>
    <definedName name="_____rj9">#REF!</definedName>
    <definedName name="_____rr2">#REF!</definedName>
    <definedName name="_____RS1">#REF!</definedName>
    <definedName name="_____rs2">#REF!</definedName>
    <definedName name="_____rs3">#REF!</definedName>
    <definedName name="_____rs4">#REF!</definedName>
    <definedName name="_____rs5">#REF!</definedName>
    <definedName name="_____rs6">#REF!</definedName>
    <definedName name="_____rs7">#REF!</definedName>
    <definedName name="_____rs8">#REF!</definedName>
    <definedName name="_____rs9">#REF!</definedName>
    <definedName name="_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_sab1" localSheetId="25" hidden="1">{#N/A,#N/A,FALSE,"Banco de Dados"}</definedName>
    <definedName name="_____sab1" localSheetId="27" hidden="1">{#N/A,#N/A,FALSE,"Banco de Dados"}</definedName>
    <definedName name="_____sab1" localSheetId="31" hidden="1">{#N/A,#N/A,FALSE,"Banco de Dados"}</definedName>
    <definedName name="_____sab1" localSheetId="29" hidden="1">{#N/A,#N/A,FALSE,"Banco de Dados"}</definedName>
    <definedName name="_____sab1" localSheetId="23" hidden="1">{#N/A,#N/A,FALSE,"Banco de Dados"}</definedName>
    <definedName name="_____sab1" localSheetId="55" hidden="1">{#N/A,#N/A,FALSE,"Banco de Dados"}</definedName>
    <definedName name="_____sab1" hidden="1">{#N/A,#N/A,FALSE,"Banco de Dados"}</definedName>
    <definedName name="_____sab1_1" localSheetId="25" hidden="1">{#N/A,#N/A,FALSE,"Banco de Dados"}</definedName>
    <definedName name="_____sab1_1" localSheetId="27" hidden="1">{#N/A,#N/A,FALSE,"Banco de Dados"}</definedName>
    <definedName name="_____sab1_1" localSheetId="31" hidden="1">{#N/A,#N/A,FALSE,"Banco de Dados"}</definedName>
    <definedName name="_____sab1_1" localSheetId="29" hidden="1">{#N/A,#N/A,FALSE,"Banco de Dados"}</definedName>
    <definedName name="_____sab1_1" localSheetId="23" hidden="1">{#N/A,#N/A,FALSE,"Banco de Dados"}</definedName>
    <definedName name="_____sab1_1" localSheetId="55" hidden="1">{#N/A,#N/A,FALSE,"Banco de Dados"}</definedName>
    <definedName name="_____sab1_1" hidden="1">{#N/A,#N/A,FALSE,"Banco de Dados"}</definedName>
    <definedName name="_____sab1_2" localSheetId="25" hidden="1">{#N/A,#N/A,FALSE,"Banco de Dados"}</definedName>
    <definedName name="_____sab1_2" localSheetId="27" hidden="1">{#N/A,#N/A,FALSE,"Banco de Dados"}</definedName>
    <definedName name="_____sab1_2" localSheetId="31" hidden="1">{#N/A,#N/A,FALSE,"Banco de Dados"}</definedName>
    <definedName name="_____sab1_2" localSheetId="29" hidden="1">{#N/A,#N/A,FALSE,"Banco de Dados"}</definedName>
    <definedName name="_____sab1_2" localSheetId="23" hidden="1">{#N/A,#N/A,FALSE,"Banco de Dados"}</definedName>
    <definedName name="_____sab1_2" localSheetId="55" hidden="1">{#N/A,#N/A,FALSE,"Banco de Dados"}</definedName>
    <definedName name="_____sab1_2" hidden="1">{#N/A,#N/A,FALSE,"Banco de Dados"}</definedName>
    <definedName name="_____sab1_3" localSheetId="25" hidden="1">{#N/A,#N/A,FALSE,"Banco de Dados"}</definedName>
    <definedName name="_____sab1_3" localSheetId="27" hidden="1">{#N/A,#N/A,FALSE,"Banco de Dados"}</definedName>
    <definedName name="_____sab1_3" localSheetId="31" hidden="1">{#N/A,#N/A,FALSE,"Banco de Dados"}</definedName>
    <definedName name="_____sab1_3" localSheetId="29" hidden="1">{#N/A,#N/A,FALSE,"Banco de Dados"}</definedName>
    <definedName name="_____sab1_3" localSheetId="23" hidden="1">{#N/A,#N/A,FALSE,"Banco de Dados"}</definedName>
    <definedName name="_____sab1_3" localSheetId="55" hidden="1">{#N/A,#N/A,FALSE,"Banco de Dados"}</definedName>
    <definedName name="_____sab1_3" hidden="1">{#N/A,#N/A,FALSE,"Banco de Dados"}</definedName>
    <definedName name="_____sab1_4" localSheetId="25" hidden="1">{#N/A,#N/A,FALSE,"Banco de Dados"}</definedName>
    <definedName name="_____sab1_4" localSheetId="27" hidden="1">{#N/A,#N/A,FALSE,"Banco de Dados"}</definedName>
    <definedName name="_____sab1_4" localSheetId="31" hidden="1">{#N/A,#N/A,FALSE,"Banco de Dados"}</definedName>
    <definedName name="_____sab1_4" localSheetId="29" hidden="1">{#N/A,#N/A,FALSE,"Banco de Dados"}</definedName>
    <definedName name="_____sab1_4" localSheetId="23" hidden="1">{#N/A,#N/A,FALSE,"Banco de Dados"}</definedName>
    <definedName name="_____sab1_4" localSheetId="55" hidden="1">{#N/A,#N/A,FALSE,"Banco de Dados"}</definedName>
    <definedName name="_____sab1_4" hidden="1">{#N/A,#N/A,FALSE,"Banco de Dados"}</definedName>
    <definedName name="_____sab1_5" localSheetId="25" hidden="1">{#N/A,#N/A,FALSE,"Banco de Dados"}</definedName>
    <definedName name="_____sab1_5" localSheetId="27" hidden="1">{#N/A,#N/A,FALSE,"Banco de Dados"}</definedName>
    <definedName name="_____sab1_5" localSheetId="31" hidden="1">{#N/A,#N/A,FALSE,"Banco de Dados"}</definedName>
    <definedName name="_____sab1_5" localSheetId="29" hidden="1">{#N/A,#N/A,FALSE,"Banco de Dados"}</definedName>
    <definedName name="_____sab1_5" localSheetId="23" hidden="1">{#N/A,#N/A,FALSE,"Banco de Dados"}</definedName>
    <definedName name="_____sab1_5" localSheetId="55" hidden="1">{#N/A,#N/A,FALSE,"Banco de Dados"}</definedName>
    <definedName name="_____sab1_5" hidden="1">{#N/A,#N/A,FALSE,"Banco de Dados"}</definedName>
    <definedName name="_____SC1">#REF!</definedName>
    <definedName name="_____sc2">#REF!</definedName>
    <definedName name="_____sc3">#REF!</definedName>
    <definedName name="_____sc4">#REF!</definedName>
    <definedName name="_____sc5">#REF!</definedName>
    <definedName name="_____sc6">#REF!</definedName>
    <definedName name="_____sc7">#REF!</definedName>
    <definedName name="_____sc8">#REF!</definedName>
    <definedName name="_____sc9">#REF!</definedName>
    <definedName name="_____Set1">#REF!</definedName>
    <definedName name="_____SHR1">#REF!</definedName>
    <definedName name="_____SHR2">#REF!</definedName>
    <definedName name="_____SP1">#REF!</definedName>
    <definedName name="_____sp2">#REF!</definedName>
    <definedName name="_____tab2">#REF!</definedName>
    <definedName name="_____tab4" hidden="1">#REF!</definedName>
    <definedName name="_____tv150">#REF!</definedName>
    <definedName name="_____TV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__TV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__TV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__TV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__TV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__TV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__TV2" hidden="1">{#N/A,#N/A,FALSE,"SP1-OUT";#N/A,#N/A,FALSE,"SP1-NOV";#N/A,#N/A,FALSE,"SANT-OUT";#N/A,#N/A,FALSE,"SANT-NOV";#N/A,#N/A,FALSE,"CAMP-OUT";#N/A,#N/A,FALSE,"CAMP-NOV";#N/A,#N/A,FALSE,"CRONO 1";#N/A,#N/A,FALSE,"CAPA"}</definedName>
    <definedName name="_____tv200">#REF!</definedName>
    <definedName name="_____tv250">#REF!</definedName>
    <definedName name="_____tv300">#REF!</definedName>
    <definedName name="_____tw45">#REF!</definedName>
    <definedName name="_____xlfn.BAHTTEXT" hidden="1">#NAME?</definedName>
    <definedName name="_____xm1">#REF!</definedName>
    <definedName name="_____xm10">#REF!</definedName>
    <definedName name="_____xm11">#REF!</definedName>
    <definedName name="_____xm12">#REF!</definedName>
    <definedName name="_____xm2">#REF!</definedName>
    <definedName name="_____xm3">#REF!</definedName>
    <definedName name="_____xm4">#REF!</definedName>
    <definedName name="_____xm5">#REF!</definedName>
    <definedName name="_____xm6">#REF!</definedName>
    <definedName name="_____xm7">#REF!</definedName>
    <definedName name="_____xm8">#REF!</definedName>
    <definedName name="_____xm9">#REF!</definedName>
    <definedName name="_____zx1">#REF!</definedName>
    <definedName name="_____zx10">#REF!</definedName>
    <definedName name="_____zx11">#REF!</definedName>
    <definedName name="_____zx12">#REF!</definedName>
    <definedName name="_____zx2">#REF!</definedName>
    <definedName name="_____zx3">#REF!</definedName>
    <definedName name="_____zx4">#REF!</definedName>
    <definedName name="_____zx5">#REF!</definedName>
    <definedName name="_____zx6">#REF!</definedName>
    <definedName name="_____zx7">#REF!</definedName>
    <definedName name="_____zx8">#REF!</definedName>
    <definedName name="_____zx9">#REF!</definedName>
    <definedName name="____Abr1">#REF!</definedName>
    <definedName name="____Ago1">#REF!</definedName>
    <definedName name="____alt2" localSheetId="39">[1]!_____p1</definedName>
    <definedName name="____alt2" localSheetId="20">[1]!_____p1</definedName>
    <definedName name="____alt2" localSheetId="4">[1]!_____p1</definedName>
    <definedName name="____alt2" localSheetId="25">[1]!_____p1</definedName>
    <definedName name="____alt2" localSheetId="27">[1]!_____p1</definedName>
    <definedName name="____alt2" localSheetId="31">[1]!_____p1</definedName>
    <definedName name="____alt2" localSheetId="35">[1]!_____p1</definedName>
    <definedName name="____alt2" localSheetId="33">[1]!_____p1</definedName>
    <definedName name="____alt2" localSheetId="53">[1]!_____p1</definedName>
    <definedName name="____alt2" localSheetId="29">[1]!_____p1</definedName>
    <definedName name="____alt2" localSheetId="49">[1]!_____p1</definedName>
    <definedName name="____alt2" localSheetId="6">[1]!_____p1</definedName>
    <definedName name="____alt2" localSheetId="41">[1]!_____p1</definedName>
    <definedName name="____alt2" localSheetId="8">[1]!_____p1</definedName>
    <definedName name="____alt2" localSheetId="43">[1]!_____p1</definedName>
    <definedName name="____alt2" localSheetId="10">[1]!_____p1</definedName>
    <definedName name="____alt2" localSheetId="37">[1]!_____p1</definedName>
    <definedName name="____alt2" localSheetId="12">[1]!_____p1</definedName>
    <definedName name="____alt2" localSheetId="51">[1]!_____p1</definedName>
    <definedName name="____alt2" localSheetId="14">[1]!_____p1</definedName>
    <definedName name="____alt2" localSheetId="23">[1]!_____p1</definedName>
    <definedName name="____alt2" localSheetId="55">[0]!_____p1</definedName>
    <definedName name="____alt2" localSheetId="47">[1]!_____p1</definedName>
    <definedName name="____alt2" localSheetId="18">[1]!_____p1</definedName>
    <definedName name="____alt2" localSheetId="45">[1]!_____p1</definedName>
    <definedName name="____alt2" localSheetId="16">[1]!_____p1</definedName>
    <definedName name="____alt2">[0]!_____p1</definedName>
    <definedName name="____AT4">#REF!</definedName>
    <definedName name="____bh1">#REF!</definedName>
    <definedName name="____bh2">#REF!</definedName>
    <definedName name="____bh3">#REF!</definedName>
    <definedName name="____bh4">#REF!</definedName>
    <definedName name="____bh5">#REF!</definedName>
    <definedName name="____bh6">#REF!</definedName>
    <definedName name="____bh7">#REF!</definedName>
    <definedName name="____bh8">#REF!</definedName>
    <definedName name="____bh9">#REF!</definedName>
    <definedName name="____Brz1">#REF!</definedName>
    <definedName name="____Brz2">#REF!</definedName>
    <definedName name="____bsa3">#REF!</definedName>
    <definedName name="____COL1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COM1">#REF!</definedName>
    <definedName name="____com10">#REF!</definedName>
    <definedName name="____com11">#REF!</definedName>
    <definedName name="____com12">#REF!</definedName>
    <definedName name="____com2">#REF!</definedName>
    <definedName name="____com3">#REF!</definedName>
    <definedName name="____com4">#REF!</definedName>
    <definedName name="____com5">#REF!</definedName>
    <definedName name="____com6">#REF!</definedName>
    <definedName name="____com7">#REF!</definedName>
    <definedName name="____com8">#REF!</definedName>
    <definedName name="____com9">#REF!</definedName>
    <definedName name="____CPP2">#REF!</definedName>
    <definedName name="____CPP3">#REF!</definedName>
    <definedName name="____cto2" localSheetId="39">[1]!_______p1</definedName>
    <definedName name="____cto2" localSheetId="20">[1]!_______p1</definedName>
    <definedName name="____cto2" localSheetId="4">[1]!_______p1</definedName>
    <definedName name="____cto2" localSheetId="25">[1]!_______p1</definedName>
    <definedName name="____cto2" localSheetId="27">[1]!_______p1</definedName>
    <definedName name="____cto2" localSheetId="31">[1]!_______p1</definedName>
    <definedName name="____cto2" localSheetId="35">[1]!_______p1</definedName>
    <definedName name="____cto2" localSheetId="33">[1]!_______p1</definedName>
    <definedName name="____cto2" localSheetId="53">[1]!_______p1</definedName>
    <definedName name="____cto2" localSheetId="29">[1]!_______p1</definedName>
    <definedName name="____cto2" localSheetId="49">[1]!_______p1</definedName>
    <definedName name="____cto2" localSheetId="6">[1]!_______p1</definedName>
    <definedName name="____cto2" localSheetId="41">[1]!_______p1</definedName>
    <definedName name="____cto2" localSheetId="8">[1]!_______p1</definedName>
    <definedName name="____cto2" localSheetId="43">[1]!_______p1</definedName>
    <definedName name="____cto2" localSheetId="10">[1]!_______p1</definedName>
    <definedName name="____cto2" localSheetId="37">[1]!_______p1</definedName>
    <definedName name="____cto2" localSheetId="12">[1]!_______p1</definedName>
    <definedName name="____cto2" localSheetId="51">[1]!_______p1</definedName>
    <definedName name="____cto2" localSheetId="14">[1]!_______p1</definedName>
    <definedName name="____cto2" localSheetId="23">[1]!_______p1</definedName>
    <definedName name="____cto2" localSheetId="55">[0]!_______p1</definedName>
    <definedName name="____cto2" localSheetId="47">[1]!_______p1</definedName>
    <definedName name="____cto2" localSheetId="18">[1]!_______p1</definedName>
    <definedName name="____cto2" localSheetId="45">[1]!_______p1</definedName>
    <definedName name="____cto2" localSheetId="16">[1]!_______p1</definedName>
    <definedName name="____cto2">[0]!_______p1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z1">#REF!</definedName>
    <definedName name="____er1" localSheetId="39">[1]!_____p1</definedName>
    <definedName name="____er1" localSheetId="20">[1]!_____p1</definedName>
    <definedName name="____er1" localSheetId="4">[1]!_____p1</definedName>
    <definedName name="____er1" localSheetId="25">[1]!_____p1</definedName>
    <definedName name="____er1" localSheetId="27">[1]!_____p1</definedName>
    <definedName name="____er1" localSheetId="31">[1]!_____p1</definedName>
    <definedName name="____er1" localSheetId="35">[1]!_____p1</definedName>
    <definedName name="____er1" localSheetId="33">[1]!_____p1</definedName>
    <definedName name="____er1" localSheetId="53">[1]!_____p1</definedName>
    <definedName name="____er1" localSheetId="29">[1]!_____p1</definedName>
    <definedName name="____er1" localSheetId="49">[1]!_____p1</definedName>
    <definedName name="____er1" localSheetId="6">[1]!_____p1</definedName>
    <definedName name="____er1" localSheetId="41">[1]!_____p1</definedName>
    <definedName name="____er1" localSheetId="8">[1]!_____p1</definedName>
    <definedName name="____er1" localSheetId="43">[1]!_____p1</definedName>
    <definedName name="____er1" localSheetId="10">[1]!_____p1</definedName>
    <definedName name="____er1" localSheetId="37">[1]!_____p1</definedName>
    <definedName name="____er1" localSheetId="12">[1]!_____p1</definedName>
    <definedName name="____er1" localSheetId="51">[1]!_____p1</definedName>
    <definedName name="____er1" localSheetId="14">[1]!_____p1</definedName>
    <definedName name="____er1" localSheetId="23">[1]!_____p1</definedName>
    <definedName name="____er1" localSheetId="55">[0]!_____p1</definedName>
    <definedName name="____er1" localSheetId="47">[1]!_____p1</definedName>
    <definedName name="____er1" localSheetId="18">[1]!_____p1</definedName>
    <definedName name="____er1" localSheetId="45">[1]!_____p1</definedName>
    <definedName name="____er1" localSheetId="16">[1]!_____p1</definedName>
    <definedName name="____er1">[0]!_____p1</definedName>
    <definedName name="____Fev1">#REF!</definedName>
    <definedName name="____j1">#REF!</definedName>
    <definedName name="____Jan1">#REF!</definedName>
    <definedName name="____JO2" localSheetId="39">[1]!___p1</definedName>
    <definedName name="____JO2" localSheetId="20">[1]!___p1</definedName>
    <definedName name="____JO2" localSheetId="4">[1]!___p1</definedName>
    <definedName name="____JO2" localSheetId="25">[1]!___p1</definedName>
    <definedName name="____JO2" localSheetId="27">[1]!___p1</definedName>
    <definedName name="____JO2" localSheetId="31">[1]!___p1</definedName>
    <definedName name="____JO2" localSheetId="35">[1]!___p1</definedName>
    <definedName name="____JO2" localSheetId="33">[1]!___p1</definedName>
    <definedName name="____JO2" localSheetId="53">[1]!___p1</definedName>
    <definedName name="____JO2" localSheetId="29">[1]!___p1</definedName>
    <definedName name="____JO2" localSheetId="49">[1]!___p1</definedName>
    <definedName name="____JO2" localSheetId="6">[1]!___p1</definedName>
    <definedName name="____JO2" localSheetId="41">[1]!___p1</definedName>
    <definedName name="____JO2" localSheetId="8">[1]!___p1</definedName>
    <definedName name="____JO2" localSheetId="43">[1]!___p1</definedName>
    <definedName name="____JO2" localSheetId="10">[1]!___p1</definedName>
    <definedName name="____JO2" localSheetId="37">[1]!___p1</definedName>
    <definedName name="____JO2" localSheetId="12">[1]!___p1</definedName>
    <definedName name="____JO2" localSheetId="51">[1]!___p1</definedName>
    <definedName name="____JO2" localSheetId="14">[1]!___p1</definedName>
    <definedName name="____JO2" localSheetId="23">[1]!___p1</definedName>
    <definedName name="____JO2" localSheetId="55">[0]!___p1</definedName>
    <definedName name="____JO2" localSheetId="47">[1]!___p1</definedName>
    <definedName name="____JO2" localSheetId="18">[1]!___p1</definedName>
    <definedName name="____JO2" localSheetId="45">[1]!___p1</definedName>
    <definedName name="____JO2" localSheetId="16">[1]!___p1</definedName>
    <definedName name="____JO2">[0]!___p1</definedName>
    <definedName name="____Jul1">#REF!</definedName>
    <definedName name="____Jun1">#REF!</definedName>
    <definedName name="____l">#REF!</definedName>
    <definedName name="____LO1">#REF!</definedName>
    <definedName name="____LO2">#REF!</definedName>
    <definedName name="____Mai1">#REF!</definedName>
    <definedName name="____Mar1">#REF!</definedName>
    <definedName name="____MAV1" localSheetId="39">[1]!_____p1</definedName>
    <definedName name="____MAV1" localSheetId="20">[1]!_____p1</definedName>
    <definedName name="____MAV1" localSheetId="4">[1]!_____p1</definedName>
    <definedName name="____MAV1" localSheetId="25">[1]!_____p1</definedName>
    <definedName name="____MAV1" localSheetId="27">[1]!_____p1</definedName>
    <definedName name="____MAV1" localSheetId="31">[1]!_____p1</definedName>
    <definedName name="____MAV1" localSheetId="35">[1]!_____p1</definedName>
    <definedName name="____MAV1" localSheetId="33">[1]!_____p1</definedName>
    <definedName name="____MAV1" localSheetId="53">[1]!_____p1</definedName>
    <definedName name="____MAV1" localSheetId="29">[1]!_____p1</definedName>
    <definedName name="____MAV1" localSheetId="49">[1]!_____p1</definedName>
    <definedName name="____MAV1" localSheetId="6">[1]!_____p1</definedName>
    <definedName name="____MAV1" localSheetId="41">[1]!_____p1</definedName>
    <definedName name="____MAV1" localSheetId="8">[1]!_____p1</definedName>
    <definedName name="____MAV1" localSheetId="43">[1]!_____p1</definedName>
    <definedName name="____MAV1" localSheetId="10">[1]!_____p1</definedName>
    <definedName name="____MAV1" localSheetId="37">[1]!_____p1</definedName>
    <definedName name="____MAV1" localSheetId="12">[1]!_____p1</definedName>
    <definedName name="____MAV1" localSheetId="51">[1]!_____p1</definedName>
    <definedName name="____MAV1" localSheetId="14">[1]!_____p1</definedName>
    <definedName name="____MAV1" localSheetId="23">[1]!_____p1</definedName>
    <definedName name="____MAV1" localSheetId="55">[0]!_____p1</definedName>
    <definedName name="____MAV1" localSheetId="47">[1]!_____p1</definedName>
    <definedName name="____MAV1" localSheetId="18">[1]!_____p1</definedName>
    <definedName name="____MAV1" localSheetId="45">[1]!_____p1</definedName>
    <definedName name="____MAV1" localSheetId="16">[1]!_____p1</definedName>
    <definedName name="____MAV1">[0]!_____p1</definedName>
    <definedName name="____MCC1">#REF!</definedName>
    <definedName name="____MCC2">#REF!</definedName>
    <definedName name="____MES1">#REF!</definedName>
    <definedName name="____MES2">#REF!</definedName>
    <definedName name="____MES3">#REF!</definedName>
    <definedName name="____MES4">#REF!</definedName>
    <definedName name="____MES5">#REF!</definedName>
    <definedName name="____MES6">#REF!</definedName>
    <definedName name="____NO2">#REF!</definedName>
    <definedName name="____NO3">#REF!</definedName>
    <definedName name="____NO4">#REF!</definedName>
    <definedName name="____NO5">#REF!</definedName>
    <definedName name="____Nov1">#REF!</definedName>
    <definedName name="____o1" localSheetId="25" hidden="1">{"det (May)",#N/A,FALSE,"June";"sum (MAY YTD)",#N/A,FALSE,"June YTD"}</definedName>
    <definedName name="____o1" localSheetId="27" hidden="1">{"det (May)",#N/A,FALSE,"June";"sum (MAY YTD)",#N/A,FALSE,"June YTD"}</definedName>
    <definedName name="____o1" localSheetId="31" hidden="1">{"det (May)",#N/A,FALSE,"June";"sum (MAY YTD)",#N/A,FALSE,"June YTD"}</definedName>
    <definedName name="____o1" localSheetId="29" hidden="1">{"det (May)",#N/A,FALSE,"June";"sum (MAY YTD)",#N/A,FALSE,"June YTD"}</definedName>
    <definedName name="____o1" localSheetId="23" hidden="1">{"det (May)",#N/A,FALSE,"June";"sum (MAY YTD)",#N/A,FALSE,"June YTD"}</definedName>
    <definedName name="____o1" localSheetId="55" hidden="1">{"det (May)",#N/A,FALSE,"June";"sum (MAY YTD)",#N/A,FALSE,"June YTD"}</definedName>
    <definedName name="____o1" hidden="1">{"det (May)",#N/A,FALSE,"June";"sum (MAY YTD)",#N/A,FALSE,"June YTD"}</definedName>
    <definedName name="____od2">#REF!</definedName>
    <definedName name="____OD3">#REF!</definedName>
    <definedName name="____ooh1" localSheetId="39">[1]!___p1</definedName>
    <definedName name="____ooh1" localSheetId="20">[1]!___p1</definedName>
    <definedName name="____ooh1" localSheetId="4">[1]!___p1</definedName>
    <definedName name="____ooh1" localSheetId="25">[1]!___p1</definedName>
    <definedName name="____ooh1" localSheetId="27">[1]!___p1</definedName>
    <definedName name="____ooh1" localSheetId="31">[1]!___p1</definedName>
    <definedName name="____ooh1" localSheetId="35">[1]!___p1</definedName>
    <definedName name="____ooh1" localSheetId="33">[1]!___p1</definedName>
    <definedName name="____ooh1" localSheetId="53">[1]!___p1</definedName>
    <definedName name="____ooh1" localSheetId="29">[1]!___p1</definedName>
    <definedName name="____ooh1" localSheetId="49">[1]!___p1</definedName>
    <definedName name="____ooh1" localSheetId="6">[1]!___p1</definedName>
    <definedName name="____ooh1" localSheetId="41">[1]!___p1</definedName>
    <definedName name="____ooh1" localSheetId="8">[1]!___p1</definedName>
    <definedName name="____ooh1" localSheetId="43">[1]!___p1</definedName>
    <definedName name="____ooh1" localSheetId="10">[1]!___p1</definedName>
    <definedName name="____ooh1" localSheetId="37">[1]!___p1</definedName>
    <definedName name="____ooh1" localSheetId="12">[1]!___p1</definedName>
    <definedName name="____ooh1" localSheetId="51">[1]!___p1</definedName>
    <definedName name="____ooh1" localSheetId="14">[1]!___p1</definedName>
    <definedName name="____ooh1" localSheetId="23">[1]!___p1</definedName>
    <definedName name="____ooh1" localSheetId="55">[0]!___p1</definedName>
    <definedName name="____ooh1" localSheetId="47">[1]!___p1</definedName>
    <definedName name="____ooh1" localSheetId="18">[1]!___p1</definedName>
    <definedName name="____ooh1" localSheetId="45">[1]!___p1</definedName>
    <definedName name="____ooh1" localSheetId="16">[1]!___p1</definedName>
    <definedName name="____ooh1">[0]!___p1</definedName>
    <definedName name="____OP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_OP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_OP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_OP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_OP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_OP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_OP1" hidden="1">{#N/A,#N/A,FALSE,"SP1-OUT";#N/A,#N/A,FALSE,"SP1-NOV";#N/A,#N/A,FALSE,"SANT-OUT";#N/A,#N/A,FALSE,"SANT-NOV";#N/A,#N/A,FALSE,"CAMP-OUT";#N/A,#N/A,FALSE,"CAMP-NOV";#N/A,#N/A,FALSE,"CRONO 1";#N/A,#N/A,FALSE,"CAPA"}</definedName>
    <definedName name="____OP2" localSheetId="25" hidden="1">{#N/A,#N/A,FALSE,"CRONO 0";#N/A,#N/A,FALSE,"CRONO (4)";#N/A,#N/A,FALSE,"CRONO (3)";#N/A,#N/A,FALSE,"CRONO (2)";#N/A,#N/A,FALSE,"CRONO (1)"}</definedName>
    <definedName name="____OP2" localSheetId="27" hidden="1">{#N/A,#N/A,FALSE,"CRONO 0";#N/A,#N/A,FALSE,"CRONO (4)";#N/A,#N/A,FALSE,"CRONO (3)";#N/A,#N/A,FALSE,"CRONO (2)";#N/A,#N/A,FALSE,"CRONO (1)"}</definedName>
    <definedName name="____OP2" localSheetId="31" hidden="1">{#N/A,#N/A,FALSE,"CRONO 0";#N/A,#N/A,FALSE,"CRONO (4)";#N/A,#N/A,FALSE,"CRONO (3)";#N/A,#N/A,FALSE,"CRONO (2)";#N/A,#N/A,FALSE,"CRONO (1)"}</definedName>
    <definedName name="____OP2" localSheetId="29" hidden="1">{#N/A,#N/A,FALSE,"CRONO 0";#N/A,#N/A,FALSE,"CRONO (4)";#N/A,#N/A,FALSE,"CRONO (3)";#N/A,#N/A,FALSE,"CRONO (2)";#N/A,#N/A,FALSE,"CRONO (1)"}</definedName>
    <definedName name="____OP2" localSheetId="23" hidden="1">{#N/A,#N/A,FALSE,"CRONO 0";#N/A,#N/A,FALSE,"CRONO (4)";#N/A,#N/A,FALSE,"CRONO (3)";#N/A,#N/A,FALSE,"CRONO (2)";#N/A,#N/A,FALSE,"CRONO (1)"}</definedName>
    <definedName name="____OP2" localSheetId="55" hidden="1">{#N/A,#N/A,FALSE,"CRONO 0";#N/A,#N/A,FALSE,"CRONO (4)";#N/A,#N/A,FALSE,"CRONO (3)";#N/A,#N/A,FALSE,"CRONO (2)";#N/A,#N/A,FALSE,"CRONO (1)"}</definedName>
    <definedName name="____OP2" hidden="1">{#N/A,#N/A,FALSE,"CRONO 0";#N/A,#N/A,FALSE,"CRONO (4)";#N/A,#N/A,FALSE,"CRONO (3)";#N/A,#N/A,FALSE,"CRONO (2)";#N/A,#N/A,FALSE,"CRONO (1)"}</definedName>
    <definedName name="____OPC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_OPC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_OPC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_OPC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_OPC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_OPC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_OPC1" hidden="1">{#N/A,#N/A,FALSE,"SP1-OUT";#N/A,#N/A,FALSE,"SP1-NOV";#N/A,#N/A,FALSE,"SANT-OUT";#N/A,#N/A,FALSE,"SANT-NOV";#N/A,#N/A,FALSE,"CAMP-OUT";#N/A,#N/A,FALSE,"CAMP-NOV";#N/A,#N/A,FALSE,"CRONO 1";#N/A,#N/A,FALSE,"CAPA"}</definedName>
    <definedName name="____Out1">#REF!</definedName>
    <definedName name="____PAG1">#REF!</definedName>
    <definedName name="____PAG10">#REF!</definedName>
    <definedName name="____PAG11">#REF!</definedName>
    <definedName name="____PAG12">#REF!</definedName>
    <definedName name="____PAG2">#REF!</definedName>
    <definedName name="____PAG3">#REF!</definedName>
    <definedName name="____PAG4">#REF!</definedName>
    <definedName name="____PAG5">#REF!</definedName>
    <definedName name="____PAG6">#REF!</definedName>
    <definedName name="____PAG7">#REF!</definedName>
    <definedName name="____PAG8">#REF!</definedName>
    <definedName name="____PAG9">#REF!</definedName>
    <definedName name="____PAR1">#REF!</definedName>
    <definedName name="____PAR2">#REF!</definedName>
    <definedName name="____PAR3">#REF!</definedName>
    <definedName name="____PAR4">#REF!</definedName>
    <definedName name="____PAR5">#REF!</definedName>
    <definedName name="____PAR6">#REF!</definedName>
    <definedName name="____PAR7">#REF!</definedName>
    <definedName name="____PAR8">#REF!</definedName>
    <definedName name="____PAR9">#REF!</definedName>
    <definedName name="____PB2">#REF!</definedName>
    <definedName name="____PB3">#REF!</definedName>
    <definedName name="____PB4">#REF!</definedName>
    <definedName name="____PB5">#REF!</definedName>
    <definedName name="____PB6">#REF!</definedName>
    <definedName name="____PB7">#REF!</definedName>
    <definedName name="____PBA2">#REF!</definedName>
    <definedName name="____PBA3">#REF!</definedName>
    <definedName name="____PBA4">#REF!</definedName>
    <definedName name="____PBA5">#REF!</definedName>
    <definedName name="____PBA6">#REF!</definedName>
    <definedName name="____PBA7">#REF!</definedName>
    <definedName name="____PE1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R1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int_Titles">#REF!</definedName>
    <definedName name="____PS2">#REF!</definedName>
    <definedName name="____PS3">#REF!</definedName>
    <definedName name="____PS4">#REF!</definedName>
    <definedName name="____PS5">#REF!</definedName>
    <definedName name="____PS6">#REF!</definedName>
    <definedName name="____PS7">#REF!</definedName>
    <definedName name="____Q35">#REF!</definedName>
    <definedName name="_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_QTE4">#REF!</definedName>
    <definedName name="____R" localSheetId="39">[1]!_p1</definedName>
    <definedName name="____R" localSheetId="20">[1]!_p1</definedName>
    <definedName name="____R" localSheetId="4">[1]!_p1</definedName>
    <definedName name="____R" localSheetId="25">[1]!_p1</definedName>
    <definedName name="____R" localSheetId="27">[1]!_p1</definedName>
    <definedName name="____R" localSheetId="31">[1]!_p1</definedName>
    <definedName name="____R" localSheetId="35">[1]!_p1</definedName>
    <definedName name="____R" localSheetId="33">[1]!_p1</definedName>
    <definedName name="____R" localSheetId="53">[1]!_p1</definedName>
    <definedName name="____R" localSheetId="29">[1]!_p1</definedName>
    <definedName name="____R" localSheetId="49">[1]!_p1</definedName>
    <definedName name="____R" localSheetId="6">[1]!_p1</definedName>
    <definedName name="____R" localSheetId="41">[1]!_p1</definedName>
    <definedName name="____R" localSheetId="8">[1]!_p1</definedName>
    <definedName name="____R" localSheetId="43">[1]!_p1</definedName>
    <definedName name="____R" localSheetId="10">[1]!_p1</definedName>
    <definedName name="____R" localSheetId="37">[1]!_p1</definedName>
    <definedName name="____R" localSheetId="12">[1]!_p1</definedName>
    <definedName name="____R" localSheetId="51">[1]!_p1</definedName>
    <definedName name="____R" localSheetId="14">[1]!_p1</definedName>
    <definedName name="____R" localSheetId="23">[1]!_p1</definedName>
    <definedName name="____R" localSheetId="55">[0]!_p1</definedName>
    <definedName name="____R" localSheetId="47">[1]!_p1</definedName>
    <definedName name="____R" localSheetId="18">[1]!_p1</definedName>
    <definedName name="____R" localSheetId="45">[1]!_p1</definedName>
    <definedName name="____R" localSheetId="16">[1]!_p1</definedName>
    <definedName name="____R">[0]!_p1</definedName>
    <definedName name="____R3">#REF!</definedName>
    <definedName name="____rad2">#REF!</definedName>
    <definedName name="____RD1">#REF!</definedName>
    <definedName name="____rd2">#REF!</definedName>
    <definedName name="____Rd30">#REF!</definedName>
    <definedName name="____RES1">#REF!</definedName>
    <definedName name="____RES2">#REF!</definedName>
    <definedName name="____rev1">#N/A</definedName>
    <definedName name="_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EV3" localSheetId="39">[1]!_____p1</definedName>
    <definedName name="____REV3" localSheetId="20">[1]!_____p1</definedName>
    <definedName name="____REV3" localSheetId="4">[1]!_____p1</definedName>
    <definedName name="____REV3" localSheetId="25">[1]!_____p1</definedName>
    <definedName name="____REV3" localSheetId="27">[1]!_____p1</definedName>
    <definedName name="____REV3" localSheetId="31">[1]!_____p1</definedName>
    <definedName name="____REV3" localSheetId="35">[1]!_____p1</definedName>
    <definedName name="____REV3" localSheetId="33">[1]!_____p1</definedName>
    <definedName name="____REV3" localSheetId="53">[1]!_____p1</definedName>
    <definedName name="____REV3" localSheetId="29">[1]!_____p1</definedName>
    <definedName name="____REV3" localSheetId="49">[1]!_____p1</definedName>
    <definedName name="____REV3" localSheetId="6">[1]!_____p1</definedName>
    <definedName name="____REV3" localSheetId="41">[1]!_____p1</definedName>
    <definedName name="____REV3" localSheetId="8">[1]!_____p1</definedName>
    <definedName name="____REV3" localSheetId="43">[1]!_____p1</definedName>
    <definedName name="____REV3" localSheetId="10">[1]!_____p1</definedName>
    <definedName name="____REV3" localSheetId="37">[1]!_____p1</definedName>
    <definedName name="____REV3" localSheetId="12">[1]!_____p1</definedName>
    <definedName name="____REV3" localSheetId="51">[1]!_____p1</definedName>
    <definedName name="____REV3" localSheetId="14">[1]!_____p1</definedName>
    <definedName name="____REV3" localSheetId="23">[1]!_____p1</definedName>
    <definedName name="____REV3" localSheetId="55">[0]!_____p1</definedName>
    <definedName name="____REV3" localSheetId="47">[1]!_____p1</definedName>
    <definedName name="____REV3" localSheetId="18">[1]!_____p1</definedName>
    <definedName name="____REV3" localSheetId="45">[1]!_____p1</definedName>
    <definedName name="____REV3" localSheetId="16">[1]!_____p1</definedName>
    <definedName name="____REV3">[0]!_____p1</definedName>
    <definedName name="____rio1">#REF!</definedName>
    <definedName name="____rio2">#REF!</definedName>
    <definedName name="____rio3">#REF!</definedName>
    <definedName name="____rj1">#REF!</definedName>
    <definedName name="____rj2">#REF!</definedName>
    <definedName name="____rj3">#REF!</definedName>
    <definedName name="____rj4">#REF!</definedName>
    <definedName name="____rj5">#REF!</definedName>
    <definedName name="____rj6">#REF!</definedName>
    <definedName name="____rj7">#REF!</definedName>
    <definedName name="____rj8">#REF!</definedName>
    <definedName name="____rj9">#REF!</definedName>
    <definedName name="____rr2" localSheetId="39">[1]!__p1</definedName>
    <definedName name="____rr2" localSheetId="20">[1]!__p1</definedName>
    <definedName name="____rr2" localSheetId="4">[1]!__p1</definedName>
    <definedName name="____rr2" localSheetId="25">[1]!__p1</definedName>
    <definedName name="____rr2" localSheetId="27">[1]!__p1</definedName>
    <definedName name="____rr2" localSheetId="31">[1]!__p1</definedName>
    <definedName name="____rr2" localSheetId="35">[1]!__p1</definedName>
    <definedName name="____rr2" localSheetId="33">[1]!__p1</definedName>
    <definedName name="____rr2" localSheetId="53">[1]!__p1</definedName>
    <definedName name="____rr2" localSheetId="29">[1]!__p1</definedName>
    <definedName name="____rr2" localSheetId="49">[1]!__p1</definedName>
    <definedName name="____rr2" localSheetId="6">[1]!__p1</definedName>
    <definedName name="____rr2" localSheetId="41">[1]!__p1</definedName>
    <definedName name="____rr2" localSheetId="8">[1]!__p1</definedName>
    <definedName name="____rr2" localSheetId="43">[1]!__p1</definedName>
    <definedName name="____rr2" localSheetId="10">[1]!__p1</definedName>
    <definedName name="____rr2" localSheetId="37">[1]!__p1</definedName>
    <definedName name="____rr2" localSheetId="12">[1]!__p1</definedName>
    <definedName name="____rr2" localSheetId="51">[1]!__p1</definedName>
    <definedName name="____rr2" localSheetId="14">[1]!__p1</definedName>
    <definedName name="____rr2" localSheetId="23">[1]!__p1</definedName>
    <definedName name="____rr2" localSheetId="55">[0]!__p1</definedName>
    <definedName name="____rr2" localSheetId="47">[1]!__p1</definedName>
    <definedName name="____rr2" localSheetId="18">[1]!__p1</definedName>
    <definedName name="____rr2" localSheetId="45">[1]!__p1</definedName>
    <definedName name="____rr2" localSheetId="16">[1]!__p1</definedName>
    <definedName name="____rr2">[0]!__p1</definedName>
    <definedName name="____RS1">#REF!</definedName>
    <definedName name="____rs2">#REF!</definedName>
    <definedName name="____rs3">#REF!</definedName>
    <definedName name="____rs4">#REF!</definedName>
    <definedName name="____rs5">#REF!</definedName>
    <definedName name="____rs6">#REF!</definedName>
    <definedName name="____rs7">#REF!</definedName>
    <definedName name="____rs8">#REF!</definedName>
    <definedName name="____rs9">#REF!</definedName>
    <definedName name="_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_sab1" localSheetId="25" hidden="1">{#N/A,#N/A,FALSE,"Banco de Dados"}</definedName>
    <definedName name="____sab1" localSheetId="27" hidden="1">{#N/A,#N/A,FALSE,"Banco de Dados"}</definedName>
    <definedName name="____sab1" localSheetId="31" hidden="1">{#N/A,#N/A,FALSE,"Banco de Dados"}</definedName>
    <definedName name="____sab1" localSheetId="29" hidden="1">{#N/A,#N/A,FALSE,"Banco de Dados"}</definedName>
    <definedName name="____sab1" localSheetId="23" hidden="1">{#N/A,#N/A,FALSE,"Banco de Dados"}</definedName>
    <definedName name="____sab1" localSheetId="55" hidden="1">{#N/A,#N/A,FALSE,"Banco de Dados"}</definedName>
    <definedName name="____sab1" hidden="1">{#N/A,#N/A,FALSE,"Banco de Dados"}</definedName>
    <definedName name="____sab1_1" localSheetId="25" hidden="1">{#N/A,#N/A,FALSE,"Banco de Dados"}</definedName>
    <definedName name="____sab1_1" localSheetId="27" hidden="1">{#N/A,#N/A,FALSE,"Banco de Dados"}</definedName>
    <definedName name="____sab1_1" localSheetId="31" hidden="1">{#N/A,#N/A,FALSE,"Banco de Dados"}</definedName>
    <definedName name="____sab1_1" localSheetId="29" hidden="1">{#N/A,#N/A,FALSE,"Banco de Dados"}</definedName>
    <definedName name="____sab1_1" localSheetId="23" hidden="1">{#N/A,#N/A,FALSE,"Banco de Dados"}</definedName>
    <definedName name="____sab1_1" localSheetId="55" hidden="1">{#N/A,#N/A,FALSE,"Banco de Dados"}</definedName>
    <definedName name="____sab1_1" hidden="1">{#N/A,#N/A,FALSE,"Banco de Dados"}</definedName>
    <definedName name="____sab1_2" localSheetId="25" hidden="1">{#N/A,#N/A,FALSE,"Banco de Dados"}</definedName>
    <definedName name="____sab1_2" localSheetId="27" hidden="1">{#N/A,#N/A,FALSE,"Banco de Dados"}</definedName>
    <definedName name="____sab1_2" localSheetId="31" hidden="1">{#N/A,#N/A,FALSE,"Banco de Dados"}</definedName>
    <definedName name="____sab1_2" localSheetId="29" hidden="1">{#N/A,#N/A,FALSE,"Banco de Dados"}</definedName>
    <definedName name="____sab1_2" localSheetId="23" hidden="1">{#N/A,#N/A,FALSE,"Banco de Dados"}</definedName>
    <definedName name="____sab1_2" localSheetId="55" hidden="1">{#N/A,#N/A,FALSE,"Banco de Dados"}</definedName>
    <definedName name="____sab1_2" hidden="1">{#N/A,#N/A,FALSE,"Banco de Dados"}</definedName>
    <definedName name="____sab1_3" localSheetId="25" hidden="1">{#N/A,#N/A,FALSE,"Banco de Dados"}</definedName>
    <definedName name="____sab1_3" localSheetId="27" hidden="1">{#N/A,#N/A,FALSE,"Banco de Dados"}</definedName>
    <definedName name="____sab1_3" localSheetId="31" hidden="1">{#N/A,#N/A,FALSE,"Banco de Dados"}</definedName>
    <definedName name="____sab1_3" localSheetId="29" hidden="1">{#N/A,#N/A,FALSE,"Banco de Dados"}</definedName>
    <definedName name="____sab1_3" localSheetId="23" hidden="1">{#N/A,#N/A,FALSE,"Banco de Dados"}</definedName>
    <definedName name="____sab1_3" localSheetId="55" hidden="1">{#N/A,#N/A,FALSE,"Banco de Dados"}</definedName>
    <definedName name="____sab1_3" hidden="1">{#N/A,#N/A,FALSE,"Banco de Dados"}</definedName>
    <definedName name="____sab1_4" localSheetId="25" hidden="1">{#N/A,#N/A,FALSE,"Banco de Dados"}</definedName>
    <definedName name="____sab1_4" localSheetId="27" hidden="1">{#N/A,#N/A,FALSE,"Banco de Dados"}</definedName>
    <definedName name="____sab1_4" localSheetId="31" hidden="1">{#N/A,#N/A,FALSE,"Banco de Dados"}</definedName>
    <definedName name="____sab1_4" localSheetId="29" hidden="1">{#N/A,#N/A,FALSE,"Banco de Dados"}</definedName>
    <definedName name="____sab1_4" localSheetId="23" hidden="1">{#N/A,#N/A,FALSE,"Banco de Dados"}</definedName>
    <definedName name="____sab1_4" localSheetId="55" hidden="1">{#N/A,#N/A,FALSE,"Banco de Dados"}</definedName>
    <definedName name="____sab1_4" hidden="1">{#N/A,#N/A,FALSE,"Banco de Dados"}</definedName>
    <definedName name="____sab1_5" localSheetId="25" hidden="1">{#N/A,#N/A,FALSE,"Banco de Dados"}</definedName>
    <definedName name="____sab1_5" localSheetId="27" hidden="1">{#N/A,#N/A,FALSE,"Banco de Dados"}</definedName>
    <definedName name="____sab1_5" localSheetId="31" hidden="1">{#N/A,#N/A,FALSE,"Banco de Dados"}</definedName>
    <definedName name="____sab1_5" localSheetId="29" hidden="1">{#N/A,#N/A,FALSE,"Banco de Dados"}</definedName>
    <definedName name="____sab1_5" localSheetId="23" hidden="1">{#N/A,#N/A,FALSE,"Banco de Dados"}</definedName>
    <definedName name="____sab1_5" localSheetId="55" hidden="1">{#N/A,#N/A,FALSE,"Banco de Dados"}</definedName>
    <definedName name="____sab1_5" hidden="1">{#N/A,#N/A,FALSE,"Banco de Dados"}</definedName>
    <definedName name="____SC1">#REF!</definedName>
    <definedName name="____sc2">#REF!</definedName>
    <definedName name="____sc3">#REF!</definedName>
    <definedName name="____sc4">#REF!</definedName>
    <definedName name="____sc5">#REF!</definedName>
    <definedName name="____sc6">#REF!</definedName>
    <definedName name="____sc7">#REF!</definedName>
    <definedName name="____sc8">#REF!</definedName>
    <definedName name="____sc9">#REF!</definedName>
    <definedName name="____Set1">#REF!</definedName>
    <definedName name="____SHR1">#REF!</definedName>
    <definedName name="____SHR2">#REF!</definedName>
    <definedName name="____SJR1">#REF!</definedName>
    <definedName name="____SP1">#REF!</definedName>
    <definedName name="____sp2">#REF!</definedName>
    <definedName name="____tab2">#REF!</definedName>
    <definedName name="____tab4" hidden="1">#REF!</definedName>
    <definedName name="____tv150">#REF!</definedName>
    <definedName name="____TV2">#REF!</definedName>
    <definedName name="____tv200">#REF!</definedName>
    <definedName name="____tv250">#REF!</definedName>
    <definedName name="____tv300">#REF!</definedName>
    <definedName name="____tw45">#REF!</definedName>
    <definedName name="____xlfn.BAHTTEXT" hidden="1">#NAME?</definedName>
    <definedName name="____xm1">#REF!</definedName>
    <definedName name="____xm10">#REF!</definedName>
    <definedName name="____xm11">#REF!</definedName>
    <definedName name="____xm12">#REF!</definedName>
    <definedName name="____xm2">#REF!</definedName>
    <definedName name="____xm3">#REF!</definedName>
    <definedName name="____xm4">#REF!</definedName>
    <definedName name="____xm5">#REF!</definedName>
    <definedName name="____xm6">#REF!</definedName>
    <definedName name="____xm7">#REF!</definedName>
    <definedName name="____xm8">#REF!</definedName>
    <definedName name="____xm9">#REF!</definedName>
    <definedName name="____zx1">#REF!</definedName>
    <definedName name="____zx10">#REF!</definedName>
    <definedName name="____zx11">#REF!</definedName>
    <definedName name="____zx12">#REF!</definedName>
    <definedName name="____zx2">#REF!</definedName>
    <definedName name="____zx3">#REF!</definedName>
    <definedName name="____zx4">#REF!</definedName>
    <definedName name="____zx5">#REF!</definedName>
    <definedName name="____zx6">#REF!</definedName>
    <definedName name="____zx7">#REF!</definedName>
    <definedName name="____zx8">#REF!</definedName>
    <definedName name="____zx9">#REF!</definedName>
    <definedName name="___2__123Graph_ACHART_3" hidden="1">#REF!</definedName>
    <definedName name="___2__123Graph_AGráfico_2A" hidden="1">#REF!</definedName>
    <definedName name="___a1" localSheetId="25" hidden="1">{"det (May)",#N/A,FALSE,"June";"sum (MAY YTD)",#N/A,FALSE,"June YTD"}</definedName>
    <definedName name="___a1" localSheetId="27" hidden="1">{"det (May)",#N/A,FALSE,"June";"sum (MAY YTD)",#N/A,FALSE,"June YTD"}</definedName>
    <definedName name="___a1" localSheetId="31" hidden="1">{"det (May)",#N/A,FALSE,"June";"sum (MAY YTD)",#N/A,FALSE,"June YTD"}</definedName>
    <definedName name="___a1" localSheetId="29" hidden="1">{"det (May)",#N/A,FALSE,"June";"sum (MAY YTD)",#N/A,FALSE,"June YTD"}</definedName>
    <definedName name="___a1" localSheetId="23" hidden="1">{"det (May)",#N/A,FALSE,"June";"sum (MAY YTD)",#N/A,FALSE,"June YTD"}</definedName>
    <definedName name="___a1" localSheetId="55" hidden="1">{"det (May)",#N/A,FALSE,"June";"sum (MAY YTD)",#N/A,FALSE,"June YTD"}</definedName>
    <definedName name="___a1" hidden="1">{"det (May)",#N/A,FALSE,"June";"sum (MAY YTD)",#N/A,FALSE,"June YTD"}</definedName>
    <definedName name="___Abr1">#REF!</definedName>
    <definedName name="___Ago1">#REF!</definedName>
    <definedName name="___AIO81">#REF!</definedName>
    <definedName name="___alt2">#REF!</definedName>
    <definedName name="___AT4">#REF!</definedName>
    <definedName name="___bh1">#REF!</definedName>
    <definedName name="___bh2">#REF!</definedName>
    <definedName name="___bh29">#REF!</definedName>
    <definedName name="___bh3">#REF!</definedName>
    <definedName name="___bh4">#REF!</definedName>
    <definedName name="___bh5">#REF!</definedName>
    <definedName name="___bh6">#REF!</definedName>
    <definedName name="___bh7">#REF!</definedName>
    <definedName name="___bh8">#REF!</definedName>
    <definedName name="___bh9">#REF!</definedName>
    <definedName name="___Brz1">#REF!</definedName>
    <definedName name="___Brz2">#REF!</definedName>
    <definedName name="___bsa3">#REF!</definedName>
    <definedName name="___COL1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P2">#REF!</definedName>
    <definedName name="___CPP3">#REF!</definedName>
    <definedName name="___cto2" localSheetId="39">[1]!__p1</definedName>
    <definedName name="___cto2" localSheetId="20">[1]!__p1</definedName>
    <definedName name="___cto2" localSheetId="4">[1]!__p1</definedName>
    <definedName name="___cto2" localSheetId="25">[1]!__p1</definedName>
    <definedName name="___cto2" localSheetId="27">[1]!__p1</definedName>
    <definedName name="___cto2" localSheetId="31">[1]!__p1</definedName>
    <definedName name="___cto2" localSheetId="35">[1]!__p1</definedName>
    <definedName name="___cto2" localSheetId="33">[1]!__p1</definedName>
    <definedName name="___cto2" localSheetId="53">[1]!__p1</definedName>
    <definedName name="___cto2" localSheetId="29">[1]!__p1</definedName>
    <definedName name="___cto2" localSheetId="49">[1]!__p1</definedName>
    <definedName name="___cto2" localSheetId="6">[1]!__p1</definedName>
    <definedName name="___cto2" localSheetId="41">[1]!__p1</definedName>
    <definedName name="___cto2" localSheetId="8">[1]!__p1</definedName>
    <definedName name="___cto2" localSheetId="43">[1]!__p1</definedName>
    <definedName name="___cto2" localSheetId="10">[1]!__p1</definedName>
    <definedName name="___cto2" localSheetId="37">[1]!__p1</definedName>
    <definedName name="___cto2" localSheetId="12">[1]!__p1</definedName>
    <definedName name="___cto2" localSheetId="51">[1]!__p1</definedName>
    <definedName name="___cto2" localSheetId="14">[1]!__p1</definedName>
    <definedName name="___cto2" localSheetId="23">[1]!__p1</definedName>
    <definedName name="___cto2" localSheetId="55">[0]!__p1</definedName>
    <definedName name="___cto2" localSheetId="47">[1]!__p1</definedName>
    <definedName name="___cto2" localSheetId="18">[1]!__p1</definedName>
    <definedName name="___cto2" localSheetId="45">[1]!__p1</definedName>
    <definedName name="___cto2" localSheetId="16">[1]!__p1</definedName>
    <definedName name="___cto2">[0]!__p1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z1">#REF!</definedName>
    <definedName name="___er1">#REF!</definedName>
    <definedName name="___Fev1">#REF!</definedName>
    <definedName name="___j1">#REF!</definedName>
    <definedName name="___Jan1">#REF!</definedName>
    <definedName name="___JO2">#REF!</definedName>
    <definedName name="___JO2_10">#NAME?</definedName>
    <definedName name="___JO2_11">#NAME?</definedName>
    <definedName name="___JO2_12">#NAME?</definedName>
    <definedName name="___JO2_13">#NAME?</definedName>
    <definedName name="___JO2_20">#NAME?</definedName>
    <definedName name="___JO2_21">#NAME?</definedName>
    <definedName name="___JO2_3">#NAME?</definedName>
    <definedName name="___JO2_6">#NAME?</definedName>
    <definedName name="___JO2_8">#NAME?</definedName>
    <definedName name="___JO2_9">#NAME?</definedName>
    <definedName name="___JR2">#REF!</definedName>
    <definedName name="___Jul1">#REF!</definedName>
    <definedName name="___Jun1">#REF!</definedName>
    <definedName name="___l">#REF!</definedName>
    <definedName name="___LO1">#REF!</definedName>
    <definedName name="___LO2">#REF!</definedName>
    <definedName name="___Mai1">#REF!</definedName>
    <definedName name="___Mar1">#REF!</definedName>
    <definedName name="___MAV1">#REF!</definedName>
    <definedName name="___MCC1">#REF!</definedName>
    <definedName name="___MCC2">#REF!</definedName>
    <definedName name="___me3">#REF!</definedName>
    <definedName name="___MES1">#REF!</definedName>
    <definedName name="___MES2">#REF!</definedName>
    <definedName name="___MES3">#REF!</definedName>
    <definedName name="___MES4">#REF!</definedName>
    <definedName name="___MES5">#REF!</definedName>
    <definedName name="___MES6">#REF!</definedName>
    <definedName name="___NO2">#REF!</definedName>
    <definedName name="___NO3">#REF!</definedName>
    <definedName name="___NO4">#REF!</definedName>
    <definedName name="___NO5">#REF!</definedName>
    <definedName name="___Nov1">#REF!</definedName>
    <definedName name="___o1" localSheetId="25" hidden="1">{"det (May)",#N/A,FALSE,"June";"sum (MAY YTD)",#N/A,FALSE,"June YTD"}</definedName>
    <definedName name="___o1" localSheetId="27" hidden="1">{"det (May)",#N/A,FALSE,"June";"sum (MAY YTD)",#N/A,FALSE,"June YTD"}</definedName>
    <definedName name="___o1" localSheetId="31" hidden="1">{"det (May)",#N/A,FALSE,"June";"sum (MAY YTD)",#N/A,FALSE,"June YTD"}</definedName>
    <definedName name="___o1" localSheetId="29" hidden="1">{"det (May)",#N/A,FALSE,"June";"sum (MAY YTD)",#N/A,FALSE,"June YTD"}</definedName>
    <definedName name="___o1" localSheetId="23" hidden="1">{"det (May)",#N/A,FALSE,"June";"sum (MAY YTD)",#N/A,FALSE,"June YTD"}</definedName>
    <definedName name="___o1" localSheetId="55" hidden="1">{"det (May)",#N/A,FALSE,"June";"sum (MAY YTD)",#N/A,FALSE,"June YTD"}</definedName>
    <definedName name="___o1" hidden="1">{"det (May)",#N/A,FALSE,"June";"sum (MAY YTD)",#N/A,FALSE,"June YTD"}</definedName>
    <definedName name="___od2">#REF!</definedName>
    <definedName name="___OD3">#REF!</definedName>
    <definedName name="___ooh1" localSheetId="39">[1]!____p1</definedName>
    <definedName name="___ooh1" localSheetId="20">[1]!____p1</definedName>
    <definedName name="___ooh1" localSheetId="4">[1]!____p1</definedName>
    <definedName name="___ooh1" localSheetId="25">[1]!____p1</definedName>
    <definedName name="___ooh1" localSheetId="27">[1]!____p1</definedName>
    <definedName name="___ooh1" localSheetId="31">[1]!____p1</definedName>
    <definedName name="___ooh1" localSheetId="35">[1]!____p1</definedName>
    <definedName name="___ooh1" localSheetId="33">[1]!____p1</definedName>
    <definedName name="___ooh1" localSheetId="53">[1]!____p1</definedName>
    <definedName name="___ooh1" localSheetId="29">[1]!____p1</definedName>
    <definedName name="___ooh1" localSheetId="49">[1]!____p1</definedName>
    <definedName name="___ooh1" localSheetId="6">[1]!____p1</definedName>
    <definedName name="___ooh1" localSheetId="41">[1]!____p1</definedName>
    <definedName name="___ooh1" localSheetId="8">[1]!____p1</definedName>
    <definedName name="___ooh1" localSheetId="43">[1]!____p1</definedName>
    <definedName name="___ooh1" localSheetId="10">[1]!____p1</definedName>
    <definedName name="___ooh1" localSheetId="37">[1]!____p1</definedName>
    <definedName name="___ooh1" localSheetId="12">[1]!____p1</definedName>
    <definedName name="___ooh1" localSheetId="51">[1]!____p1</definedName>
    <definedName name="___ooh1" localSheetId="14">[1]!____p1</definedName>
    <definedName name="___ooh1" localSheetId="23">[1]!____p1</definedName>
    <definedName name="___ooh1" localSheetId="55">[0]!____p1</definedName>
    <definedName name="___ooh1" localSheetId="47">[1]!____p1</definedName>
    <definedName name="___ooh1" localSheetId="18">[1]!____p1</definedName>
    <definedName name="___ooh1" localSheetId="45">[1]!____p1</definedName>
    <definedName name="___ooh1" localSheetId="16">[1]!____p1</definedName>
    <definedName name="___ooh1">[0]!____p1</definedName>
    <definedName name="___OP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OP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OP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OP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OP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OP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OP1" hidden="1">{#N/A,#N/A,FALSE,"SP1-OUT";#N/A,#N/A,FALSE,"SP1-NOV";#N/A,#N/A,FALSE,"SANT-OUT";#N/A,#N/A,FALSE,"SANT-NOV";#N/A,#N/A,FALSE,"CAMP-OUT";#N/A,#N/A,FALSE,"CAMP-NOV";#N/A,#N/A,FALSE,"CRONO 1";#N/A,#N/A,FALSE,"CAPA"}</definedName>
    <definedName name="___OP2" localSheetId="25" hidden="1">{#N/A,#N/A,FALSE,"CRONO 0";#N/A,#N/A,FALSE,"CRONO (4)";#N/A,#N/A,FALSE,"CRONO (3)";#N/A,#N/A,FALSE,"CRONO (2)";#N/A,#N/A,FALSE,"CRONO (1)"}</definedName>
    <definedName name="___OP2" localSheetId="27" hidden="1">{#N/A,#N/A,FALSE,"CRONO 0";#N/A,#N/A,FALSE,"CRONO (4)";#N/A,#N/A,FALSE,"CRONO (3)";#N/A,#N/A,FALSE,"CRONO (2)";#N/A,#N/A,FALSE,"CRONO (1)"}</definedName>
    <definedName name="___OP2" localSheetId="31" hidden="1">{#N/A,#N/A,FALSE,"CRONO 0";#N/A,#N/A,FALSE,"CRONO (4)";#N/A,#N/A,FALSE,"CRONO (3)";#N/A,#N/A,FALSE,"CRONO (2)";#N/A,#N/A,FALSE,"CRONO (1)"}</definedName>
    <definedName name="___OP2" localSheetId="29" hidden="1">{#N/A,#N/A,FALSE,"CRONO 0";#N/A,#N/A,FALSE,"CRONO (4)";#N/A,#N/A,FALSE,"CRONO (3)";#N/A,#N/A,FALSE,"CRONO (2)";#N/A,#N/A,FALSE,"CRONO (1)"}</definedName>
    <definedName name="___OP2" localSheetId="23" hidden="1">{#N/A,#N/A,FALSE,"CRONO 0";#N/A,#N/A,FALSE,"CRONO (4)";#N/A,#N/A,FALSE,"CRONO (3)";#N/A,#N/A,FALSE,"CRONO (2)";#N/A,#N/A,FALSE,"CRONO (1)"}</definedName>
    <definedName name="___OP2" localSheetId="55" hidden="1">{#N/A,#N/A,FALSE,"CRONO 0";#N/A,#N/A,FALSE,"CRONO (4)";#N/A,#N/A,FALSE,"CRONO (3)";#N/A,#N/A,FALSE,"CRONO (2)";#N/A,#N/A,FALSE,"CRONO (1)"}</definedName>
    <definedName name="___OP2" hidden="1">{#N/A,#N/A,FALSE,"CRONO 0";#N/A,#N/A,FALSE,"CRONO (4)";#N/A,#N/A,FALSE,"CRONO (3)";#N/A,#N/A,FALSE,"CRONO (2)";#N/A,#N/A,FALSE,"CRONO (1)"}</definedName>
    <definedName name="___OPC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OPC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OPC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OPC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OPC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OPC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OPC1" hidden="1">{#N/A,#N/A,FALSE,"SP1-OUT";#N/A,#N/A,FALSE,"SP1-NOV";#N/A,#N/A,FALSE,"SANT-OUT";#N/A,#N/A,FALSE,"SANT-NOV";#N/A,#N/A,FALSE,"CAMP-OUT";#N/A,#N/A,FALSE,"CAMP-NOV";#N/A,#N/A,FALSE,"CRONO 1";#N/A,#N/A,FALSE,"CAPA"}</definedName>
    <definedName name="___Out1">#REF!</definedName>
    <definedName name="___PAG1">#REF!</definedName>
    <definedName name="___PAG10">#REF!</definedName>
    <definedName name="___PAG11">#REF!</definedName>
    <definedName name="___PAG12">#REF!</definedName>
    <definedName name="___PAG2">#REF!</definedName>
    <definedName name="___PAG3">#REF!</definedName>
    <definedName name="___PAG4">#REF!</definedName>
    <definedName name="___PAG5">#REF!</definedName>
    <definedName name="___PAG6">#REF!</definedName>
    <definedName name="___PAG7">#REF!</definedName>
    <definedName name="___PAG8">#REF!</definedName>
    <definedName name="___PAG9">#REF!</definedName>
    <definedName name="___PAR1">#REF!</definedName>
    <definedName name="___PAR2">#REF!</definedName>
    <definedName name="___PAR3">#REF!</definedName>
    <definedName name="___PAR4">#REF!</definedName>
    <definedName name="___PAR5">#REF!</definedName>
    <definedName name="___PAR6">#REF!</definedName>
    <definedName name="___PAR7">#REF!</definedName>
    <definedName name="___PAR8">#REF!</definedName>
    <definedName name="___PAR9">#REF!</definedName>
    <definedName name="___PB2">#REF!</definedName>
    <definedName name="___PB3">#REF!</definedName>
    <definedName name="___PB4">#REF!</definedName>
    <definedName name="___PB5">#REF!</definedName>
    <definedName name="___PB6">#REF!</definedName>
    <definedName name="___PB7">#REF!</definedName>
    <definedName name="___PBA2">#REF!</definedName>
    <definedName name="___PBA3">#REF!</definedName>
    <definedName name="___PBA4">#REF!</definedName>
    <definedName name="___PBA5">#REF!</definedName>
    <definedName name="___PBA6">#REF!</definedName>
    <definedName name="___PBA7">#REF!</definedName>
    <definedName name="___PE1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int_Titles">#REF!</definedName>
    <definedName name="___PS2">#REF!</definedName>
    <definedName name="___PS3">#REF!</definedName>
    <definedName name="___PS4">#REF!</definedName>
    <definedName name="___PS5">#REF!</definedName>
    <definedName name="___PS6">#REF!</definedName>
    <definedName name="___PS7">#REF!</definedName>
    <definedName name="___Q35">#REF!</definedName>
    <definedName name="_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_QTE4">#REF!</definedName>
    <definedName name="___R">#REF!</definedName>
    <definedName name="___R3">#REF!</definedName>
    <definedName name="___rad2">#REF!</definedName>
    <definedName name="___RD1">#REF!</definedName>
    <definedName name="___rd2">#REF!</definedName>
    <definedName name="___Rd30">#REF!</definedName>
    <definedName name="___RES1">#REF!</definedName>
    <definedName name="___RES2">#REF!</definedName>
    <definedName name="___REV0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REV0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REV0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REV0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REV0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REV0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REV02" hidden="1">{#N/A,#N/A,FALSE,"SP1-OUT";#N/A,#N/A,FALSE,"SP1-NOV";#N/A,#N/A,FALSE,"SANT-OUT";#N/A,#N/A,FALSE,"SANT-NOV";#N/A,#N/A,FALSE,"CAMP-OUT";#N/A,#N/A,FALSE,"CAMP-NOV";#N/A,#N/A,FALSE,"CRONO 1";#N/A,#N/A,FALSE,"CAPA"}</definedName>
    <definedName name="___rev1">#REF!</definedName>
    <definedName name="_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EV3">#REF!</definedName>
    <definedName name="___rio1">#REF!</definedName>
    <definedName name="___rio2">#REF!</definedName>
    <definedName name="___rio3">#REF!</definedName>
    <definedName name="___rj1">#REF!</definedName>
    <definedName name="___rj2">#REF!</definedName>
    <definedName name="___rj3">#REF!</definedName>
    <definedName name="___rj4">#REF!</definedName>
    <definedName name="___rj5">#REF!</definedName>
    <definedName name="___rj6">#REF!</definedName>
    <definedName name="___rj7">#REF!</definedName>
    <definedName name="___rj8">#REF!</definedName>
    <definedName name="___rj9">#REF!</definedName>
    <definedName name="___rr2">#REF!</definedName>
    <definedName name="___RS1">#REF!</definedName>
    <definedName name="___rs2">#REF!</definedName>
    <definedName name="___rs3">#REF!</definedName>
    <definedName name="___rs4">#REF!</definedName>
    <definedName name="___rs5">#REF!</definedName>
    <definedName name="___rs6">#REF!</definedName>
    <definedName name="___rs7">#REF!</definedName>
    <definedName name="___rs8">#REF!</definedName>
    <definedName name="___rs9">#REF!</definedName>
    <definedName name="_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sab1" localSheetId="25" hidden="1">{#N/A,#N/A,FALSE,"Banco de Dados"}</definedName>
    <definedName name="___sab1" localSheetId="27" hidden="1">{#N/A,#N/A,FALSE,"Banco de Dados"}</definedName>
    <definedName name="___sab1" localSheetId="31" hidden="1">{#N/A,#N/A,FALSE,"Banco de Dados"}</definedName>
    <definedName name="___sab1" localSheetId="29" hidden="1">{#N/A,#N/A,FALSE,"Banco de Dados"}</definedName>
    <definedName name="___sab1" localSheetId="23" hidden="1">{#N/A,#N/A,FALSE,"Banco de Dados"}</definedName>
    <definedName name="___sab1" localSheetId="55" hidden="1">{#N/A,#N/A,FALSE,"Banco de Dados"}</definedName>
    <definedName name="___sab1" hidden="1">{#N/A,#N/A,FALSE,"Banco de Dados"}</definedName>
    <definedName name="___sab1_1" localSheetId="25" hidden="1">{#N/A,#N/A,FALSE,"Banco de Dados"}</definedName>
    <definedName name="___sab1_1" localSheetId="27" hidden="1">{#N/A,#N/A,FALSE,"Banco de Dados"}</definedName>
    <definedName name="___sab1_1" localSheetId="31" hidden="1">{#N/A,#N/A,FALSE,"Banco de Dados"}</definedName>
    <definedName name="___sab1_1" localSheetId="29" hidden="1">{#N/A,#N/A,FALSE,"Banco de Dados"}</definedName>
    <definedName name="___sab1_1" localSheetId="23" hidden="1">{#N/A,#N/A,FALSE,"Banco de Dados"}</definedName>
    <definedName name="___sab1_1" localSheetId="55" hidden="1">{#N/A,#N/A,FALSE,"Banco de Dados"}</definedName>
    <definedName name="___sab1_1" hidden="1">{#N/A,#N/A,FALSE,"Banco de Dados"}</definedName>
    <definedName name="___sab1_2" localSheetId="25" hidden="1">{#N/A,#N/A,FALSE,"Banco de Dados"}</definedName>
    <definedName name="___sab1_2" localSheetId="27" hidden="1">{#N/A,#N/A,FALSE,"Banco de Dados"}</definedName>
    <definedName name="___sab1_2" localSheetId="31" hidden="1">{#N/A,#N/A,FALSE,"Banco de Dados"}</definedName>
    <definedName name="___sab1_2" localSheetId="29" hidden="1">{#N/A,#N/A,FALSE,"Banco de Dados"}</definedName>
    <definedName name="___sab1_2" localSheetId="23" hidden="1">{#N/A,#N/A,FALSE,"Banco de Dados"}</definedName>
    <definedName name="___sab1_2" localSheetId="55" hidden="1">{#N/A,#N/A,FALSE,"Banco de Dados"}</definedName>
    <definedName name="___sab1_2" hidden="1">{#N/A,#N/A,FALSE,"Banco de Dados"}</definedName>
    <definedName name="___sab1_3" localSheetId="25" hidden="1">{#N/A,#N/A,FALSE,"Banco de Dados"}</definedName>
    <definedName name="___sab1_3" localSheetId="27" hidden="1">{#N/A,#N/A,FALSE,"Banco de Dados"}</definedName>
    <definedName name="___sab1_3" localSheetId="31" hidden="1">{#N/A,#N/A,FALSE,"Banco de Dados"}</definedName>
    <definedName name="___sab1_3" localSheetId="29" hidden="1">{#N/A,#N/A,FALSE,"Banco de Dados"}</definedName>
    <definedName name="___sab1_3" localSheetId="23" hidden="1">{#N/A,#N/A,FALSE,"Banco de Dados"}</definedName>
    <definedName name="___sab1_3" localSheetId="55" hidden="1">{#N/A,#N/A,FALSE,"Banco de Dados"}</definedName>
    <definedName name="___sab1_3" hidden="1">{#N/A,#N/A,FALSE,"Banco de Dados"}</definedName>
    <definedName name="___sab1_4" localSheetId="25" hidden="1">{#N/A,#N/A,FALSE,"Banco de Dados"}</definedName>
    <definedName name="___sab1_4" localSheetId="27" hidden="1">{#N/A,#N/A,FALSE,"Banco de Dados"}</definedName>
    <definedName name="___sab1_4" localSheetId="31" hidden="1">{#N/A,#N/A,FALSE,"Banco de Dados"}</definedName>
    <definedName name="___sab1_4" localSheetId="29" hidden="1">{#N/A,#N/A,FALSE,"Banco de Dados"}</definedName>
    <definedName name="___sab1_4" localSheetId="23" hidden="1">{#N/A,#N/A,FALSE,"Banco de Dados"}</definedName>
    <definedName name="___sab1_4" localSheetId="55" hidden="1">{#N/A,#N/A,FALSE,"Banco de Dados"}</definedName>
    <definedName name="___sab1_4" hidden="1">{#N/A,#N/A,FALSE,"Banco de Dados"}</definedName>
    <definedName name="___sab1_5" localSheetId="25" hidden="1">{#N/A,#N/A,FALSE,"Banco de Dados"}</definedName>
    <definedName name="___sab1_5" localSheetId="27" hidden="1">{#N/A,#N/A,FALSE,"Banco de Dados"}</definedName>
    <definedName name="___sab1_5" localSheetId="31" hidden="1">{#N/A,#N/A,FALSE,"Banco de Dados"}</definedName>
    <definedName name="___sab1_5" localSheetId="29" hidden="1">{#N/A,#N/A,FALSE,"Banco de Dados"}</definedName>
    <definedName name="___sab1_5" localSheetId="23" hidden="1">{#N/A,#N/A,FALSE,"Banco de Dados"}</definedName>
    <definedName name="___sab1_5" localSheetId="55" hidden="1">{#N/A,#N/A,FALSE,"Banco de Dados"}</definedName>
    <definedName name="___sab1_5" hidden="1">{#N/A,#N/A,FALSE,"Banco de Dados"}</definedName>
    <definedName name="___SC1">#REF!</definedName>
    <definedName name="___sc2">#REF!</definedName>
    <definedName name="___sc3">#REF!</definedName>
    <definedName name="___sc4">#REF!</definedName>
    <definedName name="___sc5">#REF!</definedName>
    <definedName name="___sc6">#REF!</definedName>
    <definedName name="___sc7">#REF!</definedName>
    <definedName name="___sc8">#REF!</definedName>
    <definedName name="___sc9">#REF!</definedName>
    <definedName name="___Set1">#REF!</definedName>
    <definedName name="___SHR1">#REF!</definedName>
    <definedName name="___SHR2">#REF!</definedName>
    <definedName name="___SJR1">#REF!</definedName>
    <definedName name="___SP1">#REF!</definedName>
    <definedName name="___sp2">#REF!</definedName>
    <definedName name="___tab2">#REF!</definedName>
    <definedName name="___tab4" hidden="1">#REF!</definedName>
    <definedName name="___ter1">#REF!</definedName>
    <definedName name="___thinkcelll9ZjQQnpeUmQHUrkU.iXLQ" hidden="1">#REF!</definedName>
    <definedName name="___thinkcellWUMAAAAAAAAAAAAA3XH3Lghtxk6R.jLmUJ4Nng" hidden="1">#REF!</definedName>
    <definedName name="___thinkcellWUMAAAAAAAAAAAAA5wOVXiPSDEOufbgbC4IvSw" hidden="1">#REF!</definedName>
    <definedName name="___thinkcellWUMAAAAAAAAAAAAA6UAWeXrrBECMt9uAjMtNEg" hidden="1">#REF!</definedName>
    <definedName name="___thinkcellWUMAAAAAAAAAAAAAAUMMgWo5QUS3Aot88_TUSA" hidden="1">#REF!</definedName>
    <definedName name="___thinkcellWUMAAAAAAAAAAAAAceIIai43FEy84pbS2FuVvw" hidden="1">#REF!</definedName>
    <definedName name="___thinkcellWUMAAAAAAAAAAAAAgH7HGwJc7k2tIbzLhEDttA" hidden="1">#REF!</definedName>
    <definedName name="___thinkcellWUMAAAAAAAAAAAAAhAY7713LcUuyC5o6sLu3vA" hidden="1">#REF!</definedName>
    <definedName name="___thinkcellWUMAAAAAAAAAAAAAi6goxIGmtkunRtzuQDv4jg" hidden="1">#REF!</definedName>
    <definedName name="___thinkcellWUMAAAAAAAAAAAAAKsAbah9k2EKFiSbZU_ACyg" hidden="1">#REF!</definedName>
    <definedName name="___thinkcellWUMAAAAAAAAAAAAAnH64xitjmUW78rmU60FFQw" hidden="1">#REF!</definedName>
    <definedName name="___thinkcellWUMAAAAAAAAAAAAApnEjMNjCEE.Elmlyyeb7gQ" hidden="1">#REF!</definedName>
    <definedName name="___thinkcellWUMAAAAAAAAAAAAAUk1P99.3Ck6QvEx3gWx7lA" hidden="1">#REF!</definedName>
    <definedName name="___thinkcellWUMAAAAAAAAAAAAAVagVb0zX_kSwXthzvqe7XQ" hidden="1">#REF!</definedName>
    <definedName name="___thinkcellWUMAAAAAAAAAAAAAWbVgBzXVG0.OxSHy6a007Q" hidden="1">#REF!</definedName>
    <definedName name="___thinkcellWUMAAAAAAAAAAAAAZgePZCSiI0OHH7R984ORIA" hidden="1">#REF!</definedName>
    <definedName name="___thinkcellWUMAAAAAAAABAAAAAmysAox.rEi_QfjUWmnTpw" hidden="1">#REF!</definedName>
    <definedName name="___thinkcellWUMAAAAAAAABAAAAcrUAnCk29kadQQe4GtjJlg" hidden="1">#REF!</definedName>
    <definedName name="___thinkcellWUMAAAAAAAABAAAAg3l3EKZLJkeqXyRBmudDXQ" hidden="1">#REF!</definedName>
    <definedName name="___thinkcellWUMAAAAAAAABAAAAiX.Ucm5jC06NeA2Zw.wT1A" hidden="1">#REF!</definedName>
    <definedName name="___thinkcellWUMAAAAAAAABAAAAJRIlCEMj90mjJSoJTkbYoQ" hidden="1">#REF!</definedName>
    <definedName name="___thinkcellWUMAAAAAAAABAAAAZ1IeODYF4Um.p__LQXNCog" hidden="1">#REF!</definedName>
    <definedName name="___thinkcellWUMAAAAAAAAEAAAA.CRS2_kVG0yDzCfniizijQ" hidden="1">#REF!</definedName>
    <definedName name="___thinkcellWUMAAAAAAAAEAAAAAVTJgZf0a0.ZAS8V5Sn0dQ" hidden="1">#REF!</definedName>
    <definedName name="___thinkcellWUMAAAAAAAAEAAAAozDNn9EfTU.0CdH0mL8feg" hidden="1">#REF!</definedName>
    <definedName name="___thinkcellWUMAAAEAAAAEAAAAc7qCzzinGEe9_VZRZnxUaQ" hidden="1">#REF!</definedName>
    <definedName name="___thinkcellWUMAAAEAAAAEAAAAVWi0XYOybk.EV2Cii.wcAA" hidden="1">#REF!</definedName>
    <definedName name="___TI55">#REF!</definedName>
    <definedName name="___tv150">#REF!</definedName>
    <definedName name="___TV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_TV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_TV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_TV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_TV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_TV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_TV2" hidden="1">{#N/A,#N/A,FALSE,"SP1-OUT";#N/A,#N/A,FALSE,"SP1-NOV";#N/A,#N/A,FALSE,"SANT-OUT";#N/A,#N/A,FALSE,"SANT-NOV";#N/A,#N/A,FALSE,"CAMP-OUT";#N/A,#N/A,FALSE,"CAMP-NOV";#N/A,#N/A,FALSE,"CRONO 1";#N/A,#N/A,FALSE,"CAPA"}</definedName>
    <definedName name="___tv200">#REF!</definedName>
    <definedName name="___tv250">#REF!</definedName>
    <definedName name="___tv300">#REF!</definedName>
    <definedName name="___tw45">#REF!</definedName>
    <definedName name="___xlfn.BAHTTEXT" hidden="1">#NAME?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_ZZ192">#REF!</definedName>
    <definedName name="___ZZ193">#REF!</definedName>
    <definedName name="___ZZ9000">#REF!</definedName>
    <definedName name="__1__123Graph_AGráfico_2A" hidden="1">#REF!</definedName>
    <definedName name="__123" hidden="1">#REF!</definedName>
    <definedName name="__123Graph_A" hidden="1">#REF!</definedName>
    <definedName name="__123Graph_AGRAF1" hidden="1">#REF!</definedName>
    <definedName name="__123Graph_B" hidden="1">#REF!</definedName>
    <definedName name="__123Graph_BGRAF1" hidden="1">#REF!</definedName>
    <definedName name="__123Graph_C" hidden="1">#REF!</definedName>
    <definedName name="__123Graph_CGRAF1" hidden="1">#REF!</definedName>
    <definedName name="__123Graph_D" hidden="1">#REF!</definedName>
    <definedName name="__123Graph_DGRAF1" hidden="1">#REF!</definedName>
    <definedName name="__123Graph_E" hidden="1">#REF!</definedName>
    <definedName name="__123Graph_EGRAF1" hidden="1">#REF!</definedName>
    <definedName name="__123Graph_F" hidden="1">#REF!</definedName>
    <definedName name="__123Graph_X" hidden="1">#REF!</definedName>
    <definedName name="__123Graph_XGRAF1" hidden="1">#REF!</definedName>
    <definedName name="__124Graph_E" hidden="1">#REF!</definedName>
    <definedName name="__14_0엉댜">#REF!</definedName>
    <definedName name="__1R_">#REF!</definedName>
    <definedName name="__1Sem_nome">#REF!</definedName>
    <definedName name="__2__123Graph_AGráfico_2A" hidden="1">#REF!</definedName>
    <definedName name="__3__123Graph_AGráfico_2A" hidden="1">#REF!</definedName>
    <definedName name="__4__123Graph_AGráfico_2A" hidden="1">#REF!</definedName>
    <definedName name="__A3">#REF!</definedName>
    <definedName name="__A65744">#REF!</definedName>
    <definedName name="__aa2" localSheetId="25" hidden="1">{"'ID(2)'!$E$1:$N$4"}</definedName>
    <definedName name="__aa2" localSheetId="27" hidden="1">{"'ID(2)'!$E$1:$N$4"}</definedName>
    <definedName name="__aa2" localSheetId="31" hidden="1">{"'ID(2)'!$E$1:$N$4"}</definedName>
    <definedName name="__aa2" localSheetId="29" hidden="1">{"'ID(2)'!$E$1:$N$4"}</definedName>
    <definedName name="__aa2" localSheetId="23" hidden="1">{"'ID(2)'!$E$1:$N$4"}</definedName>
    <definedName name="__aa2" localSheetId="55" hidden="1">{"'ID(2)'!$E$1:$N$4"}</definedName>
    <definedName name="__aa2" hidden="1">{"'ID(2)'!$E$1:$N$4"}</definedName>
    <definedName name="__ABC1">#REF!</definedName>
    <definedName name="__Abr1">#REF!</definedName>
    <definedName name="__Ago1">#REF!</definedName>
    <definedName name="__AIO81">#REF!</definedName>
    <definedName name="__alt2" localSheetId="39">[1]!__p1</definedName>
    <definedName name="__alt2" localSheetId="20">[1]!__p1</definedName>
    <definedName name="__alt2" localSheetId="4">[1]!__p1</definedName>
    <definedName name="__alt2" localSheetId="25">[1]!__p1</definedName>
    <definedName name="__alt2" localSheetId="27">[1]!__p1</definedName>
    <definedName name="__alt2" localSheetId="31">[1]!__p1</definedName>
    <definedName name="__alt2" localSheetId="35">[1]!__p1</definedName>
    <definedName name="__alt2" localSheetId="33">[1]!__p1</definedName>
    <definedName name="__alt2" localSheetId="53">[1]!__p1</definedName>
    <definedName name="__alt2" localSheetId="29">[1]!__p1</definedName>
    <definedName name="__alt2" localSheetId="49">[1]!__p1</definedName>
    <definedName name="__alt2" localSheetId="6">[1]!__p1</definedName>
    <definedName name="__alt2" localSheetId="41">[1]!__p1</definedName>
    <definedName name="__alt2" localSheetId="8">[1]!__p1</definedName>
    <definedName name="__alt2" localSheetId="43">[1]!__p1</definedName>
    <definedName name="__alt2" localSheetId="10">[1]!__p1</definedName>
    <definedName name="__alt2" localSheetId="37">[1]!__p1</definedName>
    <definedName name="__alt2" localSheetId="12">[1]!__p1</definedName>
    <definedName name="__alt2" localSheetId="51">[1]!__p1</definedName>
    <definedName name="__alt2" localSheetId="14">[1]!__p1</definedName>
    <definedName name="__alt2" localSheetId="23">[1]!__p1</definedName>
    <definedName name="__alt2" localSheetId="55">[0]!__p1</definedName>
    <definedName name="__alt2" localSheetId="47">[1]!__p1</definedName>
    <definedName name="__alt2" localSheetId="18">[1]!__p1</definedName>
    <definedName name="__alt2" localSheetId="45">[1]!__p1</definedName>
    <definedName name="__alt2" localSheetId="16">[1]!__p1</definedName>
    <definedName name="__alt2">[0]!__p1</definedName>
    <definedName name="__alt3" localSheetId="39">[1]!_p1</definedName>
    <definedName name="__alt3" localSheetId="20">[1]!_p1</definedName>
    <definedName name="__alt3" localSheetId="4">[1]!_p1</definedName>
    <definedName name="__alt3" localSheetId="25">[1]!_p1</definedName>
    <definedName name="__alt3" localSheetId="27">[1]!_p1</definedName>
    <definedName name="__alt3" localSheetId="31">[1]!_p1</definedName>
    <definedName name="__alt3" localSheetId="35">[1]!_p1</definedName>
    <definedName name="__alt3" localSheetId="33">[1]!_p1</definedName>
    <definedName name="__alt3" localSheetId="53">[1]!_p1</definedName>
    <definedName name="__alt3" localSheetId="29">[1]!_p1</definedName>
    <definedName name="__alt3" localSheetId="49">[1]!_p1</definedName>
    <definedName name="__alt3" localSheetId="6">[1]!_p1</definedName>
    <definedName name="__alt3" localSheetId="41">[1]!_p1</definedName>
    <definedName name="__alt3" localSheetId="8">[1]!_p1</definedName>
    <definedName name="__alt3" localSheetId="43">[1]!_p1</definedName>
    <definedName name="__alt3" localSheetId="10">[1]!_p1</definedName>
    <definedName name="__alt3" localSheetId="37">[1]!_p1</definedName>
    <definedName name="__alt3" localSheetId="12">[1]!_p1</definedName>
    <definedName name="__alt3" localSheetId="51">[1]!_p1</definedName>
    <definedName name="__alt3" localSheetId="14">[1]!_p1</definedName>
    <definedName name="__alt3" localSheetId="23">[1]!_p1</definedName>
    <definedName name="__alt3" localSheetId="55">[0]!_p1</definedName>
    <definedName name="__alt3" localSheetId="47">[1]!_p1</definedName>
    <definedName name="__alt3" localSheetId="18">[1]!_p1</definedName>
    <definedName name="__alt3" localSheetId="45">[1]!_p1</definedName>
    <definedName name="__alt3" localSheetId="16">[1]!_p1</definedName>
    <definedName name="__alt3">[0]!_p1</definedName>
    <definedName name="__AT4">#REF!</definedName>
    <definedName name="__bh1">#REF!</definedName>
    <definedName name="__bh2">#REF!</definedName>
    <definedName name="__bh3">#REF!</definedName>
    <definedName name="__bh4">#REF!</definedName>
    <definedName name="__bh5">#REF!</definedName>
    <definedName name="__bh6">#REF!</definedName>
    <definedName name="__bh7">#REF!</definedName>
    <definedName name="__bh8">#REF!</definedName>
    <definedName name="__bh9">#REF!</definedName>
    <definedName name="__Brz1">#REF!</definedName>
    <definedName name="__Brz2">#REF!</definedName>
    <definedName name="__bsa3">#REF!</definedName>
    <definedName name="__Bsu1">#REF!</definedName>
    <definedName name="__Bsu2">#REF!</definedName>
    <definedName name="__cnh1">#REF!</definedName>
    <definedName name="__COL1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P2">#REF!</definedName>
    <definedName name="__CPP3">#REF!</definedName>
    <definedName name="__cto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1" localSheetId="39">[1]!_p1</definedName>
    <definedName name="__dd1" localSheetId="20">[1]!_p1</definedName>
    <definedName name="__dd1" localSheetId="4">[1]!_p1</definedName>
    <definedName name="__dd1" localSheetId="25">[1]!_p1</definedName>
    <definedName name="__dd1" localSheetId="27">[1]!_p1</definedName>
    <definedName name="__dd1" localSheetId="31">[1]!_p1</definedName>
    <definedName name="__dd1" localSheetId="35">[1]!_p1</definedName>
    <definedName name="__dd1" localSheetId="33">[1]!_p1</definedName>
    <definedName name="__dd1" localSheetId="53">[1]!_p1</definedName>
    <definedName name="__dd1" localSheetId="29">[1]!_p1</definedName>
    <definedName name="__dd1" localSheetId="49">[1]!_p1</definedName>
    <definedName name="__dd1" localSheetId="6">[1]!_p1</definedName>
    <definedName name="__dd1" localSheetId="41">[1]!_p1</definedName>
    <definedName name="__dd1" localSheetId="8">[1]!_p1</definedName>
    <definedName name="__dd1" localSheetId="43">[1]!_p1</definedName>
    <definedName name="__dd1" localSheetId="10">[1]!_p1</definedName>
    <definedName name="__dd1" localSheetId="37">[1]!_p1</definedName>
    <definedName name="__dd1" localSheetId="12">[1]!_p1</definedName>
    <definedName name="__dd1" localSheetId="51">[1]!_p1</definedName>
    <definedName name="__dd1" localSheetId="14">[1]!_p1</definedName>
    <definedName name="__dd1" localSheetId="23">[1]!_p1</definedName>
    <definedName name="__dd1" localSheetId="55">[0]!_p1</definedName>
    <definedName name="__dd1" localSheetId="47">[1]!_p1</definedName>
    <definedName name="__dd1" localSheetId="18">[1]!_p1</definedName>
    <definedName name="__dd1" localSheetId="45">[1]!_p1</definedName>
    <definedName name="__dd1" localSheetId="16">[1]!_p1</definedName>
    <definedName name="__dd1">[0]!_p1</definedName>
    <definedName name="__Dez1">#REF!</definedName>
    <definedName name="__er1" localSheetId="39">[1]!__p1</definedName>
    <definedName name="__er1" localSheetId="20">[1]!__p1</definedName>
    <definedName name="__er1" localSheetId="4">[1]!__p1</definedName>
    <definedName name="__er1" localSheetId="25">[1]!__p1</definedName>
    <definedName name="__er1" localSheetId="27">[1]!__p1</definedName>
    <definedName name="__er1" localSheetId="31">[1]!__p1</definedName>
    <definedName name="__er1" localSheetId="35">[1]!__p1</definedName>
    <definedName name="__er1" localSheetId="33">[1]!__p1</definedName>
    <definedName name="__er1" localSheetId="53">[1]!__p1</definedName>
    <definedName name="__er1" localSheetId="29">[1]!__p1</definedName>
    <definedName name="__er1" localSheetId="49">[1]!__p1</definedName>
    <definedName name="__er1" localSheetId="6">[1]!__p1</definedName>
    <definedName name="__er1" localSheetId="41">[1]!__p1</definedName>
    <definedName name="__er1" localSheetId="8">[1]!__p1</definedName>
    <definedName name="__er1" localSheetId="43">[1]!__p1</definedName>
    <definedName name="__er1" localSheetId="10">[1]!__p1</definedName>
    <definedName name="__er1" localSheetId="37">[1]!__p1</definedName>
    <definedName name="__er1" localSheetId="12">[1]!__p1</definedName>
    <definedName name="__er1" localSheetId="51">[1]!__p1</definedName>
    <definedName name="__er1" localSheetId="14">[1]!__p1</definedName>
    <definedName name="__er1" localSheetId="23">[1]!__p1</definedName>
    <definedName name="__er1" localSheetId="55">[0]!__p1</definedName>
    <definedName name="__er1" localSheetId="47">[1]!__p1</definedName>
    <definedName name="__er1" localSheetId="18">[1]!__p1</definedName>
    <definedName name="__er1" localSheetId="45">[1]!__p1</definedName>
    <definedName name="__er1" localSheetId="16">[1]!__p1</definedName>
    <definedName name="__er1">[0]!__p1</definedName>
    <definedName name="__F111501">#REF!</definedName>
    <definedName name="__Fev1">#REF!</definedName>
    <definedName name="__IntlFixup" hidden="1">TRUE</definedName>
    <definedName name="__IntlFixupTable" hidden="1">#REF!</definedName>
    <definedName name="__j1">#REF!</definedName>
    <definedName name="__Jan1">#REF!</definedName>
    <definedName name="__JO2" localSheetId="39">[1]!__p1</definedName>
    <definedName name="__JO2" localSheetId="20">[1]!__p1</definedName>
    <definedName name="__JO2" localSheetId="4">[1]!__p1</definedName>
    <definedName name="__JO2" localSheetId="25">[1]!__p1</definedName>
    <definedName name="__JO2" localSheetId="27">[1]!__p1</definedName>
    <definedName name="__JO2" localSheetId="31">[1]!__p1</definedName>
    <definedName name="__JO2" localSheetId="35">[1]!__p1</definedName>
    <definedName name="__JO2" localSheetId="33">[1]!__p1</definedName>
    <definedName name="__JO2" localSheetId="53">[1]!__p1</definedName>
    <definedName name="__JO2" localSheetId="29">[1]!__p1</definedName>
    <definedName name="__JO2" localSheetId="49">[1]!__p1</definedName>
    <definedName name="__JO2" localSheetId="6">[1]!__p1</definedName>
    <definedName name="__JO2" localSheetId="41">[1]!__p1</definedName>
    <definedName name="__JO2" localSheetId="8">[1]!__p1</definedName>
    <definedName name="__JO2" localSheetId="43">[1]!__p1</definedName>
    <definedName name="__JO2" localSheetId="10">[1]!__p1</definedName>
    <definedName name="__JO2" localSheetId="37">[1]!__p1</definedName>
    <definedName name="__JO2" localSheetId="12">[1]!__p1</definedName>
    <definedName name="__JO2" localSheetId="51">[1]!__p1</definedName>
    <definedName name="__JO2" localSheetId="14">[1]!__p1</definedName>
    <definedName name="__JO2" localSheetId="23">[1]!__p1</definedName>
    <definedName name="__JO2" localSheetId="55">[0]!__p1</definedName>
    <definedName name="__JO2" localSheetId="47">[1]!__p1</definedName>
    <definedName name="__JO2" localSheetId="18">[1]!__p1</definedName>
    <definedName name="__JO2" localSheetId="45">[1]!__p1</definedName>
    <definedName name="__JO2" localSheetId="16">[1]!__p1</definedName>
    <definedName name="__JO2">[0]!__p1</definedName>
    <definedName name="__JO2_10">#NAME?</definedName>
    <definedName name="__JO2_11">#NAME?</definedName>
    <definedName name="__JO2_12">#NAME?</definedName>
    <definedName name="__JO2_13">#NAME?</definedName>
    <definedName name="__JO2_20">#NAME?</definedName>
    <definedName name="__JO2_21">#NAME?</definedName>
    <definedName name="__JO2_3">#NAME?</definedName>
    <definedName name="__JO2_6">#NAME?</definedName>
    <definedName name="__JO2_7">#NAME?</definedName>
    <definedName name="__JO2_8">#NAME?</definedName>
    <definedName name="__JO2_9">#NAME?</definedName>
    <definedName name="__JR2">#REF!</definedName>
    <definedName name="__Jul1">#REF!</definedName>
    <definedName name="__Jun1">#REF!</definedName>
    <definedName name="__l">#REF!</definedName>
    <definedName name="__LO1">#REF!</definedName>
    <definedName name="__LO2">#REF!</definedName>
    <definedName name="__Mai1">#REF!</definedName>
    <definedName name="__MAM2">#N/A</definedName>
    <definedName name="__Mar1">#REF!</definedName>
    <definedName name="__MAV1" localSheetId="39">[1]!__p1</definedName>
    <definedName name="__MAV1" localSheetId="20">[1]!__p1</definedName>
    <definedName name="__MAV1" localSheetId="4">[1]!__p1</definedName>
    <definedName name="__MAV1" localSheetId="25">[1]!__p1</definedName>
    <definedName name="__MAV1" localSheetId="27">[1]!__p1</definedName>
    <definedName name="__MAV1" localSheetId="31">[1]!__p1</definedName>
    <definedName name="__MAV1" localSheetId="35">[1]!__p1</definedName>
    <definedName name="__MAV1" localSheetId="33">[1]!__p1</definedName>
    <definedName name="__MAV1" localSheetId="53">[1]!__p1</definedName>
    <definedName name="__MAV1" localSheetId="29">[1]!__p1</definedName>
    <definedName name="__MAV1" localSheetId="49">[1]!__p1</definedName>
    <definedName name="__MAV1" localSheetId="6">[1]!__p1</definedName>
    <definedName name="__MAV1" localSheetId="41">[1]!__p1</definedName>
    <definedName name="__MAV1" localSheetId="8">[1]!__p1</definedName>
    <definedName name="__MAV1" localSheetId="43">[1]!__p1</definedName>
    <definedName name="__MAV1" localSheetId="10">[1]!__p1</definedName>
    <definedName name="__MAV1" localSheetId="37">[1]!__p1</definedName>
    <definedName name="__MAV1" localSheetId="12">[1]!__p1</definedName>
    <definedName name="__MAV1" localSheetId="51">[1]!__p1</definedName>
    <definedName name="__MAV1" localSheetId="14">[1]!__p1</definedName>
    <definedName name="__MAV1" localSheetId="23">[1]!__p1</definedName>
    <definedName name="__MAV1" localSheetId="55">[0]!__p1</definedName>
    <definedName name="__MAV1" localSheetId="47">[1]!__p1</definedName>
    <definedName name="__MAV1" localSheetId="18">[1]!__p1</definedName>
    <definedName name="__MAV1" localSheetId="45">[1]!__p1</definedName>
    <definedName name="__MAV1" localSheetId="16">[1]!__p1</definedName>
    <definedName name="__MAV1">[0]!__p1</definedName>
    <definedName name="__MCC1">#REF!</definedName>
    <definedName name="__MCC2">#REF!</definedName>
    <definedName name="__me3">#REF!</definedName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_MES6">#REF!</definedName>
    <definedName name="__MTV2" localSheetId="39">[1]!_____p1</definedName>
    <definedName name="__MTV2" localSheetId="20">[1]!_____p1</definedName>
    <definedName name="__MTV2" localSheetId="4">[1]!_____p1</definedName>
    <definedName name="__MTV2" localSheetId="25">[1]!_____p1</definedName>
    <definedName name="__MTV2" localSheetId="27">[1]!_____p1</definedName>
    <definedName name="__MTV2" localSheetId="31">[1]!_____p1</definedName>
    <definedName name="__MTV2" localSheetId="35">[1]!_____p1</definedName>
    <definedName name="__MTV2" localSheetId="33">[1]!_____p1</definedName>
    <definedName name="__MTV2" localSheetId="53">[1]!_____p1</definedName>
    <definedName name="__MTV2" localSheetId="29">[1]!_____p1</definedName>
    <definedName name="__MTV2" localSheetId="49">[1]!_____p1</definedName>
    <definedName name="__MTV2" localSheetId="6">[1]!_____p1</definedName>
    <definedName name="__MTV2" localSheetId="41">[1]!_____p1</definedName>
    <definedName name="__MTV2" localSheetId="8">[1]!_____p1</definedName>
    <definedName name="__MTV2" localSheetId="43">[1]!_____p1</definedName>
    <definedName name="__MTV2" localSheetId="10">[1]!_____p1</definedName>
    <definedName name="__MTV2" localSheetId="37">[1]!_____p1</definedName>
    <definedName name="__MTV2" localSheetId="12">[1]!_____p1</definedName>
    <definedName name="__MTV2" localSheetId="51">[1]!_____p1</definedName>
    <definedName name="__MTV2" localSheetId="14">[1]!_____p1</definedName>
    <definedName name="__MTV2" localSheetId="23">[1]!_____p1</definedName>
    <definedName name="__MTV2" localSheetId="55">[0]!_____p1</definedName>
    <definedName name="__MTV2" localSheetId="47">[1]!_____p1</definedName>
    <definedName name="__MTV2" localSheetId="18">[1]!_____p1</definedName>
    <definedName name="__MTV2" localSheetId="45">[1]!_____p1</definedName>
    <definedName name="__MTV2" localSheetId="16">[1]!_____p1</definedName>
    <definedName name="__MTV2">[0]!_____p1</definedName>
    <definedName name="__MTV3" localSheetId="39">[1]!_____p1</definedName>
    <definedName name="__MTV3" localSheetId="20">[1]!_____p1</definedName>
    <definedName name="__MTV3" localSheetId="4">[1]!_____p1</definedName>
    <definedName name="__MTV3" localSheetId="25">[1]!_____p1</definedName>
    <definedName name="__MTV3" localSheetId="27">[1]!_____p1</definedName>
    <definedName name="__MTV3" localSheetId="31">[1]!_____p1</definedName>
    <definedName name="__MTV3" localSheetId="35">[1]!_____p1</definedName>
    <definedName name="__MTV3" localSheetId="33">[1]!_____p1</definedName>
    <definedName name="__MTV3" localSheetId="53">[1]!_____p1</definedName>
    <definedName name="__MTV3" localSheetId="29">[1]!_____p1</definedName>
    <definedName name="__MTV3" localSheetId="49">[1]!_____p1</definedName>
    <definedName name="__MTV3" localSheetId="6">[1]!_____p1</definedName>
    <definedName name="__MTV3" localSheetId="41">[1]!_____p1</definedName>
    <definedName name="__MTV3" localSheetId="8">[1]!_____p1</definedName>
    <definedName name="__MTV3" localSheetId="43">[1]!_____p1</definedName>
    <definedName name="__MTV3" localSheetId="10">[1]!_____p1</definedName>
    <definedName name="__MTV3" localSheetId="37">[1]!_____p1</definedName>
    <definedName name="__MTV3" localSheetId="12">[1]!_____p1</definedName>
    <definedName name="__MTV3" localSheetId="51">[1]!_____p1</definedName>
    <definedName name="__MTV3" localSheetId="14">[1]!_____p1</definedName>
    <definedName name="__MTV3" localSheetId="23">[1]!_____p1</definedName>
    <definedName name="__MTV3" localSheetId="55">[0]!_____p1</definedName>
    <definedName name="__MTV3" localSheetId="47">[1]!_____p1</definedName>
    <definedName name="__MTV3" localSheetId="18">[1]!_____p1</definedName>
    <definedName name="__MTV3" localSheetId="45">[1]!_____p1</definedName>
    <definedName name="__MTV3" localSheetId="16">[1]!_____p1</definedName>
    <definedName name="__MTV3">[0]!_____p1</definedName>
    <definedName name="__NO2" localSheetId="39">[1]!_p1</definedName>
    <definedName name="__NO2" localSheetId="20">[1]!_p1</definedName>
    <definedName name="__NO2" localSheetId="4">[1]!_p1</definedName>
    <definedName name="__NO2" localSheetId="25">[1]!_p1</definedName>
    <definedName name="__NO2" localSheetId="27">[1]!_p1</definedName>
    <definedName name="__NO2" localSheetId="31">[1]!_p1</definedName>
    <definedName name="__NO2" localSheetId="35">[1]!_p1</definedName>
    <definedName name="__NO2" localSheetId="33">[1]!_p1</definedName>
    <definedName name="__NO2" localSheetId="53">[1]!_p1</definedName>
    <definedName name="__NO2" localSheetId="29">[1]!_p1</definedName>
    <definedName name="__NO2" localSheetId="49">[1]!_p1</definedName>
    <definedName name="__NO2" localSheetId="6">[1]!_p1</definedName>
    <definedName name="__NO2" localSheetId="41">[1]!_p1</definedName>
    <definedName name="__NO2" localSheetId="8">[1]!_p1</definedName>
    <definedName name="__NO2" localSheetId="43">[1]!_p1</definedName>
    <definedName name="__NO2" localSheetId="10">[1]!_p1</definedName>
    <definedName name="__NO2" localSheetId="37">[1]!_p1</definedName>
    <definedName name="__NO2" localSheetId="12">[1]!_p1</definedName>
    <definedName name="__NO2" localSheetId="51">[1]!_p1</definedName>
    <definedName name="__NO2" localSheetId="14">[1]!_p1</definedName>
    <definedName name="__NO2" localSheetId="23">[1]!_p1</definedName>
    <definedName name="__NO2" localSheetId="55">[0]!_p1</definedName>
    <definedName name="__NO2" localSheetId="47">[1]!_p1</definedName>
    <definedName name="__NO2" localSheetId="18">[1]!_p1</definedName>
    <definedName name="__NO2" localSheetId="45">[1]!_p1</definedName>
    <definedName name="__NO2" localSheetId="16">[1]!_p1</definedName>
    <definedName name="__NO2">[0]!_p1</definedName>
    <definedName name="__NO3" localSheetId="39">[1]!_p1</definedName>
    <definedName name="__NO3" localSheetId="20">[1]!_p1</definedName>
    <definedName name="__NO3" localSheetId="4">[1]!_p1</definedName>
    <definedName name="__NO3" localSheetId="25">[1]!_p1</definedName>
    <definedName name="__NO3" localSheetId="27">[1]!_p1</definedName>
    <definedName name="__NO3" localSheetId="31">[1]!_p1</definedName>
    <definedName name="__NO3" localSheetId="35">[1]!_p1</definedName>
    <definedName name="__NO3" localSheetId="33">[1]!_p1</definedName>
    <definedName name="__NO3" localSheetId="53">[1]!_p1</definedName>
    <definedName name="__NO3" localSheetId="29">[1]!_p1</definedName>
    <definedName name="__NO3" localSheetId="49">[1]!_p1</definedName>
    <definedName name="__NO3" localSheetId="6">[1]!_p1</definedName>
    <definedName name="__NO3" localSheetId="41">[1]!_p1</definedName>
    <definedName name="__NO3" localSheetId="8">[1]!_p1</definedName>
    <definedName name="__NO3" localSheetId="43">[1]!_p1</definedName>
    <definedName name="__NO3" localSheetId="10">[1]!_p1</definedName>
    <definedName name="__NO3" localSheetId="37">[1]!_p1</definedName>
    <definedName name="__NO3" localSheetId="12">[1]!_p1</definedName>
    <definedName name="__NO3" localSheetId="51">[1]!_p1</definedName>
    <definedName name="__NO3" localSheetId="14">[1]!_p1</definedName>
    <definedName name="__NO3" localSheetId="23">[1]!_p1</definedName>
    <definedName name="__NO3" localSheetId="55">[0]!_p1</definedName>
    <definedName name="__NO3" localSheetId="47">[1]!_p1</definedName>
    <definedName name="__NO3" localSheetId="18">[1]!_p1</definedName>
    <definedName name="__NO3" localSheetId="45">[1]!_p1</definedName>
    <definedName name="__NO3" localSheetId="16">[1]!_p1</definedName>
    <definedName name="__NO3">[0]!_p1</definedName>
    <definedName name="__NO4" localSheetId="39">[1]!_p1</definedName>
    <definedName name="__NO4" localSheetId="20">[1]!_p1</definedName>
    <definedName name="__NO4" localSheetId="4">[1]!_p1</definedName>
    <definedName name="__NO4" localSheetId="25">[1]!_p1</definedName>
    <definedName name="__NO4" localSheetId="27">[1]!_p1</definedName>
    <definedName name="__NO4" localSheetId="31">[1]!_p1</definedName>
    <definedName name="__NO4" localSheetId="35">[1]!_p1</definedName>
    <definedName name="__NO4" localSheetId="33">[1]!_p1</definedName>
    <definedName name="__NO4" localSheetId="53">[1]!_p1</definedName>
    <definedName name="__NO4" localSheetId="29">[1]!_p1</definedName>
    <definedName name="__NO4" localSheetId="49">[1]!_p1</definedName>
    <definedName name="__NO4" localSheetId="6">[1]!_p1</definedName>
    <definedName name="__NO4" localSheetId="41">[1]!_p1</definedName>
    <definedName name="__NO4" localSheetId="8">[1]!_p1</definedName>
    <definedName name="__NO4" localSheetId="43">[1]!_p1</definedName>
    <definedName name="__NO4" localSheetId="10">[1]!_p1</definedName>
    <definedName name="__NO4" localSheetId="37">[1]!_p1</definedName>
    <definedName name="__NO4" localSheetId="12">[1]!_p1</definedName>
    <definedName name="__NO4" localSheetId="51">[1]!_p1</definedName>
    <definedName name="__NO4" localSheetId="14">[1]!_p1</definedName>
    <definedName name="__NO4" localSheetId="23">[1]!_p1</definedName>
    <definedName name="__NO4" localSheetId="55">[0]!_p1</definedName>
    <definedName name="__NO4" localSheetId="47">[1]!_p1</definedName>
    <definedName name="__NO4" localSheetId="18">[1]!_p1</definedName>
    <definedName name="__NO4" localSheetId="45">[1]!_p1</definedName>
    <definedName name="__NO4" localSheetId="16">[1]!_p1</definedName>
    <definedName name="__NO4">[0]!_p1</definedName>
    <definedName name="__NO5" localSheetId="39">[1]!_p1</definedName>
    <definedName name="__NO5" localSheetId="20">[1]!_p1</definedName>
    <definedName name="__NO5" localSheetId="4">[1]!_p1</definedName>
    <definedName name="__NO5" localSheetId="25">[1]!_p1</definedName>
    <definedName name="__NO5" localSheetId="27">[1]!_p1</definedName>
    <definedName name="__NO5" localSheetId="31">[1]!_p1</definedName>
    <definedName name="__NO5" localSheetId="35">[1]!_p1</definedName>
    <definedName name="__NO5" localSheetId="33">[1]!_p1</definedName>
    <definedName name="__NO5" localSheetId="53">[1]!_p1</definedName>
    <definedName name="__NO5" localSheetId="29">[1]!_p1</definedName>
    <definedName name="__NO5" localSheetId="49">[1]!_p1</definedName>
    <definedName name="__NO5" localSheetId="6">[1]!_p1</definedName>
    <definedName name="__NO5" localSheetId="41">[1]!_p1</definedName>
    <definedName name="__NO5" localSheetId="8">[1]!_p1</definedName>
    <definedName name="__NO5" localSheetId="43">[1]!_p1</definedName>
    <definedName name="__NO5" localSheetId="10">[1]!_p1</definedName>
    <definedName name="__NO5" localSheetId="37">[1]!_p1</definedName>
    <definedName name="__NO5" localSheetId="12">[1]!_p1</definedName>
    <definedName name="__NO5" localSheetId="51">[1]!_p1</definedName>
    <definedName name="__NO5" localSheetId="14">[1]!_p1</definedName>
    <definedName name="__NO5" localSheetId="23">[1]!_p1</definedName>
    <definedName name="__NO5" localSheetId="55">[0]!_p1</definedName>
    <definedName name="__NO5" localSheetId="47">[1]!_p1</definedName>
    <definedName name="__NO5" localSheetId="18">[1]!_p1</definedName>
    <definedName name="__NO5" localSheetId="45">[1]!_p1</definedName>
    <definedName name="__NO5" localSheetId="16">[1]!_p1</definedName>
    <definedName name="__NO5">[0]!_p1</definedName>
    <definedName name="__Nov1">#REF!</definedName>
    <definedName name="__o1" localSheetId="25" hidden="1">{"det (May)",#N/A,FALSE,"June";"sum (MAY YTD)",#N/A,FALSE,"June YTD"}</definedName>
    <definedName name="__o1" localSheetId="27" hidden="1">{"det (May)",#N/A,FALSE,"June";"sum (MAY YTD)",#N/A,FALSE,"June YTD"}</definedName>
    <definedName name="__o1" localSheetId="31" hidden="1">{"det (May)",#N/A,FALSE,"June";"sum (MAY YTD)",#N/A,FALSE,"June YTD"}</definedName>
    <definedName name="__o1" localSheetId="29" hidden="1">{"det (May)",#N/A,FALSE,"June";"sum (MAY YTD)",#N/A,FALSE,"June YTD"}</definedName>
    <definedName name="__o1" localSheetId="23" hidden="1">{"det (May)",#N/A,FALSE,"June";"sum (MAY YTD)",#N/A,FALSE,"June YTD"}</definedName>
    <definedName name="__o1" localSheetId="55" hidden="1">{"det (May)",#N/A,FALSE,"June";"sum (MAY YTD)",#N/A,FALSE,"June YTD"}</definedName>
    <definedName name="__o1" hidden="1">{"det (May)",#N/A,FALSE,"June";"sum (MAY YTD)",#N/A,FALSE,"June YTD"}</definedName>
    <definedName name="__od2">#REF!</definedName>
    <definedName name="__OD3">#REF!</definedName>
    <definedName name="__ooh1" localSheetId="39">[1]!__p1</definedName>
    <definedName name="__ooh1" localSheetId="20">[1]!__p1</definedName>
    <definedName name="__ooh1" localSheetId="4">[1]!__p1</definedName>
    <definedName name="__ooh1" localSheetId="25">[1]!__p1</definedName>
    <definedName name="__ooh1" localSheetId="27">[1]!__p1</definedName>
    <definedName name="__ooh1" localSheetId="31">[1]!__p1</definedName>
    <definedName name="__ooh1" localSheetId="35">[1]!__p1</definedName>
    <definedName name="__ooh1" localSheetId="33">[1]!__p1</definedName>
    <definedName name="__ooh1" localSheetId="53">[1]!__p1</definedName>
    <definedName name="__ooh1" localSheetId="29">[1]!__p1</definedName>
    <definedName name="__ooh1" localSheetId="49">[1]!__p1</definedName>
    <definedName name="__ooh1" localSheetId="6">[1]!__p1</definedName>
    <definedName name="__ooh1" localSheetId="41">[1]!__p1</definedName>
    <definedName name="__ooh1" localSheetId="8">[1]!__p1</definedName>
    <definedName name="__ooh1" localSheetId="43">[1]!__p1</definedName>
    <definedName name="__ooh1" localSheetId="10">[1]!__p1</definedName>
    <definedName name="__ooh1" localSheetId="37">[1]!__p1</definedName>
    <definedName name="__ooh1" localSheetId="12">[1]!__p1</definedName>
    <definedName name="__ooh1" localSheetId="51">[1]!__p1</definedName>
    <definedName name="__ooh1" localSheetId="14">[1]!__p1</definedName>
    <definedName name="__ooh1" localSheetId="23">[1]!__p1</definedName>
    <definedName name="__ooh1" localSheetId="55">[0]!__p1</definedName>
    <definedName name="__ooh1" localSheetId="47">[1]!__p1</definedName>
    <definedName name="__ooh1" localSheetId="18">[1]!__p1</definedName>
    <definedName name="__ooh1" localSheetId="45">[1]!__p1</definedName>
    <definedName name="__ooh1" localSheetId="16">[1]!__p1</definedName>
    <definedName name="__ooh1">[0]!__p1</definedName>
    <definedName name="__OP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OP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OP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OP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OP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OP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OP1" hidden="1">{#N/A,#N/A,FALSE,"SP1-OUT";#N/A,#N/A,FALSE,"SP1-NOV";#N/A,#N/A,FALSE,"SANT-OUT";#N/A,#N/A,FALSE,"SANT-NOV";#N/A,#N/A,FALSE,"CAMP-OUT";#N/A,#N/A,FALSE,"CAMP-NOV";#N/A,#N/A,FALSE,"CRONO 1";#N/A,#N/A,FALSE,"CAPA"}</definedName>
    <definedName name="__OP2" localSheetId="25" hidden="1">{#N/A,#N/A,FALSE,"CRONO 0";#N/A,#N/A,FALSE,"CRONO (4)";#N/A,#N/A,FALSE,"CRONO (3)";#N/A,#N/A,FALSE,"CRONO (2)";#N/A,#N/A,FALSE,"CRONO (1)"}</definedName>
    <definedName name="__OP2" localSheetId="27" hidden="1">{#N/A,#N/A,FALSE,"CRONO 0";#N/A,#N/A,FALSE,"CRONO (4)";#N/A,#N/A,FALSE,"CRONO (3)";#N/A,#N/A,FALSE,"CRONO (2)";#N/A,#N/A,FALSE,"CRONO (1)"}</definedName>
    <definedName name="__OP2" localSheetId="31" hidden="1">{#N/A,#N/A,FALSE,"CRONO 0";#N/A,#N/A,FALSE,"CRONO (4)";#N/A,#N/A,FALSE,"CRONO (3)";#N/A,#N/A,FALSE,"CRONO (2)";#N/A,#N/A,FALSE,"CRONO (1)"}</definedName>
    <definedName name="__OP2" localSheetId="29" hidden="1">{#N/A,#N/A,FALSE,"CRONO 0";#N/A,#N/A,FALSE,"CRONO (4)";#N/A,#N/A,FALSE,"CRONO (3)";#N/A,#N/A,FALSE,"CRONO (2)";#N/A,#N/A,FALSE,"CRONO (1)"}</definedName>
    <definedName name="__OP2" localSheetId="23" hidden="1">{#N/A,#N/A,FALSE,"CRONO 0";#N/A,#N/A,FALSE,"CRONO (4)";#N/A,#N/A,FALSE,"CRONO (3)";#N/A,#N/A,FALSE,"CRONO (2)";#N/A,#N/A,FALSE,"CRONO (1)"}</definedName>
    <definedName name="__OP2" localSheetId="55" hidden="1">{#N/A,#N/A,FALSE,"CRONO 0";#N/A,#N/A,FALSE,"CRONO (4)";#N/A,#N/A,FALSE,"CRONO (3)";#N/A,#N/A,FALSE,"CRONO (2)";#N/A,#N/A,FALSE,"CRONO (1)"}</definedName>
    <definedName name="__OP2" hidden="1">{#N/A,#N/A,FALSE,"CRONO 0";#N/A,#N/A,FALSE,"CRONO (4)";#N/A,#N/A,FALSE,"CRONO (3)";#N/A,#N/A,FALSE,"CRONO (2)";#N/A,#N/A,FALSE,"CRONO (1)"}</definedName>
    <definedName name="__OPC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OPC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OPC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OPC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OPC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OPC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OPC1" hidden="1">{#N/A,#N/A,FALSE,"SP1-OUT";#N/A,#N/A,FALSE,"SP1-NOV";#N/A,#N/A,FALSE,"SANT-OUT";#N/A,#N/A,FALSE,"SANT-NOV";#N/A,#N/A,FALSE,"CAMP-OUT";#N/A,#N/A,FALSE,"CAMP-NOV";#N/A,#N/A,FALSE,"CRONO 1";#N/A,#N/A,FALSE,"CAPA"}</definedName>
    <definedName name="__Out1">#REF!</definedName>
    <definedName name="__PAG1">#REF!</definedName>
    <definedName name="__PAG10">#REF!</definedName>
    <definedName name="__PAG11">#REF!</definedName>
    <definedName name="__PAG12">#REF!</definedName>
    <definedName name="__PAG2">#REF!</definedName>
    <definedName name="__PAG3">#REF!</definedName>
    <definedName name="__PAG4">#REF!</definedName>
    <definedName name="__PAG5">#REF!</definedName>
    <definedName name="__PAG6">#REF!</definedName>
    <definedName name="__PAG7">#REF!</definedName>
    <definedName name="__PAG8">#REF!</definedName>
    <definedName name="__PAG9">#REF!</definedName>
    <definedName name="__PAR1">#REF!</definedName>
    <definedName name="__PAR2">#REF!</definedName>
    <definedName name="__PAR3">#REF!</definedName>
    <definedName name="__PAR4">#REF!</definedName>
    <definedName name="__PAR5">#REF!</definedName>
    <definedName name="__PAR6">#REF!</definedName>
    <definedName name="__PAR7">#REF!</definedName>
    <definedName name="__PAR8">#REF!</definedName>
    <definedName name="__PAR9">#REF!</definedName>
    <definedName name="__PB2">#REF!</definedName>
    <definedName name="__PB3">#REF!</definedName>
    <definedName name="__PB4">#REF!</definedName>
    <definedName name="__PB5">#REF!</definedName>
    <definedName name="__PB6">#REF!</definedName>
    <definedName name="__PB7">#REF!</definedName>
    <definedName name="__PBA2">#REF!</definedName>
    <definedName name="__PBA3">#REF!</definedName>
    <definedName name="__PBA4">#REF!</definedName>
    <definedName name="__PBA5">#REF!</definedName>
    <definedName name="__PBA6">#REF!</definedName>
    <definedName name="__PBA7">#REF!</definedName>
    <definedName name="__PE1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oa1">#REF!</definedName>
    <definedName name="__POv2">#REF!</definedName>
    <definedName name="__PR1">#REF!</definedName>
    <definedName name="__PR2">#REF!</definedName>
    <definedName name="__PR3">#REF!</definedName>
    <definedName name="__PR4">#REF!</definedName>
    <definedName name="__PR5">#REF!</definedName>
    <definedName name="__PR6">#REF!</definedName>
    <definedName name="__PR7">#REF!</definedName>
    <definedName name="__Print_Area">#N/A</definedName>
    <definedName name="__Print_Titles">#REF!</definedName>
    <definedName name="__PS2">#REF!</definedName>
    <definedName name="__PS3">#REF!</definedName>
    <definedName name="__PS4">#REF!</definedName>
    <definedName name="__PS5">#REF!</definedName>
    <definedName name="__PS6">#REF!</definedName>
    <definedName name="__PS7">#REF!</definedName>
    <definedName name="__Q35">#REF!</definedName>
    <definedName name="__q414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14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_QTE4">#REF!</definedName>
    <definedName name="__R" localSheetId="39">[1]!_p1</definedName>
    <definedName name="__R" localSheetId="20">[1]!_p1</definedName>
    <definedName name="__R" localSheetId="4">[1]!_p1</definedName>
    <definedName name="__R" localSheetId="25">[1]!_p1</definedName>
    <definedName name="__R" localSheetId="27">[1]!_p1</definedName>
    <definedName name="__R" localSheetId="31">[1]!_p1</definedName>
    <definedName name="__R" localSheetId="35">[1]!_p1</definedName>
    <definedName name="__R" localSheetId="33">[1]!_p1</definedName>
    <definedName name="__R" localSheetId="53">[1]!_p1</definedName>
    <definedName name="__R" localSheetId="29">[1]!_p1</definedName>
    <definedName name="__R" localSheetId="49">[1]!_p1</definedName>
    <definedName name="__R" localSheetId="6">[1]!_p1</definedName>
    <definedName name="__R" localSheetId="41">[1]!_p1</definedName>
    <definedName name="__R" localSheetId="8">[1]!_p1</definedName>
    <definedName name="__R" localSheetId="43">[1]!_p1</definedName>
    <definedName name="__R" localSheetId="10">[1]!_p1</definedName>
    <definedName name="__R" localSheetId="37">[1]!_p1</definedName>
    <definedName name="__R" localSheetId="12">[1]!_p1</definedName>
    <definedName name="__R" localSheetId="51">[1]!_p1</definedName>
    <definedName name="__R" localSheetId="14">[1]!_p1</definedName>
    <definedName name="__R" localSheetId="23">[1]!_p1</definedName>
    <definedName name="__R" localSheetId="55">[0]!_p1</definedName>
    <definedName name="__R" localSheetId="47">[1]!_p1</definedName>
    <definedName name="__R" localSheetId="18">[1]!_p1</definedName>
    <definedName name="__R" localSheetId="45">[1]!_p1</definedName>
    <definedName name="__R" localSheetId="16">[1]!_p1</definedName>
    <definedName name="__R">[0]!_p1</definedName>
    <definedName name="__R3" localSheetId="39">[1]!_p1</definedName>
    <definedName name="__R3" localSheetId="20">[1]!_p1</definedName>
    <definedName name="__R3" localSheetId="4">[1]!_p1</definedName>
    <definedName name="__R3" localSheetId="25">[1]!_p1</definedName>
    <definedName name="__R3" localSheetId="27">[1]!_p1</definedName>
    <definedName name="__R3" localSheetId="31">[1]!_p1</definedName>
    <definedName name="__R3" localSheetId="35">[1]!_p1</definedName>
    <definedName name="__R3" localSheetId="33">[1]!_p1</definedName>
    <definedName name="__R3" localSheetId="53">[1]!_p1</definedName>
    <definedName name="__R3" localSheetId="29">[1]!_p1</definedName>
    <definedName name="__R3" localSheetId="49">[1]!_p1</definedName>
    <definedName name="__R3" localSheetId="6">[1]!_p1</definedName>
    <definedName name="__R3" localSheetId="41">[1]!_p1</definedName>
    <definedName name="__R3" localSheetId="8">[1]!_p1</definedName>
    <definedName name="__R3" localSheetId="43">[1]!_p1</definedName>
    <definedName name="__R3" localSheetId="10">[1]!_p1</definedName>
    <definedName name="__R3" localSheetId="37">[1]!_p1</definedName>
    <definedName name="__R3" localSheetId="12">[1]!_p1</definedName>
    <definedName name="__R3" localSheetId="51">[1]!_p1</definedName>
    <definedName name="__R3" localSheetId="14">[1]!_p1</definedName>
    <definedName name="__R3" localSheetId="23">[1]!_p1</definedName>
    <definedName name="__R3" localSheetId="55">[0]!_p1</definedName>
    <definedName name="__R3" localSheetId="47">[1]!_p1</definedName>
    <definedName name="__R3" localSheetId="18">[1]!_p1</definedName>
    <definedName name="__R3" localSheetId="45">[1]!_p1</definedName>
    <definedName name="__R3" localSheetId="16">[1]!_p1</definedName>
    <definedName name="__R3">[0]!_p1</definedName>
    <definedName name="__rad2">#REF!</definedName>
    <definedName name="__RD1">#REF!</definedName>
    <definedName name="__rd2">#REF!</definedName>
    <definedName name="__Rd30">#REF!</definedName>
    <definedName name="__RES1">#REF!</definedName>
    <definedName name="__RES2">#REF!</definedName>
    <definedName name="__REV0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REV0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REV0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REV0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REV0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REV0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REV02" hidden="1">{#N/A,#N/A,FALSE,"SP1-OUT";#N/A,#N/A,FALSE,"SP1-NOV";#N/A,#N/A,FALSE,"SANT-OUT";#N/A,#N/A,FALSE,"SANT-NOV";#N/A,#N/A,FALSE,"CAMP-OUT";#N/A,#N/A,FALSE,"CAMP-NOV";#N/A,#N/A,FALSE,"CRONO 1";#N/A,#N/A,FALSE,"CAPA"}</definedName>
    <definedName name="__rev1" localSheetId="25" hidden="1">{#N/A,#N/A,FALSE,"CRONO 0";#N/A,#N/A,FALSE,"CRONO (4)";#N/A,#N/A,FALSE,"CRONO (3)";#N/A,#N/A,FALSE,"CRONO (2)";#N/A,#N/A,FALSE,"CRONO (1)"}</definedName>
    <definedName name="__rev1" localSheetId="27" hidden="1">{#N/A,#N/A,FALSE,"CRONO 0";#N/A,#N/A,FALSE,"CRONO (4)";#N/A,#N/A,FALSE,"CRONO (3)";#N/A,#N/A,FALSE,"CRONO (2)";#N/A,#N/A,FALSE,"CRONO (1)"}</definedName>
    <definedName name="__rev1" localSheetId="31" hidden="1">{#N/A,#N/A,FALSE,"CRONO 0";#N/A,#N/A,FALSE,"CRONO (4)";#N/A,#N/A,FALSE,"CRONO (3)";#N/A,#N/A,FALSE,"CRONO (2)";#N/A,#N/A,FALSE,"CRONO (1)"}</definedName>
    <definedName name="__rev1" localSheetId="29" hidden="1">{#N/A,#N/A,FALSE,"CRONO 0";#N/A,#N/A,FALSE,"CRONO (4)";#N/A,#N/A,FALSE,"CRONO (3)";#N/A,#N/A,FALSE,"CRONO (2)";#N/A,#N/A,FALSE,"CRONO (1)"}</definedName>
    <definedName name="__rev1" localSheetId="23" hidden="1">{#N/A,#N/A,FALSE,"CRONO 0";#N/A,#N/A,FALSE,"CRONO (4)";#N/A,#N/A,FALSE,"CRONO (3)";#N/A,#N/A,FALSE,"CRONO (2)";#N/A,#N/A,FALSE,"CRONO (1)"}</definedName>
    <definedName name="__rev1" localSheetId="55" hidden="1">{#N/A,#N/A,FALSE,"CRONO 0";#N/A,#N/A,FALSE,"CRONO (4)";#N/A,#N/A,FALSE,"CRONO (3)";#N/A,#N/A,FALSE,"CRONO (2)";#N/A,#N/A,FALSE,"CRONO (1)"}</definedName>
    <definedName name="__rev1" hidden="1">{#N/A,#N/A,FALSE,"CRONO 0";#N/A,#N/A,FALSE,"CRONO (4)";#N/A,#N/A,FALSE,"CRONO (3)";#N/A,#N/A,FALSE,"CRONO (2)";#N/A,#N/A,FALSE,"CRONO (1)"}</definedName>
    <definedName name="_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EV3" localSheetId="39">[1]!__p1</definedName>
    <definedName name="__REV3" localSheetId="20">[1]!__p1</definedName>
    <definedName name="__REV3" localSheetId="4">[1]!__p1</definedName>
    <definedName name="__REV3" localSheetId="25">[1]!__p1</definedName>
    <definedName name="__REV3" localSheetId="27">[1]!__p1</definedName>
    <definedName name="__REV3" localSheetId="31">[1]!__p1</definedName>
    <definedName name="__REV3" localSheetId="35">[1]!__p1</definedName>
    <definedName name="__REV3" localSheetId="33">[1]!__p1</definedName>
    <definedName name="__REV3" localSheetId="53">[1]!__p1</definedName>
    <definedName name="__REV3" localSheetId="29">[1]!__p1</definedName>
    <definedName name="__REV3" localSheetId="49">[1]!__p1</definedName>
    <definedName name="__REV3" localSheetId="6">[1]!__p1</definedName>
    <definedName name="__REV3" localSheetId="41">[1]!__p1</definedName>
    <definedName name="__REV3" localSheetId="8">[1]!__p1</definedName>
    <definedName name="__REV3" localSheetId="43">[1]!__p1</definedName>
    <definedName name="__REV3" localSheetId="10">[1]!__p1</definedName>
    <definedName name="__REV3" localSheetId="37">[1]!__p1</definedName>
    <definedName name="__REV3" localSheetId="12">[1]!__p1</definedName>
    <definedName name="__REV3" localSheetId="51">[1]!__p1</definedName>
    <definedName name="__REV3" localSheetId="14">[1]!__p1</definedName>
    <definedName name="__REV3" localSheetId="23">[1]!__p1</definedName>
    <definedName name="__REV3" localSheetId="55">[0]!__p1</definedName>
    <definedName name="__REV3" localSheetId="47">[1]!__p1</definedName>
    <definedName name="__REV3" localSheetId="18">[1]!__p1</definedName>
    <definedName name="__REV3" localSheetId="45">[1]!__p1</definedName>
    <definedName name="__REV3" localSheetId="16">[1]!__p1</definedName>
    <definedName name="__REV3">[0]!__p1</definedName>
    <definedName name="__rio1">#REF!</definedName>
    <definedName name="__rio2">#REF!</definedName>
    <definedName name="__rio3">#REF!</definedName>
    <definedName name="__rj1">#REF!</definedName>
    <definedName name="__rj2">#REF!</definedName>
    <definedName name="__rj3">#REF!</definedName>
    <definedName name="__rj4">#REF!</definedName>
    <definedName name="__rj5">#REF!</definedName>
    <definedName name="__rj6">#REF!</definedName>
    <definedName name="__rj7">#REF!</definedName>
    <definedName name="__rj8">#REF!</definedName>
    <definedName name="__rj9">#REF!</definedName>
    <definedName name="__rr2" localSheetId="39">[1]!_p1</definedName>
    <definedName name="__rr2" localSheetId="20">[1]!_p1</definedName>
    <definedName name="__rr2" localSheetId="4">[1]!_p1</definedName>
    <definedName name="__rr2" localSheetId="25">[1]!_p1</definedName>
    <definedName name="__rr2" localSheetId="27">[1]!_p1</definedName>
    <definedName name="__rr2" localSheetId="31">[1]!_p1</definedName>
    <definedName name="__rr2" localSheetId="35">[1]!_p1</definedName>
    <definedName name="__rr2" localSheetId="33">[1]!_p1</definedName>
    <definedName name="__rr2" localSheetId="53">[1]!_p1</definedName>
    <definedName name="__rr2" localSheetId="29">[1]!_p1</definedName>
    <definedName name="__rr2" localSheetId="49">[1]!_p1</definedName>
    <definedName name="__rr2" localSheetId="6">[1]!_p1</definedName>
    <definedName name="__rr2" localSheetId="41">[1]!_p1</definedName>
    <definedName name="__rr2" localSheetId="8">[1]!_p1</definedName>
    <definedName name="__rr2" localSheetId="43">[1]!_p1</definedName>
    <definedName name="__rr2" localSheetId="10">[1]!_p1</definedName>
    <definedName name="__rr2" localSheetId="37">[1]!_p1</definedName>
    <definedName name="__rr2" localSheetId="12">[1]!_p1</definedName>
    <definedName name="__rr2" localSheetId="51">[1]!_p1</definedName>
    <definedName name="__rr2" localSheetId="14">[1]!_p1</definedName>
    <definedName name="__rr2" localSheetId="23">[1]!_p1</definedName>
    <definedName name="__rr2" localSheetId="55">[0]!_p1</definedName>
    <definedName name="__rr2" localSheetId="47">[1]!_p1</definedName>
    <definedName name="__rr2" localSheetId="18">[1]!_p1</definedName>
    <definedName name="__rr2" localSheetId="45">[1]!_p1</definedName>
    <definedName name="__rr2" localSheetId="16">[1]!_p1</definedName>
    <definedName name="__rr2">[0]!_p1</definedName>
    <definedName name="__RS1">#REF!</definedName>
    <definedName name="__rs2">#REF!</definedName>
    <definedName name="__rs3">#REF!</definedName>
    <definedName name="__rs4">#REF!</definedName>
    <definedName name="__rs5">#REF!</definedName>
    <definedName name="__rs6">#REF!</definedName>
    <definedName name="__rs7">#REF!</definedName>
    <definedName name="__rs8">#REF!</definedName>
    <definedName name="__rs9">#REF!</definedName>
    <definedName name="__rtv3">#REF!</definedName>
    <definedName name="_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sab1" localSheetId="25" hidden="1">{#N/A,#N/A,FALSE,"Banco de Dados"}</definedName>
    <definedName name="__sab1" localSheetId="27" hidden="1">{#N/A,#N/A,FALSE,"Banco de Dados"}</definedName>
    <definedName name="__sab1" localSheetId="31" hidden="1">{#N/A,#N/A,FALSE,"Banco de Dados"}</definedName>
    <definedName name="__sab1" localSheetId="29" hidden="1">{#N/A,#N/A,FALSE,"Banco de Dados"}</definedName>
    <definedName name="__sab1" localSheetId="23" hidden="1">{#N/A,#N/A,FALSE,"Banco de Dados"}</definedName>
    <definedName name="__sab1" localSheetId="55" hidden="1">{#N/A,#N/A,FALSE,"Banco de Dados"}</definedName>
    <definedName name="__sab1" hidden="1">{#N/A,#N/A,FALSE,"Banco de Dados"}</definedName>
    <definedName name="__sab1_1" localSheetId="25" hidden="1">{#N/A,#N/A,FALSE,"Banco de Dados"}</definedName>
    <definedName name="__sab1_1" localSheetId="27" hidden="1">{#N/A,#N/A,FALSE,"Banco de Dados"}</definedName>
    <definedName name="__sab1_1" localSheetId="31" hidden="1">{#N/A,#N/A,FALSE,"Banco de Dados"}</definedName>
    <definedName name="__sab1_1" localSheetId="29" hidden="1">{#N/A,#N/A,FALSE,"Banco de Dados"}</definedName>
    <definedName name="__sab1_1" localSheetId="23" hidden="1">{#N/A,#N/A,FALSE,"Banco de Dados"}</definedName>
    <definedName name="__sab1_1" localSheetId="55" hidden="1">{#N/A,#N/A,FALSE,"Banco de Dados"}</definedName>
    <definedName name="__sab1_1" hidden="1">{#N/A,#N/A,FALSE,"Banco de Dados"}</definedName>
    <definedName name="__sab1_2" localSheetId="25" hidden="1">{#N/A,#N/A,FALSE,"Banco de Dados"}</definedName>
    <definedName name="__sab1_2" localSheetId="27" hidden="1">{#N/A,#N/A,FALSE,"Banco de Dados"}</definedName>
    <definedName name="__sab1_2" localSheetId="31" hidden="1">{#N/A,#N/A,FALSE,"Banco de Dados"}</definedName>
    <definedName name="__sab1_2" localSheetId="29" hidden="1">{#N/A,#N/A,FALSE,"Banco de Dados"}</definedName>
    <definedName name="__sab1_2" localSheetId="23" hidden="1">{#N/A,#N/A,FALSE,"Banco de Dados"}</definedName>
    <definedName name="__sab1_2" localSheetId="55" hidden="1">{#N/A,#N/A,FALSE,"Banco de Dados"}</definedName>
    <definedName name="__sab1_2" hidden="1">{#N/A,#N/A,FALSE,"Banco de Dados"}</definedName>
    <definedName name="__sab1_3" localSheetId="25" hidden="1">{#N/A,#N/A,FALSE,"Banco de Dados"}</definedName>
    <definedName name="__sab1_3" localSheetId="27" hidden="1">{#N/A,#N/A,FALSE,"Banco de Dados"}</definedName>
    <definedName name="__sab1_3" localSheetId="31" hidden="1">{#N/A,#N/A,FALSE,"Banco de Dados"}</definedName>
    <definedName name="__sab1_3" localSheetId="29" hidden="1">{#N/A,#N/A,FALSE,"Banco de Dados"}</definedName>
    <definedName name="__sab1_3" localSheetId="23" hidden="1">{#N/A,#N/A,FALSE,"Banco de Dados"}</definedName>
    <definedName name="__sab1_3" localSheetId="55" hidden="1">{#N/A,#N/A,FALSE,"Banco de Dados"}</definedName>
    <definedName name="__sab1_3" hidden="1">{#N/A,#N/A,FALSE,"Banco de Dados"}</definedName>
    <definedName name="__sab1_4" localSheetId="25" hidden="1">{#N/A,#N/A,FALSE,"Banco de Dados"}</definedName>
    <definedName name="__sab1_4" localSheetId="27" hidden="1">{#N/A,#N/A,FALSE,"Banco de Dados"}</definedName>
    <definedName name="__sab1_4" localSheetId="31" hidden="1">{#N/A,#N/A,FALSE,"Banco de Dados"}</definedName>
    <definedName name="__sab1_4" localSheetId="29" hidden="1">{#N/A,#N/A,FALSE,"Banco de Dados"}</definedName>
    <definedName name="__sab1_4" localSheetId="23" hidden="1">{#N/A,#N/A,FALSE,"Banco de Dados"}</definedName>
    <definedName name="__sab1_4" localSheetId="55" hidden="1">{#N/A,#N/A,FALSE,"Banco de Dados"}</definedName>
    <definedName name="__sab1_4" hidden="1">{#N/A,#N/A,FALSE,"Banco de Dados"}</definedName>
    <definedName name="__sab1_5" localSheetId="25" hidden="1">{#N/A,#N/A,FALSE,"Banco de Dados"}</definedName>
    <definedName name="__sab1_5" localSheetId="27" hidden="1">{#N/A,#N/A,FALSE,"Banco de Dados"}</definedName>
    <definedName name="__sab1_5" localSheetId="31" hidden="1">{#N/A,#N/A,FALSE,"Banco de Dados"}</definedName>
    <definedName name="__sab1_5" localSheetId="29" hidden="1">{#N/A,#N/A,FALSE,"Banco de Dados"}</definedName>
    <definedName name="__sab1_5" localSheetId="23" hidden="1">{#N/A,#N/A,FALSE,"Banco de Dados"}</definedName>
    <definedName name="__sab1_5" localSheetId="55" hidden="1">{#N/A,#N/A,FALSE,"Banco de Dados"}</definedName>
    <definedName name="__sab1_5" hidden="1">{#N/A,#N/A,FALSE,"Banco de Dados"}</definedName>
    <definedName name="__sae2" localSheetId="39">[1]!__p1</definedName>
    <definedName name="__sae2" localSheetId="20">[1]!__p1</definedName>
    <definedName name="__sae2" localSheetId="4">[1]!__p1</definedName>
    <definedName name="__sae2" localSheetId="25">[1]!__p1</definedName>
    <definedName name="__sae2" localSheetId="27">[1]!__p1</definedName>
    <definedName name="__sae2" localSheetId="31">[1]!__p1</definedName>
    <definedName name="__sae2" localSheetId="35">[1]!__p1</definedName>
    <definedName name="__sae2" localSheetId="33">[1]!__p1</definedName>
    <definedName name="__sae2" localSheetId="53">[1]!__p1</definedName>
    <definedName name="__sae2" localSheetId="29">[1]!__p1</definedName>
    <definedName name="__sae2" localSheetId="49">[1]!__p1</definedName>
    <definedName name="__sae2" localSheetId="6">[1]!__p1</definedName>
    <definedName name="__sae2" localSheetId="41">[1]!__p1</definedName>
    <definedName name="__sae2" localSheetId="8">[1]!__p1</definedName>
    <definedName name="__sae2" localSheetId="43">[1]!__p1</definedName>
    <definedName name="__sae2" localSheetId="10">[1]!__p1</definedName>
    <definedName name="__sae2" localSheetId="37">[1]!__p1</definedName>
    <definedName name="__sae2" localSheetId="12">[1]!__p1</definedName>
    <definedName name="__sae2" localSheetId="51">[1]!__p1</definedName>
    <definedName name="__sae2" localSheetId="14">[1]!__p1</definedName>
    <definedName name="__sae2" localSheetId="23">[1]!__p1</definedName>
    <definedName name="__sae2" localSheetId="55">[0]!__p1</definedName>
    <definedName name="__sae2" localSheetId="47">[1]!__p1</definedName>
    <definedName name="__sae2" localSheetId="18">[1]!__p1</definedName>
    <definedName name="__sae2" localSheetId="45">[1]!__p1</definedName>
    <definedName name="__sae2" localSheetId="16">[1]!__p1</definedName>
    <definedName name="__sae2">[0]!__p1</definedName>
    <definedName name="__SBT1">#REF!</definedName>
    <definedName name="__SC1">#REF!</definedName>
    <definedName name="__sc2">#REF!</definedName>
    <definedName name="__sc3">#REF!</definedName>
    <definedName name="__sc4">#REF!</definedName>
    <definedName name="__sc5">#REF!</definedName>
    <definedName name="__sc6">#REF!</definedName>
    <definedName name="__sc7">#REF!</definedName>
    <definedName name="__sc8">#REF!</definedName>
    <definedName name="__sc9">#REF!</definedName>
    <definedName name="__Set1">#REF!</definedName>
    <definedName name="__SHR1">#REF!</definedName>
    <definedName name="__SHR2">#REF!</definedName>
    <definedName name="__SJR1">#REF!</definedName>
    <definedName name="__SP1">#REF!</definedName>
    <definedName name="__sp2">#REF!</definedName>
    <definedName name="__tab2">#REF!</definedName>
    <definedName name="__tab4" hidden="1">#REF!</definedName>
    <definedName name="__ter1">#REF!</definedName>
    <definedName name="__TI55">#REF!</definedName>
    <definedName name="__TP1">#REF!</definedName>
    <definedName name="__TP2">#REF!</definedName>
    <definedName name="__TP3">#REF!</definedName>
    <definedName name="__TP4">#REF!</definedName>
    <definedName name="__TP5">#REF!</definedName>
    <definedName name="__tv1" localSheetId="39">[1]!_________p1</definedName>
    <definedName name="__tv1" localSheetId="20">[1]!_________p1</definedName>
    <definedName name="__tv1" localSheetId="4">[1]!_________p1</definedName>
    <definedName name="__tv1" localSheetId="25">[1]!_________p1</definedName>
    <definedName name="__tv1" localSheetId="27">[1]!_________p1</definedName>
    <definedName name="__tv1" localSheetId="31">[1]!_________p1</definedName>
    <definedName name="__tv1" localSheetId="35">[1]!_________p1</definedName>
    <definedName name="__tv1" localSheetId="33">[1]!_________p1</definedName>
    <definedName name="__tv1" localSheetId="53">[1]!_________p1</definedName>
    <definedName name="__tv1" localSheetId="29">[1]!_________p1</definedName>
    <definedName name="__tv1" localSheetId="49">[1]!_________p1</definedName>
    <definedName name="__tv1" localSheetId="6">[1]!_________p1</definedName>
    <definedName name="__tv1" localSheetId="41">[1]!_________p1</definedName>
    <definedName name="__tv1" localSheetId="8">[1]!_________p1</definedName>
    <definedName name="__tv1" localSheetId="43">[1]!_________p1</definedName>
    <definedName name="__tv1" localSheetId="10">[1]!_________p1</definedName>
    <definedName name="__tv1" localSheetId="37">[1]!_________p1</definedName>
    <definedName name="__tv1" localSheetId="12">[1]!_________p1</definedName>
    <definedName name="__tv1" localSheetId="51">[1]!_________p1</definedName>
    <definedName name="__tv1" localSheetId="14">[1]!_________p1</definedName>
    <definedName name="__tv1" localSheetId="23">[1]!_________p1</definedName>
    <definedName name="__tv1" localSheetId="55">[0]!_________p1</definedName>
    <definedName name="__tv1" localSheetId="47">[1]!_________p1</definedName>
    <definedName name="__tv1" localSheetId="18">[1]!_________p1</definedName>
    <definedName name="__tv1" localSheetId="45">[1]!_________p1</definedName>
    <definedName name="__tv1" localSheetId="16">[1]!_________p1</definedName>
    <definedName name="__tv1">[0]!_________p1</definedName>
    <definedName name="__tv150">#REF!</definedName>
    <definedName name="__TV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_TV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_TV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_TV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_TV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_TV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_TV2" hidden="1">{#N/A,#N/A,FALSE,"SP1-OUT";#N/A,#N/A,FALSE,"SP1-NOV";#N/A,#N/A,FALSE,"SANT-OUT";#N/A,#N/A,FALSE,"SANT-NOV";#N/A,#N/A,FALSE,"CAMP-OUT";#N/A,#N/A,FALSE,"CAMP-NOV";#N/A,#N/A,FALSE,"CRONO 1";#N/A,#N/A,FALSE,"CAPA"}</definedName>
    <definedName name="__tv200">#REF!</definedName>
    <definedName name="__tv250">#REF!</definedName>
    <definedName name="__tv300">#REF!</definedName>
    <definedName name="__tw45">#REF!</definedName>
    <definedName name="__VI2" localSheetId="39">[1]!_p1</definedName>
    <definedName name="__VI2" localSheetId="20">[1]!_p1</definedName>
    <definedName name="__VI2" localSheetId="4">[1]!_p1</definedName>
    <definedName name="__VI2" localSheetId="25">[1]!_p1</definedName>
    <definedName name="__VI2" localSheetId="27">[1]!_p1</definedName>
    <definedName name="__VI2" localSheetId="31">[1]!_p1</definedName>
    <definedName name="__VI2" localSheetId="35">[1]!_p1</definedName>
    <definedName name="__VI2" localSheetId="33">[1]!_p1</definedName>
    <definedName name="__VI2" localSheetId="53">[1]!_p1</definedName>
    <definedName name="__VI2" localSheetId="29">[1]!_p1</definedName>
    <definedName name="__VI2" localSheetId="49">[1]!_p1</definedName>
    <definedName name="__VI2" localSheetId="6">[1]!_p1</definedName>
    <definedName name="__VI2" localSheetId="41">[1]!_p1</definedName>
    <definedName name="__VI2" localSheetId="8">[1]!_p1</definedName>
    <definedName name="__VI2" localSheetId="43">[1]!_p1</definedName>
    <definedName name="__VI2" localSheetId="10">[1]!_p1</definedName>
    <definedName name="__VI2" localSheetId="37">[1]!_p1</definedName>
    <definedName name="__VI2" localSheetId="12">[1]!_p1</definedName>
    <definedName name="__VI2" localSheetId="51">[1]!_p1</definedName>
    <definedName name="__VI2" localSheetId="14">[1]!_p1</definedName>
    <definedName name="__VI2" localSheetId="23">[1]!_p1</definedName>
    <definedName name="__VI2" localSheetId="55">[0]!_p1</definedName>
    <definedName name="__VI2" localSheetId="47">[1]!_p1</definedName>
    <definedName name="__VI2" localSheetId="18">[1]!_p1</definedName>
    <definedName name="__VI2" localSheetId="45">[1]!_p1</definedName>
    <definedName name="__VI2" localSheetId="16">[1]!_p1</definedName>
    <definedName name="__VI2">[0]!_p1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192">#REF!</definedName>
    <definedName name="__ZZ9000">#REF!</definedName>
    <definedName name="_0222graph" hidden="1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Gráfico_2A" hidden="1">#REF!</definedName>
    <definedName name="_1__123Graph_BCHART_5" hidden="1">#REF!</definedName>
    <definedName name="_1_0">#REF!</definedName>
    <definedName name="_1_Sem_nome">#REF!</definedName>
    <definedName name="_10">#REF!</definedName>
    <definedName name="_10_?dfgggg???" localSheetId="25" hidden="1">{#N/A,#N/A,FALSE,"CARATUL";#N/A,#N/A,FALSE,"PROFIT AND LOSS";#N/A,#N/A,FALSE,"GRAFICO_PBT";#N/A,#N/A,FALSE,"EXPLIC.VARIANTE";#N/A,#N/A,FALSE,"GENERAL EXP.AREA"}</definedName>
    <definedName name="_10_?dfgggg???" localSheetId="27" hidden="1">{#N/A,#N/A,FALSE,"CARATUL";#N/A,#N/A,FALSE,"PROFIT AND LOSS";#N/A,#N/A,FALSE,"GRAFICO_PBT";#N/A,#N/A,FALSE,"EXPLIC.VARIANTE";#N/A,#N/A,FALSE,"GENERAL EXP.AREA"}</definedName>
    <definedName name="_10_?dfgggg???" localSheetId="31" hidden="1">{#N/A,#N/A,FALSE,"CARATUL";#N/A,#N/A,FALSE,"PROFIT AND LOSS";#N/A,#N/A,FALSE,"GRAFICO_PBT";#N/A,#N/A,FALSE,"EXPLIC.VARIANTE";#N/A,#N/A,FALSE,"GENERAL EXP.AREA"}</definedName>
    <definedName name="_10_?dfgggg???" localSheetId="29" hidden="1">{#N/A,#N/A,FALSE,"CARATUL";#N/A,#N/A,FALSE,"PROFIT AND LOSS";#N/A,#N/A,FALSE,"GRAFICO_PBT";#N/A,#N/A,FALSE,"EXPLIC.VARIANTE";#N/A,#N/A,FALSE,"GENERAL EXP.AREA"}</definedName>
    <definedName name="_10_?dfgggg???" localSheetId="23" hidden="1">{#N/A,#N/A,FALSE,"CARATUL";#N/A,#N/A,FALSE,"PROFIT AND LOSS";#N/A,#N/A,FALSE,"GRAFICO_PBT";#N/A,#N/A,FALSE,"EXPLIC.VARIANTE";#N/A,#N/A,FALSE,"GENERAL EXP.AREA"}</definedName>
    <definedName name="_10_?dfgggg???" localSheetId="55" hidden="1">{#N/A,#N/A,FALSE,"CARATUL";#N/A,#N/A,FALSE,"PROFIT AND LOSS";#N/A,#N/A,FALSE,"GRAFICO_PBT";#N/A,#N/A,FALSE,"EXPLIC.VARIANTE";#N/A,#N/A,FALSE,"GENERAL EXP.AREA"}</definedName>
    <definedName name="_10_?dfgggg???" hidden="1">{#N/A,#N/A,FALSE,"CARATUL";#N/A,#N/A,FALSE,"PROFIT AND LOSS";#N/A,#N/A,FALSE,"GRAFICO_PBT";#N/A,#N/A,FALSE,"EXPLIC.VARIANTE";#N/A,#N/A,FALSE,"GENERAL EXP.AREA"}</definedName>
    <definedName name="_10__123Graph_CGráfico_1" hidden="1">#REF!</definedName>
    <definedName name="_11">#REF!</definedName>
    <definedName name="_12">#REF!</definedName>
    <definedName name="_12_?dg??df?f??" localSheetId="25" hidden="1">{#N/A,#N/A,FALSE,"caratula";#N/A,#N/A,FALSE,"Product by line";#N/A,#N/A,FALSE,"YTD";#N/A,#N/A,FALSE,"Per Units";#N/A,#N/A,FALSE,"Amount"}</definedName>
    <definedName name="_12_?dg??df?f??" localSheetId="27" hidden="1">{#N/A,#N/A,FALSE,"caratula";#N/A,#N/A,FALSE,"Product by line";#N/A,#N/A,FALSE,"YTD";#N/A,#N/A,FALSE,"Per Units";#N/A,#N/A,FALSE,"Amount"}</definedName>
    <definedName name="_12_?dg??df?f??" localSheetId="31" hidden="1">{#N/A,#N/A,FALSE,"caratula";#N/A,#N/A,FALSE,"Product by line";#N/A,#N/A,FALSE,"YTD";#N/A,#N/A,FALSE,"Per Units";#N/A,#N/A,FALSE,"Amount"}</definedName>
    <definedName name="_12_?dg??df?f??" localSheetId="29" hidden="1">{#N/A,#N/A,FALSE,"caratula";#N/A,#N/A,FALSE,"Product by line";#N/A,#N/A,FALSE,"YTD";#N/A,#N/A,FALSE,"Per Units";#N/A,#N/A,FALSE,"Amount"}</definedName>
    <definedName name="_12_?dg??df?f??" localSheetId="23" hidden="1">{#N/A,#N/A,FALSE,"caratula";#N/A,#N/A,FALSE,"Product by line";#N/A,#N/A,FALSE,"YTD";#N/A,#N/A,FALSE,"Per Units";#N/A,#N/A,FALSE,"Amount"}</definedName>
    <definedName name="_12_?dg??df?f??" localSheetId="55" hidden="1">{#N/A,#N/A,FALSE,"caratula";#N/A,#N/A,FALSE,"Product by line";#N/A,#N/A,FALSE,"YTD";#N/A,#N/A,FALSE,"Per Units";#N/A,#N/A,FALSE,"Amount"}</definedName>
    <definedName name="_12_?dg??df?f??" hidden="1">{#N/A,#N/A,FALSE,"caratula";#N/A,#N/A,FALSE,"Product by line";#N/A,#N/A,FALSE,"YTD";#N/A,#N/A,FALSE,"Per Units";#N/A,#N/A,FALSE,"Amount"}</definedName>
    <definedName name="_12__123Graph_CGRÁFICO_2" hidden="1">#REF!</definedName>
    <definedName name="_124Grss" hidden="1">#REF!</definedName>
    <definedName name="_125_" hidden="1">#REF!</definedName>
    <definedName name="_13">#REF!</definedName>
    <definedName name="_14">#REF!</definedName>
    <definedName name="_14_?fgf?d" localSheetId="25" hidden="1">{#N/A,#N/A,FALSE,"CARATUL";#N/A,#N/A,FALSE,"PROFIT AND LOSS";#N/A,#N/A,FALSE,"GRAFICO_PBT";#N/A,#N/A,FALSE,"EXPLIC.VARIANTE";#N/A,#N/A,FALSE,"GENERAL EXP.AREA"}</definedName>
    <definedName name="_14_?fgf?d" localSheetId="27" hidden="1">{#N/A,#N/A,FALSE,"CARATUL";#N/A,#N/A,FALSE,"PROFIT AND LOSS";#N/A,#N/A,FALSE,"GRAFICO_PBT";#N/A,#N/A,FALSE,"EXPLIC.VARIANTE";#N/A,#N/A,FALSE,"GENERAL EXP.AREA"}</definedName>
    <definedName name="_14_?fgf?d" localSheetId="31" hidden="1">{#N/A,#N/A,FALSE,"CARATUL";#N/A,#N/A,FALSE,"PROFIT AND LOSS";#N/A,#N/A,FALSE,"GRAFICO_PBT";#N/A,#N/A,FALSE,"EXPLIC.VARIANTE";#N/A,#N/A,FALSE,"GENERAL EXP.AREA"}</definedName>
    <definedName name="_14_?fgf?d" localSheetId="29" hidden="1">{#N/A,#N/A,FALSE,"CARATUL";#N/A,#N/A,FALSE,"PROFIT AND LOSS";#N/A,#N/A,FALSE,"GRAFICO_PBT";#N/A,#N/A,FALSE,"EXPLIC.VARIANTE";#N/A,#N/A,FALSE,"GENERAL EXP.AREA"}</definedName>
    <definedName name="_14_?fgf?d" localSheetId="23" hidden="1">{#N/A,#N/A,FALSE,"CARATUL";#N/A,#N/A,FALSE,"PROFIT AND LOSS";#N/A,#N/A,FALSE,"GRAFICO_PBT";#N/A,#N/A,FALSE,"EXPLIC.VARIANTE";#N/A,#N/A,FALSE,"GENERAL EXP.AREA"}</definedName>
    <definedName name="_14_?fgf?d" localSheetId="55" hidden="1">{#N/A,#N/A,FALSE,"CARATUL";#N/A,#N/A,FALSE,"PROFIT AND LOSS";#N/A,#N/A,FALSE,"GRAFICO_PBT";#N/A,#N/A,FALSE,"EXPLIC.VARIANTE";#N/A,#N/A,FALSE,"GENERAL EXP.AREA"}</definedName>
    <definedName name="_14_?fgf?d" hidden="1">{#N/A,#N/A,FALSE,"CARATUL";#N/A,#N/A,FALSE,"PROFIT AND LOSS";#N/A,#N/A,FALSE,"GRAFICO_PBT";#N/A,#N/A,FALSE,"EXPLIC.VARIANTE";#N/A,#N/A,FALSE,"GENERAL EXP.AREA"}</definedName>
    <definedName name="_14__123Graph_DGráfico_1" hidden="1">#REF!</definedName>
    <definedName name="_14_0엉댜">#REF!</definedName>
    <definedName name="_15">#REF!</definedName>
    <definedName name="_15__123Graph_AGráfico_2A" hidden="1">#REF!</definedName>
    <definedName name="_1524GLO">#REF!</definedName>
    <definedName name="_16">#REF!</definedName>
    <definedName name="_16_?sf???" localSheetId="25" hidden="1">{#N/A,#N/A,FALSE,"CARATUL";#N/A,#N/A,FALSE,"PROFIT AND LOSS";#N/A,#N/A,FALSE,"GRAFICO_PBT";#N/A,#N/A,FALSE,"EXPLIC.VARIANTE";#N/A,#N/A,FALSE,"GENERAL EXP.AREA"}</definedName>
    <definedName name="_16_?sf???" localSheetId="27" hidden="1">{#N/A,#N/A,FALSE,"CARATUL";#N/A,#N/A,FALSE,"PROFIT AND LOSS";#N/A,#N/A,FALSE,"GRAFICO_PBT";#N/A,#N/A,FALSE,"EXPLIC.VARIANTE";#N/A,#N/A,FALSE,"GENERAL EXP.AREA"}</definedName>
    <definedName name="_16_?sf???" localSheetId="31" hidden="1">{#N/A,#N/A,FALSE,"CARATUL";#N/A,#N/A,FALSE,"PROFIT AND LOSS";#N/A,#N/A,FALSE,"GRAFICO_PBT";#N/A,#N/A,FALSE,"EXPLIC.VARIANTE";#N/A,#N/A,FALSE,"GENERAL EXP.AREA"}</definedName>
    <definedName name="_16_?sf???" localSheetId="29" hidden="1">{#N/A,#N/A,FALSE,"CARATUL";#N/A,#N/A,FALSE,"PROFIT AND LOSS";#N/A,#N/A,FALSE,"GRAFICO_PBT";#N/A,#N/A,FALSE,"EXPLIC.VARIANTE";#N/A,#N/A,FALSE,"GENERAL EXP.AREA"}</definedName>
    <definedName name="_16_?sf???" localSheetId="23" hidden="1">{#N/A,#N/A,FALSE,"CARATUL";#N/A,#N/A,FALSE,"PROFIT AND LOSS";#N/A,#N/A,FALSE,"GRAFICO_PBT";#N/A,#N/A,FALSE,"EXPLIC.VARIANTE";#N/A,#N/A,FALSE,"GENERAL EXP.AREA"}</definedName>
    <definedName name="_16_?sf???" localSheetId="55" hidden="1">{#N/A,#N/A,FALSE,"CARATUL";#N/A,#N/A,FALSE,"PROFIT AND LOSS";#N/A,#N/A,FALSE,"GRAFICO_PBT";#N/A,#N/A,FALSE,"EXPLIC.VARIANTE";#N/A,#N/A,FALSE,"GENERAL EXP.AREA"}</definedName>
    <definedName name="_16_?sf???" hidden="1">{#N/A,#N/A,FALSE,"CARATUL";#N/A,#N/A,FALSE,"PROFIT AND LOSS";#N/A,#N/A,FALSE,"GRAFICO_PBT";#N/A,#N/A,FALSE,"EXPLIC.VARIANTE";#N/A,#N/A,FALSE,"GENERAL EXP.AREA"}</definedName>
    <definedName name="_16__123Graph_DGRÁFICO_2" hidden="1">#REF!</definedName>
    <definedName name="_16_0투">#REF!</definedName>
    <definedName name="_17">#REF!</definedName>
    <definedName name="_17_0투">#REF!</definedName>
    <definedName name="_18">#REF!</definedName>
    <definedName name="_18__123Graph_EGráfico_1" hidden="1">#REF!</definedName>
    <definedName name="_19">#REF!</definedName>
    <definedName name="_1R_">#REF!</definedName>
    <definedName name="_1Sem_nome">#REF!</definedName>
    <definedName name="_2">#REF!</definedName>
    <definedName name="_2_?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?_컛?___i">#REF!</definedName>
    <definedName name="_2__123Graph_AGráfico_1" hidden="1">#REF!</definedName>
    <definedName name="_2__123Graph_AGráfico_2A" hidden="1">#REF!</definedName>
    <definedName name="_2_0_0R">#REF!</definedName>
    <definedName name="_20">#REF!</definedName>
    <definedName name="_20__123Graph_EGRÁFICO_2" hidden="1">#REF!</definedName>
    <definedName name="_20_0항">#REF!</definedName>
    <definedName name="_21">#REF!</definedName>
    <definedName name="_214GLO">#REF!</definedName>
    <definedName name="_22">#REF!</definedName>
    <definedName name="_22__123Graph_FGráfico_1" hidden="1">#REF!</definedName>
    <definedName name="_222" hidden="1">#REF!</definedName>
    <definedName name="_23">#REF!</definedName>
    <definedName name="_24">#REF!</definedName>
    <definedName name="_24__123Graph_FGRÁFICO_2" hidden="1">#REF!</definedName>
    <definedName name="_24_0항">#REF!</definedName>
    <definedName name="_24210_Auslief_aggregiert">#REF!</definedName>
    <definedName name="_25">#REF!</definedName>
    <definedName name="_2539GLO">#REF!</definedName>
    <definedName name="_26">#REF!</definedName>
    <definedName name="_26__123Graph_XGráfico_1" hidden="1">#REF!</definedName>
    <definedName name="_27">#REF!</definedName>
    <definedName name="_28">#REF!</definedName>
    <definedName name="_28__123Graph_XGRÁFICO_2" hidden="1">#REF!</definedName>
    <definedName name="_29">#REF!</definedName>
    <definedName name="_2Sem_nome">#REF!</definedName>
    <definedName name="_3">#REF!</definedName>
    <definedName name="_3__123Graph_AGráfico_2A" hidden="1">#REF!</definedName>
    <definedName name="_3__123Graph_BCHART_5" hidden="1">#REF!</definedName>
    <definedName name="_30">#REF!</definedName>
    <definedName name="_31">#REF!</definedName>
    <definedName name="_4">#REF!</definedName>
    <definedName name="_4_??" localSheetId="25" hidden="1">{#N/A,#N/A,FALSE,"caratula";#N/A,#N/A,FALSE,"Product by line";#N/A,#N/A,FALSE,"YTD";#N/A,#N/A,FALSE,"Per Units";#N/A,#N/A,FALSE,"Amount"}</definedName>
    <definedName name="_4_??" localSheetId="27" hidden="1">{#N/A,#N/A,FALSE,"caratula";#N/A,#N/A,FALSE,"Product by line";#N/A,#N/A,FALSE,"YTD";#N/A,#N/A,FALSE,"Per Units";#N/A,#N/A,FALSE,"Amount"}</definedName>
    <definedName name="_4_??" localSheetId="31" hidden="1">{#N/A,#N/A,FALSE,"caratula";#N/A,#N/A,FALSE,"Product by line";#N/A,#N/A,FALSE,"YTD";#N/A,#N/A,FALSE,"Per Units";#N/A,#N/A,FALSE,"Amount"}</definedName>
    <definedName name="_4_??" localSheetId="29" hidden="1">{#N/A,#N/A,FALSE,"caratula";#N/A,#N/A,FALSE,"Product by line";#N/A,#N/A,FALSE,"YTD";#N/A,#N/A,FALSE,"Per Units";#N/A,#N/A,FALSE,"Amount"}</definedName>
    <definedName name="_4_??" localSheetId="23" hidden="1">{#N/A,#N/A,FALSE,"caratula";#N/A,#N/A,FALSE,"Product by line";#N/A,#N/A,FALSE,"YTD";#N/A,#N/A,FALSE,"Per Units";#N/A,#N/A,FALSE,"Amount"}</definedName>
    <definedName name="_4_??" localSheetId="55" hidden="1">{#N/A,#N/A,FALSE,"caratula";#N/A,#N/A,FALSE,"Product by line";#N/A,#N/A,FALSE,"YTD";#N/A,#N/A,FALSE,"Per Units";#N/A,#N/A,FALSE,"Amount"}</definedName>
    <definedName name="_4_??" hidden="1">{#N/A,#N/A,FALSE,"caratula";#N/A,#N/A,FALSE,"Product by line";#N/A,#N/A,FALSE,"YTD";#N/A,#N/A,FALSE,"Per Units";#N/A,#N/A,FALSE,"Amount"}</definedName>
    <definedName name="_4__123Graph_AGRÁFICO_2" hidden="1">#REF!</definedName>
    <definedName name="_4__123Graph_AGráfico_2A" hidden="1">#REF!</definedName>
    <definedName name="_4_0">#REF!</definedName>
    <definedName name="_40GLO">#REF!</definedName>
    <definedName name="_4R_">#REF!</definedName>
    <definedName name="_5">#REF!</definedName>
    <definedName name="_5__123Graph_AGráfico_2A" hidden="1">#REF!</definedName>
    <definedName name="_6">#REF!</definedName>
    <definedName name="_6_??????" localSheetId="25" hidden="1">{#N/A,#N/A,FALSE,"CARATUL";#N/A,#N/A,FALSE,"PROFIT AND LOSS";#N/A,#N/A,FALSE,"GRAFICO_PBT";#N/A,#N/A,FALSE,"EXPLIC.VARIANTE";#N/A,#N/A,FALSE,"GENERAL EXP.AREA"}</definedName>
    <definedName name="_6_??????" localSheetId="27" hidden="1">{#N/A,#N/A,FALSE,"CARATUL";#N/A,#N/A,FALSE,"PROFIT AND LOSS";#N/A,#N/A,FALSE,"GRAFICO_PBT";#N/A,#N/A,FALSE,"EXPLIC.VARIANTE";#N/A,#N/A,FALSE,"GENERAL EXP.AREA"}</definedName>
    <definedName name="_6_??????" localSheetId="31" hidden="1">{#N/A,#N/A,FALSE,"CARATUL";#N/A,#N/A,FALSE,"PROFIT AND LOSS";#N/A,#N/A,FALSE,"GRAFICO_PBT";#N/A,#N/A,FALSE,"EXPLIC.VARIANTE";#N/A,#N/A,FALSE,"GENERAL EXP.AREA"}</definedName>
    <definedName name="_6_??????" localSheetId="29" hidden="1">{#N/A,#N/A,FALSE,"CARATUL";#N/A,#N/A,FALSE,"PROFIT AND LOSS";#N/A,#N/A,FALSE,"GRAFICO_PBT";#N/A,#N/A,FALSE,"EXPLIC.VARIANTE";#N/A,#N/A,FALSE,"GENERAL EXP.AREA"}</definedName>
    <definedName name="_6_??????" localSheetId="23" hidden="1">{#N/A,#N/A,FALSE,"CARATUL";#N/A,#N/A,FALSE,"PROFIT AND LOSS";#N/A,#N/A,FALSE,"GRAFICO_PBT";#N/A,#N/A,FALSE,"EXPLIC.VARIANTE";#N/A,#N/A,FALSE,"GENERAL EXP.AREA"}</definedName>
    <definedName name="_6_??????" localSheetId="55" hidden="1">{#N/A,#N/A,FALSE,"CARATUL";#N/A,#N/A,FALSE,"PROFIT AND LOSS";#N/A,#N/A,FALSE,"GRAFICO_PBT";#N/A,#N/A,FALSE,"EXPLIC.VARIANTE";#N/A,#N/A,FALSE,"GENERAL EXP.AREA"}</definedName>
    <definedName name="_6_??????" hidden="1">{#N/A,#N/A,FALSE,"CARATUL";#N/A,#N/A,FALSE,"PROFIT AND LOSS";#N/A,#N/A,FALSE,"GRAFICO_PBT";#N/A,#N/A,FALSE,"EXPLIC.VARIANTE";#N/A,#N/A,FALSE,"GENERAL EXP.AREA"}</definedName>
    <definedName name="_6__123Graph_AGráfico_2A" hidden="1">#REF!</definedName>
    <definedName name="_6__123Graph_BGráfico_1" hidden="1">#REF!</definedName>
    <definedName name="_6_0_0R">#REF!</definedName>
    <definedName name="_7">#REF!</definedName>
    <definedName name="_7__123Graph_BCHART_5" hidden="1">#REF!</definedName>
    <definedName name="_8">#REF!</definedName>
    <definedName name="_8_?dfgf????h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?dfgf????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8__123Graph_BGRÁFICO_2" hidden="1">#REF!</definedName>
    <definedName name="_9">#REF!</definedName>
    <definedName name="_93">#REF!</definedName>
    <definedName name="_a">#REF!</definedName>
    <definedName name="_a_1">#REF!</definedName>
    <definedName name="_a_13">#REF!</definedName>
    <definedName name="_a_15">#REF!</definedName>
    <definedName name="_a_16">#REF!</definedName>
    <definedName name="_a_17">#REF!</definedName>
    <definedName name="_a_18">#REF!</definedName>
    <definedName name="_a_2">#REF!</definedName>
    <definedName name="_a_20">#REF!</definedName>
    <definedName name="_a_3">#REF!</definedName>
    <definedName name="_a_4">#REF!</definedName>
    <definedName name="_a_8">#REF!</definedName>
    <definedName name="_a1" localSheetId="25" hidden="1">{"det (May)",#N/A,FALSE,"June";"sum (MAY YTD)",#N/A,FALSE,"June YTD"}</definedName>
    <definedName name="_a1" localSheetId="27" hidden="1">{"det (May)",#N/A,FALSE,"June";"sum (MAY YTD)",#N/A,FALSE,"June YTD"}</definedName>
    <definedName name="_a1" localSheetId="31" hidden="1">{"det (May)",#N/A,FALSE,"June";"sum (MAY YTD)",#N/A,FALSE,"June YTD"}</definedName>
    <definedName name="_a1" localSheetId="29" hidden="1">{"det (May)",#N/A,FALSE,"June";"sum (MAY YTD)",#N/A,FALSE,"June YTD"}</definedName>
    <definedName name="_a1" localSheetId="23" hidden="1">{"det (May)",#N/A,FALSE,"June";"sum (MAY YTD)",#N/A,FALSE,"June YTD"}</definedName>
    <definedName name="_a1" localSheetId="55" hidden="1">{"det (May)",#N/A,FALSE,"June";"sum (MAY YTD)",#N/A,FALSE,"June YTD"}</definedName>
    <definedName name="_a1" hidden="1">{"det (May)",#N/A,FALSE,"June";"sum (MAY YTD)",#N/A,FALSE,"June YTD"}</definedName>
    <definedName name="_a2" localSheetId="25" hidden="1">{#N/A,#N/A,FALSE,"BALLANTINE´S ";#N/A,#N/A,FALSE,"FUNDADOR"}</definedName>
    <definedName name="_a2" localSheetId="27" hidden="1">{#N/A,#N/A,FALSE,"BALLANTINE´S ";#N/A,#N/A,FALSE,"FUNDADOR"}</definedName>
    <definedName name="_a2" localSheetId="31" hidden="1">{#N/A,#N/A,FALSE,"BALLANTINE´S ";#N/A,#N/A,FALSE,"FUNDADOR"}</definedName>
    <definedName name="_a2" localSheetId="29" hidden="1">{#N/A,#N/A,FALSE,"BALLANTINE´S ";#N/A,#N/A,FALSE,"FUNDADOR"}</definedName>
    <definedName name="_a2" localSheetId="23" hidden="1">{#N/A,#N/A,FALSE,"BALLANTINE´S ";#N/A,#N/A,FALSE,"FUNDADOR"}</definedName>
    <definedName name="_a2" localSheetId="55" hidden="1">{#N/A,#N/A,FALSE,"BALLANTINE´S ";#N/A,#N/A,FALSE,"FUNDADOR"}</definedName>
    <definedName name="_a2" hidden="1">{#N/A,#N/A,FALSE,"BALLANTINE´S ";#N/A,#N/A,FALSE,"FUNDADOR"}</definedName>
    <definedName name="_A3" localSheetId="25" hidden="1">{#N/A,#N/A,FALSE,"CARATUL";#N/A,#N/A,FALSE,"PROFIT AND LOSS";#N/A,#N/A,FALSE,"GRAFICO_PBT";#N/A,#N/A,FALSE,"EXPLIC.VARIANTE";#N/A,#N/A,FALSE,"GENERAL EXP.AREA"}</definedName>
    <definedName name="_A3" localSheetId="27" hidden="1">{#N/A,#N/A,FALSE,"CARATUL";#N/A,#N/A,FALSE,"PROFIT AND LOSS";#N/A,#N/A,FALSE,"GRAFICO_PBT";#N/A,#N/A,FALSE,"EXPLIC.VARIANTE";#N/A,#N/A,FALSE,"GENERAL EXP.AREA"}</definedName>
    <definedName name="_A3" localSheetId="31" hidden="1">{#N/A,#N/A,FALSE,"CARATUL";#N/A,#N/A,FALSE,"PROFIT AND LOSS";#N/A,#N/A,FALSE,"GRAFICO_PBT";#N/A,#N/A,FALSE,"EXPLIC.VARIANTE";#N/A,#N/A,FALSE,"GENERAL EXP.AREA"}</definedName>
    <definedName name="_A3" localSheetId="29" hidden="1">{#N/A,#N/A,FALSE,"CARATUL";#N/A,#N/A,FALSE,"PROFIT AND LOSS";#N/A,#N/A,FALSE,"GRAFICO_PBT";#N/A,#N/A,FALSE,"EXPLIC.VARIANTE";#N/A,#N/A,FALSE,"GENERAL EXP.AREA"}</definedName>
    <definedName name="_A3" localSheetId="23" hidden="1">{#N/A,#N/A,FALSE,"CARATUL";#N/A,#N/A,FALSE,"PROFIT AND LOSS";#N/A,#N/A,FALSE,"GRAFICO_PBT";#N/A,#N/A,FALSE,"EXPLIC.VARIANTE";#N/A,#N/A,FALSE,"GENERAL EXP.AREA"}</definedName>
    <definedName name="_A3" localSheetId="55" hidden="1">{#N/A,#N/A,FALSE,"CARATUL";#N/A,#N/A,FALSE,"PROFIT AND LOSS";#N/A,#N/A,FALSE,"GRAFICO_PBT";#N/A,#N/A,FALSE,"EXPLIC.VARIANTE";#N/A,#N/A,FALSE,"GENERAL EXP.AREA"}</definedName>
    <definedName name="_A3" hidden="1">{#N/A,#N/A,FALSE,"CARATUL";#N/A,#N/A,FALSE,"PROFIT AND LOSS";#N/A,#N/A,FALSE,"GRAFICO_PBT";#N/A,#N/A,FALSE,"EXPLIC.VARIANTE";#N/A,#N/A,FALSE,"GENERAL EXP.AREA"}</definedName>
    <definedName name="_A65744">#REF!</definedName>
    <definedName name="_aa1" localSheetId="25" hidden="1">{#N/A,#N/A,FALSE,"CARATUL";#N/A,#N/A,FALSE,"PROFIT AND LOSS";#N/A,#N/A,FALSE,"GRAFICO_PBT";#N/A,#N/A,FALSE,"EXPLIC.VARIANTE";#N/A,#N/A,FALSE,"GENERAL EXP.AREA"}</definedName>
    <definedName name="_aa1" localSheetId="27" hidden="1">{#N/A,#N/A,FALSE,"CARATUL";#N/A,#N/A,FALSE,"PROFIT AND LOSS";#N/A,#N/A,FALSE,"GRAFICO_PBT";#N/A,#N/A,FALSE,"EXPLIC.VARIANTE";#N/A,#N/A,FALSE,"GENERAL EXP.AREA"}</definedName>
    <definedName name="_aa1" localSheetId="31" hidden="1">{#N/A,#N/A,FALSE,"CARATUL";#N/A,#N/A,FALSE,"PROFIT AND LOSS";#N/A,#N/A,FALSE,"GRAFICO_PBT";#N/A,#N/A,FALSE,"EXPLIC.VARIANTE";#N/A,#N/A,FALSE,"GENERAL EXP.AREA"}</definedName>
    <definedName name="_aa1" localSheetId="29" hidden="1">{#N/A,#N/A,FALSE,"CARATUL";#N/A,#N/A,FALSE,"PROFIT AND LOSS";#N/A,#N/A,FALSE,"GRAFICO_PBT";#N/A,#N/A,FALSE,"EXPLIC.VARIANTE";#N/A,#N/A,FALSE,"GENERAL EXP.AREA"}</definedName>
    <definedName name="_aa1" localSheetId="23" hidden="1">{#N/A,#N/A,FALSE,"CARATUL";#N/A,#N/A,FALSE,"PROFIT AND LOSS";#N/A,#N/A,FALSE,"GRAFICO_PBT";#N/A,#N/A,FALSE,"EXPLIC.VARIANTE";#N/A,#N/A,FALSE,"GENERAL EXP.AREA"}</definedName>
    <definedName name="_aa1" localSheetId="55" hidden="1">{#N/A,#N/A,FALSE,"CARATUL";#N/A,#N/A,FALSE,"PROFIT AND LOSS";#N/A,#N/A,FALSE,"GRAFICO_PBT";#N/A,#N/A,FALSE,"EXPLIC.VARIANTE";#N/A,#N/A,FALSE,"GENERAL EXP.AREA"}</definedName>
    <definedName name="_aa1" hidden="1">{#N/A,#N/A,FALSE,"CARATUL";#N/A,#N/A,FALSE,"PROFIT AND LOSS";#N/A,#N/A,FALSE,"GRAFICO_PBT";#N/A,#N/A,FALSE,"EXPLIC.VARIANTE";#N/A,#N/A,FALSE,"GENERAL EXP.AREA"}</definedName>
    <definedName name="_Abr1">#REF!</definedName>
    <definedName name="_Ago1">#REF!</definedName>
    <definedName name="_AIO81">#REF!</definedName>
    <definedName name="_alt2" localSheetId="39">[1]!_p1</definedName>
    <definedName name="_alt2" localSheetId="20">[1]!_p1</definedName>
    <definedName name="_alt2" localSheetId="4">[1]!_p1</definedName>
    <definedName name="_alt2" localSheetId="25">[1]!_p1</definedName>
    <definedName name="_alt2" localSheetId="27">[1]!_p1</definedName>
    <definedName name="_alt2" localSheetId="31">[1]!_p1</definedName>
    <definedName name="_alt2" localSheetId="35">[1]!_p1</definedName>
    <definedName name="_alt2" localSheetId="33">[1]!_p1</definedName>
    <definedName name="_alt2" localSheetId="53">[1]!_p1</definedName>
    <definedName name="_alt2" localSheetId="29">[1]!_p1</definedName>
    <definedName name="_alt2" localSheetId="49">[1]!_p1</definedName>
    <definedName name="_alt2" localSheetId="6">[1]!_p1</definedName>
    <definedName name="_alt2" localSheetId="41">[1]!_p1</definedName>
    <definedName name="_alt2" localSheetId="8">[1]!_p1</definedName>
    <definedName name="_alt2" localSheetId="43">[1]!_p1</definedName>
    <definedName name="_alt2" localSheetId="10">[1]!_p1</definedName>
    <definedName name="_alt2" localSheetId="37">[1]!_p1</definedName>
    <definedName name="_alt2" localSheetId="12">[1]!_p1</definedName>
    <definedName name="_alt2" localSheetId="51">[1]!_p1</definedName>
    <definedName name="_alt2" localSheetId="14">[1]!_p1</definedName>
    <definedName name="_alt2" localSheetId="23">[1]!_p1</definedName>
    <definedName name="_alt2" localSheetId="55">[0]!_p1</definedName>
    <definedName name="_alt2" localSheetId="47">[1]!_p1</definedName>
    <definedName name="_alt2" localSheetId="18">[1]!_p1</definedName>
    <definedName name="_alt2" localSheetId="45">[1]!_p1</definedName>
    <definedName name="_alt2" localSheetId="16">[1]!_p1</definedName>
    <definedName name="_alt2">[0]!_p1</definedName>
    <definedName name="_as2">#REF!</definedName>
    <definedName name="_asd2">#REF!</definedName>
    <definedName name="_AT4">#REF!</definedName>
    <definedName name="_B478826">#REF!</definedName>
    <definedName name="_b63555">#REF!</definedName>
    <definedName name="_bh1">#REF!</definedName>
    <definedName name="_bh1_1">#NAME?</definedName>
    <definedName name="_bh2">#REF!</definedName>
    <definedName name="_bh2_1">#NAME?</definedName>
    <definedName name="_bh3">#REF!</definedName>
    <definedName name="_bh3_1">#NAME?</definedName>
    <definedName name="_bh4">#REF!</definedName>
    <definedName name="_bh4_1">#NAME?</definedName>
    <definedName name="_bh5">#REF!</definedName>
    <definedName name="_bh5_1">#NAME?</definedName>
    <definedName name="_bh6">#REF!</definedName>
    <definedName name="_bh6_1">#NAME?</definedName>
    <definedName name="_bh7">#REF!</definedName>
    <definedName name="_bh7_1">#NAME?</definedName>
    <definedName name="_bh8">#REF!</definedName>
    <definedName name="_bh8_1">#NAME?</definedName>
    <definedName name="_bh9">#REF!</definedName>
    <definedName name="_bh9_1">#NAME?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z1">#REF!</definedName>
    <definedName name="_Brz2">#REF!</definedName>
    <definedName name="_bsa3">#REF!</definedName>
    <definedName name="_Bsu1">#REF!</definedName>
    <definedName name="_Bsu2">#REF!</definedName>
    <definedName name="_CAS97">#REF!</definedName>
    <definedName name="_CED10" localSheetId="25" hidden="1">{"Prenissas",#N/A,FALSE,"Consolidado (3)";"Lucros000",#N/A,FALSE,"Consolidado (3)";"LucrosHL",#N/A,FALSE,"Consolidado (3)";"Balanco",#N/A,FALSE,"Consolidado (3)";"FluxoC",#N/A,FALSE,"Consolidado (3)"}</definedName>
    <definedName name="_CED10" localSheetId="27" hidden="1">{"Prenissas",#N/A,FALSE,"Consolidado (3)";"Lucros000",#N/A,FALSE,"Consolidado (3)";"LucrosHL",#N/A,FALSE,"Consolidado (3)";"Balanco",#N/A,FALSE,"Consolidado (3)";"FluxoC",#N/A,FALSE,"Consolidado (3)"}</definedName>
    <definedName name="_CED10" localSheetId="31" hidden="1">{"Prenissas",#N/A,FALSE,"Consolidado (3)";"Lucros000",#N/A,FALSE,"Consolidado (3)";"LucrosHL",#N/A,FALSE,"Consolidado (3)";"Balanco",#N/A,FALSE,"Consolidado (3)";"FluxoC",#N/A,FALSE,"Consolidado (3)"}</definedName>
    <definedName name="_CED10" localSheetId="29" hidden="1">{"Prenissas",#N/A,FALSE,"Consolidado (3)";"Lucros000",#N/A,FALSE,"Consolidado (3)";"LucrosHL",#N/A,FALSE,"Consolidado (3)";"Balanco",#N/A,FALSE,"Consolidado (3)";"FluxoC",#N/A,FALSE,"Consolidado (3)"}</definedName>
    <definedName name="_CED10" localSheetId="23" hidden="1">{"Prenissas",#N/A,FALSE,"Consolidado (3)";"Lucros000",#N/A,FALSE,"Consolidado (3)";"LucrosHL",#N/A,FALSE,"Consolidado (3)";"Balanco",#N/A,FALSE,"Consolidado (3)";"FluxoC",#N/A,FALSE,"Consolidado (3)"}</definedName>
    <definedName name="_CED10" localSheetId="55" hidden="1">{"Prenissas",#N/A,FALSE,"Consolidado (3)";"Lucros000",#N/A,FALSE,"Consolidado (3)";"LucrosHL",#N/A,FALSE,"Consolidado (3)";"Balanco",#N/A,FALSE,"Consolidado (3)";"FluxoC",#N/A,FALSE,"Consolidado (3)"}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localSheetId="25" hidden="1">{"Prenissas",#N/A,FALSE,"Consolidado (3)";"Lucros000",#N/A,FALSE,"Consolidado (3)";"LucrosHL",#N/A,FALSE,"Consolidado (3)";"Balanco",#N/A,FALSE,"Consolidado (3)";"FluxoC",#N/A,FALSE,"Consolidado (3)"}</definedName>
    <definedName name="_CED101" localSheetId="27" hidden="1">{"Prenissas",#N/A,FALSE,"Consolidado (3)";"Lucros000",#N/A,FALSE,"Consolidado (3)";"LucrosHL",#N/A,FALSE,"Consolidado (3)";"Balanco",#N/A,FALSE,"Consolidado (3)";"FluxoC",#N/A,FALSE,"Consolidado (3)"}</definedName>
    <definedName name="_CED101" localSheetId="31" hidden="1">{"Prenissas",#N/A,FALSE,"Consolidado (3)";"Lucros000",#N/A,FALSE,"Consolidado (3)";"LucrosHL",#N/A,FALSE,"Consolidado (3)";"Balanco",#N/A,FALSE,"Consolidado (3)";"FluxoC",#N/A,FALSE,"Consolidado (3)"}</definedName>
    <definedName name="_CED101" localSheetId="29" hidden="1">{"Prenissas",#N/A,FALSE,"Consolidado (3)";"Lucros000",#N/A,FALSE,"Consolidado (3)";"LucrosHL",#N/A,FALSE,"Consolidado (3)";"Balanco",#N/A,FALSE,"Consolidado (3)";"FluxoC",#N/A,FALSE,"Consolidado (3)"}</definedName>
    <definedName name="_CED101" localSheetId="23" hidden="1">{"Prenissas",#N/A,FALSE,"Consolidado (3)";"Lucros000",#N/A,FALSE,"Consolidado (3)";"LucrosHL",#N/A,FALSE,"Consolidado (3)";"Balanco",#N/A,FALSE,"Consolidado (3)";"FluxoC",#N/A,FALSE,"Consolidado (3)"}</definedName>
    <definedName name="_CED101" localSheetId="55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localSheetId="25" hidden="1">{"miles",#N/A,FALSE,"LUCROS E PERDAS (US$ 000)";"hl",#N/A,FALSE,"LUCROS E PERDAS (US$ 000)"}</definedName>
    <definedName name="_CED11" localSheetId="27" hidden="1">{"miles",#N/A,FALSE,"LUCROS E PERDAS (US$ 000)";"hl",#N/A,FALSE,"LUCROS E PERDAS (US$ 000)"}</definedName>
    <definedName name="_CED11" localSheetId="31" hidden="1">{"miles",#N/A,FALSE,"LUCROS E PERDAS (US$ 000)";"hl",#N/A,FALSE,"LUCROS E PERDAS (US$ 000)"}</definedName>
    <definedName name="_CED11" localSheetId="29" hidden="1">{"miles",#N/A,FALSE,"LUCROS E PERDAS (US$ 000)";"hl",#N/A,FALSE,"LUCROS E PERDAS (US$ 000)"}</definedName>
    <definedName name="_CED11" localSheetId="23" hidden="1">{"miles",#N/A,FALSE,"LUCROS E PERDAS (US$ 000)";"hl",#N/A,FALSE,"LUCROS E PERDAS (US$ 000)"}</definedName>
    <definedName name="_CED11" localSheetId="55" hidden="1">{"miles",#N/A,FALSE,"LUCROS E PERDAS (US$ 000)";"hl",#N/A,FALSE,"LUCROS E PERDAS (US$ 000)"}</definedName>
    <definedName name="_CED11" hidden="1">{"miles",#N/A,FALSE,"LUCROS E PERDAS (US$ 000)";"hl",#N/A,FALSE,"LUCROS E PERDAS (US$ 000)"}</definedName>
    <definedName name="_CED112" localSheetId="25" hidden="1">{"miles",#N/A,FALSE,"LUCROS E PERDAS (US$ 000)";"hl",#N/A,FALSE,"LUCROS E PERDAS (US$ 000)"}</definedName>
    <definedName name="_CED112" localSheetId="27" hidden="1">{"miles",#N/A,FALSE,"LUCROS E PERDAS (US$ 000)";"hl",#N/A,FALSE,"LUCROS E PERDAS (US$ 000)"}</definedName>
    <definedName name="_CED112" localSheetId="31" hidden="1">{"miles",#N/A,FALSE,"LUCROS E PERDAS (US$ 000)";"hl",#N/A,FALSE,"LUCROS E PERDAS (US$ 000)"}</definedName>
    <definedName name="_CED112" localSheetId="29" hidden="1">{"miles",#N/A,FALSE,"LUCROS E PERDAS (US$ 000)";"hl",#N/A,FALSE,"LUCROS E PERDAS (US$ 000)"}</definedName>
    <definedName name="_CED112" localSheetId="23" hidden="1">{"miles",#N/A,FALSE,"LUCROS E PERDAS (US$ 000)";"hl",#N/A,FALSE,"LUCROS E PERDAS (US$ 000)"}</definedName>
    <definedName name="_CED112" localSheetId="55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cir1996">#REF!</definedName>
    <definedName name="_cir96">#REF!</definedName>
    <definedName name="_cnh1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P2">#REF!</definedName>
    <definedName name="_CPP3">#REF!</definedName>
    <definedName name="_CRE97">#REF!</definedName>
    <definedName name="_CRI97">#REF!</definedName>
    <definedName name="_Criteria">#REF!</definedName>
    <definedName name="_cto2" localSheetId="39">[1]!_p1</definedName>
    <definedName name="_cto2" localSheetId="20">[1]!_p1</definedName>
    <definedName name="_cto2" localSheetId="4">[1]!_p1</definedName>
    <definedName name="_cto2" localSheetId="25">[1]!_p1</definedName>
    <definedName name="_cto2" localSheetId="27">[1]!_p1</definedName>
    <definedName name="_cto2" localSheetId="31">[1]!_p1</definedName>
    <definedName name="_cto2" localSheetId="35">[1]!_p1</definedName>
    <definedName name="_cto2" localSheetId="33">[1]!_p1</definedName>
    <definedName name="_cto2" localSheetId="53">[1]!_p1</definedName>
    <definedName name="_cto2" localSheetId="29">[1]!_p1</definedName>
    <definedName name="_cto2" localSheetId="49">[1]!_p1</definedName>
    <definedName name="_cto2" localSheetId="6">[1]!_p1</definedName>
    <definedName name="_cto2" localSheetId="41">[1]!_p1</definedName>
    <definedName name="_cto2" localSheetId="8">[1]!_p1</definedName>
    <definedName name="_cto2" localSheetId="43">[1]!_p1</definedName>
    <definedName name="_cto2" localSheetId="10">[1]!_p1</definedName>
    <definedName name="_cto2" localSheetId="37">[1]!_p1</definedName>
    <definedName name="_cto2" localSheetId="12">[1]!_p1</definedName>
    <definedName name="_cto2" localSheetId="51">[1]!_p1</definedName>
    <definedName name="_cto2" localSheetId="14">[1]!_p1</definedName>
    <definedName name="_cto2" localSheetId="23">[1]!_p1</definedName>
    <definedName name="_cto2" localSheetId="55">[0]!_p1</definedName>
    <definedName name="_cto2" localSheetId="47">[1]!_p1</definedName>
    <definedName name="_cto2" localSheetId="18">[1]!_p1</definedName>
    <definedName name="_cto2" localSheetId="45">[1]!_p1</definedName>
    <definedName name="_cto2" localSheetId="16">[1]!_p1</definedName>
    <definedName name="_cto2">[0]!_p1</definedName>
    <definedName name="_dasd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2">#REF!</definedName>
    <definedName name="_dd1" localSheetId="39">[1]!_p1</definedName>
    <definedName name="_dd1" localSheetId="20">[1]!_p1</definedName>
    <definedName name="_dd1" localSheetId="4">[1]!_p1</definedName>
    <definedName name="_dd1" localSheetId="25">[1]!_p1</definedName>
    <definedName name="_dd1" localSheetId="27">[1]!_p1</definedName>
    <definedName name="_dd1" localSheetId="31">[1]!_p1</definedName>
    <definedName name="_dd1" localSheetId="35">[1]!_p1</definedName>
    <definedName name="_dd1" localSheetId="33">[1]!_p1</definedName>
    <definedName name="_dd1" localSheetId="53">[1]!_p1</definedName>
    <definedName name="_dd1" localSheetId="29">[1]!_p1</definedName>
    <definedName name="_dd1" localSheetId="49">[1]!_p1</definedName>
    <definedName name="_dd1" localSheetId="6">[1]!_p1</definedName>
    <definedName name="_dd1" localSheetId="41">[1]!_p1</definedName>
    <definedName name="_dd1" localSheetId="8">[1]!_p1</definedName>
    <definedName name="_dd1" localSheetId="43">[1]!_p1</definedName>
    <definedName name="_dd1" localSheetId="10">[1]!_p1</definedName>
    <definedName name="_dd1" localSheetId="37">[1]!_p1</definedName>
    <definedName name="_dd1" localSheetId="12">[1]!_p1</definedName>
    <definedName name="_dd1" localSheetId="51">[1]!_p1</definedName>
    <definedName name="_dd1" localSheetId="14">[1]!_p1</definedName>
    <definedName name="_dd1" localSheetId="23">[1]!_p1</definedName>
    <definedName name="_dd1" localSheetId="55">[0]!_p1</definedName>
    <definedName name="_dd1" localSheetId="47">[1]!_p1</definedName>
    <definedName name="_dd1" localSheetId="18">[1]!_p1</definedName>
    <definedName name="_dd1" localSheetId="45">[1]!_p1</definedName>
    <definedName name="_dd1" localSheetId="16">[1]!_p1</definedName>
    <definedName name="_dd1">[0]!_p1</definedName>
    <definedName name="_dd1_1">#NAME?</definedName>
    <definedName name="_dd1_2">#NAME?</definedName>
    <definedName name="_dd1_3">#NAME?</definedName>
    <definedName name="_dd1_4">#NAME?</definedName>
    <definedName name="_DED12" localSheetId="25" hidden="1">{#N/A,#N/A,FALSE,"CARATUL";#N/A,#N/A,FALSE,"PROFIT AND LOSS";#N/A,#N/A,FALSE,"GRAFICO_PBT";#N/A,#N/A,FALSE,"EXPLIC.VARIANTE";#N/A,#N/A,FALSE,"GENERAL EXP.AREA"}</definedName>
    <definedName name="_DED12" localSheetId="27" hidden="1">{#N/A,#N/A,FALSE,"CARATUL";#N/A,#N/A,FALSE,"PROFIT AND LOSS";#N/A,#N/A,FALSE,"GRAFICO_PBT";#N/A,#N/A,FALSE,"EXPLIC.VARIANTE";#N/A,#N/A,FALSE,"GENERAL EXP.AREA"}</definedName>
    <definedName name="_DED12" localSheetId="31" hidden="1">{#N/A,#N/A,FALSE,"CARATUL";#N/A,#N/A,FALSE,"PROFIT AND LOSS";#N/A,#N/A,FALSE,"GRAFICO_PBT";#N/A,#N/A,FALSE,"EXPLIC.VARIANTE";#N/A,#N/A,FALSE,"GENERAL EXP.AREA"}</definedName>
    <definedName name="_DED12" localSheetId="29" hidden="1">{#N/A,#N/A,FALSE,"CARATUL";#N/A,#N/A,FALSE,"PROFIT AND LOSS";#N/A,#N/A,FALSE,"GRAFICO_PBT";#N/A,#N/A,FALSE,"EXPLIC.VARIANTE";#N/A,#N/A,FALSE,"GENERAL EXP.AREA"}</definedName>
    <definedName name="_DED12" localSheetId="23" hidden="1">{#N/A,#N/A,FALSE,"CARATUL";#N/A,#N/A,FALSE,"PROFIT AND LOSS";#N/A,#N/A,FALSE,"GRAFICO_PBT";#N/A,#N/A,FALSE,"EXPLIC.VARIANTE";#N/A,#N/A,FALSE,"GENERAL EXP.AREA"}</definedName>
    <definedName name="_DED12" localSheetId="55" hidden="1">{#N/A,#N/A,FALSE,"CARATUL";#N/A,#N/A,FALSE,"PROFIT AND LOSS";#N/A,#N/A,FALSE,"GRAFICO_PBT";#N/A,#N/A,FALSE,"EXPLIC.VARIANTE";#N/A,#N/A,FALSE,"GENERAL EXP.AREA"}</definedName>
    <definedName name="_DED12" hidden="1">{#N/A,#N/A,FALSE,"CARATUL";#N/A,#N/A,FALSE,"PROFIT AND LOSS";#N/A,#N/A,FALSE,"GRAFICO_PBT";#N/A,#N/A,FALSE,"EXPLIC.VARIANTE";#N/A,#N/A,FALSE,"GENERAL EXP.AREA"}</definedName>
    <definedName name="_Dez1">#REF!</definedName>
    <definedName name="_er1" localSheetId="39">[1]!_p1</definedName>
    <definedName name="_er1" localSheetId="20">[1]!_p1</definedName>
    <definedName name="_er1" localSheetId="4">[1]!_p1</definedName>
    <definedName name="_er1" localSheetId="25">[1]!_p1</definedName>
    <definedName name="_er1" localSheetId="27">[1]!_p1</definedName>
    <definedName name="_er1" localSheetId="31">[1]!_p1</definedName>
    <definedName name="_er1" localSheetId="35">[1]!_p1</definedName>
    <definedName name="_er1" localSheetId="33">[1]!_p1</definedName>
    <definedName name="_er1" localSheetId="53">[1]!_p1</definedName>
    <definedName name="_er1" localSheetId="29">[1]!_p1</definedName>
    <definedName name="_er1" localSheetId="49">[1]!_p1</definedName>
    <definedName name="_er1" localSheetId="6">[1]!_p1</definedName>
    <definedName name="_er1" localSheetId="41">[1]!_p1</definedName>
    <definedName name="_er1" localSheetId="8">[1]!_p1</definedName>
    <definedName name="_er1" localSheetId="43">[1]!_p1</definedName>
    <definedName name="_er1" localSheetId="10">[1]!_p1</definedName>
    <definedName name="_er1" localSheetId="37">[1]!_p1</definedName>
    <definedName name="_er1" localSheetId="12">[1]!_p1</definedName>
    <definedName name="_er1" localSheetId="51">[1]!_p1</definedName>
    <definedName name="_er1" localSheetId="14">[1]!_p1</definedName>
    <definedName name="_er1" localSheetId="23">[1]!_p1</definedName>
    <definedName name="_er1" localSheetId="55">[0]!_p1</definedName>
    <definedName name="_er1" localSheetId="47">[1]!_p1</definedName>
    <definedName name="_er1" localSheetId="18">[1]!_p1</definedName>
    <definedName name="_er1" localSheetId="45">[1]!_p1</definedName>
    <definedName name="_er1" localSheetId="16">[1]!_p1</definedName>
    <definedName name="_er1">[0]!_p1</definedName>
    <definedName name="_F">#REF!</definedName>
    <definedName name="_F111501">#REF!</definedName>
    <definedName name="_FAC97">#REF!</definedName>
    <definedName name="_fer4" localSheetId="39">[1]!_p1</definedName>
    <definedName name="_fer4" localSheetId="20">[1]!_p1</definedName>
    <definedName name="_fer4" localSheetId="4">[1]!_p1</definedName>
    <definedName name="_fer4" localSheetId="25">[1]!_p1</definedName>
    <definedName name="_fer4" localSheetId="27">[1]!_p1</definedName>
    <definedName name="_fer4" localSheetId="31">[1]!_p1</definedName>
    <definedName name="_fer4" localSheetId="35">[1]!_p1</definedName>
    <definedName name="_fer4" localSheetId="33">[1]!_p1</definedName>
    <definedName name="_fer4" localSheetId="53">[1]!_p1</definedName>
    <definedName name="_fer4" localSheetId="29">[1]!_p1</definedName>
    <definedName name="_fer4" localSheetId="49">[1]!_p1</definedName>
    <definedName name="_fer4" localSheetId="6">[1]!_p1</definedName>
    <definedName name="_fer4" localSheetId="41">[1]!_p1</definedName>
    <definedName name="_fer4" localSheetId="8">[1]!_p1</definedName>
    <definedName name="_fer4" localSheetId="43">[1]!_p1</definedName>
    <definedName name="_fer4" localSheetId="10">[1]!_p1</definedName>
    <definedName name="_fer4" localSheetId="37">[1]!_p1</definedName>
    <definedName name="_fer4" localSheetId="12">[1]!_p1</definedName>
    <definedName name="_fer4" localSheetId="51">[1]!_p1</definedName>
    <definedName name="_fer4" localSheetId="14">[1]!_p1</definedName>
    <definedName name="_fer4" localSheetId="23">[1]!_p1</definedName>
    <definedName name="_fer4" localSheetId="55">[0]!_p1</definedName>
    <definedName name="_fer4" localSheetId="47">[1]!_p1</definedName>
    <definedName name="_fer4" localSheetId="18">[1]!_p1</definedName>
    <definedName name="_fer4" localSheetId="45">[1]!_p1</definedName>
    <definedName name="_fer4" localSheetId="16">[1]!_p1</definedName>
    <definedName name="_fer4">[0]!_p1</definedName>
    <definedName name="_Fev1">#REF!</definedName>
    <definedName name="_Fill" hidden="1">#REF!</definedName>
    <definedName name="_xlnm._FilterDatabase" hidden="1">#REF!</definedName>
    <definedName name="_G12" hidden="1">#REF!</definedName>
    <definedName name="_GAL97">#REF!</definedName>
    <definedName name="_gera2" localSheetId="25" hidden="1">{#N/A,#N/A,FALSE,"Banco de Dados"}</definedName>
    <definedName name="_gera2" localSheetId="27" hidden="1">{#N/A,#N/A,FALSE,"Banco de Dados"}</definedName>
    <definedName name="_gera2" localSheetId="31" hidden="1">{#N/A,#N/A,FALSE,"Banco de Dados"}</definedName>
    <definedName name="_gera2" localSheetId="29" hidden="1">{#N/A,#N/A,FALSE,"Banco de Dados"}</definedName>
    <definedName name="_gera2" localSheetId="23" hidden="1">{#N/A,#N/A,FALSE,"Banco de Dados"}</definedName>
    <definedName name="_gera2" localSheetId="55" hidden="1">{#N/A,#N/A,FALSE,"Banco de Dados"}</definedName>
    <definedName name="_gera2" hidden="1">{#N/A,#N/A,FALSE,"Banco de Dados"}</definedName>
    <definedName name="_ID">"II.19 BACEN balancete passivo(5)"</definedName>
    <definedName name="_imp2" localSheetId="25" hidden="1">{#N/A,#N/A,FALSE,"Hoja1";#N/A,#N/A,FALSE,"Hoja2"}</definedName>
    <definedName name="_imp2" localSheetId="27" hidden="1">{#N/A,#N/A,FALSE,"Hoja1";#N/A,#N/A,FALSE,"Hoja2"}</definedName>
    <definedName name="_imp2" localSheetId="31" hidden="1">{#N/A,#N/A,FALSE,"Hoja1";#N/A,#N/A,FALSE,"Hoja2"}</definedName>
    <definedName name="_imp2" localSheetId="29" hidden="1">{#N/A,#N/A,FALSE,"Hoja1";#N/A,#N/A,FALSE,"Hoja2"}</definedName>
    <definedName name="_imp2" localSheetId="23" hidden="1">{#N/A,#N/A,FALSE,"Hoja1";#N/A,#N/A,FALSE,"Hoja2"}</definedName>
    <definedName name="_imp2" localSheetId="55" hidden="1">{#N/A,#N/A,FALSE,"Hoja1";#N/A,#N/A,FALSE,"Hoja2"}</definedName>
    <definedName name="_imp2" hidden="1">{#N/A,#N/A,FALSE,"Hoja1";#N/A,#N/A,FALSE,"Hoja2"}</definedName>
    <definedName name="_j1">#REF!</definedName>
    <definedName name="_Jan1">#REF!</definedName>
    <definedName name="_JO2" localSheetId="39">[1]!_p1</definedName>
    <definedName name="_JO2" localSheetId="20">[1]!_p1</definedName>
    <definedName name="_JO2" localSheetId="4">[1]!_p1</definedName>
    <definedName name="_JO2" localSheetId="25">[1]!_p1</definedName>
    <definedName name="_JO2" localSheetId="27">[1]!_p1</definedName>
    <definedName name="_JO2" localSheetId="31">[1]!_p1</definedName>
    <definedName name="_JO2" localSheetId="35">[1]!_p1</definedName>
    <definedName name="_JO2" localSheetId="33">[1]!_p1</definedName>
    <definedName name="_JO2" localSheetId="53">[1]!_p1</definedName>
    <definedName name="_JO2" localSheetId="29">[1]!_p1</definedName>
    <definedName name="_JO2" localSheetId="49">[1]!_p1</definedName>
    <definedName name="_JO2" localSheetId="6">[1]!_p1</definedName>
    <definedName name="_JO2" localSheetId="41">[1]!_p1</definedName>
    <definedName name="_JO2" localSheetId="8">[1]!_p1</definedName>
    <definedName name="_JO2" localSheetId="43">[1]!_p1</definedName>
    <definedName name="_JO2" localSheetId="10">[1]!_p1</definedName>
    <definedName name="_JO2" localSheetId="37">[1]!_p1</definedName>
    <definedName name="_JO2" localSheetId="12">[1]!_p1</definedName>
    <definedName name="_JO2" localSheetId="51">[1]!_p1</definedName>
    <definedName name="_JO2" localSheetId="14">[1]!_p1</definedName>
    <definedName name="_JO2" localSheetId="23">[1]!_p1</definedName>
    <definedName name="_JO2" localSheetId="55">[0]!_p1</definedName>
    <definedName name="_JO2" localSheetId="47">[1]!_p1</definedName>
    <definedName name="_JO2" localSheetId="18">[1]!_p1</definedName>
    <definedName name="_JO2" localSheetId="45">[1]!_p1</definedName>
    <definedName name="_JO2" localSheetId="16">[1]!_p1</definedName>
    <definedName name="_JO2">[0]!_p1</definedName>
    <definedName name="_JR2">#REF!</definedName>
    <definedName name="_Jul1">#REF!</definedName>
    <definedName name="_Jun1">#REF!</definedName>
    <definedName name="_key02" hidden="1">#REF!</definedName>
    <definedName name="_Key1" hidden="1">#REF!</definedName>
    <definedName name="_Key2" hidden="1">#REF!</definedName>
    <definedName name="_key20" hidden="1">#REF!</definedName>
    <definedName name="_Key3" hidden="1">#REF!</definedName>
    <definedName name="_Key78" hidden="1">#REF!</definedName>
    <definedName name="_key99" hidden="1">#REF!</definedName>
    <definedName name="_l" localSheetId="39">[1]!___p1</definedName>
    <definedName name="_l" localSheetId="20">[1]!___p1</definedName>
    <definedName name="_l" localSheetId="4">[1]!___p1</definedName>
    <definedName name="_l" localSheetId="25">[1]!___p1</definedName>
    <definedName name="_l" localSheetId="27">[1]!___p1</definedName>
    <definedName name="_l" localSheetId="31">[1]!___p1</definedName>
    <definedName name="_l" localSheetId="35">[1]!___p1</definedName>
    <definedName name="_l" localSheetId="33">[1]!___p1</definedName>
    <definedName name="_l" localSheetId="53">[1]!___p1</definedName>
    <definedName name="_l" localSheetId="29">[1]!___p1</definedName>
    <definedName name="_l" localSheetId="49">[1]!___p1</definedName>
    <definedName name="_l" localSheetId="6">[1]!___p1</definedName>
    <definedName name="_l" localSheetId="41">[1]!___p1</definedName>
    <definedName name="_l" localSheetId="8">[1]!___p1</definedName>
    <definedName name="_l" localSheetId="43">[1]!___p1</definedName>
    <definedName name="_l" localSheetId="10">[1]!___p1</definedName>
    <definedName name="_l" localSheetId="37">[1]!___p1</definedName>
    <definedName name="_l" localSheetId="12">[1]!___p1</definedName>
    <definedName name="_l" localSheetId="51">[1]!___p1</definedName>
    <definedName name="_l" localSheetId="14">[1]!___p1</definedName>
    <definedName name="_l" localSheetId="23">[1]!___p1</definedName>
    <definedName name="_l" localSheetId="55">[0]!___p1</definedName>
    <definedName name="_l" localSheetId="47">[1]!___p1</definedName>
    <definedName name="_l" localSheetId="18">[1]!___p1</definedName>
    <definedName name="_l" localSheetId="45">[1]!___p1</definedName>
    <definedName name="_l" localSheetId="16">[1]!___p1</definedName>
    <definedName name="_l">[0]!___p1</definedName>
    <definedName name="_Lin1">8</definedName>
    <definedName name="_Lin2">12</definedName>
    <definedName name="_Lin3">42</definedName>
    <definedName name="_LO1">#REF!</definedName>
    <definedName name="_LO2">#REF!</definedName>
    <definedName name="_M">#REF!</definedName>
    <definedName name="_MAG97">#REF!</definedName>
    <definedName name="_Mai1">#REF!</definedName>
    <definedName name="_MAIO1">#REF!</definedName>
    <definedName name="_MAM2">#N/A</definedName>
    <definedName name="_MAM3">#N/A</definedName>
    <definedName name="_Mar1">#REF!</definedName>
    <definedName name="_MAR97">#REF!</definedName>
    <definedName name="_MAV1" localSheetId="39">[1]!____p1</definedName>
    <definedName name="_MAV1" localSheetId="20">[1]!____p1</definedName>
    <definedName name="_MAV1" localSheetId="4">[1]!____p1</definedName>
    <definedName name="_MAV1" localSheetId="25">[1]!____p1</definedName>
    <definedName name="_MAV1" localSheetId="27">[1]!____p1</definedName>
    <definedName name="_MAV1" localSheetId="31">[1]!____p1</definedName>
    <definedName name="_MAV1" localSheetId="35">[1]!____p1</definedName>
    <definedName name="_MAV1" localSheetId="33">[1]!____p1</definedName>
    <definedName name="_MAV1" localSheetId="53">[1]!____p1</definedName>
    <definedName name="_MAV1" localSheetId="29">[1]!____p1</definedName>
    <definedName name="_MAV1" localSheetId="49">[1]!____p1</definedName>
    <definedName name="_MAV1" localSheetId="6">[1]!____p1</definedName>
    <definedName name="_MAV1" localSheetId="41">[1]!____p1</definedName>
    <definedName name="_MAV1" localSheetId="8">[1]!____p1</definedName>
    <definedName name="_MAV1" localSheetId="43">[1]!____p1</definedName>
    <definedName name="_MAV1" localSheetId="10">[1]!____p1</definedName>
    <definedName name="_MAV1" localSheetId="37">[1]!____p1</definedName>
    <definedName name="_MAV1" localSheetId="12">[1]!____p1</definedName>
    <definedName name="_MAV1" localSheetId="51">[1]!____p1</definedName>
    <definedName name="_MAV1" localSheetId="14">[1]!____p1</definedName>
    <definedName name="_MAV1" localSheetId="23">[1]!____p1</definedName>
    <definedName name="_MAV1" localSheetId="55">[0]!____p1</definedName>
    <definedName name="_MAV1" localSheetId="47">[1]!____p1</definedName>
    <definedName name="_MAV1" localSheetId="18">[1]!____p1</definedName>
    <definedName name="_MAV1" localSheetId="45">[1]!____p1</definedName>
    <definedName name="_MAV1" localSheetId="16">[1]!____p1</definedName>
    <definedName name="_MAV1">[0]!____p1</definedName>
    <definedName name="_MCC1">#REF!</definedName>
    <definedName name="_MCC2">#REF!</definedName>
    <definedName name="_me3">#REF!</definedName>
    <definedName name="_MES1">#REF!</definedName>
    <definedName name="_MES2">#REF!</definedName>
    <definedName name="_MES3">#REF!</definedName>
    <definedName name="_MES4">#REF!</definedName>
    <definedName name="_MES5">#REF!</definedName>
    <definedName name="_MES6">#REF!</definedName>
    <definedName name="_MOD97">#REF!</definedName>
    <definedName name="_MS1">#REF!</definedName>
    <definedName name="_MS2">#REF!</definedName>
    <definedName name="_MS3">#REF!</definedName>
    <definedName name="_MS4">#REF!</definedName>
    <definedName name="_MS5">#REF!</definedName>
    <definedName name="_MS6">#REF!</definedName>
    <definedName name="_MS7">#REF!</definedName>
    <definedName name="_MS8">#REF!</definedName>
    <definedName name="_MS9">#REF!</definedName>
    <definedName name="_MT1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MTV2" localSheetId="39">[1]!____p1</definedName>
    <definedName name="_MTV2" localSheetId="20">[1]!____p1</definedName>
    <definedName name="_MTV2" localSheetId="4">[1]!____p1</definedName>
    <definedName name="_MTV2" localSheetId="25">[1]!____p1</definedName>
    <definedName name="_MTV2" localSheetId="27">[1]!____p1</definedName>
    <definedName name="_MTV2" localSheetId="31">[1]!____p1</definedName>
    <definedName name="_MTV2" localSheetId="35">[1]!____p1</definedName>
    <definedName name="_MTV2" localSheetId="33">[1]!____p1</definedName>
    <definedName name="_MTV2" localSheetId="53">[1]!____p1</definedName>
    <definedName name="_MTV2" localSheetId="29">[1]!____p1</definedName>
    <definedName name="_MTV2" localSheetId="49">[1]!____p1</definedName>
    <definedName name="_MTV2" localSheetId="6">[1]!____p1</definedName>
    <definedName name="_MTV2" localSheetId="41">[1]!____p1</definedName>
    <definedName name="_MTV2" localSheetId="8">[1]!____p1</definedName>
    <definedName name="_MTV2" localSheetId="43">[1]!____p1</definedName>
    <definedName name="_MTV2" localSheetId="10">[1]!____p1</definedName>
    <definedName name="_MTV2" localSheetId="37">[1]!____p1</definedName>
    <definedName name="_MTV2" localSheetId="12">[1]!____p1</definedName>
    <definedName name="_MTV2" localSheetId="51">[1]!____p1</definedName>
    <definedName name="_MTV2" localSheetId="14">[1]!____p1</definedName>
    <definedName name="_MTV2" localSheetId="23">[1]!____p1</definedName>
    <definedName name="_MTV2" localSheetId="55">[0]!____p1</definedName>
    <definedName name="_MTV2" localSheetId="47">[1]!____p1</definedName>
    <definedName name="_MTV2" localSheetId="18">[1]!____p1</definedName>
    <definedName name="_MTV2" localSheetId="45">[1]!____p1</definedName>
    <definedName name="_MTV2" localSheetId="16">[1]!____p1</definedName>
    <definedName name="_MTV2">[0]!____p1</definedName>
    <definedName name="_MTV3" localSheetId="39">[1]!____p1</definedName>
    <definedName name="_MTV3" localSheetId="20">[1]!____p1</definedName>
    <definedName name="_MTV3" localSheetId="4">[1]!____p1</definedName>
    <definedName name="_MTV3" localSheetId="25">[1]!____p1</definedName>
    <definedName name="_MTV3" localSheetId="27">[1]!____p1</definedName>
    <definedName name="_MTV3" localSheetId="31">[1]!____p1</definedName>
    <definedName name="_MTV3" localSheetId="35">[1]!____p1</definedName>
    <definedName name="_MTV3" localSheetId="33">[1]!____p1</definedName>
    <definedName name="_MTV3" localSheetId="53">[1]!____p1</definedName>
    <definedName name="_MTV3" localSheetId="29">[1]!____p1</definedName>
    <definedName name="_MTV3" localSheetId="49">[1]!____p1</definedName>
    <definedName name="_MTV3" localSheetId="6">[1]!____p1</definedName>
    <definedName name="_MTV3" localSheetId="41">[1]!____p1</definedName>
    <definedName name="_MTV3" localSheetId="8">[1]!____p1</definedName>
    <definedName name="_MTV3" localSheetId="43">[1]!____p1</definedName>
    <definedName name="_MTV3" localSheetId="10">[1]!____p1</definedName>
    <definedName name="_MTV3" localSheetId="37">[1]!____p1</definedName>
    <definedName name="_MTV3" localSheetId="12">[1]!____p1</definedName>
    <definedName name="_MTV3" localSheetId="51">[1]!____p1</definedName>
    <definedName name="_MTV3" localSheetId="14">[1]!____p1</definedName>
    <definedName name="_MTV3" localSheetId="23">[1]!____p1</definedName>
    <definedName name="_MTV3" localSheetId="55">[0]!____p1</definedName>
    <definedName name="_MTV3" localSheetId="47">[1]!____p1</definedName>
    <definedName name="_MTV3" localSheetId="18">[1]!____p1</definedName>
    <definedName name="_MTV3" localSheetId="45">[1]!____p1</definedName>
    <definedName name="_MTV3" localSheetId="16">[1]!____p1</definedName>
    <definedName name="_MTV3">[0]!____p1</definedName>
    <definedName name="_NCol">7</definedName>
    <definedName name="_NO2" localSheetId="39">[1]!___p1</definedName>
    <definedName name="_NO2" localSheetId="20">[1]!___p1</definedName>
    <definedName name="_NO2" localSheetId="4">[1]!___p1</definedName>
    <definedName name="_NO2" localSheetId="25">[1]!___p1</definedName>
    <definedName name="_NO2" localSheetId="27">[1]!___p1</definedName>
    <definedName name="_NO2" localSheetId="31">[1]!___p1</definedName>
    <definedName name="_NO2" localSheetId="35">[1]!___p1</definedName>
    <definedName name="_NO2" localSheetId="33">[1]!___p1</definedName>
    <definedName name="_NO2" localSheetId="53">[1]!___p1</definedName>
    <definedName name="_NO2" localSheetId="29">[1]!___p1</definedName>
    <definedName name="_NO2" localSheetId="49">[1]!___p1</definedName>
    <definedName name="_NO2" localSheetId="6">[1]!___p1</definedName>
    <definedName name="_NO2" localSheetId="41">[1]!___p1</definedName>
    <definedName name="_NO2" localSheetId="8">[1]!___p1</definedName>
    <definedName name="_NO2" localSheetId="43">[1]!___p1</definedName>
    <definedName name="_NO2" localSheetId="10">[1]!___p1</definedName>
    <definedName name="_NO2" localSheetId="37">[1]!___p1</definedName>
    <definedName name="_NO2" localSheetId="12">[1]!___p1</definedName>
    <definedName name="_NO2" localSheetId="51">[1]!___p1</definedName>
    <definedName name="_NO2" localSheetId="14">[1]!___p1</definedName>
    <definedName name="_NO2" localSheetId="23">[1]!___p1</definedName>
    <definedName name="_NO2" localSheetId="55">[0]!___p1</definedName>
    <definedName name="_NO2" localSheetId="47">[1]!___p1</definedName>
    <definedName name="_NO2" localSheetId="18">[1]!___p1</definedName>
    <definedName name="_NO2" localSheetId="45">[1]!___p1</definedName>
    <definedName name="_NO2" localSheetId="16">[1]!___p1</definedName>
    <definedName name="_NO2">[0]!___p1</definedName>
    <definedName name="_NO2_1">#NAME?</definedName>
    <definedName name="_NO2_2">#NAME?</definedName>
    <definedName name="_NO2_3">#NAME?</definedName>
    <definedName name="_NO2_4">#NAME?</definedName>
    <definedName name="_NO3" localSheetId="39">[1]!___p1</definedName>
    <definedName name="_NO3" localSheetId="20">[1]!___p1</definedName>
    <definedName name="_NO3" localSheetId="4">[1]!___p1</definedName>
    <definedName name="_NO3" localSheetId="25">[1]!___p1</definedName>
    <definedName name="_NO3" localSheetId="27">[1]!___p1</definedName>
    <definedName name="_NO3" localSheetId="31">[1]!___p1</definedName>
    <definedName name="_NO3" localSheetId="35">[1]!___p1</definedName>
    <definedName name="_NO3" localSheetId="33">[1]!___p1</definedName>
    <definedName name="_NO3" localSheetId="53">[1]!___p1</definedName>
    <definedName name="_NO3" localSheetId="29">[1]!___p1</definedName>
    <definedName name="_NO3" localSheetId="49">[1]!___p1</definedName>
    <definedName name="_NO3" localSheetId="6">[1]!___p1</definedName>
    <definedName name="_NO3" localSheetId="41">[1]!___p1</definedName>
    <definedName name="_NO3" localSheetId="8">[1]!___p1</definedName>
    <definedName name="_NO3" localSheetId="43">[1]!___p1</definedName>
    <definedName name="_NO3" localSheetId="10">[1]!___p1</definedName>
    <definedName name="_NO3" localSheetId="37">[1]!___p1</definedName>
    <definedName name="_NO3" localSheetId="12">[1]!___p1</definedName>
    <definedName name="_NO3" localSheetId="51">[1]!___p1</definedName>
    <definedName name="_NO3" localSheetId="14">[1]!___p1</definedName>
    <definedName name="_NO3" localSheetId="23">[1]!___p1</definedName>
    <definedName name="_NO3" localSheetId="55">[0]!___p1</definedName>
    <definedName name="_NO3" localSheetId="47">[1]!___p1</definedName>
    <definedName name="_NO3" localSheetId="18">[1]!___p1</definedName>
    <definedName name="_NO3" localSheetId="45">[1]!___p1</definedName>
    <definedName name="_NO3" localSheetId="16">[1]!___p1</definedName>
    <definedName name="_NO3">[0]!___p1</definedName>
    <definedName name="_NO3_1">#NAME?</definedName>
    <definedName name="_NO3_2">#NAME?</definedName>
    <definedName name="_NO3_3">#NAME?</definedName>
    <definedName name="_NO3_4">#NAME?</definedName>
    <definedName name="_NO4" localSheetId="39">[1]!___p1</definedName>
    <definedName name="_NO4" localSheetId="20">[1]!___p1</definedName>
    <definedName name="_NO4" localSheetId="4">[1]!___p1</definedName>
    <definedName name="_NO4" localSheetId="25">[1]!___p1</definedName>
    <definedName name="_NO4" localSheetId="27">[1]!___p1</definedName>
    <definedName name="_NO4" localSheetId="31">[1]!___p1</definedName>
    <definedName name="_NO4" localSheetId="35">[1]!___p1</definedName>
    <definedName name="_NO4" localSheetId="33">[1]!___p1</definedName>
    <definedName name="_NO4" localSheetId="53">[1]!___p1</definedName>
    <definedName name="_NO4" localSheetId="29">[1]!___p1</definedName>
    <definedName name="_NO4" localSheetId="49">[1]!___p1</definedName>
    <definedName name="_NO4" localSheetId="6">[1]!___p1</definedName>
    <definedName name="_NO4" localSheetId="41">[1]!___p1</definedName>
    <definedName name="_NO4" localSheetId="8">[1]!___p1</definedName>
    <definedName name="_NO4" localSheetId="43">[1]!___p1</definedName>
    <definedName name="_NO4" localSheetId="10">[1]!___p1</definedName>
    <definedName name="_NO4" localSheetId="37">[1]!___p1</definedName>
    <definedName name="_NO4" localSheetId="12">[1]!___p1</definedName>
    <definedName name="_NO4" localSheetId="51">[1]!___p1</definedName>
    <definedName name="_NO4" localSheetId="14">[1]!___p1</definedName>
    <definedName name="_NO4" localSheetId="23">[1]!___p1</definedName>
    <definedName name="_NO4" localSheetId="55">[0]!___p1</definedName>
    <definedName name="_NO4" localSheetId="47">[1]!___p1</definedName>
    <definedName name="_NO4" localSheetId="18">[1]!___p1</definedName>
    <definedName name="_NO4" localSheetId="45">[1]!___p1</definedName>
    <definedName name="_NO4" localSheetId="16">[1]!___p1</definedName>
    <definedName name="_NO4">[0]!___p1</definedName>
    <definedName name="_NO4_1">#NAME?</definedName>
    <definedName name="_NO4_2">#NAME?</definedName>
    <definedName name="_NO4_3">#NAME?</definedName>
    <definedName name="_NO4_4">#NAME?</definedName>
    <definedName name="_NO5" localSheetId="39">[1]!___p1</definedName>
    <definedName name="_NO5" localSheetId="20">[1]!___p1</definedName>
    <definedName name="_NO5" localSheetId="4">[1]!___p1</definedName>
    <definedName name="_NO5" localSheetId="25">[1]!___p1</definedName>
    <definedName name="_NO5" localSheetId="27">[1]!___p1</definedName>
    <definedName name="_NO5" localSheetId="31">[1]!___p1</definedName>
    <definedName name="_NO5" localSheetId="35">[1]!___p1</definedName>
    <definedName name="_NO5" localSheetId="33">[1]!___p1</definedName>
    <definedName name="_NO5" localSheetId="53">[1]!___p1</definedName>
    <definedName name="_NO5" localSheetId="29">[1]!___p1</definedName>
    <definedName name="_NO5" localSheetId="49">[1]!___p1</definedName>
    <definedName name="_NO5" localSheetId="6">[1]!___p1</definedName>
    <definedName name="_NO5" localSheetId="41">[1]!___p1</definedName>
    <definedName name="_NO5" localSheetId="8">[1]!___p1</definedName>
    <definedName name="_NO5" localSheetId="43">[1]!___p1</definedName>
    <definedName name="_NO5" localSheetId="10">[1]!___p1</definedName>
    <definedName name="_NO5" localSheetId="37">[1]!___p1</definedName>
    <definedName name="_NO5" localSheetId="12">[1]!___p1</definedName>
    <definedName name="_NO5" localSheetId="51">[1]!___p1</definedName>
    <definedName name="_NO5" localSheetId="14">[1]!___p1</definedName>
    <definedName name="_NO5" localSheetId="23">[1]!___p1</definedName>
    <definedName name="_NO5" localSheetId="55">[0]!___p1</definedName>
    <definedName name="_NO5" localSheetId="47">[1]!___p1</definedName>
    <definedName name="_NO5" localSheetId="18">[1]!___p1</definedName>
    <definedName name="_NO5" localSheetId="45">[1]!___p1</definedName>
    <definedName name="_NO5" localSheetId="16">[1]!___p1</definedName>
    <definedName name="_NO5">[0]!___p1</definedName>
    <definedName name="_NO5_1">#NAME?</definedName>
    <definedName name="_NO5_2">#NAME?</definedName>
    <definedName name="_NO5_3">#NAME?</definedName>
    <definedName name="_NO5_4">#NAME?</definedName>
    <definedName name="_Nov1">#REF!</definedName>
    <definedName name="_O">#REF!</definedName>
    <definedName name="_o1" localSheetId="25" hidden="1">{"det (May)",#N/A,FALSE,"June";"sum (MAY YTD)",#N/A,FALSE,"June YTD"}</definedName>
    <definedName name="_o1" localSheetId="27" hidden="1">{"det (May)",#N/A,FALSE,"June";"sum (MAY YTD)",#N/A,FALSE,"June YTD"}</definedName>
    <definedName name="_o1" localSheetId="31" hidden="1">{"det (May)",#N/A,FALSE,"June";"sum (MAY YTD)",#N/A,FALSE,"June YTD"}</definedName>
    <definedName name="_o1" localSheetId="29" hidden="1">{"det (May)",#N/A,FALSE,"June";"sum (MAY YTD)",#N/A,FALSE,"June YTD"}</definedName>
    <definedName name="_o1" localSheetId="23" hidden="1">{"det (May)",#N/A,FALSE,"June";"sum (MAY YTD)",#N/A,FALSE,"June YTD"}</definedName>
    <definedName name="_o1" localSheetId="55" hidden="1">{"det (May)",#N/A,FALSE,"June";"sum (MAY YTD)",#N/A,FALSE,"June YTD"}</definedName>
    <definedName name="_o1" hidden="1">{"det (May)",#N/A,FALSE,"June";"sum (MAY YTD)",#N/A,FALSE,"June YTD"}</definedName>
    <definedName name="_od2">#REF!</definedName>
    <definedName name="_OD3">#REF!</definedName>
    <definedName name="_oJ" hidden="1">#REF!</definedName>
    <definedName name="_ooh1" localSheetId="39">[1]!_p1</definedName>
    <definedName name="_ooh1" localSheetId="20">[1]!_p1</definedName>
    <definedName name="_ooh1" localSheetId="4">[1]!_p1</definedName>
    <definedName name="_ooh1" localSheetId="25">[1]!_p1</definedName>
    <definedName name="_ooh1" localSheetId="27">[1]!_p1</definedName>
    <definedName name="_ooh1" localSheetId="31">[1]!_p1</definedName>
    <definedName name="_ooh1" localSheetId="35">[1]!_p1</definedName>
    <definedName name="_ooh1" localSheetId="33">[1]!_p1</definedName>
    <definedName name="_ooh1" localSheetId="53">[1]!_p1</definedName>
    <definedName name="_ooh1" localSheetId="29">[1]!_p1</definedName>
    <definedName name="_ooh1" localSheetId="49">[1]!_p1</definedName>
    <definedName name="_ooh1" localSheetId="6">[1]!_p1</definedName>
    <definedName name="_ooh1" localSheetId="41">[1]!_p1</definedName>
    <definedName name="_ooh1" localSheetId="8">[1]!_p1</definedName>
    <definedName name="_ooh1" localSheetId="43">[1]!_p1</definedName>
    <definedName name="_ooh1" localSheetId="10">[1]!_p1</definedName>
    <definedName name="_ooh1" localSheetId="37">[1]!_p1</definedName>
    <definedName name="_ooh1" localSheetId="12">[1]!_p1</definedName>
    <definedName name="_ooh1" localSheetId="51">[1]!_p1</definedName>
    <definedName name="_ooh1" localSheetId="14">[1]!_p1</definedName>
    <definedName name="_ooh1" localSheetId="23">[1]!_p1</definedName>
    <definedName name="_ooh1" localSheetId="55">[0]!_p1</definedName>
    <definedName name="_ooh1" localSheetId="47">[1]!_p1</definedName>
    <definedName name="_ooh1" localSheetId="18">[1]!_p1</definedName>
    <definedName name="_ooh1" localSheetId="45">[1]!_p1</definedName>
    <definedName name="_ooh1" localSheetId="16">[1]!_p1</definedName>
    <definedName name="_ooh1">[0]!_p1</definedName>
    <definedName name="_ooh1_1">#NAME?</definedName>
    <definedName name="_OOH2" localSheetId="39">[1]!___p1</definedName>
    <definedName name="_OOH2" localSheetId="20">[1]!___p1</definedName>
    <definedName name="_OOH2" localSheetId="4">[1]!___p1</definedName>
    <definedName name="_OOH2" localSheetId="25">[1]!___p1</definedName>
    <definedName name="_OOH2" localSheetId="27">[1]!___p1</definedName>
    <definedName name="_OOH2" localSheetId="31">[1]!___p1</definedName>
    <definedName name="_OOH2" localSheetId="35">[1]!___p1</definedName>
    <definedName name="_OOH2" localSheetId="33">[1]!___p1</definedName>
    <definedName name="_OOH2" localSheetId="53">[1]!___p1</definedName>
    <definedName name="_OOH2" localSheetId="29">[1]!___p1</definedName>
    <definedName name="_OOH2" localSheetId="49">[1]!___p1</definedName>
    <definedName name="_OOH2" localSheetId="6">[1]!___p1</definedName>
    <definedName name="_OOH2" localSheetId="41">[1]!___p1</definedName>
    <definedName name="_OOH2" localSheetId="8">[1]!___p1</definedName>
    <definedName name="_OOH2" localSheetId="43">[1]!___p1</definedName>
    <definedName name="_OOH2" localSheetId="10">[1]!___p1</definedName>
    <definedName name="_OOH2" localSheetId="37">[1]!___p1</definedName>
    <definedName name="_OOH2" localSheetId="12">[1]!___p1</definedName>
    <definedName name="_OOH2" localSheetId="51">[1]!___p1</definedName>
    <definedName name="_OOH2" localSheetId="14">[1]!___p1</definedName>
    <definedName name="_OOH2" localSheetId="23">[1]!___p1</definedName>
    <definedName name="_OOH2" localSheetId="55">[0]!___p1</definedName>
    <definedName name="_OOH2" localSheetId="47">[1]!___p1</definedName>
    <definedName name="_OOH2" localSheetId="18">[1]!___p1</definedName>
    <definedName name="_OOH2" localSheetId="45">[1]!___p1</definedName>
    <definedName name="_OOH2" localSheetId="16">[1]!___p1</definedName>
    <definedName name="_OOH2">[0]!___p1</definedName>
    <definedName name="_OP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OP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OP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OP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OP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OP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OP1" hidden="1">{#N/A,#N/A,FALSE,"SP1-OUT";#N/A,#N/A,FALSE,"SP1-NOV";#N/A,#N/A,FALSE,"SANT-OUT";#N/A,#N/A,FALSE,"SANT-NOV";#N/A,#N/A,FALSE,"CAMP-OUT";#N/A,#N/A,FALSE,"CAMP-NOV";#N/A,#N/A,FALSE,"CRONO 1";#N/A,#N/A,FALSE,"CAPA"}</definedName>
    <definedName name="_OP2" localSheetId="25" hidden="1">{#N/A,#N/A,FALSE,"CRONO 0";#N/A,#N/A,FALSE,"CRONO (4)";#N/A,#N/A,FALSE,"CRONO (3)";#N/A,#N/A,FALSE,"CRONO (2)";#N/A,#N/A,FALSE,"CRONO (1)"}</definedName>
    <definedName name="_OP2" localSheetId="27" hidden="1">{#N/A,#N/A,FALSE,"CRONO 0";#N/A,#N/A,FALSE,"CRONO (4)";#N/A,#N/A,FALSE,"CRONO (3)";#N/A,#N/A,FALSE,"CRONO (2)";#N/A,#N/A,FALSE,"CRONO (1)"}</definedName>
    <definedName name="_OP2" localSheetId="31" hidden="1">{#N/A,#N/A,FALSE,"CRONO 0";#N/A,#N/A,FALSE,"CRONO (4)";#N/A,#N/A,FALSE,"CRONO (3)";#N/A,#N/A,FALSE,"CRONO (2)";#N/A,#N/A,FALSE,"CRONO (1)"}</definedName>
    <definedName name="_OP2" localSheetId="29" hidden="1">{#N/A,#N/A,FALSE,"CRONO 0";#N/A,#N/A,FALSE,"CRONO (4)";#N/A,#N/A,FALSE,"CRONO (3)";#N/A,#N/A,FALSE,"CRONO (2)";#N/A,#N/A,FALSE,"CRONO (1)"}</definedName>
    <definedName name="_OP2" localSheetId="23" hidden="1">{#N/A,#N/A,FALSE,"CRONO 0";#N/A,#N/A,FALSE,"CRONO (4)";#N/A,#N/A,FALSE,"CRONO (3)";#N/A,#N/A,FALSE,"CRONO (2)";#N/A,#N/A,FALSE,"CRONO (1)"}</definedName>
    <definedName name="_OP2" localSheetId="55" hidden="1">{#N/A,#N/A,FALSE,"CRONO 0";#N/A,#N/A,FALSE,"CRONO (4)";#N/A,#N/A,FALSE,"CRONO (3)";#N/A,#N/A,FALSE,"CRONO (2)";#N/A,#N/A,FALSE,"CRONO (1)"}</definedName>
    <definedName name="_OP2" hidden="1">{#N/A,#N/A,FALSE,"CRONO 0";#N/A,#N/A,FALSE,"CRONO (4)";#N/A,#N/A,FALSE,"CRONO (3)";#N/A,#N/A,FALSE,"CRONO (2)";#N/A,#N/A,FALSE,"CRONO (1)"}</definedName>
    <definedName name="_OPC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OPC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OPC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OPC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OPC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OPC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OPC1" hidden="1">{#N/A,#N/A,FALSE,"SP1-OUT";#N/A,#N/A,FALSE,"SP1-NOV";#N/A,#N/A,FALSE,"SANT-OUT";#N/A,#N/A,FALSE,"SANT-NOV";#N/A,#N/A,FALSE,"CAMP-OUT";#N/A,#N/A,FALSE,"CAMP-NOV";#N/A,#N/A,FALSE,"CRONO 1";#N/A,#N/A,FALSE,"CAPA"}</definedName>
    <definedName name="_Order1" hidden="1">255</definedName>
    <definedName name="_Order2" hidden="1">0</definedName>
    <definedName name="_Out1">#REF!</definedName>
    <definedName name="_P">NA()</definedName>
    <definedName name="_PAG1">#REF!</definedName>
    <definedName name="_PAG1_3">#REF!</definedName>
    <definedName name="_PAG10">#REF!</definedName>
    <definedName name="_PAG10_3">#REF!</definedName>
    <definedName name="_PAG11">#REF!</definedName>
    <definedName name="_PAG11_3">#REF!</definedName>
    <definedName name="_PAG12">#REF!</definedName>
    <definedName name="_PAG12_3">#REF!</definedName>
    <definedName name="_PAG2">#REF!</definedName>
    <definedName name="_PAG2_3">#REF!</definedName>
    <definedName name="_PAG3">#REF!</definedName>
    <definedName name="_PAG3_3">#REF!</definedName>
    <definedName name="_PAG4">#REF!</definedName>
    <definedName name="_PAG4_3">#REF!</definedName>
    <definedName name="_PAG5">#REF!</definedName>
    <definedName name="_PAG5_3">#REF!</definedName>
    <definedName name="_PAG6">#REF!</definedName>
    <definedName name="_PAG6_3">#REF!</definedName>
    <definedName name="_PAG7">#REF!</definedName>
    <definedName name="_PAG7_3">#REF!</definedName>
    <definedName name="_PAG8">#REF!</definedName>
    <definedName name="_PAG8_3">#REF!</definedName>
    <definedName name="_PAG9">#REF!</definedName>
    <definedName name="_PAG9_3">#REF!</definedName>
    <definedName name="_PAR1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Parse_In" hidden="1">#REF!</definedName>
    <definedName name="_Parse_Out" hidden="1">#REF!</definedName>
    <definedName name="_PB2">#REF!</definedName>
    <definedName name="_PB3">#REF!</definedName>
    <definedName name="_PB4">#REF!</definedName>
    <definedName name="_PB5">#REF!</definedName>
    <definedName name="_PB6">#REF!</definedName>
    <definedName name="_PB7">#REF!</definedName>
    <definedName name="_PBA2">#REF!</definedName>
    <definedName name="_PBA3">#REF!</definedName>
    <definedName name="_PBA4">#REF!</definedName>
    <definedName name="_PBA5">#REF!</definedName>
    <definedName name="_PBA6">#REF!</definedName>
    <definedName name="_PBA7">#REF!</definedName>
    <definedName name="_PE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O02">#REF!</definedName>
    <definedName name="_pon33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int_Area">#N/A</definedName>
    <definedName name="_Print_Titles">#REF!</definedName>
    <definedName name="_PRP2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_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3_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S2">#REF!</definedName>
    <definedName name="_PS3">#REF!</definedName>
    <definedName name="_PS4">#REF!</definedName>
    <definedName name="_PS5">#REF!</definedName>
    <definedName name="_PS6">#REF!</definedName>
    <definedName name="_PS7">#REF!</definedName>
    <definedName name="_Q__">#REF!</definedName>
    <definedName name="_Q35">#REF!</definedName>
    <definedName name="_q42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42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_QTE4">#REF!</definedName>
    <definedName name="_QUE97">#REF!</definedName>
    <definedName name="_R" localSheetId="39">[1]!_p1</definedName>
    <definedName name="_R" localSheetId="20">[1]!_p1</definedName>
    <definedName name="_R" localSheetId="4">[1]!_p1</definedName>
    <definedName name="_R" localSheetId="25">[1]!_p1</definedName>
    <definedName name="_R" localSheetId="27">[1]!_p1</definedName>
    <definedName name="_R" localSheetId="31">[1]!_p1</definedName>
    <definedName name="_R" localSheetId="35">[1]!_p1</definedName>
    <definedName name="_R" localSheetId="33">[1]!_p1</definedName>
    <definedName name="_R" localSheetId="53">[1]!_p1</definedName>
    <definedName name="_R" localSheetId="29">[1]!_p1</definedName>
    <definedName name="_R" localSheetId="49">[1]!_p1</definedName>
    <definedName name="_R" localSheetId="6">[1]!_p1</definedName>
    <definedName name="_R" localSheetId="41">[1]!_p1</definedName>
    <definedName name="_R" localSheetId="8">[1]!_p1</definedName>
    <definedName name="_R" localSheetId="43">[1]!_p1</definedName>
    <definedName name="_R" localSheetId="10">[1]!_p1</definedName>
    <definedName name="_R" localSheetId="37">[1]!_p1</definedName>
    <definedName name="_R" localSheetId="12">[1]!_p1</definedName>
    <definedName name="_R" localSheetId="51">[1]!_p1</definedName>
    <definedName name="_R" localSheetId="14">[1]!_p1</definedName>
    <definedName name="_R" localSheetId="23">[1]!_p1</definedName>
    <definedName name="_R" localSheetId="55">[0]!_p1</definedName>
    <definedName name="_R" localSheetId="47">[1]!_p1</definedName>
    <definedName name="_R" localSheetId="18">[1]!_p1</definedName>
    <definedName name="_R" localSheetId="45">[1]!_p1</definedName>
    <definedName name="_R" localSheetId="16">[1]!_p1</definedName>
    <definedName name="_R">[0]!_p1</definedName>
    <definedName name="_R3">NA()</definedName>
    <definedName name="_R3_1" localSheetId="39">_p1</definedName>
    <definedName name="_R3_1" localSheetId="20">_p1</definedName>
    <definedName name="_R3_1" localSheetId="4">_p1</definedName>
    <definedName name="_R3_1" localSheetId="25">_p1</definedName>
    <definedName name="_R3_1" localSheetId="27">_p1</definedName>
    <definedName name="_R3_1" localSheetId="31">_p1</definedName>
    <definedName name="_R3_1" localSheetId="35">_p1</definedName>
    <definedName name="_R3_1" localSheetId="33">_p1</definedName>
    <definedName name="_R3_1" localSheetId="53">_p1</definedName>
    <definedName name="_R3_1" localSheetId="29">_p1</definedName>
    <definedName name="_R3_1" localSheetId="49">_p1</definedName>
    <definedName name="_R3_1" localSheetId="6">_p1</definedName>
    <definedName name="_R3_1" localSheetId="41">_p1</definedName>
    <definedName name="_R3_1" localSheetId="8">_p1</definedName>
    <definedName name="_R3_1" localSheetId="43">_p1</definedName>
    <definedName name="_R3_1" localSheetId="10">_p1</definedName>
    <definedName name="_R3_1" localSheetId="37">_p1</definedName>
    <definedName name="_R3_1" localSheetId="12">_p1</definedName>
    <definedName name="_R3_1" localSheetId="51">_p1</definedName>
    <definedName name="_R3_1" localSheetId="14">_p1</definedName>
    <definedName name="_R3_1" localSheetId="23">_p1</definedName>
    <definedName name="_R3_1" localSheetId="55">_p1</definedName>
    <definedName name="_R3_1" localSheetId="47">_p1</definedName>
    <definedName name="_R3_1" localSheetId="18">_p1</definedName>
    <definedName name="_R3_1" localSheetId="45">_p1</definedName>
    <definedName name="_R3_1" localSheetId="16">_p1</definedName>
    <definedName name="_R3_1">_p1</definedName>
    <definedName name="_r4t6er" localSheetId="39">[1]!___p1</definedName>
    <definedName name="_r4t6er" localSheetId="20">[1]!___p1</definedName>
    <definedName name="_r4t6er" localSheetId="4">[1]!___p1</definedName>
    <definedName name="_r4t6er" localSheetId="25">[1]!___p1</definedName>
    <definedName name="_r4t6er" localSheetId="27">[1]!___p1</definedName>
    <definedName name="_r4t6er" localSheetId="31">[1]!___p1</definedName>
    <definedName name="_r4t6er" localSheetId="35">[1]!___p1</definedName>
    <definedName name="_r4t6er" localSheetId="33">[1]!___p1</definedName>
    <definedName name="_r4t6er" localSheetId="53">[1]!___p1</definedName>
    <definedName name="_r4t6er" localSheetId="29">[1]!___p1</definedName>
    <definedName name="_r4t6er" localSheetId="49">[1]!___p1</definedName>
    <definedName name="_r4t6er" localSheetId="6">[1]!___p1</definedName>
    <definedName name="_r4t6er" localSheetId="41">[1]!___p1</definedName>
    <definedName name="_r4t6er" localSheetId="8">[1]!___p1</definedName>
    <definedName name="_r4t6er" localSheetId="43">[1]!___p1</definedName>
    <definedName name="_r4t6er" localSheetId="10">[1]!___p1</definedName>
    <definedName name="_r4t6er" localSheetId="37">[1]!___p1</definedName>
    <definedName name="_r4t6er" localSheetId="12">[1]!___p1</definedName>
    <definedName name="_r4t6er" localSheetId="51">[1]!___p1</definedName>
    <definedName name="_r4t6er" localSheetId="14">[1]!___p1</definedName>
    <definedName name="_r4t6er" localSheetId="23">[1]!___p1</definedName>
    <definedName name="_r4t6er" localSheetId="55">[0]!___p1</definedName>
    <definedName name="_r4t6er" localSheetId="47">[1]!___p1</definedName>
    <definedName name="_r4t6er" localSheetId="18">[1]!___p1</definedName>
    <definedName name="_r4t6er" localSheetId="45">[1]!___p1</definedName>
    <definedName name="_r4t6er" localSheetId="16">[1]!___p1</definedName>
    <definedName name="_r4t6er">[0]!___p1</definedName>
    <definedName name="_rad2">#REF!</definedName>
    <definedName name="_RD1">#REF!</definedName>
    <definedName name="_rd2">#REF!</definedName>
    <definedName name="_Rd30">#REF!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V0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REV0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REV0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REV0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REV0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REV0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REV02" hidden="1">{#N/A,#N/A,FALSE,"SP1-OUT";#N/A,#N/A,FALSE,"SP1-NOV";#N/A,#N/A,FALSE,"SANT-OUT";#N/A,#N/A,FALSE,"SANT-NOV";#N/A,#N/A,FALSE,"CAMP-OUT";#N/A,#N/A,FALSE,"CAMP-NOV";#N/A,#N/A,FALSE,"CRONO 1";#N/A,#N/A,FALSE,"CAPA"}</definedName>
    <definedName name="_REV1">#REF!</definedName>
    <definedName name="_rev2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ev2_1" localSheetId="39">_p1</definedName>
    <definedName name="_rev2_1" localSheetId="20">_p1</definedName>
    <definedName name="_rev2_1" localSheetId="4">_p1</definedName>
    <definedName name="_rev2_1" localSheetId="25">_p1</definedName>
    <definedName name="_rev2_1" localSheetId="27">_p1</definedName>
    <definedName name="_rev2_1" localSheetId="31">_p1</definedName>
    <definedName name="_rev2_1" localSheetId="35">_p1</definedName>
    <definedName name="_rev2_1" localSheetId="33">_p1</definedName>
    <definedName name="_rev2_1" localSheetId="53">_p1</definedName>
    <definedName name="_rev2_1" localSheetId="29">_p1</definedName>
    <definedName name="_rev2_1" localSheetId="49">_p1</definedName>
    <definedName name="_rev2_1" localSheetId="6">_p1</definedName>
    <definedName name="_rev2_1" localSheetId="41">_p1</definedName>
    <definedName name="_rev2_1" localSheetId="8">_p1</definedName>
    <definedName name="_rev2_1" localSheetId="43">_p1</definedName>
    <definedName name="_rev2_1" localSheetId="10">_p1</definedName>
    <definedName name="_rev2_1" localSheetId="37">_p1</definedName>
    <definedName name="_rev2_1" localSheetId="12">_p1</definedName>
    <definedName name="_rev2_1" localSheetId="51">_p1</definedName>
    <definedName name="_rev2_1" localSheetId="14">_p1</definedName>
    <definedName name="_rev2_1" localSheetId="23">_p1</definedName>
    <definedName name="_rev2_1" localSheetId="55">_p1</definedName>
    <definedName name="_rev2_1" localSheetId="47">_p1</definedName>
    <definedName name="_rev2_1" localSheetId="18">_p1</definedName>
    <definedName name="_rev2_1" localSheetId="45">_p1</definedName>
    <definedName name="_rev2_1" localSheetId="16">_p1</definedName>
    <definedName name="_rev2_1">_p1</definedName>
    <definedName name="_rev2_2">#N/A</definedName>
    <definedName name="_rev2_4">#N/A</definedName>
    <definedName name="_REV3" localSheetId="39">[1]!____p1</definedName>
    <definedName name="_REV3" localSheetId="20">[1]!____p1</definedName>
    <definedName name="_REV3" localSheetId="4">[1]!____p1</definedName>
    <definedName name="_REV3" localSheetId="25">[1]!____p1</definedName>
    <definedName name="_REV3" localSheetId="27">[1]!____p1</definedName>
    <definedName name="_REV3" localSheetId="31">[1]!____p1</definedName>
    <definedName name="_REV3" localSheetId="35">[1]!____p1</definedName>
    <definedName name="_REV3" localSheetId="33">[1]!____p1</definedName>
    <definedName name="_REV3" localSheetId="53">[1]!____p1</definedName>
    <definedName name="_REV3" localSheetId="29">[1]!____p1</definedName>
    <definedName name="_REV3" localSheetId="49">[1]!____p1</definedName>
    <definedName name="_REV3" localSheetId="6">[1]!____p1</definedName>
    <definedName name="_REV3" localSheetId="41">[1]!____p1</definedName>
    <definedName name="_REV3" localSheetId="8">[1]!____p1</definedName>
    <definedName name="_REV3" localSheetId="43">[1]!____p1</definedName>
    <definedName name="_REV3" localSheetId="10">[1]!____p1</definedName>
    <definedName name="_REV3" localSheetId="37">[1]!____p1</definedName>
    <definedName name="_REV3" localSheetId="12">[1]!____p1</definedName>
    <definedName name="_REV3" localSheetId="51">[1]!____p1</definedName>
    <definedName name="_REV3" localSheetId="14">[1]!____p1</definedName>
    <definedName name="_REV3" localSheetId="23">[1]!____p1</definedName>
    <definedName name="_REV3" localSheetId="55">[0]!____p1</definedName>
    <definedName name="_REV3" localSheetId="47">[1]!____p1</definedName>
    <definedName name="_REV3" localSheetId="18">[1]!____p1</definedName>
    <definedName name="_REV3" localSheetId="45">[1]!____p1</definedName>
    <definedName name="_REV3" localSheetId="16">[1]!____p1</definedName>
    <definedName name="_REV3">[0]!____p1</definedName>
    <definedName name="_Rg2">#REF!</definedName>
    <definedName name="_rio1">#REF!</definedName>
    <definedName name="_rio1_1" localSheetId="39">_p1</definedName>
    <definedName name="_rio1_1" localSheetId="20">_p1</definedName>
    <definedName name="_rio1_1" localSheetId="4">_p1</definedName>
    <definedName name="_rio1_1" localSheetId="25">_p1</definedName>
    <definedName name="_rio1_1" localSheetId="27">_p1</definedName>
    <definedName name="_rio1_1" localSheetId="31">_p1</definedName>
    <definedName name="_rio1_1" localSheetId="35">_p1</definedName>
    <definedName name="_rio1_1" localSheetId="33">_p1</definedName>
    <definedName name="_rio1_1" localSheetId="53">_p1</definedName>
    <definedName name="_rio1_1" localSheetId="29">_p1</definedName>
    <definedName name="_rio1_1" localSheetId="49">_p1</definedName>
    <definedName name="_rio1_1" localSheetId="6">_p1</definedName>
    <definedName name="_rio1_1" localSheetId="41">_p1</definedName>
    <definedName name="_rio1_1" localSheetId="8">_p1</definedName>
    <definedName name="_rio1_1" localSheetId="43">_p1</definedName>
    <definedName name="_rio1_1" localSheetId="10">_p1</definedName>
    <definedName name="_rio1_1" localSheetId="37">_p1</definedName>
    <definedName name="_rio1_1" localSheetId="12">_p1</definedName>
    <definedName name="_rio1_1" localSheetId="51">_p1</definedName>
    <definedName name="_rio1_1" localSheetId="14">_p1</definedName>
    <definedName name="_rio1_1" localSheetId="23">_p1</definedName>
    <definedName name="_rio1_1" localSheetId="55">_p1</definedName>
    <definedName name="_rio1_1" localSheetId="47">_p1</definedName>
    <definedName name="_rio1_1" localSheetId="18">_p1</definedName>
    <definedName name="_rio1_1" localSheetId="45">_p1</definedName>
    <definedName name="_rio1_1" localSheetId="16">_p1</definedName>
    <definedName name="_rio1_1">_p1</definedName>
    <definedName name="_rio1_2">"_p1"</definedName>
    <definedName name="_rio1_4">"_p1"</definedName>
    <definedName name="_rio2">#REF!</definedName>
    <definedName name="_rio2_1" localSheetId="39">_p1</definedName>
    <definedName name="_rio2_1" localSheetId="20">_p1</definedName>
    <definedName name="_rio2_1" localSheetId="4">_p1</definedName>
    <definedName name="_rio2_1" localSheetId="25">_p1</definedName>
    <definedName name="_rio2_1" localSheetId="27">_p1</definedName>
    <definedName name="_rio2_1" localSheetId="31">_p1</definedName>
    <definedName name="_rio2_1" localSheetId="35">_p1</definedName>
    <definedName name="_rio2_1" localSheetId="33">_p1</definedName>
    <definedName name="_rio2_1" localSheetId="53">_p1</definedName>
    <definedName name="_rio2_1" localSheetId="29">_p1</definedName>
    <definedName name="_rio2_1" localSheetId="49">_p1</definedName>
    <definedName name="_rio2_1" localSheetId="6">_p1</definedName>
    <definedName name="_rio2_1" localSheetId="41">_p1</definedName>
    <definedName name="_rio2_1" localSheetId="8">_p1</definedName>
    <definedName name="_rio2_1" localSheetId="43">_p1</definedName>
    <definedName name="_rio2_1" localSheetId="10">_p1</definedName>
    <definedName name="_rio2_1" localSheetId="37">_p1</definedName>
    <definedName name="_rio2_1" localSheetId="12">_p1</definedName>
    <definedName name="_rio2_1" localSheetId="51">_p1</definedName>
    <definedName name="_rio2_1" localSheetId="14">_p1</definedName>
    <definedName name="_rio2_1" localSheetId="23">_p1</definedName>
    <definedName name="_rio2_1" localSheetId="55">_p1</definedName>
    <definedName name="_rio2_1" localSheetId="47">_p1</definedName>
    <definedName name="_rio2_1" localSheetId="18">_p1</definedName>
    <definedName name="_rio2_1" localSheetId="45">_p1</definedName>
    <definedName name="_rio2_1" localSheetId="16">_p1</definedName>
    <definedName name="_rio2_1">_p1</definedName>
    <definedName name="_rio2_2">"_p1"</definedName>
    <definedName name="_rio2_4">"_p1"</definedName>
    <definedName name="_rio3">#REF!</definedName>
    <definedName name="_rio3_1" localSheetId="39">_p1</definedName>
    <definedName name="_rio3_1" localSheetId="20">_p1</definedName>
    <definedName name="_rio3_1" localSheetId="4">_p1</definedName>
    <definedName name="_rio3_1" localSheetId="25">_p1</definedName>
    <definedName name="_rio3_1" localSheetId="27">_p1</definedName>
    <definedName name="_rio3_1" localSheetId="31">_p1</definedName>
    <definedName name="_rio3_1" localSheetId="35">_p1</definedName>
    <definedName name="_rio3_1" localSheetId="33">_p1</definedName>
    <definedName name="_rio3_1" localSheetId="53">_p1</definedName>
    <definedName name="_rio3_1" localSheetId="29">_p1</definedName>
    <definedName name="_rio3_1" localSheetId="49">_p1</definedName>
    <definedName name="_rio3_1" localSheetId="6">_p1</definedName>
    <definedName name="_rio3_1" localSheetId="41">_p1</definedName>
    <definedName name="_rio3_1" localSheetId="8">_p1</definedName>
    <definedName name="_rio3_1" localSheetId="43">_p1</definedName>
    <definedName name="_rio3_1" localSheetId="10">_p1</definedName>
    <definedName name="_rio3_1" localSheetId="37">_p1</definedName>
    <definedName name="_rio3_1" localSheetId="12">_p1</definedName>
    <definedName name="_rio3_1" localSheetId="51">_p1</definedName>
    <definedName name="_rio3_1" localSheetId="14">_p1</definedName>
    <definedName name="_rio3_1" localSheetId="23">_p1</definedName>
    <definedName name="_rio3_1" localSheetId="55">_p1</definedName>
    <definedName name="_rio3_1" localSheetId="47">_p1</definedName>
    <definedName name="_rio3_1" localSheetId="18">_p1</definedName>
    <definedName name="_rio3_1" localSheetId="45">_p1</definedName>
    <definedName name="_rio3_1" localSheetId="16">_p1</definedName>
    <definedName name="_rio3_1">_p1</definedName>
    <definedName name="_rio3_2">"_p1"</definedName>
    <definedName name="_rio3_4">"_p1"</definedName>
    <definedName name="_rj1">#REF!</definedName>
    <definedName name="_rj1_1" localSheetId="39">_p1</definedName>
    <definedName name="_rj1_1" localSheetId="20">_p1</definedName>
    <definedName name="_rj1_1" localSheetId="4">_p1</definedName>
    <definedName name="_rj1_1" localSheetId="25">_p1</definedName>
    <definedName name="_rj1_1" localSheetId="27">_p1</definedName>
    <definedName name="_rj1_1" localSheetId="31">_p1</definedName>
    <definedName name="_rj1_1" localSheetId="35">_p1</definedName>
    <definedName name="_rj1_1" localSheetId="33">_p1</definedName>
    <definedName name="_rj1_1" localSheetId="53">_p1</definedName>
    <definedName name="_rj1_1" localSheetId="29">_p1</definedName>
    <definedName name="_rj1_1" localSheetId="49">_p1</definedName>
    <definedName name="_rj1_1" localSheetId="6">_p1</definedName>
    <definedName name="_rj1_1" localSheetId="41">_p1</definedName>
    <definedName name="_rj1_1" localSheetId="8">_p1</definedName>
    <definedName name="_rj1_1" localSheetId="43">_p1</definedName>
    <definedName name="_rj1_1" localSheetId="10">_p1</definedName>
    <definedName name="_rj1_1" localSheetId="37">_p1</definedName>
    <definedName name="_rj1_1" localSheetId="12">_p1</definedName>
    <definedName name="_rj1_1" localSheetId="51">_p1</definedName>
    <definedName name="_rj1_1" localSheetId="14">_p1</definedName>
    <definedName name="_rj1_1" localSheetId="23">_p1</definedName>
    <definedName name="_rj1_1" localSheetId="55">_p1</definedName>
    <definedName name="_rj1_1" localSheetId="47">_p1</definedName>
    <definedName name="_rj1_1" localSheetId="18">_p1</definedName>
    <definedName name="_rj1_1" localSheetId="45">_p1</definedName>
    <definedName name="_rj1_1" localSheetId="16">_p1</definedName>
    <definedName name="_rj1_1">_p1</definedName>
    <definedName name="_rj1_2">"_p1"</definedName>
    <definedName name="_rj1_4">"_p1"</definedName>
    <definedName name="_rj2">#REF!</definedName>
    <definedName name="_rj2_1" localSheetId="39">_p1</definedName>
    <definedName name="_rj2_1" localSheetId="20">_p1</definedName>
    <definedName name="_rj2_1" localSheetId="4">_p1</definedName>
    <definedName name="_rj2_1" localSheetId="25">_p1</definedName>
    <definedName name="_rj2_1" localSheetId="27">_p1</definedName>
    <definedName name="_rj2_1" localSheetId="31">_p1</definedName>
    <definedName name="_rj2_1" localSheetId="35">_p1</definedName>
    <definedName name="_rj2_1" localSheetId="33">_p1</definedName>
    <definedName name="_rj2_1" localSheetId="53">_p1</definedName>
    <definedName name="_rj2_1" localSheetId="29">_p1</definedName>
    <definedName name="_rj2_1" localSheetId="49">_p1</definedName>
    <definedName name="_rj2_1" localSheetId="6">_p1</definedName>
    <definedName name="_rj2_1" localSheetId="41">_p1</definedName>
    <definedName name="_rj2_1" localSheetId="8">_p1</definedName>
    <definedName name="_rj2_1" localSheetId="43">_p1</definedName>
    <definedName name="_rj2_1" localSheetId="10">_p1</definedName>
    <definedName name="_rj2_1" localSheetId="37">_p1</definedName>
    <definedName name="_rj2_1" localSheetId="12">_p1</definedName>
    <definedName name="_rj2_1" localSheetId="51">_p1</definedName>
    <definedName name="_rj2_1" localSheetId="14">_p1</definedName>
    <definedName name="_rj2_1" localSheetId="23">_p1</definedName>
    <definedName name="_rj2_1" localSheetId="55">_p1</definedName>
    <definedName name="_rj2_1" localSheetId="47">_p1</definedName>
    <definedName name="_rj2_1" localSheetId="18">_p1</definedName>
    <definedName name="_rj2_1" localSheetId="45">_p1</definedName>
    <definedName name="_rj2_1" localSheetId="16">_p1</definedName>
    <definedName name="_rj2_1">_p1</definedName>
    <definedName name="_rj2_2">"_p1"</definedName>
    <definedName name="_rj2_4">"_p1"</definedName>
    <definedName name="_rj3">#REF!</definedName>
    <definedName name="_rj3_1" localSheetId="39">_p1</definedName>
    <definedName name="_rj3_1" localSheetId="20">_p1</definedName>
    <definedName name="_rj3_1" localSheetId="4">_p1</definedName>
    <definedName name="_rj3_1" localSheetId="25">_p1</definedName>
    <definedName name="_rj3_1" localSheetId="27">_p1</definedName>
    <definedName name="_rj3_1" localSheetId="31">_p1</definedName>
    <definedName name="_rj3_1" localSheetId="35">_p1</definedName>
    <definedName name="_rj3_1" localSheetId="33">_p1</definedName>
    <definedName name="_rj3_1" localSheetId="53">_p1</definedName>
    <definedName name="_rj3_1" localSheetId="29">_p1</definedName>
    <definedName name="_rj3_1" localSheetId="49">_p1</definedName>
    <definedName name="_rj3_1" localSheetId="6">_p1</definedName>
    <definedName name="_rj3_1" localSheetId="41">_p1</definedName>
    <definedName name="_rj3_1" localSheetId="8">_p1</definedName>
    <definedName name="_rj3_1" localSheetId="43">_p1</definedName>
    <definedName name="_rj3_1" localSheetId="10">_p1</definedName>
    <definedName name="_rj3_1" localSheetId="37">_p1</definedName>
    <definedName name="_rj3_1" localSheetId="12">_p1</definedName>
    <definedName name="_rj3_1" localSheetId="51">_p1</definedName>
    <definedName name="_rj3_1" localSheetId="14">_p1</definedName>
    <definedName name="_rj3_1" localSheetId="23">_p1</definedName>
    <definedName name="_rj3_1" localSheetId="55">_p1</definedName>
    <definedName name="_rj3_1" localSheetId="47">_p1</definedName>
    <definedName name="_rj3_1" localSheetId="18">_p1</definedName>
    <definedName name="_rj3_1" localSheetId="45">_p1</definedName>
    <definedName name="_rj3_1" localSheetId="16">_p1</definedName>
    <definedName name="_rj3_1">_p1</definedName>
    <definedName name="_rj3_2">"_p1"</definedName>
    <definedName name="_rj3_4">"_p1"</definedName>
    <definedName name="_rj4">#REF!</definedName>
    <definedName name="_rj4_1" localSheetId="39">_p1</definedName>
    <definedName name="_rj4_1" localSheetId="20">_p1</definedName>
    <definedName name="_rj4_1" localSheetId="4">_p1</definedName>
    <definedName name="_rj4_1" localSheetId="25">_p1</definedName>
    <definedName name="_rj4_1" localSheetId="27">_p1</definedName>
    <definedName name="_rj4_1" localSheetId="31">_p1</definedName>
    <definedName name="_rj4_1" localSheetId="35">_p1</definedName>
    <definedName name="_rj4_1" localSheetId="33">_p1</definedName>
    <definedName name="_rj4_1" localSheetId="53">_p1</definedName>
    <definedName name="_rj4_1" localSheetId="29">_p1</definedName>
    <definedName name="_rj4_1" localSheetId="49">_p1</definedName>
    <definedName name="_rj4_1" localSheetId="6">_p1</definedName>
    <definedName name="_rj4_1" localSheetId="41">_p1</definedName>
    <definedName name="_rj4_1" localSheetId="8">_p1</definedName>
    <definedName name="_rj4_1" localSheetId="43">_p1</definedName>
    <definedName name="_rj4_1" localSheetId="10">_p1</definedName>
    <definedName name="_rj4_1" localSheetId="37">_p1</definedName>
    <definedName name="_rj4_1" localSheetId="12">_p1</definedName>
    <definedName name="_rj4_1" localSheetId="51">_p1</definedName>
    <definedName name="_rj4_1" localSheetId="14">_p1</definedName>
    <definedName name="_rj4_1" localSheetId="23">_p1</definedName>
    <definedName name="_rj4_1" localSheetId="55">_p1</definedName>
    <definedName name="_rj4_1" localSheetId="47">_p1</definedName>
    <definedName name="_rj4_1" localSheetId="18">_p1</definedName>
    <definedName name="_rj4_1" localSheetId="45">_p1</definedName>
    <definedName name="_rj4_1" localSheetId="16">_p1</definedName>
    <definedName name="_rj4_1">_p1</definedName>
    <definedName name="_rj4_2">"_p1"</definedName>
    <definedName name="_rj4_4">"_p1"</definedName>
    <definedName name="_rj5">#REF!</definedName>
    <definedName name="_rj5_1" localSheetId="39">_p1</definedName>
    <definedName name="_rj5_1" localSheetId="20">_p1</definedName>
    <definedName name="_rj5_1" localSheetId="4">_p1</definedName>
    <definedName name="_rj5_1" localSheetId="25">_p1</definedName>
    <definedName name="_rj5_1" localSheetId="27">_p1</definedName>
    <definedName name="_rj5_1" localSheetId="31">_p1</definedName>
    <definedName name="_rj5_1" localSheetId="35">_p1</definedName>
    <definedName name="_rj5_1" localSheetId="33">_p1</definedName>
    <definedName name="_rj5_1" localSheetId="53">_p1</definedName>
    <definedName name="_rj5_1" localSheetId="29">_p1</definedName>
    <definedName name="_rj5_1" localSheetId="49">_p1</definedName>
    <definedName name="_rj5_1" localSheetId="6">_p1</definedName>
    <definedName name="_rj5_1" localSheetId="41">_p1</definedName>
    <definedName name="_rj5_1" localSheetId="8">_p1</definedName>
    <definedName name="_rj5_1" localSheetId="43">_p1</definedName>
    <definedName name="_rj5_1" localSheetId="10">_p1</definedName>
    <definedName name="_rj5_1" localSheetId="37">_p1</definedName>
    <definedName name="_rj5_1" localSheetId="12">_p1</definedName>
    <definedName name="_rj5_1" localSheetId="51">_p1</definedName>
    <definedName name="_rj5_1" localSheetId="14">_p1</definedName>
    <definedName name="_rj5_1" localSheetId="23">_p1</definedName>
    <definedName name="_rj5_1" localSheetId="55">_p1</definedName>
    <definedName name="_rj5_1" localSheetId="47">_p1</definedName>
    <definedName name="_rj5_1" localSheetId="18">_p1</definedName>
    <definedName name="_rj5_1" localSheetId="45">_p1</definedName>
    <definedName name="_rj5_1" localSheetId="16">_p1</definedName>
    <definedName name="_rj5_1">_p1</definedName>
    <definedName name="_rj5_2">"_p1"</definedName>
    <definedName name="_rj5_4">"_p1"</definedName>
    <definedName name="_rj6">#REF!</definedName>
    <definedName name="_rj6_1" localSheetId="39">_p1</definedName>
    <definedName name="_rj6_1" localSheetId="20">_p1</definedName>
    <definedName name="_rj6_1" localSheetId="4">_p1</definedName>
    <definedName name="_rj6_1" localSheetId="25">_p1</definedName>
    <definedName name="_rj6_1" localSheetId="27">_p1</definedName>
    <definedName name="_rj6_1" localSheetId="31">_p1</definedName>
    <definedName name="_rj6_1" localSheetId="35">_p1</definedName>
    <definedName name="_rj6_1" localSheetId="33">_p1</definedName>
    <definedName name="_rj6_1" localSheetId="53">_p1</definedName>
    <definedName name="_rj6_1" localSheetId="29">_p1</definedName>
    <definedName name="_rj6_1" localSheetId="49">_p1</definedName>
    <definedName name="_rj6_1" localSheetId="6">_p1</definedName>
    <definedName name="_rj6_1" localSheetId="41">_p1</definedName>
    <definedName name="_rj6_1" localSheetId="8">_p1</definedName>
    <definedName name="_rj6_1" localSheetId="43">_p1</definedName>
    <definedName name="_rj6_1" localSheetId="10">_p1</definedName>
    <definedName name="_rj6_1" localSheetId="37">_p1</definedName>
    <definedName name="_rj6_1" localSheetId="12">_p1</definedName>
    <definedName name="_rj6_1" localSheetId="51">_p1</definedName>
    <definedName name="_rj6_1" localSheetId="14">_p1</definedName>
    <definedName name="_rj6_1" localSheetId="23">_p1</definedName>
    <definedName name="_rj6_1" localSheetId="55">_p1</definedName>
    <definedName name="_rj6_1" localSheetId="47">_p1</definedName>
    <definedName name="_rj6_1" localSheetId="18">_p1</definedName>
    <definedName name="_rj6_1" localSheetId="45">_p1</definedName>
    <definedName name="_rj6_1" localSheetId="16">_p1</definedName>
    <definedName name="_rj6_1">_p1</definedName>
    <definedName name="_rj6_2">"_p1"</definedName>
    <definedName name="_rj6_4">"_p1"</definedName>
    <definedName name="_rj7">#REF!</definedName>
    <definedName name="_rj7_1" localSheetId="39">_p1</definedName>
    <definedName name="_rj7_1" localSheetId="20">_p1</definedName>
    <definedName name="_rj7_1" localSheetId="4">_p1</definedName>
    <definedName name="_rj7_1" localSheetId="25">_p1</definedName>
    <definedName name="_rj7_1" localSheetId="27">_p1</definedName>
    <definedName name="_rj7_1" localSheetId="31">_p1</definedName>
    <definedName name="_rj7_1" localSheetId="35">_p1</definedName>
    <definedName name="_rj7_1" localSheetId="33">_p1</definedName>
    <definedName name="_rj7_1" localSheetId="53">_p1</definedName>
    <definedName name="_rj7_1" localSheetId="29">_p1</definedName>
    <definedName name="_rj7_1" localSheetId="49">_p1</definedName>
    <definedName name="_rj7_1" localSheetId="6">_p1</definedName>
    <definedName name="_rj7_1" localSheetId="41">_p1</definedName>
    <definedName name="_rj7_1" localSheetId="8">_p1</definedName>
    <definedName name="_rj7_1" localSheetId="43">_p1</definedName>
    <definedName name="_rj7_1" localSheetId="10">_p1</definedName>
    <definedName name="_rj7_1" localSheetId="37">_p1</definedName>
    <definedName name="_rj7_1" localSheetId="12">_p1</definedName>
    <definedName name="_rj7_1" localSheetId="51">_p1</definedName>
    <definedName name="_rj7_1" localSheetId="14">_p1</definedName>
    <definedName name="_rj7_1" localSheetId="23">_p1</definedName>
    <definedName name="_rj7_1" localSheetId="55">_p1</definedName>
    <definedName name="_rj7_1" localSheetId="47">_p1</definedName>
    <definedName name="_rj7_1" localSheetId="18">_p1</definedName>
    <definedName name="_rj7_1" localSheetId="45">_p1</definedName>
    <definedName name="_rj7_1" localSheetId="16">_p1</definedName>
    <definedName name="_rj7_1">_p1</definedName>
    <definedName name="_rj7_2">"_p1"</definedName>
    <definedName name="_rj7_4">"_p1"</definedName>
    <definedName name="_rj8">#REF!</definedName>
    <definedName name="_rj8_1" localSheetId="39">_p1</definedName>
    <definedName name="_rj8_1" localSheetId="20">_p1</definedName>
    <definedName name="_rj8_1" localSheetId="4">_p1</definedName>
    <definedName name="_rj8_1" localSheetId="25">_p1</definedName>
    <definedName name="_rj8_1" localSheetId="27">_p1</definedName>
    <definedName name="_rj8_1" localSheetId="31">_p1</definedName>
    <definedName name="_rj8_1" localSheetId="35">_p1</definedName>
    <definedName name="_rj8_1" localSheetId="33">_p1</definedName>
    <definedName name="_rj8_1" localSheetId="53">_p1</definedName>
    <definedName name="_rj8_1" localSheetId="29">_p1</definedName>
    <definedName name="_rj8_1" localSheetId="49">_p1</definedName>
    <definedName name="_rj8_1" localSheetId="6">_p1</definedName>
    <definedName name="_rj8_1" localSheetId="41">_p1</definedName>
    <definedName name="_rj8_1" localSheetId="8">_p1</definedName>
    <definedName name="_rj8_1" localSheetId="43">_p1</definedName>
    <definedName name="_rj8_1" localSheetId="10">_p1</definedName>
    <definedName name="_rj8_1" localSheetId="37">_p1</definedName>
    <definedName name="_rj8_1" localSheetId="12">_p1</definedName>
    <definedName name="_rj8_1" localSheetId="51">_p1</definedName>
    <definedName name="_rj8_1" localSheetId="14">_p1</definedName>
    <definedName name="_rj8_1" localSheetId="23">_p1</definedName>
    <definedName name="_rj8_1" localSheetId="55">_p1</definedName>
    <definedName name="_rj8_1" localSheetId="47">_p1</definedName>
    <definedName name="_rj8_1" localSheetId="18">_p1</definedName>
    <definedName name="_rj8_1" localSheetId="45">_p1</definedName>
    <definedName name="_rj8_1" localSheetId="16">_p1</definedName>
    <definedName name="_rj8_1">_p1</definedName>
    <definedName name="_rj8_2">"_p1"</definedName>
    <definedName name="_rj8_4">"_p1"</definedName>
    <definedName name="_rj9">#REF!</definedName>
    <definedName name="_rj9_1" localSheetId="39">_p1</definedName>
    <definedName name="_rj9_1" localSheetId="20">_p1</definedName>
    <definedName name="_rj9_1" localSheetId="4">_p1</definedName>
    <definedName name="_rj9_1" localSheetId="25">_p1</definedName>
    <definedName name="_rj9_1" localSheetId="27">_p1</definedName>
    <definedName name="_rj9_1" localSheetId="31">_p1</definedName>
    <definedName name="_rj9_1" localSheetId="35">_p1</definedName>
    <definedName name="_rj9_1" localSheetId="33">_p1</definedName>
    <definedName name="_rj9_1" localSheetId="53">_p1</definedName>
    <definedName name="_rj9_1" localSheetId="29">_p1</definedName>
    <definedName name="_rj9_1" localSheetId="49">_p1</definedName>
    <definedName name="_rj9_1" localSheetId="6">_p1</definedName>
    <definedName name="_rj9_1" localSheetId="41">_p1</definedName>
    <definedName name="_rj9_1" localSheetId="8">_p1</definedName>
    <definedName name="_rj9_1" localSheetId="43">_p1</definedName>
    <definedName name="_rj9_1" localSheetId="10">_p1</definedName>
    <definedName name="_rj9_1" localSheetId="37">_p1</definedName>
    <definedName name="_rj9_1" localSheetId="12">_p1</definedName>
    <definedName name="_rj9_1" localSheetId="51">_p1</definedName>
    <definedName name="_rj9_1" localSheetId="14">_p1</definedName>
    <definedName name="_rj9_1" localSheetId="23">_p1</definedName>
    <definedName name="_rj9_1" localSheetId="55">_p1</definedName>
    <definedName name="_rj9_1" localSheetId="47">_p1</definedName>
    <definedName name="_rj9_1" localSheetId="18">_p1</definedName>
    <definedName name="_rj9_1" localSheetId="45">_p1</definedName>
    <definedName name="_rj9_1" localSheetId="16">_p1</definedName>
    <definedName name="_rj9_1">_p1</definedName>
    <definedName name="_rj9_2">"_p1"</definedName>
    <definedName name="_rj9_4">"_p1"</definedName>
    <definedName name="_RM1">#REF!</definedName>
    <definedName name="_RM2">#REF!</definedName>
    <definedName name="_RM3">#REF!</definedName>
    <definedName name="_rr2" localSheetId="39">[1]!_p1</definedName>
    <definedName name="_rr2" localSheetId="20">[1]!_p1</definedName>
    <definedName name="_rr2" localSheetId="4">[1]!_p1</definedName>
    <definedName name="_rr2" localSheetId="25">[1]!_p1</definedName>
    <definedName name="_rr2" localSheetId="27">[1]!_p1</definedName>
    <definedName name="_rr2" localSheetId="31">[1]!_p1</definedName>
    <definedName name="_rr2" localSheetId="35">[1]!_p1</definedName>
    <definedName name="_rr2" localSheetId="33">[1]!_p1</definedName>
    <definedName name="_rr2" localSheetId="53">[1]!_p1</definedName>
    <definedName name="_rr2" localSheetId="29">[1]!_p1</definedName>
    <definedName name="_rr2" localSheetId="49">[1]!_p1</definedName>
    <definedName name="_rr2" localSheetId="6">[1]!_p1</definedName>
    <definedName name="_rr2" localSheetId="41">[1]!_p1</definedName>
    <definedName name="_rr2" localSheetId="8">[1]!_p1</definedName>
    <definedName name="_rr2" localSheetId="43">[1]!_p1</definedName>
    <definedName name="_rr2" localSheetId="10">[1]!_p1</definedName>
    <definedName name="_rr2" localSheetId="37">[1]!_p1</definedName>
    <definedName name="_rr2" localSheetId="12">[1]!_p1</definedName>
    <definedName name="_rr2" localSheetId="51">[1]!_p1</definedName>
    <definedName name="_rr2" localSheetId="14">[1]!_p1</definedName>
    <definedName name="_rr2" localSheetId="23">[1]!_p1</definedName>
    <definedName name="_rr2" localSheetId="55">[0]!_p1</definedName>
    <definedName name="_rr2" localSheetId="47">[1]!_p1</definedName>
    <definedName name="_rr2" localSheetId="18">[1]!_p1</definedName>
    <definedName name="_rr2" localSheetId="45">[1]!_p1</definedName>
    <definedName name="_rr2" localSheetId="16">[1]!_p1</definedName>
    <definedName name="_rr2">[0]!_p1</definedName>
    <definedName name="_RS1">#REF!</definedName>
    <definedName name="_rs2">#REF!</definedName>
    <definedName name="_rs2_1" localSheetId="39">_p1</definedName>
    <definedName name="_rs2_1" localSheetId="20">_p1</definedName>
    <definedName name="_rs2_1" localSheetId="4">_p1</definedName>
    <definedName name="_rs2_1" localSheetId="25">_p1</definedName>
    <definedName name="_rs2_1" localSheetId="27">_p1</definedName>
    <definedName name="_rs2_1" localSheetId="31">_p1</definedName>
    <definedName name="_rs2_1" localSheetId="35">_p1</definedName>
    <definedName name="_rs2_1" localSheetId="33">_p1</definedName>
    <definedName name="_rs2_1" localSheetId="53">_p1</definedName>
    <definedName name="_rs2_1" localSheetId="29">_p1</definedName>
    <definedName name="_rs2_1" localSheetId="49">_p1</definedName>
    <definedName name="_rs2_1" localSheetId="6">_p1</definedName>
    <definedName name="_rs2_1" localSheetId="41">_p1</definedName>
    <definedName name="_rs2_1" localSheetId="8">_p1</definedName>
    <definedName name="_rs2_1" localSheetId="43">_p1</definedName>
    <definedName name="_rs2_1" localSheetId="10">_p1</definedName>
    <definedName name="_rs2_1" localSheetId="37">_p1</definedName>
    <definedName name="_rs2_1" localSheetId="12">_p1</definedName>
    <definedName name="_rs2_1" localSheetId="51">_p1</definedName>
    <definedName name="_rs2_1" localSheetId="14">_p1</definedName>
    <definedName name="_rs2_1" localSheetId="23">_p1</definedName>
    <definedName name="_rs2_1" localSheetId="55">_p1</definedName>
    <definedName name="_rs2_1" localSheetId="47">_p1</definedName>
    <definedName name="_rs2_1" localSheetId="18">_p1</definedName>
    <definedName name="_rs2_1" localSheetId="45">_p1</definedName>
    <definedName name="_rs2_1" localSheetId="16">_p1</definedName>
    <definedName name="_rs2_1">_p1</definedName>
    <definedName name="_rs2_2">"_p1"</definedName>
    <definedName name="_rs2_4">"_p1"</definedName>
    <definedName name="_rs3">#REF!</definedName>
    <definedName name="_rs3_1" localSheetId="39">_p1</definedName>
    <definedName name="_rs3_1" localSheetId="20">_p1</definedName>
    <definedName name="_rs3_1" localSheetId="4">_p1</definedName>
    <definedName name="_rs3_1" localSheetId="25">_p1</definedName>
    <definedName name="_rs3_1" localSheetId="27">_p1</definedName>
    <definedName name="_rs3_1" localSheetId="31">_p1</definedName>
    <definedName name="_rs3_1" localSheetId="35">_p1</definedName>
    <definedName name="_rs3_1" localSheetId="33">_p1</definedName>
    <definedName name="_rs3_1" localSheetId="53">_p1</definedName>
    <definedName name="_rs3_1" localSheetId="29">_p1</definedName>
    <definedName name="_rs3_1" localSheetId="49">_p1</definedName>
    <definedName name="_rs3_1" localSheetId="6">_p1</definedName>
    <definedName name="_rs3_1" localSheetId="41">_p1</definedName>
    <definedName name="_rs3_1" localSheetId="8">_p1</definedName>
    <definedName name="_rs3_1" localSheetId="43">_p1</definedName>
    <definedName name="_rs3_1" localSheetId="10">_p1</definedName>
    <definedName name="_rs3_1" localSheetId="37">_p1</definedName>
    <definedName name="_rs3_1" localSheetId="12">_p1</definedName>
    <definedName name="_rs3_1" localSheetId="51">_p1</definedName>
    <definedName name="_rs3_1" localSheetId="14">_p1</definedName>
    <definedName name="_rs3_1" localSheetId="23">_p1</definedName>
    <definedName name="_rs3_1" localSheetId="55">_p1</definedName>
    <definedName name="_rs3_1" localSheetId="47">_p1</definedName>
    <definedName name="_rs3_1" localSheetId="18">_p1</definedName>
    <definedName name="_rs3_1" localSheetId="45">_p1</definedName>
    <definedName name="_rs3_1" localSheetId="16">_p1</definedName>
    <definedName name="_rs3_1">_p1</definedName>
    <definedName name="_rs3_2">"_p1"</definedName>
    <definedName name="_rs3_4">"_p1"</definedName>
    <definedName name="_rs4">#REF!</definedName>
    <definedName name="_rs4_1" localSheetId="39">_p1</definedName>
    <definedName name="_rs4_1" localSheetId="20">_p1</definedName>
    <definedName name="_rs4_1" localSheetId="4">_p1</definedName>
    <definedName name="_rs4_1" localSheetId="25">_p1</definedName>
    <definedName name="_rs4_1" localSheetId="27">_p1</definedName>
    <definedName name="_rs4_1" localSheetId="31">_p1</definedName>
    <definedName name="_rs4_1" localSheetId="35">_p1</definedName>
    <definedName name="_rs4_1" localSheetId="33">_p1</definedName>
    <definedName name="_rs4_1" localSheetId="53">_p1</definedName>
    <definedName name="_rs4_1" localSheetId="29">_p1</definedName>
    <definedName name="_rs4_1" localSheetId="49">_p1</definedName>
    <definedName name="_rs4_1" localSheetId="6">_p1</definedName>
    <definedName name="_rs4_1" localSheetId="41">_p1</definedName>
    <definedName name="_rs4_1" localSheetId="8">_p1</definedName>
    <definedName name="_rs4_1" localSheetId="43">_p1</definedName>
    <definedName name="_rs4_1" localSheetId="10">_p1</definedName>
    <definedName name="_rs4_1" localSheetId="37">_p1</definedName>
    <definedName name="_rs4_1" localSheetId="12">_p1</definedName>
    <definedName name="_rs4_1" localSheetId="51">_p1</definedName>
    <definedName name="_rs4_1" localSheetId="14">_p1</definedName>
    <definedName name="_rs4_1" localSheetId="23">_p1</definedName>
    <definedName name="_rs4_1" localSheetId="55">_p1</definedName>
    <definedName name="_rs4_1" localSheetId="47">_p1</definedName>
    <definedName name="_rs4_1" localSheetId="18">_p1</definedName>
    <definedName name="_rs4_1" localSheetId="45">_p1</definedName>
    <definedName name="_rs4_1" localSheetId="16">_p1</definedName>
    <definedName name="_rs4_1">_p1</definedName>
    <definedName name="_rs4_2">"_p1"</definedName>
    <definedName name="_rs4_4">"_p1"</definedName>
    <definedName name="_rs5">#REF!</definedName>
    <definedName name="_rs5_1" localSheetId="39">_p1</definedName>
    <definedName name="_rs5_1" localSheetId="20">_p1</definedName>
    <definedName name="_rs5_1" localSheetId="4">_p1</definedName>
    <definedName name="_rs5_1" localSheetId="25">_p1</definedName>
    <definedName name="_rs5_1" localSheetId="27">_p1</definedName>
    <definedName name="_rs5_1" localSheetId="31">_p1</definedName>
    <definedName name="_rs5_1" localSheetId="35">_p1</definedName>
    <definedName name="_rs5_1" localSheetId="33">_p1</definedName>
    <definedName name="_rs5_1" localSheetId="53">_p1</definedName>
    <definedName name="_rs5_1" localSheetId="29">_p1</definedName>
    <definedName name="_rs5_1" localSheetId="49">_p1</definedName>
    <definedName name="_rs5_1" localSheetId="6">_p1</definedName>
    <definedName name="_rs5_1" localSheetId="41">_p1</definedName>
    <definedName name="_rs5_1" localSheetId="8">_p1</definedName>
    <definedName name="_rs5_1" localSheetId="43">_p1</definedName>
    <definedName name="_rs5_1" localSheetId="10">_p1</definedName>
    <definedName name="_rs5_1" localSheetId="37">_p1</definedName>
    <definedName name="_rs5_1" localSheetId="12">_p1</definedName>
    <definedName name="_rs5_1" localSheetId="51">_p1</definedName>
    <definedName name="_rs5_1" localSheetId="14">_p1</definedName>
    <definedName name="_rs5_1" localSheetId="23">_p1</definedName>
    <definedName name="_rs5_1" localSheetId="55">_p1</definedName>
    <definedName name="_rs5_1" localSheetId="47">_p1</definedName>
    <definedName name="_rs5_1" localSheetId="18">_p1</definedName>
    <definedName name="_rs5_1" localSheetId="45">_p1</definedName>
    <definedName name="_rs5_1" localSheetId="16">_p1</definedName>
    <definedName name="_rs5_1">_p1</definedName>
    <definedName name="_rs5_2">"_p1"</definedName>
    <definedName name="_rs5_4">"_p1"</definedName>
    <definedName name="_rs6">#REF!</definedName>
    <definedName name="_rs6_1" localSheetId="39">_p1</definedName>
    <definedName name="_rs6_1" localSheetId="20">_p1</definedName>
    <definedName name="_rs6_1" localSheetId="4">_p1</definedName>
    <definedName name="_rs6_1" localSheetId="25">_p1</definedName>
    <definedName name="_rs6_1" localSheetId="27">_p1</definedName>
    <definedName name="_rs6_1" localSheetId="31">_p1</definedName>
    <definedName name="_rs6_1" localSheetId="35">_p1</definedName>
    <definedName name="_rs6_1" localSheetId="33">_p1</definedName>
    <definedName name="_rs6_1" localSheetId="53">_p1</definedName>
    <definedName name="_rs6_1" localSheetId="29">_p1</definedName>
    <definedName name="_rs6_1" localSheetId="49">_p1</definedName>
    <definedName name="_rs6_1" localSheetId="6">_p1</definedName>
    <definedName name="_rs6_1" localSheetId="41">_p1</definedName>
    <definedName name="_rs6_1" localSheetId="8">_p1</definedName>
    <definedName name="_rs6_1" localSheetId="43">_p1</definedName>
    <definedName name="_rs6_1" localSheetId="10">_p1</definedName>
    <definedName name="_rs6_1" localSheetId="37">_p1</definedName>
    <definedName name="_rs6_1" localSheetId="12">_p1</definedName>
    <definedName name="_rs6_1" localSheetId="51">_p1</definedName>
    <definedName name="_rs6_1" localSheetId="14">_p1</definedName>
    <definedName name="_rs6_1" localSheetId="23">_p1</definedName>
    <definedName name="_rs6_1" localSheetId="55">_p1</definedName>
    <definedName name="_rs6_1" localSheetId="47">_p1</definedName>
    <definedName name="_rs6_1" localSheetId="18">_p1</definedName>
    <definedName name="_rs6_1" localSheetId="45">_p1</definedName>
    <definedName name="_rs6_1" localSheetId="16">_p1</definedName>
    <definedName name="_rs6_1">_p1</definedName>
    <definedName name="_rs6_2">"_p1"</definedName>
    <definedName name="_rs6_4">"_p1"</definedName>
    <definedName name="_rs7">#REF!</definedName>
    <definedName name="_rs7_1" localSheetId="39">_p1</definedName>
    <definedName name="_rs7_1" localSheetId="20">_p1</definedName>
    <definedName name="_rs7_1" localSheetId="4">_p1</definedName>
    <definedName name="_rs7_1" localSheetId="25">_p1</definedName>
    <definedName name="_rs7_1" localSheetId="27">_p1</definedName>
    <definedName name="_rs7_1" localSheetId="31">_p1</definedName>
    <definedName name="_rs7_1" localSheetId="35">_p1</definedName>
    <definedName name="_rs7_1" localSheetId="33">_p1</definedName>
    <definedName name="_rs7_1" localSheetId="53">_p1</definedName>
    <definedName name="_rs7_1" localSheetId="29">_p1</definedName>
    <definedName name="_rs7_1" localSheetId="49">_p1</definedName>
    <definedName name="_rs7_1" localSheetId="6">_p1</definedName>
    <definedName name="_rs7_1" localSheetId="41">_p1</definedName>
    <definedName name="_rs7_1" localSheetId="8">_p1</definedName>
    <definedName name="_rs7_1" localSheetId="43">_p1</definedName>
    <definedName name="_rs7_1" localSheetId="10">_p1</definedName>
    <definedName name="_rs7_1" localSheetId="37">_p1</definedName>
    <definedName name="_rs7_1" localSheetId="12">_p1</definedName>
    <definedName name="_rs7_1" localSheetId="51">_p1</definedName>
    <definedName name="_rs7_1" localSheetId="14">_p1</definedName>
    <definedName name="_rs7_1" localSheetId="23">_p1</definedName>
    <definedName name="_rs7_1" localSheetId="55">_p1</definedName>
    <definedName name="_rs7_1" localSheetId="47">_p1</definedName>
    <definedName name="_rs7_1" localSheetId="18">_p1</definedName>
    <definedName name="_rs7_1" localSheetId="45">_p1</definedName>
    <definedName name="_rs7_1" localSheetId="16">_p1</definedName>
    <definedName name="_rs7_1">_p1</definedName>
    <definedName name="_rs7_2">"_p1"</definedName>
    <definedName name="_rs7_4">"_p1"</definedName>
    <definedName name="_rs8">#REF!</definedName>
    <definedName name="_rs8_1" localSheetId="39">_p1</definedName>
    <definedName name="_rs8_1" localSheetId="20">_p1</definedName>
    <definedName name="_rs8_1" localSheetId="4">_p1</definedName>
    <definedName name="_rs8_1" localSheetId="25">_p1</definedName>
    <definedName name="_rs8_1" localSheetId="27">_p1</definedName>
    <definedName name="_rs8_1" localSheetId="31">_p1</definedName>
    <definedName name="_rs8_1" localSheetId="35">_p1</definedName>
    <definedName name="_rs8_1" localSheetId="33">_p1</definedName>
    <definedName name="_rs8_1" localSheetId="53">_p1</definedName>
    <definedName name="_rs8_1" localSheetId="29">_p1</definedName>
    <definedName name="_rs8_1" localSheetId="49">_p1</definedName>
    <definedName name="_rs8_1" localSheetId="6">_p1</definedName>
    <definedName name="_rs8_1" localSheetId="41">_p1</definedName>
    <definedName name="_rs8_1" localSheetId="8">_p1</definedName>
    <definedName name="_rs8_1" localSheetId="43">_p1</definedName>
    <definedName name="_rs8_1" localSheetId="10">_p1</definedName>
    <definedName name="_rs8_1" localSheetId="37">_p1</definedName>
    <definedName name="_rs8_1" localSheetId="12">_p1</definedName>
    <definedName name="_rs8_1" localSheetId="51">_p1</definedName>
    <definedName name="_rs8_1" localSheetId="14">_p1</definedName>
    <definedName name="_rs8_1" localSheetId="23">_p1</definedName>
    <definedName name="_rs8_1" localSheetId="55">_p1</definedName>
    <definedName name="_rs8_1" localSheetId="47">_p1</definedName>
    <definedName name="_rs8_1" localSheetId="18">_p1</definedName>
    <definedName name="_rs8_1" localSheetId="45">_p1</definedName>
    <definedName name="_rs8_1" localSheetId="16">_p1</definedName>
    <definedName name="_rs8_1">_p1</definedName>
    <definedName name="_rs8_2">"_p1"</definedName>
    <definedName name="_rs8_4">"_p1"</definedName>
    <definedName name="_rs9">#REF!</definedName>
    <definedName name="_rs9_1" localSheetId="39">_p1</definedName>
    <definedName name="_rs9_1" localSheetId="20">_p1</definedName>
    <definedName name="_rs9_1" localSheetId="4">_p1</definedName>
    <definedName name="_rs9_1" localSheetId="25">_p1</definedName>
    <definedName name="_rs9_1" localSheetId="27">_p1</definedName>
    <definedName name="_rs9_1" localSheetId="31">_p1</definedName>
    <definedName name="_rs9_1" localSheetId="35">_p1</definedName>
    <definedName name="_rs9_1" localSheetId="33">_p1</definedName>
    <definedName name="_rs9_1" localSheetId="53">_p1</definedName>
    <definedName name="_rs9_1" localSheetId="29">_p1</definedName>
    <definedName name="_rs9_1" localSheetId="49">_p1</definedName>
    <definedName name="_rs9_1" localSheetId="6">_p1</definedName>
    <definedName name="_rs9_1" localSheetId="41">_p1</definedName>
    <definedName name="_rs9_1" localSheetId="8">_p1</definedName>
    <definedName name="_rs9_1" localSheetId="43">_p1</definedName>
    <definedName name="_rs9_1" localSheetId="10">_p1</definedName>
    <definedName name="_rs9_1" localSheetId="37">_p1</definedName>
    <definedName name="_rs9_1" localSheetId="12">_p1</definedName>
    <definedName name="_rs9_1" localSheetId="51">_p1</definedName>
    <definedName name="_rs9_1" localSheetId="14">_p1</definedName>
    <definedName name="_rs9_1" localSheetId="23">_p1</definedName>
    <definedName name="_rs9_1" localSheetId="55">_p1</definedName>
    <definedName name="_rs9_1" localSheetId="47">_p1</definedName>
    <definedName name="_rs9_1" localSheetId="18">_p1</definedName>
    <definedName name="_rs9_1" localSheetId="45">_p1</definedName>
    <definedName name="_rs9_1" localSheetId="16">_p1</definedName>
    <definedName name="_rs9_1">_p1</definedName>
    <definedName name="_rs9_2">"_p1"</definedName>
    <definedName name="_rs9_4">"_p1"</definedName>
    <definedName name="_rtv3" localSheetId="39">[1]!_p1</definedName>
    <definedName name="_rtv3" localSheetId="20">[1]!_p1</definedName>
    <definedName name="_rtv3" localSheetId="4">[1]!_p1</definedName>
    <definedName name="_rtv3" localSheetId="25">[1]!_p1</definedName>
    <definedName name="_rtv3" localSheetId="27">[1]!_p1</definedName>
    <definedName name="_rtv3" localSheetId="31">[1]!_p1</definedName>
    <definedName name="_rtv3" localSheetId="35">[1]!_p1</definedName>
    <definedName name="_rtv3" localSheetId="33">[1]!_p1</definedName>
    <definedName name="_rtv3" localSheetId="53">[1]!_p1</definedName>
    <definedName name="_rtv3" localSheetId="29">[1]!_p1</definedName>
    <definedName name="_rtv3" localSheetId="49">[1]!_p1</definedName>
    <definedName name="_rtv3" localSheetId="6">[1]!_p1</definedName>
    <definedName name="_rtv3" localSheetId="41">[1]!_p1</definedName>
    <definedName name="_rtv3" localSheetId="8">[1]!_p1</definedName>
    <definedName name="_rtv3" localSheetId="43">[1]!_p1</definedName>
    <definedName name="_rtv3" localSheetId="10">[1]!_p1</definedName>
    <definedName name="_rtv3" localSheetId="37">[1]!_p1</definedName>
    <definedName name="_rtv3" localSheetId="12">[1]!_p1</definedName>
    <definedName name="_rtv3" localSheetId="51">[1]!_p1</definedName>
    <definedName name="_rtv3" localSheetId="14">[1]!_p1</definedName>
    <definedName name="_rtv3" localSheetId="23">[1]!_p1</definedName>
    <definedName name="_rtv3" localSheetId="55">[0]!_p1</definedName>
    <definedName name="_rtv3" localSheetId="47">[1]!_p1</definedName>
    <definedName name="_rtv3" localSheetId="18">[1]!_p1</definedName>
    <definedName name="_rtv3" localSheetId="45">[1]!_p1</definedName>
    <definedName name="_rtv3" localSheetId="16">[1]!_p1</definedName>
    <definedName name="_rtv3">[0]!_p1</definedName>
    <definedName name="_rv1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ab1" localSheetId="25" hidden="1">{#N/A,#N/A,FALSE,"Banco de Dados"}</definedName>
    <definedName name="_sab1" localSheetId="27" hidden="1">{#N/A,#N/A,FALSE,"Banco de Dados"}</definedName>
    <definedName name="_sab1" localSheetId="31" hidden="1">{#N/A,#N/A,FALSE,"Banco de Dados"}</definedName>
    <definedName name="_sab1" localSheetId="29" hidden="1">{#N/A,#N/A,FALSE,"Banco de Dados"}</definedName>
    <definedName name="_sab1" localSheetId="23" hidden="1">{#N/A,#N/A,FALSE,"Banco de Dados"}</definedName>
    <definedName name="_sab1" localSheetId="55" hidden="1">{#N/A,#N/A,FALSE,"Banco de Dados"}</definedName>
    <definedName name="_sab1" hidden="1">{#N/A,#N/A,FALSE,"Banco de Dados"}</definedName>
    <definedName name="_sab1_1" localSheetId="25" hidden="1">{#N/A,#N/A,FALSE,"Banco de Dados"}</definedName>
    <definedName name="_sab1_1" localSheetId="27" hidden="1">{#N/A,#N/A,FALSE,"Banco de Dados"}</definedName>
    <definedName name="_sab1_1" localSheetId="31" hidden="1">{#N/A,#N/A,FALSE,"Banco de Dados"}</definedName>
    <definedName name="_sab1_1" localSheetId="29" hidden="1">{#N/A,#N/A,FALSE,"Banco de Dados"}</definedName>
    <definedName name="_sab1_1" localSheetId="23" hidden="1">{#N/A,#N/A,FALSE,"Banco de Dados"}</definedName>
    <definedName name="_sab1_1" localSheetId="55" hidden="1">{#N/A,#N/A,FALSE,"Banco de Dados"}</definedName>
    <definedName name="_sab1_1" hidden="1">{#N/A,#N/A,FALSE,"Banco de Dados"}</definedName>
    <definedName name="_sab1_2" localSheetId="25" hidden="1">{#N/A,#N/A,FALSE,"Banco de Dados"}</definedName>
    <definedName name="_sab1_2" localSheetId="27" hidden="1">{#N/A,#N/A,FALSE,"Banco de Dados"}</definedName>
    <definedName name="_sab1_2" localSheetId="31" hidden="1">{#N/A,#N/A,FALSE,"Banco de Dados"}</definedName>
    <definedName name="_sab1_2" localSheetId="29" hidden="1">{#N/A,#N/A,FALSE,"Banco de Dados"}</definedName>
    <definedName name="_sab1_2" localSheetId="23" hidden="1">{#N/A,#N/A,FALSE,"Banco de Dados"}</definedName>
    <definedName name="_sab1_2" localSheetId="55" hidden="1">{#N/A,#N/A,FALSE,"Banco de Dados"}</definedName>
    <definedName name="_sab1_2" hidden="1">{#N/A,#N/A,FALSE,"Banco de Dados"}</definedName>
    <definedName name="_sab1_3" localSheetId="25" hidden="1">{#N/A,#N/A,FALSE,"Banco de Dados"}</definedName>
    <definedName name="_sab1_3" localSheetId="27" hidden="1">{#N/A,#N/A,FALSE,"Banco de Dados"}</definedName>
    <definedName name="_sab1_3" localSheetId="31" hidden="1">{#N/A,#N/A,FALSE,"Banco de Dados"}</definedName>
    <definedName name="_sab1_3" localSheetId="29" hidden="1">{#N/A,#N/A,FALSE,"Banco de Dados"}</definedName>
    <definedName name="_sab1_3" localSheetId="23" hidden="1">{#N/A,#N/A,FALSE,"Banco de Dados"}</definedName>
    <definedName name="_sab1_3" localSheetId="55" hidden="1">{#N/A,#N/A,FALSE,"Banco de Dados"}</definedName>
    <definedName name="_sab1_3" hidden="1">{#N/A,#N/A,FALSE,"Banco de Dados"}</definedName>
    <definedName name="_sab1_4" localSheetId="25" hidden="1">{#N/A,#N/A,FALSE,"Banco de Dados"}</definedName>
    <definedName name="_sab1_4" localSheetId="27" hidden="1">{#N/A,#N/A,FALSE,"Banco de Dados"}</definedName>
    <definedName name="_sab1_4" localSheetId="31" hidden="1">{#N/A,#N/A,FALSE,"Banco de Dados"}</definedName>
    <definedName name="_sab1_4" localSheetId="29" hidden="1">{#N/A,#N/A,FALSE,"Banco de Dados"}</definedName>
    <definedName name="_sab1_4" localSheetId="23" hidden="1">{#N/A,#N/A,FALSE,"Banco de Dados"}</definedName>
    <definedName name="_sab1_4" localSheetId="55" hidden="1">{#N/A,#N/A,FALSE,"Banco de Dados"}</definedName>
    <definedName name="_sab1_4" hidden="1">{#N/A,#N/A,FALSE,"Banco de Dados"}</definedName>
    <definedName name="_sab1_5" localSheetId="25" hidden="1">{#N/A,#N/A,FALSE,"Banco de Dados"}</definedName>
    <definedName name="_sab1_5" localSheetId="27" hidden="1">{#N/A,#N/A,FALSE,"Banco de Dados"}</definedName>
    <definedName name="_sab1_5" localSheetId="31" hidden="1">{#N/A,#N/A,FALSE,"Banco de Dados"}</definedName>
    <definedName name="_sab1_5" localSheetId="29" hidden="1">{#N/A,#N/A,FALSE,"Banco de Dados"}</definedName>
    <definedName name="_sab1_5" localSheetId="23" hidden="1">{#N/A,#N/A,FALSE,"Banco de Dados"}</definedName>
    <definedName name="_sab1_5" localSheetId="55" hidden="1">{#N/A,#N/A,FALSE,"Banco de Dados"}</definedName>
    <definedName name="_sab1_5" hidden="1">{#N/A,#N/A,FALSE,"Banco de Dados"}</definedName>
    <definedName name="_sae2" localSheetId="39">[1]!_p1</definedName>
    <definedName name="_sae2" localSheetId="20">[1]!_p1</definedName>
    <definedName name="_sae2" localSheetId="4">[1]!_p1</definedName>
    <definedName name="_sae2" localSheetId="25">[1]!_p1</definedName>
    <definedName name="_sae2" localSheetId="27">[1]!_p1</definedName>
    <definedName name="_sae2" localSheetId="31">[1]!_p1</definedName>
    <definedName name="_sae2" localSheetId="35">[1]!_p1</definedName>
    <definedName name="_sae2" localSheetId="33">[1]!_p1</definedName>
    <definedName name="_sae2" localSheetId="53">[1]!_p1</definedName>
    <definedName name="_sae2" localSheetId="29">[1]!_p1</definedName>
    <definedName name="_sae2" localSheetId="49">[1]!_p1</definedName>
    <definedName name="_sae2" localSheetId="6">[1]!_p1</definedName>
    <definedName name="_sae2" localSheetId="41">[1]!_p1</definedName>
    <definedName name="_sae2" localSheetId="8">[1]!_p1</definedName>
    <definedName name="_sae2" localSheetId="43">[1]!_p1</definedName>
    <definedName name="_sae2" localSheetId="10">[1]!_p1</definedName>
    <definedName name="_sae2" localSheetId="37">[1]!_p1</definedName>
    <definedName name="_sae2" localSheetId="12">[1]!_p1</definedName>
    <definedName name="_sae2" localSheetId="51">[1]!_p1</definedName>
    <definedName name="_sae2" localSheetId="14">[1]!_p1</definedName>
    <definedName name="_sae2" localSheetId="23">[1]!_p1</definedName>
    <definedName name="_sae2" localSheetId="55">[0]!_p1</definedName>
    <definedName name="_sae2" localSheetId="47">[1]!_p1</definedName>
    <definedName name="_sae2" localSheetId="18">[1]!_p1</definedName>
    <definedName name="_sae2" localSheetId="45">[1]!_p1</definedName>
    <definedName name="_sae2" localSheetId="16">[1]!_p1</definedName>
    <definedName name="_sae2">[0]!_p1</definedName>
    <definedName name="_SBT1" localSheetId="39">[1]!_p1</definedName>
    <definedName name="_SBT1" localSheetId="20">[1]!_p1</definedName>
    <definedName name="_SBT1" localSheetId="4">[1]!_p1</definedName>
    <definedName name="_SBT1" localSheetId="25">[1]!_p1</definedName>
    <definedName name="_SBT1" localSheetId="27">[1]!_p1</definedName>
    <definedName name="_SBT1" localSheetId="31">[1]!_p1</definedName>
    <definedName name="_SBT1" localSheetId="35">[1]!_p1</definedName>
    <definedName name="_SBT1" localSheetId="33">[1]!_p1</definedName>
    <definedName name="_SBT1" localSheetId="53">[1]!_p1</definedName>
    <definedName name="_SBT1" localSheetId="29">[1]!_p1</definedName>
    <definedName name="_SBT1" localSheetId="49">[1]!_p1</definedName>
    <definedName name="_SBT1" localSheetId="6">[1]!_p1</definedName>
    <definedName name="_SBT1" localSheetId="41">[1]!_p1</definedName>
    <definedName name="_SBT1" localSheetId="8">[1]!_p1</definedName>
    <definedName name="_SBT1" localSheetId="43">[1]!_p1</definedName>
    <definedName name="_SBT1" localSheetId="10">[1]!_p1</definedName>
    <definedName name="_SBT1" localSheetId="37">[1]!_p1</definedName>
    <definedName name="_SBT1" localSheetId="12">[1]!_p1</definedName>
    <definedName name="_SBT1" localSheetId="51">[1]!_p1</definedName>
    <definedName name="_SBT1" localSheetId="14">[1]!_p1</definedName>
    <definedName name="_SBT1" localSheetId="23">[1]!_p1</definedName>
    <definedName name="_SBT1" localSheetId="55">[0]!_p1</definedName>
    <definedName name="_SBT1" localSheetId="47">[1]!_p1</definedName>
    <definedName name="_SBT1" localSheetId="18">[1]!_p1</definedName>
    <definedName name="_SBT1" localSheetId="45">[1]!_p1</definedName>
    <definedName name="_SBT1" localSheetId="16">[1]!_p1</definedName>
    <definedName name="_SBT1">[0]!_p1</definedName>
    <definedName name="_SC1">#REF!</definedName>
    <definedName name="_sc2">#REF!</definedName>
    <definedName name="_sc2_1" localSheetId="39">_p1</definedName>
    <definedName name="_sc2_1" localSheetId="20">_p1</definedName>
    <definedName name="_sc2_1" localSheetId="4">_p1</definedName>
    <definedName name="_sc2_1" localSheetId="25">_p1</definedName>
    <definedName name="_sc2_1" localSheetId="27">_p1</definedName>
    <definedName name="_sc2_1" localSheetId="31">_p1</definedName>
    <definedName name="_sc2_1" localSheetId="35">_p1</definedName>
    <definedName name="_sc2_1" localSheetId="33">_p1</definedName>
    <definedName name="_sc2_1" localSheetId="53">_p1</definedName>
    <definedName name="_sc2_1" localSheetId="29">_p1</definedName>
    <definedName name="_sc2_1" localSheetId="49">_p1</definedName>
    <definedName name="_sc2_1" localSheetId="6">_p1</definedName>
    <definedName name="_sc2_1" localSheetId="41">_p1</definedName>
    <definedName name="_sc2_1" localSheetId="8">_p1</definedName>
    <definedName name="_sc2_1" localSheetId="43">_p1</definedName>
    <definedName name="_sc2_1" localSheetId="10">_p1</definedName>
    <definedName name="_sc2_1" localSheetId="37">_p1</definedName>
    <definedName name="_sc2_1" localSheetId="12">_p1</definedName>
    <definedName name="_sc2_1" localSheetId="51">_p1</definedName>
    <definedName name="_sc2_1" localSheetId="14">_p1</definedName>
    <definedName name="_sc2_1" localSheetId="23">_p1</definedName>
    <definedName name="_sc2_1" localSheetId="55">_p1</definedName>
    <definedName name="_sc2_1" localSheetId="47">_p1</definedName>
    <definedName name="_sc2_1" localSheetId="18">_p1</definedName>
    <definedName name="_sc2_1" localSheetId="45">_p1</definedName>
    <definedName name="_sc2_1" localSheetId="16">_p1</definedName>
    <definedName name="_sc2_1">_p1</definedName>
    <definedName name="_sc2_2">"_p1"</definedName>
    <definedName name="_sc2_4">"_p1"</definedName>
    <definedName name="_sc3">#REF!</definedName>
    <definedName name="_sc3_1" localSheetId="39">_p1</definedName>
    <definedName name="_sc3_1" localSheetId="20">_p1</definedName>
    <definedName name="_sc3_1" localSheetId="4">_p1</definedName>
    <definedName name="_sc3_1" localSheetId="25">_p1</definedName>
    <definedName name="_sc3_1" localSheetId="27">_p1</definedName>
    <definedName name="_sc3_1" localSheetId="31">_p1</definedName>
    <definedName name="_sc3_1" localSheetId="35">_p1</definedName>
    <definedName name="_sc3_1" localSheetId="33">_p1</definedName>
    <definedName name="_sc3_1" localSheetId="53">_p1</definedName>
    <definedName name="_sc3_1" localSheetId="29">_p1</definedName>
    <definedName name="_sc3_1" localSheetId="49">_p1</definedName>
    <definedName name="_sc3_1" localSheetId="6">_p1</definedName>
    <definedName name="_sc3_1" localSheetId="41">_p1</definedName>
    <definedName name="_sc3_1" localSheetId="8">_p1</definedName>
    <definedName name="_sc3_1" localSheetId="43">_p1</definedName>
    <definedName name="_sc3_1" localSheetId="10">_p1</definedName>
    <definedName name="_sc3_1" localSheetId="37">_p1</definedName>
    <definedName name="_sc3_1" localSheetId="12">_p1</definedName>
    <definedName name="_sc3_1" localSheetId="51">_p1</definedName>
    <definedName name="_sc3_1" localSheetId="14">_p1</definedName>
    <definedName name="_sc3_1" localSheetId="23">_p1</definedName>
    <definedName name="_sc3_1" localSheetId="55">_p1</definedName>
    <definedName name="_sc3_1" localSheetId="47">_p1</definedName>
    <definedName name="_sc3_1" localSheetId="18">_p1</definedName>
    <definedName name="_sc3_1" localSheetId="45">_p1</definedName>
    <definedName name="_sc3_1" localSheetId="16">_p1</definedName>
    <definedName name="_sc3_1">_p1</definedName>
    <definedName name="_sc3_2">"_p1"</definedName>
    <definedName name="_sc3_4">"_p1"</definedName>
    <definedName name="_sc4">#REF!</definedName>
    <definedName name="_sc4_1" localSheetId="39">_p1</definedName>
    <definedName name="_sc4_1" localSheetId="20">_p1</definedName>
    <definedName name="_sc4_1" localSheetId="4">_p1</definedName>
    <definedName name="_sc4_1" localSheetId="25">_p1</definedName>
    <definedName name="_sc4_1" localSheetId="27">_p1</definedName>
    <definedName name="_sc4_1" localSheetId="31">_p1</definedName>
    <definedName name="_sc4_1" localSheetId="35">_p1</definedName>
    <definedName name="_sc4_1" localSheetId="33">_p1</definedName>
    <definedName name="_sc4_1" localSheetId="53">_p1</definedName>
    <definedName name="_sc4_1" localSheetId="29">_p1</definedName>
    <definedName name="_sc4_1" localSheetId="49">_p1</definedName>
    <definedName name="_sc4_1" localSheetId="6">_p1</definedName>
    <definedName name="_sc4_1" localSheetId="41">_p1</definedName>
    <definedName name="_sc4_1" localSheetId="8">_p1</definedName>
    <definedName name="_sc4_1" localSheetId="43">_p1</definedName>
    <definedName name="_sc4_1" localSheetId="10">_p1</definedName>
    <definedName name="_sc4_1" localSheetId="37">_p1</definedName>
    <definedName name="_sc4_1" localSheetId="12">_p1</definedName>
    <definedName name="_sc4_1" localSheetId="51">_p1</definedName>
    <definedName name="_sc4_1" localSheetId="14">_p1</definedName>
    <definedName name="_sc4_1" localSheetId="23">_p1</definedName>
    <definedName name="_sc4_1" localSheetId="55">_p1</definedName>
    <definedName name="_sc4_1" localSheetId="47">_p1</definedName>
    <definedName name="_sc4_1" localSheetId="18">_p1</definedName>
    <definedName name="_sc4_1" localSheetId="45">_p1</definedName>
    <definedName name="_sc4_1" localSheetId="16">_p1</definedName>
    <definedName name="_sc4_1">_p1</definedName>
    <definedName name="_sc4_2">"_p1"</definedName>
    <definedName name="_sc4_4">"_p1"</definedName>
    <definedName name="_sc5">#REF!</definedName>
    <definedName name="_sc5_1" localSheetId="39">_p1</definedName>
    <definedName name="_sc5_1" localSheetId="20">_p1</definedName>
    <definedName name="_sc5_1" localSheetId="4">_p1</definedName>
    <definedName name="_sc5_1" localSheetId="25">_p1</definedName>
    <definedName name="_sc5_1" localSheetId="27">_p1</definedName>
    <definedName name="_sc5_1" localSheetId="31">_p1</definedName>
    <definedName name="_sc5_1" localSheetId="35">_p1</definedName>
    <definedName name="_sc5_1" localSheetId="33">_p1</definedName>
    <definedName name="_sc5_1" localSheetId="53">_p1</definedName>
    <definedName name="_sc5_1" localSheetId="29">_p1</definedName>
    <definedName name="_sc5_1" localSheetId="49">_p1</definedName>
    <definedName name="_sc5_1" localSheetId="6">_p1</definedName>
    <definedName name="_sc5_1" localSheetId="41">_p1</definedName>
    <definedName name="_sc5_1" localSheetId="8">_p1</definedName>
    <definedName name="_sc5_1" localSheetId="43">_p1</definedName>
    <definedName name="_sc5_1" localSheetId="10">_p1</definedName>
    <definedName name="_sc5_1" localSheetId="37">_p1</definedName>
    <definedName name="_sc5_1" localSheetId="12">_p1</definedName>
    <definedName name="_sc5_1" localSheetId="51">_p1</definedName>
    <definedName name="_sc5_1" localSheetId="14">_p1</definedName>
    <definedName name="_sc5_1" localSheetId="23">_p1</definedName>
    <definedName name="_sc5_1" localSheetId="55">_p1</definedName>
    <definedName name="_sc5_1" localSheetId="47">_p1</definedName>
    <definedName name="_sc5_1" localSheetId="18">_p1</definedName>
    <definedName name="_sc5_1" localSheetId="45">_p1</definedName>
    <definedName name="_sc5_1" localSheetId="16">_p1</definedName>
    <definedName name="_sc5_1">_p1</definedName>
    <definedName name="_sc5_2">"_p1"</definedName>
    <definedName name="_sc5_4">"_p1"</definedName>
    <definedName name="_sc6">#REF!</definedName>
    <definedName name="_sc6_1" localSheetId="39">_p1</definedName>
    <definedName name="_sc6_1" localSheetId="20">_p1</definedName>
    <definedName name="_sc6_1" localSheetId="4">_p1</definedName>
    <definedName name="_sc6_1" localSheetId="25">_p1</definedName>
    <definedName name="_sc6_1" localSheetId="27">_p1</definedName>
    <definedName name="_sc6_1" localSheetId="31">_p1</definedName>
    <definedName name="_sc6_1" localSheetId="35">_p1</definedName>
    <definedName name="_sc6_1" localSheetId="33">_p1</definedName>
    <definedName name="_sc6_1" localSheetId="53">_p1</definedName>
    <definedName name="_sc6_1" localSheetId="29">_p1</definedName>
    <definedName name="_sc6_1" localSheetId="49">_p1</definedName>
    <definedName name="_sc6_1" localSheetId="6">_p1</definedName>
    <definedName name="_sc6_1" localSheetId="41">_p1</definedName>
    <definedName name="_sc6_1" localSheetId="8">_p1</definedName>
    <definedName name="_sc6_1" localSheetId="43">_p1</definedName>
    <definedName name="_sc6_1" localSheetId="10">_p1</definedName>
    <definedName name="_sc6_1" localSheetId="37">_p1</definedName>
    <definedName name="_sc6_1" localSheetId="12">_p1</definedName>
    <definedName name="_sc6_1" localSheetId="51">_p1</definedName>
    <definedName name="_sc6_1" localSheetId="14">_p1</definedName>
    <definedName name="_sc6_1" localSheetId="23">_p1</definedName>
    <definedName name="_sc6_1" localSheetId="55">_p1</definedName>
    <definedName name="_sc6_1" localSheetId="47">_p1</definedName>
    <definedName name="_sc6_1" localSheetId="18">_p1</definedName>
    <definedName name="_sc6_1" localSheetId="45">_p1</definedName>
    <definedName name="_sc6_1" localSheetId="16">_p1</definedName>
    <definedName name="_sc6_1">_p1</definedName>
    <definedName name="_sc6_2">"_p1"</definedName>
    <definedName name="_sc6_4">"_p1"</definedName>
    <definedName name="_sc7">#REF!</definedName>
    <definedName name="_sc7_1" localSheetId="39">_p1</definedName>
    <definedName name="_sc7_1" localSheetId="20">_p1</definedName>
    <definedName name="_sc7_1" localSheetId="4">_p1</definedName>
    <definedName name="_sc7_1" localSheetId="25">_p1</definedName>
    <definedName name="_sc7_1" localSheetId="27">_p1</definedName>
    <definedName name="_sc7_1" localSheetId="31">_p1</definedName>
    <definedName name="_sc7_1" localSheetId="35">_p1</definedName>
    <definedName name="_sc7_1" localSheetId="33">_p1</definedName>
    <definedName name="_sc7_1" localSheetId="53">_p1</definedName>
    <definedName name="_sc7_1" localSheetId="29">_p1</definedName>
    <definedName name="_sc7_1" localSheetId="49">_p1</definedName>
    <definedName name="_sc7_1" localSheetId="6">_p1</definedName>
    <definedName name="_sc7_1" localSheetId="41">_p1</definedName>
    <definedName name="_sc7_1" localSheetId="8">_p1</definedName>
    <definedName name="_sc7_1" localSheetId="43">_p1</definedName>
    <definedName name="_sc7_1" localSheetId="10">_p1</definedName>
    <definedName name="_sc7_1" localSheetId="37">_p1</definedName>
    <definedName name="_sc7_1" localSheetId="12">_p1</definedName>
    <definedName name="_sc7_1" localSheetId="51">_p1</definedName>
    <definedName name="_sc7_1" localSheetId="14">_p1</definedName>
    <definedName name="_sc7_1" localSheetId="23">_p1</definedName>
    <definedName name="_sc7_1" localSheetId="55">_p1</definedName>
    <definedName name="_sc7_1" localSheetId="47">_p1</definedName>
    <definedName name="_sc7_1" localSheetId="18">_p1</definedName>
    <definedName name="_sc7_1" localSheetId="45">_p1</definedName>
    <definedName name="_sc7_1" localSheetId="16">_p1</definedName>
    <definedName name="_sc7_1">_p1</definedName>
    <definedName name="_sc7_2">"_p1"</definedName>
    <definedName name="_sc7_4">"_p1"</definedName>
    <definedName name="_sc8">#REF!</definedName>
    <definedName name="_sc8_1" localSheetId="39">_p1</definedName>
    <definedName name="_sc8_1" localSheetId="20">_p1</definedName>
    <definedName name="_sc8_1" localSheetId="4">_p1</definedName>
    <definedName name="_sc8_1" localSheetId="25">_p1</definedName>
    <definedName name="_sc8_1" localSheetId="27">_p1</definedName>
    <definedName name="_sc8_1" localSheetId="31">_p1</definedName>
    <definedName name="_sc8_1" localSheetId="35">_p1</definedName>
    <definedName name="_sc8_1" localSheetId="33">_p1</definedName>
    <definedName name="_sc8_1" localSheetId="53">_p1</definedName>
    <definedName name="_sc8_1" localSheetId="29">_p1</definedName>
    <definedName name="_sc8_1" localSheetId="49">_p1</definedName>
    <definedName name="_sc8_1" localSheetId="6">_p1</definedName>
    <definedName name="_sc8_1" localSheetId="41">_p1</definedName>
    <definedName name="_sc8_1" localSheetId="8">_p1</definedName>
    <definedName name="_sc8_1" localSheetId="43">_p1</definedName>
    <definedName name="_sc8_1" localSheetId="10">_p1</definedName>
    <definedName name="_sc8_1" localSheetId="37">_p1</definedName>
    <definedName name="_sc8_1" localSheetId="12">_p1</definedName>
    <definedName name="_sc8_1" localSheetId="51">_p1</definedName>
    <definedName name="_sc8_1" localSheetId="14">_p1</definedName>
    <definedName name="_sc8_1" localSheetId="23">_p1</definedName>
    <definedName name="_sc8_1" localSheetId="55">_p1</definedName>
    <definedName name="_sc8_1" localSheetId="47">_p1</definedName>
    <definedName name="_sc8_1" localSheetId="18">_p1</definedName>
    <definedName name="_sc8_1" localSheetId="45">_p1</definedName>
    <definedName name="_sc8_1" localSheetId="16">_p1</definedName>
    <definedName name="_sc8_1">_p1</definedName>
    <definedName name="_sc8_2">"_p1"</definedName>
    <definedName name="_sc8_4">"_p1"</definedName>
    <definedName name="_sc9">#REF!</definedName>
    <definedName name="_sc9_1" localSheetId="39">_p1</definedName>
    <definedName name="_sc9_1" localSheetId="20">_p1</definedName>
    <definedName name="_sc9_1" localSheetId="4">_p1</definedName>
    <definedName name="_sc9_1" localSheetId="25">_p1</definedName>
    <definedName name="_sc9_1" localSheetId="27">_p1</definedName>
    <definedName name="_sc9_1" localSheetId="31">_p1</definedName>
    <definedName name="_sc9_1" localSheetId="35">_p1</definedName>
    <definedName name="_sc9_1" localSheetId="33">_p1</definedName>
    <definedName name="_sc9_1" localSheetId="53">_p1</definedName>
    <definedName name="_sc9_1" localSheetId="29">_p1</definedName>
    <definedName name="_sc9_1" localSheetId="49">_p1</definedName>
    <definedName name="_sc9_1" localSheetId="6">_p1</definedName>
    <definedName name="_sc9_1" localSheetId="41">_p1</definedName>
    <definedName name="_sc9_1" localSheetId="8">_p1</definedName>
    <definedName name="_sc9_1" localSheetId="43">_p1</definedName>
    <definedName name="_sc9_1" localSheetId="10">_p1</definedName>
    <definedName name="_sc9_1" localSheetId="37">_p1</definedName>
    <definedName name="_sc9_1" localSheetId="12">_p1</definedName>
    <definedName name="_sc9_1" localSheetId="51">_p1</definedName>
    <definedName name="_sc9_1" localSheetId="14">_p1</definedName>
    <definedName name="_sc9_1" localSheetId="23">_p1</definedName>
    <definedName name="_sc9_1" localSheetId="55">_p1</definedName>
    <definedName name="_sc9_1" localSheetId="47">_p1</definedName>
    <definedName name="_sc9_1" localSheetId="18">_p1</definedName>
    <definedName name="_sc9_1" localSheetId="45">_p1</definedName>
    <definedName name="_sc9_1" localSheetId="16">_p1</definedName>
    <definedName name="_sc9_1">_p1</definedName>
    <definedName name="_sc9_2">"_p1"</definedName>
    <definedName name="_sc9_4">"_p1"</definedName>
    <definedName name="_Sem_nome">#REF!</definedName>
    <definedName name="_Set1">#REF!</definedName>
    <definedName name="_SET96">#REF!</definedName>
    <definedName name="_SET97">#REF!</definedName>
    <definedName name="_SET98">#REF!</definedName>
    <definedName name="_SHR1">#REF!</definedName>
    <definedName name="_SHR2">#REF!</definedName>
    <definedName name="_SJR1">#REF!</definedName>
    <definedName name="_Sort" hidden="1">#REF!</definedName>
    <definedName name="_sort1" hidden="1">#REF!</definedName>
    <definedName name="_sort2" hidden="1">#REF!</definedName>
    <definedName name="_SP1">#REF!</definedName>
    <definedName name="_sp2">#REF!</definedName>
    <definedName name="_Tab02">#REF!</definedName>
    <definedName name="_Tab03">#REF!</definedName>
    <definedName name="_Tab04">#REF!</definedName>
    <definedName name="_Tab05">#REF!</definedName>
    <definedName name="_Tab06">#REF!</definedName>
    <definedName name="_Tab07">#REF!</definedName>
    <definedName name="_TAB2">#REF!</definedName>
    <definedName name="_tab4" hidden="1">#REF!</definedName>
    <definedName name="_Table2_Out" hidden="1">#REF!</definedName>
    <definedName name="_ter1">#REF!</definedName>
    <definedName name="_TI55">#REF!</definedName>
    <definedName name="_Tipo">1</definedName>
    <definedName name="_TP1">#REF!</definedName>
    <definedName name="_TP2">#REF!</definedName>
    <definedName name="_TP3">#REF!</definedName>
    <definedName name="_TP4">#REF!</definedName>
    <definedName name="_TP5">#REF!</definedName>
    <definedName name="_TS1">#REF!</definedName>
    <definedName name="_TS2">#REF!</definedName>
    <definedName name="_TS3">#REF!</definedName>
    <definedName name="_TS4">#REF!</definedName>
    <definedName name="_TS5">#REF!</definedName>
    <definedName name="_TS6">#REF!</definedName>
    <definedName name="_TS7">#REF!</definedName>
    <definedName name="_TS8">#REF!</definedName>
    <definedName name="_TS9">#REF!</definedName>
    <definedName name="_TT1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tv1" localSheetId="39">[1]!________p1</definedName>
    <definedName name="_tv1" localSheetId="20">[1]!________p1</definedName>
    <definedName name="_tv1" localSheetId="4">[1]!________p1</definedName>
    <definedName name="_tv1" localSheetId="25">[1]!________p1</definedName>
    <definedName name="_tv1" localSheetId="27">[1]!________p1</definedName>
    <definedName name="_tv1" localSheetId="31">[1]!________p1</definedName>
    <definedName name="_tv1" localSheetId="35">[1]!________p1</definedName>
    <definedName name="_tv1" localSheetId="33">[1]!________p1</definedName>
    <definedName name="_tv1" localSheetId="53">[1]!________p1</definedName>
    <definedName name="_tv1" localSheetId="29">[1]!________p1</definedName>
    <definedName name="_tv1" localSheetId="49">[1]!________p1</definedName>
    <definedName name="_tv1" localSheetId="6">[1]!________p1</definedName>
    <definedName name="_tv1" localSheetId="41">[1]!________p1</definedName>
    <definedName name="_tv1" localSheetId="8">[1]!________p1</definedName>
    <definedName name="_tv1" localSheetId="43">[1]!________p1</definedName>
    <definedName name="_tv1" localSheetId="10">[1]!________p1</definedName>
    <definedName name="_tv1" localSheetId="37">[1]!________p1</definedName>
    <definedName name="_tv1" localSheetId="12">[1]!________p1</definedName>
    <definedName name="_tv1" localSheetId="51">[1]!________p1</definedName>
    <definedName name="_tv1" localSheetId="14">[1]!________p1</definedName>
    <definedName name="_tv1" localSheetId="23">[1]!________p1</definedName>
    <definedName name="_tv1" localSheetId="55">[0]!________p1</definedName>
    <definedName name="_tv1" localSheetId="47">[1]!________p1</definedName>
    <definedName name="_tv1" localSheetId="18">[1]!________p1</definedName>
    <definedName name="_tv1" localSheetId="45">[1]!________p1</definedName>
    <definedName name="_tv1" localSheetId="16">[1]!________p1</definedName>
    <definedName name="_tv1">[0]!________p1</definedName>
    <definedName name="_tv150">#REF!</definedName>
    <definedName name="_TV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_TV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_TV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_TV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_TV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_TV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_TV2" hidden="1">{#N/A,#N/A,FALSE,"SP1-OUT";#N/A,#N/A,FALSE,"SP1-NOV";#N/A,#N/A,FALSE,"SANT-OUT";#N/A,#N/A,FALSE,"SANT-NOV";#N/A,#N/A,FALSE,"CAMP-OUT";#N/A,#N/A,FALSE,"CAMP-NOV";#N/A,#N/A,FALSE,"CRONO 1";#N/A,#N/A,FALSE,"CAPA"}</definedName>
    <definedName name="_tv200">#REF!</definedName>
    <definedName name="_tv250">#REF!</definedName>
    <definedName name="_tv300">#REF!</definedName>
    <definedName name="_tw45">#REF!</definedName>
    <definedName name="_VI2" localSheetId="39">[1]!_p1</definedName>
    <definedName name="_VI2" localSheetId="20">[1]!_p1</definedName>
    <definedName name="_VI2" localSheetId="4">[1]!_p1</definedName>
    <definedName name="_VI2" localSheetId="25">[1]!_p1</definedName>
    <definedName name="_VI2" localSheetId="27">[1]!_p1</definedName>
    <definedName name="_VI2" localSheetId="31">[1]!_p1</definedName>
    <definedName name="_VI2" localSheetId="35">[1]!_p1</definedName>
    <definedName name="_VI2" localSheetId="33">[1]!_p1</definedName>
    <definedName name="_VI2" localSheetId="53">[1]!_p1</definedName>
    <definedName name="_VI2" localSheetId="29">[1]!_p1</definedName>
    <definedName name="_VI2" localSheetId="49">[1]!_p1</definedName>
    <definedName name="_VI2" localSheetId="6">[1]!_p1</definedName>
    <definedName name="_VI2" localSheetId="41">[1]!_p1</definedName>
    <definedName name="_VI2" localSheetId="8">[1]!_p1</definedName>
    <definedName name="_VI2" localSheetId="43">[1]!_p1</definedName>
    <definedName name="_VI2" localSheetId="10">[1]!_p1</definedName>
    <definedName name="_VI2" localSheetId="37">[1]!_p1</definedName>
    <definedName name="_VI2" localSheetId="12">[1]!_p1</definedName>
    <definedName name="_VI2" localSheetId="51">[1]!_p1</definedName>
    <definedName name="_VI2" localSheetId="14">[1]!_p1</definedName>
    <definedName name="_VI2" localSheetId="23">[1]!_p1</definedName>
    <definedName name="_VI2" localSheetId="55">[0]!_p1</definedName>
    <definedName name="_VI2" localSheetId="47">[1]!_p1</definedName>
    <definedName name="_VI2" localSheetId="18">[1]!_p1</definedName>
    <definedName name="_VI2" localSheetId="45">[1]!_p1</definedName>
    <definedName name="_VI2" localSheetId="16">[1]!_p1</definedName>
    <definedName name="_VI2">[0]!_p1</definedName>
    <definedName name="_VI2_1" localSheetId="39">_p1</definedName>
    <definedName name="_VI2_1" localSheetId="20">_p1</definedName>
    <definedName name="_VI2_1" localSheetId="4">_p1</definedName>
    <definedName name="_VI2_1" localSheetId="25">_p1</definedName>
    <definedName name="_VI2_1" localSheetId="27">_p1</definedName>
    <definedName name="_VI2_1" localSheetId="31">_p1</definedName>
    <definedName name="_VI2_1" localSheetId="35">_p1</definedName>
    <definedName name="_VI2_1" localSheetId="33">_p1</definedName>
    <definedName name="_VI2_1" localSheetId="53">_p1</definedName>
    <definedName name="_VI2_1" localSheetId="29">_p1</definedName>
    <definedName name="_VI2_1" localSheetId="49">_p1</definedName>
    <definedName name="_VI2_1" localSheetId="6">_p1</definedName>
    <definedName name="_VI2_1" localSheetId="41">_p1</definedName>
    <definedName name="_VI2_1" localSheetId="8">_p1</definedName>
    <definedName name="_VI2_1" localSheetId="43">_p1</definedName>
    <definedName name="_VI2_1" localSheetId="10">_p1</definedName>
    <definedName name="_VI2_1" localSheetId="37">_p1</definedName>
    <definedName name="_VI2_1" localSheetId="12">_p1</definedName>
    <definedName name="_VI2_1" localSheetId="51">_p1</definedName>
    <definedName name="_VI2_1" localSheetId="14">_p1</definedName>
    <definedName name="_VI2_1" localSheetId="23">_p1</definedName>
    <definedName name="_VI2_1" localSheetId="55">_p1</definedName>
    <definedName name="_VI2_1" localSheetId="47">_p1</definedName>
    <definedName name="_VI2_1" localSheetId="18">_p1</definedName>
    <definedName name="_VI2_1" localSheetId="45">_p1</definedName>
    <definedName name="_VI2_1" localSheetId="16">_p1</definedName>
    <definedName name="_VI2_1">_p1</definedName>
    <definedName name="_VI2_2" localSheetId="39">_p1</definedName>
    <definedName name="_VI2_2" localSheetId="20">_p1</definedName>
    <definedName name="_VI2_2" localSheetId="4">_p1</definedName>
    <definedName name="_VI2_2" localSheetId="25">_p1</definedName>
    <definedName name="_VI2_2" localSheetId="27">_p1</definedName>
    <definedName name="_VI2_2" localSheetId="31">_p1</definedName>
    <definedName name="_VI2_2" localSheetId="35">_p1</definedName>
    <definedName name="_VI2_2" localSheetId="33">_p1</definedName>
    <definedName name="_VI2_2" localSheetId="53">_p1</definedName>
    <definedName name="_VI2_2" localSheetId="29">_p1</definedName>
    <definedName name="_VI2_2" localSheetId="49">_p1</definedName>
    <definedName name="_VI2_2" localSheetId="6">_p1</definedName>
    <definedName name="_VI2_2" localSheetId="41">_p1</definedName>
    <definedName name="_VI2_2" localSheetId="8">_p1</definedName>
    <definedName name="_VI2_2" localSheetId="43">_p1</definedName>
    <definedName name="_VI2_2" localSheetId="10">_p1</definedName>
    <definedName name="_VI2_2" localSheetId="37">_p1</definedName>
    <definedName name="_VI2_2" localSheetId="12">_p1</definedName>
    <definedName name="_VI2_2" localSheetId="51">_p1</definedName>
    <definedName name="_VI2_2" localSheetId="14">_p1</definedName>
    <definedName name="_VI2_2" localSheetId="23">_p1</definedName>
    <definedName name="_VI2_2" localSheetId="55">_p1</definedName>
    <definedName name="_VI2_2" localSheetId="47">_p1</definedName>
    <definedName name="_VI2_2" localSheetId="18">_p1</definedName>
    <definedName name="_VI2_2" localSheetId="45">_p1</definedName>
    <definedName name="_VI2_2" localSheetId="16">_p1</definedName>
    <definedName name="_VI2_2">_p1</definedName>
    <definedName name="_VI2_3" localSheetId="39">_p1</definedName>
    <definedName name="_VI2_3" localSheetId="20">_p1</definedName>
    <definedName name="_VI2_3" localSheetId="4">_p1</definedName>
    <definedName name="_VI2_3" localSheetId="25">_p1</definedName>
    <definedName name="_VI2_3" localSheetId="27">_p1</definedName>
    <definedName name="_VI2_3" localSheetId="31">_p1</definedName>
    <definedName name="_VI2_3" localSheetId="35">_p1</definedName>
    <definedName name="_VI2_3" localSheetId="33">_p1</definedName>
    <definedName name="_VI2_3" localSheetId="53">_p1</definedName>
    <definedName name="_VI2_3" localSheetId="29">_p1</definedName>
    <definedName name="_VI2_3" localSheetId="49">_p1</definedName>
    <definedName name="_VI2_3" localSheetId="6">_p1</definedName>
    <definedName name="_VI2_3" localSheetId="41">_p1</definedName>
    <definedName name="_VI2_3" localSheetId="8">_p1</definedName>
    <definedName name="_VI2_3" localSheetId="43">_p1</definedName>
    <definedName name="_VI2_3" localSheetId="10">_p1</definedName>
    <definedName name="_VI2_3" localSheetId="37">_p1</definedName>
    <definedName name="_VI2_3" localSheetId="12">_p1</definedName>
    <definedName name="_VI2_3" localSheetId="51">_p1</definedName>
    <definedName name="_VI2_3" localSheetId="14">_p1</definedName>
    <definedName name="_VI2_3" localSheetId="23">_p1</definedName>
    <definedName name="_VI2_3" localSheetId="55">_p1</definedName>
    <definedName name="_VI2_3" localSheetId="47">_p1</definedName>
    <definedName name="_VI2_3" localSheetId="18">_p1</definedName>
    <definedName name="_VI2_3" localSheetId="45">_p1</definedName>
    <definedName name="_VI2_3" localSheetId="16">_p1</definedName>
    <definedName name="_VI2_3">_p1</definedName>
    <definedName name="_VI2_4" localSheetId="39">_p1</definedName>
    <definedName name="_VI2_4" localSheetId="20">_p1</definedName>
    <definedName name="_VI2_4" localSheetId="4">_p1</definedName>
    <definedName name="_VI2_4" localSheetId="25">_p1</definedName>
    <definedName name="_VI2_4" localSheetId="27">_p1</definedName>
    <definedName name="_VI2_4" localSheetId="31">_p1</definedName>
    <definedName name="_VI2_4" localSheetId="35">_p1</definedName>
    <definedName name="_VI2_4" localSheetId="33">_p1</definedName>
    <definedName name="_VI2_4" localSheetId="53">_p1</definedName>
    <definedName name="_VI2_4" localSheetId="29">_p1</definedName>
    <definedName name="_VI2_4" localSheetId="49">_p1</definedName>
    <definedName name="_VI2_4" localSheetId="6">_p1</definedName>
    <definedName name="_VI2_4" localSheetId="41">_p1</definedName>
    <definedName name="_VI2_4" localSheetId="8">_p1</definedName>
    <definedName name="_VI2_4" localSheetId="43">_p1</definedName>
    <definedName name="_VI2_4" localSheetId="10">_p1</definedName>
    <definedName name="_VI2_4" localSheetId="37">_p1</definedName>
    <definedName name="_VI2_4" localSheetId="12">_p1</definedName>
    <definedName name="_VI2_4" localSheetId="51">_p1</definedName>
    <definedName name="_VI2_4" localSheetId="14">_p1</definedName>
    <definedName name="_VI2_4" localSheetId="23">_p1</definedName>
    <definedName name="_VI2_4" localSheetId="55">_p1</definedName>
    <definedName name="_VI2_4" localSheetId="47">_p1</definedName>
    <definedName name="_VI2_4" localSheetId="18">_p1</definedName>
    <definedName name="_VI2_4" localSheetId="45">_p1</definedName>
    <definedName name="_VI2_4" localSheetId="16">_p1</definedName>
    <definedName name="_VI2_4">_p1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XS1">#REF!</definedName>
    <definedName name="_XS2">#REF!</definedName>
    <definedName name="_XS3">#REF!</definedName>
    <definedName name="_XS4">#REF!</definedName>
    <definedName name="_XS5">#REF!</definedName>
    <definedName name="_XS6">#REF!</definedName>
    <definedName name="_XS7">#REF!</definedName>
    <definedName name="_XS8">#REF!</definedName>
    <definedName name="_XS9">#REF!</definedName>
    <definedName name="_XT1">#REF!</definedName>
    <definedName name="_XT2">#REF!</definedName>
    <definedName name="_XT3">#REF!</definedName>
    <definedName name="_XT4">#REF!</definedName>
    <definedName name="_XT5">#REF!</definedName>
    <definedName name="_XT6">#REF!</definedName>
    <definedName name="_XT7">#REF!</definedName>
    <definedName name="_XT8">#REF!</definedName>
    <definedName name="_XT9">#REF!</definedName>
    <definedName name="_YS1">#REF!</definedName>
    <definedName name="_YS2">#REF!</definedName>
    <definedName name="_YS3">#REF!</definedName>
    <definedName name="_YS4">#REF!</definedName>
    <definedName name="_YS5">#REF!</definedName>
    <definedName name="_YS6">#REF!</definedName>
    <definedName name="_YS7">#REF!</definedName>
    <definedName name="_YS8">#REF!</definedName>
    <definedName name="_YS9">#REF!</definedName>
    <definedName name="_YT1">#REF!</definedName>
    <definedName name="_YT2">#REF!</definedName>
    <definedName name="_YT3">#REF!</definedName>
    <definedName name="_YT4">#REF!</definedName>
    <definedName name="_YT5">#REF!</definedName>
    <definedName name="_YT6">#REF!</definedName>
    <definedName name="_YT7">#REF!</definedName>
    <definedName name="_YT8">#REF!</definedName>
    <definedName name="_YT9">#REF!</definedName>
    <definedName name="_ZS1">#REF!</definedName>
    <definedName name="_ZS2">#REF!</definedName>
    <definedName name="_ZS3">#REF!</definedName>
    <definedName name="_ZS4">#REF!</definedName>
    <definedName name="_ZS5">#REF!</definedName>
    <definedName name="_ZS6">#REF!</definedName>
    <definedName name="_ZS7">#REF!</definedName>
    <definedName name="_ZS8">#REF!</definedName>
    <definedName name="_ZS9">#REF!</definedName>
    <definedName name="_ZT1">#REF!</definedName>
    <definedName name="_ZT2">#REF!</definedName>
    <definedName name="_ZT3">#REF!</definedName>
    <definedName name="_ZT4">#REF!</definedName>
    <definedName name="_ZT5">#REF!</definedName>
    <definedName name="_ZT6">#REF!</definedName>
    <definedName name="_ZT7">#REF!</definedName>
    <definedName name="_ZT8">#REF!</definedName>
    <definedName name="_ZT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192">#REF!</definedName>
    <definedName name="_ZZ9000">#REF!</definedName>
    <definedName name="【95年">#REF!</definedName>
    <definedName name="★_재료비_기준냉동기_미포함">#REF!</definedName>
    <definedName name="②" localSheetId="25" hidden="1">{#N/A,#N/A,FALSE,"CARATUL";#N/A,#N/A,FALSE,"PROFIT AND LOSS";#N/A,#N/A,FALSE,"GRAFICO_PBT";#N/A,#N/A,FALSE,"EXPLIC.VARIANTE";#N/A,#N/A,FALSE,"GENERAL EXP.AREA"}</definedName>
    <definedName name="②" localSheetId="27" hidden="1">{#N/A,#N/A,FALSE,"CARATUL";#N/A,#N/A,FALSE,"PROFIT AND LOSS";#N/A,#N/A,FALSE,"GRAFICO_PBT";#N/A,#N/A,FALSE,"EXPLIC.VARIANTE";#N/A,#N/A,FALSE,"GENERAL EXP.AREA"}</definedName>
    <definedName name="②" localSheetId="31" hidden="1">{#N/A,#N/A,FALSE,"CARATUL";#N/A,#N/A,FALSE,"PROFIT AND LOSS";#N/A,#N/A,FALSE,"GRAFICO_PBT";#N/A,#N/A,FALSE,"EXPLIC.VARIANTE";#N/A,#N/A,FALSE,"GENERAL EXP.AREA"}</definedName>
    <definedName name="②" localSheetId="29" hidden="1">{#N/A,#N/A,FALSE,"CARATUL";#N/A,#N/A,FALSE,"PROFIT AND LOSS";#N/A,#N/A,FALSE,"GRAFICO_PBT";#N/A,#N/A,FALSE,"EXPLIC.VARIANTE";#N/A,#N/A,FALSE,"GENERAL EXP.AREA"}</definedName>
    <definedName name="②" localSheetId="23" hidden="1">{#N/A,#N/A,FALSE,"CARATUL";#N/A,#N/A,FALSE,"PROFIT AND LOSS";#N/A,#N/A,FALSE,"GRAFICO_PBT";#N/A,#N/A,FALSE,"EXPLIC.VARIANTE";#N/A,#N/A,FALSE,"GENERAL EXP.AREA"}</definedName>
    <definedName name="②" localSheetId="55" hidden="1">{#N/A,#N/A,FALSE,"CARATUL";#N/A,#N/A,FALSE,"PROFIT AND LOSS";#N/A,#N/A,FALSE,"GRAFICO_PBT";#N/A,#N/A,FALSE,"EXPLIC.VARIANTE";#N/A,#N/A,FALSE,"GENERAL EXP.AREA"}</definedName>
    <definedName name="②" hidden="1">{#N/A,#N/A,FALSE,"CARATUL";#N/A,#N/A,FALSE,"PROFIT AND LOSS";#N/A,#N/A,FALSE,"GRAFICO_PBT";#N/A,#N/A,FALSE,"EXPLIC.VARIANTE";#N/A,#N/A,FALSE,"GENERAL EXP.AREA"}</definedName>
    <definedName name="③" localSheetId="25" hidden="1">{#N/A,#N/A,FALSE,"caratula";#N/A,#N/A,FALSE,"Product by line";#N/A,#N/A,FALSE,"YTD";#N/A,#N/A,FALSE,"Per Units";#N/A,#N/A,FALSE,"Amount"}</definedName>
    <definedName name="③" localSheetId="27" hidden="1">{#N/A,#N/A,FALSE,"caratula";#N/A,#N/A,FALSE,"Product by line";#N/A,#N/A,FALSE,"YTD";#N/A,#N/A,FALSE,"Per Units";#N/A,#N/A,FALSE,"Amount"}</definedName>
    <definedName name="③" localSheetId="31" hidden="1">{#N/A,#N/A,FALSE,"caratula";#N/A,#N/A,FALSE,"Product by line";#N/A,#N/A,FALSE,"YTD";#N/A,#N/A,FALSE,"Per Units";#N/A,#N/A,FALSE,"Amount"}</definedName>
    <definedName name="③" localSheetId="29" hidden="1">{#N/A,#N/A,FALSE,"caratula";#N/A,#N/A,FALSE,"Product by line";#N/A,#N/A,FALSE,"YTD";#N/A,#N/A,FALSE,"Per Units";#N/A,#N/A,FALSE,"Amount"}</definedName>
    <definedName name="③" localSheetId="23" hidden="1">{#N/A,#N/A,FALSE,"caratula";#N/A,#N/A,FALSE,"Product by line";#N/A,#N/A,FALSE,"YTD";#N/A,#N/A,FALSE,"Per Units";#N/A,#N/A,FALSE,"Amount"}</definedName>
    <definedName name="③" localSheetId="55" hidden="1">{#N/A,#N/A,FALSE,"caratula";#N/A,#N/A,FALSE,"Product by line";#N/A,#N/A,FALSE,"YTD";#N/A,#N/A,FALSE,"Per Units";#N/A,#N/A,FALSE,"Amount"}</definedName>
    <definedName name="③" hidden="1">{#N/A,#N/A,FALSE,"caratula";#N/A,#N/A,FALSE,"Product by line";#N/A,#N/A,FALSE,"YTD";#N/A,#N/A,FALSE,"Per Units";#N/A,#N/A,FALSE,"Amount"}</definedName>
    <definedName name="④" localSheetId="25" hidden="1">{#N/A,#N/A,FALSE,"CARATUL";#N/A,#N/A,FALSE,"PROFIT AND LOSS";#N/A,#N/A,FALSE,"GRAFICO_PBT";#N/A,#N/A,FALSE,"EXPLIC.VARIANTE";#N/A,#N/A,FALSE,"GENERAL EXP.AREA"}</definedName>
    <definedName name="④" localSheetId="27" hidden="1">{#N/A,#N/A,FALSE,"CARATUL";#N/A,#N/A,FALSE,"PROFIT AND LOSS";#N/A,#N/A,FALSE,"GRAFICO_PBT";#N/A,#N/A,FALSE,"EXPLIC.VARIANTE";#N/A,#N/A,FALSE,"GENERAL EXP.AREA"}</definedName>
    <definedName name="④" localSheetId="31" hidden="1">{#N/A,#N/A,FALSE,"CARATUL";#N/A,#N/A,FALSE,"PROFIT AND LOSS";#N/A,#N/A,FALSE,"GRAFICO_PBT";#N/A,#N/A,FALSE,"EXPLIC.VARIANTE";#N/A,#N/A,FALSE,"GENERAL EXP.AREA"}</definedName>
    <definedName name="④" localSheetId="29" hidden="1">{#N/A,#N/A,FALSE,"CARATUL";#N/A,#N/A,FALSE,"PROFIT AND LOSS";#N/A,#N/A,FALSE,"GRAFICO_PBT";#N/A,#N/A,FALSE,"EXPLIC.VARIANTE";#N/A,#N/A,FALSE,"GENERAL EXP.AREA"}</definedName>
    <definedName name="④" localSheetId="23" hidden="1">{#N/A,#N/A,FALSE,"CARATUL";#N/A,#N/A,FALSE,"PROFIT AND LOSS";#N/A,#N/A,FALSE,"GRAFICO_PBT";#N/A,#N/A,FALSE,"EXPLIC.VARIANTE";#N/A,#N/A,FALSE,"GENERAL EXP.AREA"}</definedName>
    <definedName name="④" localSheetId="55" hidden="1">{#N/A,#N/A,FALSE,"CARATUL";#N/A,#N/A,FALSE,"PROFIT AND LOSS";#N/A,#N/A,FALSE,"GRAFICO_PBT";#N/A,#N/A,FALSE,"EXPLIC.VARIANTE";#N/A,#N/A,FALSE,"GENERAL EXP.AREA"}</definedName>
    <definedName name="④" hidden="1">{#N/A,#N/A,FALSE,"CARATUL";#N/A,#N/A,FALSE,"PROFIT AND LOSS";#N/A,#N/A,FALSE,"GRAFICO_PBT";#N/A,#N/A,FALSE,"EXPLIC.VARIANTE";#N/A,#N/A,FALSE,"GENERAL EXP.AREA"}</definedName>
    <definedName name="⑤" localSheetId="25" hidden="1">{#N/A,#N/A,FALSE,"caratula";#N/A,#N/A,FALSE,"Product by line";#N/A,#N/A,FALSE,"YTD";#N/A,#N/A,FALSE,"Per Units";#N/A,#N/A,FALSE,"Amount"}</definedName>
    <definedName name="⑤" localSheetId="27" hidden="1">{#N/A,#N/A,FALSE,"caratula";#N/A,#N/A,FALSE,"Product by line";#N/A,#N/A,FALSE,"YTD";#N/A,#N/A,FALSE,"Per Units";#N/A,#N/A,FALSE,"Amount"}</definedName>
    <definedName name="⑤" localSheetId="31" hidden="1">{#N/A,#N/A,FALSE,"caratula";#N/A,#N/A,FALSE,"Product by line";#N/A,#N/A,FALSE,"YTD";#N/A,#N/A,FALSE,"Per Units";#N/A,#N/A,FALSE,"Amount"}</definedName>
    <definedName name="⑤" localSheetId="29" hidden="1">{#N/A,#N/A,FALSE,"caratula";#N/A,#N/A,FALSE,"Product by line";#N/A,#N/A,FALSE,"YTD";#N/A,#N/A,FALSE,"Per Units";#N/A,#N/A,FALSE,"Amount"}</definedName>
    <definedName name="⑤" localSheetId="23" hidden="1">{#N/A,#N/A,FALSE,"caratula";#N/A,#N/A,FALSE,"Product by line";#N/A,#N/A,FALSE,"YTD";#N/A,#N/A,FALSE,"Per Units";#N/A,#N/A,FALSE,"Amount"}</definedName>
    <definedName name="⑤" localSheetId="55" hidden="1">{#N/A,#N/A,FALSE,"caratula";#N/A,#N/A,FALSE,"Product by line";#N/A,#N/A,FALSE,"YTD";#N/A,#N/A,FALSE,"Per Units";#N/A,#N/A,FALSE,"Amount"}</definedName>
    <definedName name="⑤" hidden="1">{#N/A,#N/A,FALSE,"caratula";#N/A,#N/A,FALSE,"Product by line";#N/A,#N/A,FALSE,"YTD";#N/A,#N/A,FALSE,"Per Units";#N/A,#N/A,FALSE,"Amount"}</definedName>
    <definedName name="a" localSheetId="39">[1]!_p1</definedName>
    <definedName name="a" localSheetId="20">[1]!_p1</definedName>
    <definedName name="a" localSheetId="4">[1]!_p1</definedName>
    <definedName name="a" localSheetId="25">[1]!_p1</definedName>
    <definedName name="a" localSheetId="27">[1]!_p1</definedName>
    <definedName name="a" localSheetId="31">[1]!_p1</definedName>
    <definedName name="a" localSheetId="35">[1]!_p1</definedName>
    <definedName name="a" localSheetId="33">[1]!_p1</definedName>
    <definedName name="a" localSheetId="53">[1]!_p1</definedName>
    <definedName name="a" localSheetId="29">[1]!_p1</definedName>
    <definedName name="a" localSheetId="49">[1]!_p1</definedName>
    <definedName name="a" localSheetId="6">[1]!_p1</definedName>
    <definedName name="a" localSheetId="41">[1]!_p1</definedName>
    <definedName name="a" localSheetId="8">[1]!_p1</definedName>
    <definedName name="a" localSheetId="43">[1]!_p1</definedName>
    <definedName name="a" localSheetId="10">[1]!_p1</definedName>
    <definedName name="a" localSheetId="37">[1]!_p1</definedName>
    <definedName name="a" localSheetId="12">[1]!_p1</definedName>
    <definedName name="a" localSheetId="51">[1]!_p1</definedName>
    <definedName name="a" localSheetId="14">[1]!_p1</definedName>
    <definedName name="a" localSheetId="23">[1]!_p1</definedName>
    <definedName name="a" localSheetId="55">[0]!_p1</definedName>
    <definedName name="a" localSheetId="47">[1]!_p1</definedName>
    <definedName name="a" localSheetId="18">[1]!_p1</definedName>
    <definedName name="a" localSheetId="45">[1]!_p1</definedName>
    <definedName name="a" localSheetId="16">[1]!_p1</definedName>
    <definedName name="a">[0]!_p1</definedName>
    <definedName name="Á">#REF!</definedName>
    <definedName name="a." localSheetId="39">[1]!_p1</definedName>
    <definedName name="a." localSheetId="20">[1]!_p1</definedName>
    <definedName name="a." localSheetId="4">[1]!_p1</definedName>
    <definedName name="a." localSheetId="25">[1]!_p1</definedName>
    <definedName name="a." localSheetId="27">[1]!_p1</definedName>
    <definedName name="a." localSheetId="31">[1]!_p1</definedName>
    <definedName name="a." localSheetId="35">[1]!_p1</definedName>
    <definedName name="a." localSheetId="33">[1]!_p1</definedName>
    <definedName name="a." localSheetId="53">[1]!_p1</definedName>
    <definedName name="a." localSheetId="29">[1]!_p1</definedName>
    <definedName name="a." localSheetId="49">[1]!_p1</definedName>
    <definedName name="a." localSheetId="6">[1]!_p1</definedName>
    <definedName name="a." localSheetId="41">[1]!_p1</definedName>
    <definedName name="a." localSheetId="8">[1]!_p1</definedName>
    <definedName name="a." localSheetId="43">[1]!_p1</definedName>
    <definedName name="a." localSheetId="10">[1]!_p1</definedName>
    <definedName name="a." localSheetId="37">[1]!_p1</definedName>
    <definedName name="a." localSheetId="12">[1]!_p1</definedName>
    <definedName name="a." localSheetId="51">[1]!_p1</definedName>
    <definedName name="a." localSheetId="14">[1]!_p1</definedName>
    <definedName name="a." localSheetId="23">[1]!_p1</definedName>
    <definedName name="a." localSheetId="55">[0]!_p1</definedName>
    <definedName name="a." localSheetId="47">[1]!_p1</definedName>
    <definedName name="a." localSheetId="18">[1]!_p1</definedName>
    <definedName name="a." localSheetId="45">[1]!_p1</definedName>
    <definedName name="a." localSheetId="16">[1]!_p1</definedName>
    <definedName name="a.">[0]!_p1</definedName>
    <definedName name="a_1">#NAME?</definedName>
    <definedName name="a_2">#NAME?</definedName>
    <definedName name="a_3">#NAME?</definedName>
    <definedName name="a_4">#NAME?</definedName>
    <definedName name="a_901">#REF!</definedName>
    <definedName name="AA">#REF!</definedName>
    <definedName name="AA.Report.Files" hidden="1">#REF!</definedName>
    <definedName name="AA.Reports.Available" hidden="1">#REF!</definedName>
    <definedName name="AA_1">#REF!</definedName>
    <definedName name="AA_2">#REF!</definedName>
    <definedName name="AA_3">#REF!</definedName>
    <definedName name="aaa" hidden="1">#REF!</definedName>
    <definedName name="aaa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aa_10">#NAME?</definedName>
    <definedName name="aaa_15">#NAME?</definedName>
    <definedName name="aaa_16">#NAME?</definedName>
    <definedName name="aaa_17">#NAME?</definedName>
    <definedName name="aaa_18">#NAME?</definedName>
    <definedName name="aaa_2">"_p1"</definedName>
    <definedName name="aaa_20">#NAME?</definedName>
    <definedName name="aaa_22">#NAME?</definedName>
    <definedName name="aaa_3">#NAME?</definedName>
    <definedName name="aaa_4">"_p1"</definedName>
    <definedName name="aaa_8">#NAME?</definedName>
    <definedName name="aaaa" localSheetId="39">[1]!_p1</definedName>
    <definedName name="aaaa" localSheetId="20">[1]!_p1</definedName>
    <definedName name="aaaa" localSheetId="4">[1]!_p1</definedName>
    <definedName name="aaaa" localSheetId="25">[1]!_p1</definedName>
    <definedName name="aaaa" localSheetId="27">[1]!_p1</definedName>
    <definedName name="aaaa" localSheetId="31">[1]!_p1</definedName>
    <definedName name="aaaa" localSheetId="35">[1]!_p1</definedName>
    <definedName name="aaaa" localSheetId="33">[1]!_p1</definedName>
    <definedName name="aaaa" localSheetId="53">[1]!_p1</definedName>
    <definedName name="aaaa" localSheetId="29">[1]!_p1</definedName>
    <definedName name="aaaa" localSheetId="49">[1]!_p1</definedName>
    <definedName name="aaaa" localSheetId="6">[1]!_p1</definedName>
    <definedName name="aaaa" localSheetId="41">[1]!_p1</definedName>
    <definedName name="aaaa" localSheetId="8">[1]!_p1</definedName>
    <definedName name="aaaa" localSheetId="43">[1]!_p1</definedName>
    <definedName name="aaaa" localSheetId="10">[1]!_p1</definedName>
    <definedName name="aaaa" localSheetId="37">[1]!_p1</definedName>
    <definedName name="aaaa" localSheetId="12">[1]!_p1</definedName>
    <definedName name="aaaa" localSheetId="51">[1]!_p1</definedName>
    <definedName name="aaaa" localSheetId="14">[1]!_p1</definedName>
    <definedName name="aaaa" localSheetId="23">[1]!_p1</definedName>
    <definedName name="aaaa" localSheetId="55">[0]!_p1</definedName>
    <definedName name="aaaa" localSheetId="47">[1]!_p1</definedName>
    <definedName name="aaaa" localSheetId="18">[1]!_p1</definedName>
    <definedName name="aaaa" localSheetId="45">[1]!_p1</definedName>
    <definedName name="aaaa" localSheetId="16">[1]!_p1</definedName>
    <definedName name="aaaa">[0]!_p1</definedName>
    <definedName name="aaaa_15">#NAME?</definedName>
    <definedName name="aaaa_16">#NAME?</definedName>
    <definedName name="aaaa_17">#NAME?</definedName>
    <definedName name="AAAA_3">#REF!</definedName>
    <definedName name="AAAAA">#REF!</definedName>
    <definedName name="aaaaa_1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AAAAA_3">#REF!</definedName>
    <definedName name="AAAAAA">#REF!</definedName>
    <definedName name="AAAAAA_1">#REF!</definedName>
    <definedName name="aaaaaa_15">#NAME?</definedName>
    <definedName name="aaaaaa_16">#NAME?</definedName>
    <definedName name="aaaaaa_17">#NAME?</definedName>
    <definedName name="AAAAAA_2">#REF!</definedName>
    <definedName name="AAAAAA_3">#REF!</definedName>
    <definedName name="AAAAAAA" localSheetId="39">[1]!_p1</definedName>
    <definedName name="AAAAAAA" localSheetId="20">[1]!_p1</definedName>
    <definedName name="AAAAAAA" localSheetId="4">[1]!_p1</definedName>
    <definedName name="AAAAAAA" localSheetId="25">[1]!_p1</definedName>
    <definedName name="AAAAAAA" localSheetId="27">[1]!_p1</definedName>
    <definedName name="AAAAAAA" localSheetId="31">[1]!_p1</definedName>
    <definedName name="AAAAAAA" localSheetId="35">[1]!_p1</definedName>
    <definedName name="AAAAAAA" localSheetId="33">[1]!_p1</definedName>
    <definedName name="AAAAAAA" localSheetId="53">[1]!_p1</definedName>
    <definedName name="AAAAAAA" localSheetId="29">[1]!_p1</definedName>
    <definedName name="AAAAAAA" localSheetId="49">[1]!_p1</definedName>
    <definedName name="AAAAAAA" localSheetId="6">[1]!_p1</definedName>
    <definedName name="AAAAAAA" localSheetId="41">[1]!_p1</definedName>
    <definedName name="AAAAAAA" localSheetId="8">[1]!_p1</definedName>
    <definedName name="AAAAAAA" localSheetId="43">[1]!_p1</definedName>
    <definedName name="AAAAAAA" localSheetId="10">[1]!_p1</definedName>
    <definedName name="AAAAAAA" localSheetId="37">[1]!_p1</definedName>
    <definedName name="AAAAAAA" localSheetId="12">[1]!_p1</definedName>
    <definedName name="AAAAAAA" localSheetId="51">[1]!_p1</definedName>
    <definedName name="AAAAAAA" localSheetId="14">[1]!_p1</definedName>
    <definedName name="AAAAAAA" localSheetId="23">[1]!_p1</definedName>
    <definedName name="AAAAAAA" localSheetId="55">[0]!_p1</definedName>
    <definedName name="AAAAAAA" localSheetId="47">[1]!_p1</definedName>
    <definedName name="AAAAAAA" localSheetId="18">[1]!_p1</definedName>
    <definedName name="AAAAAAA" localSheetId="45">[1]!_p1</definedName>
    <definedName name="AAAAAAA" localSheetId="16">[1]!_p1</definedName>
    <definedName name="AAAAAAA">[0]!_p1</definedName>
    <definedName name="aaaaaaa_1">#NAME?</definedName>
    <definedName name="AAAAAAA_15">#NAME?</definedName>
    <definedName name="AAAAAAA_16">#NAME?</definedName>
    <definedName name="AAAAAAA_17">#NAME?</definedName>
    <definedName name="aaaaaaa_2">#NAME?</definedName>
    <definedName name="aaaaaaa_3">#NAME?</definedName>
    <definedName name="aaaaaaa_4">#NAME?</definedName>
    <definedName name="aaaaaaaa" hidden="1">#REF!</definedName>
    <definedName name="aaaaaaaaa" localSheetId="25" hidden="1">{#N/A,#N/A,FALSE,"Fone das Praças"}</definedName>
    <definedName name="aaaaaaaaa" localSheetId="27" hidden="1">{#N/A,#N/A,FALSE,"Fone das Praças"}</definedName>
    <definedName name="aaaaaaaaa" localSheetId="31" hidden="1">{#N/A,#N/A,FALSE,"Fone das Praças"}</definedName>
    <definedName name="aaaaaaaaa" localSheetId="29" hidden="1">{#N/A,#N/A,FALSE,"Fone das Praças"}</definedName>
    <definedName name="aaaaaaaaa" localSheetId="23" hidden="1">{#N/A,#N/A,FALSE,"Fone das Praças"}</definedName>
    <definedName name="aaaaaaaaa" localSheetId="55" hidden="1">{#N/A,#N/A,FALSE,"Fone das Praças"}</definedName>
    <definedName name="aaaaaaaaa" hidden="1">{#N/A,#N/A,FALSE,"Fone das Praças"}</definedName>
    <definedName name="aaaaaaaaaa" localSheetId="25" hidden="1">{#N/A,#N/A,FALSE,"SP1-OUT";#N/A,#N/A,FALSE,"SP1-NOV";#N/A,#N/A,FALSE,"SANT-OUT";#N/A,#N/A,FALSE,"SANT-NOV";#N/A,#N/A,FALSE,"CAMP-OUT";#N/A,#N/A,FALSE,"CAMP-NOV";#N/A,#N/A,FALSE,"CRONO 1";#N/A,#N/A,FALSE,"CAPA"}</definedName>
    <definedName name="aaaaaaaaaa" localSheetId="27" hidden="1">{#N/A,#N/A,FALSE,"SP1-OUT";#N/A,#N/A,FALSE,"SP1-NOV";#N/A,#N/A,FALSE,"SANT-OUT";#N/A,#N/A,FALSE,"SANT-NOV";#N/A,#N/A,FALSE,"CAMP-OUT";#N/A,#N/A,FALSE,"CAMP-NOV";#N/A,#N/A,FALSE,"CRONO 1";#N/A,#N/A,FALSE,"CAPA"}</definedName>
    <definedName name="aaaaaaaaaa" localSheetId="31" hidden="1">{#N/A,#N/A,FALSE,"SP1-OUT";#N/A,#N/A,FALSE,"SP1-NOV";#N/A,#N/A,FALSE,"SANT-OUT";#N/A,#N/A,FALSE,"SANT-NOV";#N/A,#N/A,FALSE,"CAMP-OUT";#N/A,#N/A,FALSE,"CAMP-NOV";#N/A,#N/A,FALSE,"CRONO 1";#N/A,#N/A,FALSE,"CAPA"}</definedName>
    <definedName name="aaaaaaaaaa" localSheetId="29" hidden="1">{#N/A,#N/A,FALSE,"SP1-OUT";#N/A,#N/A,FALSE,"SP1-NOV";#N/A,#N/A,FALSE,"SANT-OUT";#N/A,#N/A,FALSE,"SANT-NOV";#N/A,#N/A,FALSE,"CAMP-OUT";#N/A,#N/A,FALSE,"CAMP-NOV";#N/A,#N/A,FALSE,"CRONO 1";#N/A,#N/A,FALSE,"CAPA"}</definedName>
    <definedName name="aaaaaaaaaa" localSheetId="23" hidden="1">{#N/A,#N/A,FALSE,"SP1-OUT";#N/A,#N/A,FALSE,"SP1-NOV";#N/A,#N/A,FALSE,"SANT-OUT";#N/A,#N/A,FALSE,"SANT-NOV";#N/A,#N/A,FALSE,"CAMP-OUT";#N/A,#N/A,FALSE,"CAMP-NOV";#N/A,#N/A,FALSE,"CRONO 1";#N/A,#N/A,FALSE,"CAPA"}</definedName>
    <definedName name="aaaaaaaaaa" localSheetId="55" hidden="1">{#N/A,#N/A,FALSE,"SP1-OUT";#N/A,#N/A,FALSE,"SP1-NOV";#N/A,#N/A,FALSE,"SANT-OUT";#N/A,#N/A,FALSE,"SANT-NOV";#N/A,#N/A,FALSE,"CAMP-OUT";#N/A,#N/A,FALSE,"CAMP-NOV";#N/A,#N/A,FALSE,"CRONO 1";#N/A,#N/A,FALSE,"CAPA"}</definedName>
    <definedName name="aaaaaaaaaa" hidden="1">{#N/A,#N/A,FALSE,"SP1-OUT";#N/A,#N/A,FALSE,"SP1-NOV";#N/A,#N/A,FALSE,"SANT-OUT";#N/A,#N/A,FALSE,"SANT-NOV";#N/A,#N/A,FALSE,"CAMP-OUT";#N/A,#N/A,FALSE,"CAMP-NOV";#N/A,#N/A,FALSE,"CRONO 1";#N/A,#N/A,FALSE,"CAPA"}</definedName>
    <definedName name="AAAAAAAAAAA" localSheetId="25" hidden="1">{#N/A,#N/A,FALSE,"Sheet1 (2)"}</definedName>
    <definedName name="AAAAAAAAAAA" localSheetId="27" hidden="1">{#N/A,#N/A,FALSE,"Sheet1 (2)"}</definedName>
    <definedName name="AAAAAAAAAAA" localSheetId="31" hidden="1">{#N/A,#N/A,FALSE,"Sheet1 (2)"}</definedName>
    <definedName name="AAAAAAAAAAA" localSheetId="29" hidden="1">{#N/A,#N/A,FALSE,"Sheet1 (2)"}</definedName>
    <definedName name="AAAAAAAAAAA" localSheetId="23" hidden="1">{#N/A,#N/A,FALSE,"Sheet1 (2)"}</definedName>
    <definedName name="AAAAAAAAAAA" localSheetId="55" hidden="1">{#N/A,#N/A,FALSE,"Sheet1 (2)"}</definedName>
    <definedName name="AAAAAAAAAAA" hidden="1">{#N/A,#N/A,FALSE,"Sheet1 (2)"}</definedName>
    <definedName name="AAAAAAAAAAAA">#REF!</definedName>
    <definedName name="aaaaaaaaaaaaa">#REF!</definedName>
    <definedName name="AAAAAAAAAAAAAA" hidden="1">#REF!</definedName>
    <definedName name="aaaaaaaaaaaaaaa" localSheetId="25" hidden="1">{#N/A,#N/A,FALSE,"Sheet1 (2)"}</definedName>
    <definedName name="aaaaaaaaaaaaaaa" localSheetId="27" hidden="1">{#N/A,#N/A,FALSE,"Sheet1 (2)"}</definedName>
    <definedName name="aaaaaaaaaaaaaaa" localSheetId="31" hidden="1">{#N/A,#N/A,FALSE,"Sheet1 (2)"}</definedName>
    <definedName name="aaaaaaaaaaaaaaa" localSheetId="29" hidden="1">{#N/A,#N/A,FALSE,"Sheet1 (2)"}</definedName>
    <definedName name="aaaaaaaaaaaaaaa" localSheetId="23" hidden="1">{#N/A,#N/A,FALSE,"Sheet1 (2)"}</definedName>
    <definedName name="aaaaaaaaaaaaaaa" localSheetId="55" hidden="1">{#N/A,#N/A,FALSE,"Sheet1 (2)"}</definedName>
    <definedName name="aaaaaaaaaaaaaaa" hidden="1">{#N/A,#N/A,FALSE,"Sheet1 (2)"}</definedName>
    <definedName name="aaaaaaaaaaaaaaaa" localSheetId="25" hidden="1">{#N/A,#N/A,FALSE,"SP1-OUT";#N/A,#N/A,FALSE,"SP1-NOV";#N/A,#N/A,FALSE,"SANT-OUT";#N/A,#N/A,FALSE,"SANT-NOV";#N/A,#N/A,FALSE,"CAMP-OUT";#N/A,#N/A,FALSE,"CAMP-NOV";#N/A,#N/A,FALSE,"CRONO 1";#N/A,#N/A,FALSE,"CAPA"}</definedName>
    <definedName name="aaaaaaaaaaaaaaaa" localSheetId="27" hidden="1">{#N/A,#N/A,FALSE,"SP1-OUT";#N/A,#N/A,FALSE,"SP1-NOV";#N/A,#N/A,FALSE,"SANT-OUT";#N/A,#N/A,FALSE,"SANT-NOV";#N/A,#N/A,FALSE,"CAMP-OUT";#N/A,#N/A,FALSE,"CAMP-NOV";#N/A,#N/A,FALSE,"CRONO 1";#N/A,#N/A,FALSE,"CAPA"}</definedName>
    <definedName name="aaaaaaaaaaaaaaaa" localSheetId="31" hidden="1">{#N/A,#N/A,FALSE,"SP1-OUT";#N/A,#N/A,FALSE,"SP1-NOV";#N/A,#N/A,FALSE,"SANT-OUT";#N/A,#N/A,FALSE,"SANT-NOV";#N/A,#N/A,FALSE,"CAMP-OUT";#N/A,#N/A,FALSE,"CAMP-NOV";#N/A,#N/A,FALSE,"CRONO 1";#N/A,#N/A,FALSE,"CAPA"}</definedName>
    <definedName name="aaaaaaaaaaaaaaaa" localSheetId="29" hidden="1">{#N/A,#N/A,FALSE,"SP1-OUT";#N/A,#N/A,FALSE,"SP1-NOV";#N/A,#N/A,FALSE,"SANT-OUT";#N/A,#N/A,FALSE,"SANT-NOV";#N/A,#N/A,FALSE,"CAMP-OUT";#N/A,#N/A,FALSE,"CAMP-NOV";#N/A,#N/A,FALSE,"CRONO 1";#N/A,#N/A,FALSE,"CAPA"}</definedName>
    <definedName name="aaaaaaaaaaaaaaaa" localSheetId="23" hidden="1">{#N/A,#N/A,FALSE,"SP1-OUT";#N/A,#N/A,FALSE,"SP1-NOV";#N/A,#N/A,FALSE,"SANT-OUT";#N/A,#N/A,FALSE,"SANT-NOV";#N/A,#N/A,FALSE,"CAMP-OUT";#N/A,#N/A,FALSE,"CAMP-NOV";#N/A,#N/A,FALSE,"CRONO 1";#N/A,#N/A,FALSE,"CAPA"}</definedName>
    <definedName name="aaaaaaaaaaaaaaaa" localSheetId="55" hidden="1">{#N/A,#N/A,FALSE,"SP1-OUT";#N/A,#N/A,FALSE,"SP1-NOV";#N/A,#N/A,FALSE,"SANT-OUT";#N/A,#N/A,FALSE,"SANT-NOV";#N/A,#N/A,FALSE,"CAMP-OUT";#N/A,#N/A,FALSE,"CAMP-NOV";#N/A,#N/A,FALSE,"CRONO 1";#N/A,#N/A,FALSE,"CAPA"}</definedName>
    <definedName name="aaaaaaaaaaaaaaaa" hidden="1">{#N/A,#N/A,FALSE,"SP1-OUT";#N/A,#N/A,FALSE,"SP1-NOV";#N/A,#N/A,FALSE,"SANT-OUT";#N/A,#N/A,FALSE,"SANT-NOV";#N/A,#N/A,FALSE,"CAMP-OUT";#N/A,#N/A,FALSE,"CAMP-NOV";#N/A,#N/A,FALSE,"CRONO 1";#N/A,#N/A,FALSE,"CAPA"}</definedName>
    <definedName name="aaaaaaaaaaaaaaaaa">#N/A</definedName>
    <definedName name="aaaaaaaaaaaaaaaaaa">#REF!</definedName>
    <definedName name="AAAAAAAAAAAAAAAAAAAAAAAA">#REF!</definedName>
    <definedName name="aaaaaaaaaaaaaaaaaaaaaaaaaaaa" localSheetId="39">[1]!_p1</definedName>
    <definedName name="aaaaaaaaaaaaaaaaaaaaaaaaaaaa" localSheetId="20">[1]!_p1</definedName>
    <definedName name="aaaaaaaaaaaaaaaaaaaaaaaaaaaa" localSheetId="4">[1]!_p1</definedName>
    <definedName name="aaaaaaaaaaaaaaaaaaaaaaaaaaaa" localSheetId="25">[1]!_p1</definedName>
    <definedName name="aaaaaaaaaaaaaaaaaaaaaaaaaaaa" localSheetId="27">[1]!_p1</definedName>
    <definedName name="aaaaaaaaaaaaaaaaaaaaaaaaaaaa" localSheetId="31">[1]!_p1</definedName>
    <definedName name="aaaaaaaaaaaaaaaaaaaaaaaaaaaa" localSheetId="35">[1]!_p1</definedName>
    <definedName name="aaaaaaaaaaaaaaaaaaaaaaaaaaaa" localSheetId="33">[1]!_p1</definedName>
    <definedName name="aaaaaaaaaaaaaaaaaaaaaaaaaaaa" localSheetId="53">[1]!_p1</definedName>
    <definedName name="aaaaaaaaaaaaaaaaaaaaaaaaaaaa" localSheetId="29">[1]!_p1</definedName>
    <definedName name="aaaaaaaaaaaaaaaaaaaaaaaaaaaa" localSheetId="49">[1]!_p1</definedName>
    <definedName name="aaaaaaaaaaaaaaaaaaaaaaaaaaaa" localSheetId="6">[1]!_p1</definedName>
    <definedName name="aaaaaaaaaaaaaaaaaaaaaaaaaaaa" localSheetId="41">[1]!_p1</definedName>
    <definedName name="aaaaaaaaaaaaaaaaaaaaaaaaaaaa" localSheetId="8">[1]!_p1</definedName>
    <definedName name="aaaaaaaaaaaaaaaaaaaaaaaaaaaa" localSheetId="43">[1]!_p1</definedName>
    <definedName name="aaaaaaaaaaaaaaaaaaaaaaaaaaaa" localSheetId="10">[1]!_p1</definedName>
    <definedName name="aaaaaaaaaaaaaaaaaaaaaaaaaaaa" localSheetId="37">[1]!_p1</definedName>
    <definedName name="aaaaaaaaaaaaaaaaaaaaaaaaaaaa" localSheetId="12">[1]!_p1</definedName>
    <definedName name="aaaaaaaaaaaaaaaaaaaaaaaaaaaa" localSheetId="51">[1]!_p1</definedName>
    <definedName name="aaaaaaaaaaaaaaaaaaaaaaaaaaaa" localSheetId="14">[1]!_p1</definedName>
    <definedName name="aaaaaaaaaaaaaaaaaaaaaaaaaaaa" localSheetId="23">[1]!_p1</definedName>
    <definedName name="aaaaaaaaaaaaaaaaaaaaaaaaaaaa" localSheetId="55">[0]!_p1</definedName>
    <definedName name="aaaaaaaaaaaaaaaaaaaaaaaaaaaa" localSheetId="47">[1]!_p1</definedName>
    <definedName name="aaaaaaaaaaaaaaaaaaaaaaaaaaaa" localSheetId="18">[1]!_p1</definedName>
    <definedName name="aaaaaaaaaaaaaaaaaaaaaaaaaaaa" localSheetId="45">[1]!_p1</definedName>
    <definedName name="aaaaaaaaaaaaaaaaaaaaaaaaaaaa" localSheetId="16">[1]!_p1</definedName>
    <definedName name="aaaaaaaaaaaaaaaaaaaaaaaaaaaa">[0]!_p1</definedName>
    <definedName name="aaaaaaaaaaaaaaaaaaaaaaaaaaaa_15">#NAME?</definedName>
    <definedName name="aaaaaaaaaaaaaaaaaaaaaaaaaaaa_16">#NAME?</definedName>
    <definedName name="aaaaaaaaaaaaaaaaaaaaaaaaaaaa_17">#NAME?</definedName>
    <definedName name="AAAAAAAAAAAAAAAAAAAAAAAAAAAAAAAAAAAAAAAAAAAAAAA" localSheetId="25" hidden="1">{#N/A,#N/A,FALSE,"CARATUL";#N/A,#N/A,FALSE,"PROFIT AND LOSS";#N/A,#N/A,FALSE,"GRAFICO_PBT";#N/A,#N/A,FALSE,"EXPLIC.VARIANTE";#N/A,#N/A,FALSE,"GENERAL EXP.AREA"}</definedName>
    <definedName name="AAAAAAAAAAAAAAAAAAAAAAAAAAAAAAAAAAAAAAAAAAAAAAA" localSheetId="27" hidden="1">{#N/A,#N/A,FALSE,"CARATUL";#N/A,#N/A,FALSE,"PROFIT AND LOSS";#N/A,#N/A,FALSE,"GRAFICO_PBT";#N/A,#N/A,FALSE,"EXPLIC.VARIANTE";#N/A,#N/A,FALSE,"GENERAL EXP.AREA"}</definedName>
    <definedName name="AAAAAAAAAAAAAAAAAAAAAAAAAAAAAAAAAAAAAAAAAAAAAAA" localSheetId="31" hidden="1">{#N/A,#N/A,FALSE,"CARATUL";#N/A,#N/A,FALSE,"PROFIT AND LOSS";#N/A,#N/A,FALSE,"GRAFICO_PBT";#N/A,#N/A,FALSE,"EXPLIC.VARIANTE";#N/A,#N/A,FALSE,"GENERAL EXP.AREA"}</definedName>
    <definedName name="AAAAAAAAAAAAAAAAAAAAAAAAAAAAAAAAAAAAAAAAAAAAAAA" localSheetId="29" hidden="1">{#N/A,#N/A,FALSE,"CARATUL";#N/A,#N/A,FALSE,"PROFIT AND LOSS";#N/A,#N/A,FALSE,"GRAFICO_PBT";#N/A,#N/A,FALSE,"EXPLIC.VARIANTE";#N/A,#N/A,FALSE,"GENERAL EXP.AREA"}</definedName>
    <definedName name="AAAAAAAAAAAAAAAAAAAAAAAAAAAAAAAAAAAAAAAAAAAAAAA" localSheetId="23" hidden="1">{#N/A,#N/A,FALSE,"CARATUL";#N/A,#N/A,FALSE,"PROFIT AND LOSS";#N/A,#N/A,FALSE,"GRAFICO_PBT";#N/A,#N/A,FALSE,"EXPLIC.VARIANTE";#N/A,#N/A,FALSE,"GENERAL EXP.AREA"}</definedName>
    <definedName name="AAAAAAAAAAAAAAAAAAAAAAAAAAAAAAAAAAAAAAAAAAAAAAA" localSheetId="55" hidden="1">{#N/A,#N/A,FALSE,"CARATUL";#N/A,#N/A,FALSE,"PROFIT AND LOSS";#N/A,#N/A,FALSE,"GRAFICO_PBT";#N/A,#N/A,FALSE,"EXPLIC.VARIANTE";#N/A,#N/A,FALSE,"GENERAL EXP.AREA"}</definedName>
    <definedName name="AAAAAAAAAAAAAAAAAAAAAAAAAAAAAAAAAAAAAAAAAAAAAAA" hidden="1">{#N/A,#N/A,FALSE,"CARATUL";#N/A,#N/A,FALSE,"PROFIT AND LOSS";#N/A,#N/A,FALSE,"GRAFICO_PBT";#N/A,#N/A,FALSE,"EXPLIC.VARIANTE";#N/A,#N/A,FALSE,"GENERAL EXP.AREA"}</definedName>
    <definedName name="aaah" localSheetId="25" hidden="1">{#N/A,#N/A,FALSE,"CARATUL";#N/A,#N/A,FALSE,"PROFIT AND LOSS";#N/A,#N/A,FALSE,"GRAFICO_PBT";#N/A,#N/A,FALSE,"EXPLIC.VARIANTE";#N/A,#N/A,FALSE,"GENERAL EXP.AREA"}</definedName>
    <definedName name="aaah" localSheetId="27" hidden="1">{#N/A,#N/A,FALSE,"CARATUL";#N/A,#N/A,FALSE,"PROFIT AND LOSS";#N/A,#N/A,FALSE,"GRAFICO_PBT";#N/A,#N/A,FALSE,"EXPLIC.VARIANTE";#N/A,#N/A,FALSE,"GENERAL EXP.AREA"}</definedName>
    <definedName name="aaah" localSheetId="31" hidden="1">{#N/A,#N/A,FALSE,"CARATUL";#N/A,#N/A,FALSE,"PROFIT AND LOSS";#N/A,#N/A,FALSE,"GRAFICO_PBT";#N/A,#N/A,FALSE,"EXPLIC.VARIANTE";#N/A,#N/A,FALSE,"GENERAL EXP.AREA"}</definedName>
    <definedName name="aaah" localSheetId="29" hidden="1">{#N/A,#N/A,FALSE,"CARATUL";#N/A,#N/A,FALSE,"PROFIT AND LOSS";#N/A,#N/A,FALSE,"GRAFICO_PBT";#N/A,#N/A,FALSE,"EXPLIC.VARIANTE";#N/A,#N/A,FALSE,"GENERAL EXP.AREA"}</definedName>
    <definedName name="aaah" localSheetId="23" hidden="1">{#N/A,#N/A,FALSE,"CARATUL";#N/A,#N/A,FALSE,"PROFIT AND LOSS";#N/A,#N/A,FALSE,"GRAFICO_PBT";#N/A,#N/A,FALSE,"EXPLIC.VARIANTE";#N/A,#N/A,FALSE,"GENERAL EXP.AREA"}</definedName>
    <definedName name="aaah" localSheetId="55" hidden="1">{#N/A,#N/A,FALSE,"CARATUL";#N/A,#N/A,FALSE,"PROFIT AND LOSS";#N/A,#N/A,FALSE,"GRAFICO_PBT";#N/A,#N/A,FALSE,"EXPLIC.VARIANTE";#N/A,#N/A,FALSE,"GENERAL EXP.AREA"}</definedName>
    <definedName name="aaah" hidden="1">{#N/A,#N/A,FALSE,"CARATUL";#N/A,#N/A,FALSE,"PROFIT AND LOSS";#N/A,#N/A,FALSE,"GRAFICO_PBT";#N/A,#N/A,FALSE,"EXPLIC.VARIANTE";#N/A,#N/A,FALSE,"GENERAL EXP.AREA"}</definedName>
    <definedName name="aab" localSheetId="25" hidden="1">{#N/A,#N/A,FALSE,"MONTHDET";#N/A,#N/A,FALSE,"ACTUAL"}</definedName>
    <definedName name="aab" localSheetId="27" hidden="1">{#N/A,#N/A,FALSE,"MONTHDET";#N/A,#N/A,FALSE,"ACTUAL"}</definedName>
    <definedName name="aab" localSheetId="31" hidden="1">{#N/A,#N/A,FALSE,"MONTHDET";#N/A,#N/A,FALSE,"ACTUAL"}</definedName>
    <definedName name="aab" localSheetId="29" hidden="1">{#N/A,#N/A,FALSE,"MONTHDET";#N/A,#N/A,FALSE,"ACTUAL"}</definedName>
    <definedName name="aab" localSheetId="23" hidden="1">{#N/A,#N/A,FALSE,"MONTHDET";#N/A,#N/A,FALSE,"ACTUAL"}</definedName>
    <definedName name="aab" localSheetId="55" hidden="1">{#N/A,#N/A,FALSE,"MONTHDET";#N/A,#N/A,FALSE,"ACTUAL"}</definedName>
    <definedName name="aab" hidden="1">{#N/A,#N/A,FALSE,"MONTHDET";#N/A,#N/A,FALSE,"ACTUAL"}</definedName>
    <definedName name="AABB" localSheetId="25" hidden="1">{#N/A,#N/A,FALSE,"CARATUL";#N/A,#N/A,FALSE,"PROFIT AND LOSS";#N/A,#N/A,FALSE,"GRAFICO_PBT";#N/A,#N/A,FALSE,"EXPLIC.VARIANTE";#N/A,#N/A,FALSE,"GENERAL EXP.AREA"}</definedName>
    <definedName name="AABB" localSheetId="27" hidden="1">{#N/A,#N/A,FALSE,"CARATUL";#N/A,#N/A,FALSE,"PROFIT AND LOSS";#N/A,#N/A,FALSE,"GRAFICO_PBT";#N/A,#N/A,FALSE,"EXPLIC.VARIANTE";#N/A,#N/A,FALSE,"GENERAL EXP.AREA"}</definedName>
    <definedName name="AABB" localSheetId="31" hidden="1">{#N/A,#N/A,FALSE,"CARATUL";#N/A,#N/A,FALSE,"PROFIT AND LOSS";#N/A,#N/A,FALSE,"GRAFICO_PBT";#N/A,#N/A,FALSE,"EXPLIC.VARIANTE";#N/A,#N/A,FALSE,"GENERAL EXP.AREA"}</definedName>
    <definedName name="AABB" localSheetId="29" hidden="1">{#N/A,#N/A,FALSE,"CARATUL";#N/A,#N/A,FALSE,"PROFIT AND LOSS";#N/A,#N/A,FALSE,"GRAFICO_PBT";#N/A,#N/A,FALSE,"EXPLIC.VARIANTE";#N/A,#N/A,FALSE,"GENERAL EXP.AREA"}</definedName>
    <definedName name="AABB" localSheetId="23" hidden="1">{#N/A,#N/A,FALSE,"CARATUL";#N/A,#N/A,FALSE,"PROFIT AND LOSS";#N/A,#N/A,FALSE,"GRAFICO_PBT";#N/A,#N/A,FALSE,"EXPLIC.VARIANTE";#N/A,#N/A,FALSE,"GENERAL EXP.AREA"}</definedName>
    <definedName name="AABB" localSheetId="55" hidden="1">{#N/A,#N/A,FALSE,"CARATUL";#N/A,#N/A,FALSE,"PROFIT AND LOSS";#N/A,#N/A,FALSE,"GRAFICO_PBT";#N/A,#N/A,FALSE,"EXPLIC.VARIANTE";#N/A,#N/A,FALSE,"GENERAL EXP.AREA"}</definedName>
    <definedName name="AABB" hidden="1">{#N/A,#N/A,FALSE,"CARATUL";#N/A,#N/A,FALSE,"PROFIT AND LOSS";#N/A,#N/A,FALSE,"GRAFICO_PBT";#N/A,#N/A,FALSE,"EXPLIC.VARIANTE";#N/A,#N/A,FALSE,"GENERAL EXP.AREA"}</definedName>
    <definedName name="AAERYTY" localSheetId="25" hidden="1">{#N/A,#N/A,FALSE,"caratula";#N/A,#N/A,FALSE,"Product by line";#N/A,#N/A,FALSE,"YTD";#N/A,#N/A,FALSE,"Per Units";#N/A,#N/A,FALSE,"Amount"}</definedName>
    <definedName name="AAERYTY" localSheetId="27" hidden="1">{#N/A,#N/A,FALSE,"caratula";#N/A,#N/A,FALSE,"Product by line";#N/A,#N/A,FALSE,"YTD";#N/A,#N/A,FALSE,"Per Units";#N/A,#N/A,FALSE,"Amount"}</definedName>
    <definedName name="AAERYTY" localSheetId="31" hidden="1">{#N/A,#N/A,FALSE,"caratula";#N/A,#N/A,FALSE,"Product by line";#N/A,#N/A,FALSE,"YTD";#N/A,#N/A,FALSE,"Per Units";#N/A,#N/A,FALSE,"Amount"}</definedName>
    <definedName name="AAERYTY" localSheetId="29" hidden="1">{#N/A,#N/A,FALSE,"caratula";#N/A,#N/A,FALSE,"Product by line";#N/A,#N/A,FALSE,"YTD";#N/A,#N/A,FALSE,"Per Units";#N/A,#N/A,FALSE,"Amount"}</definedName>
    <definedName name="AAERYTY" localSheetId="23" hidden="1">{#N/A,#N/A,FALSE,"caratula";#N/A,#N/A,FALSE,"Product by line";#N/A,#N/A,FALSE,"YTD";#N/A,#N/A,FALSE,"Per Units";#N/A,#N/A,FALSE,"Amount"}</definedName>
    <definedName name="AAERYTY" localSheetId="55" hidden="1">{#N/A,#N/A,FALSE,"caratula";#N/A,#N/A,FALSE,"Product by line";#N/A,#N/A,FALSE,"YTD";#N/A,#N/A,FALSE,"Per Units";#N/A,#N/A,FALSE,"Amount"}</definedName>
    <definedName name="AAERYTY" hidden="1">{#N/A,#N/A,FALSE,"caratula";#N/A,#N/A,FALSE,"Product by line";#N/A,#N/A,FALSE,"YTD";#N/A,#N/A,FALSE,"Per Units";#N/A,#N/A,FALSE,"Amount"}</definedName>
    <definedName name="aas" localSheetId="39">[1]!_p1</definedName>
    <definedName name="aas" localSheetId="20">[1]!_p1</definedName>
    <definedName name="aas" localSheetId="4">[1]!_p1</definedName>
    <definedName name="aas" localSheetId="25">[1]!_p1</definedName>
    <definedName name="aas" localSheetId="27">[1]!_p1</definedName>
    <definedName name="aas" localSheetId="31">[1]!_p1</definedName>
    <definedName name="aas" localSheetId="35">[1]!_p1</definedName>
    <definedName name="aas" localSheetId="33">[1]!_p1</definedName>
    <definedName name="aas" localSheetId="53">[1]!_p1</definedName>
    <definedName name="aas" localSheetId="29">[1]!_p1</definedName>
    <definedName name="aas" localSheetId="49">[1]!_p1</definedName>
    <definedName name="aas" localSheetId="6">[1]!_p1</definedName>
    <definedName name="aas" localSheetId="41">[1]!_p1</definedName>
    <definedName name="aas" localSheetId="8">[1]!_p1</definedName>
    <definedName name="aas" localSheetId="43">[1]!_p1</definedName>
    <definedName name="aas" localSheetId="10">[1]!_p1</definedName>
    <definedName name="aas" localSheetId="37">[1]!_p1</definedName>
    <definedName name="aas" localSheetId="12">[1]!_p1</definedName>
    <definedName name="aas" localSheetId="51">[1]!_p1</definedName>
    <definedName name="aas" localSheetId="14">[1]!_p1</definedName>
    <definedName name="aas" localSheetId="23">[1]!_p1</definedName>
    <definedName name="aas" localSheetId="55">[0]!_p1</definedName>
    <definedName name="aas" localSheetId="47">[1]!_p1</definedName>
    <definedName name="aas" localSheetId="18">[1]!_p1</definedName>
    <definedName name="aas" localSheetId="45">[1]!_p1</definedName>
    <definedName name="aas" localSheetId="16">[1]!_p1</definedName>
    <definedName name="aas">[0]!_p1</definedName>
    <definedName name="aassss" localSheetId="25" hidden="1">{#N/A,#N/A,FALSE,"MONTHDET";#N/A,#N/A,FALSE,"ACTUAL"}</definedName>
    <definedName name="aassss" localSheetId="27" hidden="1">{#N/A,#N/A,FALSE,"MONTHDET";#N/A,#N/A,FALSE,"ACTUAL"}</definedName>
    <definedName name="aassss" localSheetId="31" hidden="1">{#N/A,#N/A,FALSE,"MONTHDET";#N/A,#N/A,FALSE,"ACTUAL"}</definedName>
    <definedName name="aassss" localSheetId="29" hidden="1">{#N/A,#N/A,FALSE,"MONTHDET";#N/A,#N/A,FALSE,"ACTUAL"}</definedName>
    <definedName name="aassss" localSheetId="23" hidden="1">{#N/A,#N/A,FALSE,"MONTHDET";#N/A,#N/A,FALSE,"ACTUAL"}</definedName>
    <definedName name="aassss" localSheetId="55" hidden="1">{#N/A,#N/A,FALSE,"MONTHDET";#N/A,#N/A,FALSE,"ACTUAL"}</definedName>
    <definedName name="aassss" hidden="1">{#N/A,#N/A,FALSE,"MONTHDET";#N/A,#N/A,FALSE,"ACTUAL"}</definedName>
    <definedName name="AB" localSheetId="39">[1]!_p1</definedName>
    <definedName name="AB" localSheetId="20">[1]!_p1</definedName>
    <definedName name="AB" localSheetId="4">[1]!_p1</definedName>
    <definedName name="AB" localSheetId="25">[1]!_p1</definedName>
    <definedName name="AB" localSheetId="27">[1]!_p1</definedName>
    <definedName name="AB" localSheetId="31">[1]!_p1</definedName>
    <definedName name="AB" localSheetId="35">[1]!_p1</definedName>
    <definedName name="AB" localSheetId="33">[1]!_p1</definedName>
    <definedName name="AB" localSheetId="53">[1]!_p1</definedName>
    <definedName name="AB" localSheetId="29">[1]!_p1</definedName>
    <definedName name="AB" localSheetId="49">[1]!_p1</definedName>
    <definedName name="AB" localSheetId="6">[1]!_p1</definedName>
    <definedName name="AB" localSheetId="41">[1]!_p1</definedName>
    <definedName name="AB" localSheetId="8">[1]!_p1</definedName>
    <definedName name="AB" localSheetId="43">[1]!_p1</definedName>
    <definedName name="AB" localSheetId="10">[1]!_p1</definedName>
    <definedName name="AB" localSheetId="37">[1]!_p1</definedName>
    <definedName name="AB" localSheetId="12">[1]!_p1</definedName>
    <definedName name="AB" localSheetId="51">[1]!_p1</definedName>
    <definedName name="AB" localSheetId="14">[1]!_p1</definedName>
    <definedName name="AB" localSheetId="23">[1]!_p1</definedName>
    <definedName name="AB" localSheetId="55">[0]!_p1</definedName>
    <definedName name="AB" localSheetId="47">[1]!_p1</definedName>
    <definedName name="AB" localSheetId="18">[1]!_p1</definedName>
    <definedName name="AB" localSheetId="45">[1]!_p1</definedName>
    <definedName name="AB" localSheetId="16">[1]!_p1</definedName>
    <definedName name="AB">[0]!_p1</definedName>
    <definedName name="aba" localSheetId="39">[1]!__p1</definedName>
    <definedName name="aba" localSheetId="20">[1]!__p1</definedName>
    <definedName name="aba" localSheetId="4">[1]!__p1</definedName>
    <definedName name="aba" localSheetId="25">[1]!__p1</definedName>
    <definedName name="aba" localSheetId="27">[1]!__p1</definedName>
    <definedName name="aba" localSheetId="31">[1]!__p1</definedName>
    <definedName name="aba" localSheetId="35">[1]!__p1</definedName>
    <definedName name="aba" localSheetId="33">[1]!__p1</definedName>
    <definedName name="aba" localSheetId="53">[1]!__p1</definedName>
    <definedName name="aba" localSheetId="29">[1]!__p1</definedName>
    <definedName name="aba" localSheetId="49">[1]!__p1</definedName>
    <definedName name="aba" localSheetId="6">[1]!__p1</definedName>
    <definedName name="aba" localSheetId="41">[1]!__p1</definedName>
    <definedName name="aba" localSheetId="8">[1]!__p1</definedName>
    <definedName name="aba" localSheetId="43">[1]!__p1</definedName>
    <definedName name="aba" localSheetId="10">[1]!__p1</definedName>
    <definedName name="aba" localSheetId="37">[1]!__p1</definedName>
    <definedName name="aba" localSheetId="12">[1]!__p1</definedName>
    <definedName name="aba" localSheetId="51">[1]!__p1</definedName>
    <definedName name="aba" localSheetId="14">[1]!__p1</definedName>
    <definedName name="aba" localSheetId="23">[1]!__p1</definedName>
    <definedName name="aba" localSheetId="55">[0]!__p1</definedName>
    <definedName name="aba" localSheetId="47">[1]!__p1</definedName>
    <definedName name="aba" localSheetId="18">[1]!__p1</definedName>
    <definedName name="aba" localSheetId="45">[1]!__p1</definedName>
    <definedName name="aba" localSheetId="16">[1]!__p1</definedName>
    <definedName name="aba">[0]!__p1</definedName>
    <definedName name="ABC" localSheetId="39">[1]!_p1</definedName>
    <definedName name="ABC" localSheetId="20">[1]!_p1</definedName>
    <definedName name="ABC" localSheetId="4">[1]!_p1</definedName>
    <definedName name="ABC" localSheetId="25">[1]!_p1</definedName>
    <definedName name="ABC" localSheetId="27">[1]!_p1</definedName>
    <definedName name="ABC" localSheetId="31">[1]!_p1</definedName>
    <definedName name="ABC" localSheetId="35">[1]!_p1</definedName>
    <definedName name="ABC" localSheetId="33">[1]!_p1</definedName>
    <definedName name="ABC" localSheetId="53">[1]!_p1</definedName>
    <definedName name="ABC" localSheetId="29">[1]!_p1</definedName>
    <definedName name="ABC" localSheetId="49">[1]!_p1</definedName>
    <definedName name="ABC" localSheetId="6">[1]!_p1</definedName>
    <definedName name="ABC" localSheetId="41">[1]!_p1</definedName>
    <definedName name="ABC" localSheetId="8">[1]!_p1</definedName>
    <definedName name="ABC" localSheetId="43">[1]!_p1</definedName>
    <definedName name="ABC" localSheetId="10">[1]!_p1</definedName>
    <definedName name="ABC" localSheetId="37">[1]!_p1</definedName>
    <definedName name="ABC" localSheetId="12">[1]!_p1</definedName>
    <definedName name="ABC" localSheetId="51">[1]!_p1</definedName>
    <definedName name="ABC" localSheetId="14">[1]!_p1</definedName>
    <definedName name="ABC" localSheetId="23">[1]!_p1</definedName>
    <definedName name="ABC" localSheetId="55">[0]!_p1</definedName>
    <definedName name="ABC" localSheetId="47">[1]!_p1</definedName>
    <definedName name="ABC" localSheetId="18">[1]!_p1</definedName>
    <definedName name="ABC" localSheetId="45">[1]!_p1</definedName>
    <definedName name="ABC" localSheetId="16">[1]!_p1</definedName>
    <definedName name="ABC">[0]!_p1</definedName>
    <definedName name="abc_1" localSheetId="39">_p1</definedName>
    <definedName name="abc_1" localSheetId="20">_p1</definedName>
    <definedName name="abc_1" localSheetId="4">_p1</definedName>
    <definedName name="abc_1" localSheetId="25">_p1</definedName>
    <definedName name="abc_1" localSheetId="27">_p1</definedName>
    <definedName name="abc_1" localSheetId="31">_p1</definedName>
    <definedName name="abc_1" localSheetId="35">_p1</definedName>
    <definedName name="abc_1" localSheetId="33">_p1</definedName>
    <definedName name="abc_1" localSheetId="53">_p1</definedName>
    <definedName name="abc_1" localSheetId="29">_p1</definedName>
    <definedName name="abc_1" localSheetId="49">_p1</definedName>
    <definedName name="abc_1" localSheetId="6">_p1</definedName>
    <definedName name="abc_1" localSheetId="41">_p1</definedName>
    <definedName name="abc_1" localSheetId="8">_p1</definedName>
    <definedName name="abc_1" localSheetId="43">_p1</definedName>
    <definedName name="abc_1" localSheetId="10">_p1</definedName>
    <definedName name="abc_1" localSheetId="37">_p1</definedName>
    <definedName name="abc_1" localSheetId="12">_p1</definedName>
    <definedName name="abc_1" localSheetId="51">_p1</definedName>
    <definedName name="abc_1" localSheetId="14">_p1</definedName>
    <definedName name="abc_1" localSheetId="23">_p1</definedName>
    <definedName name="abc_1" localSheetId="55">_p1</definedName>
    <definedName name="abc_1" localSheetId="47">_p1</definedName>
    <definedName name="abc_1" localSheetId="18">_p1</definedName>
    <definedName name="abc_1" localSheetId="45">_p1</definedName>
    <definedName name="abc_1" localSheetId="16">_p1</definedName>
    <definedName name="abc_1">_p1</definedName>
    <definedName name="ABC_10">#NAME?</definedName>
    <definedName name="ABC_15">#NAME?</definedName>
    <definedName name="ABC_16">#NAME?</definedName>
    <definedName name="ABC_17">#NAME?</definedName>
    <definedName name="ABC_18">#NAME?</definedName>
    <definedName name="ABC_19">#NAME?</definedName>
    <definedName name="ABC_2">#NAME?</definedName>
    <definedName name="ABC_22">#NAME?</definedName>
    <definedName name="ABC_3">#NAME?</definedName>
    <definedName name="ABC_4">#NAME?</definedName>
    <definedName name="ABCD" localSheetId="39">[1]!_p1</definedName>
    <definedName name="ABCD" localSheetId="20">[1]!_p1</definedName>
    <definedName name="ABCD" localSheetId="4">[1]!_p1</definedName>
    <definedName name="ABCD" localSheetId="25">[1]!_p1</definedName>
    <definedName name="ABCD" localSheetId="27">[1]!_p1</definedName>
    <definedName name="ABCD" localSheetId="31">[1]!_p1</definedName>
    <definedName name="ABCD" localSheetId="35">[1]!_p1</definedName>
    <definedName name="ABCD" localSheetId="33">[1]!_p1</definedName>
    <definedName name="ABCD" localSheetId="53">[1]!_p1</definedName>
    <definedName name="ABCD" localSheetId="29">[1]!_p1</definedName>
    <definedName name="ABCD" localSheetId="49">[1]!_p1</definedName>
    <definedName name="ABCD" localSheetId="6">[1]!_p1</definedName>
    <definedName name="ABCD" localSheetId="41">[1]!_p1</definedName>
    <definedName name="ABCD" localSheetId="8">[1]!_p1</definedName>
    <definedName name="ABCD" localSheetId="43">[1]!_p1</definedName>
    <definedName name="ABCD" localSheetId="10">[1]!_p1</definedName>
    <definedName name="ABCD" localSheetId="37">[1]!_p1</definedName>
    <definedName name="ABCD" localSheetId="12">[1]!_p1</definedName>
    <definedName name="ABCD" localSheetId="51">[1]!_p1</definedName>
    <definedName name="ABCD" localSheetId="14">[1]!_p1</definedName>
    <definedName name="ABCD" localSheetId="23">[1]!_p1</definedName>
    <definedName name="ABCD" localSheetId="55">[0]!_p1</definedName>
    <definedName name="ABCD" localSheetId="47">[1]!_p1</definedName>
    <definedName name="ABCD" localSheetId="18">[1]!_p1</definedName>
    <definedName name="ABCD" localSheetId="45">[1]!_p1</definedName>
    <definedName name="ABCD" localSheetId="16">[1]!_p1</definedName>
    <definedName name="ABCD">[0]!_p1</definedName>
    <definedName name="ABCD_10">#NAME?</definedName>
    <definedName name="ABCD_15">#NAME?</definedName>
    <definedName name="ABCD_16">#NAME?</definedName>
    <definedName name="ABCD_17">#NAME?</definedName>
    <definedName name="ABCD_18">#NAME?</definedName>
    <definedName name="ABCD_19">#NAME?</definedName>
    <definedName name="ABCD_2">#NAME?</definedName>
    <definedName name="ABCD_22">#NAME?</definedName>
    <definedName name="ABCD_3">#NAME?</definedName>
    <definedName name="ABCD_4">#NAME?</definedName>
    <definedName name="abcde" localSheetId="25" hidden="1">{"'Janeiro'!$A$1:$I$153"}</definedName>
    <definedName name="abcde" localSheetId="27" hidden="1">{"'Janeiro'!$A$1:$I$153"}</definedName>
    <definedName name="abcde" localSheetId="31" hidden="1">{"'Janeiro'!$A$1:$I$153"}</definedName>
    <definedName name="abcde" localSheetId="29" hidden="1">{"'Janeiro'!$A$1:$I$153"}</definedName>
    <definedName name="abcde" localSheetId="23" hidden="1">{"'Janeiro'!$A$1:$I$153"}</definedName>
    <definedName name="abcde" localSheetId="55" hidden="1">{"'Janeiro'!$A$1:$I$153"}</definedName>
    <definedName name="abcde" hidden="1">{"'Janeiro'!$A$1:$I$153"}</definedName>
    <definedName name="abcdomingo">#REF!</definedName>
    <definedName name="abcdu">#REF!</definedName>
    <definedName name="abcquarta">#REF!</definedName>
    <definedName name="abcquinta">#REF!</definedName>
    <definedName name="abcsábado">#REF!</definedName>
    <definedName name="abcsegunda">#REF!</definedName>
    <definedName name="abcsexta">#REF!</definedName>
    <definedName name="abcterça">#REF!</definedName>
    <definedName name="abert" localSheetId="39">[1]!_p1</definedName>
    <definedName name="abert" localSheetId="20">[1]!_p1</definedName>
    <definedName name="abert" localSheetId="4">[1]!_p1</definedName>
    <definedName name="abert" localSheetId="25">[1]!_p1</definedName>
    <definedName name="abert" localSheetId="27">[1]!_p1</definedName>
    <definedName name="abert" localSheetId="31">[1]!_p1</definedName>
    <definedName name="abert" localSheetId="35">[1]!_p1</definedName>
    <definedName name="abert" localSheetId="33">[1]!_p1</definedName>
    <definedName name="abert" localSheetId="53">[1]!_p1</definedName>
    <definedName name="abert" localSheetId="29">[1]!_p1</definedName>
    <definedName name="abert" localSheetId="49">[1]!_p1</definedName>
    <definedName name="abert" localSheetId="6">[1]!_p1</definedName>
    <definedName name="abert" localSheetId="41">[1]!_p1</definedName>
    <definedName name="abert" localSheetId="8">[1]!_p1</definedName>
    <definedName name="abert" localSheetId="43">[1]!_p1</definedName>
    <definedName name="abert" localSheetId="10">[1]!_p1</definedName>
    <definedName name="abert" localSheetId="37">[1]!_p1</definedName>
    <definedName name="abert" localSheetId="12">[1]!_p1</definedName>
    <definedName name="abert" localSheetId="51">[1]!_p1</definedName>
    <definedName name="abert" localSheetId="14">[1]!_p1</definedName>
    <definedName name="abert" localSheetId="23">[1]!_p1</definedName>
    <definedName name="abert" localSheetId="55">[0]!_p1</definedName>
    <definedName name="abert" localSheetId="47">[1]!_p1</definedName>
    <definedName name="abert" localSheetId="18">[1]!_p1</definedName>
    <definedName name="abert" localSheetId="45">[1]!_p1</definedName>
    <definedName name="abert" localSheetId="16">[1]!_p1</definedName>
    <definedName name="abert">[0]!_p1</definedName>
    <definedName name="abert_1" localSheetId="39">_p1</definedName>
    <definedName name="abert_1" localSheetId="20">_p1</definedName>
    <definedName name="abert_1" localSheetId="4">_p1</definedName>
    <definedName name="abert_1" localSheetId="25">_p1</definedName>
    <definedName name="abert_1" localSheetId="27">_p1</definedName>
    <definedName name="abert_1" localSheetId="31">_p1</definedName>
    <definedName name="abert_1" localSheetId="35">_p1</definedName>
    <definedName name="abert_1" localSheetId="33">_p1</definedName>
    <definedName name="abert_1" localSheetId="53">_p1</definedName>
    <definedName name="abert_1" localSheetId="29">_p1</definedName>
    <definedName name="abert_1" localSheetId="49">_p1</definedName>
    <definedName name="abert_1" localSheetId="6">_p1</definedName>
    <definedName name="abert_1" localSheetId="41">_p1</definedName>
    <definedName name="abert_1" localSheetId="8">_p1</definedName>
    <definedName name="abert_1" localSheetId="43">_p1</definedName>
    <definedName name="abert_1" localSheetId="10">_p1</definedName>
    <definedName name="abert_1" localSheetId="37">_p1</definedName>
    <definedName name="abert_1" localSheetId="12">_p1</definedName>
    <definedName name="abert_1" localSheetId="51">_p1</definedName>
    <definedName name="abert_1" localSheetId="14">_p1</definedName>
    <definedName name="abert_1" localSheetId="23">_p1</definedName>
    <definedName name="abert_1" localSheetId="55">_p1</definedName>
    <definedName name="abert_1" localSheetId="47">_p1</definedName>
    <definedName name="abert_1" localSheetId="18">_p1</definedName>
    <definedName name="abert_1" localSheetId="45">_p1</definedName>
    <definedName name="abert_1" localSheetId="16">_p1</definedName>
    <definedName name="abert_1">_p1</definedName>
    <definedName name="abert_10">#NAME?</definedName>
    <definedName name="abert_15">#NAME?</definedName>
    <definedName name="abert_16">#NAME?</definedName>
    <definedName name="abert_17">#NAME?</definedName>
    <definedName name="abert_19">#NAME?</definedName>
    <definedName name="abert_2">"_p1"</definedName>
    <definedName name="abert_22">#NAME?</definedName>
    <definedName name="abert_3">#NAME?</definedName>
    <definedName name="abert_4">"_p1"</definedName>
    <definedName name="aberta">#REF!</definedName>
    <definedName name="abertandi" localSheetId="39">[1]!_p1</definedName>
    <definedName name="abertandi" localSheetId="20">[1]!_p1</definedName>
    <definedName name="abertandi" localSheetId="4">[1]!_p1</definedName>
    <definedName name="abertandi" localSheetId="25">[1]!_p1</definedName>
    <definedName name="abertandi" localSheetId="27">[1]!_p1</definedName>
    <definedName name="abertandi" localSheetId="31">[1]!_p1</definedName>
    <definedName name="abertandi" localSheetId="35">[1]!_p1</definedName>
    <definedName name="abertandi" localSheetId="33">[1]!_p1</definedName>
    <definedName name="abertandi" localSheetId="53">[1]!_p1</definedName>
    <definedName name="abertandi" localSheetId="29">[1]!_p1</definedName>
    <definedName name="abertandi" localSheetId="49">[1]!_p1</definedName>
    <definedName name="abertandi" localSheetId="6">[1]!_p1</definedName>
    <definedName name="abertandi" localSheetId="41">[1]!_p1</definedName>
    <definedName name="abertandi" localSheetId="8">[1]!_p1</definedName>
    <definedName name="abertandi" localSheetId="43">[1]!_p1</definedName>
    <definedName name="abertandi" localSheetId="10">[1]!_p1</definedName>
    <definedName name="abertandi" localSheetId="37">[1]!_p1</definedName>
    <definedName name="abertandi" localSheetId="12">[1]!_p1</definedName>
    <definedName name="abertandi" localSheetId="51">[1]!_p1</definedName>
    <definedName name="abertandi" localSheetId="14">[1]!_p1</definedName>
    <definedName name="abertandi" localSheetId="23">[1]!_p1</definedName>
    <definedName name="abertandi" localSheetId="55">[0]!_p1</definedName>
    <definedName name="abertandi" localSheetId="47">[1]!_p1</definedName>
    <definedName name="abertandi" localSheetId="18">[1]!_p1</definedName>
    <definedName name="abertandi" localSheetId="45">[1]!_p1</definedName>
    <definedName name="abertandi" localSheetId="16">[1]!_p1</definedName>
    <definedName name="abertandi">[0]!_p1</definedName>
    <definedName name="abertandi_1" localSheetId="39">_p1</definedName>
    <definedName name="abertandi_1" localSheetId="20">_p1</definedName>
    <definedName name="abertandi_1" localSheetId="4">_p1</definedName>
    <definedName name="abertandi_1" localSheetId="25">_p1</definedName>
    <definedName name="abertandi_1" localSheetId="27">_p1</definedName>
    <definedName name="abertandi_1" localSheetId="31">_p1</definedName>
    <definedName name="abertandi_1" localSheetId="35">_p1</definedName>
    <definedName name="abertandi_1" localSheetId="33">_p1</definedName>
    <definedName name="abertandi_1" localSheetId="53">_p1</definedName>
    <definedName name="abertandi_1" localSheetId="29">_p1</definedName>
    <definedName name="abertandi_1" localSheetId="49">_p1</definedName>
    <definedName name="abertandi_1" localSheetId="6">_p1</definedName>
    <definedName name="abertandi_1" localSheetId="41">_p1</definedName>
    <definedName name="abertandi_1" localSheetId="8">_p1</definedName>
    <definedName name="abertandi_1" localSheetId="43">_p1</definedName>
    <definedName name="abertandi_1" localSheetId="10">_p1</definedName>
    <definedName name="abertandi_1" localSheetId="37">_p1</definedName>
    <definedName name="abertandi_1" localSheetId="12">_p1</definedName>
    <definedName name="abertandi_1" localSheetId="51">_p1</definedName>
    <definedName name="abertandi_1" localSheetId="14">_p1</definedName>
    <definedName name="abertandi_1" localSheetId="23">_p1</definedName>
    <definedName name="abertandi_1" localSheetId="55">_p1</definedName>
    <definedName name="abertandi_1" localSheetId="47">_p1</definedName>
    <definedName name="abertandi_1" localSheetId="18">_p1</definedName>
    <definedName name="abertandi_1" localSheetId="45">_p1</definedName>
    <definedName name="abertandi_1" localSheetId="16">_p1</definedName>
    <definedName name="abertandi_1">_p1</definedName>
    <definedName name="abertandi_2" localSheetId="39">_p1</definedName>
    <definedName name="abertandi_2" localSheetId="20">_p1</definedName>
    <definedName name="abertandi_2" localSheetId="4">_p1</definedName>
    <definedName name="abertandi_2" localSheetId="25">_p1</definedName>
    <definedName name="abertandi_2" localSheetId="27">_p1</definedName>
    <definedName name="abertandi_2" localSheetId="31">_p1</definedName>
    <definedName name="abertandi_2" localSheetId="35">_p1</definedName>
    <definedName name="abertandi_2" localSheetId="33">_p1</definedName>
    <definedName name="abertandi_2" localSheetId="53">_p1</definedName>
    <definedName name="abertandi_2" localSheetId="29">_p1</definedName>
    <definedName name="abertandi_2" localSheetId="49">_p1</definedName>
    <definedName name="abertandi_2" localSheetId="6">_p1</definedName>
    <definedName name="abertandi_2" localSheetId="41">_p1</definedName>
    <definedName name="abertandi_2" localSheetId="8">_p1</definedName>
    <definedName name="abertandi_2" localSheetId="43">_p1</definedName>
    <definedName name="abertandi_2" localSheetId="10">_p1</definedName>
    <definedName name="abertandi_2" localSheetId="37">_p1</definedName>
    <definedName name="abertandi_2" localSheetId="12">_p1</definedName>
    <definedName name="abertandi_2" localSheetId="51">_p1</definedName>
    <definedName name="abertandi_2" localSheetId="14">_p1</definedName>
    <definedName name="abertandi_2" localSheetId="23">_p1</definedName>
    <definedName name="abertandi_2" localSheetId="55">_p1</definedName>
    <definedName name="abertandi_2" localSheetId="47">_p1</definedName>
    <definedName name="abertandi_2" localSheetId="18">_p1</definedName>
    <definedName name="abertandi_2" localSheetId="45">_p1</definedName>
    <definedName name="abertandi_2" localSheetId="16">_p1</definedName>
    <definedName name="abertandi_2">_p1</definedName>
    <definedName name="abertandi_3" localSheetId="39">_p1</definedName>
    <definedName name="abertandi_3" localSheetId="20">_p1</definedName>
    <definedName name="abertandi_3" localSheetId="4">_p1</definedName>
    <definedName name="abertandi_3" localSheetId="25">_p1</definedName>
    <definedName name="abertandi_3" localSheetId="27">_p1</definedName>
    <definedName name="abertandi_3" localSheetId="31">_p1</definedName>
    <definedName name="abertandi_3" localSheetId="35">_p1</definedName>
    <definedName name="abertandi_3" localSheetId="33">_p1</definedName>
    <definedName name="abertandi_3" localSheetId="53">_p1</definedName>
    <definedName name="abertandi_3" localSheetId="29">_p1</definedName>
    <definedName name="abertandi_3" localSheetId="49">_p1</definedName>
    <definedName name="abertandi_3" localSheetId="6">_p1</definedName>
    <definedName name="abertandi_3" localSheetId="41">_p1</definedName>
    <definedName name="abertandi_3" localSheetId="8">_p1</definedName>
    <definedName name="abertandi_3" localSheetId="43">_p1</definedName>
    <definedName name="abertandi_3" localSheetId="10">_p1</definedName>
    <definedName name="abertandi_3" localSheetId="37">_p1</definedName>
    <definedName name="abertandi_3" localSheetId="12">_p1</definedName>
    <definedName name="abertandi_3" localSheetId="51">_p1</definedName>
    <definedName name="abertandi_3" localSheetId="14">_p1</definedName>
    <definedName name="abertandi_3" localSheetId="23">_p1</definedName>
    <definedName name="abertandi_3" localSheetId="55">_p1</definedName>
    <definedName name="abertandi_3" localSheetId="47">_p1</definedName>
    <definedName name="abertandi_3" localSheetId="18">_p1</definedName>
    <definedName name="abertandi_3" localSheetId="45">_p1</definedName>
    <definedName name="abertandi_3" localSheetId="16">_p1</definedName>
    <definedName name="abertandi_3">_p1</definedName>
    <definedName name="abertandi_4" localSheetId="39">_p1</definedName>
    <definedName name="abertandi_4" localSheetId="20">_p1</definedName>
    <definedName name="abertandi_4" localSheetId="4">_p1</definedName>
    <definedName name="abertandi_4" localSheetId="25">_p1</definedName>
    <definedName name="abertandi_4" localSheetId="27">_p1</definedName>
    <definedName name="abertandi_4" localSheetId="31">_p1</definedName>
    <definedName name="abertandi_4" localSheetId="35">_p1</definedName>
    <definedName name="abertandi_4" localSheetId="33">_p1</definedName>
    <definedName name="abertandi_4" localSheetId="53">_p1</definedName>
    <definedName name="abertandi_4" localSheetId="29">_p1</definedName>
    <definedName name="abertandi_4" localSheetId="49">_p1</definedName>
    <definedName name="abertandi_4" localSheetId="6">_p1</definedName>
    <definedName name="abertandi_4" localSheetId="41">_p1</definedName>
    <definedName name="abertandi_4" localSheetId="8">_p1</definedName>
    <definedName name="abertandi_4" localSheetId="43">_p1</definedName>
    <definedName name="abertandi_4" localSheetId="10">_p1</definedName>
    <definedName name="abertandi_4" localSheetId="37">_p1</definedName>
    <definedName name="abertandi_4" localSheetId="12">_p1</definedName>
    <definedName name="abertandi_4" localSheetId="51">_p1</definedName>
    <definedName name="abertandi_4" localSheetId="14">_p1</definedName>
    <definedName name="abertandi_4" localSheetId="23">_p1</definedName>
    <definedName name="abertandi_4" localSheetId="55">_p1</definedName>
    <definedName name="abertandi_4" localSheetId="47">_p1</definedName>
    <definedName name="abertandi_4" localSheetId="18">_p1</definedName>
    <definedName name="abertandi_4" localSheetId="45">_p1</definedName>
    <definedName name="abertandi_4" localSheetId="16">_p1</definedName>
    <definedName name="abertandi_4">_p1</definedName>
    <definedName name="Abfrage4">#REF!</definedName>
    <definedName name="abg" localSheetId="25" hidden="1">{"'Janeiro'!$A$1:$I$153"}</definedName>
    <definedName name="abg" localSheetId="27" hidden="1">{"'Janeiro'!$A$1:$I$153"}</definedName>
    <definedName name="abg" localSheetId="31" hidden="1">{"'Janeiro'!$A$1:$I$153"}</definedName>
    <definedName name="abg" localSheetId="29" hidden="1">{"'Janeiro'!$A$1:$I$153"}</definedName>
    <definedName name="abg" localSheetId="23" hidden="1">{"'Janeiro'!$A$1:$I$153"}</definedName>
    <definedName name="abg" localSheetId="55" hidden="1">{"'Janeiro'!$A$1:$I$153"}</definedName>
    <definedName name="abg" hidden="1">{"'Janeiro'!$A$1:$I$153"}</definedName>
    <definedName name="ABGLO">#REF!</definedName>
    <definedName name="abmuu">#REF!</definedName>
    <definedName name="Abna">#REF!</definedName>
    <definedName name="abr">#REF!</definedName>
    <definedName name="abrigo" localSheetId="39">[1]!__p1</definedName>
    <definedName name="abrigo" localSheetId="20">[1]!__p1</definedName>
    <definedName name="abrigo" localSheetId="4">[1]!__p1</definedName>
    <definedName name="abrigo" localSheetId="25">[1]!__p1</definedName>
    <definedName name="abrigo" localSheetId="27">[1]!__p1</definedName>
    <definedName name="abrigo" localSheetId="31">[1]!__p1</definedName>
    <definedName name="abrigo" localSheetId="35">[1]!__p1</definedName>
    <definedName name="abrigo" localSheetId="33">[1]!__p1</definedName>
    <definedName name="abrigo" localSheetId="53">[1]!__p1</definedName>
    <definedName name="abrigo" localSheetId="29">[1]!__p1</definedName>
    <definedName name="abrigo" localSheetId="49">[1]!__p1</definedName>
    <definedName name="abrigo" localSheetId="6">[1]!__p1</definedName>
    <definedName name="abrigo" localSheetId="41">[1]!__p1</definedName>
    <definedName name="abrigo" localSheetId="8">[1]!__p1</definedName>
    <definedName name="abrigo" localSheetId="43">[1]!__p1</definedName>
    <definedName name="abrigo" localSheetId="10">[1]!__p1</definedName>
    <definedName name="abrigo" localSheetId="37">[1]!__p1</definedName>
    <definedName name="abrigo" localSheetId="12">[1]!__p1</definedName>
    <definedName name="abrigo" localSheetId="51">[1]!__p1</definedName>
    <definedName name="abrigo" localSheetId="14">[1]!__p1</definedName>
    <definedName name="abrigo" localSheetId="23">[1]!__p1</definedName>
    <definedName name="abrigo" localSheetId="55">[0]!__p1</definedName>
    <definedName name="abrigo" localSheetId="47">[1]!__p1</definedName>
    <definedName name="abrigo" localSheetId="18">[1]!__p1</definedName>
    <definedName name="abrigo" localSheetId="45">[1]!__p1</definedName>
    <definedName name="abrigo" localSheetId="16">[1]!__p1</definedName>
    <definedName name="abrigo">[0]!__p1</definedName>
    <definedName name="abril">#REF!</definedName>
    <definedName name="Abril_1" localSheetId="25" hidden="1">{"'crono'!$U$12:$W$20"}</definedName>
    <definedName name="Abril_1" localSheetId="27" hidden="1">{"'crono'!$U$12:$W$20"}</definedName>
    <definedName name="Abril_1" localSheetId="31" hidden="1">{"'crono'!$U$12:$W$20"}</definedName>
    <definedName name="Abril_1" localSheetId="29" hidden="1">{"'crono'!$U$12:$W$20"}</definedName>
    <definedName name="Abril_1" localSheetId="23" hidden="1">{"'crono'!$U$12:$W$20"}</definedName>
    <definedName name="Abril_1" localSheetId="55" hidden="1">{"'crono'!$U$12:$W$20"}</definedName>
    <definedName name="Abril_1" hidden="1">{"'crono'!$U$12:$W$20"}</definedName>
    <definedName name="Abril_2" localSheetId="25" hidden="1">{"'crono'!$U$12:$W$20"}</definedName>
    <definedName name="Abril_2" localSheetId="27" hidden="1">{"'crono'!$U$12:$W$20"}</definedName>
    <definedName name="Abril_2" localSheetId="31" hidden="1">{"'crono'!$U$12:$W$20"}</definedName>
    <definedName name="Abril_2" localSheetId="29" hidden="1">{"'crono'!$U$12:$W$20"}</definedName>
    <definedName name="Abril_2" localSheetId="23" hidden="1">{"'crono'!$U$12:$W$20"}</definedName>
    <definedName name="Abril_2" localSheetId="55" hidden="1">{"'crono'!$U$12:$W$20"}</definedName>
    <definedName name="Abril_2" hidden="1">{"'crono'!$U$12:$W$20"}</definedName>
    <definedName name="Abril_3" localSheetId="25" hidden="1">{"'crono'!$U$12:$W$20"}</definedName>
    <definedName name="Abril_3" localSheetId="27" hidden="1">{"'crono'!$U$12:$W$20"}</definedName>
    <definedName name="Abril_3" localSheetId="31" hidden="1">{"'crono'!$U$12:$W$20"}</definedName>
    <definedName name="Abril_3" localSheetId="29" hidden="1">{"'crono'!$U$12:$W$20"}</definedName>
    <definedName name="Abril_3" localSheetId="23" hidden="1">{"'crono'!$U$12:$W$20"}</definedName>
    <definedName name="Abril_3" localSheetId="55" hidden="1">{"'crono'!$U$12:$W$20"}</definedName>
    <definedName name="Abril_3" hidden="1">{"'crono'!$U$12:$W$20"}</definedName>
    <definedName name="Abril_4" localSheetId="25" hidden="1">{"'crono'!$U$12:$W$20"}</definedName>
    <definedName name="Abril_4" localSheetId="27" hidden="1">{"'crono'!$U$12:$W$20"}</definedName>
    <definedName name="Abril_4" localSheetId="31" hidden="1">{"'crono'!$U$12:$W$20"}</definedName>
    <definedName name="Abril_4" localSheetId="29" hidden="1">{"'crono'!$U$12:$W$20"}</definedName>
    <definedName name="Abril_4" localSheetId="23" hidden="1">{"'crono'!$U$12:$W$20"}</definedName>
    <definedName name="Abril_4" localSheetId="55" hidden="1">{"'crono'!$U$12:$W$20"}</definedName>
    <definedName name="Abril_4" hidden="1">{"'crono'!$U$12:$W$20"}</definedName>
    <definedName name="Abril_5" localSheetId="25" hidden="1">{"'crono'!$U$12:$W$20"}</definedName>
    <definedName name="Abril_5" localSheetId="27" hidden="1">{"'crono'!$U$12:$W$20"}</definedName>
    <definedName name="Abril_5" localSheetId="31" hidden="1">{"'crono'!$U$12:$W$20"}</definedName>
    <definedName name="Abril_5" localSheetId="29" hidden="1">{"'crono'!$U$12:$W$20"}</definedName>
    <definedName name="Abril_5" localSheetId="23" hidden="1">{"'crono'!$U$12:$W$20"}</definedName>
    <definedName name="Abril_5" localSheetId="55" hidden="1">{"'crono'!$U$12:$W$20"}</definedName>
    <definedName name="Abril_5" hidden="1">{"'crono'!$U$12:$W$20"}</definedName>
    <definedName name="abso">#REF!</definedName>
    <definedName name="absolut">#REF!</definedName>
    <definedName name="ABXC" localSheetId="39">[1]!_p1</definedName>
    <definedName name="ABXC" localSheetId="20">[1]!_p1</definedName>
    <definedName name="ABXC" localSheetId="4">[1]!_p1</definedName>
    <definedName name="ABXC" localSheetId="25">[1]!_p1</definedName>
    <definedName name="ABXC" localSheetId="27">[1]!_p1</definedName>
    <definedName name="ABXC" localSheetId="31">[1]!_p1</definedName>
    <definedName name="ABXC" localSheetId="35">[1]!_p1</definedName>
    <definedName name="ABXC" localSheetId="33">[1]!_p1</definedName>
    <definedName name="ABXC" localSheetId="53">[1]!_p1</definedName>
    <definedName name="ABXC" localSheetId="29">[1]!_p1</definedName>
    <definedName name="ABXC" localSheetId="49">[1]!_p1</definedName>
    <definedName name="ABXC" localSheetId="6">[1]!_p1</definedName>
    <definedName name="ABXC" localSheetId="41">[1]!_p1</definedName>
    <definedName name="ABXC" localSheetId="8">[1]!_p1</definedName>
    <definedName name="ABXC" localSheetId="43">[1]!_p1</definedName>
    <definedName name="ABXC" localSheetId="10">[1]!_p1</definedName>
    <definedName name="ABXC" localSheetId="37">[1]!_p1</definedName>
    <definedName name="ABXC" localSheetId="12">[1]!_p1</definedName>
    <definedName name="ABXC" localSheetId="51">[1]!_p1</definedName>
    <definedName name="ABXC" localSheetId="14">[1]!_p1</definedName>
    <definedName name="ABXC" localSheetId="23">[1]!_p1</definedName>
    <definedName name="ABXC" localSheetId="55">[0]!_p1</definedName>
    <definedName name="ABXC" localSheetId="47">[1]!_p1</definedName>
    <definedName name="ABXC" localSheetId="18">[1]!_p1</definedName>
    <definedName name="ABXC" localSheetId="45">[1]!_p1</definedName>
    <definedName name="ABXC" localSheetId="16">[1]!_p1</definedName>
    <definedName name="ABXC">[0]!_p1</definedName>
    <definedName name="ABXC_10">#NAME?</definedName>
    <definedName name="ABXC_15">#NAME?</definedName>
    <definedName name="ABXC_16">#NAME?</definedName>
    <definedName name="ABXC_17">#NAME?</definedName>
    <definedName name="ABXC_18">#NAME?</definedName>
    <definedName name="ABXC_19">#NAME?</definedName>
    <definedName name="ABXC_2">#NAME?</definedName>
    <definedName name="ABXC_22">#NAME?</definedName>
    <definedName name="ABXC_3">#NAME?</definedName>
    <definedName name="ABXC_4">#NAME?</definedName>
    <definedName name="AC">#REF!</definedName>
    <definedName name="Academia">#REF!</definedName>
    <definedName name="ACASC97">#REF!</definedName>
    <definedName name="acc">#REF!</definedName>
    <definedName name="access">#REF!</definedName>
    <definedName name="AccessDatabase" hidden="1">"S:\Project Management\Corolla Matrix Vibe  RMBSS Tracking\150L~151L~152L RMBSS Tracking Feb.mdb"</definedName>
    <definedName name="acchoiceoftechnologyscenario">#REF!</definedName>
    <definedName name="ACEBO97">#REF!</definedName>
    <definedName name="ACHICO97">#REF!</definedName>
    <definedName name="acqcase">#REF!</definedName>
    <definedName name="acre" localSheetId="39">[1]!_p1</definedName>
    <definedName name="acre" localSheetId="20">[1]!_p1</definedName>
    <definedName name="acre" localSheetId="4">[1]!_p1</definedName>
    <definedName name="acre" localSheetId="25">[1]!_p1</definedName>
    <definedName name="acre" localSheetId="27">[1]!_p1</definedName>
    <definedName name="acre" localSheetId="31">[1]!_p1</definedName>
    <definedName name="acre" localSheetId="35">[1]!_p1</definedName>
    <definedName name="acre" localSheetId="33">[1]!_p1</definedName>
    <definedName name="acre" localSheetId="53">[1]!_p1</definedName>
    <definedName name="acre" localSheetId="29">[1]!_p1</definedName>
    <definedName name="acre" localSheetId="49">[1]!_p1</definedName>
    <definedName name="acre" localSheetId="6">[1]!_p1</definedName>
    <definedName name="acre" localSheetId="41">[1]!_p1</definedName>
    <definedName name="acre" localSheetId="8">[1]!_p1</definedName>
    <definedName name="acre" localSheetId="43">[1]!_p1</definedName>
    <definedName name="acre" localSheetId="10">[1]!_p1</definedName>
    <definedName name="acre" localSheetId="37">[1]!_p1</definedName>
    <definedName name="acre" localSheetId="12">[1]!_p1</definedName>
    <definedName name="acre" localSheetId="51">[1]!_p1</definedName>
    <definedName name="acre" localSheetId="14">[1]!_p1</definedName>
    <definedName name="acre" localSheetId="23">[1]!_p1</definedName>
    <definedName name="acre" localSheetId="55">[0]!_p1</definedName>
    <definedName name="acre" localSheetId="47">[1]!_p1</definedName>
    <definedName name="acre" localSheetId="18">[1]!_p1</definedName>
    <definedName name="acre" localSheetId="45">[1]!_p1</definedName>
    <definedName name="acre" localSheetId="16">[1]!_p1</definedName>
    <definedName name="acre">[0]!_p1</definedName>
    <definedName name="acre_1" localSheetId="39">_p1</definedName>
    <definedName name="acre_1" localSheetId="20">_p1</definedName>
    <definedName name="acre_1" localSheetId="4">_p1</definedName>
    <definedName name="acre_1" localSheetId="25">_p1</definedName>
    <definedName name="acre_1" localSheetId="27">_p1</definedName>
    <definedName name="acre_1" localSheetId="31">_p1</definedName>
    <definedName name="acre_1" localSheetId="35">_p1</definedName>
    <definedName name="acre_1" localSheetId="33">_p1</definedName>
    <definedName name="acre_1" localSheetId="53">_p1</definedName>
    <definedName name="acre_1" localSheetId="29">_p1</definedName>
    <definedName name="acre_1" localSheetId="49">_p1</definedName>
    <definedName name="acre_1" localSheetId="6">_p1</definedName>
    <definedName name="acre_1" localSheetId="41">_p1</definedName>
    <definedName name="acre_1" localSheetId="8">_p1</definedName>
    <definedName name="acre_1" localSheetId="43">_p1</definedName>
    <definedName name="acre_1" localSheetId="10">_p1</definedName>
    <definedName name="acre_1" localSheetId="37">_p1</definedName>
    <definedName name="acre_1" localSheetId="12">_p1</definedName>
    <definedName name="acre_1" localSheetId="51">_p1</definedName>
    <definedName name="acre_1" localSheetId="14">_p1</definedName>
    <definedName name="acre_1" localSheetId="23">_p1</definedName>
    <definedName name="acre_1" localSheetId="55">_p1</definedName>
    <definedName name="acre_1" localSheetId="47">_p1</definedName>
    <definedName name="acre_1" localSheetId="18">_p1</definedName>
    <definedName name="acre_1" localSheetId="45">_p1</definedName>
    <definedName name="acre_1" localSheetId="16">_p1</definedName>
    <definedName name="acre_1">_p1</definedName>
    <definedName name="acre_10">#NAME?</definedName>
    <definedName name="acre_16">#NAME?</definedName>
    <definedName name="acre_19">#NAME?</definedName>
    <definedName name="acre_2">"_p1"</definedName>
    <definedName name="acre_22">#NAME?</definedName>
    <definedName name="acre_3">#NAME?</definedName>
    <definedName name="acre_4">"_p1"</definedName>
    <definedName name="acss">#REF!</definedName>
    <definedName name="ACT">#REF!</definedName>
    <definedName name="ACT_3">#REF!</definedName>
    <definedName name="Actual" localSheetId="25">(PeriodInActual*(#REF!&gt;0))*PeriodInPlan</definedName>
    <definedName name="Actual" localSheetId="27">(PeriodInActual*(#REF!&gt;0))*PeriodInPlan</definedName>
    <definedName name="Actual" localSheetId="31">(PeriodInActual*(#REF!&gt;0))*PeriodInPlan</definedName>
    <definedName name="Actual" localSheetId="29">(PeriodInActual*(#REF!&gt;0))*PeriodInPlan</definedName>
    <definedName name="Actual" localSheetId="23">(PeriodInActual*(#REF!&gt;0))*PeriodInPlan</definedName>
    <definedName name="Actual" localSheetId="55">(PeriodInActual*(#REF!&gt;0))*PeriodInPlan</definedName>
    <definedName name="Actual">(PeriodInActual*(#REF!&gt;0))*PeriodInPlan</definedName>
    <definedName name="ActualBeyond" localSheetId="25">PeriodInActual*(#REF!&gt;0)</definedName>
    <definedName name="ActualBeyond" localSheetId="27">PeriodInActual*(#REF!&gt;0)</definedName>
    <definedName name="ActualBeyond" localSheetId="31">PeriodInActual*(#REF!&gt;0)</definedName>
    <definedName name="ActualBeyond" localSheetId="29">PeriodInActual*(#REF!&gt;0)</definedName>
    <definedName name="ActualBeyond" localSheetId="23">PeriodInActual*(#REF!&gt;0)</definedName>
    <definedName name="ActualBeyond" localSheetId="55">PeriodInActual*(#REF!&gt;0)</definedName>
    <definedName name="ActualBeyond">PeriodInActual*(#REF!&gt;0)</definedName>
    <definedName name="ACUM">#REF!</definedName>
    <definedName name="ACUM_3">#REF!</definedName>
    <definedName name="Acumulado">#REF!</definedName>
    <definedName name="ad">#REF!</definedName>
    <definedName name="ada">#REF!</definedName>
    <definedName name="adadadad" localSheetId="25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localSheetId="27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localSheetId="31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localSheetId="29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localSheetId="23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localSheetId="55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dadad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ADAsASA" hidden="1">#REF!</definedName>
    <definedName name="ADC" localSheetId="25" hidden="1">{"DLP_FOL_13",#N/A,FALSE,"RE1003"}</definedName>
    <definedName name="ADC" localSheetId="27" hidden="1">{"DLP_FOL_13",#N/A,FALSE,"RE1003"}</definedName>
    <definedName name="ADC" localSheetId="31" hidden="1">{"DLP_FOL_13",#N/A,FALSE,"RE1003"}</definedName>
    <definedName name="ADC" localSheetId="29" hidden="1">{"DLP_FOL_13",#N/A,FALSE,"RE1003"}</definedName>
    <definedName name="ADC" localSheetId="23" hidden="1">{"DLP_FOL_13",#N/A,FALSE,"RE1003"}</definedName>
    <definedName name="ADC" localSheetId="55" hidden="1">{"DLP_FOL_13",#N/A,FALSE,"RE1003"}</definedName>
    <definedName name="ADC" hidden="1">{"DLP_FOL_13",#N/A,FALSE,"RE1003"}</definedName>
    <definedName name="add">#REF!</definedName>
    <definedName name="Additional_Information">#REF!,#REF!,#REF!,#REF!,#REF!,#REF!,#REF!,#REF!,#REF!</definedName>
    <definedName name="additionalbtssensitivity">#REF!</definedName>
    <definedName name="ades">#REF!</definedName>
    <definedName name="adfasd" localSheetId="25" hidden="1">{#N/A,#N/A,FALSE,"CARATUL";#N/A,#N/A,FALSE,"PROFIT AND LOSS";#N/A,#N/A,FALSE,"GRAFICO_PBT";#N/A,#N/A,FALSE,"EXPLIC.VARIANTE";#N/A,#N/A,FALSE,"GENERAL EXP.AREA"}</definedName>
    <definedName name="adfasd" localSheetId="27" hidden="1">{#N/A,#N/A,FALSE,"CARATUL";#N/A,#N/A,FALSE,"PROFIT AND LOSS";#N/A,#N/A,FALSE,"GRAFICO_PBT";#N/A,#N/A,FALSE,"EXPLIC.VARIANTE";#N/A,#N/A,FALSE,"GENERAL EXP.AREA"}</definedName>
    <definedName name="adfasd" localSheetId="31" hidden="1">{#N/A,#N/A,FALSE,"CARATUL";#N/A,#N/A,FALSE,"PROFIT AND LOSS";#N/A,#N/A,FALSE,"GRAFICO_PBT";#N/A,#N/A,FALSE,"EXPLIC.VARIANTE";#N/A,#N/A,FALSE,"GENERAL EXP.AREA"}</definedName>
    <definedName name="adfasd" localSheetId="29" hidden="1">{#N/A,#N/A,FALSE,"CARATUL";#N/A,#N/A,FALSE,"PROFIT AND LOSS";#N/A,#N/A,FALSE,"GRAFICO_PBT";#N/A,#N/A,FALSE,"EXPLIC.VARIANTE";#N/A,#N/A,FALSE,"GENERAL EXP.AREA"}</definedName>
    <definedName name="adfasd" localSheetId="23" hidden="1">{#N/A,#N/A,FALSE,"CARATUL";#N/A,#N/A,FALSE,"PROFIT AND LOSS";#N/A,#N/A,FALSE,"GRAFICO_PBT";#N/A,#N/A,FALSE,"EXPLIC.VARIANTE";#N/A,#N/A,FALSE,"GENERAL EXP.AREA"}</definedName>
    <definedName name="adfasd" localSheetId="55" hidden="1">{#N/A,#N/A,FALSE,"CARATUL";#N/A,#N/A,FALSE,"PROFIT AND LOSS";#N/A,#N/A,FALSE,"GRAFICO_PBT";#N/A,#N/A,FALSE,"EXPLIC.VARIANTE";#N/A,#N/A,FALSE,"GENERAL EXP.AREA"}</definedName>
    <definedName name="adfasd" hidden="1">{#N/A,#N/A,FALSE,"CARATUL";#N/A,#N/A,FALSE,"PROFIT AND LOSS";#N/A,#N/A,FALSE,"GRAFICO_PBT";#N/A,#N/A,FALSE,"EXPLIC.VARIANTE";#N/A,#N/A,FALSE,"GENERAL EXP.AREA"}</definedName>
    <definedName name="adfasdfafd" localSheetId="39">[1]!_p1</definedName>
    <definedName name="adfasdfafd" localSheetId="20">[1]!_p1</definedName>
    <definedName name="adfasdfafd" localSheetId="4">[1]!_p1</definedName>
    <definedName name="adfasdfafd" localSheetId="25">[1]!_p1</definedName>
    <definedName name="adfasdfafd" localSheetId="27">[1]!_p1</definedName>
    <definedName name="adfasdfafd" localSheetId="31">[1]!_p1</definedName>
    <definedName name="adfasdfafd" localSheetId="35">[1]!_p1</definedName>
    <definedName name="adfasdfafd" localSheetId="33">[1]!_p1</definedName>
    <definedName name="adfasdfafd" localSheetId="53">[1]!_p1</definedName>
    <definedName name="adfasdfafd" localSheetId="29">[1]!_p1</definedName>
    <definedName name="adfasdfafd" localSheetId="49">[1]!_p1</definedName>
    <definedName name="adfasdfafd" localSheetId="6">[1]!_p1</definedName>
    <definedName name="adfasdfafd" localSheetId="41">[1]!_p1</definedName>
    <definedName name="adfasdfafd" localSheetId="8">[1]!_p1</definedName>
    <definedName name="adfasdfafd" localSheetId="43">[1]!_p1</definedName>
    <definedName name="adfasdfafd" localSheetId="10">[1]!_p1</definedName>
    <definedName name="adfasdfafd" localSheetId="37">[1]!_p1</definedName>
    <definedName name="adfasdfafd" localSheetId="12">[1]!_p1</definedName>
    <definedName name="adfasdfafd" localSheetId="51">[1]!_p1</definedName>
    <definedName name="adfasdfafd" localSheetId="14">[1]!_p1</definedName>
    <definedName name="adfasdfafd" localSheetId="23">[1]!_p1</definedName>
    <definedName name="adfasdfafd" localSheetId="55">[0]!_p1</definedName>
    <definedName name="adfasdfafd" localSheetId="47">[1]!_p1</definedName>
    <definedName name="adfasdfafd" localSheetId="18">[1]!_p1</definedName>
    <definedName name="adfasdfafd" localSheetId="45">[1]!_p1</definedName>
    <definedName name="adfasdfafd" localSheetId="16">[1]!_p1</definedName>
    <definedName name="adfasdfafd">[0]!_p1</definedName>
    <definedName name="adfasdfafd_1" localSheetId="39">_p1</definedName>
    <definedName name="adfasdfafd_1" localSheetId="20">_p1</definedName>
    <definedName name="adfasdfafd_1" localSheetId="4">_p1</definedName>
    <definedName name="adfasdfafd_1" localSheetId="25">_p1</definedName>
    <definedName name="adfasdfafd_1" localSheetId="27">_p1</definedName>
    <definedName name="adfasdfafd_1" localSheetId="31">_p1</definedName>
    <definedName name="adfasdfafd_1" localSheetId="35">_p1</definedName>
    <definedName name="adfasdfafd_1" localSheetId="33">_p1</definedName>
    <definedName name="adfasdfafd_1" localSheetId="53">_p1</definedName>
    <definedName name="adfasdfafd_1" localSheetId="29">_p1</definedName>
    <definedName name="adfasdfafd_1" localSheetId="49">_p1</definedName>
    <definedName name="adfasdfafd_1" localSheetId="6">_p1</definedName>
    <definedName name="adfasdfafd_1" localSheetId="41">_p1</definedName>
    <definedName name="adfasdfafd_1" localSheetId="8">_p1</definedName>
    <definedName name="adfasdfafd_1" localSheetId="43">_p1</definedName>
    <definedName name="adfasdfafd_1" localSheetId="10">_p1</definedName>
    <definedName name="adfasdfafd_1" localSheetId="37">_p1</definedName>
    <definedName name="adfasdfafd_1" localSheetId="12">_p1</definedName>
    <definedName name="adfasdfafd_1" localSheetId="51">_p1</definedName>
    <definedName name="adfasdfafd_1" localSheetId="14">_p1</definedName>
    <definedName name="adfasdfafd_1" localSheetId="23">_p1</definedName>
    <definedName name="adfasdfafd_1" localSheetId="55">_p1</definedName>
    <definedName name="adfasdfafd_1" localSheetId="47">_p1</definedName>
    <definedName name="adfasdfafd_1" localSheetId="18">_p1</definedName>
    <definedName name="adfasdfafd_1" localSheetId="45">_p1</definedName>
    <definedName name="adfasdfafd_1" localSheetId="16">_p1</definedName>
    <definedName name="adfasdfafd_1">_p1</definedName>
    <definedName name="adfasdfafd_2" localSheetId="39">_p1</definedName>
    <definedName name="adfasdfafd_2" localSheetId="20">_p1</definedName>
    <definedName name="adfasdfafd_2" localSheetId="4">_p1</definedName>
    <definedName name="adfasdfafd_2" localSheetId="25">_p1</definedName>
    <definedName name="adfasdfafd_2" localSheetId="27">_p1</definedName>
    <definedName name="adfasdfafd_2" localSheetId="31">_p1</definedName>
    <definedName name="adfasdfafd_2" localSheetId="35">_p1</definedName>
    <definedName name="adfasdfafd_2" localSheetId="33">_p1</definedName>
    <definedName name="adfasdfafd_2" localSheetId="53">_p1</definedName>
    <definedName name="adfasdfafd_2" localSheetId="29">_p1</definedName>
    <definedName name="adfasdfafd_2" localSheetId="49">_p1</definedName>
    <definedName name="adfasdfafd_2" localSheetId="6">_p1</definedName>
    <definedName name="adfasdfafd_2" localSheetId="41">_p1</definedName>
    <definedName name="adfasdfafd_2" localSheetId="8">_p1</definedName>
    <definedName name="adfasdfafd_2" localSheetId="43">_p1</definedName>
    <definedName name="adfasdfafd_2" localSheetId="10">_p1</definedName>
    <definedName name="adfasdfafd_2" localSheetId="37">_p1</definedName>
    <definedName name="adfasdfafd_2" localSheetId="12">_p1</definedName>
    <definedName name="adfasdfafd_2" localSheetId="51">_p1</definedName>
    <definedName name="adfasdfafd_2" localSheetId="14">_p1</definedName>
    <definedName name="adfasdfafd_2" localSheetId="23">_p1</definedName>
    <definedName name="adfasdfafd_2" localSheetId="55">_p1</definedName>
    <definedName name="adfasdfafd_2" localSheetId="47">_p1</definedName>
    <definedName name="adfasdfafd_2" localSheetId="18">_p1</definedName>
    <definedName name="adfasdfafd_2" localSheetId="45">_p1</definedName>
    <definedName name="adfasdfafd_2" localSheetId="16">_p1</definedName>
    <definedName name="adfasdfafd_2">_p1</definedName>
    <definedName name="adfasdfafd_3" localSheetId="39">_p1</definedName>
    <definedName name="adfasdfafd_3" localSheetId="20">_p1</definedName>
    <definedName name="adfasdfafd_3" localSheetId="4">_p1</definedName>
    <definedName name="adfasdfafd_3" localSheetId="25">_p1</definedName>
    <definedName name="adfasdfafd_3" localSheetId="27">_p1</definedName>
    <definedName name="adfasdfafd_3" localSheetId="31">_p1</definedName>
    <definedName name="adfasdfafd_3" localSheetId="35">_p1</definedName>
    <definedName name="adfasdfafd_3" localSheetId="33">_p1</definedName>
    <definedName name="adfasdfafd_3" localSheetId="53">_p1</definedName>
    <definedName name="adfasdfafd_3" localSheetId="29">_p1</definedName>
    <definedName name="adfasdfafd_3" localSheetId="49">_p1</definedName>
    <definedName name="adfasdfafd_3" localSheetId="6">_p1</definedName>
    <definedName name="adfasdfafd_3" localSheetId="41">_p1</definedName>
    <definedName name="adfasdfafd_3" localSheetId="8">_p1</definedName>
    <definedName name="adfasdfafd_3" localSheetId="43">_p1</definedName>
    <definedName name="adfasdfafd_3" localSheetId="10">_p1</definedName>
    <definedName name="adfasdfafd_3" localSheetId="37">_p1</definedName>
    <definedName name="adfasdfafd_3" localSheetId="12">_p1</definedName>
    <definedName name="adfasdfafd_3" localSheetId="51">_p1</definedName>
    <definedName name="adfasdfafd_3" localSheetId="14">_p1</definedName>
    <definedName name="adfasdfafd_3" localSheetId="23">_p1</definedName>
    <definedName name="adfasdfafd_3" localSheetId="55">_p1</definedName>
    <definedName name="adfasdfafd_3" localSheetId="47">_p1</definedName>
    <definedName name="adfasdfafd_3" localSheetId="18">_p1</definedName>
    <definedName name="adfasdfafd_3" localSheetId="45">_p1</definedName>
    <definedName name="adfasdfafd_3" localSheetId="16">_p1</definedName>
    <definedName name="adfasdfafd_3">_p1</definedName>
    <definedName name="adfasdfafd_4" localSheetId="39">_p1</definedName>
    <definedName name="adfasdfafd_4" localSheetId="20">_p1</definedName>
    <definedName name="adfasdfafd_4" localSheetId="4">_p1</definedName>
    <definedName name="adfasdfafd_4" localSheetId="25">_p1</definedName>
    <definedName name="adfasdfafd_4" localSheetId="27">_p1</definedName>
    <definedName name="adfasdfafd_4" localSheetId="31">_p1</definedName>
    <definedName name="adfasdfafd_4" localSheetId="35">_p1</definedName>
    <definedName name="adfasdfafd_4" localSheetId="33">_p1</definedName>
    <definedName name="adfasdfafd_4" localSheetId="53">_p1</definedName>
    <definedName name="adfasdfafd_4" localSheetId="29">_p1</definedName>
    <definedName name="adfasdfafd_4" localSheetId="49">_p1</definedName>
    <definedName name="adfasdfafd_4" localSheetId="6">_p1</definedName>
    <definedName name="adfasdfafd_4" localSheetId="41">_p1</definedName>
    <definedName name="adfasdfafd_4" localSheetId="8">_p1</definedName>
    <definedName name="adfasdfafd_4" localSheetId="43">_p1</definedName>
    <definedName name="adfasdfafd_4" localSheetId="10">_p1</definedName>
    <definedName name="adfasdfafd_4" localSheetId="37">_p1</definedName>
    <definedName name="adfasdfafd_4" localSheetId="12">_p1</definedName>
    <definedName name="adfasdfafd_4" localSheetId="51">_p1</definedName>
    <definedName name="adfasdfafd_4" localSheetId="14">_p1</definedName>
    <definedName name="adfasdfafd_4" localSheetId="23">_p1</definedName>
    <definedName name="adfasdfafd_4" localSheetId="55">_p1</definedName>
    <definedName name="adfasdfafd_4" localSheetId="47">_p1</definedName>
    <definedName name="adfasdfafd_4" localSheetId="18">_p1</definedName>
    <definedName name="adfasdfafd_4" localSheetId="45">_p1</definedName>
    <definedName name="adfasdfafd_4" localSheetId="16">_p1</definedName>
    <definedName name="adfasdfafd_4">_p1</definedName>
    <definedName name="adfdsssssss" localSheetId="25" hidden="1">{#N/A,#N/A,FALSE,"CARATUL";#N/A,#N/A,FALSE,"PROFIT AND LOSS";#N/A,#N/A,FALSE,"GRAFICO_PBT";#N/A,#N/A,FALSE,"EXPLIC.VARIANTE";#N/A,#N/A,FALSE,"GENERAL EXP.AREA"}</definedName>
    <definedName name="adfdsssssss" localSheetId="27" hidden="1">{#N/A,#N/A,FALSE,"CARATUL";#N/A,#N/A,FALSE,"PROFIT AND LOSS";#N/A,#N/A,FALSE,"GRAFICO_PBT";#N/A,#N/A,FALSE,"EXPLIC.VARIANTE";#N/A,#N/A,FALSE,"GENERAL EXP.AREA"}</definedName>
    <definedName name="adfdsssssss" localSheetId="31" hidden="1">{#N/A,#N/A,FALSE,"CARATUL";#N/A,#N/A,FALSE,"PROFIT AND LOSS";#N/A,#N/A,FALSE,"GRAFICO_PBT";#N/A,#N/A,FALSE,"EXPLIC.VARIANTE";#N/A,#N/A,FALSE,"GENERAL EXP.AREA"}</definedName>
    <definedName name="adfdsssssss" localSheetId="29" hidden="1">{#N/A,#N/A,FALSE,"CARATUL";#N/A,#N/A,FALSE,"PROFIT AND LOSS";#N/A,#N/A,FALSE,"GRAFICO_PBT";#N/A,#N/A,FALSE,"EXPLIC.VARIANTE";#N/A,#N/A,FALSE,"GENERAL EXP.AREA"}</definedName>
    <definedName name="adfdsssssss" localSheetId="23" hidden="1">{#N/A,#N/A,FALSE,"CARATUL";#N/A,#N/A,FALSE,"PROFIT AND LOSS";#N/A,#N/A,FALSE,"GRAFICO_PBT";#N/A,#N/A,FALSE,"EXPLIC.VARIANTE";#N/A,#N/A,FALSE,"GENERAL EXP.AREA"}</definedName>
    <definedName name="adfdsssssss" localSheetId="55" hidden="1">{#N/A,#N/A,FALSE,"CARATUL";#N/A,#N/A,FALSE,"PROFIT AND LOSS";#N/A,#N/A,FALSE,"GRAFICO_PBT";#N/A,#N/A,FALSE,"EXPLIC.VARIANTE";#N/A,#N/A,FALSE,"GENERAL EXP.AREA"}</definedName>
    <definedName name="adfdsssssss" hidden="1">{#N/A,#N/A,FALSE,"CARATUL";#N/A,#N/A,FALSE,"PROFIT AND LOSS";#N/A,#N/A,FALSE,"GRAFICO_PBT";#N/A,#N/A,FALSE,"EXPLIC.VARIANTE";#N/A,#N/A,FALSE,"GENERAL EXP.AREA"}</definedName>
    <definedName name="ADFJ2">#REF!</definedName>
    <definedName name="adkaö" localSheetId="25" hidden="1">{"'listino'!$A$1:$D$55"}</definedName>
    <definedName name="adkaö" localSheetId="27" hidden="1">{"'listino'!$A$1:$D$55"}</definedName>
    <definedName name="adkaö" localSheetId="31" hidden="1">{"'listino'!$A$1:$D$55"}</definedName>
    <definedName name="adkaö" localSheetId="29" hidden="1">{"'listino'!$A$1:$D$55"}</definedName>
    <definedName name="adkaö" localSheetId="23" hidden="1">{"'listino'!$A$1:$D$55"}</definedName>
    <definedName name="adkaö" localSheetId="55" hidden="1">{"'listino'!$A$1:$D$55"}</definedName>
    <definedName name="adkaö" hidden="1">{"'listino'!$A$1:$D$55"}</definedName>
    <definedName name="ADOB">#REF!</definedName>
    <definedName name="ADOE" localSheetId="39">[1]!____p1</definedName>
    <definedName name="ADOE" localSheetId="20">[1]!____p1</definedName>
    <definedName name="ADOE" localSheetId="4">[1]!____p1</definedName>
    <definedName name="ADOE" localSheetId="25">[1]!____p1</definedName>
    <definedName name="ADOE" localSheetId="27">[1]!____p1</definedName>
    <definedName name="ADOE" localSheetId="31">[1]!____p1</definedName>
    <definedName name="ADOE" localSheetId="35">[1]!____p1</definedName>
    <definedName name="ADOE" localSheetId="33">[1]!____p1</definedName>
    <definedName name="ADOE" localSheetId="53">[1]!____p1</definedName>
    <definedName name="ADOE" localSheetId="29">[1]!____p1</definedName>
    <definedName name="ADOE" localSheetId="49">[1]!____p1</definedName>
    <definedName name="ADOE" localSheetId="6">[1]!____p1</definedName>
    <definedName name="ADOE" localSheetId="41">[1]!____p1</definedName>
    <definedName name="ADOE" localSheetId="8">[1]!____p1</definedName>
    <definedName name="ADOE" localSheetId="43">[1]!____p1</definedName>
    <definedName name="ADOE" localSheetId="10">[1]!____p1</definedName>
    <definedName name="ADOE" localSheetId="37">[1]!____p1</definedName>
    <definedName name="ADOE" localSheetId="12">[1]!____p1</definedName>
    <definedName name="ADOE" localSheetId="51">[1]!____p1</definedName>
    <definedName name="ADOE" localSheetId="14">[1]!____p1</definedName>
    <definedName name="ADOE" localSheetId="23">[1]!____p1</definedName>
    <definedName name="ADOE" localSheetId="55">[0]!____p1</definedName>
    <definedName name="ADOE" localSheetId="47">[1]!____p1</definedName>
    <definedName name="ADOE" localSheetId="18">[1]!____p1</definedName>
    <definedName name="ADOE" localSheetId="45">[1]!____p1</definedName>
    <definedName name="ADOE" localSheetId="16">[1]!____p1</definedName>
    <definedName name="ADOE">[0]!____p1</definedName>
    <definedName name="ADOE_1">#NAME?</definedName>
    <definedName name="ADOE_2">#NAME?</definedName>
    <definedName name="ADOE_3">#NAME?</definedName>
    <definedName name="ADOE_4">#NAME?</definedName>
    <definedName name="adrian" localSheetId="39">[1]!___p1</definedName>
    <definedName name="adrian" localSheetId="20">[1]!___p1</definedName>
    <definedName name="adrian" localSheetId="4">[1]!___p1</definedName>
    <definedName name="adrian" localSheetId="25">[1]!___p1</definedName>
    <definedName name="adrian" localSheetId="27">[1]!___p1</definedName>
    <definedName name="adrian" localSheetId="31">[1]!___p1</definedName>
    <definedName name="adrian" localSheetId="35">[1]!___p1</definedName>
    <definedName name="adrian" localSheetId="33">[1]!___p1</definedName>
    <definedName name="adrian" localSheetId="53">[1]!___p1</definedName>
    <definedName name="adrian" localSheetId="29">[1]!___p1</definedName>
    <definedName name="adrian" localSheetId="49">[1]!___p1</definedName>
    <definedName name="adrian" localSheetId="6">[1]!___p1</definedName>
    <definedName name="adrian" localSheetId="41">[1]!___p1</definedName>
    <definedName name="adrian" localSheetId="8">[1]!___p1</definedName>
    <definedName name="adrian" localSheetId="43">[1]!___p1</definedName>
    <definedName name="adrian" localSheetId="10">[1]!___p1</definedName>
    <definedName name="adrian" localSheetId="37">[1]!___p1</definedName>
    <definedName name="adrian" localSheetId="12">[1]!___p1</definedName>
    <definedName name="adrian" localSheetId="51">[1]!___p1</definedName>
    <definedName name="adrian" localSheetId="14">[1]!___p1</definedName>
    <definedName name="adrian" localSheetId="23">[1]!___p1</definedName>
    <definedName name="adrian" localSheetId="55">[0]!___p1</definedName>
    <definedName name="adrian" localSheetId="47">[1]!___p1</definedName>
    <definedName name="adrian" localSheetId="18">[1]!___p1</definedName>
    <definedName name="adrian" localSheetId="45">[1]!___p1</definedName>
    <definedName name="adrian" localSheetId="16">[1]!___p1</definedName>
    <definedName name="adrian">[0]!___p1</definedName>
    <definedName name="ADRIANA" localSheetId="25" hidden="1">{#N/A,#N/A,FALSE,"CRONO 0";#N/A,#N/A,FALSE,"CRONO (4)";#N/A,#N/A,FALSE,"CRONO (3)";#N/A,#N/A,FALSE,"CRONO (2)";#N/A,#N/A,FALSE,"CRONO (1)"}</definedName>
    <definedName name="ADRIANA" localSheetId="27" hidden="1">{#N/A,#N/A,FALSE,"CRONO 0";#N/A,#N/A,FALSE,"CRONO (4)";#N/A,#N/A,FALSE,"CRONO (3)";#N/A,#N/A,FALSE,"CRONO (2)";#N/A,#N/A,FALSE,"CRONO (1)"}</definedName>
    <definedName name="ADRIANA" localSheetId="31" hidden="1">{#N/A,#N/A,FALSE,"CRONO 0";#N/A,#N/A,FALSE,"CRONO (4)";#N/A,#N/A,FALSE,"CRONO (3)";#N/A,#N/A,FALSE,"CRONO (2)";#N/A,#N/A,FALSE,"CRONO (1)"}</definedName>
    <definedName name="ADRIANA" localSheetId="29" hidden="1">{#N/A,#N/A,FALSE,"CRONO 0";#N/A,#N/A,FALSE,"CRONO (4)";#N/A,#N/A,FALSE,"CRONO (3)";#N/A,#N/A,FALSE,"CRONO (2)";#N/A,#N/A,FALSE,"CRONO (1)"}</definedName>
    <definedName name="ADRIANA" localSheetId="23" hidden="1">{#N/A,#N/A,FALSE,"CRONO 0";#N/A,#N/A,FALSE,"CRONO (4)";#N/A,#N/A,FALSE,"CRONO (3)";#N/A,#N/A,FALSE,"CRONO (2)";#N/A,#N/A,FALSE,"CRONO (1)"}</definedName>
    <definedName name="ADRIANA" localSheetId="55" hidden="1">{#N/A,#N/A,FALSE,"CRONO 0";#N/A,#N/A,FALSE,"CRONO (4)";#N/A,#N/A,FALSE,"CRONO (3)";#N/A,#N/A,FALSE,"CRONO (2)";#N/A,#N/A,FALSE,"CRONO (1)"}</definedName>
    <definedName name="ADRIANA" hidden="1">{#N/A,#N/A,FALSE,"CRONO 0";#N/A,#N/A,FALSE,"CRONO (4)";#N/A,#N/A,FALSE,"CRONO (3)";#N/A,#N/A,FALSE,"CRONO (2)";#N/A,#N/A,FALSE,"CRONO (1)"}</definedName>
    <definedName name="ads" hidden="1">#REF!</definedName>
    <definedName name="adsa">#REF!</definedName>
    <definedName name="adx" localSheetId="25" hidden="1">{#N/A,#N/A,FALSE,"CARATUL";#N/A,#N/A,FALSE,"PROFIT AND LOSS";#N/A,#N/A,FALSE,"GRAFICO_PBT";#N/A,#N/A,FALSE,"EXPLIC.VARIANTE";#N/A,#N/A,FALSE,"GENERAL EXP.AREA"}</definedName>
    <definedName name="adx" localSheetId="27" hidden="1">{#N/A,#N/A,FALSE,"CARATUL";#N/A,#N/A,FALSE,"PROFIT AND LOSS";#N/A,#N/A,FALSE,"GRAFICO_PBT";#N/A,#N/A,FALSE,"EXPLIC.VARIANTE";#N/A,#N/A,FALSE,"GENERAL EXP.AREA"}</definedName>
    <definedName name="adx" localSheetId="31" hidden="1">{#N/A,#N/A,FALSE,"CARATUL";#N/A,#N/A,FALSE,"PROFIT AND LOSS";#N/A,#N/A,FALSE,"GRAFICO_PBT";#N/A,#N/A,FALSE,"EXPLIC.VARIANTE";#N/A,#N/A,FALSE,"GENERAL EXP.AREA"}</definedName>
    <definedName name="adx" localSheetId="29" hidden="1">{#N/A,#N/A,FALSE,"CARATUL";#N/A,#N/A,FALSE,"PROFIT AND LOSS";#N/A,#N/A,FALSE,"GRAFICO_PBT";#N/A,#N/A,FALSE,"EXPLIC.VARIANTE";#N/A,#N/A,FALSE,"GENERAL EXP.AREA"}</definedName>
    <definedName name="adx" localSheetId="23" hidden="1">{#N/A,#N/A,FALSE,"CARATUL";#N/A,#N/A,FALSE,"PROFIT AND LOSS";#N/A,#N/A,FALSE,"GRAFICO_PBT";#N/A,#N/A,FALSE,"EXPLIC.VARIANTE";#N/A,#N/A,FALSE,"GENERAL EXP.AREA"}</definedName>
    <definedName name="adx" localSheetId="55" hidden="1">{#N/A,#N/A,FALSE,"CARATUL";#N/A,#N/A,FALSE,"PROFIT AND LOSS";#N/A,#N/A,FALSE,"GRAFICO_PBT";#N/A,#N/A,FALSE,"EXPLIC.VARIANTE";#N/A,#N/A,FALSE,"GENERAL EXP.AREA"}</definedName>
    <definedName name="adx" hidden="1">{#N/A,#N/A,FALSE,"CARATUL";#N/A,#N/A,FALSE,"PROFIT AND LOSS";#N/A,#N/A,FALSE,"GRAFICO_PBT";#N/A,#N/A,FALSE,"EXPLIC.VARIANTE";#N/A,#N/A,FALSE,"GENERAL EXP.AREA"}</definedName>
    <definedName name="ae" localSheetId="39">[1]!_p1</definedName>
    <definedName name="ae" localSheetId="20">[1]!_p1</definedName>
    <definedName name="ae" localSheetId="4">[1]!_p1</definedName>
    <definedName name="ae" localSheetId="25">[1]!_p1</definedName>
    <definedName name="ae" localSheetId="27">[1]!_p1</definedName>
    <definedName name="ae" localSheetId="31">[1]!_p1</definedName>
    <definedName name="ae" localSheetId="35">[1]!_p1</definedName>
    <definedName name="ae" localSheetId="33">[1]!_p1</definedName>
    <definedName name="ae" localSheetId="53">[1]!_p1</definedName>
    <definedName name="ae" localSheetId="29">[1]!_p1</definedName>
    <definedName name="ae" localSheetId="49">[1]!_p1</definedName>
    <definedName name="ae" localSheetId="6">[1]!_p1</definedName>
    <definedName name="ae" localSheetId="41">[1]!_p1</definedName>
    <definedName name="ae" localSheetId="8">[1]!_p1</definedName>
    <definedName name="ae" localSheetId="43">[1]!_p1</definedName>
    <definedName name="ae" localSheetId="10">[1]!_p1</definedName>
    <definedName name="ae" localSheetId="37">[1]!_p1</definedName>
    <definedName name="ae" localSheetId="12">[1]!_p1</definedName>
    <definedName name="ae" localSheetId="51">[1]!_p1</definedName>
    <definedName name="ae" localSheetId="14">[1]!_p1</definedName>
    <definedName name="ae" localSheetId="23">[1]!_p1</definedName>
    <definedName name="ae" localSheetId="55">[0]!_p1</definedName>
    <definedName name="ae" localSheetId="47">[1]!_p1</definedName>
    <definedName name="ae" localSheetId="18">[1]!_p1</definedName>
    <definedName name="ae" localSheetId="45">[1]!_p1</definedName>
    <definedName name="ae" localSheetId="16">[1]!_p1</definedName>
    <definedName name="ae">[0]!_p1</definedName>
    <definedName name="ÁE">#REF!</definedName>
    <definedName name="AEAE">#REF!</definedName>
    <definedName name="aeaeeaea" localSheetId="25" hidden="1">{"'Janeiro'!$A$1:$I$153"}</definedName>
    <definedName name="aeaeeaea" localSheetId="27" hidden="1">{"'Janeiro'!$A$1:$I$153"}</definedName>
    <definedName name="aeaeeaea" localSheetId="31" hidden="1">{"'Janeiro'!$A$1:$I$153"}</definedName>
    <definedName name="aeaeeaea" localSheetId="29" hidden="1">{"'Janeiro'!$A$1:$I$153"}</definedName>
    <definedName name="aeaeeaea" localSheetId="23" hidden="1">{"'Janeiro'!$A$1:$I$153"}</definedName>
    <definedName name="aeaeeaea" localSheetId="55" hidden="1">{"'Janeiro'!$A$1:$I$153"}</definedName>
    <definedName name="aeaeeaea" hidden="1">{"'Janeiro'!$A$1:$I$153"}</definedName>
    <definedName name="aeef">#REF!</definedName>
    <definedName name="aefe">#REF!</definedName>
    <definedName name="AEFGR">#REF!</definedName>
    <definedName name="AEFVFBV" localSheetId="25" hidden="1">{#N/A,#N/A,FALSE,"caratula";#N/A,#N/A,FALSE,"Product by line";#N/A,#N/A,FALSE,"YTD";#N/A,#N/A,FALSE,"Per Units";#N/A,#N/A,FALSE,"Amount"}</definedName>
    <definedName name="AEFVFBV" localSheetId="27" hidden="1">{#N/A,#N/A,FALSE,"caratula";#N/A,#N/A,FALSE,"Product by line";#N/A,#N/A,FALSE,"YTD";#N/A,#N/A,FALSE,"Per Units";#N/A,#N/A,FALSE,"Amount"}</definedName>
    <definedName name="AEFVFBV" localSheetId="31" hidden="1">{#N/A,#N/A,FALSE,"caratula";#N/A,#N/A,FALSE,"Product by line";#N/A,#N/A,FALSE,"YTD";#N/A,#N/A,FALSE,"Per Units";#N/A,#N/A,FALSE,"Amount"}</definedName>
    <definedName name="AEFVFBV" localSheetId="29" hidden="1">{#N/A,#N/A,FALSE,"caratula";#N/A,#N/A,FALSE,"Product by line";#N/A,#N/A,FALSE,"YTD";#N/A,#N/A,FALSE,"Per Units";#N/A,#N/A,FALSE,"Amount"}</definedName>
    <definedName name="AEFVFBV" localSheetId="23" hidden="1">{#N/A,#N/A,FALSE,"caratula";#N/A,#N/A,FALSE,"Product by line";#N/A,#N/A,FALSE,"YTD";#N/A,#N/A,FALSE,"Per Units";#N/A,#N/A,FALSE,"Amount"}</definedName>
    <definedName name="AEFVFBV" localSheetId="55" hidden="1">{#N/A,#N/A,FALSE,"caratula";#N/A,#N/A,FALSE,"Product by line";#N/A,#N/A,FALSE,"YTD";#N/A,#N/A,FALSE,"Per Units";#N/A,#N/A,FALSE,"Amount"}</definedName>
    <definedName name="AEFVFBV" hidden="1">{#N/A,#N/A,FALSE,"caratula";#N/A,#N/A,FALSE,"Product by line";#N/A,#N/A,FALSE,"YTD";#N/A,#N/A,FALSE,"Per Units";#N/A,#N/A,FALSE,"Amount"}</definedName>
    <definedName name="AEI" localSheetId="39">[1]!_p1</definedName>
    <definedName name="AEI" localSheetId="20">[1]!_p1</definedName>
    <definedName name="AEI" localSheetId="4">[1]!_p1</definedName>
    <definedName name="AEI" localSheetId="25">[1]!_p1</definedName>
    <definedName name="AEI" localSheetId="27">[1]!_p1</definedName>
    <definedName name="AEI" localSheetId="31">[1]!_p1</definedName>
    <definedName name="AEI" localSheetId="35">[1]!_p1</definedName>
    <definedName name="AEI" localSheetId="33">[1]!_p1</definedName>
    <definedName name="AEI" localSheetId="53">[1]!_p1</definedName>
    <definedName name="AEI" localSheetId="29">[1]!_p1</definedName>
    <definedName name="AEI" localSheetId="49">[1]!_p1</definedName>
    <definedName name="AEI" localSheetId="6">[1]!_p1</definedName>
    <definedName name="AEI" localSheetId="41">[1]!_p1</definedName>
    <definedName name="AEI" localSheetId="8">[1]!_p1</definedName>
    <definedName name="AEI" localSheetId="43">[1]!_p1</definedName>
    <definedName name="AEI" localSheetId="10">[1]!_p1</definedName>
    <definedName name="AEI" localSheetId="37">[1]!_p1</definedName>
    <definedName name="AEI" localSheetId="12">[1]!_p1</definedName>
    <definedName name="AEI" localSheetId="51">[1]!_p1</definedName>
    <definedName name="AEI" localSheetId="14">[1]!_p1</definedName>
    <definedName name="AEI" localSheetId="23">[1]!_p1</definedName>
    <definedName name="AEI" localSheetId="55">[0]!_p1</definedName>
    <definedName name="AEI" localSheetId="47">[1]!_p1</definedName>
    <definedName name="AEI" localSheetId="18">[1]!_p1</definedName>
    <definedName name="AEI" localSheetId="45">[1]!_p1</definedName>
    <definedName name="AEI" localSheetId="16">[1]!_p1</definedName>
    <definedName name="AEI">[0]!_p1</definedName>
    <definedName name="aeqw">#REF!</definedName>
    <definedName name="aerasfav" localSheetId="25" hidden="1">{"'Janeiro'!$A$1:$I$153"}</definedName>
    <definedName name="aerasfav" localSheetId="27" hidden="1">{"'Janeiro'!$A$1:$I$153"}</definedName>
    <definedName name="aerasfav" localSheetId="31" hidden="1">{"'Janeiro'!$A$1:$I$153"}</definedName>
    <definedName name="aerasfav" localSheetId="29" hidden="1">{"'Janeiro'!$A$1:$I$153"}</definedName>
    <definedName name="aerasfav" localSheetId="23" hidden="1">{"'Janeiro'!$A$1:$I$153"}</definedName>
    <definedName name="aerasfav" localSheetId="55" hidden="1">{"'Janeiro'!$A$1:$I$153"}</definedName>
    <definedName name="aerasfav" hidden="1">{"'Janeiro'!$A$1:$I$153"}</definedName>
    <definedName name="aerfwtew4e5twq3erfsdf" localSheetId="25" hidden="1">{#N/A,#N/A,FALSE,"Banco de Dados"}</definedName>
    <definedName name="aerfwtew4e5twq3erfsdf" localSheetId="27" hidden="1">{#N/A,#N/A,FALSE,"Banco de Dados"}</definedName>
    <definedName name="aerfwtew4e5twq3erfsdf" localSheetId="31" hidden="1">{#N/A,#N/A,FALSE,"Banco de Dados"}</definedName>
    <definedName name="aerfwtew4e5twq3erfsdf" localSheetId="29" hidden="1">{#N/A,#N/A,FALSE,"Banco de Dados"}</definedName>
    <definedName name="aerfwtew4e5twq3erfsdf" localSheetId="23" hidden="1">{#N/A,#N/A,FALSE,"Banco de Dados"}</definedName>
    <definedName name="aerfwtew4e5twq3erfsdf" localSheetId="55" hidden="1">{#N/A,#N/A,FALSE,"Banco de Dados"}</definedName>
    <definedName name="aerfwtew4e5twq3erfsdf" hidden="1">{#N/A,#N/A,FALSE,"Banco de Dados"}</definedName>
    <definedName name="aerfwtew4e5twq3erfsdf_1" localSheetId="25" hidden="1">{#N/A,#N/A,FALSE,"Banco de Dados"}</definedName>
    <definedName name="aerfwtew4e5twq3erfsdf_1" localSheetId="27" hidden="1">{#N/A,#N/A,FALSE,"Banco de Dados"}</definedName>
    <definedName name="aerfwtew4e5twq3erfsdf_1" localSheetId="31" hidden="1">{#N/A,#N/A,FALSE,"Banco de Dados"}</definedName>
    <definedName name="aerfwtew4e5twq3erfsdf_1" localSheetId="29" hidden="1">{#N/A,#N/A,FALSE,"Banco de Dados"}</definedName>
    <definedName name="aerfwtew4e5twq3erfsdf_1" localSheetId="23" hidden="1">{#N/A,#N/A,FALSE,"Banco de Dados"}</definedName>
    <definedName name="aerfwtew4e5twq3erfsdf_1" localSheetId="55" hidden="1">{#N/A,#N/A,FALSE,"Banco de Dados"}</definedName>
    <definedName name="aerfwtew4e5twq3erfsdf_1" hidden="1">{#N/A,#N/A,FALSE,"Banco de Dados"}</definedName>
    <definedName name="aerfwtew4e5twq3erfsdf_2" localSheetId="25" hidden="1">{#N/A,#N/A,FALSE,"Banco de Dados"}</definedName>
    <definedName name="aerfwtew4e5twq3erfsdf_2" localSheetId="27" hidden="1">{#N/A,#N/A,FALSE,"Banco de Dados"}</definedName>
    <definedName name="aerfwtew4e5twq3erfsdf_2" localSheetId="31" hidden="1">{#N/A,#N/A,FALSE,"Banco de Dados"}</definedName>
    <definedName name="aerfwtew4e5twq3erfsdf_2" localSheetId="29" hidden="1">{#N/A,#N/A,FALSE,"Banco de Dados"}</definedName>
    <definedName name="aerfwtew4e5twq3erfsdf_2" localSheetId="23" hidden="1">{#N/A,#N/A,FALSE,"Banco de Dados"}</definedName>
    <definedName name="aerfwtew4e5twq3erfsdf_2" localSheetId="55" hidden="1">{#N/A,#N/A,FALSE,"Banco de Dados"}</definedName>
    <definedName name="aerfwtew4e5twq3erfsdf_2" hidden="1">{#N/A,#N/A,FALSE,"Banco de Dados"}</definedName>
    <definedName name="aerfwtew4e5twq3erfsdf_3" localSheetId="25" hidden="1">{#N/A,#N/A,FALSE,"Banco de Dados"}</definedName>
    <definedName name="aerfwtew4e5twq3erfsdf_3" localSheetId="27" hidden="1">{#N/A,#N/A,FALSE,"Banco de Dados"}</definedName>
    <definedName name="aerfwtew4e5twq3erfsdf_3" localSheetId="31" hidden="1">{#N/A,#N/A,FALSE,"Banco de Dados"}</definedName>
    <definedName name="aerfwtew4e5twq3erfsdf_3" localSheetId="29" hidden="1">{#N/A,#N/A,FALSE,"Banco de Dados"}</definedName>
    <definedName name="aerfwtew4e5twq3erfsdf_3" localSheetId="23" hidden="1">{#N/A,#N/A,FALSE,"Banco de Dados"}</definedName>
    <definedName name="aerfwtew4e5twq3erfsdf_3" localSheetId="55" hidden="1">{#N/A,#N/A,FALSE,"Banco de Dados"}</definedName>
    <definedName name="aerfwtew4e5twq3erfsdf_3" hidden="1">{#N/A,#N/A,FALSE,"Banco de Dados"}</definedName>
    <definedName name="aerfwtew4e5twq3erfsdf_4" localSheetId="25" hidden="1">{#N/A,#N/A,FALSE,"Banco de Dados"}</definedName>
    <definedName name="aerfwtew4e5twq3erfsdf_4" localSheetId="27" hidden="1">{#N/A,#N/A,FALSE,"Banco de Dados"}</definedName>
    <definedName name="aerfwtew4e5twq3erfsdf_4" localSheetId="31" hidden="1">{#N/A,#N/A,FALSE,"Banco de Dados"}</definedName>
    <definedName name="aerfwtew4e5twq3erfsdf_4" localSheetId="29" hidden="1">{#N/A,#N/A,FALSE,"Banco de Dados"}</definedName>
    <definedName name="aerfwtew4e5twq3erfsdf_4" localSheetId="23" hidden="1">{#N/A,#N/A,FALSE,"Banco de Dados"}</definedName>
    <definedName name="aerfwtew4e5twq3erfsdf_4" localSheetId="55" hidden="1">{#N/A,#N/A,FALSE,"Banco de Dados"}</definedName>
    <definedName name="aerfwtew4e5twq3erfsdf_4" hidden="1">{#N/A,#N/A,FALSE,"Banco de Dados"}</definedName>
    <definedName name="aerfwtew4e5twq3erfsdf_5" localSheetId="25" hidden="1">{#N/A,#N/A,FALSE,"Banco de Dados"}</definedName>
    <definedName name="aerfwtew4e5twq3erfsdf_5" localSheetId="27" hidden="1">{#N/A,#N/A,FALSE,"Banco de Dados"}</definedName>
    <definedName name="aerfwtew4e5twq3erfsdf_5" localSheetId="31" hidden="1">{#N/A,#N/A,FALSE,"Banco de Dados"}</definedName>
    <definedName name="aerfwtew4e5twq3erfsdf_5" localSheetId="29" hidden="1">{#N/A,#N/A,FALSE,"Banco de Dados"}</definedName>
    <definedName name="aerfwtew4e5twq3erfsdf_5" localSheetId="23" hidden="1">{#N/A,#N/A,FALSE,"Banco de Dados"}</definedName>
    <definedName name="aerfwtew4e5twq3erfsdf_5" localSheetId="55" hidden="1">{#N/A,#N/A,FALSE,"Banco de Dados"}</definedName>
    <definedName name="aerfwtew4e5twq3erfsdf_5" hidden="1">{#N/A,#N/A,FALSE,"Banco de Dados"}</definedName>
    <definedName name="aerhgdfs" hidden="1">#REF!</definedName>
    <definedName name="Aeroporto">#REF!</definedName>
    <definedName name="Aeroporto2" hidden="1">#REF!</definedName>
    <definedName name="AERQ">#REF!</definedName>
    <definedName name="aers" localSheetId="25" hidden="1">{"'Janeiro'!$A$1:$I$153"}</definedName>
    <definedName name="aers" localSheetId="27" hidden="1">{"'Janeiro'!$A$1:$I$153"}</definedName>
    <definedName name="aers" localSheetId="31" hidden="1">{"'Janeiro'!$A$1:$I$153"}</definedName>
    <definedName name="aers" localSheetId="29" hidden="1">{"'Janeiro'!$A$1:$I$153"}</definedName>
    <definedName name="aers" localSheetId="23" hidden="1">{"'Janeiro'!$A$1:$I$153"}</definedName>
    <definedName name="aers" localSheetId="55" hidden="1">{"'Janeiro'!$A$1:$I$153"}</definedName>
    <definedName name="aers" hidden="1">{"'Janeiro'!$A$1:$I$153"}</definedName>
    <definedName name="AERTYAREY" localSheetId="25" hidden="1">{#N/A,#N/A,FALSE,"CARATUL";#N/A,#N/A,FALSE,"PROFIT AND LOSS";#N/A,#N/A,FALSE,"GRAFICO_PBT";#N/A,#N/A,FALSE,"EXPLIC.VARIANTE";#N/A,#N/A,FALSE,"GENERAL EXP.AREA"}</definedName>
    <definedName name="AERTYAREY" localSheetId="27" hidden="1">{#N/A,#N/A,FALSE,"CARATUL";#N/A,#N/A,FALSE,"PROFIT AND LOSS";#N/A,#N/A,FALSE,"GRAFICO_PBT";#N/A,#N/A,FALSE,"EXPLIC.VARIANTE";#N/A,#N/A,FALSE,"GENERAL EXP.AREA"}</definedName>
    <definedName name="AERTYAREY" localSheetId="31" hidden="1">{#N/A,#N/A,FALSE,"CARATUL";#N/A,#N/A,FALSE,"PROFIT AND LOSS";#N/A,#N/A,FALSE,"GRAFICO_PBT";#N/A,#N/A,FALSE,"EXPLIC.VARIANTE";#N/A,#N/A,FALSE,"GENERAL EXP.AREA"}</definedName>
    <definedName name="AERTYAREY" localSheetId="29" hidden="1">{#N/A,#N/A,FALSE,"CARATUL";#N/A,#N/A,FALSE,"PROFIT AND LOSS";#N/A,#N/A,FALSE,"GRAFICO_PBT";#N/A,#N/A,FALSE,"EXPLIC.VARIANTE";#N/A,#N/A,FALSE,"GENERAL EXP.AREA"}</definedName>
    <definedName name="AERTYAREY" localSheetId="23" hidden="1">{#N/A,#N/A,FALSE,"CARATUL";#N/A,#N/A,FALSE,"PROFIT AND LOSS";#N/A,#N/A,FALSE,"GRAFICO_PBT";#N/A,#N/A,FALSE,"EXPLIC.VARIANTE";#N/A,#N/A,FALSE,"GENERAL EXP.AREA"}</definedName>
    <definedName name="AERTYAREY" localSheetId="55" hidden="1">{#N/A,#N/A,FALSE,"CARATUL";#N/A,#N/A,FALSE,"PROFIT AND LOSS";#N/A,#N/A,FALSE,"GRAFICO_PBT";#N/A,#N/A,FALSE,"EXPLIC.VARIANTE";#N/A,#N/A,FALSE,"GENERAL EXP.AREA"}</definedName>
    <definedName name="AERTYAREY" hidden="1">{#N/A,#N/A,FALSE,"CARATUL";#N/A,#N/A,FALSE,"PROFIT AND LOSS";#N/A,#N/A,FALSE,"GRAFICO_PBT";#N/A,#N/A,FALSE,"EXPLIC.VARIANTE";#N/A,#N/A,FALSE,"GENERAL EXP.AREA"}</definedName>
    <definedName name="AERTYAYRET" localSheetId="25" hidden="1">{#N/A,#N/A,FALSE,"caratula";#N/A,#N/A,FALSE,"Product by line";#N/A,#N/A,FALSE,"YTD";#N/A,#N/A,FALSE,"Per Units";#N/A,#N/A,FALSE,"Amount"}</definedName>
    <definedName name="AERTYAYRET" localSheetId="27" hidden="1">{#N/A,#N/A,FALSE,"caratula";#N/A,#N/A,FALSE,"Product by line";#N/A,#N/A,FALSE,"YTD";#N/A,#N/A,FALSE,"Per Units";#N/A,#N/A,FALSE,"Amount"}</definedName>
    <definedName name="AERTYAYRET" localSheetId="31" hidden="1">{#N/A,#N/A,FALSE,"caratula";#N/A,#N/A,FALSE,"Product by line";#N/A,#N/A,FALSE,"YTD";#N/A,#N/A,FALSE,"Per Units";#N/A,#N/A,FALSE,"Amount"}</definedName>
    <definedName name="AERTYAYRET" localSheetId="29" hidden="1">{#N/A,#N/A,FALSE,"caratula";#N/A,#N/A,FALSE,"Product by line";#N/A,#N/A,FALSE,"YTD";#N/A,#N/A,FALSE,"Per Units";#N/A,#N/A,FALSE,"Amount"}</definedName>
    <definedName name="AERTYAYRET" localSheetId="23" hidden="1">{#N/A,#N/A,FALSE,"caratula";#N/A,#N/A,FALSE,"Product by line";#N/A,#N/A,FALSE,"YTD";#N/A,#N/A,FALSE,"Per Units";#N/A,#N/A,FALSE,"Amount"}</definedName>
    <definedName name="AERTYAYRET" localSheetId="55" hidden="1">{#N/A,#N/A,FALSE,"caratula";#N/A,#N/A,FALSE,"Product by line";#N/A,#N/A,FALSE,"YTD";#N/A,#N/A,FALSE,"Per Units";#N/A,#N/A,FALSE,"Amount"}</definedName>
    <definedName name="AERTYAYRET" hidden="1">{#N/A,#N/A,FALSE,"caratula";#N/A,#N/A,FALSE,"Product by line";#N/A,#N/A,FALSE,"YTD";#N/A,#N/A,FALSE,"Per Units";#N/A,#N/A,FALSE,"Amount"}</definedName>
    <definedName name="AERTYRET" localSheetId="25" hidden="1">{#N/A,#N/A,FALSE,"caratula";#N/A,#N/A,FALSE,"Product by line";#N/A,#N/A,FALSE,"YTD";#N/A,#N/A,FALSE,"Per Units";#N/A,#N/A,FALSE,"Amount"}</definedName>
    <definedName name="AERTYRET" localSheetId="27" hidden="1">{#N/A,#N/A,FALSE,"caratula";#N/A,#N/A,FALSE,"Product by line";#N/A,#N/A,FALSE,"YTD";#N/A,#N/A,FALSE,"Per Units";#N/A,#N/A,FALSE,"Amount"}</definedName>
    <definedName name="AERTYRET" localSheetId="31" hidden="1">{#N/A,#N/A,FALSE,"caratula";#N/A,#N/A,FALSE,"Product by line";#N/A,#N/A,FALSE,"YTD";#N/A,#N/A,FALSE,"Per Units";#N/A,#N/A,FALSE,"Amount"}</definedName>
    <definedName name="AERTYRET" localSheetId="29" hidden="1">{#N/A,#N/A,FALSE,"caratula";#N/A,#N/A,FALSE,"Product by line";#N/A,#N/A,FALSE,"YTD";#N/A,#N/A,FALSE,"Per Units";#N/A,#N/A,FALSE,"Amount"}</definedName>
    <definedName name="AERTYRET" localSheetId="23" hidden="1">{#N/A,#N/A,FALSE,"caratula";#N/A,#N/A,FALSE,"Product by line";#N/A,#N/A,FALSE,"YTD";#N/A,#N/A,FALSE,"Per Units";#N/A,#N/A,FALSE,"Amount"}</definedName>
    <definedName name="AERTYRET" localSheetId="55" hidden="1">{#N/A,#N/A,FALSE,"caratula";#N/A,#N/A,FALSE,"Product by line";#N/A,#N/A,FALSE,"YTD";#N/A,#N/A,FALSE,"Per Units";#N/A,#N/A,FALSE,"Amount"}</definedName>
    <definedName name="AERTYRET" hidden="1">{#N/A,#N/A,FALSE,"caratula";#N/A,#N/A,FALSE,"Product by line";#N/A,#N/A,FALSE,"YTD";#N/A,#N/A,FALSE,"Per Units";#N/A,#N/A,FALSE,"Amount"}</definedName>
    <definedName name="AERYARETY" localSheetId="25" hidden="1">{#N/A,#N/A,FALSE,"caratula";#N/A,#N/A,FALSE,"Product by line";#N/A,#N/A,FALSE,"YTD";#N/A,#N/A,FALSE,"Per Units";#N/A,#N/A,FALSE,"Amount"}</definedName>
    <definedName name="AERYARETY" localSheetId="27" hidden="1">{#N/A,#N/A,FALSE,"caratula";#N/A,#N/A,FALSE,"Product by line";#N/A,#N/A,FALSE,"YTD";#N/A,#N/A,FALSE,"Per Units";#N/A,#N/A,FALSE,"Amount"}</definedName>
    <definedName name="AERYARETY" localSheetId="31" hidden="1">{#N/A,#N/A,FALSE,"caratula";#N/A,#N/A,FALSE,"Product by line";#N/A,#N/A,FALSE,"YTD";#N/A,#N/A,FALSE,"Per Units";#N/A,#N/A,FALSE,"Amount"}</definedName>
    <definedName name="AERYARETY" localSheetId="29" hidden="1">{#N/A,#N/A,FALSE,"caratula";#N/A,#N/A,FALSE,"Product by line";#N/A,#N/A,FALSE,"YTD";#N/A,#N/A,FALSE,"Per Units";#N/A,#N/A,FALSE,"Amount"}</definedName>
    <definedName name="AERYARETY" localSheetId="23" hidden="1">{#N/A,#N/A,FALSE,"caratula";#N/A,#N/A,FALSE,"Product by line";#N/A,#N/A,FALSE,"YTD";#N/A,#N/A,FALSE,"Per Units";#N/A,#N/A,FALSE,"Amount"}</definedName>
    <definedName name="AERYARETY" localSheetId="55" hidden="1">{#N/A,#N/A,FALSE,"caratula";#N/A,#N/A,FALSE,"Product by line";#N/A,#N/A,FALSE,"YTD";#N/A,#N/A,FALSE,"Per Units";#N/A,#N/A,FALSE,"Amount"}</definedName>
    <definedName name="AERYARETY" hidden="1">{#N/A,#N/A,FALSE,"caratula";#N/A,#N/A,FALSE,"Product by line";#N/A,#N/A,FALSE,"YTD";#N/A,#N/A,FALSE,"Per Units";#N/A,#N/A,FALSE,"Amount"}</definedName>
    <definedName name="AERYTAERT" localSheetId="25" hidden="1">{#N/A,#N/A,FALSE,"CARATUL";#N/A,#N/A,FALSE,"PROFIT AND LOSS";#N/A,#N/A,FALSE,"GRAFICO_PBT";#N/A,#N/A,FALSE,"EXPLIC.VARIANTE";#N/A,#N/A,FALSE,"GENERAL EXP.AREA"}</definedName>
    <definedName name="AERYTAERT" localSheetId="27" hidden="1">{#N/A,#N/A,FALSE,"CARATUL";#N/A,#N/A,FALSE,"PROFIT AND LOSS";#N/A,#N/A,FALSE,"GRAFICO_PBT";#N/A,#N/A,FALSE,"EXPLIC.VARIANTE";#N/A,#N/A,FALSE,"GENERAL EXP.AREA"}</definedName>
    <definedName name="AERYTAERT" localSheetId="31" hidden="1">{#N/A,#N/A,FALSE,"CARATUL";#N/A,#N/A,FALSE,"PROFIT AND LOSS";#N/A,#N/A,FALSE,"GRAFICO_PBT";#N/A,#N/A,FALSE,"EXPLIC.VARIANTE";#N/A,#N/A,FALSE,"GENERAL EXP.AREA"}</definedName>
    <definedName name="AERYTAERT" localSheetId="29" hidden="1">{#N/A,#N/A,FALSE,"CARATUL";#N/A,#N/A,FALSE,"PROFIT AND LOSS";#N/A,#N/A,FALSE,"GRAFICO_PBT";#N/A,#N/A,FALSE,"EXPLIC.VARIANTE";#N/A,#N/A,FALSE,"GENERAL EXP.AREA"}</definedName>
    <definedName name="AERYTAERT" localSheetId="23" hidden="1">{#N/A,#N/A,FALSE,"CARATUL";#N/A,#N/A,FALSE,"PROFIT AND LOSS";#N/A,#N/A,FALSE,"GRAFICO_PBT";#N/A,#N/A,FALSE,"EXPLIC.VARIANTE";#N/A,#N/A,FALSE,"GENERAL EXP.AREA"}</definedName>
    <definedName name="AERYTAERT" localSheetId="55" hidden="1">{#N/A,#N/A,FALSE,"CARATUL";#N/A,#N/A,FALSE,"PROFIT AND LOSS";#N/A,#N/A,FALSE,"GRAFICO_PBT";#N/A,#N/A,FALSE,"EXPLIC.VARIANTE";#N/A,#N/A,FALSE,"GENERAL EXP.AREA"}</definedName>
    <definedName name="AERYTAERT" hidden="1">{#N/A,#N/A,FALSE,"CARATUL";#N/A,#N/A,FALSE,"PROFIT AND LOSS";#N/A,#N/A,FALSE,"GRAFICO_PBT";#N/A,#N/A,FALSE,"EXPLIC.VARIANTE";#N/A,#N/A,FALSE,"GENERAL EXP.AREA"}</definedName>
    <definedName name="AERYTARETY" localSheetId="25" hidden="1">{#N/A,#N/A,FALSE,"CARATUL";#N/A,#N/A,FALSE,"PROFIT AND LOSS";#N/A,#N/A,FALSE,"GRAFICO_PBT";#N/A,#N/A,FALSE,"EXPLIC.VARIANTE";#N/A,#N/A,FALSE,"GENERAL EXP.AREA"}</definedName>
    <definedName name="AERYTARETY" localSheetId="27" hidden="1">{#N/A,#N/A,FALSE,"CARATUL";#N/A,#N/A,FALSE,"PROFIT AND LOSS";#N/A,#N/A,FALSE,"GRAFICO_PBT";#N/A,#N/A,FALSE,"EXPLIC.VARIANTE";#N/A,#N/A,FALSE,"GENERAL EXP.AREA"}</definedName>
    <definedName name="AERYTARETY" localSheetId="31" hidden="1">{#N/A,#N/A,FALSE,"CARATUL";#N/A,#N/A,FALSE,"PROFIT AND LOSS";#N/A,#N/A,FALSE,"GRAFICO_PBT";#N/A,#N/A,FALSE,"EXPLIC.VARIANTE";#N/A,#N/A,FALSE,"GENERAL EXP.AREA"}</definedName>
    <definedName name="AERYTARETY" localSheetId="29" hidden="1">{#N/A,#N/A,FALSE,"CARATUL";#N/A,#N/A,FALSE,"PROFIT AND LOSS";#N/A,#N/A,FALSE,"GRAFICO_PBT";#N/A,#N/A,FALSE,"EXPLIC.VARIANTE";#N/A,#N/A,FALSE,"GENERAL EXP.AREA"}</definedName>
    <definedName name="AERYTARETY" localSheetId="23" hidden="1">{#N/A,#N/A,FALSE,"CARATUL";#N/A,#N/A,FALSE,"PROFIT AND LOSS";#N/A,#N/A,FALSE,"GRAFICO_PBT";#N/A,#N/A,FALSE,"EXPLIC.VARIANTE";#N/A,#N/A,FALSE,"GENERAL EXP.AREA"}</definedName>
    <definedName name="AERYTARETY" localSheetId="55" hidden="1">{#N/A,#N/A,FALSE,"CARATUL";#N/A,#N/A,FALSE,"PROFIT AND LOSS";#N/A,#N/A,FALSE,"GRAFICO_PBT";#N/A,#N/A,FALSE,"EXPLIC.VARIANTE";#N/A,#N/A,FALSE,"GENERAL EXP.AREA"}</definedName>
    <definedName name="AERYTARETY" hidden="1">{#N/A,#N/A,FALSE,"CARATUL";#N/A,#N/A,FALSE,"PROFIT AND LOSS";#N/A,#N/A,FALSE,"GRAFICO_PBT";#N/A,#N/A,FALSE,"EXPLIC.VARIANTE";#N/A,#N/A,FALSE,"GENERAL EXP.AREA"}</definedName>
    <definedName name="af" localSheetId="39">[1]!_____p1</definedName>
    <definedName name="af" localSheetId="20">[1]!_____p1</definedName>
    <definedName name="af" localSheetId="4">[1]!_____p1</definedName>
    <definedName name="af" localSheetId="25">[1]!_____p1</definedName>
    <definedName name="af" localSheetId="27">[1]!_____p1</definedName>
    <definedName name="af" localSheetId="31">[1]!_____p1</definedName>
    <definedName name="af" localSheetId="35">[1]!_____p1</definedName>
    <definedName name="af" localSheetId="33">[1]!_____p1</definedName>
    <definedName name="af" localSheetId="53">[1]!_____p1</definedName>
    <definedName name="af" localSheetId="29">[1]!_____p1</definedName>
    <definedName name="af" localSheetId="49">[1]!_____p1</definedName>
    <definedName name="af" localSheetId="6">[1]!_____p1</definedName>
    <definedName name="af" localSheetId="41">[1]!_____p1</definedName>
    <definedName name="af" localSheetId="8">[1]!_____p1</definedName>
    <definedName name="af" localSheetId="43">[1]!_____p1</definedName>
    <definedName name="af" localSheetId="10">[1]!_____p1</definedName>
    <definedName name="af" localSheetId="37">[1]!_____p1</definedName>
    <definedName name="af" localSheetId="12">[1]!_____p1</definedName>
    <definedName name="af" localSheetId="51">[1]!_____p1</definedName>
    <definedName name="af" localSheetId="14">[1]!_____p1</definedName>
    <definedName name="af" localSheetId="23">[1]!_____p1</definedName>
    <definedName name="af" localSheetId="55">[0]!_____p1</definedName>
    <definedName name="af" localSheetId="47">[1]!_____p1</definedName>
    <definedName name="af" localSheetId="18">[1]!_____p1</definedName>
    <definedName name="af" localSheetId="45">[1]!_____p1</definedName>
    <definedName name="af" localSheetId="16">[1]!_____p1</definedName>
    <definedName name="af">[0]!_____p1</definedName>
    <definedName name="afa" localSheetId="39">[1]!____p1</definedName>
    <definedName name="afa" localSheetId="20">[1]!____p1</definedName>
    <definedName name="afa" localSheetId="4">[1]!____p1</definedName>
    <definedName name="afa" localSheetId="25">[1]!____p1</definedName>
    <definedName name="afa" localSheetId="27">[1]!____p1</definedName>
    <definedName name="afa" localSheetId="31">[1]!____p1</definedName>
    <definedName name="afa" localSheetId="35">[1]!____p1</definedName>
    <definedName name="afa" localSheetId="33">[1]!____p1</definedName>
    <definedName name="afa" localSheetId="53">[1]!____p1</definedName>
    <definedName name="afa" localSheetId="29">[1]!____p1</definedName>
    <definedName name="afa" localSheetId="49">[1]!____p1</definedName>
    <definedName name="afa" localSheetId="6">[1]!____p1</definedName>
    <definedName name="afa" localSheetId="41">[1]!____p1</definedName>
    <definedName name="afa" localSheetId="8">[1]!____p1</definedName>
    <definedName name="afa" localSheetId="43">[1]!____p1</definedName>
    <definedName name="afa" localSheetId="10">[1]!____p1</definedName>
    <definedName name="afa" localSheetId="37">[1]!____p1</definedName>
    <definedName name="afa" localSheetId="12">[1]!____p1</definedName>
    <definedName name="afa" localSheetId="51">[1]!____p1</definedName>
    <definedName name="afa" localSheetId="14">[1]!____p1</definedName>
    <definedName name="afa" localSheetId="23">[1]!____p1</definedName>
    <definedName name="afa" localSheetId="55">[0]!____p1</definedName>
    <definedName name="afa" localSheetId="47">[1]!____p1</definedName>
    <definedName name="afa" localSheetId="18">[1]!____p1</definedName>
    <definedName name="afa" localSheetId="45">[1]!____p1</definedName>
    <definedName name="afa" localSheetId="16">[1]!____p1</definedName>
    <definedName name="afa">[0]!____p1</definedName>
    <definedName name="afaetae" localSheetId="25" hidden="1">{"'Janeiro'!$A$1:$I$153"}</definedName>
    <definedName name="afaetae" localSheetId="27" hidden="1">{"'Janeiro'!$A$1:$I$153"}</definedName>
    <definedName name="afaetae" localSheetId="31" hidden="1">{"'Janeiro'!$A$1:$I$153"}</definedName>
    <definedName name="afaetae" localSheetId="29" hidden="1">{"'Janeiro'!$A$1:$I$153"}</definedName>
    <definedName name="afaetae" localSheetId="23" hidden="1">{"'Janeiro'!$A$1:$I$153"}</definedName>
    <definedName name="afaetae" localSheetId="55" hidden="1">{"'Janeiro'!$A$1:$I$153"}</definedName>
    <definedName name="afaetae" hidden="1">{"'Janeiro'!$A$1:$I$153"}</definedName>
    <definedName name="afdqe">#REF!</definedName>
    <definedName name="afdsa" localSheetId="39">[1]!_p1</definedName>
    <definedName name="afdsa" localSheetId="20">[1]!_p1</definedName>
    <definedName name="afdsa" localSheetId="4">[1]!_p1</definedName>
    <definedName name="afdsa" localSheetId="25">[1]!_p1</definedName>
    <definedName name="afdsa" localSheetId="27">[1]!_p1</definedName>
    <definedName name="afdsa" localSheetId="31">[1]!_p1</definedName>
    <definedName name="afdsa" localSheetId="35">[1]!_p1</definedName>
    <definedName name="afdsa" localSheetId="33">[1]!_p1</definedName>
    <definedName name="afdsa" localSheetId="53">[1]!_p1</definedName>
    <definedName name="afdsa" localSheetId="29">[1]!_p1</definedName>
    <definedName name="afdsa" localSheetId="49">[1]!_p1</definedName>
    <definedName name="afdsa" localSheetId="6">[1]!_p1</definedName>
    <definedName name="afdsa" localSheetId="41">[1]!_p1</definedName>
    <definedName name="afdsa" localSheetId="8">[1]!_p1</definedName>
    <definedName name="afdsa" localSheetId="43">[1]!_p1</definedName>
    <definedName name="afdsa" localSheetId="10">[1]!_p1</definedName>
    <definedName name="afdsa" localSheetId="37">[1]!_p1</definedName>
    <definedName name="afdsa" localSheetId="12">[1]!_p1</definedName>
    <definedName name="afdsa" localSheetId="51">[1]!_p1</definedName>
    <definedName name="afdsa" localSheetId="14">[1]!_p1</definedName>
    <definedName name="afdsa" localSheetId="23">[1]!_p1</definedName>
    <definedName name="afdsa" localSheetId="55">[0]!_p1</definedName>
    <definedName name="afdsa" localSheetId="47">[1]!_p1</definedName>
    <definedName name="afdsa" localSheetId="18">[1]!_p1</definedName>
    <definedName name="afdsa" localSheetId="45">[1]!_p1</definedName>
    <definedName name="afdsa" localSheetId="16">[1]!_p1</definedName>
    <definedName name="afdsa">[0]!_p1</definedName>
    <definedName name="afdsa_1">#NAME?</definedName>
    <definedName name="afdsa_2">#NAME?</definedName>
    <definedName name="afdsa_3">#NAME?</definedName>
    <definedName name="afdsa_4">#NAME?</definedName>
    <definedName name="AFDSAFDSSDSFADSADSAFDSAFDSA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DSAFDSSDSFADSADSAFDSAFDSA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FERI97">#REF!</definedName>
    <definedName name="afferge" localSheetId="25" hidden="1">{"'Janeiro'!$A$1:$I$153"}</definedName>
    <definedName name="afferge" localSheetId="27" hidden="1">{"'Janeiro'!$A$1:$I$153"}</definedName>
    <definedName name="afferge" localSheetId="31" hidden="1">{"'Janeiro'!$A$1:$I$153"}</definedName>
    <definedName name="afferge" localSheetId="29" hidden="1">{"'Janeiro'!$A$1:$I$153"}</definedName>
    <definedName name="afferge" localSheetId="23" hidden="1">{"'Janeiro'!$A$1:$I$153"}</definedName>
    <definedName name="afferge" localSheetId="55" hidden="1">{"'Janeiro'!$A$1:$I$153"}</definedName>
    <definedName name="afferge" hidden="1">{"'Janeiro'!$A$1:$I$153"}</definedName>
    <definedName name="afinid" localSheetId="25" hidden="1">{#N/A,#N/A,FALSE,"SP1-OUT";#N/A,#N/A,FALSE,"SP1-NOV";#N/A,#N/A,FALSE,"SANT-OUT";#N/A,#N/A,FALSE,"SANT-NOV";#N/A,#N/A,FALSE,"CAMP-OUT";#N/A,#N/A,FALSE,"CAMP-NOV";#N/A,#N/A,FALSE,"CRONO 1";#N/A,#N/A,FALSE,"CAPA"}</definedName>
    <definedName name="afinid" localSheetId="27" hidden="1">{#N/A,#N/A,FALSE,"SP1-OUT";#N/A,#N/A,FALSE,"SP1-NOV";#N/A,#N/A,FALSE,"SANT-OUT";#N/A,#N/A,FALSE,"SANT-NOV";#N/A,#N/A,FALSE,"CAMP-OUT";#N/A,#N/A,FALSE,"CAMP-NOV";#N/A,#N/A,FALSE,"CRONO 1";#N/A,#N/A,FALSE,"CAPA"}</definedName>
    <definedName name="afinid" localSheetId="31" hidden="1">{#N/A,#N/A,FALSE,"SP1-OUT";#N/A,#N/A,FALSE,"SP1-NOV";#N/A,#N/A,FALSE,"SANT-OUT";#N/A,#N/A,FALSE,"SANT-NOV";#N/A,#N/A,FALSE,"CAMP-OUT";#N/A,#N/A,FALSE,"CAMP-NOV";#N/A,#N/A,FALSE,"CRONO 1";#N/A,#N/A,FALSE,"CAPA"}</definedName>
    <definedName name="afinid" localSheetId="29" hidden="1">{#N/A,#N/A,FALSE,"SP1-OUT";#N/A,#N/A,FALSE,"SP1-NOV";#N/A,#N/A,FALSE,"SANT-OUT";#N/A,#N/A,FALSE,"SANT-NOV";#N/A,#N/A,FALSE,"CAMP-OUT";#N/A,#N/A,FALSE,"CAMP-NOV";#N/A,#N/A,FALSE,"CRONO 1";#N/A,#N/A,FALSE,"CAPA"}</definedName>
    <definedName name="afinid" localSheetId="23" hidden="1">{#N/A,#N/A,FALSE,"SP1-OUT";#N/A,#N/A,FALSE,"SP1-NOV";#N/A,#N/A,FALSE,"SANT-OUT";#N/A,#N/A,FALSE,"SANT-NOV";#N/A,#N/A,FALSE,"CAMP-OUT";#N/A,#N/A,FALSE,"CAMP-NOV";#N/A,#N/A,FALSE,"CRONO 1";#N/A,#N/A,FALSE,"CAPA"}</definedName>
    <definedName name="afinid" localSheetId="55" hidden="1">{#N/A,#N/A,FALSE,"SP1-OUT";#N/A,#N/A,FALSE,"SP1-NOV";#N/A,#N/A,FALSE,"SANT-OUT";#N/A,#N/A,FALSE,"SANT-NOV";#N/A,#N/A,FALSE,"CAMP-OUT";#N/A,#N/A,FALSE,"CAMP-NOV";#N/A,#N/A,FALSE,"CRONO 1";#N/A,#N/A,FALSE,"CAPA"}</definedName>
    <definedName name="afinid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25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27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31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29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23" hidden="1">{#N/A,#N/A,FALSE,"SP1-OUT";#N/A,#N/A,FALSE,"SP1-NOV";#N/A,#N/A,FALSE,"SANT-OUT";#N/A,#N/A,FALSE,"SANT-NOV";#N/A,#N/A,FALSE,"CAMP-OUT";#N/A,#N/A,FALSE,"CAMP-NOV";#N/A,#N/A,FALSE,"CRONO 1";#N/A,#N/A,FALSE,"CAPA"}</definedName>
    <definedName name="afinidade" localSheetId="55" hidden="1">{#N/A,#N/A,FALSE,"SP1-OUT";#N/A,#N/A,FALSE,"SP1-NOV";#N/A,#N/A,FALSE,"SANT-OUT";#N/A,#N/A,FALSE,"SANT-NOV";#N/A,#N/A,FALSE,"CAMP-OUT";#N/A,#N/A,FALSE,"CAMP-NOV";#N/A,#N/A,FALSE,"CRONO 1";#N/A,#N/A,FALSE,"CAPA"}</definedName>
    <definedName name="afinidade" hidden="1">{#N/A,#N/A,FALSE,"SP1-OUT";#N/A,#N/A,FALSE,"SP1-NOV";#N/A,#N/A,FALSE,"SANT-OUT";#N/A,#N/A,FALSE,"SANT-NOV";#N/A,#N/A,FALSE,"CAMP-OUT";#N/A,#N/A,FALSE,"CAMP-NOV";#N/A,#N/A,FALSE,"CRONO 1";#N/A,#N/A,FALSE,"CAPA"}</definedName>
    <definedName name="África_Sul_against">#REF!,#REF!,#REF!</definedName>
    <definedName name="África_Sul_played">#REF!,#REF!,#REF!</definedName>
    <definedName name="AFSADAS">#REF!</definedName>
    <definedName name="afsdfgdas" localSheetId="25" hidden="1">{#N/A,#N/A,FALSE,"CARATUL";#N/A,#N/A,FALSE,"PROFIT AND LOSS";#N/A,#N/A,FALSE,"GRAFICO_PBT";#N/A,#N/A,FALSE,"EXPLIC.VARIANTE";#N/A,#N/A,FALSE,"GENERAL EXP.AREA"}</definedName>
    <definedName name="afsdfgdas" localSheetId="27" hidden="1">{#N/A,#N/A,FALSE,"CARATUL";#N/A,#N/A,FALSE,"PROFIT AND LOSS";#N/A,#N/A,FALSE,"GRAFICO_PBT";#N/A,#N/A,FALSE,"EXPLIC.VARIANTE";#N/A,#N/A,FALSE,"GENERAL EXP.AREA"}</definedName>
    <definedName name="afsdfgdas" localSheetId="31" hidden="1">{#N/A,#N/A,FALSE,"CARATUL";#N/A,#N/A,FALSE,"PROFIT AND LOSS";#N/A,#N/A,FALSE,"GRAFICO_PBT";#N/A,#N/A,FALSE,"EXPLIC.VARIANTE";#N/A,#N/A,FALSE,"GENERAL EXP.AREA"}</definedName>
    <definedName name="afsdfgdas" localSheetId="29" hidden="1">{#N/A,#N/A,FALSE,"CARATUL";#N/A,#N/A,FALSE,"PROFIT AND LOSS";#N/A,#N/A,FALSE,"GRAFICO_PBT";#N/A,#N/A,FALSE,"EXPLIC.VARIANTE";#N/A,#N/A,FALSE,"GENERAL EXP.AREA"}</definedName>
    <definedName name="afsdfgdas" localSheetId="23" hidden="1">{#N/A,#N/A,FALSE,"CARATUL";#N/A,#N/A,FALSE,"PROFIT AND LOSS";#N/A,#N/A,FALSE,"GRAFICO_PBT";#N/A,#N/A,FALSE,"EXPLIC.VARIANTE";#N/A,#N/A,FALSE,"GENERAL EXP.AREA"}</definedName>
    <definedName name="afsdfgdas" localSheetId="55" hidden="1">{#N/A,#N/A,FALSE,"CARATUL";#N/A,#N/A,FALSE,"PROFIT AND LOSS";#N/A,#N/A,FALSE,"GRAFICO_PBT";#N/A,#N/A,FALSE,"EXPLIC.VARIANTE";#N/A,#N/A,FALSE,"GENERAL EXP.AREA"}</definedName>
    <definedName name="afsdfgdas" hidden="1">{#N/A,#N/A,FALSE,"CARATUL";#N/A,#N/A,FALSE,"PROFIT AND LOSS";#N/A,#N/A,FALSE,"GRAFICO_PBT";#N/A,#N/A,FALSE,"EXPLIC.VARIANTE";#N/A,#N/A,FALSE,"GENERAL EXP.AREA"}</definedName>
    <definedName name="agadfd" localSheetId="25" hidden="1">{#N/A,#N/A,FALSE,"CARATUL";#N/A,#N/A,FALSE,"PROFIT AND LOSS";#N/A,#N/A,FALSE,"GRAFICO_PBT";#N/A,#N/A,FALSE,"EXPLIC.VARIANTE";#N/A,#N/A,FALSE,"GENERAL EXP.AREA"}</definedName>
    <definedName name="agadfd" localSheetId="27" hidden="1">{#N/A,#N/A,FALSE,"CARATUL";#N/A,#N/A,FALSE,"PROFIT AND LOSS";#N/A,#N/A,FALSE,"GRAFICO_PBT";#N/A,#N/A,FALSE,"EXPLIC.VARIANTE";#N/A,#N/A,FALSE,"GENERAL EXP.AREA"}</definedName>
    <definedName name="agadfd" localSheetId="31" hidden="1">{#N/A,#N/A,FALSE,"CARATUL";#N/A,#N/A,FALSE,"PROFIT AND LOSS";#N/A,#N/A,FALSE,"GRAFICO_PBT";#N/A,#N/A,FALSE,"EXPLIC.VARIANTE";#N/A,#N/A,FALSE,"GENERAL EXP.AREA"}</definedName>
    <definedName name="agadfd" localSheetId="29" hidden="1">{#N/A,#N/A,FALSE,"CARATUL";#N/A,#N/A,FALSE,"PROFIT AND LOSS";#N/A,#N/A,FALSE,"GRAFICO_PBT";#N/A,#N/A,FALSE,"EXPLIC.VARIANTE";#N/A,#N/A,FALSE,"GENERAL EXP.AREA"}</definedName>
    <definedName name="agadfd" localSheetId="23" hidden="1">{#N/A,#N/A,FALSE,"CARATUL";#N/A,#N/A,FALSE,"PROFIT AND LOSS";#N/A,#N/A,FALSE,"GRAFICO_PBT";#N/A,#N/A,FALSE,"EXPLIC.VARIANTE";#N/A,#N/A,FALSE,"GENERAL EXP.AREA"}</definedName>
    <definedName name="agadfd" localSheetId="55" hidden="1">{#N/A,#N/A,FALSE,"CARATUL";#N/A,#N/A,FALSE,"PROFIT AND LOSS";#N/A,#N/A,FALSE,"GRAFICO_PBT";#N/A,#N/A,FALSE,"EXPLIC.VARIANTE";#N/A,#N/A,FALSE,"GENERAL EXP.AREA"}</definedName>
    <definedName name="agadfd" hidden="1">{#N/A,#N/A,FALSE,"CARATUL";#N/A,#N/A,FALSE,"PROFIT AND LOSS";#N/A,#N/A,FALSE,"GRAFICO_PBT";#N/A,#N/A,FALSE,"EXPLIC.VARIANTE";#N/A,#N/A,FALSE,"GENERAL EXP.AREA"}</definedName>
    <definedName name="agaga" localSheetId="39">[1]!_p1</definedName>
    <definedName name="agaga" localSheetId="20">[1]!_p1</definedName>
    <definedName name="agaga" localSheetId="4">[1]!_p1</definedName>
    <definedName name="agaga" localSheetId="25">[1]!_p1</definedName>
    <definedName name="agaga" localSheetId="27">[1]!_p1</definedName>
    <definedName name="agaga" localSheetId="31">[1]!_p1</definedName>
    <definedName name="agaga" localSheetId="35">[1]!_p1</definedName>
    <definedName name="agaga" localSheetId="33">[1]!_p1</definedName>
    <definedName name="agaga" localSheetId="53">[1]!_p1</definedName>
    <definedName name="agaga" localSheetId="29">[1]!_p1</definedName>
    <definedName name="agaga" localSheetId="49">[1]!_p1</definedName>
    <definedName name="agaga" localSheetId="6">[1]!_p1</definedName>
    <definedName name="agaga" localSheetId="41">[1]!_p1</definedName>
    <definedName name="agaga" localSheetId="8">[1]!_p1</definedName>
    <definedName name="agaga" localSheetId="43">[1]!_p1</definedName>
    <definedName name="agaga" localSheetId="10">[1]!_p1</definedName>
    <definedName name="agaga" localSheetId="37">[1]!_p1</definedName>
    <definedName name="agaga" localSheetId="12">[1]!_p1</definedName>
    <definedName name="agaga" localSheetId="51">[1]!_p1</definedName>
    <definedName name="agaga" localSheetId="14">[1]!_p1</definedName>
    <definedName name="agaga" localSheetId="23">[1]!_p1</definedName>
    <definedName name="agaga" localSheetId="55">[0]!_p1</definedName>
    <definedName name="agaga" localSheetId="47">[1]!_p1</definedName>
    <definedName name="agaga" localSheetId="18">[1]!_p1</definedName>
    <definedName name="agaga" localSheetId="45">[1]!_p1</definedName>
    <definedName name="agaga" localSheetId="16">[1]!_p1</definedName>
    <definedName name="agaga">[0]!_p1</definedName>
    <definedName name="agaga_1">#NAME?</definedName>
    <definedName name="agaga_2">#NAME?</definedName>
    <definedName name="agaga_3">#NAME?</definedName>
    <definedName name="agaga_4">#NAME?</definedName>
    <definedName name="Agencia">#REF!</definedName>
    <definedName name="agfdgdzgfd">#N/A</definedName>
    <definedName name="agfsd" hidden="1">#REF!</definedName>
    <definedName name="agfsdg">#REF!</definedName>
    <definedName name="AGO" localSheetId="25" hidden="1">{#N/A,#N/A,FALSE,"CRONO 0";#N/A,#N/A,FALSE,"CRONO (4)";#N/A,#N/A,FALSE,"CRONO (3)";#N/A,#N/A,FALSE,"CRONO (2)";#N/A,#N/A,FALSE,"CRONO (1)"}</definedName>
    <definedName name="AGO" localSheetId="27" hidden="1">{#N/A,#N/A,FALSE,"CRONO 0";#N/A,#N/A,FALSE,"CRONO (4)";#N/A,#N/A,FALSE,"CRONO (3)";#N/A,#N/A,FALSE,"CRONO (2)";#N/A,#N/A,FALSE,"CRONO (1)"}</definedName>
    <definedName name="AGO" localSheetId="31" hidden="1">{#N/A,#N/A,FALSE,"CRONO 0";#N/A,#N/A,FALSE,"CRONO (4)";#N/A,#N/A,FALSE,"CRONO (3)";#N/A,#N/A,FALSE,"CRONO (2)";#N/A,#N/A,FALSE,"CRONO (1)"}</definedName>
    <definedName name="AGO" localSheetId="29" hidden="1">{#N/A,#N/A,FALSE,"CRONO 0";#N/A,#N/A,FALSE,"CRONO (4)";#N/A,#N/A,FALSE,"CRONO (3)";#N/A,#N/A,FALSE,"CRONO (2)";#N/A,#N/A,FALSE,"CRONO (1)"}</definedName>
    <definedName name="AGO" localSheetId="23" hidden="1">{#N/A,#N/A,FALSE,"CRONO 0";#N/A,#N/A,FALSE,"CRONO (4)";#N/A,#N/A,FALSE,"CRONO (3)";#N/A,#N/A,FALSE,"CRONO (2)";#N/A,#N/A,FALSE,"CRONO (1)"}</definedName>
    <definedName name="AGO" localSheetId="55" hidden="1">{#N/A,#N/A,FALSE,"CRONO 0";#N/A,#N/A,FALSE,"CRONO (4)";#N/A,#N/A,FALSE,"CRONO (3)";#N/A,#N/A,FALSE,"CRONO (2)";#N/A,#N/A,FALSE,"CRONO (1)"}</definedName>
    <definedName name="AGO" hidden="1">{#N/A,#N/A,FALSE,"CRONO 0";#N/A,#N/A,FALSE,"CRONO (4)";#N/A,#N/A,FALSE,"CRONO (3)";#N/A,#N/A,FALSE,"CRONO (2)";#N/A,#N/A,FALSE,"CRONO (1)"}</definedName>
    <definedName name="ago.r">#REF!</definedName>
    <definedName name="ago_1">#NAME?</definedName>
    <definedName name="ago_2">#NAME?</definedName>
    <definedName name="ago_3">#NAME?</definedName>
    <definedName name="ago_4">#NAME?</definedName>
    <definedName name="agora">#REF!</definedName>
    <definedName name="agoradomingo">#REF!</definedName>
    <definedName name="agoradu">#REF!</definedName>
    <definedName name="agoraquarta">#REF!</definedName>
    <definedName name="agoraquinta">#REF!</definedName>
    <definedName name="agorasábado">#REF!</definedName>
    <definedName name="agorasegunda">#REF!</definedName>
    <definedName name="agorasexta">#REF!</definedName>
    <definedName name="agoraterça">#REF!</definedName>
    <definedName name="agosto">#REF!</definedName>
    <definedName name="agosto_1">#NAME?</definedName>
    <definedName name="agosto_2">#NAME?</definedName>
    <definedName name="agosto_3">#NAME?</definedName>
    <definedName name="agosto_4">#NAME?</definedName>
    <definedName name="ahaerf" localSheetId="39">[1]!_p1</definedName>
    <definedName name="ahaerf" localSheetId="20">[1]!_p1</definedName>
    <definedName name="ahaerf" localSheetId="4">[1]!_p1</definedName>
    <definedName name="ahaerf" localSheetId="25">[1]!_p1</definedName>
    <definedName name="ahaerf" localSheetId="27">[1]!_p1</definedName>
    <definedName name="ahaerf" localSheetId="31">[1]!_p1</definedName>
    <definedName name="ahaerf" localSheetId="35">[1]!_p1</definedName>
    <definedName name="ahaerf" localSheetId="33">[1]!_p1</definedName>
    <definedName name="ahaerf" localSheetId="53">[1]!_p1</definedName>
    <definedName name="ahaerf" localSheetId="29">[1]!_p1</definedName>
    <definedName name="ahaerf" localSheetId="49">[1]!_p1</definedName>
    <definedName name="ahaerf" localSheetId="6">[1]!_p1</definedName>
    <definedName name="ahaerf" localSheetId="41">[1]!_p1</definedName>
    <definedName name="ahaerf" localSheetId="8">[1]!_p1</definedName>
    <definedName name="ahaerf" localSheetId="43">[1]!_p1</definedName>
    <definedName name="ahaerf" localSheetId="10">[1]!_p1</definedName>
    <definedName name="ahaerf" localSheetId="37">[1]!_p1</definedName>
    <definedName name="ahaerf" localSheetId="12">[1]!_p1</definedName>
    <definedName name="ahaerf" localSheetId="51">[1]!_p1</definedName>
    <definedName name="ahaerf" localSheetId="14">[1]!_p1</definedName>
    <definedName name="ahaerf" localSheetId="23">[1]!_p1</definedName>
    <definedName name="ahaerf" localSheetId="55">[0]!_p1</definedName>
    <definedName name="ahaerf" localSheetId="47">[1]!_p1</definedName>
    <definedName name="ahaerf" localSheetId="18">[1]!_p1</definedName>
    <definedName name="ahaerf" localSheetId="45">[1]!_p1</definedName>
    <definedName name="ahaerf" localSheetId="16">[1]!_p1</definedName>
    <definedName name="ahaerf">[0]!_p1</definedName>
    <definedName name="ahaerf_1">#NAME?</definedName>
    <definedName name="ahaerf_2">#NAME?</definedName>
    <definedName name="ahaerf_3">#NAME?</definedName>
    <definedName name="ahaerf_4">#NAME?</definedName>
    <definedName name="ahtrs" hidden="1">#REF!</definedName>
    <definedName name="ahususihksahdk" localSheetId="25" hidden="1">{#N/A,#N/A,FALSE,"BALLANTINE´S ";#N/A,#N/A,FALSE,"FUNDADOR"}</definedName>
    <definedName name="ahususihksahdk" localSheetId="27" hidden="1">{#N/A,#N/A,FALSE,"BALLANTINE´S ";#N/A,#N/A,FALSE,"FUNDADOR"}</definedName>
    <definedName name="ahususihksahdk" localSheetId="31" hidden="1">{#N/A,#N/A,FALSE,"BALLANTINE´S ";#N/A,#N/A,FALSE,"FUNDADOR"}</definedName>
    <definedName name="ahususihksahdk" localSheetId="29" hidden="1">{#N/A,#N/A,FALSE,"BALLANTINE´S ";#N/A,#N/A,FALSE,"FUNDADOR"}</definedName>
    <definedName name="ahususihksahdk" localSheetId="23" hidden="1">{#N/A,#N/A,FALSE,"BALLANTINE´S ";#N/A,#N/A,FALSE,"FUNDADOR"}</definedName>
    <definedName name="ahususihksahdk" localSheetId="55" hidden="1">{#N/A,#N/A,FALSE,"BALLANTINE´S ";#N/A,#N/A,FALSE,"FUNDADOR"}</definedName>
    <definedName name="ahususihksahdk" hidden="1">{#N/A,#N/A,FALSE,"BALLANTINE´S ";#N/A,#N/A,FALSE,"FUNDADOR"}</definedName>
    <definedName name="AI">#REF!</definedName>
    <definedName name="AI_1">#REF!</definedName>
    <definedName name="AI_2">#REF!</definedName>
    <definedName name="AI_3">#REF!</definedName>
    <definedName name="AIUHUIJIOA" localSheetId="25" hidden="1">{#N/A,#N/A,FALSE,"Banco de Dados"}</definedName>
    <definedName name="AIUHUIJIOA" localSheetId="27" hidden="1">{#N/A,#N/A,FALSE,"Banco de Dados"}</definedName>
    <definedName name="AIUHUIJIOA" localSheetId="31" hidden="1">{#N/A,#N/A,FALSE,"Banco de Dados"}</definedName>
    <definedName name="AIUHUIJIOA" localSheetId="29" hidden="1">{#N/A,#N/A,FALSE,"Banco de Dados"}</definedName>
    <definedName name="AIUHUIJIOA" localSheetId="23" hidden="1">{#N/A,#N/A,FALSE,"Banco de Dados"}</definedName>
    <definedName name="AIUHUIJIOA" localSheetId="55" hidden="1">{#N/A,#N/A,FALSE,"Banco de Dados"}</definedName>
    <definedName name="AIUHUIJIOA" hidden="1">{#N/A,#N/A,FALSE,"Banco de Dados"}</definedName>
    <definedName name="Aj" hidden="1">#REF!</definedName>
    <definedName name="akatu" localSheetId="39">[1]!_p1</definedName>
    <definedName name="akatu" localSheetId="20">[1]!_p1</definedName>
    <definedName name="akatu" localSheetId="4">[1]!_p1</definedName>
    <definedName name="akatu" localSheetId="25">[1]!_p1</definedName>
    <definedName name="akatu" localSheetId="27">[1]!_p1</definedName>
    <definedName name="akatu" localSheetId="31">[1]!_p1</definedName>
    <definedName name="akatu" localSheetId="35">[1]!_p1</definedName>
    <definedName name="akatu" localSheetId="33">[1]!_p1</definedName>
    <definedName name="akatu" localSheetId="53">[1]!_p1</definedName>
    <definedName name="akatu" localSheetId="29">[1]!_p1</definedName>
    <definedName name="akatu" localSheetId="49">[1]!_p1</definedName>
    <definedName name="akatu" localSheetId="6">[1]!_p1</definedName>
    <definedName name="akatu" localSheetId="41">[1]!_p1</definedName>
    <definedName name="akatu" localSheetId="8">[1]!_p1</definedName>
    <definedName name="akatu" localSheetId="43">[1]!_p1</definedName>
    <definedName name="akatu" localSheetId="10">[1]!_p1</definedName>
    <definedName name="akatu" localSheetId="37">[1]!_p1</definedName>
    <definedName name="akatu" localSheetId="12">[1]!_p1</definedName>
    <definedName name="akatu" localSheetId="51">[1]!_p1</definedName>
    <definedName name="akatu" localSheetId="14">[1]!_p1</definedName>
    <definedName name="akatu" localSheetId="23">[1]!_p1</definedName>
    <definedName name="akatu" localSheetId="55">[0]!_p1</definedName>
    <definedName name="akatu" localSheetId="47">[1]!_p1</definedName>
    <definedName name="akatu" localSheetId="18">[1]!_p1</definedName>
    <definedName name="akatu" localSheetId="45">[1]!_p1</definedName>
    <definedName name="akatu" localSheetId="16">[1]!_p1</definedName>
    <definedName name="akatu">[0]!_p1</definedName>
    <definedName name="akldaklkd" localSheetId="25" hidden="1">{"'listino'!$A$1:$D$55"}</definedName>
    <definedName name="akldaklkd" localSheetId="27" hidden="1">{"'listino'!$A$1:$D$55"}</definedName>
    <definedName name="akldaklkd" localSheetId="31" hidden="1">{"'listino'!$A$1:$D$55"}</definedName>
    <definedName name="akldaklkd" localSheetId="29" hidden="1">{"'listino'!$A$1:$D$55"}</definedName>
    <definedName name="akldaklkd" localSheetId="23" hidden="1">{"'listino'!$A$1:$D$55"}</definedName>
    <definedName name="akldaklkd" localSheetId="55" hidden="1">{"'listino'!$A$1:$D$55"}</definedName>
    <definedName name="akldaklkd" hidden="1">{"'listino'!$A$1:$D$55"}</definedName>
    <definedName name="al" localSheetId="39">[1]!_p1</definedName>
    <definedName name="al" localSheetId="20">[1]!_p1</definedName>
    <definedName name="al" localSheetId="4">[1]!_p1</definedName>
    <definedName name="al" localSheetId="25">[1]!_p1</definedName>
    <definedName name="al" localSheetId="27">[1]!_p1</definedName>
    <definedName name="al" localSheetId="31">[1]!_p1</definedName>
    <definedName name="al" localSheetId="35">[1]!_p1</definedName>
    <definedName name="al" localSheetId="33">[1]!_p1</definedName>
    <definedName name="al" localSheetId="53">[1]!_p1</definedName>
    <definedName name="al" localSheetId="29">[1]!_p1</definedName>
    <definedName name="al" localSheetId="49">[1]!_p1</definedName>
    <definedName name="al" localSheetId="6">[1]!_p1</definedName>
    <definedName name="al" localSheetId="41">[1]!_p1</definedName>
    <definedName name="al" localSheetId="8">[1]!_p1</definedName>
    <definedName name="al" localSheetId="43">[1]!_p1</definedName>
    <definedName name="al" localSheetId="10">[1]!_p1</definedName>
    <definedName name="al" localSheetId="37">[1]!_p1</definedName>
    <definedName name="al" localSheetId="12">[1]!_p1</definedName>
    <definedName name="al" localSheetId="51">[1]!_p1</definedName>
    <definedName name="al" localSheetId="14">[1]!_p1</definedName>
    <definedName name="al" localSheetId="23">[1]!_p1</definedName>
    <definedName name="al" localSheetId="55">[0]!_p1</definedName>
    <definedName name="al" localSheetId="47">[1]!_p1</definedName>
    <definedName name="al" localSheetId="18">[1]!_p1</definedName>
    <definedName name="al" localSheetId="45">[1]!_p1</definedName>
    <definedName name="al" localSheetId="16">[1]!_p1</definedName>
    <definedName name="al">[0]!_p1</definedName>
    <definedName name="al_1">#NAME?</definedName>
    <definedName name="al_2">#NAME?</definedName>
    <definedName name="al_3">#NAME?</definedName>
    <definedName name="al_4">#NAME?</definedName>
    <definedName name="ala" localSheetId="39">[1]!__p1</definedName>
    <definedName name="ala" localSheetId="20">[1]!__p1</definedName>
    <definedName name="ala" localSheetId="4">[1]!__p1</definedName>
    <definedName name="ala" localSheetId="25">[1]!__p1</definedName>
    <definedName name="ala" localSheetId="27">[1]!__p1</definedName>
    <definedName name="ala" localSheetId="31">[1]!__p1</definedName>
    <definedName name="ala" localSheetId="35">[1]!__p1</definedName>
    <definedName name="ala" localSheetId="33">[1]!__p1</definedName>
    <definedName name="ala" localSheetId="53">[1]!__p1</definedName>
    <definedName name="ala" localSheetId="29">[1]!__p1</definedName>
    <definedName name="ala" localSheetId="49">[1]!__p1</definedName>
    <definedName name="ala" localSheetId="6">[1]!__p1</definedName>
    <definedName name="ala" localSheetId="41">[1]!__p1</definedName>
    <definedName name="ala" localSheetId="8">[1]!__p1</definedName>
    <definedName name="ala" localSheetId="43">[1]!__p1</definedName>
    <definedName name="ala" localSheetId="10">[1]!__p1</definedName>
    <definedName name="ala" localSheetId="37">[1]!__p1</definedName>
    <definedName name="ala" localSheetId="12">[1]!__p1</definedName>
    <definedName name="ala" localSheetId="51">[1]!__p1</definedName>
    <definedName name="ala" localSheetId="14">[1]!__p1</definedName>
    <definedName name="ala" localSheetId="23">[1]!__p1</definedName>
    <definedName name="ala" localSheetId="55">[0]!__p1</definedName>
    <definedName name="ala" localSheetId="47">[1]!__p1</definedName>
    <definedName name="ala" localSheetId="18">[1]!__p1</definedName>
    <definedName name="ala" localSheetId="45">[1]!__p1</definedName>
    <definedName name="ala" localSheetId="16">[1]!__p1</definedName>
    <definedName name="ala">[0]!__p1</definedName>
    <definedName name="ALADIM" hidden="1">#REF!</definedName>
    <definedName name="alameda">#REF!</definedName>
    <definedName name="ale" localSheetId="39">[1]!__p1</definedName>
    <definedName name="ale" localSheetId="20">[1]!__p1</definedName>
    <definedName name="ale" localSheetId="4">[1]!__p1</definedName>
    <definedName name="ale" localSheetId="25">[1]!__p1</definedName>
    <definedName name="ale" localSheetId="27">[1]!__p1</definedName>
    <definedName name="ale" localSheetId="31">[1]!__p1</definedName>
    <definedName name="ale" localSheetId="35">[1]!__p1</definedName>
    <definedName name="ale" localSheetId="33">[1]!__p1</definedName>
    <definedName name="ale" localSheetId="53">[1]!__p1</definedName>
    <definedName name="ale" localSheetId="29">[1]!__p1</definedName>
    <definedName name="ale" localSheetId="49">[1]!__p1</definedName>
    <definedName name="ale" localSheetId="6">[1]!__p1</definedName>
    <definedName name="ale" localSheetId="41">[1]!__p1</definedName>
    <definedName name="ale" localSheetId="8">[1]!__p1</definedName>
    <definedName name="ale" localSheetId="43">[1]!__p1</definedName>
    <definedName name="ale" localSheetId="10">[1]!__p1</definedName>
    <definedName name="ale" localSheetId="37">[1]!__p1</definedName>
    <definedName name="ale" localSheetId="12">[1]!__p1</definedName>
    <definedName name="ale" localSheetId="51">[1]!__p1</definedName>
    <definedName name="ale" localSheetId="14">[1]!__p1</definedName>
    <definedName name="ale" localSheetId="23">[1]!__p1</definedName>
    <definedName name="ale" localSheetId="55">[0]!__p1</definedName>
    <definedName name="ale" localSheetId="47">[1]!__p1</definedName>
    <definedName name="ale" localSheetId="18">[1]!__p1</definedName>
    <definedName name="ale" localSheetId="45">[1]!__p1</definedName>
    <definedName name="ale" localSheetId="16">[1]!__p1</definedName>
    <definedName name="ale">[0]!__p1</definedName>
    <definedName name="Alemanha_against">#REF!,#REF!,#REF!</definedName>
    <definedName name="Alemanha_played">#REF!,#REF!,#REF!</definedName>
    <definedName name="alexandre" localSheetId="39">[1]!_p1</definedName>
    <definedName name="alexandre" localSheetId="20">[1]!_p1</definedName>
    <definedName name="alexandre" localSheetId="4">[1]!_p1</definedName>
    <definedName name="alexandre" localSheetId="25">[1]!_p1</definedName>
    <definedName name="alexandre" localSheetId="27">[1]!_p1</definedName>
    <definedName name="alexandre" localSheetId="31">[1]!_p1</definedName>
    <definedName name="alexandre" localSheetId="35">[1]!_p1</definedName>
    <definedName name="alexandre" localSheetId="33">[1]!_p1</definedName>
    <definedName name="alexandre" localSheetId="53">[1]!_p1</definedName>
    <definedName name="alexandre" localSheetId="29">[1]!_p1</definedName>
    <definedName name="alexandre" localSheetId="49">[1]!_p1</definedName>
    <definedName name="alexandre" localSheetId="6">[1]!_p1</definedName>
    <definedName name="alexandre" localSheetId="41">[1]!_p1</definedName>
    <definedName name="alexandre" localSheetId="8">[1]!_p1</definedName>
    <definedName name="alexandre" localSheetId="43">[1]!_p1</definedName>
    <definedName name="alexandre" localSheetId="10">[1]!_p1</definedName>
    <definedName name="alexandre" localSheetId="37">[1]!_p1</definedName>
    <definedName name="alexandre" localSheetId="12">[1]!_p1</definedName>
    <definedName name="alexandre" localSheetId="51">[1]!_p1</definedName>
    <definedName name="alexandre" localSheetId="14">[1]!_p1</definedName>
    <definedName name="alexandre" localSheetId="23">[1]!_p1</definedName>
    <definedName name="alexandre" localSheetId="55">[0]!_p1</definedName>
    <definedName name="alexandre" localSheetId="47">[1]!_p1</definedName>
    <definedName name="alexandre" localSheetId="18">[1]!_p1</definedName>
    <definedName name="alexandre" localSheetId="45">[1]!_p1</definedName>
    <definedName name="alexandre" localSheetId="16">[1]!_p1</definedName>
    <definedName name="alexandre">[0]!_p1</definedName>
    <definedName name="alexandre_1" localSheetId="39">_p1</definedName>
    <definedName name="alexandre_1" localSheetId="20">_p1</definedName>
    <definedName name="alexandre_1" localSheetId="4">_p1</definedName>
    <definedName name="alexandre_1" localSheetId="25">_p1</definedName>
    <definedName name="alexandre_1" localSheetId="27">_p1</definedName>
    <definedName name="alexandre_1" localSheetId="31">_p1</definedName>
    <definedName name="alexandre_1" localSheetId="35">_p1</definedName>
    <definedName name="alexandre_1" localSheetId="33">_p1</definedName>
    <definedName name="alexandre_1" localSheetId="53">_p1</definedName>
    <definedName name="alexandre_1" localSheetId="29">_p1</definedName>
    <definedName name="alexandre_1" localSheetId="49">_p1</definedName>
    <definedName name="alexandre_1" localSheetId="6">_p1</definedName>
    <definedName name="alexandre_1" localSheetId="41">_p1</definedName>
    <definedName name="alexandre_1" localSheetId="8">_p1</definedName>
    <definedName name="alexandre_1" localSheetId="43">_p1</definedName>
    <definedName name="alexandre_1" localSheetId="10">_p1</definedName>
    <definedName name="alexandre_1" localSheetId="37">_p1</definedName>
    <definedName name="alexandre_1" localSheetId="12">_p1</definedName>
    <definedName name="alexandre_1" localSheetId="51">_p1</definedName>
    <definedName name="alexandre_1" localSheetId="14">_p1</definedName>
    <definedName name="alexandre_1" localSheetId="23">_p1</definedName>
    <definedName name="alexandre_1" localSheetId="55">_p1</definedName>
    <definedName name="alexandre_1" localSheetId="47">_p1</definedName>
    <definedName name="alexandre_1" localSheetId="18">_p1</definedName>
    <definedName name="alexandre_1" localSheetId="45">_p1</definedName>
    <definedName name="alexandre_1" localSheetId="16">_p1</definedName>
    <definedName name="alexandre_1">_p1</definedName>
    <definedName name="alexandre_2" localSheetId="39">_p1</definedName>
    <definedName name="alexandre_2" localSheetId="20">_p1</definedName>
    <definedName name="alexandre_2" localSheetId="4">_p1</definedName>
    <definedName name="alexandre_2" localSheetId="25">_p1</definedName>
    <definedName name="alexandre_2" localSheetId="27">_p1</definedName>
    <definedName name="alexandre_2" localSheetId="31">_p1</definedName>
    <definedName name="alexandre_2" localSheetId="35">_p1</definedName>
    <definedName name="alexandre_2" localSheetId="33">_p1</definedName>
    <definedName name="alexandre_2" localSheetId="53">_p1</definedName>
    <definedName name="alexandre_2" localSheetId="29">_p1</definedName>
    <definedName name="alexandre_2" localSheetId="49">_p1</definedName>
    <definedName name="alexandre_2" localSheetId="6">_p1</definedName>
    <definedName name="alexandre_2" localSheetId="41">_p1</definedName>
    <definedName name="alexandre_2" localSheetId="8">_p1</definedName>
    <definedName name="alexandre_2" localSheetId="43">_p1</definedName>
    <definedName name="alexandre_2" localSheetId="10">_p1</definedName>
    <definedName name="alexandre_2" localSheetId="37">_p1</definedName>
    <definedName name="alexandre_2" localSheetId="12">_p1</definedName>
    <definedName name="alexandre_2" localSheetId="51">_p1</definedName>
    <definedName name="alexandre_2" localSheetId="14">_p1</definedName>
    <definedName name="alexandre_2" localSheetId="23">_p1</definedName>
    <definedName name="alexandre_2" localSheetId="55">_p1</definedName>
    <definedName name="alexandre_2" localSheetId="47">_p1</definedName>
    <definedName name="alexandre_2" localSheetId="18">_p1</definedName>
    <definedName name="alexandre_2" localSheetId="45">_p1</definedName>
    <definedName name="alexandre_2" localSheetId="16">_p1</definedName>
    <definedName name="alexandre_2">_p1</definedName>
    <definedName name="alexandre_3" localSheetId="39">_p1</definedName>
    <definedName name="alexandre_3" localSheetId="20">_p1</definedName>
    <definedName name="alexandre_3" localSheetId="4">_p1</definedName>
    <definedName name="alexandre_3" localSheetId="25">_p1</definedName>
    <definedName name="alexandre_3" localSheetId="27">_p1</definedName>
    <definedName name="alexandre_3" localSheetId="31">_p1</definedName>
    <definedName name="alexandre_3" localSheetId="35">_p1</definedName>
    <definedName name="alexandre_3" localSheetId="33">_p1</definedName>
    <definedName name="alexandre_3" localSheetId="53">_p1</definedName>
    <definedName name="alexandre_3" localSheetId="29">_p1</definedName>
    <definedName name="alexandre_3" localSheetId="49">_p1</definedName>
    <definedName name="alexandre_3" localSheetId="6">_p1</definedName>
    <definedName name="alexandre_3" localSheetId="41">_p1</definedName>
    <definedName name="alexandre_3" localSheetId="8">_p1</definedName>
    <definedName name="alexandre_3" localSheetId="43">_p1</definedName>
    <definedName name="alexandre_3" localSheetId="10">_p1</definedName>
    <definedName name="alexandre_3" localSheetId="37">_p1</definedName>
    <definedName name="alexandre_3" localSheetId="12">_p1</definedName>
    <definedName name="alexandre_3" localSheetId="51">_p1</definedName>
    <definedName name="alexandre_3" localSheetId="14">_p1</definedName>
    <definedName name="alexandre_3" localSheetId="23">_p1</definedName>
    <definedName name="alexandre_3" localSheetId="55">_p1</definedName>
    <definedName name="alexandre_3" localSheetId="47">_p1</definedName>
    <definedName name="alexandre_3" localSheetId="18">_p1</definedName>
    <definedName name="alexandre_3" localSheetId="45">_p1</definedName>
    <definedName name="alexandre_3" localSheetId="16">_p1</definedName>
    <definedName name="alexandre_3">_p1</definedName>
    <definedName name="alexandre_4" localSheetId="39">_p1</definedName>
    <definedName name="alexandre_4" localSheetId="20">_p1</definedName>
    <definedName name="alexandre_4" localSheetId="4">_p1</definedName>
    <definedName name="alexandre_4" localSheetId="25">_p1</definedName>
    <definedName name="alexandre_4" localSheetId="27">_p1</definedName>
    <definedName name="alexandre_4" localSheetId="31">_p1</definedName>
    <definedName name="alexandre_4" localSheetId="35">_p1</definedName>
    <definedName name="alexandre_4" localSheetId="33">_p1</definedName>
    <definedName name="alexandre_4" localSheetId="53">_p1</definedName>
    <definedName name="alexandre_4" localSheetId="29">_p1</definedName>
    <definedName name="alexandre_4" localSheetId="49">_p1</definedName>
    <definedName name="alexandre_4" localSheetId="6">_p1</definedName>
    <definedName name="alexandre_4" localSheetId="41">_p1</definedName>
    <definedName name="alexandre_4" localSheetId="8">_p1</definedName>
    <definedName name="alexandre_4" localSheetId="43">_p1</definedName>
    <definedName name="alexandre_4" localSheetId="10">_p1</definedName>
    <definedName name="alexandre_4" localSheetId="37">_p1</definedName>
    <definedName name="alexandre_4" localSheetId="12">_p1</definedName>
    <definedName name="alexandre_4" localSheetId="51">_p1</definedName>
    <definedName name="alexandre_4" localSheetId="14">_p1</definedName>
    <definedName name="alexandre_4" localSheetId="23">_p1</definedName>
    <definedName name="alexandre_4" localSheetId="55">_p1</definedName>
    <definedName name="alexandre_4" localSheetId="47">_p1</definedName>
    <definedName name="alexandre_4" localSheetId="18">_p1</definedName>
    <definedName name="alexandre_4" localSheetId="45">_p1</definedName>
    <definedName name="alexandre_4" localSheetId="16">_p1</definedName>
    <definedName name="alexandre_4">_p1</definedName>
    <definedName name="alexandreeeeeeeeeeeeeeee" localSheetId="39">[1]!_p1</definedName>
    <definedName name="alexandreeeeeeeeeeeeeeee" localSheetId="20">[1]!_p1</definedName>
    <definedName name="alexandreeeeeeeeeeeeeeee" localSheetId="4">[1]!_p1</definedName>
    <definedName name="alexandreeeeeeeeeeeeeeee" localSheetId="25">[1]!_p1</definedName>
    <definedName name="alexandreeeeeeeeeeeeeeee" localSheetId="27">[1]!_p1</definedName>
    <definedName name="alexandreeeeeeeeeeeeeeee" localSheetId="31">[1]!_p1</definedName>
    <definedName name="alexandreeeeeeeeeeeeeeee" localSheetId="35">[1]!_p1</definedName>
    <definedName name="alexandreeeeeeeeeeeeeeee" localSheetId="33">[1]!_p1</definedName>
    <definedName name="alexandreeeeeeeeeeeeeeee" localSheetId="53">[1]!_p1</definedName>
    <definedName name="alexandreeeeeeeeeeeeeeee" localSheetId="29">[1]!_p1</definedName>
    <definedName name="alexandreeeeeeeeeeeeeeee" localSheetId="49">[1]!_p1</definedName>
    <definedName name="alexandreeeeeeeeeeeeeeee" localSheetId="6">[1]!_p1</definedName>
    <definedName name="alexandreeeeeeeeeeeeeeee" localSheetId="41">[1]!_p1</definedName>
    <definedName name="alexandreeeeeeeeeeeeeeee" localSheetId="8">[1]!_p1</definedName>
    <definedName name="alexandreeeeeeeeeeeeeeee" localSheetId="43">[1]!_p1</definedName>
    <definedName name="alexandreeeeeeeeeeeeeeee" localSheetId="10">[1]!_p1</definedName>
    <definedName name="alexandreeeeeeeeeeeeeeee" localSheetId="37">[1]!_p1</definedName>
    <definedName name="alexandreeeeeeeeeeeeeeee" localSheetId="12">[1]!_p1</definedName>
    <definedName name="alexandreeeeeeeeeeeeeeee" localSheetId="51">[1]!_p1</definedName>
    <definedName name="alexandreeeeeeeeeeeeeeee" localSheetId="14">[1]!_p1</definedName>
    <definedName name="alexandreeeeeeeeeeeeeeee" localSheetId="23">[1]!_p1</definedName>
    <definedName name="alexandreeeeeeeeeeeeeeee" localSheetId="55">[0]!_p1</definedName>
    <definedName name="alexandreeeeeeeeeeeeeeee" localSheetId="47">[1]!_p1</definedName>
    <definedName name="alexandreeeeeeeeeeeeeeee" localSheetId="18">[1]!_p1</definedName>
    <definedName name="alexandreeeeeeeeeeeeeeee" localSheetId="45">[1]!_p1</definedName>
    <definedName name="alexandreeeeeeeeeeeeeeee" localSheetId="16">[1]!_p1</definedName>
    <definedName name="alexandreeeeeeeeeeeeeeee">[0]!_p1</definedName>
    <definedName name="alexandreeeeeeeeeeeeeeee_1" localSheetId="39">_p1</definedName>
    <definedName name="alexandreeeeeeeeeeeeeeee_1" localSheetId="20">_p1</definedName>
    <definedName name="alexandreeeeeeeeeeeeeeee_1" localSheetId="4">_p1</definedName>
    <definedName name="alexandreeeeeeeeeeeeeeee_1" localSheetId="25">_p1</definedName>
    <definedName name="alexandreeeeeeeeeeeeeeee_1" localSheetId="27">_p1</definedName>
    <definedName name="alexandreeeeeeeeeeeeeeee_1" localSheetId="31">_p1</definedName>
    <definedName name="alexandreeeeeeeeeeeeeeee_1" localSheetId="35">_p1</definedName>
    <definedName name="alexandreeeeeeeeeeeeeeee_1" localSheetId="33">_p1</definedName>
    <definedName name="alexandreeeeeeeeeeeeeeee_1" localSheetId="53">_p1</definedName>
    <definedName name="alexandreeeeeeeeeeeeeeee_1" localSheetId="29">_p1</definedName>
    <definedName name="alexandreeeeeeeeeeeeeeee_1" localSheetId="49">_p1</definedName>
    <definedName name="alexandreeeeeeeeeeeeeeee_1" localSheetId="6">_p1</definedName>
    <definedName name="alexandreeeeeeeeeeeeeeee_1" localSheetId="41">_p1</definedName>
    <definedName name="alexandreeeeeeeeeeeeeeee_1" localSheetId="8">_p1</definedName>
    <definedName name="alexandreeeeeeeeeeeeeeee_1" localSheetId="43">_p1</definedName>
    <definedName name="alexandreeeeeeeeeeeeeeee_1" localSheetId="10">_p1</definedName>
    <definedName name="alexandreeeeeeeeeeeeeeee_1" localSheetId="37">_p1</definedName>
    <definedName name="alexandreeeeeeeeeeeeeeee_1" localSheetId="12">_p1</definedName>
    <definedName name="alexandreeeeeeeeeeeeeeee_1" localSheetId="51">_p1</definedName>
    <definedName name="alexandreeeeeeeeeeeeeeee_1" localSheetId="14">_p1</definedName>
    <definedName name="alexandreeeeeeeeeeeeeeee_1" localSheetId="23">_p1</definedName>
    <definedName name="alexandreeeeeeeeeeeeeeee_1" localSheetId="55">_p1</definedName>
    <definedName name="alexandreeeeeeeeeeeeeeee_1" localSheetId="47">_p1</definedName>
    <definedName name="alexandreeeeeeeeeeeeeeee_1" localSheetId="18">_p1</definedName>
    <definedName name="alexandreeeeeeeeeeeeeeee_1" localSheetId="45">_p1</definedName>
    <definedName name="alexandreeeeeeeeeeeeeeee_1" localSheetId="16">_p1</definedName>
    <definedName name="alexandreeeeeeeeeeeeeeee_1">_p1</definedName>
    <definedName name="alexandreeeeeeeeeeeeeeee_2" localSheetId="39">_p1</definedName>
    <definedName name="alexandreeeeeeeeeeeeeeee_2" localSheetId="20">_p1</definedName>
    <definedName name="alexandreeeeeeeeeeeeeeee_2" localSheetId="4">_p1</definedName>
    <definedName name="alexandreeeeeeeeeeeeeeee_2" localSheetId="25">_p1</definedName>
    <definedName name="alexandreeeeeeeeeeeeeeee_2" localSheetId="27">_p1</definedName>
    <definedName name="alexandreeeeeeeeeeeeeeee_2" localSheetId="31">_p1</definedName>
    <definedName name="alexandreeeeeeeeeeeeeeee_2" localSheetId="35">_p1</definedName>
    <definedName name="alexandreeeeeeeeeeeeeeee_2" localSheetId="33">_p1</definedName>
    <definedName name="alexandreeeeeeeeeeeeeeee_2" localSheetId="53">_p1</definedName>
    <definedName name="alexandreeeeeeeeeeeeeeee_2" localSheetId="29">_p1</definedName>
    <definedName name="alexandreeeeeeeeeeeeeeee_2" localSheetId="49">_p1</definedName>
    <definedName name="alexandreeeeeeeeeeeeeeee_2" localSheetId="6">_p1</definedName>
    <definedName name="alexandreeeeeeeeeeeeeeee_2" localSheetId="41">_p1</definedName>
    <definedName name="alexandreeeeeeeeeeeeeeee_2" localSheetId="8">_p1</definedName>
    <definedName name="alexandreeeeeeeeeeeeeeee_2" localSheetId="43">_p1</definedName>
    <definedName name="alexandreeeeeeeeeeeeeeee_2" localSheetId="10">_p1</definedName>
    <definedName name="alexandreeeeeeeeeeeeeeee_2" localSheetId="37">_p1</definedName>
    <definedName name="alexandreeeeeeeeeeeeeeee_2" localSheetId="12">_p1</definedName>
    <definedName name="alexandreeeeeeeeeeeeeeee_2" localSheetId="51">_p1</definedName>
    <definedName name="alexandreeeeeeeeeeeeeeee_2" localSheetId="14">_p1</definedName>
    <definedName name="alexandreeeeeeeeeeeeeeee_2" localSheetId="23">_p1</definedName>
    <definedName name="alexandreeeeeeeeeeeeeeee_2" localSheetId="55">_p1</definedName>
    <definedName name="alexandreeeeeeeeeeeeeeee_2" localSheetId="47">_p1</definedName>
    <definedName name="alexandreeeeeeeeeeeeeeee_2" localSheetId="18">_p1</definedName>
    <definedName name="alexandreeeeeeeeeeeeeeee_2" localSheetId="45">_p1</definedName>
    <definedName name="alexandreeeeeeeeeeeeeeee_2" localSheetId="16">_p1</definedName>
    <definedName name="alexandreeeeeeeeeeeeeeee_2">_p1</definedName>
    <definedName name="alexandreeeeeeeeeeeeeeee_3" localSheetId="39">_p1</definedName>
    <definedName name="alexandreeeeeeeeeeeeeeee_3" localSheetId="20">_p1</definedName>
    <definedName name="alexandreeeeeeeeeeeeeeee_3" localSheetId="4">_p1</definedName>
    <definedName name="alexandreeeeeeeeeeeeeeee_3" localSheetId="25">_p1</definedName>
    <definedName name="alexandreeeeeeeeeeeeeeee_3" localSheetId="27">_p1</definedName>
    <definedName name="alexandreeeeeeeeeeeeeeee_3" localSheetId="31">_p1</definedName>
    <definedName name="alexandreeeeeeeeeeeeeeee_3" localSheetId="35">_p1</definedName>
    <definedName name="alexandreeeeeeeeeeeeeeee_3" localSheetId="33">_p1</definedName>
    <definedName name="alexandreeeeeeeeeeeeeeee_3" localSheetId="53">_p1</definedName>
    <definedName name="alexandreeeeeeeeeeeeeeee_3" localSheetId="29">_p1</definedName>
    <definedName name="alexandreeeeeeeeeeeeeeee_3" localSheetId="49">_p1</definedName>
    <definedName name="alexandreeeeeeeeeeeeeeee_3" localSheetId="6">_p1</definedName>
    <definedName name="alexandreeeeeeeeeeeeeeee_3" localSheetId="41">_p1</definedName>
    <definedName name="alexandreeeeeeeeeeeeeeee_3" localSheetId="8">_p1</definedName>
    <definedName name="alexandreeeeeeeeeeeeeeee_3" localSheetId="43">_p1</definedName>
    <definedName name="alexandreeeeeeeeeeeeeeee_3" localSheetId="10">_p1</definedName>
    <definedName name="alexandreeeeeeeeeeeeeeee_3" localSheetId="37">_p1</definedName>
    <definedName name="alexandreeeeeeeeeeeeeeee_3" localSheetId="12">_p1</definedName>
    <definedName name="alexandreeeeeeeeeeeeeeee_3" localSheetId="51">_p1</definedName>
    <definedName name="alexandreeeeeeeeeeeeeeee_3" localSheetId="14">_p1</definedName>
    <definedName name="alexandreeeeeeeeeeeeeeee_3" localSheetId="23">_p1</definedName>
    <definedName name="alexandreeeeeeeeeeeeeeee_3" localSheetId="55">_p1</definedName>
    <definedName name="alexandreeeeeeeeeeeeeeee_3" localSheetId="47">_p1</definedName>
    <definedName name="alexandreeeeeeeeeeeeeeee_3" localSheetId="18">_p1</definedName>
    <definedName name="alexandreeeeeeeeeeeeeeee_3" localSheetId="45">_p1</definedName>
    <definedName name="alexandreeeeeeeeeeeeeeee_3" localSheetId="16">_p1</definedName>
    <definedName name="alexandreeeeeeeeeeeeeeee_3">_p1</definedName>
    <definedName name="alexandreeeeeeeeeeeeeeee_4" localSheetId="39">_p1</definedName>
    <definedName name="alexandreeeeeeeeeeeeeeee_4" localSheetId="20">_p1</definedName>
    <definedName name="alexandreeeeeeeeeeeeeeee_4" localSheetId="4">_p1</definedName>
    <definedName name="alexandreeeeeeeeeeeeeeee_4" localSheetId="25">_p1</definedName>
    <definedName name="alexandreeeeeeeeeeeeeeee_4" localSheetId="27">_p1</definedName>
    <definedName name="alexandreeeeeeeeeeeeeeee_4" localSheetId="31">_p1</definedName>
    <definedName name="alexandreeeeeeeeeeeeeeee_4" localSheetId="35">_p1</definedName>
    <definedName name="alexandreeeeeeeeeeeeeeee_4" localSheetId="33">_p1</definedName>
    <definedName name="alexandreeeeeeeeeeeeeeee_4" localSheetId="53">_p1</definedName>
    <definedName name="alexandreeeeeeeeeeeeeeee_4" localSheetId="29">_p1</definedName>
    <definedName name="alexandreeeeeeeeeeeeeeee_4" localSheetId="49">_p1</definedName>
    <definedName name="alexandreeeeeeeeeeeeeeee_4" localSheetId="6">_p1</definedName>
    <definedName name="alexandreeeeeeeeeeeeeeee_4" localSheetId="41">_p1</definedName>
    <definedName name="alexandreeeeeeeeeeeeeeee_4" localSheetId="8">_p1</definedName>
    <definedName name="alexandreeeeeeeeeeeeeeee_4" localSheetId="43">_p1</definedName>
    <definedName name="alexandreeeeeeeeeeeeeeee_4" localSheetId="10">_p1</definedName>
    <definedName name="alexandreeeeeeeeeeeeeeee_4" localSheetId="37">_p1</definedName>
    <definedName name="alexandreeeeeeeeeeeeeeee_4" localSheetId="12">_p1</definedName>
    <definedName name="alexandreeeeeeeeeeeeeeee_4" localSheetId="51">_p1</definedName>
    <definedName name="alexandreeeeeeeeeeeeeeee_4" localSheetId="14">_p1</definedName>
    <definedName name="alexandreeeeeeeeeeeeeeee_4" localSheetId="23">_p1</definedName>
    <definedName name="alexandreeeeeeeeeeeeeeee_4" localSheetId="55">_p1</definedName>
    <definedName name="alexandreeeeeeeeeeeeeeee_4" localSheetId="47">_p1</definedName>
    <definedName name="alexandreeeeeeeeeeeeeeee_4" localSheetId="18">_p1</definedName>
    <definedName name="alexandreeeeeeeeeeeeeeee_4" localSheetId="45">_p1</definedName>
    <definedName name="alexandreeeeeeeeeeeeeeee_4" localSheetId="16">_p1</definedName>
    <definedName name="alexandreeeeeeeeeeeeeeee_4">_p1</definedName>
    <definedName name="AlexBiagi">#REF!</definedName>
    <definedName name="alf" localSheetId="25" hidden="1">{#N/A,#N/A,FALSE,"BALLANTINE´S ";#N/A,#N/A,FALSE,"FUNDADOR"}</definedName>
    <definedName name="alf" localSheetId="27" hidden="1">{#N/A,#N/A,FALSE,"BALLANTINE´S ";#N/A,#N/A,FALSE,"FUNDADOR"}</definedName>
    <definedName name="alf" localSheetId="31" hidden="1">{#N/A,#N/A,FALSE,"BALLANTINE´S ";#N/A,#N/A,FALSE,"FUNDADOR"}</definedName>
    <definedName name="alf" localSheetId="29" hidden="1">{#N/A,#N/A,FALSE,"BALLANTINE´S ";#N/A,#N/A,FALSE,"FUNDADOR"}</definedName>
    <definedName name="alf" localSheetId="23" hidden="1">{#N/A,#N/A,FALSE,"BALLANTINE´S ";#N/A,#N/A,FALSE,"FUNDADOR"}</definedName>
    <definedName name="alf" localSheetId="55" hidden="1">{#N/A,#N/A,FALSE,"BALLANTINE´S ";#N/A,#N/A,FALSE,"FUNDADOR"}</definedName>
    <definedName name="alf" hidden="1">{#N/A,#N/A,FALSE,"BALLANTINE´S ";#N/A,#N/A,FALSE,"FUNDADOR"}</definedName>
    <definedName name="alf_1" localSheetId="25" hidden="1">{#N/A,#N/A,FALSE,"BALLANTINE´S ";#N/A,#N/A,FALSE,"FUNDADOR"}</definedName>
    <definedName name="alf_1" localSheetId="27" hidden="1">{#N/A,#N/A,FALSE,"BALLANTINE´S ";#N/A,#N/A,FALSE,"FUNDADOR"}</definedName>
    <definedName name="alf_1" localSheetId="31" hidden="1">{#N/A,#N/A,FALSE,"BALLANTINE´S ";#N/A,#N/A,FALSE,"FUNDADOR"}</definedName>
    <definedName name="alf_1" localSheetId="29" hidden="1">{#N/A,#N/A,FALSE,"BALLANTINE´S ";#N/A,#N/A,FALSE,"FUNDADOR"}</definedName>
    <definedName name="alf_1" localSheetId="23" hidden="1">{#N/A,#N/A,FALSE,"BALLANTINE´S ";#N/A,#N/A,FALSE,"FUNDADOR"}</definedName>
    <definedName name="alf_1" localSheetId="55" hidden="1">{#N/A,#N/A,FALSE,"BALLANTINE´S ";#N/A,#N/A,FALSE,"FUNDADOR"}</definedName>
    <definedName name="alf_1" hidden="1">{#N/A,#N/A,FALSE,"BALLANTINE´S ";#N/A,#N/A,FALSE,"FUNDADOR"}</definedName>
    <definedName name="alf_2" localSheetId="25" hidden="1">{#N/A,#N/A,FALSE,"BALLANTINE´S ";#N/A,#N/A,FALSE,"FUNDADOR"}</definedName>
    <definedName name="alf_2" localSheetId="27" hidden="1">{#N/A,#N/A,FALSE,"BALLANTINE´S ";#N/A,#N/A,FALSE,"FUNDADOR"}</definedName>
    <definedName name="alf_2" localSheetId="31" hidden="1">{#N/A,#N/A,FALSE,"BALLANTINE´S ";#N/A,#N/A,FALSE,"FUNDADOR"}</definedName>
    <definedName name="alf_2" localSheetId="29" hidden="1">{#N/A,#N/A,FALSE,"BALLANTINE´S ";#N/A,#N/A,FALSE,"FUNDADOR"}</definedName>
    <definedName name="alf_2" localSheetId="23" hidden="1">{#N/A,#N/A,FALSE,"BALLANTINE´S ";#N/A,#N/A,FALSE,"FUNDADOR"}</definedName>
    <definedName name="alf_2" localSheetId="55" hidden="1">{#N/A,#N/A,FALSE,"BALLANTINE´S ";#N/A,#N/A,FALSE,"FUNDADOR"}</definedName>
    <definedName name="alf_2" hidden="1">{#N/A,#N/A,FALSE,"BALLANTINE´S ";#N/A,#N/A,FALSE,"FUNDADOR"}</definedName>
    <definedName name="alf_3" localSheetId="25" hidden="1">{#N/A,#N/A,FALSE,"BALLANTINE´S ";#N/A,#N/A,FALSE,"FUNDADOR"}</definedName>
    <definedName name="alf_3" localSheetId="27" hidden="1">{#N/A,#N/A,FALSE,"BALLANTINE´S ";#N/A,#N/A,FALSE,"FUNDADOR"}</definedName>
    <definedName name="alf_3" localSheetId="31" hidden="1">{#N/A,#N/A,FALSE,"BALLANTINE´S ";#N/A,#N/A,FALSE,"FUNDADOR"}</definedName>
    <definedName name="alf_3" localSheetId="29" hidden="1">{#N/A,#N/A,FALSE,"BALLANTINE´S ";#N/A,#N/A,FALSE,"FUNDADOR"}</definedName>
    <definedName name="alf_3" localSheetId="23" hidden="1">{#N/A,#N/A,FALSE,"BALLANTINE´S ";#N/A,#N/A,FALSE,"FUNDADOR"}</definedName>
    <definedName name="alf_3" localSheetId="55" hidden="1">{#N/A,#N/A,FALSE,"BALLANTINE´S ";#N/A,#N/A,FALSE,"FUNDADOR"}</definedName>
    <definedName name="alf_3" hidden="1">{#N/A,#N/A,FALSE,"BALLANTINE´S ";#N/A,#N/A,FALSE,"FUNDADOR"}</definedName>
    <definedName name="alf_4" localSheetId="25" hidden="1">{#N/A,#N/A,FALSE,"BALLANTINE´S ";#N/A,#N/A,FALSE,"FUNDADOR"}</definedName>
    <definedName name="alf_4" localSheetId="27" hidden="1">{#N/A,#N/A,FALSE,"BALLANTINE´S ";#N/A,#N/A,FALSE,"FUNDADOR"}</definedName>
    <definedName name="alf_4" localSheetId="31" hidden="1">{#N/A,#N/A,FALSE,"BALLANTINE´S ";#N/A,#N/A,FALSE,"FUNDADOR"}</definedName>
    <definedName name="alf_4" localSheetId="29" hidden="1">{#N/A,#N/A,FALSE,"BALLANTINE´S ";#N/A,#N/A,FALSE,"FUNDADOR"}</definedName>
    <definedName name="alf_4" localSheetId="23" hidden="1">{#N/A,#N/A,FALSE,"BALLANTINE´S ";#N/A,#N/A,FALSE,"FUNDADOR"}</definedName>
    <definedName name="alf_4" localSheetId="55" hidden="1">{#N/A,#N/A,FALSE,"BALLANTINE´S ";#N/A,#N/A,FALSE,"FUNDADOR"}</definedName>
    <definedName name="alf_4" hidden="1">{#N/A,#N/A,FALSE,"BALLANTINE´S ";#N/A,#N/A,FALSE,"FUNDADOR"}</definedName>
    <definedName name="alf_5" localSheetId="25" hidden="1">{#N/A,#N/A,FALSE,"BALLANTINE´S ";#N/A,#N/A,FALSE,"FUNDADOR"}</definedName>
    <definedName name="alf_5" localSheetId="27" hidden="1">{#N/A,#N/A,FALSE,"BALLANTINE´S ";#N/A,#N/A,FALSE,"FUNDADOR"}</definedName>
    <definedName name="alf_5" localSheetId="31" hidden="1">{#N/A,#N/A,FALSE,"BALLANTINE´S ";#N/A,#N/A,FALSE,"FUNDADOR"}</definedName>
    <definedName name="alf_5" localSheetId="29" hidden="1">{#N/A,#N/A,FALSE,"BALLANTINE´S ";#N/A,#N/A,FALSE,"FUNDADOR"}</definedName>
    <definedName name="alf_5" localSheetId="23" hidden="1">{#N/A,#N/A,FALSE,"BALLANTINE´S ";#N/A,#N/A,FALSE,"FUNDADOR"}</definedName>
    <definedName name="alf_5" localSheetId="55" hidden="1">{#N/A,#N/A,FALSE,"BALLANTINE´S ";#N/A,#N/A,FALSE,"FUNDADOR"}</definedName>
    <definedName name="alf_5" hidden="1">{#N/A,#N/A,FALSE,"BALLANTINE´S ";#N/A,#N/A,FALSE,"FUNDADOR"}</definedName>
    <definedName name="alle3">#REF!,#REF!,#REF!</definedName>
    <definedName name="alli" localSheetId="25" hidden="1">{#N/A,#N/A,FALSE,"BALLANTINE´S ";#N/A,#N/A,FALSE,"FUNDADOR"}</definedName>
    <definedName name="alli" localSheetId="27" hidden="1">{#N/A,#N/A,FALSE,"BALLANTINE´S ";#N/A,#N/A,FALSE,"FUNDADOR"}</definedName>
    <definedName name="alli" localSheetId="31" hidden="1">{#N/A,#N/A,FALSE,"BALLANTINE´S ";#N/A,#N/A,FALSE,"FUNDADOR"}</definedName>
    <definedName name="alli" localSheetId="29" hidden="1">{#N/A,#N/A,FALSE,"BALLANTINE´S ";#N/A,#N/A,FALSE,"FUNDADOR"}</definedName>
    <definedName name="alli" localSheetId="23" hidden="1">{#N/A,#N/A,FALSE,"BALLANTINE´S ";#N/A,#N/A,FALSE,"FUNDADOR"}</definedName>
    <definedName name="alli" localSheetId="55" hidden="1">{#N/A,#N/A,FALSE,"BALLANTINE´S ";#N/A,#N/A,FALSE,"FUNDADOR"}</definedName>
    <definedName name="alli" hidden="1">{#N/A,#N/A,FALSE,"BALLANTINE´S ";#N/A,#N/A,FALSE,"FUNDADOR"}</definedName>
    <definedName name="alli_1" localSheetId="25" hidden="1">{#N/A,#N/A,FALSE,"BALLANTINE´S ";#N/A,#N/A,FALSE,"FUNDADOR"}</definedName>
    <definedName name="alli_1" localSheetId="27" hidden="1">{#N/A,#N/A,FALSE,"BALLANTINE´S ";#N/A,#N/A,FALSE,"FUNDADOR"}</definedName>
    <definedName name="alli_1" localSheetId="31" hidden="1">{#N/A,#N/A,FALSE,"BALLANTINE´S ";#N/A,#N/A,FALSE,"FUNDADOR"}</definedName>
    <definedName name="alli_1" localSheetId="29" hidden="1">{#N/A,#N/A,FALSE,"BALLANTINE´S ";#N/A,#N/A,FALSE,"FUNDADOR"}</definedName>
    <definedName name="alli_1" localSheetId="23" hidden="1">{#N/A,#N/A,FALSE,"BALLANTINE´S ";#N/A,#N/A,FALSE,"FUNDADOR"}</definedName>
    <definedName name="alli_1" localSheetId="55" hidden="1">{#N/A,#N/A,FALSE,"BALLANTINE´S ";#N/A,#N/A,FALSE,"FUNDADOR"}</definedName>
    <definedName name="alli_1" hidden="1">{#N/A,#N/A,FALSE,"BALLANTINE´S ";#N/A,#N/A,FALSE,"FUNDADOR"}</definedName>
    <definedName name="alli_2" localSheetId="25" hidden="1">{#N/A,#N/A,FALSE,"BALLANTINE´S ";#N/A,#N/A,FALSE,"FUNDADOR"}</definedName>
    <definedName name="alli_2" localSheetId="27" hidden="1">{#N/A,#N/A,FALSE,"BALLANTINE´S ";#N/A,#N/A,FALSE,"FUNDADOR"}</definedName>
    <definedName name="alli_2" localSheetId="31" hidden="1">{#N/A,#N/A,FALSE,"BALLANTINE´S ";#N/A,#N/A,FALSE,"FUNDADOR"}</definedName>
    <definedName name="alli_2" localSheetId="29" hidden="1">{#N/A,#N/A,FALSE,"BALLANTINE´S ";#N/A,#N/A,FALSE,"FUNDADOR"}</definedName>
    <definedName name="alli_2" localSheetId="23" hidden="1">{#N/A,#N/A,FALSE,"BALLANTINE´S ";#N/A,#N/A,FALSE,"FUNDADOR"}</definedName>
    <definedName name="alli_2" localSheetId="55" hidden="1">{#N/A,#N/A,FALSE,"BALLANTINE´S ";#N/A,#N/A,FALSE,"FUNDADOR"}</definedName>
    <definedName name="alli_2" hidden="1">{#N/A,#N/A,FALSE,"BALLANTINE´S ";#N/A,#N/A,FALSE,"FUNDADOR"}</definedName>
    <definedName name="alli_3" localSheetId="25" hidden="1">{#N/A,#N/A,FALSE,"BALLANTINE´S ";#N/A,#N/A,FALSE,"FUNDADOR"}</definedName>
    <definedName name="alli_3" localSheetId="27" hidden="1">{#N/A,#N/A,FALSE,"BALLANTINE´S ";#N/A,#N/A,FALSE,"FUNDADOR"}</definedName>
    <definedName name="alli_3" localSheetId="31" hidden="1">{#N/A,#N/A,FALSE,"BALLANTINE´S ";#N/A,#N/A,FALSE,"FUNDADOR"}</definedName>
    <definedName name="alli_3" localSheetId="29" hidden="1">{#N/A,#N/A,FALSE,"BALLANTINE´S ";#N/A,#N/A,FALSE,"FUNDADOR"}</definedName>
    <definedName name="alli_3" localSheetId="23" hidden="1">{#N/A,#N/A,FALSE,"BALLANTINE´S ";#N/A,#N/A,FALSE,"FUNDADOR"}</definedName>
    <definedName name="alli_3" localSheetId="55" hidden="1">{#N/A,#N/A,FALSE,"BALLANTINE´S ";#N/A,#N/A,FALSE,"FUNDADOR"}</definedName>
    <definedName name="alli_3" hidden="1">{#N/A,#N/A,FALSE,"BALLANTINE´S ";#N/A,#N/A,FALSE,"FUNDADOR"}</definedName>
    <definedName name="alli_4" localSheetId="25" hidden="1">{#N/A,#N/A,FALSE,"BALLANTINE´S ";#N/A,#N/A,FALSE,"FUNDADOR"}</definedName>
    <definedName name="alli_4" localSheetId="27" hidden="1">{#N/A,#N/A,FALSE,"BALLANTINE´S ";#N/A,#N/A,FALSE,"FUNDADOR"}</definedName>
    <definedName name="alli_4" localSheetId="31" hidden="1">{#N/A,#N/A,FALSE,"BALLANTINE´S ";#N/A,#N/A,FALSE,"FUNDADOR"}</definedName>
    <definedName name="alli_4" localSheetId="29" hidden="1">{#N/A,#N/A,FALSE,"BALLANTINE´S ";#N/A,#N/A,FALSE,"FUNDADOR"}</definedName>
    <definedName name="alli_4" localSheetId="23" hidden="1">{#N/A,#N/A,FALSE,"BALLANTINE´S ";#N/A,#N/A,FALSE,"FUNDADOR"}</definedName>
    <definedName name="alli_4" localSheetId="55" hidden="1">{#N/A,#N/A,FALSE,"BALLANTINE´S ";#N/A,#N/A,FALSE,"FUNDADOR"}</definedName>
    <definedName name="alli_4" hidden="1">{#N/A,#N/A,FALSE,"BALLANTINE´S ";#N/A,#N/A,FALSE,"FUNDADOR"}</definedName>
    <definedName name="alli_5" localSheetId="25" hidden="1">{#N/A,#N/A,FALSE,"BALLANTINE´S ";#N/A,#N/A,FALSE,"FUNDADOR"}</definedName>
    <definedName name="alli_5" localSheetId="27" hidden="1">{#N/A,#N/A,FALSE,"BALLANTINE´S ";#N/A,#N/A,FALSE,"FUNDADOR"}</definedName>
    <definedName name="alli_5" localSheetId="31" hidden="1">{#N/A,#N/A,FALSE,"BALLANTINE´S ";#N/A,#N/A,FALSE,"FUNDADOR"}</definedName>
    <definedName name="alli_5" localSheetId="29" hidden="1">{#N/A,#N/A,FALSE,"BALLANTINE´S ";#N/A,#N/A,FALSE,"FUNDADOR"}</definedName>
    <definedName name="alli_5" localSheetId="23" hidden="1">{#N/A,#N/A,FALSE,"BALLANTINE´S ";#N/A,#N/A,FALSE,"FUNDADOR"}</definedName>
    <definedName name="alli_5" localSheetId="55" hidden="1">{#N/A,#N/A,FALSE,"BALLANTINE´S ";#N/A,#N/A,FALSE,"FUNDADOR"}</definedName>
    <definedName name="alli_5" hidden="1">{#N/A,#N/A,FALSE,"BALLANTINE´S ";#N/A,#N/A,FALSE,"FUNDADOR"}</definedName>
    <definedName name="ALM.CASCAO96">#REF!</definedName>
    <definedName name="ALM.CASCAO97">#REF!</definedName>
    <definedName name="ALM.CASCAO98">#REF!</definedName>
    <definedName name="ALM.CEBOLINHA96">#REF!</definedName>
    <definedName name="ALM.CEBOLINHA97">#REF!</definedName>
    <definedName name="ALM.CEBOLINHA98">#REF!</definedName>
    <definedName name="ALM.CHICOBENTO96">#REF!</definedName>
    <definedName name="ALM.CHICOBENTO97">#REF!</definedName>
    <definedName name="ALM.CHICOBENTO98">#REF!</definedName>
    <definedName name="ALM.FERIAS96">#REF!</definedName>
    <definedName name="ALM.FERIAS97">#REF!</definedName>
    <definedName name="ALM.FERIAS98">#REF!</definedName>
    <definedName name="ALM.MAGALI">#REF!</definedName>
    <definedName name="ALM.MAGALI98">#REF!</definedName>
    <definedName name="ALM.MONICA96">#REF!</definedName>
    <definedName name="ALM.MONICA97">#REF!</definedName>
    <definedName name="ALM.MONICA98">#REF!</definedName>
    <definedName name="ALMCASCAO96">#REF!</definedName>
    <definedName name="ALMCASCAOCPM96">#REF!</definedName>
    <definedName name="ALMCASCAOCPM97">#REF!</definedName>
    <definedName name="ALMCASCAOCPM98">#REF!</definedName>
    <definedName name="ALMCASCAOMEDIACPM97">#REF!</definedName>
    <definedName name="almcascaotabela98">#REF!</definedName>
    <definedName name="ALMCEBOLINHACPM96">#REF!</definedName>
    <definedName name="ALMCEBOLINHACPM97">#REF!</definedName>
    <definedName name="ALMCEBOLINHACPM98">#REF!</definedName>
    <definedName name="ALMCEBOLINHAMEDIACPM97">#REF!</definedName>
    <definedName name="almcebolinhatabela98">#REF!</definedName>
    <definedName name="ALMCHICOBENTO96">#REF!</definedName>
    <definedName name="ALMCHICOBENTOCPM96">#REF!</definedName>
    <definedName name="ALMCHICOBENTOCPM97">#REF!</definedName>
    <definedName name="ALMCHICOBENTOCPM98">#REF!</definedName>
    <definedName name="ALMCHICOBENTOMEDIACPM97">#REF!</definedName>
    <definedName name="almchicobentotabela98">#REF!</definedName>
    <definedName name="ALMFERIASCPM96">#REF!</definedName>
    <definedName name="ALMFERIASCPM97">#REF!</definedName>
    <definedName name="ALMFERIASCPM98">#REF!</definedName>
    <definedName name="ALMFERIASMEDIACPM97">#REF!</definedName>
    <definedName name="almferiastabela98">#REF!</definedName>
    <definedName name="ALMMONICACPM96">#REF!</definedName>
    <definedName name="ALMMONICACPM97">#REF!</definedName>
    <definedName name="ALMMONICACPM98">#REF!</definedName>
    <definedName name="ALMMONICAMEDIACPM97">#REF!</definedName>
    <definedName name="almmonicatabela98">#REF!</definedName>
    <definedName name="als" localSheetId="39">[1]!_p1</definedName>
    <definedName name="als" localSheetId="20">[1]!_p1</definedName>
    <definedName name="als" localSheetId="4">[1]!_p1</definedName>
    <definedName name="als" localSheetId="25">[1]!_p1</definedName>
    <definedName name="als" localSheetId="27">[1]!_p1</definedName>
    <definedName name="als" localSheetId="31">[1]!_p1</definedName>
    <definedName name="als" localSheetId="35">[1]!_p1</definedName>
    <definedName name="als" localSheetId="33">[1]!_p1</definedName>
    <definedName name="als" localSheetId="53">[1]!_p1</definedName>
    <definedName name="als" localSheetId="29">[1]!_p1</definedName>
    <definedName name="als" localSheetId="49">[1]!_p1</definedName>
    <definedName name="als" localSheetId="6">[1]!_p1</definedName>
    <definedName name="als" localSheetId="41">[1]!_p1</definedName>
    <definedName name="als" localSheetId="8">[1]!_p1</definedName>
    <definedName name="als" localSheetId="43">[1]!_p1</definedName>
    <definedName name="als" localSheetId="10">[1]!_p1</definedName>
    <definedName name="als" localSheetId="37">[1]!_p1</definedName>
    <definedName name="als" localSheetId="12">[1]!_p1</definedName>
    <definedName name="als" localSheetId="51">[1]!_p1</definedName>
    <definedName name="als" localSheetId="14">[1]!_p1</definedName>
    <definedName name="als" localSheetId="23">[1]!_p1</definedName>
    <definedName name="als" localSheetId="55">[0]!_p1</definedName>
    <definedName name="als" localSheetId="47">[1]!_p1</definedName>
    <definedName name="als" localSheetId="18">[1]!_p1</definedName>
    <definedName name="als" localSheetId="45">[1]!_p1</definedName>
    <definedName name="als" localSheetId="16">[1]!_p1</definedName>
    <definedName name="als">[0]!_p1</definedName>
    <definedName name="ALT" localSheetId="39">[1]!__p1</definedName>
    <definedName name="ALT" localSheetId="20">[1]!__p1</definedName>
    <definedName name="ALT" localSheetId="4">[1]!__p1</definedName>
    <definedName name="ALT" localSheetId="25">[1]!__p1</definedName>
    <definedName name="ALT" localSheetId="27">[1]!__p1</definedName>
    <definedName name="ALT" localSheetId="31">[1]!__p1</definedName>
    <definedName name="ALT" localSheetId="35">[1]!__p1</definedName>
    <definedName name="ALT" localSheetId="33">[1]!__p1</definedName>
    <definedName name="ALT" localSheetId="53">[1]!__p1</definedName>
    <definedName name="ALT" localSheetId="29">[1]!__p1</definedName>
    <definedName name="ALT" localSheetId="49">[1]!__p1</definedName>
    <definedName name="ALT" localSheetId="6">[1]!__p1</definedName>
    <definedName name="ALT" localSheetId="41">[1]!__p1</definedName>
    <definedName name="ALT" localSheetId="8">[1]!__p1</definedName>
    <definedName name="ALT" localSheetId="43">[1]!__p1</definedName>
    <definedName name="ALT" localSheetId="10">[1]!__p1</definedName>
    <definedName name="ALT" localSheetId="37">[1]!__p1</definedName>
    <definedName name="ALT" localSheetId="12">[1]!__p1</definedName>
    <definedName name="ALT" localSheetId="51">[1]!__p1</definedName>
    <definedName name="ALT" localSheetId="14">[1]!__p1</definedName>
    <definedName name="ALT" localSheetId="23">[1]!__p1</definedName>
    <definedName name="ALT" localSheetId="55">[0]!__p1</definedName>
    <definedName name="ALT" localSheetId="47">[1]!__p1</definedName>
    <definedName name="ALT" localSheetId="18">[1]!__p1</definedName>
    <definedName name="ALT" localSheetId="45">[1]!__p1</definedName>
    <definedName name="ALT" localSheetId="16">[1]!__p1</definedName>
    <definedName name="ALT">[0]!__p1</definedName>
    <definedName name="ALT_10">#NAME?</definedName>
    <definedName name="ALT_11">#NAME?</definedName>
    <definedName name="ALT_12">#NAME?</definedName>
    <definedName name="ALT_13">#NAME?</definedName>
    <definedName name="ALT_20">#NAME?</definedName>
    <definedName name="ALT_21">#NAME?</definedName>
    <definedName name="ALT_3">#NAME?</definedName>
    <definedName name="ALT_6">#NAME?</definedName>
    <definedName name="ALT_7">#NAME?</definedName>
    <definedName name="ALT_8">#NAME?</definedName>
    <definedName name="ALT_9">#NAME?</definedName>
    <definedName name="Alter" localSheetId="39">[1]!__p1</definedName>
    <definedName name="Alter" localSheetId="20">[1]!__p1</definedName>
    <definedName name="Alter" localSheetId="4">[1]!__p1</definedName>
    <definedName name="Alter" localSheetId="25">[1]!__p1</definedName>
    <definedName name="Alter" localSheetId="27">[1]!__p1</definedName>
    <definedName name="Alter" localSheetId="31">[1]!__p1</definedName>
    <definedName name="Alter" localSheetId="35">[1]!__p1</definedName>
    <definedName name="Alter" localSheetId="33">[1]!__p1</definedName>
    <definedName name="Alter" localSheetId="53">[1]!__p1</definedName>
    <definedName name="Alter" localSheetId="29">[1]!__p1</definedName>
    <definedName name="Alter" localSheetId="49">[1]!__p1</definedName>
    <definedName name="Alter" localSheetId="6">[1]!__p1</definedName>
    <definedName name="Alter" localSheetId="41">[1]!__p1</definedName>
    <definedName name="Alter" localSheetId="8">[1]!__p1</definedName>
    <definedName name="Alter" localSheetId="43">[1]!__p1</definedName>
    <definedName name="Alter" localSheetId="10">[1]!__p1</definedName>
    <definedName name="Alter" localSheetId="37">[1]!__p1</definedName>
    <definedName name="Alter" localSheetId="12">[1]!__p1</definedName>
    <definedName name="Alter" localSheetId="51">[1]!__p1</definedName>
    <definedName name="Alter" localSheetId="14">[1]!__p1</definedName>
    <definedName name="Alter" localSheetId="23">[1]!__p1</definedName>
    <definedName name="Alter" localSheetId="55">[0]!__p1</definedName>
    <definedName name="Alter" localSheetId="47">[1]!__p1</definedName>
    <definedName name="Alter" localSheetId="18">[1]!__p1</definedName>
    <definedName name="Alter" localSheetId="45">[1]!__p1</definedName>
    <definedName name="Alter" localSheetId="16">[1]!__p1</definedName>
    <definedName name="Alter">[0]!__p1</definedName>
    <definedName name="Alter_10">#NAME?</definedName>
    <definedName name="Alter_11">#NAME?</definedName>
    <definedName name="Alter_12">#NAME?</definedName>
    <definedName name="Alter_13">#NAME?</definedName>
    <definedName name="Alter_20">#NAME?</definedName>
    <definedName name="Alter_21">#NAME?</definedName>
    <definedName name="Alter_3">#NAME?</definedName>
    <definedName name="Alter_6">#NAME?</definedName>
    <definedName name="Alter_7">#NAME?</definedName>
    <definedName name="Alter_8">#NAME?</definedName>
    <definedName name="Alter_9">#NAME?</definedName>
    <definedName name="alteração" localSheetId="39">[1]!__p1</definedName>
    <definedName name="alteração" localSheetId="20">[1]!__p1</definedName>
    <definedName name="alteração" localSheetId="4">[1]!__p1</definedName>
    <definedName name="alteração" localSheetId="25">[1]!__p1</definedName>
    <definedName name="alteração" localSheetId="27">[1]!__p1</definedName>
    <definedName name="alteração" localSheetId="31">[1]!__p1</definedName>
    <definedName name="alteração" localSheetId="35">[1]!__p1</definedName>
    <definedName name="alteração" localSheetId="33">[1]!__p1</definedName>
    <definedName name="alteração" localSheetId="53">[1]!__p1</definedName>
    <definedName name="alteração" localSheetId="29">[1]!__p1</definedName>
    <definedName name="alteração" localSheetId="49">[1]!__p1</definedName>
    <definedName name="alteração" localSheetId="6">[1]!__p1</definedName>
    <definedName name="alteração" localSheetId="41">[1]!__p1</definedName>
    <definedName name="alteração" localSheetId="8">[1]!__p1</definedName>
    <definedName name="alteração" localSheetId="43">[1]!__p1</definedName>
    <definedName name="alteração" localSheetId="10">[1]!__p1</definedName>
    <definedName name="alteração" localSheetId="37">[1]!__p1</definedName>
    <definedName name="alteração" localSheetId="12">[1]!__p1</definedName>
    <definedName name="alteração" localSheetId="51">[1]!__p1</definedName>
    <definedName name="alteração" localSheetId="14">[1]!__p1</definedName>
    <definedName name="alteração" localSheetId="23">[1]!__p1</definedName>
    <definedName name="alteração" localSheetId="55">[0]!__p1</definedName>
    <definedName name="alteração" localSheetId="47">[1]!__p1</definedName>
    <definedName name="alteração" localSheetId="18">[1]!__p1</definedName>
    <definedName name="alteração" localSheetId="45">[1]!__p1</definedName>
    <definedName name="alteração" localSheetId="16">[1]!__p1</definedName>
    <definedName name="alteração">[0]!__p1</definedName>
    <definedName name="alteração_10">#NAME?</definedName>
    <definedName name="alteração_11">#NAME?</definedName>
    <definedName name="alteração_12">#NAME?</definedName>
    <definedName name="alteração_13">#NAME?</definedName>
    <definedName name="alteração_20">#NAME?</definedName>
    <definedName name="alteração_21">#NAME?</definedName>
    <definedName name="alteração_3">#NAME?</definedName>
    <definedName name="alteração_6">#NAME?</definedName>
    <definedName name="alteração_7">#NAME?</definedName>
    <definedName name="alteração_8">#NAME?</definedName>
    <definedName name="alteração_9">#NAME?</definedName>
    <definedName name="alterações_2011_logístico">#REF!</definedName>
    <definedName name="alterações_2012_logístico">#REF!</definedName>
    <definedName name="alterações_2013_logístico">#REF!</definedName>
    <definedName name="alterações_2014_logístico">#REF!</definedName>
    <definedName name="alterações_2015_logístico">#REF!</definedName>
    <definedName name="Aluguel">#REF!</definedName>
    <definedName name="AM">#REF!</definedName>
    <definedName name="ama">#REF!</definedName>
    <definedName name="amana" localSheetId="39">[1]!_p1</definedName>
    <definedName name="amana" localSheetId="20">[1]!_p1</definedName>
    <definedName name="amana" localSheetId="4">[1]!_p1</definedName>
    <definedName name="amana" localSheetId="25">[1]!_p1</definedName>
    <definedName name="amana" localSheetId="27">[1]!_p1</definedName>
    <definedName name="amana" localSheetId="31">[1]!_p1</definedName>
    <definedName name="amana" localSheetId="35">[1]!_p1</definedName>
    <definedName name="amana" localSheetId="33">[1]!_p1</definedName>
    <definedName name="amana" localSheetId="53">[1]!_p1</definedName>
    <definedName name="amana" localSheetId="29">[1]!_p1</definedName>
    <definedName name="amana" localSheetId="49">[1]!_p1</definedName>
    <definedName name="amana" localSheetId="6">[1]!_p1</definedName>
    <definedName name="amana" localSheetId="41">[1]!_p1</definedName>
    <definedName name="amana" localSheetId="8">[1]!_p1</definedName>
    <definedName name="amana" localSheetId="43">[1]!_p1</definedName>
    <definedName name="amana" localSheetId="10">[1]!_p1</definedName>
    <definedName name="amana" localSheetId="37">[1]!_p1</definedName>
    <definedName name="amana" localSheetId="12">[1]!_p1</definedName>
    <definedName name="amana" localSheetId="51">[1]!_p1</definedName>
    <definedName name="amana" localSheetId="14">[1]!_p1</definedName>
    <definedName name="amana" localSheetId="23">[1]!_p1</definedName>
    <definedName name="amana" localSheetId="55">[0]!_p1</definedName>
    <definedName name="amana" localSheetId="47">[1]!_p1</definedName>
    <definedName name="amana" localSheetId="18">[1]!_p1</definedName>
    <definedName name="amana" localSheetId="45">[1]!_p1</definedName>
    <definedName name="amana" localSheetId="16">[1]!_p1</definedName>
    <definedName name="amana">[0]!_p1</definedName>
    <definedName name="amana_1">#NAME?</definedName>
    <definedName name="amana_2">#NAME?</definedName>
    <definedName name="amana_3">#NAME?</definedName>
    <definedName name="amana_4">#NAME?</definedName>
    <definedName name="amancp">#REF!</definedName>
    <definedName name="amanda">#REF!</definedName>
    <definedName name="amanha">#REF!</definedName>
    <definedName name="amano" localSheetId="39">[1]!_p1</definedName>
    <definedName name="amano" localSheetId="20">[1]!_p1</definedName>
    <definedName name="amano" localSheetId="4">[1]!_p1</definedName>
    <definedName name="amano" localSheetId="25">[1]!_p1</definedName>
    <definedName name="amano" localSheetId="27">[1]!_p1</definedName>
    <definedName name="amano" localSheetId="31">[1]!_p1</definedName>
    <definedName name="amano" localSheetId="35">[1]!_p1</definedName>
    <definedName name="amano" localSheetId="33">[1]!_p1</definedName>
    <definedName name="amano" localSheetId="53">[1]!_p1</definedName>
    <definedName name="amano" localSheetId="29">[1]!_p1</definedName>
    <definedName name="amano" localSheetId="49">[1]!_p1</definedName>
    <definedName name="amano" localSheetId="6">[1]!_p1</definedName>
    <definedName name="amano" localSheetId="41">[1]!_p1</definedName>
    <definedName name="amano" localSheetId="8">[1]!_p1</definedName>
    <definedName name="amano" localSheetId="43">[1]!_p1</definedName>
    <definedName name="amano" localSheetId="10">[1]!_p1</definedName>
    <definedName name="amano" localSheetId="37">[1]!_p1</definedName>
    <definedName name="amano" localSheetId="12">[1]!_p1</definedName>
    <definedName name="amano" localSheetId="51">[1]!_p1</definedName>
    <definedName name="amano" localSheetId="14">[1]!_p1</definedName>
    <definedName name="amano" localSheetId="23">[1]!_p1</definedName>
    <definedName name="amano" localSheetId="55">[0]!_p1</definedName>
    <definedName name="amano" localSheetId="47">[1]!_p1</definedName>
    <definedName name="amano" localSheetId="18">[1]!_p1</definedName>
    <definedName name="amano" localSheetId="45">[1]!_p1</definedName>
    <definedName name="amano" localSheetId="16">[1]!_p1</definedName>
    <definedName name="amano">[0]!_p1</definedName>
    <definedName name="amano_1" localSheetId="39">_p1</definedName>
    <definedName name="amano_1" localSheetId="20">_p1</definedName>
    <definedName name="amano_1" localSheetId="4">_p1</definedName>
    <definedName name="amano_1" localSheetId="25">_p1</definedName>
    <definedName name="amano_1" localSheetId="27">_p1</definedName>
    <definedName name="amano_1" localSheetId="31">_p1</definedName>
    <definedName name="amano_1" localSheetId="35">_p1</definedName>
    <definedName name="amano_1" localSheetId="33">_p1</definedName>
    <definedName name="amano_1" localSheetId="53">_p1</definedName>
    <definedName name="amano_1" localSheetId="29">_p1</definedName>
    <definedName name="amano_1" localSheetId="49">_p1</definedName>
    <definedName name="amano_1" localSheetId="6">_p1</definedName>
    <definedName name="amano_1" localSheetId="41">_p1</definedName>
    <definedName name="amano_1" localSheetId="8">_p1</definedName>
    <definedName name="amano_1" localSheetId="43">_p1</definedName>
    <definedName name="amano_1" localSheetId="10">_p1</definedName>
    <definedName name="amano_1" localSheetId="37">_p1</definedName>
    <definedName name="amano_1" localSheetId="12">_p1</definedName>
    <definedName name="amano_1" localSheetId="51">_p1</definedName>
    <definedName name="amano_1" localSheetId="14">_p1</definedName>
    <definedName name="amano_1" localSheetId="23">_p1</definedName>
    <definedName name="amano_1" localSheetId="55">_p1</definedName>
    <definedName name="amano_1" localSheetId="47">_p1</definedName>
    <definedName name="amano_1" localSheetId="18">_p1</definedName>
    <definedName name="amano_1" localSheetId="45">_p1</definedName>
    <definedName name="amano_1" localSheetId="16">_p1</definedName>
    <definedName name="amano_1">_p1</definedName>
    <definedName name="amano_10">#NAME?</definedName>
    <definedName name="amano_16">#NAME?</definedName>
    <definedName name="amano_19">#NAME?</definedName>
    <definedName name="amano_2">"_p1"</definedName>
    <definedName name="amano_22">#NAME?</definedName>
    <definedName name="amano_3">#NAME?</definedName>
    <definedName name="amano_4">"_p1"</definedName>
    <definedName name="amano1" localSheetId="39">[1]!_p1</definedName>
    <definedName name="amano1" localSheetId="20">[1]!_p1</definedName>
    <definedName name="amano1" localSheetId="4">[1]!_p1</definedName>
    <definedName name="amano1" localSheetId="25">[1]!_p1</definedName>
    <definedName name="amano1" localSheetId="27">[1]!_p1</definedName>
    <definedName name="amano1" localSheetId="31">[1]!_p1</definedName>
    <definedName name="amano1" localSheetId="35">[1]!_p1</definedName>
    <definedName name="amano1" localSheetId="33">[1]!_p1</definedName>
    <definedName name="amano1" localSheetId="53">[1]!_p1</definedName>
    <definedName name="amano1" localSheetId="29">[1]!_p1</definedName>
    <definedName name="amano1" localSheetId="49">[1]!_p1</definedName>
    <definedName name="amano1" localSheetId="6">[1]!_p1</definedName>
    <definedName name="amano1" localSheetId="41">[1]!_p1</definedName>
    <definedName name="amano1" localSheetId="8">[1]!_p1</definedName>
    <definedName name="amano1" localSheetId="43">[1]!_p1</definedName>
    <definedName name="amano1" localSheetId="10">[1]!_p1</definedName>
    <definedName name="amano1" localSheetId="37">[1]!_p1</definedName>
    <definedName name="amano1" localSheetId="12">[1]!_p1</definedName>
    <definedName name="amano1" localSheetId="51">[1]!_p1</definedName>
    <definedName name="amano1" localSheetId="14">[1]!_p1</definedName>
    <definedName name="amano1" localSheetId="23">[1]!_p1</definedName>
    <definedName name="amano1" localSheetId="55">[0]!_p1</definedName>
    <definedName name="amano1" localSheetId="47">[1]!_p1</definedName>
    <definedName name="amano1" localSheetId="18">[1]!_p1</definedName>
    <definedName name="amano1" localSheetId="45">[1]!_p1</definedName>
    <definedName name="amano1" localSheetId="16">[1]!_p1</definedName>
    <definedName name="amano1">[0]!_p1</definedName>
    <definedName name="amano1_1" localSheetId="39">_p1</definedName>
    <definedName name="amano1_1" localSheetId="20">_p1</definedName>
    <definedName name="amano1_1" localSheetId="4">_p1</definedName>
    <definedName name="amano1_1" localSheetId="25">_p1</definedName>
    <definedName name="amano1_1" localSheetId="27">_p1</definedName>
    <definedName name="amano1_1" localSheetId="31">_p1</definedName>
    <definedName name="amano1_1" localSheetId="35">_p1</definedName>
    <definedName name="amano1_1" localSheetId="33">_p1</definedName>
    <definedName name="amano1_1" localSheetId="53">_p1</definedName>
    <definedName name="amano1_1" localSheetId="29">_p1</definedName>
    <definedName name="amano1_1" localSheetId="49">_p1</definedName>
    <definedName name="amano1_1" localSheetId="6">_p1</definedName>
    <definedName name="amano1_1" localSheetId="41">_p1</definedName>
    <definedName name="amano1_1" localSheetId="8">_p1</definedName>
    <definedName name="amano1_1" localSheetId="43">_p1</definedName>
    <definedName name="amano1_1" localSheetId="10">_p1</definedName>
    <definedName name="amano1_1" localSheetId="37">_p1</definedName>
    <definedName name="amano1_1" localSheetId="12">_p1</definedName>
    <definedName name="amano1_1" localSheetId="51">_p1</definedName>
    <definedName name="amano1_1" localSheetId="14">_p1</definedName>
    <definedName name="amano1_1" localSheetId="23">_p1</definedName>
    <definedName name="amano1_1" localSheetId="55">_p1</definedName>
    <definedName name="amano1_1" localSheetId="47">_p1</definedName>
    <definedName name="amano1_1" localSheetId="18">_p1</definedName>
    <definedName name="amano1_1" localSheetId="45">_p1</definedName>
    <definedName name="amano1_1" localSheetId="16">_p1</definedName>
    <definedName name="amano1_1">_p1</definedName>
    <definedName name="amano1_2" localSheetId="39">_p1</definedName>
    <definedName name="amano1_2" localSheetId="20">_p1</definedName>
    <definedName name="amano1_2" localSheetId="4">_p1</definedName>
    <definedName name="amano1_2" localSheetId="25">_p1</definedName>
    <definedName name="amano1_2" localSheetId="27">_p1</definedName>
    <definedName name="amano1_2" localSheetId="31">_p1</definedName>
    <definedName name="amano1_2" localSheetId="35">_p1</definedName>
    <definedName name="amano1_2" localSheetId="33">_p1</definedName>
    <definedName name="amano1_2" localSheetId="53">_p1</definedName>
    <definedName name="amano1_2" localSheetId="29">_p1</definedName>
    <definedName name="amano1_2" localSheetId="49">_p1</definedName>
    <definedName name="amano1_2" localSheetId="6">_p1</definedName>
    <definedName name="amano1_2" localSheetId="41">_p1</definedName>
    <definedName name="amano1_2" localSheetId="8">_p1</definedName>
    <definedName name="amano1_2" localSheetId="43">_p1</definedName>
    <definedName name="amano1_2" localSheetId="10">_p1</definedName>
    <definedName name="amano1_2" localSheetId="37">_p1</definedName>
    <definedName name="amano1_2" localSheetId="12">_p1</definedName>
    <definedName name="amano1_2" localSheetId="51">_p1</definedName>
    <definedName name="amano1_2" localSheetId="14">_p1</definedName>
    <definedName name="amano1_2" localSheetId="23">_p1</definedName>
    <definedName name="amano1_2" localSheetId="55">_p1</definedName>
    <definedName name="amano1_2" localSheetId="47">_p1</definedName>
    <definedName name="amano1_2" localSheetId="18">_p1</definedName>
    <definedName name="amano1_2" localSheetId="45">_p1</definedName>
    <definedName name="amano1_2" localSheetId="16">_p1</definedName>
    <definedName name="amano1_2">_p1</definedName>
    <definedName name="amano1_3" localSheetId="39">_p1</definedName>
    <definedName name="amano1_3" localSheetId="20">_p1</definedName>
    <definedName name="amano1_3" localSheetId="4">_p1</definedName>
    <definedName name="amano1_3" localSheetId="25">_p1</definedName>
    <definedName name="amano1_3" localSheetId="27">_p1</definedName>
    <definedName name="amano1_3" localSheetId="31">_p1</definedName>
    <definedName name="amano1_3" localSheetId="35">_p1</definedName>
    <definedName name="amano1_3" localSheetId="33">_p1</definedName>
    <definedName name="amano1_3" localSheetId="53">_p1</definedName>
    <definedName name="amano1_3" localSheetId="29">_p1</definedName>
    <definedName name="amano1_3" localSheetId="49">_p1</definedName>
    <definedName name="amano1_3" localSheetId="6">_p1</definedName>
    <definedName name="amano1_3" localSheetId="41">_p1</definedName>
    <definedName name="amano1_3" localSheetId="8">_p1</definedName>
    <definedName name="amano1_3" localSheetId="43">_p1</definedName>
    <definedName name="amano1_3" localSheetId="10">_p1</definedName>
    <definedName name="amano1_3" localSheetId="37">_p1</definedName>
    <definedName name="amano1_3" localSheetId="12">_p1</definedName>
    <definedName name="amano1_3" localSheetId="51">_p1</definedName>
    <definedName name="amano1_3" localSheetId="14">_p1</definedName>
    <definedName name="amano1_3" localSheetId="23">_p1</definedName>
    <definedName name="amano1_3" localSheetId="55">_p1</definedName>
    <definedName name="amano1_3" localSheetId="47">_p1</definedName>
    <definedName name="amano1_3" localSheetId="18">_p1</definedName>
    <definedName name="amano1_3" localSheetId="45">_p1</definedName>
    <definedName name="amano1_3" localSheetId="16">_p1</definedName>
    <definedName name="amano1_3">_p1</definedName>
    <definedName name="amano1_4" localSheetId="39">_p1</definedName>
    <definedName name="amano1_4" localSheetId="20">_p1</definedName>
    <definedName name="amano1_4" localSheetId="4">_p1</definedName>
    <definedName name="amano1_4" localSheetId="25">_p1</definedName>
    <definedName name="amano1_4" localSheetId="27">_p1</definedName>
    <definedName name="amano1_4" localSheetId="31">_p1</definedName>
    <definedName name="amano1_4" localSheetId="35">_p1</definedName>
    <definedName name="amano1_4" localSheetId="33">_p1</definedName>
    <definedName name="amano1_4" localSheetId="53">_p1</definedName>
    <definedName name="amano1_4" localSheetId="29">_p1</definedName>
    <definedName name="amano1_4" localSheetId="49">_p1</definedName>
    <definedName name="amano1_4" localSheetId="6">_p1</definedName>
    <definedName name="amano1_4" localSheetId="41">_p1</definedName>
    <definedName name="amano1_4" localSheetId="8">_p1</definedName>
    <definedName name="amano1_4" localSheetId="43">_p1</definedName>
    <definedName name="amano1_4" localSheetId="10">_p1</definedName>
    <definedName name="amano1_4" localSheetId="37">_p1</definedName>
    <definedName name="amano1_4" localSheetId="12">_p1</definedName>
    <definedName name="amano1_4" localSheetId="51">_p1</definedName>
    <definedName name="amano1_4" localSheetId="14">_p1</definedName>
    <definedName name="amano1_4" localSheetId="23">_p1</definedName>
    <definedName name="amano1_4" localSheetId="55">_p1</definedName>
    <definedName name="amano1_4" localSheetId="47">_p1</definedName>
    <definedName name="amano1_4" localSheetId="18">_p1</definedName>
    <definedName name="amano1_4" localSheetId="45">_p1</definedName>
    <definedName name="amano1_4" localSheetId="16">_p1</definedName>
    <definedName name="amano1_4">_p1</definedName>
    <definedName name="amazonia">#REF!</definedName>
    <definedName name="amazonia1">#REF!</definedName>
    <definedName name="ammmm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mmm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MONI97">#REF!</definedName>
    <definedName name="ana" localSheetId="39">[1]!_p1</definedName>
    <definedName name="ana" localSheetId="20">[1]!_p1</definedName>
    <definedName name="ana" localSheetId="4">[1]!_p1</definedName>
    <definedName name="ana" localSheetId="25">[1]!_p1</definedName>
    <definedName name="ana" localSheetId="27">[1]!_p1</definedName>
    <definedName name="ana" localSheetId="31">[1]!_p1</definedName>
    <definedName name="ana" localSheetId="35">[1]!_p1</definedName>
    <definedName name="ana" localSheetId="33">[1]!_p1</definedName>
    <definedName name="ana" localSheetId="53">[1]!_p1</definedName>
    <definedName name="ana" localSheetId="29">[1]!_p1</definedName>
    <definedName name="ana" localSheetId="49">[1]!_p1</definedName>
    <definedName name="ana" localSheetId="6">[1]!_p1</definedName>
    <definedName name="ana" localSheetId="41">[1]!_p1</definedName>
    <definedName name="ana" localSheetId="8">[1]!_p1</definedName>
    <definedName name="ana" localSheetId="43">[1]!_p1</definedName>
    <definedName name="ana" localSheetId="10">[1]!_p1</definedName>
    <definedName name="ana" localSheetId="37">[1]!_p1</definedName>
    <definedName name="ana" localSheetId="12">[1]!_p1</definedName>
    <definedName name="ana" localSheetId="51">[1]!_p1</definedName>
    <definedName name="ana" localSheetId="14">[1]!_p1</definedName>
    <definedName name="ana" localSheetId="23">[1]!_p1</definedName>
    <definedName name="ana" localSheetId="55">[0]!_p1</definedName>
    <definedName name="ana" localSheetId="47">[1]!_p1</definedName>
    <definedName name="ana" localSheetId="18">[1]!_p1</definedName>
    <definedName name="ana" localSheetId="45">[1]!_p1</definedName>
    <definedName name="ana" localSheetId="16">[1]!_p1</definedName>
    <definedName name="ana">[0]!_p1</definedName>
    <definedName name="ana_1" localSheetId="39">_p1</definedName>
    <definedName name="ana_1" localSheetId="20">_p1</definedName>
    <definedName name="ana_1" localSheetId="4">_p1</definedName>
    <definedName name="ana_1" localSheetId="25">_p1</definedName>
    <definedName name="ana_1" localSheetId="27">_p1</definedName>
    <definedName name="ana_1" localSheetId="31">_p1</definedName>
    <definedName name="ana_1" localSheetId="35">_p1</definedName>
    <definedName name="ana_1" localSheetId="33">_p1</definedName>
    <definedName name="ana_1" localSheetId="53">_p1</definedName>
    <definedName name="ana_1" localSheetId="29">_p1</definedName>
    <definedName name="ana_1" localSheetId="49">_p1</definedName>
    <definedName name="ana_1" localSheetId="6">_p1</definedName>
    <definedName name="ana_1" localSheetId="41">_p1</definedName>
    <definedName name="ana_1" localSheetId="8">_p1</definedName>
    <definedName name="ana_1" localSheetId="43">_p1</definedName>
    <definedName name="ana_1" localSheetId="10">_p1</definedName>
    <definedName name="ana_1" localSheetId="37">_p1</definedName>
    <definedName name="ana_1" localSheetId="12">_p1</definedName>
    <definedName name="ana_1" localSheetId="51">_p1</definedName>
    <definedName name="ana_1" localSheetId="14">_p1</definedName>
    <definedName name="ana_1" localSheetId="23">_p1</definedName>
    <definedName name="ana_1" localSheetId="55">_p1</definedName>
    <definedName name="ana_1" localSheetId="47">_p1</definedName>
    <definedName name="ana_1" localSheetId="18">_p1</definedName>
    <definedName name="ana_1" localSheetId="45">_p1</definedName>
    <definedName name="ana_1" localSheetId="16">_p1</definedName>
    <definedName name="ana_1">_p1</definedName>
    <definedName name="ana_10">#NAME?</definedName>
    <definedName name="ana_11">#NAME?</definedName>
    <definedName name="ana_12">#NAME?</definedName>
    <definedName name="ana_13">#NAME?</definedName>
    <definedName name="ana_2">"_p1"</definedName>
    <definedName name="ana_20">#NAME?</definedName>
    <definedName name="ana_21">#NAME?</definedName>
    <definedName name="ana_3">#NAME?</definedName>
    <definedName name="ana_4">"_p1"</definedName>
    <definedName name="ana_6">#NAME?</definedName>
    <definedName name="ana_7">#NAME?</definedName>
    <definedName name="ana_8">#NAME?</definedName>
    <definedName name="ana_9">#NAME?</definedName>
    <definedName name="ANALISE">#REF!</definedName>
    <definedName name="anamaria">#REF!</definedName>
    <definedName name="ANAMARIA96">#REF!</definedName>
    <definedName name="ANAMARIA97">#REF!</definedName>
    <definedName name="ANAMARIA98">#REF!</definedName>
    <definedName name="ANAMARIACPM97">#REF!</definedName>
    <definedName name="ANAMARIACPM98">#REF!</definedName>
    <definedName name="ANAMARIACPMMEDIA97">#REF!</definedName>
    <definedName name="ANAMARIACPMMEDIA98">#REF!</definedName>
    <definedName name="ANAMARIAMEDIA97">#REF!</definedName>
    <definedName name="ANAMARIAMEDIA97CIRC">#REF!</definedName>
    <definedName name="ANAMARIAMEDIA98CIRC">#REF!</definedName>
    <definedName name="ananan">#REF!</definedName>
    <definedName name="anananana" localSheetId="39">[1]!_p1</definedName>
    <definedName name="anananana" localSheetId="20">[1]!_p1</definedName>
    <definedName name="anananana" localSheetId="4">[1]!_p1</definedName>
    <definedName name="anananana" localSheetId="25">[1]!_p1</definedName>
    <definedName name="anananana" localSheetId="27">[1]!_p1</definedName>
    <definedName name="anananana" localSheetId="31">[1]!_p1</definedName>
    <definedName name="anananana" localSheetId="35">[1]!_p1</definedName>
    <definedName name="anananana" localSheetId="33">[1]!_p1</definedName>
    <definedName name="anananana" localSheetId="53">[1]!_p1</definedName>
    <definedName name="anananana" localSheetId="29">[1]!_p1</definedName>
    <definedName name="anananana" localSheetId="49">[1]!_p1</definedName>
    <definedName name="anananana" localSheetId="6">[1]!_p1</definedName>
    <definedName name="anananana" localSheetId="41">[1]!_p1</definedName>
    <definedName name="anananana" localSheetId="8">[1]!_p1</definedName>
    <definedName name="anananana" localSheetId="43">[1]!_p1</definedName>
    <definedName name="anananana" localSheetId="10">[1]!_p1</definedName>
    <definedName name="anananana" localSheetId="37">[1]!_p1</definedName>
    <definedName name="anananana" localSheetId="12">[1]!_p1</definedName>
    <definedName name="anananana" localSheetId="51">[1]!_p1</definedName>
    <definedName name="anananana" localSheetId="14">[1]!_p1</definedName>
    <definedName name="anananana" localSheetId="23">[1]!_p1</definedName>
    <definedName name="anananana" localSheetId="55">[0]!_p1</definedName>
    <definedName name="anananana" localSheetId="47">[1]!_p1</definedName>
    <definedName name="anananana" localSheetId="18">[1]!_p1</definedName>
    <definedName name="anananana" localSheetId="45">[1]!_p1</definedName>
    <definedName name="anananana" localSheetId="16">[1]!_p1</definedName>
    <definedName name="anananana">[0]!_p1</definedName>
    <definedName name="anananananananannanana">#REF!</definedName>
    <definedName name="anaprensa" hidden="1">#REF!</definedName>
    <definedName name="ANATEL">#REF!</definedName>
    <definedName name="anderson" localSheetId="39">OFFSET([1]!START,0,0,1,1)</definedName>
    <definedName name="anderson" localSheetId="20">OFFSET([1]!START,0,0,1,1)</definedName>
    <definedName name="anderson" localSheetId="4">OFFSET([1]!START,0,0,1,1)</definedName>
    <definedName name="anderson" localSheetId="25">OFFSET([1]!START,0,0,1,1)</definedName>
    <definedName name="anderson" localSheetId="27">OFFSET([1]!START,0,0,1,1)</definedName>
    <definedName name="anderson" localSheetId="31">OFFSET([1]!START,0,0,1,1)</definedName>
    <definedName name="anderson" localSheetId="35">OFFSET([1]!START,0,0,1,1)</definedName>
    <definedName name="anderson" localSheetId="33">OFFSET([1]!START,0,0,1,1)</definedName>
    <definedName name="anderson" localSheetId="53">OFFSET([1]!START,0,0,1,1)</definedName>
    <definedName name="anderson" localSheetId="29">OFFSET([1]!START,0,0,1,1)</definedName>
    <definedName name="anderson" localSheetId="49">OFFSET([1]!START,0,0,1,1)</definedName>
    <definedName name="anderson" localSheetId="6">OFFSET([1]!START,0,0,1,1)</definedName>
    <definedName name="anderson" localSheetId="41">OFFSET([1]!START,0,0,1,1)</definedName>
    <definedName name="anderson" localSheetId="8">OFFSET([1]!START,0,0,1,1)</definedName>
    <definedName name="anderson" localSheetId="43">OFFSET([1]!START,0,0,1,1)</definedName>
    <definedName name="anderson" localSheetId="10">OFFSET([1]!START,0,0,1,1)</definedName>
    <definedName name="anderson" localSheetId="37">OFFSET([1]!START,0,0,1,1)</definedName>
    <definedName name="anderson" localSheetId="12">OFFSET([1]!START,0,0,1,1)</definedName>
    <definedName name="anderson" localSheetId="51">OFFSET([1]!START,0,0,1,1)</definedName>
    <definedName name="anderson" localSheetId="14">OFFSET([1]!START,0,0,1,1)</definedName>
    <definedName name="anderson" localSheetId="23">OFFSET([1]!START,0,0,1,1)</definedName>
    <definedName name="anderson" localSheetId="55">OFFSET([0]!START,0,0,1,1)</definedName>
    <definedName name="anderson" localSheetId="47">OFFSET([1]!START,0,0,1,1)</definedName>
    <definedName name="anderson" localSheetId="18">OFFSET([1]!START,0,0,1,1)</definedName>
    <definedName name="anderson" localSheetId="45">OFFSET([1]!START,0,0,1,1)</definedName>
    <definedName name="anderson" localSheetId="16">OFFSET([1]!START,0,0,1,1)</definedName>
    <definedName name="anderson">OFFSET([0]!START,0,0,1,1)</definedName>
    <definedName name="Andina">#REF!</definedName>
    <definedName name="andrea">#REF!</definedName>
    <definedName name="AndreBiagi">#REF!</definedName>
    <definedName name="ANDRESSA">#REF!</definedName>
    <definedName name="ANDRESSA_1">#REF!</definedName>
    <definedName name="ANDRESSA_3">#REF!</definedName>
    <definedName name="anef">#REF!</definedName>
    <definedName name="ANEF_CLASSIF.">#REF!</definedName>
    <definedName name="aneff_clasiff.">#REF!</definedName>
    <definedName name="anexos" localSheetId="39">[1]!__p1</definedName>
    <definedName name="anexos" localSheetId="20">[1]!__p1</definedName>
    <definedName name="anexos" localSheetId="4">[1]!__p1</definedName>
    <definedName name="anexos" localSheetId="25">[1]!__p1</definedName>
    <definedName name="anexos" localSheetId="27">[1]!__p1</definedName>
    <definedName name="anexos" localSheetId="31">[1]!__p1</definedName>
    <definedName name="anexos" localSheetId="35">[1]!__p1</definedName>
    <definedName name="anexos" localSheetId="33">[1]!__p1</definedName>
    <definedName name="anexos" localSheetId="53">[1]!__p1</definedName>
    <definedName name="anexos" localSheetId="29">[1]!__p1</definedName>
    <definedName name="anexos" localSheetId="49">[1]!__p1</definedName>
    <definedName name="anexos" localSheetId="6">[1]!__p1</definedName>
    <definedName name="anexos" localSheetId="41">[1]!__p1</definedName>
    <definedName name="anexos" localSheetId="8">[1]!__p1</definedName>
    <definedName name="anexos" localSheetId="43">[1]!__p1</definedName>
    <definedName name="anexos" localSheetId="10">[1]!__p1</definedName>
    <definedName name="anexos" localSheetId="37">[1]!__p1</definedName>
    <definedName name="anexos" localSheetId="12">[1]!__p1</definedName>
    <definedName name="anexos" localSheetId="51">[1]!__p1</definedName>
    <definedName name="anexos" localSheetId="14">[1]!__p1</definedName>
    <definedName name="anexos" localSheetId="23">[1]!__p1</definedName>
    <definedName name="anexos" localSheetId="55">[0]!__p1</definedName>
    <definedName name="anexos" localSheetId="47">[1]!__p1</definedName>
    <definedName name="anexos" localSheetId="18">[1]!__p1</definedName>
    <definedName name="anexos" localSheetId="45">[1]!__p1</definedName>
    <definedName name="anexos" localSheetId="16">[1]!__p1</definedName>
    <definedName name="anexos">[0]!__p1</definedName>
    <definedName name="anexos_1" localSheetId="39">_p1</definedName>
    <definedName name="anexos_1" localSheetId="20">_p1</definedName>
    <definedName name="anexos_1" localSheetId="4">_p1</definedName>
    <definedName name="anexos_1" localSheetId="25">_p1</definedName>
    <definedName name="anexos_1" localSheetId="27">_p1</definedName>
    <definedName name="anexos_1" localSheetId="31">_p1</definedName>
    <definedName name="anexos_1" localSheetId="35">_p1</definedName>
    <definedName name="anexos_1" localSheetId="33">_p1</definedName>
    <definedName name="anexos_1" localSheetId="53">_p1</definedName>
    <definedName name="anexos_1" localSheetId="29">_p1</definedName>
    <definedName name="anexos_1" localSheetId="49">_p1</definedName>
    <definedName name="anexos_1" localSheetId="6">_p1</definedName>
    <definedName name="anexos_1" localSheetId="41">_p1</definedName>
    <definedName name="anexos_1" localSheetId="8">_p1</definedName>
    <definedName name="anexos_1" localSheetId="43">_p1</definedName>
    <definedName name="anexos_1" localSheetId="10">_p1</definedName>
    <definedName name="anexos_1" localSheetId="37">_p1</definedName>
    <definedName name="anexos_1" localSheetId="12">_p1</definedName>
    <definedName name="anexos_1" localSheetId="51">_p1</definedName>
    <definedName name="anexos_1" localSheetId="14">_p1</definedName>
    <definedName name="anexos_1" localSheetId="23">_p1</definedName>
    <definedName name="anexos_1" localSheetId="55">_p1</definedName>
    <definedName name="anexos_1" localSheetId="47">_p1</definedName>
    <definedName name="anexos_1" localSheetId="18">_p1</definedName>
    <definedName name="anexos_1" localSheetId="45">_p1</definedName>
    <definedName name="anexos_1" localSheetId="16">_p1</definedName>
    <definedName name="anexos_1">_p1</definedName>
    <definedName name="anexos_10">#NAME?</definedName>
    <definedName name="anexos_11">#NAME?</definedName>
    <definedName name="anexos_12">#NAME?</definedName>
    <definedName name="anexos_13">#NAME?</definedName>
    <definedName name="anexos_2">"_p1"</definedName>
    <definedName name="anexos_20">#NAME?</definedName>
    <definedName name="anexos_21">#NAME?</definedName>
    <definedName name="anexos_3">#NAME?</definedName>
    <definedName name="anexos_4">"_p1"</definedName>
    <definedName name="anexos_6">#NAME?</definedName>
    <definedName name="anexos_7">#NAME?</definedName>
    <definedName name="anexos_8">#NAME?</definedName>
    <definedName name="anexos_9">#NAME?</definedName>
    <definedName name="ankara" localSheetId="25" hidden="1">{#N/A,#N/A,FALSE,"Sheet1 (2)"}</definedName>
    <definedName name="ankara" localSheetId="27" hidden="1">{#N/A,#N/A,FALSE,"Sheet1 (2)"}</definedName>
    <definedName name="ankara" localSheetId="31" hidden="1">{#N/A,#N/A,FALSE,"Sheet1 (2)"}</definedName>
    <definedName name="ankara" localSheetId="29" hidden="1">{#N/A,#N/A,FALSE,"Sheet1 (2)"}</definedName>
    <definedName name="ankara" localSheetId="23" hidden="1">{#N/A,#N/A,FALSE,"Sheet1 (2)"}</definedName>
    <definedName name="ankara" localSheetId="55" hidden="1">{#N/A,#N/A,FALSE,"Sheet1 (2)"}</definedName>
    <definedName name="ankara" hidden="1">{#N/A,#N/A,FALSE,"Sheet1 (2)"}</definedName>
    <definedName name="anmananana" localSheetId="39">[1]!_p1</definedName>
    <definedName name="anmananana" localSheetId="20">[1]!_p1</definedName>
    <definedName name="anmananana" localSheetId="4">[1]!_p1</definedName>
    <definedName name="anmananana" localSheetId="25">[1]!_p1</definedName>
    <definedName name="anmananana" localSheetId="27">[1]!_p1</definedName>
    <definedName name="anmananana" localSheetId="31">[1]!_p1</definedName>
    <definedName name="anmananana" localSheetId="35">[1]!_p1</definedName>
    <definedName name="anmananana" localSheetId="33">[1]!_p1</definedName>
    <definedName name="anmananana" localSheetId="53">[1]!_p1</definedName>
    <definedName name="anmananana" localSheetId="29">[1]!_p1</definedName>
    <definedName name="anmananana" localSheetId="49">[1]!_p1</definedName>
    <definedName name="anmananana" localSheetId="6">[1]!_p1</definedName>
    <definedName name="anmananana" localSheetId="41">[1]!_p1</definedName>
    <definedName name="anmananana" localSheetId="8">[1]!_p1</definedName>
    <definedName name="anmananana" localSheetId="43">[1]!_p1</definedName>
    <definedName name="anmananana" localSheetId="10">[1]!_p1</definedName>
    <definedName name="anmananana" localSheetId="37">[1]!_p1</definedName>
    <definedName name="anmananana" localSheetId="12">[1]!_p1</definedName>
    <definedName name="anmananana" localSheetId="51">[1]!_p1</definedName>
    <definedName name="anmananana" localSheetId="14">[1]!_p1</definedName>
    <definedName name="anmananana" localSheetId="23">[1]!_p1</definedName>
    <definedName name="anmananana" localSheetId="55">[0]!_p1</definedName>
    <definedName name="anmananana" localSheetId="47">[1]!_p1</definedName>
    <definedName name="anmananana" localSheetId="18">[1]!_p1</definedName>
    <definedName name="anmananana" localSheetId="45">[1]!_p1</definedName>
    <definedName name="anmananana" localSheetId="16">[1]!_p1</definedName>
    <definedName name="anmananana">[0]!_p1</definedName>
    <definedName name="ANNA" localSheetId="25" hidden="1">{"det (May)",#N/A,FALSE,"June";"sum (MAY YTD)",#N/A,FALSE,"June YTD"}</definedName>
    <definedName name="ANNA" localSheetId="27" hidden="1">{"det (May)",#N/A,FALSE,"June";"sum (MAY YTD)",#N/A,FALSE,"June YTD"}</definedName>
    <definedName name="ANNA" localSheetId="31" hidden="1">{"det (May)",#N/A,FALSE,"June";"sum (MAY YTD)",#N/A,FALSE,"June YTD"}</definedName>
    <definedName name="ANNA" localSheetId="29" hidden="1">{"det (May)",#N/A,FALSE,"June";"sum (MAY YTD)",#N/A,FALSE,"June YTD"}</definedName>
    <definedName name="ANNA" localSheetId="23" hidden="1">{"det (May)",#N/A,FALSE,"June";"sum (MAY YTD)",#N/A,FALSE,"June YTD"}</definedName>
    <definedName name="ANNA" localSheetId="55" hidden="1">{"det (May)",#N/A,FALSE,"June";"sum (MAY YTD)",#N/A,FALSE,"June YTD"}</definedName>
    <definedName name="ANNA" hidden="1">{"det (May)",#N/A,FALSE,"June";"sum (MAY YTD)",#N/A,FALSE,"June YTD"}</definedName>
    <definedName name="annnnnnnnnn">#REF!</definedName>
    <definedName name="Ano">#REF!</definedName>
    <definedName name="ANO_ACOMPANHAMENTO">#REF!</definedName>
    <definedName name="AnoCalendário">#REF!</definedName>
    <definedName name="another">#N/A</definedName>
    <definedName name="ansansn">#REF!</definedName>
    <definedName name="anscount" hidden="1">1</definedName>
    <definedName name="ANTERIOR">#REF!</definedName>
    <definedName name="ao">#REF!</definedName>
    <definedName name="äös" localSheetId="25" hidden="1">{"'listino'!$A$1:$D$55"}</definedName>
    <definedName name="äös" localSheetId="27" hidden="1">{"'listino'!$A$1:$D$55"}</definedName>
    <definedName name="äös" localSheetId="31" hidden="1">{"'listino'!$A$1:$D$55"}</definedName>
    <definedName name="äös" localSheetId="29" hidden="1">{"'listino'!$A$1:$D$55"}</definedName>
    <definedName name="äös" localSheetId="23" hidden="1">{"'listino'!$A$1:$D$55"}</definedName>
    <definedName name="äös" localSheetId="55" hidden="1">{"'listino'!$A$1:$D$55"}</definedName>
    <definedName name="äös" hidden="1">{"'listino'!$A$1:$D$55"}</definedName>
    <definedName name="aosdipasod" localSheetId="39">[1]!_p1</definedName>
    <definedName name="aosdipasod" localSheetId="20">[1]!_p1</definedName>
    <definedName name="aosdipasod" localSheetId="4">[1]!_p1</definedName>
    <definedName name="aosdipasod" localSheetId="25">[1]!_p1</definedName>
    <definedName name="aosdipasod" localSheetId="27">[1]!_p1</definedName>
    <definedName name="aosdipasod" localSheetId="31">[1]!_p1</definedName>
    <definedName name="aosdipasod" localSheetId="35">[1]!_p1</definedName>
    <definedName name="aosdipasod" localSheetId="33">[1]!_p1</definedName>
    <definedName name="aosdipasod" localSheetId="53">[1]!_p1</definedName>
    <definedName name="aosdipasod" localSheetId="29">[1]!_p1</definedName>
    <definedName name="aosdipasod" localSheetId="49">[1]!_p1</definedName>
    <definedName name="aosdipasod" localSheetId="6">[1]!_p1</definedName>
    <definedName name="aosdipasod" localSheetId="41">[1]!_p1</definedName>
    <definedName name="aosdipasod" localSheetId="8">[1]!_p1</definedName>
    <definedName name="aosdipasod" localSheetId="43">[1]!_p1</definedName>
    <definedName name="aosdipasod" localSheetId="10">[1]!_p1</definedName>
    <definedName name="aosdipasod" localSheetId="37">[1]!_p1</definedName>
    <definedName name="aosdipasod" localSheetId="12">[1]!_p1</definedName>
    <definedName name="aosdipasod" localSheetId="51">[1]!_p1</definedName>
    <definedName name="aosdipasod" localSheetId="14">[1]!_p1</definedName>
    <definedName name="aosdipasod" localSheetId="23">[1]!_p1</definedName>
    <definedName name="aosdipasod" localSheetId="55">[0]!_p1</definedName>
    <definedName name="aosdipasod" localSheetId="47">[1]!_p1</definedName>
    <definedName name="aosdipasod" localSheetId="18">[1]!_p1</definedName>
    <definedName name="aosdipasod" localSheetId="45">[1]!_p1</definedName>
    <definedName name="aosdipasod" localSheetId="16">[1]!_p1</definedName>
    <definedName name="aosdipasod">[0]!_p1</definedName>
    <definedName name="ap">#REF!</definedName>
    <definedName name="AP_PY_MC">#REF!</definedName>
    <definedName name="AP_PY_QT">#REF!</definedName>
    <definedName name="AP_PY_YT">#REF!</definedName>
    <definedName name="APACLA" localSheetId="25" hidden="1">{"ww targets by region",#N/A,TRUE,"Cards&amp;Volume";"BAwareEtoE",#N/A,TRUE,"B.Aware-Qual-EtoE";"MemSat",#N/A,TRUE,"Member Sat."}</definedName>
    <definedName name="APACLA" localSheetId="27" hidden="1">{"ww targets by region",#N/A,TRUE,"Cards&amp;Volume";"BAwareEtoE",#N/A,TRUE,"B.Aware-Qual-EtoE";"MemSat",#N/A,TRUE,"Member Sat."}</definedName>
    <definedName name="APACLA" localSheetId="31" hidden="1">{"ww targets by region",#N/A,TRUE,"Cards&amp;Volume";"BAwareEtoE",#N/A,TRUE,"B.Aware-Qual-EtoE";"MemSat",#N/A,TRUE,"Member Sat."}</definedName>
    <definedName name="APACLA" localSheetId="29" hidden="1">{"ww targets by region",#N/A,TRUE,"Cards&amp;Volume";"BAwareEtoE",#N/A,TRUE,"B.Aware-Qual-EtoE";"MemSat",#N/A,TRUE,"Member Sat."}</definedName>
    <definedName name="APACLA" localSheetId="23" hidden="1">{"ww targets by region",#N/A,TRUE,"Cards&amp;Volume";"BAwareEtoE",#N/A,TRUE,"B.Aware-Qual-EtoE";"MemSat",#N/A,TRUE,"Member Sat."}</definedName>
    <definedName name="APACLA" localSheetId="55" hidden="1">{"ww targets by region",#N/A,TRUE,"Cards&amp;Volume";"BAwareEtoE",#N/A,TRUE,"B.Aware-Qual-EtoE";"MemSat",#N/A,TRUE,"Member Sat."}</definedName>
    <definedName name="APACLA" hidden="1">{"ww targets by region",#N/A,TRUE,"Cards&amp;Volume";"BAwareEtoE",#N/A,TRUE,"B.Aware-Qual-EtoE";"MemSat",#N/A,TRUE,"Member Sat."}</definedName>
    <definedName name="apanconta">#REF!</definedName>
    <definedName name="Aplic_Empr_2001">#REF!</definedName>
    <definedName name="Apoio">#REF!</definedName>
    <definedName name="apple">#REF!</definedName>
    <definedName name="Approval">#REF!</definedName>
    <definedName name="aps" hidden="1">#REF!</definedName>
    <definedName name="AQ" localSheetId="39">[1]!_p1</definedName>
    <definedName name="AQ" localSheetId="20">[1]!_p1</definedName>
    <definedName name="AQ" localSheetId="4">[1]!_p1</definedName>
    <definedName name="AQ" localSheetId="25">[1]!_p1</definedName>
    <definedName name="AQ" localSheetId="27">[1]!_p1</definedName>
    <definedName name="AQ" localSheetId="31">[1]!_p1</definedName>
    <definedName name="AQ" localSheetId="35">[1]!_p1</definedName>
    <definedName name="AQ" localSheetId="33">[1]!_p1</definedName>
    <definedName name="AQ" localSheetId="53">[1]!_p1</definedName>
    <definedName name="AQ" localSheetId="29">[1]!_p1</definedName>
    <definedName name="AQ" localSheetId="49">[1]!_p1</definedName>
    <definedName name="AQ" localSheetId="6">[1]!_p1</definedName>
    <definedName name="AQ" localSheetId="41">[1]!_p1</definedName>
    <definedName name="AQ" localSheetId="8">[1]!_p1</definedName>
    <definedName name="AQ" localSheetId="43">[1]!_p1</definedName>
    <definedName name="AQ" localSheetId="10">[1]!_p1</definedName>
    <definedName name="AQ" localSheetId="37">[1]!_p1</definedName>
    <definedName name="AQ" localSheetId="12">[1]!_p1</definedName>
    <definedName name="AQ" localSheetId="51">[1]!_p1</definedName>
    <definedName name="AQ" localSheetId="14">[1]!_p1</definedName>
    <definedName name="AQ" localSheetId="23">[1]!_p1</definedName>
    <definedName name="AQ" localSheetId="55">[0]!_p1</definedName>
    <definedName name="AQ" localSheetId="47">[1]!_p1</definedName>
    <definedName name="AQ" localSheetId="18">[1]!_p1</definedName>
    <definedName name="AQ" localSheetId="45">[1]!_p1</definedName>
    <definedName name="AQ" localSheetId="16">[1]!_p1</definedName>
    <definedName name="AQ">[0]!_p1</definedName>
    <definedName name="aq_1">#NAME?</definedName>
    <definedName name="aq_2">#NAME?</definedName>
    <definedName name="aq_3">#NAME?</definedName>
    <definedName name="aq_4">#NAME?</definedName>
    <definedName name="aqaaa" localSheetId="39">[1]!____p1</definedName>
    <definedName name="aqaaa" localSheetId="20">[1]!____p1</definedName>
    <definedName name="aqaaa" localSheetId="4">[1]!____p1</definedName>
    <definedName name="aqaaa" localSheetId="25">[1]!____p1</definedName>
    <definedName name="aqaaa" localSheetId="27">[1]!____p1</definedName>
    <definedName name="aqaaa" localSheetId="31">[1]!____p1</definedName>
    <definedName name="aqaaa" localSheetId="35">[1]!____p1</definedName>
    <definedName name="aqaaa" localSheetId="33">[1]!____p1</definedName>
    <definedName name="aqaaa" localSheetId="53">[1]!____p1</definedName>
    <definedName name="aqaaa" localSheetId="29">[1]!____p1</definedName>
    <definedName name="aqaaa" localSheetId="49">[1]!____p1</definedName>
    <definedName name="aqaaa" localSheetId="6">[1]!____p1</definedName>
    <definedName name="aqaaa" localSheetId="41">[1]!____p1</definedName>
    <definedName name="aqaaa" localSheetId="8">[1]!____p1</definedName>
    <definedName name="aqaaa" localSheetId="43">[1]!____p1</definedName>
    <definedName name="aqaaa" localSheetId="10">[1]!____p1</definedName>
    <definedName name="aqaaa" localSheetId="37">[1]!____p1</definedName>
    <definedName name="aqaaa" localSheetId="12">[1]!____p1</definedName>
    <definedName name="aqaaa" localSheetId="51">[1]!____p1</definedName>
    <definedName name="aqaaa" localSheetId="14">[1]!____p1</definedName>
    <definedName name="aqaaa" localSheetId="23">[1]!____p1</definedName>
    <definedName name="aqaaa" localSheetId="55">[0]!____p1</definedName>
    <definedName name="aqaaa" localSheetId="47">[1]!____p1</definedName>
    <definedName name="aqaaa" localSheetId="18">[1]!____p1</definedName>
    <definedName name="aqaaa" localSheetId="45">[1]!____p1</definedName>
    <definedName name="aqaaa" localSheetId="16">[1]!____p1</definedName>
    <definedName name="aqaaa">[0]!____p1</definedName>
    <definedName name="aqaaa_1">#NAME?</definedName>
    <definedName name="aqaaa_2">#NAME?</definedName>
    <definedName name="aqaaa_3">#NAME?</definedName>
    <definedName name="aqaaa_4">#NAME?</definedName>
    <definedName name="aqderwhetm" localSheetId="39">[1]!___p1</definedName>
    <definedName name="aqderwhetm" localSheetId="20">[1]!___p1</definedName>
    <definedName name="aqderwhetm" localSheetId="4">[1]!___p1</definedName>
    <definedName name="aqderwhetm" localSheetId="25">[1]!___p1</definedName>
    <definedName name="aqderwhetm" localSheetId="27">[1]!___p1</definedName>
    <definedName name="aqderwhetm" localSheetId="31">[1]!___p1</definedName>
    <definedName name="aqderwhetm" localSheetId="35">[1]!___p1</definedName>
    <definedName name="aqderwhetm" localSheetId="33">[1]!___p1</definedName>
    <definedName name="aqderwhetm" localSheetId="53">[1]!___p1</definedName>
    <definedName name="aqderwhetm" localSheetId="29">[1]!___p1</definedName>
    <definedName name="aqderwhetm" localSheetId="49">[1]!___p1</definedName>
    <definedName name="aqderwhetm" localSheetId="6">[1]!___p1</definedName>
    <definedName name="aqderwhetm" localSheetId="41">[1]!___p1</definedName>
    <definedName name="aqderwhetm" localSheetId="8">[1]!___p1</definedName>
    <definedName name="aqderwhetm" localSheetId="43">[1]!___p1</definedName>
    <definedName name="aqderwhetm" localSheetId="10">[1]!___p1</definedName>
    <definedName name="aqderwhetm" localSheetId="37">[1]!___p1</definedName>
    <definedName name="aqderwhetm" localSheetId="12">[1]!___p1</definedName>
    <definedName name="aqderwhetm" localSheetId="51">[1]!___p1</definedName>
    <definedName name="aqderwhetm" localSheetId="14">[1]!___p1</definedName>
    <definedName name="aqderwhetm" localSheetId="23">[1]!___p1</definedName>
    <definedName name="aqderwhetm" localSheetId="55">[0]!___p1</definedName>
    <definedName name="aqderwhetm" localSheetId="47">[1]!___p1</definedName>
    <definedName name="aqderwhetm" localSheetId="18">[1]!___p1</definedName>
    <definedName name="aqderwhetm" localSheetId="45">[1]!___p1</definedName>
    <definedName name="aqderwhetm" localSheetId="16">[1]!___p1</definedName>
    <definedName name="aqderwhetm">[0]!___p1</definedName>
    <definedName name="AQSADDAA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SADDAA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uisição" localSheetId="39">[1]!_p1</definedName>
    <definedName name="aquisição" localSheetId="20">[1]!_p1</definedName>
    <definedName name="aquisição" localSheetId="4">[1]!_p1</definedName>
    <definedName name="aquisição" localSheetId="25">[1]!_p1</definedName>
    <definedName name="aquisição" localSheetId="27">[1]!_p1</definedName>
    <definedName name="aquisição" localSheetId="31">[1]!_p1</definedName>
    <definedName name="aquisição" localSheetId="35">[1]!_p1</definedName>
    <definedName name="aquisição" localSheetId="33">[1]!_p1</definedName>
    <definedName name="aquisição" localSheetId="53">[1]!_p1</definedName>
    <definedName name="aquisição" localSheetId="29">[1]!_p1</definedName>
    <definedName name="aquisição" localSheetId="49">[1]!_p1</definedName>
    <definedName name="aquisição" localSheetId="6">[1]!_p1</definedName>
    <definedName name="aquisição" localSheetId="41">[1]!_p1</definedName>
    <definedName name="aquisição" localSheetId="8">[1]!_p1</definedName>
    <definedName name="aquisição" localSheetId="43">[1]!_p1</definedName>
    <definedName name="aquisição" localSheetId="10">[1]!_p1</definedName>
    <definedName name="aquisição" localSheetId="37">[1]!_p1</definedName>
    <definedName name="aquisição" localSheetId="12">[1]!_p1</definedName>
    <definedName name="aquisição" localSheetId="51">[1]!_p1</definedName>
    <definedName name="aquisição" localSheetId="14">[1]!_p1</definedName>
    <definedName name="aquisição" localSheetId="23">[1]!_p1</definedName>
    <definedName name="aquisição" localSheetId="55">[0]!_p1</definedName>
    <definedName name="aquisição" localSheetId="47">[1]!_p1</definedName>
    <definedName name="aquisição" localSheetId="18">[1]!_p1</definedName>
    <definedName name="aquisição" localSheetId="45">[1]!_p1</definedName>
    <definedName name="aquisição" localSheetId="16">[1]!_p1</definedName>
    <definedName name="aquisição">[0]!_p1</definedName>
    <definedName name="aquisição_1">#NAME?</definedName>
    <definedName name="aquisição_2">#NAME?</definedName>
    <definedName name="aquisição_3">#NAME?</definedName>
    <definedName name="aquisição_4">#NAME?</definedName>
    <definedName name="aqw" localSheetId="39">[1]!_p1</definedName>
    <definedName name="aqw" localSheetId="20">[1]!_p1</definedName>
    <definedName name="aqw" localSheetId="4">[1]!_p1</definedName>
    <definedName name="aqw" localSheetId="25">[1]!_p1</definedName>
    <definedName name="aqw" localSheetId="27">[1]!_p1</definedName>
    <definedName name="aqw" localSheetId="31">[1]!_p1</definedName>
    <definedName name="aqw" localSheetId="35">[1]!_p1</definedName>
    <definedName name="aqw" localSheetId="33">[1]!_p1</definedName>
    <definedName name="aqw" localSheetId="53">[1]!_p1</definedName>
    <definedName name="aqw" localSheetId="29">[1]!_p1</definedName>
    <definedName name="aqw" localSheetId="49">[1]!_p1</definedName>
    <definedName name="aqw" localSheetId="6">[1]!_p1</definedName>
    <definedName name="aqw" localSheetId="41">[1]!_p1</definedName>
    <definedName name="aqw" localSheetId="8">[1]!_p1</definedName>
    <definedName name="aqw" localSheetId="43">[1]!_p1</definedName>
    <definedName name="aqw" localSheetId="10">[1]!_p1</definedName>
    <definedName name="aqw" localSheetId="37">[1]!_p1</definedName>
    <definedName name="aqw" localSheetId="12">[1]!_p1</definedName>
    <definedName name="aqw" localSheetId="51">[1]!_p1</definedName>
    <definedName name="aqw" localSheetId="14">[1]!_p1</definedName>
    <definedName name="aqw" localSheetId="23">[1]!_p1</definedName>
    <definedName name="aqw" localSheetId="55">[0]!_p1</definedName>
    <definedName name="aqw" localSheetId="47">[1]!_p1</definedName>
    <definedName name="aqw" localSheetId="18">[1]!_p1</definedName>
    <definedName name="aqw" localSheetId="45">[1]!_p1</definedName>
    <definedName name="aqw" localSheetId="16">[1]!_p1</definedName>
    <definedName name="aqw">[0]!_p1</definedName>
    <definedName name="aqwrwesre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qwrwesre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rábia_Saudita_against">#REF!,#REF!,#REF!</definedName>
    <definedName name="Arábia_Saudita_played">#REF!,#REF!,#REF!</definedName>
    <definedName name="ARACATUBA">#REF!</definedName>
    <definedName name="ARAÇATUBA">#REF!</definedName>
    <definedName name="arara">#REF!</definedName>
    <definedName name="are">#REF!</definedName>
    <definedName name="area">#REF!</definedName>
    <definedName name="ÁREA">#REF!</definedName>
    <definedName name="AREA_3">#REF!</definedName>
    <definedName name="_xlnm.Extract">#REF!</definedName>
    <definedName name="_xlnm.Print_Area">#REF!</definedName>
    <definedName name="Área_impressão_IM">#REF!</definedName>
    <definedName name="Área_impressão_IM_1">#REF!</definedName>
    <definedName name="Área_impressão_IM_13">#REF!</definedName>
    <definedName name="Área_impressão_IM_15">#REF!</definedName>
    <definedName name="Área_impressão_IM_16">#REF!</definedName>
    <definedName name="Área_impressão_IM_17">#REF!</definedName>
    <definedName name="Área_impressão_IM_18">#REF!</definedName>
    <definedName name="Área_impressão_IM_2">#REF!</definedName>
    <definedName name="Área_impressão_IM_20">#REF!</definedName>
    <definedName name="Área_impressão_IM_3">#REF!</definedName>
    <definedName name="Área_impressão_IM_4">#REF!</definedName>
    <definedName name="Área_impressão_IM_8">#REF!</definedName>
    <definedName name="AreaTipoBD">#REF!</definedName>
    <definedName name="AreEstimada">#REF!</definedName>
    <definedName name="AreEstimada1">#REF!</definedName>
    <definedName name="aref">#REF!</definedName>
    <definedName name="AreFEE">#REF!</definedName>
    <definedName name="Arena_Santos">#REF!</definedName>
    <definedName name="arer">#REF!</definedName>
    <definedName name="AreReal">#REF!</definedName>
    <definedName name="AREYTRET" localSheetId="25" hidden="1">{#N/A,#N/A,FALSE,"CARATUL";#N/A,#N/A,FALSE,"PROFIT AND LOSS";#N/A,#N/A,FALSE,"GRAFICO_PBT";#N/A,#N/A,FALSE,"EXPLIC.VARIANTE";#N/A,#N/A,FALSE,"GENERAL EXP.AREA"}</definedName>
    <definedName name="AREYTRET" localSheetId="27" hidden="1">{#N/A,#N/A,FALSE,"CARATUL";#N/A,#N/A,FALSE,"PROFIT AND LOSS";#N/A,#N/A,FALSE,"GRAFICO_PBT";#N/A,#N/A,FALSE,"EXPLIC.VARIANTE";#N/A,#N/A,FALSE,"GENERAL EXP.AREA"}</definedName>
    <definedName name="AREYTRET" localSheetId="31" hidden="1">{#N/A,#N/A,FALSE,"CARATUL";#N/A,#N/A,FALSE,"PROFIT AND LOSS";#N/A,#N/A,FALSE,"GRAFICO_PBT";#N/A,#N/A,FALSE,"EXPLIC.VARIANTE";#N/A,#N/A,FALSE,"GENERAL EXP.AREA"}</definedName>
    <definedName name="AREYTRET" localSheetId="29" hidden="1">{#N/A,#N/A,FALSE,"CARATUL";#N/A,#N/A,FALSE,"PROFIT AND LOSS";#N/A,#N/A,FALSE,"GRAFICO_PBT";#N/A,#N/A,FALSE,"EXPLIC.VARIANTE";#N/A,#N/A,FALSE,"GENERAL EXP.AREA"}</definedName>
    <definedName name="AREYTRET" localSheetId="23" hidden="1">{#N/A,#N/A,FALSE,"CARATUL";#N/A,#N/A,FALSE,"PROFIT AND LOSS";#N/A,#N/A,FALSE,"GRAFICO_PBT";#N/A,#N/A,FALSE,"EXPLIC.VARIANTE";#N/A,#N/A,FALSE,"GENERAL EXP.AREA"}</definedName>
    <definedName name="AREYTRET" localSheetId="55" hidden="1">{#N/A,#N/A,FALSE,"CARATUL";#N/A,#N/A,FALSE,"PROFIT AND LOSS";#N/A,#N/A,FALSE,"GRAFICO_PBT";#N/A,#N/A,FALSE,"EXPLIC.VARIANTE";#N/A,#N/A,FALSE,"GENERAL EXP.AREA"}</definedName>
    <definedName name="AREYTRET" hidden="1">{#N/A,#N/A,FALSE,"CARATUL";#N/A,#N/A,FALSE,"PROFIT AND LOSS";#N/A,#N/A,FALSE,"GRAFICO_PBT";#N/A,#N/A,FALSE,"EXPLIC.VARIANTE";#N/A,#N/A,FALSE,"GENERAL EXP.AREA"}</definedName>
    <definedName name="arg" localSheetId="39">[1]!____p1</definedName>
    <definedName name="arg" localSheetId="20">[1]!____p1</definedName>
    <definedName name="arg" localSheetId="4">[1]!____p1</definedName>
    <definedName name="arg" localSheetId="25">[1]!____p1</definedName>
    <definedName name="arg" localSheetId="27">[1]!____p1</definedName>
    <definedName name="arg" localSheetId="31">[1]!____p1</definedName>
    <definedName name="arg" localSheetId="35">[1]!____p1</definedName>
    <definedName name="arg" localSheetId="33">[1]!____p1</definedName>
    <definedName name="arg" localSheetId="53">[1]!____p1</definedName>
    <definedName name="arg" localSheetId="29">[1]!____p1</definedName>
    <definedName name="arg" localSheetId="49">[1]!____p1</definedName>
    <definedName name="arg" localSheetId="6">[1]!____p1</definedName>
    <definedName name="arg" localSheetId="41">[1]!____p1</definedName>
    <definedName name="arg" localSheetId="8">[1]!____p1</definedName>
    <definedName name="arg" localSheetId="43">[1]!____p1</definedName>
    <definedName name="arg" localSheetId="10">[1]!____p1</definedName>
    <definedName name="arg" localSheetId="37">[1]!____p1</definedName>
    <definedName name="arg" localSheetId="12">[1]!____p1</definedName>
    <definedName name="arg" localSheetId="51">[1]!____p1</definedName>
    <definedName name="arg" localSheetId="14">[1]!____p1</definedName>
    <definedName name="arg" localSheetId="23">[1]!____p1</definedName>
    <definedName name="arg" localSheetId="55">[0]!____p1</definedName>
    <definedName name="arg" localSheetId="47">[1]!____p1</definedName>
    <definedName name="arg" localSheetId="18">[1]!____p1</definedName>
    <definedName name="arg" localSheetId="45">[1]!____p1</definedName>
    <definedName name="arg" localSheetId="16">[1]!____p1</definedName>
    <definedName name="arg">[0]!____p1</definedName>
    <definedName name="Argentina_against">#REF!,#REF!,#REF!</definedName>
    <definedName name="Argentina_played">#REF!,#REF!,#REF!</definedName>
    <definedName name="ARPUevolutionsensitivity">#REF!</definedName>
    <definedName name="Arq_Nome">#REF!</definedName>
    <definedName name="ars" localSheetId="25" hidden="1">{"'Janeiro'!$A$1:$I$153"}</definedName>
    <definedName name="ars" localSheetId="27" hidden="1">{"'Janeiro'!$A$1:$I$153"}</definedName>
    <definedName name="ars" localSheetId="31" hidden="1">{"'Janeiro'!$A$1:$I$153"}</definedName>
    <definedName name="ars" localSheetId="29" hidden="1">{"'Janeiro'!$A$1:$I$153"}</definedName>
    <definedName name="ars" localSheetId="23" hidden="1">{"'Janeiro'!$A$1:$I$153"}</definedName>
    <definedName name="ars" localSheetId="55" hidden="1">{"'Janeiro'!$A$1:$I$153"}</definedName>
    <definedName name="ars" hidden="1">{"'Janeiro'!$A$1:$I$153"}</definedName>
    <definedName name="ARTEARETARE" localSheetId="25" hidden="1">{#N/A,#N/A,FALSE,"CARATUL";#N/A,#N/A,FALSE,"PROFIT AND LOSS";#N/A,#N/A,FALSE,"GRAFICO_PBT";#N/A,#N/A,FALSE,"EXPLIC.VARIANTE";#N/A,#N/A,FALSE,"GENERAL EXP.AREA"}</definedName>
    <definedName name="ARTEARETARE" localSheetId="27" hidden="1">{#N/A,#N/A,FALSE,"CARATUL";#N/A,#N/A,FALSE,"PROFIT AND LOSS";#N/A,#N/A,FALSE,"GRAFICO_PBT";#N/A,#N/A,FALSE,"EXPLIC.VARIANTE";#N/A,#N/A,FALSE,"GENERAL EXP.AREA"}</definedName>
    <definedName name="ARTEARETARE" localSheetId="31" hidden="1">{#N/A,#N/A,FALSE,"CARATUL";#N/A,#N/A,FALSE,"PROFIT AND LOSS";#N/A,#N/A,FALSE,"GRAFICO_PBT";#N/A,#N/A,FALSE,"EXPLIC.VARIANTE";#N/A,#N/A,FALSE,"GENERAL EXP.AREA"}</definedName>
    <definedName name="ARTEARETARE" localSheetId="29" hidden="1">{#N/A,#N/A,FALSE,"CARATUL";#N/A,#N/A,FALSE,"PROFIT AND LOSS";#N/A,#N/A,FALSE,"GRAFICO_PBT";#N/A,#N/A,FALSE,"EXPLIC.VARIANTE";#N/A,#N/A,FALSE,"GENERAL EXP.AREA"}</definedName>
    <definedName name="ARTEARETARE" localSheetId="23" hidden="1">{#N/A,#N/A,FALSE,"CARATUL";#N/A,#N/A,FALSE,"PROFIT AND LOSS";#N/A,#N/A,FALSE,"GRAFICO_PBT";#N/A,#N/A,FALSE,"EXPLIC.VARIANTE";#N/A,#N/A,FALSE,"GENERAL EXP.AREA"}</definedName>
    <definedName name="ARTEARETARE" localSheetId="55" hidden="1">{#N/A,#N/A,FALSE,"CARATUL";#N/A,#N/A,FALSE,"PROFIT AND LOSS";#N/A,#N/A,FALSE,"GRAFICO_PBT";#N/A,#N/A,FALSE,"EXPLIC.VARIANTE";#N/A,#N/A,FALSE,"GENERAL EXP.AREA"}</definedName>
    <definedName name="ARTEARETARE" hidden="1">{#N/A,#N/A,FALSE,"CARATUL";#N/A,#N/A,FALSE,"PROFIT AND LOSS";#N/A,#N/A,FALSE,"GRAFICO_PBT";#N/A,#N/A,FALSE,"EXPLIC.VARIANTE";#N/A,#N/A,FALSE,"GENERAL EXP.AREA"}</definedName>
    <definedName name="ARTEERT" localSheetId="25" hidden="1">{#N/A,#N/A,FALSE,"CARATUL";#N/A,#N/A,FALSE,"PROFIT AND LOSS";#N/A,#N/A,FALSE,"GRAFICO_PBT";#N/A,#N/A,FALSE,"EXPLIC.VARIANTE";#N/A,#N/A,FALSE,"GENERAL EXP.AREA"}</definedName>
    <definedName name="ARTEERT" localSheetId="27" hidden="1">{#N/A,#N/A,FALSE,"CARATUL";#N/A,#N/A,FALSE,"PROFIT AND LOSS";#N/A,#N/A,FALSE,"GRAFICO_PBT";#N/A,#N/A,FALSE,"EXPLIC.VARIANTE";#N/A,#N/A,FALSE,"GENERAL EXP.AREA"}</definedName>
    <definedName name="ARTEERT" localSheetId="31" hidden="1">{#N/A,#N/A,FALSE,"CARATUL";#N/A,#N/A,FALSE,"PROFIT AND LOSS";#N/A,#N/A,FALSE,"GRAFICO_PBT";#N/A,#N/A,FALSE,"EXPLIC.VARIANTE";#N/A,#N/A,FALSE,"GENERAL EXP.AREA"}</definedName>
    <definedName name="ARTEERT" localSheetId="29" hidden="1">{#N/A,#N/A,FALSE,"CARATUL";#N/A,#N/A,FALSE,"PROFIT AND LOSS";#N/A,#N/A,FALSE,"GRAFICO_PBT";#N/A,#N/A,FALSE,"EXPLIC.VARIANTE";#N/A,#N/A,FALSE,"GENERAL EXP.AREA"}</definedName>
    <definedName name="ARTEERT" localSheetId="23" hidden="1">{#N/A,#N/A,FALSE,"CARATUL";#N/A,#N/A,FALSE,"PROFIT AND LOSS";#N/A,#N/A,FALSE,"GRAFICO_PBT";#N/A,#N/A,FALSE,"EXPLIC.VARIANTE";#N/A,#N/A,FALSE,"GENERAL EXP.AREA"}</definedName>
    <definedName name="ARTEERT" localSheetId="55" hidden="1">{#N/A,#N/A,FALSE,"CARATUL";#N/A,#N/A,FALSE,"PROFIT AND LOSS";#N/A,#N/A,FALSE,"GRAFICO_PBT";#N/A,#N/A,FALSE,"EXPLIC.VARIANTE";#N/A,#N/A,FALSE,"GENERAL EXP.AREA"}</definedName>
    <definedName name="ARTEERT" hidden="1">{#N/A,#N/A,FALSE,"CARATUL";#N/A,#N/A,FALSE,"PROFIT AND LOSS";#N/A,#N/A,FALSE,"GRAFICO_PBT";#N/A,#N/A,FALSE,"EXPLIC.VARIANTE";#N/A,#N/A,FALSE,"GENERAL EXP.AREA"}</definedName>
    <definedName name="ARTYARETYH" localSheetId="25" hidden="1">{#N/A,#N/A,FALSE,"CARATUL";#N/A,#N/A,FALSE,"PROFIT AND LOSS";#N/A,#N/A,FALSE,"GRAFICO_PBT";#N/A,#N/A,FALSE,"EXPLIC.VARIANTE";#N/A,#N/A,FALSE,"GENERAL EXP.AREA"}</definedName>
    <definedName name="ARTYARETYH" localSheetId="27" hidden="1">{#N/A,#N/A,FALSE,"CARATUL";#N/A,#N/A,FALSE,"PROFIT AND LOSS";#N/A,#N/A,FALSE,"GRAFICO_PBT";#N/A,#N/A,FALSE,"EXPLIC.VARIANTE";#N/A,#N/A,FALSE,"GENERAL EXP.AREA"}</definedName>
    <definedName name="ARTYARETYH" localSheetId="31" hidden="1">{#N/A,#N/A,FALSE,"CARATUL";#N/A,#N/A,FALSE,"PROFIT AND LOSS";#N/A,#N/A,FALSE,"GRAFICO_PBT";#N/A,#N/A,FALSE,"EXPLIC.VARIANTE";#N/A,#N/A,FALSE,"GENERAL EXP.AREA"}</definedName>
    <definedName name="ARTYARETYH" localSheetId="29" hidden="1">{#N/A,#N/A,FALSE,"CARATUL";#N/A,#N/A,FALSE,"PROFIT AND LOSS";#N/A,#N/A,FALSE,"GRAFICO_PBT";#N/A,#N/A,FALSE,"EXPLIC.VARIANTE";#N/A,#N/A,FALSE,"GENERAL EXP.AREA"}</definedName>
    <definedName name="ARTYARETYH" localSheetId="23" hidden="1">{#N/A,#N/A,FALSE,"CARATUL";#N/A,#N/A,FALSE,"PROFIT AND LOSS";#N/A,#N/A,FALSE,"GRAFICO_PBT";#N/A,#N/A,FALSE,"EXPLIC.VARIANTE";#N/A,#N/A,FALSE,"GENERAL EXP.AREA"}</definedName>
    <definedName name="ARTYARETYH" localSheetId="55" hidden="1">{#N/A,#N/A,FALSE,"CARATUL";#N/A,#N/A,FALSE,"PROFIT AND LOSS";#N/A,#N/A,FALSE,"GRAFICO_PBT";#N/A,#N/A,FALSE,"EXPLIC.VARIANTE";#N/A,#N/A,FALSE,"GENERAL EXP.AREA"}</definedName>
    <definedName name="ARTYARETYH" hidden="1">{#N/A,#N/A,FALSE,"CARATUL";#N/A,#N/A,FALSE,"PROFIT AND LOSS";#N/A,#N/A,FALSE,"GRAFICO_PBT";#N/A,#N/A,FALSE,"EXPLIC.VARIANTE";#N/A,#N/A,FALSE,"GENERAL EXP.AREA"}</definedName>
    <definedName name="arvore_fta_n1">#REF!</definedName>
    <definedName name="arys" localSheetId="25" hidden="1">{#N/A,#N/A,FALSE,"BALLANTINE´S ";#N/A,#N/A,FALSE,"FUNDADOR"}</definedName>
    <definedName name="arys" localSheetId="27" hidden="1">{#N/A,#N/A,FALSE,"BALLANTINE´S ";#N/A,#N/A,FALSE,"FUNDADOR"}</definedName>
    <definedName name="arys" localSheetId="31" hidden="1">{#N/A,#N/A,FALSE,"BALLANTINE´S ";#N/A,#N/A,FALSE,"FUNDADOR"}</definedName>
    <definedName name="arys" localSheetId="29" hidden="1">{#N/A,#N/A,FALSE,"BALLANTINE´S ";#N/A,#N/A,FALSE,"FUNDADOR"}</definedName>
    <definedName name="arys" localSheetId="23" hidden="1">{#N/A,#N/A,FALSE,"BALLANTINE´S ";#N/A,#N/A,FALSE,"FUNDADOR"}</definedName>
    <definedName name="arys" localSheetId="55" hidden="1">{#N/A,#N/A,FALSE,"BALLANTINE´S ";#N/A,#N/A,FALSE,"FUNDADOR"}</definedName>
    <definedName name="arys" hidden="1">{#N/A,#N/A,FALSE,"BALLANTINE´S ";#N/A,#N/A,FALSE,"FUNDADOR"}</definedName>
    <definedName name="as">#N/A</definedName>
    <definedName name="as_10">#N/A</definedName>
    <definedName name="as_11">#N/A</definedName>
    <definedName name="as_12">#N/A</definedName>
    <definedName name="as_2">#N/A</definedName>
    <definedName name="as_21">#N/A</definedName>
    <definedName name="AS2DocOpenMode" hidden="1">"AS2DocumentBrowse"</definedName>
    <definedName name="asa">#N/A</definedName>
    <definedName name="asa_10">#N/A</definedName>
    <definedName name="asa_11">#N/A</definedName>
    <definedName name="asa_12">#N/A</definedName>
    <definedName name="asa_2">#N/A</definedName>
    <definedName name="asa_21">#N/A</definedName>
    <definedName name="ASADA" hidden="1">#N/A</definedName>
    <definedName name="asas" localSheetId="39">[1]!___p1</definedName>
    <definedName name="asas" localSheetId="20">[1]!___p1</definedName>
    <definedName name="asas" localSheetId="4">[1]!___p1</definedName>
    <definedName name="asas" localSheetId="25">[1]!___p1</definedName>
    <definedName name="asas" localSheetId="27">[1]!___p1</definedName>
    <definedName name="asas" localSheetId="31">[1]!___p1</definedName>
    <definedName name="asas" localSheetId="35">[1]!___p1</definedName>
    <definedName name="asas" localSheetId="33">[1]!___p1</definedName>
    <definedName name="asas" localSheetId="53">[1]!___p1</definedName>
    <definedName name="asas" localSheetId="29">[1]!___p1</definedName>
    <definedName name="asas" localSheetId="49">[1]!___p1</definedName>
    <definedName name="asas" localSheetId="6">[1]!___p1</definedName>
    <definedName name="asas" localSheetId="41">[1]!___p1</definedName>
    <definedName name="asas" localSheetId="8">[1]!___p1</definedName>
    <definedName name="asas" localSheetId="43">[1]!___p1</definedName>
    <definedName name="asas" localSheetId="10">[1]!___p1</definedName>
    <definedName name="asas" localSheetId="37">[1]!___p1</definedName>
    <definedName name="asas" localSheetId="12">[1]!___p1</definedName>
    <definedName name="asas" localSheetId="51">[1]!___p1</definedName>
    <definedName name="asas" localSheetId="14">[1]!___p1</definedName>
    <definedName name="asas" localSheetId="23">[1]!___p1</definedName>
    <definedName name="asas" localSheetId="55">[0]!___p1</definedName>
    <definedName name="asas" localSheetId="47">[1]!___p1</definedName>
    <definedName name="asas" localSheetId="18">[1]!___p1</definedName>
    <definedName name="asas" localSheetId="45">[1]!___p1</definedName>
    <definedName name="asas" localSheetId="16">[1]!___p1</definedName>
    <definedName name="asas">[0]!___p1</definedName>
    <definedName name="asasa">#REF!</definedName>
    <definedName name="asasas">#REF!</definedName>
    <definedName name="asasasa">#REF!</definedName>
    <definedName name="ASASASASA">#REF!</definedName>
    <definedName name="asasasasasa" hidden="1">#REF!</definedName>
    <definedName name="asasd">#REF!</definedName>
    <definedName name="asasdasd" hidden="1">#REF!</definedName>
    <definedName name="ASASDASDASDASDASDAS">#REF!</definedName>
    <definedName name="asasdass" hidden="1">#REF!</definedName>
    <definedName name="asasdsfd" localSheetId="39">[1]!_p1</definedName>
    <definedName name="asasdsfd" localSheetId="20">[1]!_p1</definedName>
    <definedName name="asasdsfd" localSheetId="4">[1]!_p1</definedName>
    <definedName name="asasdsfd" localSheetId="25">[1]!_p1</definedName>
    <definedName name="asasdsfd" localSheetId="27">[1]!_p1</definedName>
    <definedName name="asasdsfd" localSheetId="31">[1]!_p1</definedName>
    <definedName name="asasdsfd" localSheetId="35">[1]!_p1</definedName>
    <definedName name="asasdsfd" localSheetId="33">[1]!_p1</definedName>
    <definedName name="asasdsfd" localSheetId="53">[1]!_p1</definedName>
    <definedName name="asasdsfd" localSheetId="29">[1]!_p1</definedName>
    <definedName name="asasdsfd" localSheetId="49">[1]!_p1</definedName>
    <definedName name="asasdsfd" localSheetId="6">[1]!_p1</definedName>
    <definedName name="asasdsfd" localSheetId="41">[1]!_p1</definedName>
    <definedName name="asasdsfd" localSheetId="8">[1]!_p1</definedName>
    <definedName name="asasdsfd" localSheetId="43">[1]!_p1</definedName>
    <definedName name="asasdsfd" localSheetId="10">[1]!_p1</definedName>
    <definedName name="asasdsfd" localSheetId="37">[1]!_p1</definedName>
    <definedName name="asasdsfd" localSheetId="12">[1]!_p1</definedName>
    <definedName name="asasdsfd" localSheetId="51">[1]!_p1</definedName>
    <definedName name="asasdsfd" localSheetId="14">[1]!_p1</definedName>
    <definedName name="asasdsfd" localSheetId="23">[1]!_p1</definedName>
    <definedName name="asasdsfd" localSheetId="55">[0]!_p1</definedName>
    <definedName name="asasdsfd" localSheetId="47">[1]!_p1</definedName>
    <definedName name="asasdsfd" localSheetId="18">[1]!_p1</definedName>
    <definedName name="asasdsfd" localSheetId="45">[1]!_p1</definedName>
    <definedName name="asasdsfd" localSheetId="16">[1]!_p1</definedName>
    <definedName name="asasdsfd">[0]!_p1</definedName>
    <definedName name="asasdsfd_15">#NAME?</definedName>
    <definedName name="asasdsfd_16">#NAME?</definedName>
    <definedName name="asasdsfd_17">#NAME?</definedName>
    <definedName name="asasdsfd2">#REF!</definedName>
    <definedName name="aSb" hidden="1">#REF!</definedName>
    <definedName name="ASD">#REF!</definedName>
    <definedName name="asda">#REF!</definedName>
    <definedName name="asda1" localSheetId="25" hidden="1">{#N/A,#N/A,FALSE,"Sheet1 (2)"}</definedName>
    <definedName name="asda1" localSheetId="27" hidden="1">{#N/A,#N/A,FALSE,"Sheet1 (2)"}</definedName>
    <definedName name="asda1" localSheetId="31" hidden="1">{#N/A,#N/A,FALSE,"Sheet1 (2)"}</definedName>
    <definedName name="asda1" localSheetId="29" hidden="1">{#N/A,#N/A,FALSE,"Sheet1 (2)"}</definedName>
    <definedName name="asda1" localSheetId="23" hidden="1">{#N/A,#N/A,FALSE,"Sheet1 (2)"}</definedName>
    <definedName name="asda1" localSheetId="55" hidden="1">{#N/A,#N/A,FALSE,"Sheet1 (2)"}</definedName>
    <definedName name="asda1" hidden="1">{#N/A,#N/A,FALSE,"Sheet1 (2)"}</definedName>
    <definedName name="asdadasdas">#REF!</definedName>
    <definedName name="asdas">#REF!</definedName>
    <definedName name="asdasd">#REF!</definedName>
    <definedName name="asdasda" localSheetId="25" hidden="1">{"prem1",#N/A,FALSE,"Consolidado";"pl_us",#N/A,FALSE,"Consolidado";"pl_hl",#N/A,FALSE,"Consolidado";"bs",#N/A,FALSE,"Consolidado";"cf",#N/A,FALSE,"Consolidado"}</definedName>
    <definedName name="asdasda" localSheetId="27" hidden="1">{"prem1",#N/A,FALSE,"Consolidado";"pl_us",#N/A,FALSE,"Consolidado";"pl_hl",#N/A,FALSE,"Consolidado";"bs",#N/A,FALSE,"Consolidado";"cf",#N/A,FALSE,"Consolidado"}</definedName>
    <definedName name="asdasda" localSheetId="31" hidden="1">{"prem1",#N/A,FALSE,"Consolidado";"pl_us",#N/A,FALSE,"Consolidado";"pl_hl",#N/A,FALSE,"Consolidado";"bs",#N/A,FALSE,"Consolidado";"cf",#N/A,FALSE,"Consolidado"}</definedName>
    <definedName name="asdasda" localSheetId="29" hidden="1">{"prem1",#N/A,FALSE,"Consolidado";"pl_us",#N/A,FALSE,"Consolidado";"pl_hl",#N/A,FALSE,"Consolidado";"bs",#N/A,FALSE,"Consolidado";"cf",#N/A,FALSE,"Consolidado"}</definedName>
    <definedName name="asdasda" localSheetId="23" hidden="1">{"prem1",#N/A,FALSE,"Consolidado";"pl_us",#N/A,FALSE,"Consolidado";"pl_hl",#N/A,FALSE,"Consolidado";"bs",#N/A,FALSE,"Consolidado";"cf",#N/A,FALSE,"Consolidado"}</definedName>
    <definedName name="asdasda" localSheetId="55" hidden="1">{"prem1",#N/A,FALSE,"Consolidado";"pl_us",#N/A,FALSE,"Consolidado";"pl_hl",#N/A,FALSE,"Consolidado";"bs",#N/A,FALSE,"Consolidado";"cf",#N/A,FALSE,"Consolidado"}</definedName>
    <definedName name="asdasda" hidden="1">{"prem1",#N/A,FALSE,"Consolidado";"pl_us",#N/A,FALSE,"Consolidado";"pl_hl",#N/A,FALSE,"Consolidado";"bs",#N/A,FALSE,"Consolidado";"cf",#N/A,FALSE,"Consolidado"}</definedName>
    <definedName name="asdasdasd" localSheetId="39">[1]!_p1</definedName>
    <definedName name="asdasdasd" localSheetId="20">[1]!_p1</definedName>
    <definedName name="asdasdasd" localSheetId="4">[1]!_p1</definedName>
    <definedName name="asdasdasd" localSheetId="25">[1]!_p1</definedName>
    <definedName name="asdasdasd" localSheetId="27">[1]!_p1</definedName>
    <definedName name="asdasdasd" localSheetId="31">[1]!_p1</definedName>
    <definedName name="asdasdasd" localSheetId="35">[1]!_p1</definedName>
    <definedName name="asdasdasd" localSheetId="33">[1]!_p1</definedName>
    <definedName name="asdasdasd" localSheetId="53">[1]!_p1</definedName>
    <definedName name="asdasdasd" localSheetId="29">[1]!_p1</definedName>
    <definedName name="asdasdasd" localSheetId="49">[1]!_p1</definedName>
    <definedName name="asdasdasd" localSheetId="6">[1]!_p1</definedName>
    <definedName name="asdasdasd" localSheetId="41">[1]!_p1</definedName>
    <definedName name="asdasdasd" localSheetId="8">[1]!_p1</definedName>
    <definedName name="asdasdasd" localSheetId="43">[1]!_p1</definedName>
    <definedName name="asdasdasd" localSheetId="10">[1]!_p1</definedName>
    <definedName name="asdasdasd" localSheetId="37">[1]!_p1</definedName>
    <definedName name="asdasdasd" localSheetId="12">[1]!_p1</definedName>
    <definedName name="asdasdasd" localSheetId="51">[1]!_p1</definedName>
    <definedName name="asdasdasd" localSheetId="14">[1]!_p1</definedName>
    <definedName name="asdasdasd" localSheetId="23">[1]!_p1</definedName>
    <definedName name="asdasdasd" localSheetId="55">[0]!_p1</definedName>
    <definedName name="asdasdasd" localSheetId="47">[1]!_p1</definedName>
    <definedName name="asdasdasd" localSheetId="18">[1]!_p1</definedName>
    <definedName name="asdasdasd" localSheetId="45">[1]!_p1</definedName>
    <definedName name="asdasdasd" localSheetId="16">[1]!_p1</definedName>
    <definedName name="asdasdasd">[0]!_p1</definedName>
    <definedName name="asdasdasd_1" localSheetId="39">_p1</definedName>
    <definedName name="asdasdasd_1" localSheetId="20">_p1</definedName>
    <definedName name="asdasdasd_1" localSheetId="4">_p1</definedName>
    <definedName name="asdasdasd_1" localSheetId="25">_p1</definedName>
    <definedName name="asdasdasd_1" localSheetId="27">_p1</definedName>
    <definedName name="asdasdasd_1" localSheetId="31">_p1</definedName>
    <definedName name="asdasdasd_1" localSheetId="35">_p1</definedName>
    <definedName name="asdasdasd_1" localSheetId="33">_p1</definedName>
    <definedName name="asdasdasd_1" localSheetId="53">_p1</definedName>
    <definedName name="asdasdasd_1" localSheetId="29">_p1</definedName>
    <definedName name="asdasdasd_1" localSheetId="49">_p1</definedName>
    <definedName name="asdasdasd_1" localSheetId="6">_p1</definedName>
    <definedName name="asdasdasd_1" localSheetId="41">_p1</definedName>
    <definedName name="asdasdasd_1" localSheetId="8">_p1</definedName>
    <definedName name="asdasdasd_1" localSheetId="43">_p1</definedName>
    <definedName name="asdasdasd_1" localSheetId="10">_p1</definedName>
    <definedName name="asdasdasd_1" localSheetId="37">_p1</definedName>
    <definedName name="asdasdasd_1" localSheetId="12">_p1</definedName>
    <definedName name="asdasdasd_1" localSheetId="51">_p1</definedName>
    <definedName name="asdasdasd_1" localSheetId="14">_p1</definedName>
    <definedName name="asdasdasd_1" localSheetId="23">_p1</definedName>
    <definedName name="asdasdasd_1" localSheetId="55">_p1</definedName>
    <definedName name="asdasdasd_1" localSheetId="47">_p1</definedName>
    <definedName name="asdasdasd_1" localSheetId="18">_p1</definedName>
    <definedName name="asdasdasd_1" localSheetId="45">_p1</definedName>
    <definedName name="asdasdasd_1" localSheetId="16">_p1</definedName>
    <definedName name="asdasdasd_1">_p1</definedName>
    <definedName name="asdasdasd_2">"_p1"</definedName>
    <definedName name="asdasdasd_4">"_p1"</definedName>
    <definedName name="asdd">#REF!</definedName>
    <definedName name="ASDDSA" hidden="1">#N/A</definedName>
    <definedName name="asde" localSheetId="39">[1]!____p1</definedName>
    <definedName name="asde" localSheetId="20">[1]!____p1</definedName>
    <definedName name="asde" localSheetId="4">[1]!____p1</definedName>
    <definedName name="asde" localSheetId="25">[1]!____p1</definedName>
    <definedName name="asde" localSheetId="27">[1]!____p1</definedName>
    <definedName name="asde" localSheetId="31">[1]!____p1</definedName>
    <definedName name="asde" localSheetId="35">[1]!____p1</definedName>
    <definedName name="asde" localSheetId="33">[1]!____p1</definedName>
    <definedName name="asde" localSheetId="53">[1]!____p1</definedName>
    <definedName name="asde" localSheetId="29">[1]!____p1</definedName>
    <definedName name="asde" localSheetId="49">[1]!____p1</definedName>
    <definedName name="asde" localSheetId="6">[1]!____p1</definedName>
    <definedName name="asde" localSheetId="41">[1]!____p1</definedName>
    <definedName name="asde" localSheetId="8">[1]!____p1</definedName>
    <definedName name="asde" localSheetId="43">[1]!____p1</definedName>
    <definedName name="asde" localSheetId="10">[1]!____p1</definedName>
    <definedName name="asde" localSheetId="37">[1]!____p1</definedName>
    <definedName name="asde" localSheetId="12">[1]!____p1</definedName>
    <definedName name="asde" localSheetId="51">[1]!____p1</definedName>
    <definedName name="asde" localSheetId="14">[1]!____p1</definedName>
    <definedName name="asde" localSheetId="23">[1]!____p1</definedName>
    <definedName name="asde" localSheetId="55">[0]!____p1</definedName>
    <definedName name="asde" localSheetId="47">[1]!____p1</definedName>
    <definedName name="asde" localSheetId="18">[1]!____p1</definedName>
    <definedName name="asde" localSheetId="45">[1]!____p1</definedName>
    <definedName name="asde" localSheetId="16">[1]!____p1</definedName>
    <definedName name="asde">[0]!____p1</definedName>
    <definedName name="asde_1">#NAME?</definedName>
    <definedName name="asde_2">#NAME?</definedName>
    <definedName name="asde_3">#NAME?</definedName>
    <definedName name="asde_4">#NAME?</definedName>
    <definedName name="asdetev" localSheetId="25" hidden="1">{"'Janeiro'!$A$1:$I$153"}</definedName>
    <definedName name="asdetev" localSheetId="27" hidden="1">{"'Janeiro'!$A$1:$I$153"}</definedName>
    <definedName name="asdetev" localSheetId="31" hidden="1">{"'Janeiro'!$A$1:$I$153"}</definedName>
    <definedName name="asdetev" localSheetId="29" hidden="1">{"'Janeiro'!$A$1:$I$153"}</definedName>
    <definedName name="asdetev" localSheetId="23" hidden="1">{"'Janeiro'!$A$1:$I$153"}</definedName>
    <definedName name="asdetev" localSheetId="55" hidden="1">{"'Janeiro'!$A$1:$I$153"}</definedName>
    <definedName name="asdetev" hidden="1">{"'Janeiro'!$A$1:$I$153"}</definedName>
    <definedName name="asdf">#REF!</definedName>
    <definedName name="asdfasdasdasd" localSheetId="25" hidden="1">{#N/A,#N/A,FALSE,"BALLANTINE´S ";#N/A,#N/A,FALSE,"FUNDADOR"}</definedName>
    <definedName name="asdfasdasdasd" localSheetId="27" hidden="1">{#N/A,#N/A,FALSE,"BALLANTINE´S ";#N/A,#N/A,FALSE,"FUNDADOR"}</definedName>
    <definedName name="asdfasdasdasd" localSheetId="31" hidden="1">{#N/A,#N/A,FALSE,"BALLANTINE´S ";#N/A,#N/A,FALSE,"FUNDADOR"}</definedName>
    <definedName name="asdfasdasdasd" localSheetId="29" hidden="1">{#N/A,#N/A,FALSE,"BALLANTINE´S ";#N/A,#N/A,FALSE,"FUNDADOR"}</definedName>
    <definedName name="asdfasdasdasd" localSheetId="23" hidden="1">{#N/A,#N/A,FALSE,"BALLANTINE´S ";#N/A,#N/A,FALSE,"FUNDADOR"}</definedName>
    <definedName name="asdfasdasdasd" localSheetId="55" hidden="1">{#N/A,#N/A,FALSE,"BALLANTINE´S ";#N/A,#N/A,FALSE,"FUNDADOR"}</definedName>
    <definedName name="asdfasdasdasd" hidden="1">{#N/A,#N/A,FALSE,"BALLANTINE´S ";#N/A,#N/A,FALSE,"FUNDADOR"}</definedName>
    <definedName name="asdfasdfa" localSheetId="39">[1]!_p1</definedName>
    <definedName name="asdfasdfa" localSheetId="20">[1]!_p1</definedName>
    <definedName name="asdfasdfa" localSheetId="4">[1]!_p1</definedName>
    <definedName name="asdfasdfa" localSheetId="25">[1]!_p1</definedName>
    <definedName name="asdfasdfa" localSheetId="27">[1]!_p1</definedName>
    <definedName name="asdfasdfa" localSheetId="31">[1]!_p1</definedName>
    <definedName name="asdfasdfa" localSheetId="35">[1]!_p1</definedName>
    <definedName name="asdfasdfa" localSheetId="33">[1]!_p1</definedName>
    <definedName name="asdfasdfa" localSheetId="53">[1]!_p1</definedName>
    <definedName name="asdfasdfa" localSheetId="29">[1]!_p1</definedName>
    <definedName name="asdfasdfa" localSheetId="49">[1]!_p1</definedName>
    <definedName name="asdfasdfa" localSheetId="6">[1]!_p1</definedName>
    <definedName name="asdfasdfa" localSheetId="41">[1]!_p1</definedName>
    <definedName name="asdfasdfa" localSheetId="8">[1]!_p1</definedName>
    <definedName name="asdfasdfa" localSheetId="43">[1]!_p1</definedName>
    <definedName name="asdfasdfa" localSheetId="10">[1]!_p1</definedName>
    <definedName name="asdfasdfa" localSheetId="37">[1]!_p1</definedName>
    <definedName name="asdfasdfa" localSheetId="12">[1]!_p1</definedName>
    <definedName name="asdfasdfa" localSheetId="51">[1]!_p1</definedName>
    <definedName name="asdfasdfa" localSheetId="14">[1]!_p1</definedName>
    <definedName name="asdfasdfa" localSheetId="23">[1]!_p1</definedName>
    <definedName name="asdfasdfa" localSheetId="55">[0]!_p1</definedName>
    <definedName name="asdfasdfa" localSheetId="47">[1]!_p1</definedName>
    <definedName name="asdfasdfa" localSheetId="18">[1]!_p1</definedName>
    <definedName name="asdfasdfa" localSheetId="45">[1]!_p1</definedName>
    <definedName name="asdfasdfa" localSheetId="16">[1]!_p1</definedName>
    <definedName name="asdfasdfa">[0]!_p1</definedName>
    <definedName name="asdfasdfa_1" localSheetId="39">_p1</definedName>
    <definedName name="asdfasdfa_1" localSheetId="20">_p1</definedName>
    <definedName name="asdfasdfa_1" localSheetId="4">_p1</definedName>
    <definedName name="asdfasdfa_1" localSheetId="25">_p1</definedName>
    <definedName name="asdfasdfa_1" localSheetId="27">_p1</definedName>
    <definedName name="asdfasdfa_1" localSheetId="31">_p1</definedName>
    <definedName name="asdfasdfa_1" localSheetId="35">_p1</definedName>
    <definedName name="asdfasdfa_1" localSheetId="33">_p1</definedName>
    <definedName name="asdfasdfa_1" localSheetId="53">_p1</definedName>
    <definedName name="asdfasdfa_1" localSheetId="29">_p1</definedName>
    <definedName name="asdfasdfa_1" localSheetId="49">_p1</definedName>
    <definedName name="asdfasdfa_1" localSheetId="6">_p1</definedName>
    <definedName name="asdfasdfa_1" localSheetId="41">_p1</definedName>
    <definedName name="asdfasdfa_1" localSheetId="8">_p1</definedName>
    <definedName name="asdfasdfa_1" localSheetId="43">_p1</definedName>
    <definedName name="asdfasdfa_1" localSheetId="10">_p1</definedName>
    <definedName name="asdfasdfa_1" localSheetId="37">_p1</definedName>
    <definedName name="asdfasdfa_1" localSheetId="12">_p1</definedName>
    <definedName name="asdfasdfa_1" localSheetId="51">_p1</definedName>
    <definedName name="asdfasdfa_1" localSheetId="14">_p1</definedName>
    <definedName name="asdfasdfa_1" localSheetId="23">_p1</definedName>
    <definedName name="asdfasdfa_1" localSheetId="55">_p1</definedName>
    <definedName name="asdfasdfa_1" localSheetId="47">_p1</definedName>
    <definedName name="asdfasdfa_1" localSheetId="18">_p1</definedName>
    <definedName name="asdfasdfa_1" localSheetId="45">_p1</definedName>
    <definedName name="asdfasdfa_1" localSheetId="16">_p1</definedName>
    <definedName name="asdfasdfa_1">_p1</definedName>
    <definedName name="asdfasdfa_2">"_p1"</definedName>
    <definedName name="asdfasdfa_4">"_p1"</definedName>
    <definedName name="asdfasdfasdf" localSheetId="39">[1]!_p1</definedName>
    <definedName name="asdfasdfasdf" localSheetId="20">[1]!_p1</definedName>
    <definedName name="asdfasdfasdf" localSheetId="4">[1]!_p1</definedName>
    <definedName name="asdfasdfasdf" localSheetId="25">[1]!_p1</definedName>
    <definedName name="asdfasdfasdf" localSheetId="27">[1]!_p1</definedName>
    <definedName name="asdfasdfasdf" localSheetId="31">[1]!_p1</definedName>
    <definedName name="asdfasdfasdf" localSheetId="35">[1]!_p1</definedName>
    <definedName name="asdfasdfasdf" localSheetId="33">[1]!_p1</definedName>
    <definedName name="asdfasdfasdf" localSheetId="53">[1]!_p1</definedName>
    <definedName name="asdfasdfasdf" localSheetId="29">[1]!_p1</definedName>
    <definedName name="asdfasdfasdf" localSheetId="49">[1]!_p1</definedName>
    <definedName name="asdfasdfasdf" localSheetId="6">[1]!_p1</definedName>
    <definedName name="asdfasdfasdf" localSheetId="41">[1]!_p1</definedName>
    <definedName name="asdfasdfasdf" localSheetId="8">[1]!_p1</definedName>
    <definedName name="asdfasdfasdf" localSheetId="43">[1]!_p1</definedName>
    <definedName name="asdfasdfasdf" localSheetId="10">[1]!_p1</definedName>
    <definedName name="asdfasdfasdf" localSheetId="37">[1]!_p1</definedName>
    <definedName name="asdfasdfasdf" localSheetId="12">[1]!_p1</definedName>
    <definedName name="asdfasdfasdf" localSheetId="51">[1]!_p1</definedName>
    <definedName name="asdfasdfasdf" localSheetId="14">[1]!_p1</definedName>
    <definedName name="asdfasdfasdf" localSheetId="23">[1]!_p1</definedName>
    <definedName name="asdfasdfasdf" localSheetId="55">[0]!_p1</definedName>
    <definedName name="asdfasdfasdf" localSheetId="47">[1]!_p1</definedName>
    <definedName name="asdfasdfasdf" localSheetId="18">[1]!_p1</definedName>
    <definedName name="asdfasdfasdf" localSheetId="45">[1]!_p1</definedName>
    <definedName name="asdfasdfasdf" localSheetId="16">[1]!_p1</definedName>
    <definedName name="asdfasdfasdf">[0]!_p1</definedName>
    <definedName name="asdfasdfasdf_1" localSheetId="39">_p1</definedName>
    <definedName name="asdfasdfasdf_1" localSheetId="20">_p1</definedName>
    <definedName name="asdfasdfasdf_1" localSheetId="4">_p1</definedName>
    <definedName name="asdfasdfasdf_1" localSheetId="25">_p1</definedName>
    <definedName name="asdfasdfasdf_1" localSheetId="27">_p1</definedName>
    <definedName name="asdfasdfasdf_1" localSheetId="31">_p1</definedName>
    <definedName name="asdfasdfasdf_1" localSheetId="35">_p1</definedName>
    <definedName name="asdfasdfasdf_1" localSheetId="33">_p1</definedName>
    <definedName name="asdfasdfasdf_1" localSheetId="53">_p1</definedName>
    <definedName name="asdfasdfasdf_1" localSheetId="29">_p1</definedName>
    <definedName name="asdfasdfasdf_1" localSheetId="49">_p1</definedName>
    <definedName name="asdfasdfasdf_1" localSheetId="6">_p1</definedName>
    <definedName name="asdfasdfasdf_1" localSheetId="41">_p1</definedName>
    <definedName name="asdfasdfasdf_1" localSheetId="8">_p1</definedName>
    <definedName name="asdfasdfasdf_1" localSheetId="43">_p1</definedName>
    <definedName name="asdfasdfasdf_1" localSheetId="10">_p1</definedName>
    <definedName name="asdfasdfasdf_1" localSheetId="37">_p1</definedName>
    <definedName name="asdfasdfasdf_1" localSheetId="12">_p1</definedName>
    <definedName name="asdfasdfasdf_1" localSheetId="51">_p1</definedName>
    <definedName name="asdfasdfasdf_1" localSheetId="14">_p1</definedName>
    <definedName name="asdfasdfasdf_1" localSheetId="23">_p1</definedName>
    <definedName name="asdfasdfasdf_1" localSheetId="55">_p1</definedName>
    <definedName name="asdfasdfasdf_1" localSheetId="47">_p1</definedName>
    <definedName name="asdfasdfasdf_1" localSheetId="18">_p1</definedName>
    <definedName name="asdfasdfasdf_1" localSheetId="45">_p1</definedName>
    <definedName name="asdfasdfasdf_1" localSheetId="16">_p1</definedName>
    <definedName name="asdfasdfasdf_1">_p1</definedName>
    <definedName name="asdfasdfasdf_2" localSheetId="39">_p1</definedName>
    <definedName name="asdfasdfasdf_2" localSheetId="20">_p1</definedName>
    <definedName name="asdfasdfasdf_2" localSheetId="4">_p1</definedName>
    <definedName name="asdfasdfasdf_2" localSheetId="25">_p1</definedName>
    <definedName name="asdfasdfasdf_2" localSheetId="27">_p1</definedName>
    <definedName name="asdfasdfasdf_2" localSheetId="31">_p1</definedName>
    <definedName name="asdfasdfasdf_2" localSheetId="35">_p1</definedName>
    <definedName name="asdfasdfasdf_2" localSheetId="33">_p1</definedName>
    <definedName name="asdfasdfasdf_2" localSheetId="53">_p1</definedName>
    <definedName name="asdfasdfasdf_2" localSheetId="29">_p1</definedName>
    <definedName name="asdfasdfasdf_2" localSheetId="49">_p1</definedName>
    <definedName name="asdfasdfasdf_2" localSheetId="6">_p1</definedName>
    <definedName name="asdfasdfasdf_2" localSheetId="41">_p1</definedName>
    <definedName name="asdfasdfasdf_2" localSheetId="8">_p1</definedName>
    <definedName name="asdfasdfasdf_2" localSheetId="43">_p1</definedName>
    <definedName name="asdfasdfasdf_2" localSheetId="10">_p1</definedName>
    <definedName name="asdfasdfasdf_2" localSheetId="37">_p1</definedName>
    <definedName name="asdfasdfasdf_2" localSheetId="12">_p1</definedName>
    <definedName name="asdfasdfasdf_2" localSheetId="51">_p1</definedName>
    <definedName name="asdfasdfasdf_2" localSheetId="14">_p1</definedName>
    <definedName name="asdfasdfasdf_2" localSheetId="23">_p1</definedName>
    <definedName name="asdfasdfasdf_2" localSheetId="55">_p1</definedName>
    <definedName name="asdfasdfasdf_2" localSheetId="47">_p1</definedName>
    <definedName name="asdfasdfasdf_2" localSheetId="18">_p1</definedName>
    <definedName name="asdfasdfasdf_2" localSheetId="45">_p1</definedName>
    <definedName name="asdfasdfasdf_2" localSheetId="16">_p1</definedName>
    <definedName name="asdfasdfasdf_2">_p1</definedName>
    <definedName name="asdfasdfasdf_3" localSheetId="39">_p1</definedName>
    <definedName name="asdfasdfasdf_3" localSheetId="20">_p1</definedName>
    <definedName name="asdfasdfasdf_3" localSheetId="4">_p1</definedName>
    <definedName name="asdfasdfasdf_3" localSheetId="25">_p1</definedName>
    <definedName name="asdfasdfasdf_3" localSheetId="27">_p1</definedName>
    <definedName name="asdfasdfasdf_3" localSheetId="31">_p1</definedName>
    <definedName name="asdfasdfasdf_3" localSheetId="35">_p1</definedName>
    <definedName name="asdfasdfasdf_3" localSheetId="33">_p1</definedName>
    <definedName name="asdfasdfasdf_3" localSheetId="53">_p1</definedName>
    <definedName name="asdfasdfasdf_3" localSheetId="29">_p1</definedName>
    <definedName name="asdfasdfasdf_3" localSheetId="49">_p1</definedName>
    <definedName name="asdfasdfasdf_3" localSheetId="6">_p1</definedName>
    <definedName name="asdfasdfasdf_3" localSheetId="41">_p1</definedName>
    <definedName name="asdfasdfasdf_3" localSheetId="8">_p1</definedName>
    <definedName name="asdfasdfasdf_3" localSheetId="43">_p1</definedName>
    <definedName name="asdfasdfasdf_3" localSheetId="10">_p1</definedName>
    <definedName name="asdfasdfasdf_3" localSheetId="37">_p1</definedName>
    <definedName name="asdfasdfasdf_3" localSheetId="12">_p1</definedName>
    <definedName name="asdfasdfasdf_3" localSheetId="51">_p1</definedName>
    <definedName name="asdfasdfasdf_3" localSheetId="14">_p1</definedName>
    <definedName name="asdfasdfasdf_3" localSheetId="23">_p1</definedName>
    <definedName name="asdfasdfasdf_3" localSheetId="55">_p1</definedName>
    <definedName name="asdfasdfasdf_3" localSheetId="47">_p1</definedName>
    <definedName name="asdfasdfasdf_3" localSheetId="18">_p1</definedName>
    <definedName name="asdfasdfasdf_3" localSheetId="45">_p1</definedName>
    <definedName name="asdfasdfasdf_3" localSheetId="16">_p1</definedName>
    <definedName name="asdfasdfasdf_3">_p1</definedName>
    <definedName name="asdfasdfasdf_4" localSheetId="39">_p1</definedName>
    <definedName name="asdfasdfasdf_4" localSheetId="20">_p1</definedName>
    <definedName name="asdfasdfasdf_4" localSheetId="4">_p1</definedName>
    <definedName name="asdfasdfasdf_4" localSheetId="25">_p1</definedName>
    <definedName name="asdfasdfasdf_4" localSheetId="27">_p1</definedName>
    <definedName name="asdfasdfasdf_4" localSheetId="31">_p1</definedName>
    <definedName name="asdfasdfasdf_4" localSheetId="35">_p1</definedName>
    <definedName name="asdfasdfasdf_4" localSheetId="33">_p1</definedName>
    <definedName name="asdfasdfasdf_4" localSheetId="53">_p1</definedName>
    <definedName name="asdfasdfasdf_4" localSheetId="29">_p1</definedName>
    <definedName name="asdfasdfasdf_4" localSheetId="49">_p1</definedName>
    <definedName name="asdfasdfasdf_4" localSheetId="6">_p1</definedName>
    <definedName name="asdfasdfasdf_4" localSheetId="41">_p1</definedName>
    <definedName name="asdfasdfasdf_4" localSheetId="8">_p1</definedName>
    <definedName name="asdfasdfasdf_4" localSheetId="43">_p1</definedName>
    <definedName name="asdfasdfasdf_4" localSheetId="10">_p1</definedName>
    <definedName name="asdfasdfasdf_4" localSheetId="37">_p1</definedName>
    <definedName name="asdfasdfasdf_4" localSheetId="12">_p1</definedName>
    <definedName name="asdfasdfasdf_4" localSheetId="51">_p1</definedName>
    <definedName name="asdfasdfasdf_4" localSheetId="14">_p1</definedName>
    <definedName name="asdfasdfasdf_4" localSheetId="23">_p1</definedName>
    <definedName name="asdfasdfasdf_4" localSheetId="55">_p1</definedName>
    <definedName name="asdfasdfasdf_4" localSheetId="47">_p1</definedName>
    <definedName name="asdfasdfasdf_4" localSheetId="18">_p1</definedName>
    <definedName name="asdfasdfasdf_4" localSheetId="45">_p1</definedName>
    <definedName name="asdfasdfasdf_4" localSheetId="16">_p1</definedName>
    <definedName name="asdfasdfasdf_4">_p1</definedName>
    <definedName name="asdfgf">#REF!</definedName>
    <definedName name="asdfghj">#REF!</definedName>
    <definedName name="asdfghjklçpi">#REF!</definedName>
    <definedName name="asdfsfas">#REF!</definedName>
    <definedName name="asdg" hidden="1">#REF!</definedName>
    <definedName name="asdga">#REF!</definedName>
    <definedName name="ASDGSDBVAS" localSheetId="25" hidden="1">{#N/A,#N/A,FALSE,"CARATUL";#N/A,#N/A,FALSE,"PROFIT AND LOSS";#N/A,#N/A,FALSE,"GRAFICO_PBT";#N/A,#N/A,FALSE,"EXPLIC.VARIANTE";#N/A,#N/A,FALSE,"GENERAL EXP.AREA"}</definedName>
    <definedName name="ASDGSDBVAS" localSheetId="27" hidden="1">{#N/A,#N/A,FALSE,"CARATUL";#N/A,#N/A,FALSE,"PROFIT AND LOSS";#N/A,#N/A,FALSE,"GRAFICO_PBT";#N/A,#N/A,FALSE,"EXPLIC.VARIANTE";#N/A,#N/A,FALSE,"GENERAL EXP.AREA"}</definedName>
    <definedName name="ASDGSDBVAS" localSheetId="31" hidden="1">{#N/A,#N/A,FALSE,"CARATUL";#N/A,#N/A,FALSE,"PROFIT AND LOSS";#N/A,#N/A,FALSE,"GRAFICO_PBT";#N/A,#N/A,FALSE,"EXPLIC.VARIANTE";#N/A,#N/A,FALSE,"GENERAL EXP.AREA"}</definedName>
    <definedName name="ASDGSDBVAS" localSheetId="29" hidden="1">{#N/A,#N/A,FALSE,"CARATUL";#N/A,#N/A,FALSE,"PROFIT AND LOSS";#N/A,#N/A,FALSE,"GRAFICO_PBT";#N/A,#N/A,FALSE,"EXPLIC.VARIANTE";#N/A,#N/A,FALSE,"GENERAL EXP.AREA"}</definedName>
    <definedName name="ASDGSDBVAS" localSheetId="23" hidden="1">{#N/A,#N/A,FALSE,"CARATUL";#N/A,#N/A,FALSE,"PROFIT AND LOSS";#N/A,#N/A,FALSE,"GRAFICO_PBT";#N/A,#N/A,FALSE,"EXPLIC.VARIANTE";#N/A,#N/A,FALSE,"GENERAL EXP.AREA"}</definedName>
    <definedName name="ASDGSDBVAS" localSheetId="55" hidden="1">{#N/A,#N/A,FALSE,"CARATUL";#N/A,#N/A,FALSE,"PROFIT AND LOSS";#N/A,#N/A,FALSE,"GRAFICO_PBT";#N/A,#N/A,FALSE,"EXPLIC.VARIANTE";#N/A,#N/A,FALSE,"GENERAL EXP.AREA"}</definedName>
    <definedName name="ASDGSDBVAS" hidden="1">{#N/A,#N/A,FALSE,"CARATUL";#N/A,#N/A,FALSE,"PROFIT AND LOSS";#N/A,#N/A,FALSE,"GRAFICO_PBT";#N/A,#N/A,FALSE,"EXPLIC.VARIANTE";#N/A,#N/A,FALSE,"GENERAL EXP.AREA"}</definedName>
    <definedName name="asdsa">#REF!</definedName>
    <definedName name="asdsad" hidden="1">#REF!</definedName>
    <definedName name="asdsadsad" localSheetId="25" hidden="1">{"'Janeiro'!$A$1:$I$153"}</definedName>
    <definedName name="asdsadsad" localSheetId="27" hidden="1">{"'Janeiro'!$A$1:$I$153"}</definedName>
    <definedName name="asdsadsad" localSheetId="31" hidden="1">{"'Janeiro'!$A$1:$I$153"}</definedName>
    <definedName name="asdsadsad" localSheetId="29" hidden="1">{"'Janeiro'!$A$1:$I$153"}</definedName>
    <definedName name="asdsadsad" localSheetId="23" hidden="1">{"'Janeiro'!$A$1:$I$153"}</definedName>
    <definedName name="asdsadsad" localSheetId="55" hidden="1">{"'Janeiro'!$A$1:$I$153"}</definedName>
    <definedName name="asdsadsad" hidden="1">{"'Janeiro'!$A$1:$I$153"}</definedName>
    <definedName name="asdsadsadsadsadsadsadsadsadsa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adsadsadsadsadsadsadsadsa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sfads" hidden="1">#REF!</definedName>
    <definedName name="asdvg" localSheetId="25" hidden="1">{#N/A,#N/A,FALSE,"BALLANTINE´S ";#N/A,#N/A,FALSE,"FUNDADOR"}</definedName>
    <definedName name="asdvg" localSheetId="27" hidden="1">{#N/A,#N/A,FALSE,"BALLANTINE´S ";#N/A,#N/A,FALSE,"FUNDADOR"}</definedName>
    <definedName name="asdvg" localSheetId="31" hidden="1">{#N/A,#N/A,FALSE,"BALLANTINE´S ";#N/A,#N/A,FALSE,"FUNDADOR"}</definedName>
    <definedName name="asdvg" localSheetId="29" hidden="1">{#N/A,#N/A,FALSE,"BALLANTINE´S ";#N/A,#N/A,FALSE,"FUNDADOR"}</definedName>
    <definedName name="asdvg" localSheetId="23" hidden="1">{#N/A,#N/A,FALSE,"BALLANTINE´S ";#N/A,#N/A,FALSE,"FUNDADOR"}</definedName>
    <definedName name="asdvg" localSheetId="55" hidden="1">{#N/A,#N/A,FALSE,"BALLANTINE´S ";#N/A,#N/A,FALSE,"FUNDADOR"}</definedName>
    <definedName name="asdvg" hidden="1">{#N/A,#N/A,FALSE,"BALLANTINE´S ";#N/A,#N/A,FALSE,"FUNDADOR"}</definedName>
    <definedName name="ASE" localSheetId="39">[1]!____p1</definedName>
    <definedName name="ASE" localSheetId="20">[1]!____p1</definedName>
    <definedName name="ASE" localSheetId="4">[1]!____p1</definedName>
    <definedName name="ASE" localSheetId="25">[1]!____p1</definedName>
    <definedName name="ASE" localSheetId="27">[1]!____p1</definedName>
    <definedName name="ASE" localSheetId="31">[1]!____p1</definedName>
    <definedName name="ASE" localSheetId="35">[1]!____p1</definedName>
    <definedName name="ASE" localSheetId="33">[1]!____p1</definedName>
    <definedName name="ASE" localSheetId="53">[1]!____p1</definedName>
    <definedName name="ASE" localSheetId="29">[1]!____p1</definedName>
    <definedName name="ASE" localSheetId="49">[1]!____p1</definedName>
    <definedName name="ASE" localSheetId="6">[1]!____p1</definedName>
    <definedName name="ASE" localSheetId="41">[1]!____p1</definedName>
    <definedName name="ASE" localSheetId="8">[1]!____p1</definedName>
    <definedName name="ASE" localSheetId="43">[1]!____p1</definedName>
    <definedName name="ASE" localSheetId="10">[1]!____p1</definedName>
    <definedName name="ASE" localSheetId="37">[1]!____p1</definedName>
    <definedName name="ASE" localSheetId="12">[1]!____p1</definedName>
    <definedName name="ASE" localSheetId="51">[1]!____p1</definedName>
    <definedName name="ASE" localSheetId="14">[1]!____p1</definedName>
    <definedName name="ASE" localSheetId="23">[1]!____p1</definedName>
    <definedName name="ASE" localSheetId="55">[0]!____p1</definedName>
    <definedName name="ASE" localSheetId="47">[1]!____p1</definedName>
    <definedName name="ASE" localSheetId="18">[1]!____p1</definedName>
    <definedName name="ASE" localSheetId="45">[1]!____p1</definedName>
    <definedName name="ASE" localSheetId="16">[1]!____p1</definedName>
    <definedName name="ASE">[0]!____p1</definedName>
    <definedName name="ased" localSheetId="39">[1]!____p1</definedName>
    <definedName name="ased" localSheetId="20">[1]!____p1</definedName>
    <definedName name="ased" localSheetId="4">[1]!____p1</definedName>
    <definedName name="ased" localSheetId="25">[1]!____p1</definedName>
    <definedName name="ased" localSheetId="27">[1]!____p1</definedName>
    <definedName name="ased" localSheetId="31">[1]!____p1</definedName>
    <definedName name="ased" localSheetId="35">[1]!____p1</definedName>
    <definedName name="ased" localSheetId="33">[1]!____p1</definedName>
    <definedName name="ased" localSheetId="53">[1]!____p1</definedName>
    <definedName name="ased" localSheetId="29">[1]!____p1</definedName>
    <definedName name="ased" localSheetId="49">[1]!____p1</definedName>
    <definedName name="ased" localSheetId="6">[1]!____p1</definedName>
    <definedName name="ased" localSheetId="41">[1]!____p1</definedName>
    <definedName name="ased" localSheetId="8">[1]!____p1</definedName>
    <definedName name="ased" localSheetId="43">[1]!____p1</definedName>
    <definedName name="ased" localSheetId="10">[1]!____p1</definedName>
    <definedName name="ased" localSheetId="37">[1]!____p1</definedName>
    <definedName name="ased" localSheetId="12">[1]!____p1</definedName>
    <definedName name="ased" localSheetId="51">[1]!____p1</definedName>
    <definedName name="ased" localSheetId="14">[1]!____p1</definedName>
    <definedName name="ased" localSheetId="23">[1]!____p1</definedName>
    <definedName name="ased" localSheetId="55">[0]!____p1</definedName>
    <definedName name="ased" localSheetId="47">[1]!____p1</definedName>
    <definedName name="ased" localSheetId="18">[1]!____p1</definedName>
    <definedName name="ased" localSheetId="45">[1]!____p1</definedName>
    <definedName name="ased" localSheetId="16">[1]!____p1</definedName>
    <definedName name="ased">[0]!____p1</definedName>
    <definedName name="asfasfas">#REF!</definedName>
    <definedName name="asfasfasf">#REF!</definedName>
    <definedName name="asfdg" localSheetId="25" hidden="1">{#N/A,#N/A,FALSE,"caratula";#N/A,#N/A,FALSE,"Product by line";#N/A,#N/A,FALSE,"YTD";#N/A,#N/A,FALSE,"Per Units";#N/A,#N/A,FALSE,"Amount"}</definedName>
    <definedName name="asfdg" localSheetId="27" hidden="1">{#N/A,#N/A,FALSE,"caratula";#N/A,#N/A,FALSE,"Product by line";#N/A,#N/A,FALSE,"YTD";#N/A,#N/A,FALSE,"Per Units";#N/A,#N/A,FALSE,"Amount"}</definedName>
    <definedName name="asfdg" localSheetId="31" hidden="1">{#N/A,#N/A,FALSE,"caratula";#N/A,#N/A,FALSE,"Product by line";#N/A,#N/A,FALSE,"YTD";#N/A,#N/A,FALSE,"Per Units";#N/A,#N/A,FALSE,"Amount"}</definedName>
    <definedName name="asfdg" localSheetId="29" hidden="1">{#N/A,#N/A,FALSE,"caratula";#N/A,#N/A,FALSE,"Product by line";#N/A,#N/A,FALSE,"YTD";#N/A,#N/A,FALSE,"Per Units";#N/A,#N/A,FALSE,"Amount"}</definedName>
    <definedName name="asfdg" localSheetId="23" hidden="1">{#N/A,#N/A,FALSE,"caratula";#N/A,#N/A,FALSE,"Product by line";#N/A,#N/A,FALSE,"YTD";#N/A,#N/A,FALSE,"Per Units";#N/A,#N/A,FALSE,"Amount"}</definedName>
    <definedName name="asfdg" localSheetId="55" hidden="1">{#N/A,#N/A,FALSE,"caratula";#N/A,#N/A,FALSE,"Product by line";#N/A,#N/A,FALSE,"YTD";#N/A,#N/A,FALSE,"Per Units";#N/A,#N/A,FALSE,"Amount"}</definedName>
    <definedName name="asfdg" hidden="1">{#N/A,#N/A,FALSE,"caratula";#N/A,#N/A,FALSE,"Product by line";#N/A,#N/A,FALSE,"YTD";#N/A,#N/A,FALSE,"Per Units";#N/A,#N/A,FALSE,"Amount"}</definedName>
    <definedName name="asn" hidden="1">#REF!</definedName>
    <definedName name="ass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_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ds" hidden="1">#REF!</definedName>
    <definedName name="assss">#REF!</definedName>
    <definedName name="assssss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ssss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Asuportemorato">#REF!</definedName>
    <definedName name="aswq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q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WW">#REF!</definedName>
    <definedName name="asx" localSheetId="25" hidden="1">{"Prenissas",#N/A,FALSE,"Consolidado (3)";"Lucros000",#N/A,FALSE,"Consolidado (3)";"LucrosHL",#N/A,FALSE,"Consolidado (3)";"Balanco",#N/A,FALSE,"Consolidado (3)";"FluxoC",#N/A,FALSE,"Consolidado (3)"}</definedName>
    <definedName name="asx" localSheetId="27" hidden="1">{"Prenissas",#N/A,FALSE,"Consolidado (3)";"Lucros000",#N/A,FALSE,"Consolidado (3)";"LucrosHL",#N/A,FALSE,"Consolidado (3)";"Balanco",#N/A,FALSE,"Consolidado (3)";"FluxoC",#N/A,FALSE,"Consolidado (3)"}</definedName>
    <definedName name="asx" localSheetId="31" hidden="1">{"Prenissas",#N/A,FALSE,"Consolidado (3)";"Lucros000",#N/A,FALSE,"Consolidado (3)";"LucrosHL",#N/A,FALSE,"Consolidado (3)";"Balanco",#N/A,FALSE,"Consolidado (3)";"FluxoC",#N/A,FALSE,"Consolidado (3)"}</definedName>
    <definedName name="asx" localSheetId="29" hidden="1">{"Prenissas",#N/A,FALSE,"Consolidado (3)";"Lucros000",#N/A,FALSE,"Consolidado (3)";"LucrosHL",#N/A,FALSE,"Consolidado (3)";"Balanco",#N/A,FALSE,"Consolidado (3)";"FluxoC",#N/A,FALSE,"Consolidado (3)"}</definedName>
    <definedName name="asx" localSheetId="23" hidden="1">{"Prenissas",#N/A,FALSE,"Consolidado (3)";"Lucros000",#N/A,FALSE,"Consolidado (3)";"LucrosHL",#N/A,FALSE,"Consolidado (3)";"Balanco",#N/A,FALSE,"Consolidado (3)";"FluxoC",#N/A,FALSE,"Consolidado (3)"}</definedName>
    <definedName name="asx" localSheetId="55" hidden="1">{"Prenissas",#N/A,FALSE,"Consolidado (3)";"Lucros000",#N/A,FALSE,"Consolidado (3)";"LucrosHL",#N/A,FALSE,"Consolidado (3)";"Balanco",#N/A,FALSE,"Consolidado (3)";"FluxoC",#N/A,FALSE,"Consolidado (3)"}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T" localSheetId="25" hidden="1">{#N/A,#N/A,FALSE,"caratula";#N/A,#N/A,FALSE,"Product by line";#N/A,#N/A,FALSE,"YTD";#N/A,#N/A,FALSE,"Per Units";#N/A,#N/A,FALSE,"Amount"}</definedName>
    <definedName name="AT" localSheetId="27" hidden="1">{#N/A,#N/A,FALSE,"caratula";#N/A,#N/A,FALSE,"Product by line";#N/A,#N/A,FALSE,"YTD";#N/A,#N/A,FALSE,"Per Units";#N/A,#N/A,FALSE,"Amount"}</definedName>
    <definedName name="AT" localSheetId="31" hidden="1">{#N/A,#N/A,FALSE,"caratula";#N/A,#N/A,FALSE,"Product by line";#N/A,#N/A,FALSE,"YTD";#N/A,#N/A,FALSE,"Per Units";#N/A,#N/A,FALSE,"Amount"}</definedName>
    <definedName name="AT" localSheetId="29" hidden="1">{#N/A,#N/A,FALSE,"caratula";#N/A,#N/A,FALSE,"Product by line";#N/A,#N/A,FALSE,"YTD";#N/A,#N/A,FALSE,"Per Units";#N/A,#N/A,FALSE,"Amount"}</definedName>
    <definedName name="AT" localSheetId="23" hidden="1">{#N/A,#N/A,FALSE,"caratula";#N/A,#N/A,FALSE,"Product by line";#N/A,#N/A,FALSE,"YTD";#N/A,#N/A,FALSE,"Per Units";#N/A,#N/A,FALSE,"Amount"}</definedName>
    <definedName name="AT" localSheetId="55" hidden="1">{#N/A,#N/A,FALSE,"caratula";#N/A,#N/A,FALSE,"Product by line";#N/A,#N/A,FALSE,"YTD";#N/A,#N/A,FALSE,"Per Units";#N/A,#N/A,FALSE,"Amount"}</definedName>
    <definedName name="AT" hidden="1">{#N/A,#N/A,FALSE,"caratula";#N/A,#N/A,FALSE,"Product by line";#N/A,#N/A,FALSE,"YTD";#N/A,#N/A,FALSE,"Per Units";#N/A,#N/A,FALSE,"Amount"}</definedName>
    <definedName name="Ata" localSheetId="25" hidden="1">{#N/A,#N/A,FALSE,"ROTINA";#N/A,#N/A,FALSE,"ITENS";#N/A,#N/A,FALSE,"ACOMP"}</definedName>
    <definedName name="Ata" localSheetId="27" hidden="1">{#N/A,#N/A,FALSE,"ROTINA";#N/A,#N/A,FALSE,"ITENS";#N/A,#N/A,FALSE,"ACOMP"}</definedName>
    <definedName name="Ata" localSheetId="31" hidden="1">{#N/A,#N/A,FALSE,"ROTINA";#N/A,#N/A,FALSE,"ITENS";#N/A,#N/A,FALSE,"ACOMP"}</definedName>
    <definedName name="Ata" localSheetId="29" hidden="1">{#N/A,#N/A,FALSE,"ROTINA";#N/A,#N/A,FALSE,"ITENS";#N/A,#N/A,FALSE,"ACOMP"}</definedName>
    <definedName name="Ata" localSheetId="23" hidden="1">{#N/A,#N/A,FALSE,"ROTINA";#N/A,#N/A,FALSE,"ITENS";#N/A,#N/A,FALSE,"ACOMP"}</definedName>
    <definedName name="Ata" localSheetId="55" hidden="1">{#N/A,#N/A,FALSE,"ROTINA";#N/A,#N/A,FALSE,"ITENS";#N/A,#N/A,FALSE,"ACOMP"}</definedName>
    <definedName name="Ata" hidden="1">{#N/A,#N/A,FALSE,"ROTINA";#N/A,#N/A,FALSE,"ITENS";#N/A,#N/A,FALSE,"ACOMP"}</definedName>
    <definedName name="Atendimento">#REF!</definedName>
    <definedName name="Ativações_por_Localidades">#REF!</definedName>
    <definedName name="ATQW">#REF!</definedName>
    <definedName name="atrevidacir96">#REF!</definedName>
    <definedName name="atrevidacir97">#REF!</definedName>
    <definedName name="atrevidacir98">#REF!</definedName>
    <definedName name="atrevidacirmedia97">#REF!</definedName>
    <definedName name="atrevidacpm96">#REF!</definedName>
    <definedName name="atrevidacpm97">#REF!</definedName>
    <definedName name="atrevidacpm98">#REF!</definedName>
    <definedName name="atrevidacpmmedia97">#REF!</definedName>
    <definedName name="atrevidatabela98">#REF!</definedName>
    <definedName name="attua25">#REF!</definedName>
    <definedName name="attualizar">#REF!</definedName>
    <definedName name="ATUAL">#REF!</definedName>
    <definedName name="ATUALIZADO_EM">#REF!</definedName>
    <definedName name="atualizar">#REF!</definedName>
    <definedName name="AU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ud">#REF!</definedName>
    <definedName name="AUDGLO">#REF!</definedName>
    <definedName name="audiência">#REF!</definedName>
    <definedName name="Aus_624210">#REF!</definedName>
    <definedName name="AUT">#REF!</definedName>
    <definedName name="AutoAjusteM0">#REF!,#REF!,#REF!,#REF!,#REF!,#REF!,#REF!,#REF!,#REF!,#REF!,#REF!,#REF!</definedName>
    <definedName name="AutoAjusteM1">#REF!,#REF!,#REF!,#REF!,#REF!,#REF!,#REF!,#REF!,#REF!,#REF!,#REF!,#REF!,#REF!,#REF!,#REF!,#REF!,#REF!,#REF!,#REF!,#REF!,#REF!,#REF!,#REF!,#REF!,#REF!,#REF!,#REF!,#REF!,#REF!,#REF!,#REF!</definedName>
    <definedName name="AutoAjusteM2">#REF!,#REF!,#REF!,#REF!,#REF!,#REF!,#REF!,#REF!,#REF!,#REF!,#REF!,#REF!,#REF!,#REF!,#REF!,#REF!,#REF!,#REF!,#REF!,#REF!,#REF!,#REF!,#REF!,#REF!,#REF!,#REF!,#REF!,#REF!,#REF!,#REF!,#REF!,#REF!</definedName>
    <definedName name="AutoAjusteM3">#REF!,#REF!,#REF!,#REF!,#REF!,#REF!,#REF!,#REF!,#REF!,#REF!,#REF!,#REF!,#REF!,#REF!,#REF!,#REF!,#REF!,#REF!,#REF!,#REF!,#REF!,#REF!,#REF!,#REF!,#REF!,#REF!,#REF!,#REF!,#REF!,#REF!</definedName>
    <definedName name="AV">#REF!</definedName>
    <definedName name="avab" localSheetId="39">[1]!_p1</definedName>
    <definedName name="avab" localSheetId="20">[1]!_p1</definedName>
    <definedName name="avab" localSheetId="4">[1]!_p1</definedName>
    <definedName name="avab" localSheetId="25">[1]!_p1</definedName>
    <definedName name="avab" localSheetId="27">[1]!_p1</definedName>
    <definedName name="avab" localSheetId="31">[1]!_p1</definedName>
    <definedName name="avab" localSheetId="35">[1]!_p1</definedName>
    <definedName name="avab" localSheetId="33">[1]!_p1</definedName>
    <definedName name="avab" localSheetId="53">[1]!_p1</definedName>
    <definedName name="avab" localSheetId="29">[1]!_p1</definedName>
    <definedName name="avab" localSheetId="49">[1]!_p1</definedName>
    <definedName name="avab" localSheetId="6">[1]!_p1</definedName>
    <definedName name="avab" localSheetId="41">[1]!_p1</definedName>
    <definedName name="avab" localSheetId="8">[1]!_p1</definedName>
    <definedName name="avab" localSheetId="43">[1]!_p1</definedName>
    <definedName name="avab" localSheetId="10">[1]!_p1</definedName>
    <definedName name="avab" localSheetId="37">[1]!_p1</definedName>
    <definedName name="avab" localSheetId="12">[1]!_p1</definedName>
    <definedName name="avab" localSheetId="51">[1]!_p1</definedName>
    <definedName name="avab" localSheetId="14">[1]!_p1</definedName>
    <definedName name="avab" localSheetId="23">[1]!_p1</definedName>
    <definedName name="avab" localSheetId="55">[0]!_p1</definedName>
    <definedName name="avab" localSheetId="47">[1]!_p1</definedName>
    <definedName name="avab" localSheetId="18">[1]!_p1</definedName>
    <definedName name="avab" localSheetId="45">[1]!_p1</definedName>
    <definedName name="avab" localSheetId="16">[1]!_p1</definedName>
    <definedName name="avab">[0]!_p1</definedName>
    <definedName name="avab_1">#NAME?</definedName>
    <definedName name="avab_2">#NAME?</definedName>
    <definedName name="avab_3">#NAME?</definedName>
    <definedName name="avab_4">#NAME?</definedName>
    <definedName name="aw">#REF!</definedName>
    <definedName name="awe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F" localSheetId="25" hidden="1">{#N/A,#N/A,FALSE,"CARATUL";#N/A,#N/A,FALSE,"PROFIT AND LOSS";#N/A,#N/A,FALSE,"GRAFICO_PBT";#N/A,#N/A,FALSE,"EXPLIC.VARIANTE";#N/A,#N/A,FALSE,"GENERAL EXP.AREA"}</definedName>
    <definedName name="aWEF" localSheetId="27" hidden="1">{#N/A,#N/A,FALSE,"CARATUL";#N/A,#N/A,FALSE,"PROFIT AND LOSS";#N/A,#N/A,FALSE,"GRAFICO_PBT";#N/A,#N/A,FALSE,"EXPLIC.VARIANTE";#N/A,#N/A,FALSE,"GENERAL EXP.AREA"}</definedName>
    <definedName name="aWEF" localSheetId="31" hidden="1">{#N/A,#N/A,FALSE,"CARATUL";#N/A,#N/A,FALSE,"PROFIT AND LOSS";#N/A,#N/A,FALSE,"GRAFICO_PBT";#N/A,#N/A,FALSE,"EXPLIC.VARIANTE";#N/A,#N/A,FALSE,"GENERAL EXP.AREA"}</definedName>
    <definedName name="aWEF" localSheetId="29" hidden="1">{#N/A,#N/A,FALSE,"CARATUL";#N/A,#N/A,FALSE,"PROFIT AND LOSS";#N/A,#N/A,FALSE,"GRAFICO_PBT";#N/A,#N/A,FALSE,"EXPLIC.VARIANTE";#N/A,#N/A,FALSE,"GENERAL EXP.AREA"}</definedName>
    <definedName name="aWEF" localSheetId="23" hidden="1">{#N/A,#N/A,FALSE,"CARATUL";#N/A,#N/A,FALSE,"PROFIT AND LOSS";#N/A,#N/A,FALSE,"GRAFICO_PBT";#N/A,#N/A,FALSE,"EXPLIC.VARIANTE";#N/A,#N/A,FALSE,"GENERAL EXP.AREA"}</definedName>
    <definedName name="aWEF" localSheetId="55" hidden="1">{#N/A,#N/A,FALSE,"CARATUL";#N/A,#N/A,FALSE,"PROFIT AND LOSS";#N/A,#N/A,FALSE,"GRAFICO_PBT";#N/A,#N/A,FALSE,"EXPLIC.VARIANTE";#N/A,#N/A,FALSE,"GENERAL EXP.AREA"}</definedName>
    <definedName name="aWEF" hidden="1">{#N/A,#N/A,FALSE,"CARATUL";#N/A,#N/A,FALSE,"PROFIT AND LOSS";#N/A,#N/A,FALSE,"GRAFICO_PBT";#N/A,#N/A,FALSE,"EXPLIC.VARIANTE";#N/A,#N/A,FALSE,"GENERAL EXP.AREA"}</definedName>
    <definedName name="AWER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xe">#REF!</definedName>
    <definedName name="AYTAERYT" localSheetId="25" hidden="1">{#N/A,#N/A,FALSE,"CARATUL";#N/A,#N/A,FALSE,"PROFIT AND LOSS";#N/A,#N/A,FALSE,"GRAFICO_PBT";#N/A,#N/A,FALSE,"EXPLIC.VARIANTE";#N/A,#N/A,FALSE,"GENERAL EXP.AREA"}</definedName>
    <definedName name="AYTAERYT" localSheetId="27" hidden="1">{#N/A,#N/A,FALSE,"CARATUL";#N/A,#N/A,FALSE,"PROFIT AND LOSS";#N/A,#N/A,FALSE,"GRAFICO_PBT";#N/A,#N/A,FALSE,"EXPLIC.VARIANTE";#N/A,#N/A,FALSE,"GENERAL EXP.AREA"}</definedName>
    <definedName name="AYTAERYT" localSheetId="31" hidden="1">{#N/A,#N/A,FALSE,"CARATUL";#N/A,#N/A,FALSE,"PROFIT AND LOSS";#N/A,#N/A,FALSE,"GRAFICO_PBT";#N/A,#N/A,FALSE,"EXPLIC.VARIANTE";#N/A,#N/A,FALSE,"GENERAL EXP.AREA"}</definedName>
    <definedName name="AYTAERYT" localSheetId="29" hidden="1">{#N/A,#N/A,FALSE,"CARATUL";#N/A,#N/A,FALSE,"PROFIT AND LOSS";#N/A,#N/A,FALSE,"GRAFICO_PBT";#N/A,#N/A,FALSE,"EXPLIC.VARIANTE";#N/A,#N/A,FALSE,"GENERAL EXP.AREA"}</definedName>
    <definedName name="AYTAERYT" localSheetId="23" hidden="1">{#N/A,#N/A,FALSE,"CARATUL";#N/A,#N/A,FALSE,"PROFIT AND LOSS";#N/A,#N/A,FALSE,"GRAFICO_PBT";#N/A,#N/A,FALSE,"EXPLIC.VARIANTE";#N/A,#N/A,FALSE,"GENERAL EXP.AREA"}</definedName>
    <definedName name="AYTAERYT" localSheetId="55" hidden="1">{#N/A,#N/A,FALSE,"CARATUL";#N/A,#N/A,FALSE,"PROFIT AND LOSS";#N/A,#N/A,FALSE,"GRAFICO_PBT";#N/A,#N/A,FALSE,"EXPLIC.VARIANTE";#N/A,#N/A,FALSE,"GENERAL EXP.AREA"}</definedName>
    <definedName name="AYTAERYT" hidden="1">{#N/A,#N/A,FALSE,"CARATUL";#N/A,#N/A,FALSE,"PROFIT AND LOSS";#N/A,#N/A,FALSE,"GRAFICO_PBT";#N/A,#N/A,FALSE,"EXPLIC.VARIANTE";#N/A,#N/A,FALSE,"GENERAL EXP.AREA"}</definedName>
    <definedName name="az" hidden="1">#REF!</definedName>
    <definedName name="azsSas">#REF!</definedName>
    <definedName name="b" localSheetId="39">[1]!_p1</definedName>
    <definedName name="b" localSheetId="20">[1]!_p1</definedName>
    <definedName name="b" localSheetId="4">[1]!_p1</definedName>
    <definedName name="b" localSheetId="25">[1]!_p1</definedName>
    <definedName name="b" localSheetId="27">[1]!_p1</definedName>
    <definedName name="b" localSheetId="31">[1]!_p1</definedName>
    <definedName name="b" localSheetId="35">[1]!_p1</definedName>
    <definedName name="b" localSheetId="33">[1]!_p1</definedName>
    <definedName name="b" localSheetId="53">[1]!_p1</definedName>
    <definedName name="b" localSheetId="29">[1]!_p1</definedName>
    <definedName name="b" localSheetId="49">[1]!_p1</definedName>
    <definedName name="b" localSheetId="6">[1]!_p1</definedName>
    <definedName name="b" localSheetId="41">[1]!_p1</definedName>
    <definedName name="b" localSheetId="8">[1]!_p1</definedName>
    <definedName name="b" localSheetId="43">[1]!_p1</definedName>
    <definedName name="b" localSheetId="10">[1]!_p1</definedName>
    <definedName name="b" localSheetId="37">[1]!_p1</definedName>
    <definedName name="b" localSheetId="12">[1]!_p1</definedName>
    <definedName name="b" localSheetId="51">[1]!_p1</definedName>
    <definedName name="b" localSheetId="14">[1]!_p1</definedName>
    <definedName name="b" localSheetId="23">[1]!_p1</definedName>
    <definedName name="b" localSheetId="55">[0]!_p1</definedName>
    <definedName name="b" localSheetId="47">[1]!_p1</definedName>
    <definedName name="b" localSheetId="18">[1]!_p1</definedName>
    <definedName name="b" localSheetId="45">[1]!_p1</definedName>
    <definedName name="b" localSheetId="16">[1]!_p1</definedName>
    <definedName name="b">[0]!_p1</definedName>
    <definedName name="B.IV.r" localSheetId="25" hidden="1">{"det (May)",#N/A,FALSE,"June";"sum (MAY YTD)",#N/A,FALSE,"June YTD"}</definedName>
    <definedName name="B.IV.r" localSheetId="27" hidden="1">{"det (May)",#N/A,FALSE,"June";"sum (MAY YTD)",#N/A,FALSE,"June YTD"}</definedName>
    <definedName name="B.IV.r" localSheetId="31" hidden="1">{"det (May)",#N/A,FALSE,"June";"sum (MAY YTD)",#N/A,FALSE,"June YTD"}</definedName>
    <definedName name="B.IV.r" localSheetId="29" hidden="1">{"det (May)",#N/A,FALSE,"June";"sum (MAY YTD)",#N/A,FALSE,"June YTD"}</definedName>
    <definedName name="B.IV.r" localSheetId="23" hidden="1">{"det (May)",#N/A,FALSE,"June";"sum (MAY YTD)",#N/A,FALSE,"June YTD"}</definedName>
    <definedName name="B.IV.r" localSheetId="55" hidden="1">{"det (May)",#N/A,FALSE,"June";"sum (MAY YTD)",#N/A,FALSE,"June YTD"}</definedName>
    <definedName name="B.IV.r" hidden="1">{"det (May)",#N/A,FALSE,"June";"sum (MAY YTD)",#N/A,FALSE,"June YTD"}</definedName>
    <definedName name="B.IV.r.SBC" localSheetId="25" hidden="1">{"det (May)",#N/A,FALSE,"June";"sum (MAY YTD)",#N/A,FALSE,"June YTD"}</definedName>
    <definedName name="B.IV.r.SBC" localSheetId="27" hidden="1">{"det (May)",#N/A,FALSE,"June";"sum (MAY YTD)",#N/A,FALSE,"June YTD"}</definedName>
    <definedName name="B.IV.r.SBC" localSheetId="31" hidden="1">{"det (May)",#N/A,FALSE,"June";"sum (MAY YTD)",#N/A,FALSE,"June YTD"}</definedName>
    <definedName name="B.IV.r.SBC" localSheetId="29" hidden="1">{"det (May)",#N/A,FALSE,"June";"sum (MAY YTD)",#N/A,FALSE,"June YTD"}</definedName>
    <definedName name="B.IV.r.SBC" localSheetId="23" hidden="1">{"det (May)",#N/A,FALSE,"June";"sum (MAY YTD)",#N/A,FALSE,"June YTD"}</definedName>
    <definedName name="B.IV.r.SBC" localSheetId="55" hidden="1">{"det (May)",#N/A,FALSE,"June";"sum (MAY YTD)",#N/A,FALSE,"June YTD"}</definedName>
    <definedName name="B.IV.r.SBC" hidden="1">{"det (May)",#N/A,FALSE,"June";"sum (MAY YTD)",#N/A,FALSE,"June YTD"}</definedName>
    <definedName name="b_?P">#REF!</definedName>
    <definedName name="b_1">#NAME?</definedName>
    <definedName name="b_10">#NAME?</definedName>
    <definedName name="b_15">#NAME?</definedName>
    <definedName name="b_16">#NAME?</definedName>
    <definedName name="b_17">#NAME?</definedName>
    <definedName name="b_18">#NAME?</definedName>
    <definedName name="b_19">#NAME?</definedName>
    <definedName name="b_2">#NAME?</definedName>
    <definedName name="b_22">#NAME?</definedName>
    <definedName name="b_3">#NAME?</definedName>
    <definedName name="b_4">#NAME?</definedName>
    <definedName name="B_ACT98">#REF!</definedName>
    <definedName name="B_APE98">#REF!</definedName>
    <definedName name="B_ASE97">#REF!</definedName>
    <definedName name="B_GCEAP">#REF!</definedName>
    <definedName name="B_GCELV">#REF!</definedName>
    <definedName name="B_GCEPY">#REF!</definedName>
    <definedName name="B_OCFAP">#REF!</definedName>
    <definedName name="B_OCFLV">#REF!</definedName>
    <definedName name="B_OCFPY">#REF!</definedName>
    <definedName name="B_TAX97">#REF!</definedName>
    <definedName name="B_TAX98">#REF!</definedName>
    <definedName name="B_WCAP">#REF!</definedName>
    <definedName name="B_WCLV">#REF!</definedName>
    <definedName name="B_WCPY">#REF!</definedName>
    <definedName name="BAB">#REF!</definedName>
    <definedName name="babab" localSheetId="25" hidden="1">{#N/A,#N/A,FALSE,"Hoja1";#N/A,#N/A,FALSE,"Hoja2"}</definedName>
    <definedName name="babab" localSheetId="27" hidden="1">{#N/A,#N/A,FALSE,"Hoja1";#N/A,#N/A,FALSE,"Hoja2"}</definedName>
    <definedName name="babab" localSheetId="31" hidden="1">{#N/A,#N/A,FALSE,"Hoja1";#N/A,#N/A,FALSE,"Hoja2"}</definedName>
    <definedName name="babab" localSheetId="29" hidden="1">{#N/A,#N/A,FALSE,"Hoja1";#N/A,#N/A,FALSE,"Hoja2"}</definedName>
    <definedName name="babab" localSheetId="23" hidden="1">{#N/A,#N/A,FALSE,"Hoja1";#N/A,#N/A,FALSE,"Hoja2"}</definedName>
    <definedName name="babab" localSheetId="55" hidden="1">{#N/A,#N/A,FALSE,"Hoja1";#N/A,#N/A,FALSE,"Hoja2"}</definedName>
    <definedName name="babab" hidden="1">{#N/A,#N/A,FALSE,"Hoja1";#N/A,#N/A,FALSE,"Hoja2"}</definedName>
    <definedName name="BABABB" localSheetId="25" hidden="1">{#N/A,#N/A,FALSE,"Hoja1";#N/A,#N/A,FALSE,"Hoja2"}</definedName>
    <definedName name="BABABB" localSheetId="27" hidden="1">{#N/A,#N/A,FALSE,"Hoja1";#N/A,#N/A,FALSE,"Hoja2"}</definedName>
    <definedName name="BABABB" localSheetId="31" hidden="1">{#N/A,#N/A,FALSE,"Hoja1";#N/A,#N/A,FALSE,"Hoja2"}</definedName>
    <definedName name="BABABB" localSheetId="29" hidden="1">{#N/A,#N/A,FALSE,"Hoja1";#N/A,#N/A,FALSE,"Hoja2"}</definedName>
    <definedName name="BABABB" localSheetId="23" hidden="1">{#N/A,#N/A,FALSE,"Hoja1";#N/A,#N/A,FALSE,"Hoja2"}</definedName>
    <definedName name="BABABB" localSheetId="55" hidden="1">{#N/A,#N/A,FALSE,"Hoja1";#N/A,#N/A,FALSE,"Hoja2"}</definedName>
    <definedName name="BABABB" hidden="1">{#N/A,#N/A,FALSE,"Hoja1";#N/A,#N/A,FALSE,"Hoja2"}</definedName>
    <definedName name="BABBA">#REF!</definedName>
    <definedName name="back">#REF!</definedName>
    <definedName name="BACON">#REF!</definedName>
    <definedName name="bafx">#REF!</definedName>
    <definedName name="BAHIA" localSheetId="39">[1]!____p1</definedName>
    <definedName name="BAHIA" localSheetId="20">[1]!____p1</definedName>
    <definedName name="BAHIA" localSheetId="4">[1]!____p1</definedName>
    <definedName name="BAHIA" localSheetId="25">[1]!____p1</definedName>
    <definedName name="BAHIA" localSheetId="27">[1]!____p1</definedName>
    <definedName name="BAHIA" localSheetId="31">[1]!____p1</definedName>
    <definedName name="BAHIA" localSheetId="35">[1]!____p1</definedName>
    <definedName name="BAHIA" localSheetId="33">[1]!____p1</definedName>
    <definedName name="BAHIA" localSheetId="53">[1]!____p1</definedName>
    <definedName name="BAHIA" localSheetId="29">[1]!____p1</definedName>
    <definedName name="BAHIA" localSheetId="49">[1]!____p1</definedName>
    <definedName name="BAHIA" localSheetId="6">[1]!____p1</definedName>
    <definedName name="BAHIA" localSheetId="41">[1]!____p1</definedName>
    <definedName name="BAHIA" localSheetId="8">[1]!____p1</definedName>
    <definedName name="BAHIA" localSheetId="43">[1]!____p1</definedName>
    <definedName name="BAHIA" localSheetId="10">[1]!____p1</definedName>
    <definedName name="BAHIA" localSheetId="37">[1]!____p1</definedName>
    <definedName name="BAHIA" localSheetId="12">[1]!____p1</definedName>
    <definedName name="BAHIA" localSheetId="51">[1]!____p1</definedName>
    <definedName name="BAHIA" localSheetId="14">[1]!____p1</definedName>
    <definedName name="BAHIA" localSheetId="23">[1]!____p1</definedName>
    <definedName name="BAHIA" localSheetId="55">[0]!____p1</definedName>
    <definedName name="BAHIA" localSheetId="47">[1]!____p1</definedName>
    <definedName name="BAHIA" localSheetId="18">[1]!____p1</definedName>
    <definedName name="BAHIA" localSheetId="45">[1]!____p1</definedName>
    <definedName name="BAHIA" localSheetId="16">[1]!____p1</definedName>
    <definedName name="BAHIA">[0]!____p1</definedName>
    <definedName name="Balancesheet">#REF!</definedName>
    <definedName name="Ban" hidden="1">#REF!</definedName>
    <definedName name="bancas">#REF!</definedName>
    <definedName name="BANCO">#REF!</definedName>
    <definedName name="_xlnm.Database">#REF!</definedName>
    <definedName name="banco1">#REF!</definedName>
    <definedName name="BancoeLeas">#REF!</definedName>
    <definedName name="BAND">#REF!</definedName>
    <definedName name="bANDE">#REF!</definedName>
    <definedName name="barabaratabela98">#REF!</definedName>
    <definedName name="barbaracir97">#REF!</definedName>
    <definedName name="barbaracir98">#REF!</definedName>
    <definedName name="barbaracirmedia97">#REF!</definedName>
    <definedName name="barbaracpm97">#REF!</definedName>
    <definedName name="barbaracpm98">#REF!</definedName>
    <definedName name="barbaracpmmedia97">#REF!</definedName>
    <definedName name="barbaratabela98">#REF!</definedName>
    <definedName name="bas">#REF!</definedName>
    <definedName name="basconsol">#REF!</definedName>
    <definedName name="BASE">#REF!</definedName>
    <definedName name="BASE_95">#REF!</definedName>
    <definedName name="base_96">#REF!</definedName>
    <definedName name="BASE_STATUS">#REF!</definedName>
    <definedName name="Base2" hidden="1">#REF!</definedName>
    <definedName name="basinp">#REF!</definedName>
    <definedName name="BAU">#REF!</definedName>
    <definedName name="Baurú_Street">#REF!</definedName>
    <definedName name="Baurú_Street_15">#REF!</definedName>
    <definedName name="Baurú_Street_16">#REF!</definedName>
    <definedName name="Baurú_Street_17">#REF!</definedName>
    <definedName name="Baurú_Street_18">#REF!</definedName>
    <definedName name="Baurú_Street_19">#REF!</definedName>
    <definedName name="Baurú_Street_2">#REF!</definedName>
    <definedName name="Baurú_Street_3">#REF!</definedName>
    <definedName name="Baurú_Street_4">#REF!</definedName>
    <definedName name="bayer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ayer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bb" localSheetId="39">[1]!____p1</definedName>
    <definedName name="bb" localSheetId="20">[1]!____p1</definedName>
    <definedName name="bb" localSheetId="4">[1]!____p1</definedName>
    <definedName name="bb" localSheetId="25">[1]!____p1</definedName>
    <definedName name="bb" localSheetId="27">[1]!____p1</definedName>
    <definedName name="bb" localSheetId="31">[1]!____p1</definedName>
    <definedName name="bb" localSheetId="35">[1]!____p1</definedName>
    <definedName name="bb" localSheetId="33">[1]!____p1</definedName>
    <definedName name="bb" localSheetId="53">[1]!____p1</definedName>
    <definedName name="bb" localSheetId="29">[1]!____p1</definedName>
    <definedName name="bb" localSheetId="49">[1]!____p1</definedName>
    <definedName name="bb" localSheetId="6">[1]!____p1</definedName>
    <definedName name="bb" localSheetId="41">[1]!____p1</definedName>
    <definedName name="bb" localSheetId="8">[1]!____p1</definedName>
    <definedName name="bb" localSheetId="43">[1]!____p1</definedName>
    <definedName name="bb" localSheetId="10">[1]!____p1</definedName>
    <definedName name="bb" localSheetId="37">[1]!____p1</definedName>
    <definedName name="bb" localSheetId="12">[1]!____p1</definedName>
    <definedName name="bb" localSheetId="51">[1]!____p1</definedName>
    <definedName name="bb" localSheetId="14">[1]!____p1</definedName>
    <definedName name="bb" localSheetId="23">[1]!____p1</definedName>
    <definedName name="bb" localSheetId="55">[0]!____p1</definedName>
    <definedName name="bb" localSheetId="47">[1]!____p1</definedName>
    <definedName name="bb" localSheetId="18">[1]!____p1</definedName>
    <definedName name="bb" localSheetId="45">[1]!____p1</definedName>
    <definedName name="bb" localSheetId="16">[1]!____p1</definedName>
    <definedName name="bb">[0]!____p1</definedName>
    <definedName name="bb_1" localSheetId="39">_p1</definedName>
    <definedName name="bb_1" localSheetId="20">_p1</definedName>
    <definedName name="bb_1" localSheetId="4">_p1</definedName>
    <definedName name="bb_1" localSheetId="25">_p1</definedName>
    <definedName name="bb_1" localSheetId="27">_p1</definedName>
    <definedName name="bb_1" localSheetId="31">_p1</definedName>
    <definedName name="bb_1" localSheetId="35">_p1</definedName>
    <definedName name="bb_1" localSheetId="33">_p1</definedName>
    <definedName name="bb_1" localSheetId="53">_p1</definedName>
    <definedName name="bb_1" localSheetId="29">_p1</definedName>
    <definedName name="bb_1" localSheetId="49">_p1</definedName>
    <definedName name="bb_1" localSheetId="6">_p1</definedName>
    <definedName name="bb_1" localSheetId="41">_p1</definedName>
    <definedName name="bb_1" localSheetId="8">_p1</definedName>
    <definedName name="bb_1" localSheetId="43">_p1</definedName>
    <definedName name="bb_1" localSheetId="10">_p1</definedName>
    <definedName name="bb_1" localSheetId="37">_p1</definedName>
    <definedName name="bb_1" localSheetId="12">_p1</definedName>
    <definedName name="bb_1" localSheetId="51">_p1</definedName>
    <definedName name="bb_1" localSheetId="14">_p1</definedName>
    <definedName name="bb_1" localSheetId="23">_p1</definedName>
    <definedName name="bb_1" localSheetId="55">_p1</definedName>
    <definedName name="bb_1" localSheetId="47">_p1</definedName>
    <definedName name="bb_1" localSheetId="18">_p1</definedName>
    <definedName name="bb_1" localSheetId="45">_p1</definedName>
    <definedName name="bb_1" localSheetId="16">_p1</definedName>
    <definedName name="bb_1">_p1</definedName>
    <definedName name="bb_2">"_p1"</definedName>
    <definedName name="bb_3">#NAME?</definedName>
    <definedName name="bb_4">"_p1"</definedName>
    <definedName name="BBA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A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bbb" localSheetId="39">[1]!_p1</definedName>
    <definedName name="bbb" localSheetId="20">[1]!_p1</definedName>
    <definedName name="bbb" localSheetId="4">[1]!_p1</definedName>
    <definedName name="bbb" localSheetId="25">[1]!_p1</definedName>
    <definedName name="bbb" localSheetId="27">[1]!_p1</definedName>
    <definedName name="bbb" localSheetId="31">[1]!_p1</definedName>
    <definedName name="bbb" localSheetId="35">[1]!_p1</definedName>
    <definedName name="bbb" localSheetId="33">[1]!_p1</definedName>
    <definedName name="bbb" localSheetId="53">[1]!_p1</definedName>
    <definedName name="bbb" localSheetId="29">[1]!_p1</definedName>
    <definedName name="bbb" localSheetId="49">[1]!_p1</definedName>
    <definedName name="bbb" localSheetId="6">[1]!_p1</definedName>
    <definedName name="bbb" localSheetId="41">[1]!_p1</definedName>
    <definedName name="bbb" localSheetId="8">[1]!_p1</definedName>
    <definedName name="bbb" localSheetId="43">[1]!_p1</definedName>
    <definedName name="bbb" localSheetId="10">[1]!_p1</definedName>
    <definedName name="bbb" localSheetId="37">[1]!_p1</definedName>
    <definedName name="bbb" localSheetId="12">[1]!_p1</definedName>
    <definedName name="bbb" localSheetId="51">[1]!_p1</definedName>
    <definedName name="bbb" localSheetId="14">[1]!_p1</definedName>
    <definedName name="bbb" localSheetId="23">[1]!_p1</definedName>
    <definedName name="bbb" localSheetId="55">[0]!_p1</definedName>
    <definedName name="bbb" localSheetId="47">[1]!_p1</definedName>
    <definedName name="bbb" localSheetId="18">[1]!_p1</definedName>
    <definedName name="bbb" localSheetId="45">[1]!_p1</definedName>
    <definedName name="bbb" localSheetId="16">[1]!_p1</definedName>
    <definedName name="bbb">[0]!_p1</definedName>
    <definedName name="bbb_1" localSheetId="39">_p1</definedName>
    <definedName name="bbb_1" localSheetId="20">_p1</definedName>
    <definedName name="bbb_1" localSheetId="4">_p1</definedName>
    <definedName name="bbb_1" localSheetId="25">_p1</definedName>
    <definedName name="bbb_1" localSheetId="27">_p1</definedName>
    <definedName name="bbb_1" localSheetId="31">_p1</definedName>
    <definedName name="bbb_1" localSheetId="35">_p1</definedName>
    <definedName name="bbb_1" localSheetId="33">_p1</definedName>
    <definedName name="bbb_1" localSheetId="53">_p1</definedName>
    <definedName name="bbb_1" localSheetId="29">_p1</definedName>
    <definedName name="bbb_1" localSheetId="49">_p1</definedName>
    <definedName name="bbb_1" localSheetId="6">_p1</definedName>
    <definedName name="bbb_1" localSheetId="41">_p1</definedName>
    <definedName name="bbb_1" localSheetId="8">_p1</definedName>
    <definedName name="bbb_1" localSheetId="43">_p1</definedName>
    <definedName name="bbb_1" localSheetId="10">_p1</definedName>
    <definedName name="bbb_1" localSheetId="37">_p1</definedName>
    <definedName name="bbb_1" localSheetId="12">_p1</definedName>
    <definedName name="bbb_1" localSheetId="51">_p1</definedName>
    <definedName name="bbb_1" localSheetId="14">_p1</definedName>
    <definedName name="bbb_1" localSheetId="23">_p1</definedName>
    <definedName name="bbb_1" localSheetId="55">_p1</definedName>
    <definedName name="bbb_1" localSheetId="47">_p1</definedName>
    <definedName name="bbb_1" localSheetId="18">_p1</definedName>
    <definedName name="bbb_1" localSheetId="45">_p1</definedName>
    <definedName name="bbb_1" localSheetId="16">_p1</definedName>
    <definedName name="bbb_1">_p1</definedName>
    <definedName name="bbb_15">#NAME?</definedName>
    <definedName name="bbb_16">#NAME?</definedName>
    <definedName name="bbb_17">#NAME?</definedName>
    <definedName name="bbb_2">"_p1"</definedName>
    <definedName name="bbb_4">"_p1"</definedName>
    <definedName name="BBBB" localSheetId="39">[1]!_p1</definedName>
    <definedName name="BBBB" localSheetId="20">[1]!_p1</definedName>
    <definedName name="BBBB" localSheetId="4">[1]!_p1</definedName>
    <definedName name="BBBB" localSheetId="25">[1]!_p1</definedName>
    <definedName name="BBBB" localSheetId="27">[1]!_p1</definedName>
    <definedName name="BBBB" localSheetId="31">[1]!_p1</definedName>
    <definedName name="BBBB" localSheetId="35">[1]!_p1</definedName>
    <definedName name="BBBB" localSheetId="33">[1]!_p1</definedName>
    <definedName name="BBBB" localSheetId="53">[1]!_p1</definedName>
    <definedName name="BBBB" localSheetId="29">[1]!_p1</definedName>
    <definedName name="BBBB" localSheetId="49">[1]!_p1</definedName>
    <definedName name="BBBB" localSheetId="6">[1]!_p1</definedName>
    <definedName name="BBBB" localSheetId="41">[1]!_p1</definedName>
    <definedName name="BBBB" localSheetId="8">[1]!_p1</definedName>
    <definedName name="BBBB" localSheetId="43">[1]!_p1</definedName>
    <definedName name="BBBB" localSheetId="10">[1]!_p1</definedName>
    <definedName name="BBBB" localSheetId="37">[1]!_p1</definedName>
    <definedName name="BBBB" localSheetId="12">[1]!_p1</definedName>
    <definedName name="BBBB" localSheetId="51">[1]!_p1</definedName>
    <definedName name="BBBB" localSheetId="14">[1]!_p1</definedName>
    <definedName name="BBBB" localSheetId="23">[1]!_p1</definedName>
    <definedName name="BBBB" localSheetId="55">[0]!_p1</definedName>
    <definedName name="BBBB" localSheetId="47">[1]!_p1</definedName>
    <definedName name="BBBB" localSheetId="18">[1]!_p1</definedName>
    <definedName name="BBBB" localSheetId="45">[1]!_p1</definedName>
    <definedName name="BBBB" localSheetId="16">[1]!_p1</definedName>
    <definedName name="BBBB">[0]!_p1</definedName>
    <definedName name="BBBB_1" localSheetId="39">_p1</definedName>
    <definedName name="BBBB_1" localSheetId="20">_p1</definedName>
    <definedName name="BBBB_1" localSheetId="4">_p1</definedName>
    <definedName name="BBBB_1" localSheetId="25">_p1</definedName>
    <definedName name="BBBB_1" localSheetId="27">_p1</definedName>
    <definedName name="BBBB_1" localSheetId="31">_p1</definedName>
    <definedName name="BBBB_1" localSheetId="35">_p1</definedName>
    <definedName name="BBBB_1" localSheetId="33">_p1</definedName>
    <definedName name="BBBB_1" localSheetId="53">_p1</definedName>
    <definedName name="BBBB_1" localSheetId="29">_p1</definedName>
    <definedName name="BBBB_1" localSheetId="49">_p1</definedName>
    <definedName name="BBBB_1" localSheetId="6">_p1</definedName>
    <definedName name="BBBB_1" localSheetId="41">_p1</definedName>
    <definedName name="BBBB_1" localSheetId="8">_p1</definedName>
    <definedName name="BBBB_1" localSheetId="43">_p1</definedName>
    <definedName name="BBBB_1" localSheetId="10">_p1</definedName>
    <definedName name="BBBB_1" localSheetId="37">_p1</definedName>
    <definedName name="BBBB_1" localSheetId="12">_p1</definedName>
    <definedName name="BBBB_1" localSheetId="51">_p1</definedName>
    <definedName name="BBBB_1" localSheetId="14">_p1</definedName>
    <definedName name="BBBB_1" localSheetId="23">_p1</definedName>
    <definedName name="BBBB_1" localSheetId="55">_p1</definedName>
    <definedName name="BBBB_1" localSheetId="47">_p1</definedName>
    <definedName name="BBBB_1" localSheetId="18">_p1</definedName>
    <definedName name="BBBB_1" localSheetId="45">_p1</definedName>
    <definedName name="BBBB_1" localSheetId="16">_p1</definedName>
    <definedName name="BBBB_1">_p1</definedName>
    <definedName name="BBBB_10">#NAME?</definedName>
    <definedName name="BBBB_16">#NAME?</definedName>
    <definedName name="BBBB_19">#NAME?</definedName>
    <definedName name="BBBB_2">"_p1"</definedName>
    <definedName name="BBBB_22">#NAME?</definedName>
    <definedName name="BBBB_3">#NAME?</definedName>
    <definedName name="BBBB_4">"_p1"</definedName>
    <definedName name="bbbbb" localSheetId="39">[1]!_p1</definedName>
    <definedName name="bbbbb" localSheetId="20">[1]!_p1</definedName>
    <definedName name="bbbbb" localSheetId="4">[1]!_p1</definedName>
    <definedName name="bbbbb" localSheetId="25">[1]!_p1</definedName>
    <definedName name="bbbbb" localSheetId="27">[1]!_p1</definedName>
    <definedName name="bbbbb" localSheetId="31">[1]!_p1</definedName>
    <definedName name="bbbbb" localSheetId="35">[1]!_p1</definedName>
    <definedName name="bbbbb" localSheetId="33">[1]!_p1</definedName>
    <definedName name="bbbbb" localSheetId="53">[1]!_p1</definedName>
    <definedName name="bbbbb" localSheetId="29">[1]!_p1</definedName>
    <definedName name="bbbbb" localSheetId="49">[1]!_p1</definedName>
    <definedName name="bbbbb" localSheetId="6">[1]!_p1</definedName>
    <definedName name="bbbbb" localSheetId="41">[1]!_p1</definedName>
    <definedName name="bbbbb" localSheetId="8">[1]!_p1</definedName>
    <definedName name="bbbbb" localSheetId="43">[1]!_p1</definedName>
    <definedName name="bbbbb" localSheetId="10">[1]!_p1</definedName>
    <definedName name="bbbbb" localSheetId="37">[1]!_p1</definedName>
    <definedName name="bbbbb" localSheetId="12">[1]!_p1</definedName>
    <definedName name="bbbbb" localSheetId="51">[1]!_p1</definedName>
    <definedName name="bbbbb" localSheetId="14">[1]!_p1</definedName>
    <definedName name="bbbbb" localSheetId="23">[1]!_p1</definedName>
    <definedName name="bbbbb" localSheetId="55">[0]!_p1</definedName>
    <definedName name="bbbbb" localSheetId="47">[1]!_p1</definedName>
    <definedName name="bbbbb" localSheetId="18">[1]!_p1</definedName>
    <definedName name="bbbbb" localSheetId="45">[1]!_p1</definedName>
    <definedName name="bbbbb" localSheetId="16">[1]!_p1</definedName>
    <definedName name="bbbbb">[0]!_p1</definedName>
    <definedName name="bbbbb_15">#NAME?</definedName>
    <definedName name="bbbbb_16">#NAME?</definedName>
    <definedName name="bbbbb_17">#NAME?</definedName>
    <definedName name="BBBBBB">#REF!</definedName>
    <definedName name="BBBBBBBB" hidden="1">#REF!</definedName>
    <definedName name="bbbbbbbbbbb" localSheetId="25" hidden="1">{#N/A,#N/A,FALSE,"Sheet1 (2)"}</definedName>
    <definedName name="bbbbbbbbbbb" localSheetId="27" hidden="1">{#N/A,#N/A,FALSE,"Sheet1 (2)"}</definedName>
    <definedName name="bbbbbbbbbbb" localSheetId="31" hidden="1">{#N/A,#N/A,FALSE,"Sheet1 (2)"}</definedName>
    <definedName name="bbbbbbbbbbb" localSheetId="29" hidden="1">{#N/A,#N/A,FALSE,"Sheet1 (2)"}</definedName>
    <definedName name="bbbbbbbbbbb" localSheetId="23" hidden="1">{#N/A,#N/A,FALSE,"Sheet1 (2)"}</definedName>
    <definedName name="bbbbbbbbbbb" localSheetId="55" hidden="1">{#N/A,#N/A,FALSE,"Sheet1 (2)"}</definedName>
    <definedName name="bbbbbbbbbbb" hidden="1">{#N/A,#N/A,FALSE,"Sheet1 (2)"}</definedName>
    <definedName name="bcchoiceoftechnologyscenario">#REF!</definedName>
    <definedName name="bcEquipmentcostsensitivity">#REF!</definedName>
    <definedName name="BCpenetrationsensitivity">#REF!</definedName>
    <definedName name="bcprepaidsplitsensitivity">#REF!</definedName>
    <definedName name="BCregionmodeledscenario">#REF!</definedName>
    <definedName name="BCWP">#REF!</definedName>
    <definedName name="BCWP_3">#REF!</definedName>
    <definedName name="BCWP2">#REF!</definedName>
    <definedName name="BD">#REF!</definedName>
    <definedName name="BDB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B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DGHER">#REF!</definedName>
    <definedName name="BDGHTHG" localSheetId="25" hidden="1">{"1DhPgAbs",#N/A,FALSE,"dHora";"2DhPgPerc",#N/A,FALSE,"dHora";"3DhPgAbsAcum",#N/A,FALSE,"dHora"}</definedName>
    <definedName name="BDGHTHG" localSheetId="27" hidden="1">{"1DhPgAbs",#N/A,FALSE,"dHora";"2DhPgPerc",#N/A,FALSE,"dHora";"3DhPgAbsAcum",#N/A,FALSE,"dHora"}</definedName>
    <definedName name="BDGHTHG" localSheetId="31" hidden="1">{"1DhPgAbs",#N/A,FALSE,"dHora";"2DhPgPerc",#N/A,FALSE,"dHora";"3DhPgAbsAcum",#N/A,FALSE,"dHora"}</definedName>
    <definedName name="BDGHTHG" localSheetId="29" hidden="1">{"1DhPgAbs",#N/A,FALSE,"dHora";"2DhPgPerc",#N/A,FALSE,"dHora";"3DhPgAbsAcum",#N/A,FALSE,"dHora"}</definedName>
    <definedName name="BDGHTHG" localSheetId="23" hidden="1">{"1DhPgAbs",#N/A,FALSE,"dHora";"2DhPgPerc",#N/A,FALSE,"dHora";"3DhPgAbsAcum",#N/A,FALSE,"dHora"}</definedName>
    <definedName name="BDGHTHG" localSheetId="55" hidden="1">{"1DhPgAbs",#N/A,FALSE,"dHora";"2DhPgPerc",#N/A,FALSE,"dHora";"3DhPgAbsAcum",#N/A,FALSE,"dHora"}</definedName>
    <definedName name="BDGHTHG" hidden="1">{"1DhPgAbs",#N/A,FALSE,"dHora";"2DhPgPerc",#N/A,FALSE,"dHora";"3DhPgAbsAcum",#N/A,FALSE,"dHora"}</definedName>
    <definedName name="BDTotal">#REF!</definedName>
    <definedName name="bebe">#REF!</definedName>
    <definedName name="BEBIDAS">#REF!</definedName>
    <definedName name="beeshop">#REF!</definedName>
    <definedName name="begergt">#REF!</definedName>
    <definedName name="beide">#REF!,#REF!</definedName>
    <definedName name="Bélgica_against">#REF!,#REF!,#REF!</definedName>
    <definedName name="Bélgica_played">#REF!,#REF!,#REF!</definedName>
    <definedName name="belo">#REF!</definedName>
    <definedName name="belo_1" localSheetId="39">_p1</definedName>
    <definedName name="belo_1" localSheetId="20">_p1</definedName>
    <definedName name="belo_1" localSheetId="4">_p1</definedName>
    <definedName name="belo_1" localSheetId="25">_p1</definedName>
    <definedName name="belo_1" localSheetId="27">_p1</definedName>
    <definedName name="belo_1" localSheetId="31">_p1</definedName>
    <definedName name="belo_1" localSheetId="35">_p1</definedName>
    <definedName name="belo_1" localSheetId="33">_p1</definedName>
    <definedName name="belo_1" localSheetId="53">_p1</definedName>
    <definedName name="belo_1" localSheetId="29">_p1</definedName>
    <definedName name="belo_1" localSheetId="49">_p1</definedName>
    <definedName name="belo_1" localSheetId="6">_p1</definedName>
    <definedName name="belo_1" localSheetId="41">_p1</definedName>
    <definedName name="belo_1" localSheetId="8">_p1</definedName>
    <definedName name="belo_1" localSheetId="43">_p1</definedName>
    <definedName name="belo_1" localSheetId="10">_p1</definedName>
    <definedName name="belo_1" localSheetId="37">_p1</definedName>
    <definedName name="belo_1" localSheetId="12">_p1</definedName>
    <definedName name="belo_1" localSheetId="51">_p1</definedName>
    <definedName name="belo_1" localSheetId="14">_p1</definedName>
    <definedName name="belo_1" localSheetId="23">_p1</definedName>
    <definedName name="belo_1" localSheetId="55">_p1</definedName>
    <definedName name="belo_1" localSheetId="47">_p1</definedName>
    <definedName name="belo_1" localSheetId="18">_p1</definedName>
    <definedName name="belo_1" localSheetId="45">_p1</definedName>
    <definedName name="belo_1" localSheetId="16">_p1</definedName>
    <definedName name="belo_1">_p1</definedName>
    <definedName name="belo_2">"_p1"</definedName>
    <definedName name="belo_4">"_p1"</definedName>
    <definedName name="belo1">"_p1"</definedName>
    <definedName name="belo1_1" localSheetId="39">_p1</definedName>
    <definedName name="belo1_1" localSheetId="20">_p1</definedName>
    <definedName name="belo1_1" localSheetId="4">_p1</definedName>
    <definedName name="belo1_1" localSheetId="25">_p1</definedName>
    <definedName name="belo1_1" localSheetId="27">_p1</definedName>
    <definedName name="belo1_1" localSheetId="31">_p1</definedName>
    <definedName name="belo1_1" localSheetId="35">_p1</definedName>
    <definedName name="belo1_1" localSheetId="33">_p1</definedName>
    <definedName name="belo1_1" localSheetId="53">_p1</definedName>
    <definedName name="belo1_1" localSheetId="29">_p1</definedName>
    <definedName name="belo1_1" localSheetId="49">_p1</definedName>
    <definedName name="belo1_1" localSheetId="6">_p1</definedName>
    <definedName name="belo1_1" localSheetId="41">_p1</definedName>
    <definedName name="belo1_1" localSheetId="8">_p1</definedName>
    <definedName name="belo1_1" localSheetId="43">_p1</definedName>
    <definedName name="belo1_1" localSheetId="10">_p1</definedName>
    <definedName name="belo1_1" localSheetId="37">_p1</definedName>
    <definedName name="belo1_1" localSheetId="12">_p1</definedName>
    <definedName name="belo1_1" localSheetId="51">_p1</definedName>
    <definedName name="belo1_1" localSheetId="14">_p1</definedName>
    <definedName name="belo1_1" localSheetId="23">_p1</definedName>
    <definedName name="belo1_1" localSheetId="55">_p1</definedName>
    <definedName name="belo1_1" localSheetId="47">_p1</definedName>
    <definedName name="belo1_1" localSheetId="18">_p1</definedName>
    <definedName name="belo1_1" localSheetId="45">_p1</definedName>
    <definedName name="belo1_1" localSheetId="16">_p1</definedName>
    <definedName name="belo1_1">_p1</definedName>
    <definedName name="belo1_2">"_p1"</definedName>
    <definedName name="belo1_4">"_p1"</definedName>
    <definedName name="BENDTO">#REF!</definedName>
    <definedName name="bep" localSheetId="25" hidden="1">{#N/A,#N/A,FALSE,"SP1-OUT";#N/A,#N/A,FALSE,"SP1-NOV";#N/A,#N/A,FALSE,"SANT-OUT";#N/A,#N/A,FALSE,"SANT-NOV";#N/A,#N/A,FALSE,"CAMP-OUT";#N/A,#N/A,FALSE,"CAMP-NOV";#N/A,#N/A,FALSE,"CRONO 1";#N/A,#N/A,FALSE,"CAPA"}</definedName>
    <definedName name="bep" localSheetId="27" hidden="1">{#N/A,#N/A,FALSE,"SP1-OUT";#N/A,#N/A,FALSE,"SP1-NOV";#N/A,#N/A,FALSE,"SANT-OUT";#N/A,#N/A,FALSE,"SANT-NOV";#N/A,#N/A,FALSE,"CAMP-OUT";#N/A,#N/A,FALSE,"CAMP-NOV";#N/A,#N/A,FALSE,"CRONO 1";#N/A,#N/A,FALSE,"CAPA"}</definedName>
    <definedName name="bep" localSheetId="31" hidden="1">{#N/A,#N/A,FALSE,"SP1-OUT";#N/A,#N/A,FALSE,"SP1-NOV";#N/A,#N/A,FALSE,"SANT-OUT";#N/A,#N/A,FALSE,"SANT-NOV";#N/A,#N/A,FALSE,"CAMP-OUT";#N/A,#N/A,FALSE,"CAMP-NOV";#N/A,#N/A,FALSE,"CRONO 1";#N/A,#N/A,FALSE,"CAPA"}</definedName>
    <definedName name="bep" localSheetId="29" hidden="1">{#N/A,#N/A,FALSE,"SP1-OUT";#N/A,#N/A,FALSE,"SP1-NOV";#N/A,#N/A,FALSE,"SANT-OUT";#N/A,#N/A,FALSE,"SANT-NOV";#N/A,#N/A,FALSE,"CAMP-OUT";#N/A,#N/A,FALSE,"CAMP-NOV";#N/A,#N/A,FALSE,"CRONO 1";#N/A,#N/A,FALSE,"CAPA"}</definedName>
    <definedName name="bep" localSheetId="23" hidden="1">{#N/A,#N/A,FALSE,"SP1-OUT";#N/A,#N/A,FALSE,"SP1-NOV";#N/A,#N/A,FALSE,"SANT-OUT";#N/A,#N/A,FALSE,"SANT-NOV";#N/A,#N/A,FALSE,"CAMP-OUT";#N/A,#N/A,FALSE,"CAMP-NOV";#N/A,#N/A,FALSE,"CRONO 1";#N/A,#N/A,FALSE,"CAPA"}</definedName>
    <definedName name="bep" localSheetId="55" hidden="1">{#N/A,#N/A,FALSE,"SP1-OUT";#N/A,#N/A,FALSE,"SP1-NOV";#N/A,#N/A,FALSE,"SANT-OUT";#N/A,#N/A,FALSE,"SANT-NOV";#N/A,#N/A,FALSE,"CAMP-OUT";#N/A,#N/A,FALSE,"CAMP-NOV";#N/A,#N/A,FALSE,"CRONO 1";#N/A,#N/A,FALSE,"CAPA"}</definedName>
    <definedName name="bep" hidden="1">{#N/A,#N/A,FALSE,"SP1-OUT";#N/A,#N/A,FALSE,"SP1-NOV";#N/A,#N/A,FALSE,"SANT-OUT";#N/A,#N/A,FALSE,"SANT-NOV";#N/A,#N/A,FALSE,"CAMP-OUT";#N/A,#N/A,FALSE,"CAMP-NOV";#N/A,#N/A,FALSE,"CRONO 1";#N/A,#N/A,FALSE,"CAPA"}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sou" localSheetId="25" hidden="1">{#N/A,#N/A,FALSE,"CRONO 0";#N/A,#N/A,FALSE,"CRONO (4)";#N/A,#N/A,FALSE,"CRONO (3)";#N/A,#N/A,FALSE,"CRONO (2)";#N/A,#N/A,FALSE,"CRONO (1)"}</definedName>
    <definedName name="Besou" localSheetId="27" hidden="1">{#N/A,#N/A,FALSE,"CRONO 0";#N/A,#N/A,FALSE,"CRONO (4)";#N/A,#N/A,FALSE,"CRONO (3)";#N/A,#N/A,FALSE,"CRONO (2)";#N/A,#N/A,FALSE,"CRONO (1)"}</definedName>
    <definedName name="Besou" localSheetId="31" hidden="1">{#N/A,#N/A,FALSE,"CRONO 0";#N/A,#N/A,FALSE,"CRONO (4)";#N/A,#N/A,FALSE,"CRONO (3)";#N/A,#N/A,FALSE,"CRONO (2)";#N/A,#N/A,FALSE,"CRONO (1)"}</definedName>
    <definedName name="Besou" localSheetId="29" hidden="1">{#N/A,#N/A,FALSE,"CRONO 0";#N/A,#N/A,FALSE,"CRONO (4)";#N/A,#N/A,FALSE,"CRONO (3)";#N/A,#N/A,FALSE,"CRONO (2)";#N/A,#N/A,FALSE,"CRONO (1)"}</definedName>
    <definedName name="Besou" localSheetId="23" hidden="1">{#N/A,#N/A,FALSE,"CRONO 0";#N/A,#N/A,FALSE,"CRONO (4)";#N/A,#N/A,FALSE,"CRONO (3)";#N/A,#N/A,FALSE,"CRONO (2)";#N/A,#N/A,FALSE,"CRONO (1)"}</definedName>
    <definedName name="Besou" localSheetId="55" hidden="1">{#N/A,#N/A,FALSE,"CRONO 0";#N/A,#N/A,FALSE,"CRONO (4)";#N/A,#N/A,FALSE,"CRONO (3)";#N/A,#N/A,FALSE,"CRONO (2)";#N/A,#N/A,FALSE,"CRONO (1)"}</definedName>
    <definedName name="Besou" hidden="1">{#N/A,#N/A,FALSE,"CRONO 0";#N/A,#N/A,FALSE,"CRONO (4)";#N/A,#N/A,FALSE,"CRONO (3)";#N/A,#N/A,FALSE,"CRONO (2)";#N/A,#N/A,FALSE,"CRONO (1)"}</definedName>
    <definedName name="bfacea">#REF!</definedName>
    <definedName name="bfdbfd">#REF!</definedName>
    <definedName name="bfghbfg">#REF!</definedName>
    <definedName name="BFGHDFRHF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GHDFRHF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fhbfdhdf">#REF!</definedName>
    <definedName name="bftht">#REF!</definedName>
    <definedName name="BFX_A6874CA2_7E1A_11d2_8615_006097CC7F35">60118</definedName>
    <definedName name="BFX_BRANDFX">60122</definedName>
    <definedName name="bg" localSheetId="25" hidden="1">{#N/A,#N/A,FALSE,"BALLANTINE´S ";#N/A,#N/A,FALSE,"FUNDADOR"}</definedName>
    <definedName name="bg" localSheetId="27" hidden="1">{#N/A,#N/A,FALSE,"BALLANTINE´S ";#N/A,#N/A,FALSE,"FUNDADOR"}</definedName>
    <definedName name="bg" localSheetId="31" hidden="1">{#N/A,#N/A,FALSE,"BALLANTINE´S ";#N/A,#N/A,FALSE,"FUNDADOR"}</definedName>
    <definedName name="bg" localSheetId="29" hidden="1">{#N/A,#N/A,FALSE,"BALLANTINE´S ";#N/A,#N/A,FALSE,"FUNDADOR"}</definedName>
    <definedName name="bg" localSheetId="23" hidden="1">{#N/A,#N/A,FALSE,"BALLANTINE´S ";#N/A,#N/A,FALSE,"FUNDADOR"}</definedName>
    <definedName name="bg" localSheetId="55" hidden="1">{#N/A,#N/A,FALSE,"BALLANTINE´S ";#N/A,#N/A,FALSE,"FUNDADOR"}</definedName>
    <definedName name="bg" hidden="1">{#N/A,#N/A,FALSE,"BALLANTINE´S ";#N/A,#N/A,FALSE,"FUNDADOR"}</definedName>
    <definedName name="BG_Del" hidden="1">15</definedName>
    <definedName name="BG_Ins" hidden="1">4</definedName>
    <definedName name="BG_Mod" hidden="1">6</definedName>
    <definedName name="bgaw4eg" localSheetId="39">[1]!_p1</definedName>
    <definedName name="bgaw4eg" localSheetId="20">[1]!_p1</definedName>
    <definedName name="bgaw4eg" localSheetId="4">[1]!_p1</definedName>
    <definedName name="bgaw4eg" localSheetId="25">[1]!_p1</definedName>
    <definedName name="bgaw4eg" localSheetId="27">[1]!_p1</definedName>
    <definedName name="bgaw4eg" localSheetId="31">[1]!_p1</definedName>
    <definedName name="bgaw4eg" localSheetId="35">[1]!_p1</definedName>
    <definedName name="bgaw4eg" localSheetId="33">[1]!_p1</definedName>
    <definedName name="bgaw4eg" localSheetId="53">[1]!_p1</definedName>
    <definedName name="bgaw4eg" localSheetId="29">[1]!_p1</definedName>
    <definedName name="bgaw4eg" localSheetId="49">[1]!_p1</definedName>
    <definedName name="bgaw4eg" localSheetId="6">[1]!_p1</definedName>
    <definedName name="bgaw4eg" localSheetId="41">[1]!_p1</definedName>
    <definedName name="bgaw4eg" localSheetId="8">[1]!_p1</definedName>
    <definedName name="bgaw4eg" localSheetId="43">[1]!_p1</definedName>
    <definedName name="bgaw4eg" localSheetId="10">[1]!_p1</definedName>
    <definedName name="bgaw4eg" localSheetId="37">[1]!_p1</definedName>
    <definedName name="bgaw4eg" localSheetId="12">[1]!_p1</definedName>
    <definedName name="bgaw4eg" localSheetId="51">[1]!_p1</definedName>
    <definedName name="bgaw4eg" localSheetId="14">[1]!_p1</definedName>
    <definedName name="bgaw4eg" localSheetId="23">[1]!_p1</definedName>
    <definedName name="bgaw4eg" localSheetId="55">[0]!_p1</definedName>
    <definedName name="bgaw4eg" localSheetId="47">[1]!_p1</definedName>
    <definedName name="bgaw4eg" localSheetId="18">[1]!_p1</definedName>
    <definedName name="bgaw4eg" localSheetId="45">[1]!_p1</definedName>
    <definedName name="bgaw4eg" localSheetId="16">[1]!_p1</definedName>
    <definedName name="bgaw4eg">[0]!_p1</definedName>
    <definedName name="bgaw4eg_1">#NAME?</definedName>
    <definedName name="bgaw4eg_2">#NAME?</definedName>
    <definedName name="bgaw4eg_3">#NAME?</definedName>
    <definedName name="bgaw4eg_4">#NAME?</definedName>
    <definedName name="bgbdsbs">#REF!</definedName>
    <definedName name="bgbgdbg" localSheetId="25" hidden="1">{"'Janeiro'!$A$1:$I$153"}</definedName>
    <definedName name="bgbgdbg" localSheetId="27" hidden="1">{"'Janeiro'!$A$1:$I$153"}</definedName>
    <definedName name="bgbgdbg" localSheetId="31" hidden="1">{"'Janeiro'!$A$1:$I$153"}</definedName>
    <definedName name="bgbgdbg" localSheetId="29" hidden="1">{"'Janeiro'!$A$1:$I$153"}</definedName>
    <definedName name="bgbgdbg" localSheetId="23" hidden="1">{"'Janeiro'!$A$1:$I$153"}</definedName>
    <definedName name="bgbgdbg" localSheetId="55" hidden="1">{"'Janeiro'!$A$1:$I$153"}</definedName>
    <definedName name="bgbgdbg" hidden="1">{"'Janeiro'!$A$1:$I$153"}</definedName>
    <definedName name="bgdhgdshgfdsg" localSheetId="25" hidden="1">{#N/A,#N/A,FALSE,"CARATUL";#N/A,#N/A,FALSE,"PROFIT AND LOSS";#N/A,#N/A,FALSE,"GRAFICO_PBT";#N/A,#N/A,FALSE,"EXPLIC.VARIANTE";#N/A,#N/A,FALSE,"GENERAL EXP.AREA"}</definedName>
    <definedName name="bgdhgdshgfdsg" localSheetId="27" hidden="1">{#N/A,#N/A,FALSE,"CARATUL";#N/A,#N/A,FALSE,"PROFIT AND LOSS";#N/A,#N/A,FALSE,"GRAFICO_PBT";#N/A,#N/A,FALSE,"EXPLIC.VARIANTE";#N/A,#N/A,FALSE,"GENERAL EXP.AREA"}</definedName>
    <definedName name="bgdhgdshgfdsg" localSheetId="31" hidden="1">{#N/A,#N/A,FALSE,"CARATUL";#N/A,#N/A,FALSE,"PROFIT AND LOSS";#N/A,#N/A,FALSE,"GRAFICO_PBT";#N/A,#N/A,FALSE,"EXPLIC.VARIANTE";#N/A,#N/A,FALSE,"GENERAL EXP.AREA"}</definedName>
    <definedName name="bgdhgdshgfdsg" localSheetId="29" hidden="1">{#N/A,#N/A,FALSE,"CARATUL";#N/A,#N/A,FALSE,"PROFIT AND LOSS";#N/A,#N/A,FALSE,"GRAFICO_PBT";#N/A,#N/A,FALSE,"EXPLIC.VARIANTE";#N/A,#N/A,FALSE,"GENERAL EXP.AREA"}</definedName>
    <definedName name="bgdhgdshgfdsg" localSheetId="23" hidden="1">{#N/A,#N/A,FALSE,"CARATUL";#N/A,#N/A,FALSE,"PROFIT AND LOSS";#N/A,#N/A,FALSE,"GRAFICO_PBT";#N/A,#N/A,FALSE,"EXPLIC.VARIANTE";#N/A,#N/A,FALSE,"GENERAL EXP.AREA"}</definedName>
    <definedName name="bgdhgdshgfdsg" localSheetId="55" hidden="1">{#N/A,#N/A,FALSE,"CARATUL";#N/A,#N/A,FALSE,"PROFIT AND LOSS";#N/A,#N/A,FALSE,"GRAFICO_PBT";#N/A,#N/A,FALSE,"EXPLIC.VARIANTE";#N/A,#N/A,FALSE,"GENERAL EXP.AREA"}</definedName>
    <definedName name="bgdhgdshgfdsg" hidden="1">{#N/A,#N/A,FALSE,"CARATUL";#N/A,#N/A,FALSE,"PROFIT AND LOSS";#N/A,#N/A,FALSE,"GRAFICO_PBT";#N/A,#N/A,FALSE,"EXPLIC.VARIANTE";#N/A,#N/A,FALSE,"GENERAL EXP.AREA"}</definedName>
    <definedName name="bgfbhdfhb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dfhb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fbhfg">#REF!</definedName>
    <definedName name="bgfhbrt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fhbrt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gh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ghbd">#REF!</definedName>
    <definedName name="bgr">#REF!</definedName>
    <definedName name="BH">#REF!</definedName>
    <definedName name="bh1a">#REF!</definedName>
    <definedName name="bh1a_1" localSheetId="39">_p1</definedName>
    <definedName name="bh1a_1" localSheetId="20">_p1</definedName>
    <definedName name="bh1a_1" localSheetId="4">_p1</definedName>
    <definedName name="bh1a_1" localSheetId="25">_p1</definedName>
    <definedName name="bh1a_1" localSheetId="27">_p1</definedName>
    <definedName name="bh1a_1" localSheetId="31">_p1</definedName>
    <definedName name="bh1a_1" localSheetId="35">_p1</definedName>
    <definedName name="bh1a_1" localSheetId="33">_p1</definedName>
    <definedName name="bh1a_1" localSheetId="53">_p1</definedName>
    <definedName name="bh1a_1" localSheetId="29">_p1</definedName>
    <definedName name="bh1a_1" localSheetId="49">_p1</definedName>
    <definedName name="bh1a_1" localSheetId="6">_p1</definedName>
    <definedName name="bh1a_1" localSheetId="41">_p1</definedName>
    <definedName name="bh1a_1" localSheetId="8">_p1</definedName>
    <definedName name="bh1a_1" localSheetId="43">_p1</definedName>
    <definedName name="bh1a_1" localSheetId="10">_p1</definedName>
    <definedName name="bh1a_1" localSheetId="37">_p1</definedName>
    <definedName name="bh1a_1" localSheetId="12">_p1</definedName>
    <definedName name="bh1a_1" localSheetId="51">_p1</definedName>
    <definedName name="bh1a_1" localSheetId="14">_p1</definedName>
    <definedName name="bh1a_1" localSheetId="23">_p1</definedName>
    <definedName name="bh1a_1" localSheetId="55">_p1</definedName>
    <definedName name="bh1a_1" localSheetId="47">_p1</definedName>
    <definedName name="bh1a_1" localSheetId="18">_p1</definedName>
    <definedName name="bh1a_1" localSheetId="45">_p1</definedName>
    <definedName name="bh1a_1" localSheetId="16">_p1</definedName>
    <definedName name="bh1a_1">_p1</definedName>
    <definedName name="bh1a_2">"_p1"</definedName>
    <definedName name="bh1a_4">"_p1"</definedName>
    <definedName name="bh1b">#REF!</definedName>
    <definedName name="bh1b_1" localSheetId="39">_p1</definedName>
    <definedName name="bh1b_1" localSheetId="20">_p1</definedName>
    <definedName name="bh1b_1" localSheetId="4">_p1</definedName>
    <definedName name="bh1b_1" localSheetId="25">_p1</definedName>
    <definedName name="bh1b_1" localSheetId="27">_p1</definedName>
    <definedName name="bh1b_1" localSheetId="31">_p1</definedName>
    <definedName name="bh1b_1" localSheetId="35">_p1</definedName>
    <definedName name="bh1b_1" localSheetId="33">_p1</definedName>
    <definedName name="bh1b_1" localSheetId="53">_p1</definedName>
    <definedName name="bh1b_1" localSheetId="29">_p1</definedName>
    <definedName name="bh1b_1" localSheetId="49">_p1</definedName>
    <definedName name="bh1b_1" localSheetId="6">_p1</definedName>
    <definedName name="bh1b_1" localSheetId="41">_p1</definedName>
    <definedName name="bh1b_1" localSheetId="8">_p1</definedName>
    <definedName name="bh1b_1" localSheetId="43">_p1</definedName>
    <definedName name="bh1b_1" localSheetId="10">_p1</definedName>
    <definedName name="bh1b_1" localSheetId="37">_p1</definedName>
    <definedName name="bh1b_1" localSheetId="12">_p1</definedName>
    <definedName name="bh1b_1" localSheetId="51">_p1</definedName>
    <definedName name="bh1b_1" localSheetId="14">_p1</definedName>
    <definedName name="bh1b_1" localSheetId="23">_p1</definedName>
    <definedName name="bh1b_1" localSheetId="55">_p1</definedName>
    <definedName name="bh1b_1" localSheetId="47">_p1</definedName>
    <definedName name="bh1b_1" localSheetId="18">_p1</definedName>
    <definedName name="bh1b_1" localSheetId="45">_p1</definedName>
    <definedName name="bh1b_1" localSheetId="16">_p1</definedName>
    <definedName name="bh1b_1">_p1</definedName>
    <definedName name="bh1b_2">"_p1"</definedName>
    <definedName name="bh1b_4">"_p1"</definedName>
    <definedName name="bh1c">#REF!</definedName>
    <definedName name="bh1c_1" localSheetId="39">_p1</definedName>
    <definedName name="bh1c_1" localSheetId="20">_p1</definedName>
    <definedName name="bh1c_1" localSheetId="4">_p1</definedName>
    <definedName name="bh1c_1" localSheetId="25">_p1</definedName>
    <definedName name="bh1c_1" localSheetId="27">_p1</definedName>
    <definedName name="bh1c_1" localSheetId="31">_p1</definedName>
    <definedName name="bh1c_1" localSheetId="35">_p1</definedName>
    <definedName name="bh1c_1" localSheetId="33">_p1</definedName>
    <definedName name="bh1c_1" localSheetId="53">_p1</definedName>
    <definedName name="bh1c_1" localSheetId="29">_p1</definedName>
    <definedName name="bh1c_1" localSheetId="49">_p1</definedName>
    <definedName name="bh1c_1" localSheetId="6">_p1</definedName>
    <definedName name="bh1c_1" localSheetId="41">_p1</definedName>
    <definedName name="bh1c_1" localSheetId="8">_p1</definedName>
    <definedName name="bh1c_1" localSheetId="43">_p1</definedName>
    <definedName name="bh1c_1" localSheetId="10">_p1</definedName>
    <definedName name="bh1c_1" localSheetId="37">_p1</definedName>
    <definedName name="bh1c_1" localSheetId="12">_p1</definedName>
    <definedName name="bh1c_1" localSheetId="51">_p1</definedName>
    <definedName name="bh1c_1" localSheetId="14">_p1</definedName>
    <definedName name="bh1c_1" localSheetId="23">_p1</definedName>
    <definedName name="bh1c_1" localSheetId="55">_p1</definedName>
    <definedName name="bh1c_1" localSheetId="47">_p1</definedName>
    <definedName name="bh1c_1" localSheetId="18">_p1</definedName>
    <definedName name="bh1c_1" localSheetId="45">_p1</definedName>
    <definedName name="bh1c_1" localSheetId="16">_p1</definedName>
    <definedName name="bh1c_1">_p1</definedName>
    <definedName name="bh1c_2">"_p1"</definedName>
    <definedName name="bh1c_4">"_p1"</definedName>
    <definedName name="bh2a">#REF!</definedName>
    <definedName name="bh2a_1" localSheetId="39">_p1</definedName>
    <definedName name="bh2a_1" localSheetId="20">_p1</definedName>
    <definedName name="bh2a_1" localSheetId="4">_p1</definedName>
    <definedName name="bh2a_1" localSheetId="25">_p1</definedName>
    <definedName name="bh2a_1" localSheetId="27">_p1</definedName>
    <definedName name="bh2a_1" localSheetId="31">_p1</definedName>
    <definedName name="bh2a_1" localSheetId="35">_p1</definedName>
    <definedName name="bh2a_1" localSheetId="33">_p1</definedName>
    <definedName name="bh2a_1" localSheetId="53">_p1</definedName>
    <definedName name="bh2a_1" localSheetId="29">_p1</definedName>
    <definedName name="bh2a_1" localSheetId="49">_p1</definedName>
    <definedName name="bh2a_1" localSheetId="6">_p1</definedName>
    <definedName name="bh2a_1" localSheetId="41">_p1</definedName>
    <definedName name="bh2a_1" localSheetId="8">_p1</definedName>
    <definedName name="bh2a_1" localSheetId="43">_p1</definedName>
    <definedName name="bh2a_1" localSheetId="10">_p1</definedName>
    <definedName name="bh2a_1" localSheetId="37">_p1</definedName>
    <definedName name="bh2a_1" localSheetId="12">_p1</definedName>
    <definedName name="bh2a_1" localSheetId="51">_p1</definedName>
    <definedName name="bh2a_1" localSheetId="14">_p1</definedName>
    <definedName name="bh2a_1" localSheetId="23">_p1</definedName>
    <definedName name="bh2a_1" localSheetId="55">_p1</definedName>
    <definedName name="bh2a_1" localSheetId="47">_p1</definedName>
    <definedName name="bh2a_1" localSheetId="18">_p1</definedName>
    <definedName name="bh2a_1" localSheetId="45">_p1</definedName>
    <definedName name="bh2a_1" localSheetId="16">_p1</definedName>
    <definedName name="bh2a_1">_p1</definedName>
    <definedName name="bh2a_2">"_p1"</definedName>
    <definedName name="bh2a_4">"_p1"</definedName>
    <definedName name="bh2b">#REF!</definedName>
    <definedName name="bh2b_1" localSheetId="39">_p1</definedName>
    <definedName name="bh2b_1" localSheetId="20">_p1</definedName>
    <definedName name="bh2b_1" localSheetId="4">_p1</definedName>
    <definedName name="bh2b_1" localSheetId="25">_p1</definedName>
    <definedName name="bh2b_1" localSheetId="27">_p1</definedName>
    <definedName name="bh2b_1" localSheetId="31">_p1</definedName>
    <definedName name="bh2b_1" localSheetId="35">_p1</definedName>
    <definedName name="bh2b_1" localSheetId="33">_p1</definedName>
    <definedName name="bh2b_1" localSheetId="53">_p1</definedName>
    <definedName name="bh2b_1" localSheetId="29">_p1</definedName>
    <definedName name="bh2b_1" localSheetId="49">_p1</definedName>
    <definedName name="bh2b_1" localSheetId="6">_p1</definedName>
    <definedName name="bh2b_1" localSheetId="41">_p1</definedName>
    <definedName name="bh2b_1" localSheetId="8">_p1</definedName>
    <definedName name="bh2b_1" localSheetId="43">_p1</definedName>
    <definedName name="bh2b_1" localSheetId="10">_p1</definedName>
    <definedName name="bh2b_1" localSheetId="37">_p1</definedName>
    <definedName name="bh2b_1" localSheetId="12">_p1</definedName>
    <definedName name="bh2b_1" localSheetId="51">_p1</definedName>
    <definedName name="bh2b_1" localSheetId="14">_p1</definedName>
    <definedName name="bh2b_1" localSheetId="23">_p1</definedName>
    <definedName name="bh2b_1" localSheetId="55">_p1</definedName>
    <definedName name="bh2b_1" localSheetId="47">_p1</definedName>
    <definedName name="bh2b_1" localSheetId="18">_p1</definedName>
    <definedName name="bh2b_1" localSheetId="45">_p1</definedName>
    <definedName name="bh2b_1" localSheetId="16">_p1</definedName>
    <definedName name="bh2b_1">_p1</definedName>
    <definedName name="bh2b_2">"_p1"</definedName>
    <definedName name="bh2b_4">"_p1"</definedName>
    <definedName name="bh2c">#REF!</definedName>
    <definedName name="bh2c_1" localSheetId="39">_p1</definedName>
    <definedName name="bh2c_1" localSheetId="20">_p1</definedName>
    <definedName name="bh2c_1" localSheetId="4">_p1</definedName>
    <definedName name="bh2c_1" localSheetId="25">_p1</definedName>
    <definedName name="bh2c_1" localSheetId="27">_p1</definedName>
    <definedName name="bh2c_1" localSheetId="31">_p1</definedName>
    <definedName name="bh2c_1" localSheetId="35">_p1</definedName>
    <definedName name="bh2c_1" localSheetId="33">_p1</definedName>
    <definedName name="bh2c_1" localSheetId="53">_p1</definedName>
    <definedName name="bh2c_1" localSheetId="29">_p1</definedName>
    <definedName name="bh2c_1" localSheetId="49">_p1</definedName>
    <definedName name="bh2c_1" localSheetId="6">_p1</definedName>
    <definedName name="bh2c_1" localSheetId="41">_p1</definedName>
    <definedName name="bh2c_1" localSheetId="8">_p1</definedName>
    <definedName name="bh2c_1" localSheetId="43">_p1</definedName>
    <definedName name="bh2c_1" localSheetId="10">_p1</definedName>
    <definedName name="bh2c_1" localSheetId="37">_p1</definedName>
    <definedName name="bh2c_1" localSheetId="12">_p1</definedName>
    <definedName name="bh2c_1" localSheetId="51">_p1</definedName>
    <definedName name="bh2c_1" localSheetId="14">_p1</definedName>
    <definedName name="bh2c_1" localSheetId="23">_p1</definedName>
    <definedName name="bh2c_1" localSheetId="55">_p1</definedName>
    <definedName name="bh2c_1" localSheetId="47">_p1</definedName>
    <definedName name="bh2c_1" localSheetId="18">_p1</definedName>
    <definedName name="bh2c_1" localSheetId="45">_p1</definedName>
    <definedName name="bh2c_1" localSheetId="16">_p1</definedName>
    <definedName name="bh2c_1">_p1</definedName>
    <definedName name="bh2c_2">"_p1"</definedName>
    <definedName name="bh2c_4">"_p1"</definedName>
    <definedName name="bh3a">#REF!</definedName>
    <definedName name="bh3a_1" localSheetId="39">_p1</definedName>
    <definedName name="bh3a_1" localSheetId="20">_p1</definedName>
    <definedName name="bh3a_1" localSheetId="4">_p1</definedName>
    <definedName name="bh3a_1" localSheetId="25">_p1</definedName>
    <definedName name="bh3a_1" localSheetId="27">_p1</definedName>
    <definedName name="bh3a_1" localSheetId="31">_p1</definedName>
    <definedName name="bh3a_1" localSheetId="35">_p1</definedName>
    <definedName name="bh3a_1" localSheetId="33">_p1</definedName>
    <definedName name="bh3a_1" localSheetId="53">_p1</definedName>
    <definedName name="bh3a_1" localSheetId="29">_p1</definedName>
    <definedName name="bh3a_1" localSheetId="49">_p1</definedName>
    <definedName name="bh3a_1" localSheetId="6">_p1</definedName>
    <definedName name="bh3a_1" localSheetId="41">_p1</definedName>
    <definedName name="bh3a_1" localSheetId="8">_p1</definedName>
    <definedName name="bh3a_1" localSheetId="43">_p1</definedName>
    <definedName name="bh3a_1" localSheetId="10">_p1</definedName>
    <definedName name="bh3a_1" localSheetId="37">_p1</definedName>
    <definedName name="bh3a_1" localSheetId="12">_p1</definedName>
    <definedName name="bh3a_1" localSheetId="51">_p1</definedName>
    <definedName name="bh3a_1" localSheetId="14">_p1</definedName>
    <definedName name="bh3a_1" localSheetId="23">_p1</definedName>
    <definedName name="bh3a_1" localSheetId="55">_p1</definedName>
    <definedName name="bh3a_1" localSheetId="47">_p1</definedName>
    <definedName name="bh3a_1" localSheetId="18">_p1</definedName>
    <definedName name="bh3a_1" localSheetId="45">_p1</definedName>
    <definedName name="bh3a_1" localSheetId="16">_p1</definedName>
    <definedName name="bh3a_1">_p1</definedName>
    <definedName name="bh3a_2">"_p1"</definedName>
    <definedName name="bh3a_4">"_p1"</definedName>
    <definedName name="bh3b">#REF!</definedName>
    <definedName name="bh3b_1" localSheetId="39">_p1</definedName>
    <definedName name="bh3b_1" localSheetId="20">_p1</definedName>
    <definedName name="bh3b_1" localSheetId="4">_p1</definedName>
    <definedName name="bh3b_1" localSheetId="25">_p1</definedName>
    <definedName name="bh3b_1" localSheetId="27">_p1</definedName>
    <definedName name="bh3b_1" localSheetId="31">_p1</definedName>
    <definedName name="bh3b_1" localSheetId="35">_p1</definedName>
    <definedName name="bh3b_1" localSheetId="33">_p1</definedName>
    <definedName name="bh3b_1" localSheetId="53">_p1</definedName>
    <definedName name="bh3b_1" localSheetId="29">_p1</definedName>
    <definedName name="bh3b_1" localSheetId="49">_p1</definedName>
    <definedName name="bh3b_1" localSheetId="6">_p1</definedName>
    <definedName name="bh3b_1" localSheetId="41">_p1</definedName>
    <definedName name="bh3b_1" localSheetId="8">_p1</definedName>
    <definedName name="bh3b_1" localSheetId="43">_p1</definedName>
    <definedName name="bh3b_1" localSheetId="10">_p1</definedName>
    <definedName name="bh3b_1" localSheetId="37">_p1</definedName>
    <definedName name="bh3b_1" localSheetId="12">_p1</definedName>
    <definedName name="bh3b_1" localSheetId="51">_p1</definedName>
    <definedName name="bh3b_1" localSheetId="14">_p1</definedName>
    <definedName name="bh3b_1" localSheetId="23">_p1</definedName>
    <definedName name="bh3b_1" localSheetId="55">_p1</definedName>
    <definedName name="bh3b_1" localSheetId="47">_p1</definedName>
    <definedName name="bh3b_1" localSheetId="18">_p1</definedName>
    <definedName name="bh3b_1" localSheetId="45">_p1</definedName>
    <definedName name="bh3b_1" localSheetId="16">_p1</definedName>
    <definedName name="bh3b_1">_p1</definedName>
    <definedName name="bh3b_2">"_p1"</definedName>
    <definedName name="bh3b_4">"_p1"</definedName>
    <definedName name="bh3c">#REF!</definedName>
    <definedName name="bh3c_1" localSheetId="39">_p1</definedName>
    <definedName name="bh3c_1" localSheetId="20">_p1</definedName>
    <definedName name="bh3c_1" localSheetId="4">_p1</definedName>
    <definedName name="bh3c_1" localSheetId="25">_p1</definedName>
    <definedName name="bh3c_1" localSheetId="27">_p1</definedName>
    <definedName name="bh3c_1" localSheetId="31">_p1</definedName>
    <definedName name="bh3c_1" localSheetId="35">_p1</definedName>
    <definedName name="bh3c_1" localSheetId="33">_p1</definedName>
    <definedName name="bh3c_1" localSheetId="53">_p1</definedName>
    <definedName name="bh3c_1" localSheetId="29">_p1</definedName>
    <definedName name="bh3c_1" localSheetId="49">_p1</definedName>
    <definedName name="bh3c_1" localSheetId="6">_p1</definedName>
    <definedName name="bh3c_1" localSheetId="41">_p1</definedName>
    <definedName name="bh3c_1" localSheetId="8">_p1</definedName>
    <definedName name="bh3c_1" localSheetId="43">_p1</definedName>
    <definedName name="bh3c_1" localSheetId="10">_p1</definedName>
    <definedName name="bh3c_1" localSheetId="37">_p1</definedName>
    <definedName name="bh3c_1" localSheetId="12">_p1</definedName>
    <definedName name="bh3c_1" localSheetId="51">_p1</definedName>
    <definedName name="bh3c_1" localSheetId="14">_p1</definedName>
    <definedName name="bh3c_1" localSheetId="23">_p1</definedName>
    <definedName name="bh3c_1" localSheetId="55">_p1</definedName>
    <definedName name="bh3c_1" localSheetId="47">_p1</definedName>
    <definedName name="bh3c_1" localSheetId="18">_p1</definedName>
    <definedName name="bh3c_1" localSheetId="45">_p1</definedName>
    <definedName name="bh3c_1" localSheetId="16">_p1</definedName>
    <definedName name="bh3c_1">_p1</definedName>
    <definedName name="bh3c_2">"_p1"</definedName>
    <definedName name="bh3c_4">"_p1"</definedName>
    <definedName name="bh4a">#REF!</definedName>
    <definedName name="bh4a_1" localSheetId="39">_p1</definedName>
    <definedName name="bh4a_1" localSheetId="20">_p1</definedName>
    <definedName name="bh4a_1" localSheetId="4">_p1</definedName>
    <definedName name="bh4a_1" localSheetId="25">_p1</definedName>
    <definedName name="bh4a_1" localSheetId="27">_p1</definedName>
    <definedName name="bh4a_1" localSheetId="31">_p1</definedName>
    <definedName name="bh4a_1" localSheetId="35">_p1</definedName>
    <definedName name="bh4a_1" localSheetId="33">_p1</definedName>
    <definedName name="bh4a_1" localSheetId="53">_p1</definedName>
    <definedName name="bh4a_1" localSheetId="29">_p1</definedName>
    <definedName name="bh4a_1" localSheetId="49">_p1</definedName>
    <definedName name="bh4a_1" localSheetId="6">_p1</definedName>
    <definedName name="bh4a_1" localSheetId="41">_p1</definedName>
    <definedName name="bh4a_1" localSheetId="8">_p1</definedName>
    <definedName name="bh4a_1" localSheetId="43">_p1</definedName>
    <definedName name="bh4a_1" localSheetId="10">_p1</definedName>
    <definedName name="bh4a_1" localSheetId="37">_p1</definedName>
    <definedName name="bh4a_1" localSheetId="12">_p1</definedName>
    <definedName name="bh4a_1" localSheetId="51">_p1</definedName>
    <definedName name="bh4a_1" localSheetId="14">_p1</definedName>
    <definedName name="bh4a_1" localSheetId="23">_p1</definedName>
    <definedName name="bh4a_1" localSheetId="55">_p1</definedName>
    <definedName name="bh4a_1" localSheetId="47">_p1</definedName>
    <definedName name="bh4a_1" localSheetId="18">_p1</definedName>
    <definedName name="bh4a_1" localSheetId="45">_p1</definedName>
    <definedName name="bh4a_1" localSheetId="16">_p1</definedName>
    <definedName name="bh4a_1">_p1</definedName>
    <definedName name="bh4a_2">"_p1"</definedName>
    <definedName name="bh4a_4">"_p1"</definedName>
    <definedName name="bh4b">#REF!</definedName>
    <definedName name="bh4b_1" localSheetId="39">_p1</definedName>
    <definedName name="bh4b_1" localSheetId="20">_p1</definedName>
    <definedName name="bh4b_1" localSheetId="4">_p1</definedName>
    <definedName name="bh4b_1" localSheetId="25">_p1</definedName>
    <definedName name="bh4b_1" localSheetId="27">_p1</definedName>
    <definedName name="bh4b_1" localSheetId="31">_p1</definedName>
    <definedName name="bh4b_1" localSheetId="35">_p1</definedName>
    <definedName name="bh4b_1" localSheetId="33">_p1</definedName>
    <definedName name="bh4b_1" localSheetId="53">_p1</definedName>
    <definedName name="bh4b_1" localSheetId="29">_p1</definedName>
    <definedName name="bh4b_1" localSheetId="49">_p1</definedName>
    <definedName name="bh4b_1" localSheetId="6">_p1</definedName>
    <definedName name="bh4b_1" localSheetId="41">_p1</definedName>
    <definedName name="bh4b_1" localSheetId="8">_p1</definedName>
    <definedName name="bh4b_1" localSheetId="43">_p1</definedName>
    <definedName name="bh4b_1" localSheetId="10">_p1</definedName>
    <definedName name="bh4b_1" localSheetId="37">_p1</definedName>
    <definedName name="bh4b_1" localSheetId="12">_p1</definedName>
    <definedName name="bh4b_1" localSheetId="51">_p1</definedName>
    <definedName name="bh4b_1" localSheetId="14">_p1</definedName>
    <definedName name="bh4b_1" localSheetId="23">_p1</definedName>
    <definedName name="bh4b_1" localSheetId="55">_p1</definedName>
    <definedName name="bh4b_1" localSheetId="47">_p1</definedName>
    <definedName name="bh4b_1" localSheetId="18">_p1</definedName>
    <definedName name="bh4b_1" localSheetId="45">_p1</definedName>
    <definedName name="bh4b_1" localSheetId="16">_p1</definedName>
    <definedName name="bh4b_1">_p1</definedName>
    <definedName name="bh4b_2">"_p1"</definedName>
    <definedName name="bh4b_4">"_p1"</definedName>
    <definedName name="bh4c">#REF!</definedName>
    <definedName name="bh4c_1" localSheetId="39">_p1</definedName>
    <definedName name="bh4c_1" localSheetId="20">_p1</definedName>
    <definedName name="bh4c_1" localSheetId="4">_p1</definedName>
    <definedName name="bh4c_1" localSheetId="25">_p1</definedName>
    <definedName name="bh4c_1" localSheetId="27">_p1</definedName>
    <definedName name="bh4c_1" localSheetId="31">_p1</definedName>
    <definedName name="bh4c_1" localSheetId="35">_p1</definedName>
    <definedName name="bh4c_1" localSheetId="33">_p1</definedName>
    <definedName name="bh4c_1" localSheetId="53">_p1</definedName>
    <definedName name="bh4c_1" localSheetId="29">_p1</definedName>
    <definedName name="bh4c_1" localSheetId="49">_p1</definedName>
    <definedName name="bh4c_1" localSheetId="6">_p1</definedName>
    <definedName name="bh4c_1" localSheetId="41">_p1</definedName>
    <definedName name="bh4c_1" localSheetId="8">_p1</definedName>
    <definedName name="bh4c_1" localSheetId="43">_p1</definedName>
    <definedName name="bh4c_1" localSheetId="10">_p1</definedName>
    <definedName name="bh4c_1" localSheetId="37">_p1</definedName>
    <definedName name="bh4c_1" localSheetId="12">_p1</definedName>
    <definedName name="bh4c_1" localSheetId="51">_p1</definedName>
    <definedName name="bh4c_1" localSheetId="14">_p1</definedName>
    <definedName name="bh4c_1" localSheetId="23">_p1</definedName>
    <definedName name="bh4c_1" localSheetId="55">_p1</definedName>
    <definedName name="bh4c_1" localSheetId="47">_p1</definedName>
    <definedName name="bh4c_1" localSheetId="18">_p1</definedName>
    <definedName name="bh4c_1" localSheetId="45">_p1</definedName>
    <definedName name="bh4c_1" localSheetId="16">_p1</definedName>
    <definedName name="bh4c_1">_p1</definedName>
    <definedName name="bh4c_2">"_p1"</definedName>
    <definedName name="bh4c_4">"_p1"</definedName>
    <definedName name="bh5a">#REF!</definedName>
    <definedName name="bh5a_1" localSheetId="39">_p1</definedName>
    <definedName name="bh5a_1" localSheetId="20">_p1</definedName>
    <definedName name="bh5a_1" localSheetId="4">_p1</definedName>
    <definedName name="bh5a_1" localSheetId="25">_p1</definedName>
    <definedName name="bh5a_1" localSheetId="27">_p1</definedName>
    <definedName name="bh5a_1" localSheetId="31">_p1</definedName>
    <definedName name="bh5a_1" localSheetId="35">_p1</definedName>
    <definedName name="bh5a_1" localSheetId="33">_p1</definedName>
    <definedName name="bh5a_1" localSheetId="53">_p1</definedName>
    <definedName name="bh5a_1" localSheetId="29">_p1</definedName>
    <definedName name="bh5a_1" localSheetId="49">_p1</definedName>
    <definedName name="bh5a_1" localSheetId="6">_p1</definedName>
    <definedName name="bh5a_1" localSheetId="41">_p1</definedName>
    <definedName name="bh5a_1" localSheetId="8">_p1</definedName>
    <definedName name="bh5a_1" localSheetId="43">_p1</definedName>
    <definedName name="bh5a_1" localSheetId="10">_p1</definedName>
    <definedName name="bh5a_1" localSheetId="37">_p1</definedName>
    <definedName name="bh5a_1" localSheetId="12">_p1</definedName>
    <definedName name="bh5a_1" localSheetId="51">_p1</definedName>
    <definedName name="bh5a_1" localSheetId="14">_p1</definedName>
    <definedName name="bh5a_1" localSheetId="23">_p1</definedName>
    <definedName name="bh5a_1" localSheetId="55">_p1</definedName>
    <definedName name="bh5a_1" localSheetId="47">_p1</definedName>
    <definedName name="bh5a_1" localSheetId="18">_p1</definedName>
    <definedName name="bh5a_1" localSheetId="45">_p1</definedName>
    <definedName name="bh5a_1" localSheetId="16">_p1</definedName>
    <definedName name="bh5a_1">_p1</definedName>
    <definedName name="bh5a_2">"_p1"</definedName>
    <definedName name="bh5a_4">"_p1"</definedName>
    <definedName name="bh5b">#REF!</definedName>
    <definedName name="bh5b_1" localSheetId="39">_p1</definedName>
    <definedName name="bh5b_1" localSheetId="20">_p1</definedName>
    <definedName name="bh5b_1" localSheetId="4">_p1</definedName>
    <definedName name="bh5b_1" localSheetId="25">_p1</definedName>
    <definedName name="bh5b_1" localSheetId="27">_p1</definedName>
    <definedName name="bh5b_1" localSheetId="31">_p1</definedName>
    <definedName name="bh5b_1" localSheetId="35">_p1</definedName>
    <definedName name="bh5b_1" localSheetId="33">_p1</definedName>
    <definedName name="bh5b_1" localSheetId="53">_p1</definedName>
    <definedName name="bh5b_1" localSheetId="29">_p1</definedName>
    <definedName name="bh5b_1" localSheetId="49">_p1</definedName>
    <definedName name="bh5b_1" localSheetId="6">_p1</definedName>
    <definedName name="bh5b_1" localSheetId="41">_p1</definedName>
    <definedName name="bh5b_1" localSheetId="8">_p1</definedName>
    <definedName name="bh5b_1" localSheetId="43">_p1</definedName>
    <definedName name="bh5b_1" localSheetId="10">_p1</definedName>
    <definedName name="bh5b_1" localSheetId="37">_p1</definedName>
    <definedName name="bh5b_1" localSheetId="12">_p1</definedName>
    <definedName name="bh5b_1" localSheetId="51">_p1</definedName>
    <definedName name="bh5b_1" localSheetId="14">_p1</definedName>
    <definedName name="bh5b_1" localSheetId="23">_p1</definedName>
    <definedName name="bh5b_1" localSheetId="55">_p1</definedName>
    <definedName name="bh5b_1" localSheetId="47">_p1</definedName>
    <definedName name="bh5b_1" localSheetId="18">_p1</definedName>
    <definedName name="bh5b_1" localSheetId="45">_p1</definedName>
    <definedName name="bh5b_1" localSheetId="16">_p1</definedName>
    <definedName name="bh5b_1">_p1</definedName>
    <definedName name="bh5b_2">"_p1"</definedName>
    <definedName name="bh5b_4">"_p1"</definedName>
    <definedName name="bh6a">#REF!</definedName>
    <definedName name="bh6a_1" localSheetId="39">_p1</definedName>
    <definedName name="bh6a_1" localSheetId="20">_p1</definedName>
    <definedName name="bh6a_1" localSheetId="4">_p1</definedName>
    <definedName name="bh6a_1" localSheetId="25">_p1</definedName>
    <definedName name="bh6a_1" localSheetId="27">_p1</definedName>
    <definedName name="bh6a_1" localSheetId="31">_p1</definedName>
    <definedName name="bh6a_1" localSheetId="35">_p1</definedName>
    <definedName name="bh6a_1" localSheetId="33">_p1</definedName>
    <definedName name="bh6a_1" localSheetId="53">_p1</definedName>
    <definedName name="bh6a_1" localSheetId="29">_p1</definedName>
    <definedName name="bh6a_1" localSheetId="49">_p1</definedName>
    <definedName name="bh6a_1" localSheetId="6">_p1</definedName>
    <definedName name="bh6a_1" localSheetId="41">_p1</definedName>
    <definedName name="bh6a_1" localSheetId="8">_p1</definedName>
    <definedName name="bh6a_1" localSheetId="43">_p1</definedName>
    <definedName name="bh6a_1" localSheetId="10">_p1</definedName>
    <definedName name="bh6a_1" localSheetId="37">_p1</definedName>
    <definedName name="bh6a_1" localSheetId="12">_p1</definedName>
    <definedName name="bh6a_1" localSheetId="51">_p1</definedName>
    <definedName name="bh6a_1" localSheetId="14">_p1</definedName>
    <definedName name="bh6a_1" localSheetId="23">_p1</definedName>
    <definedName name="bh6a_1" localSheetId="55">_p1</definedName>
    <definedName name="bh6a_1" localSheetId="47">_p1</definedName>
    <definedName name="bh6a_1" localSheetId="18">_p1</definedName>
    <definedName name="bh6a_1" localSheetId="45">_p1</definedName>
    <definedName name="bh6a_1" localSheetId="16">_p1</definedName>
    <definedName name="bh6a_1">_p1</definedName>
    <definedName name="bh6a_2">"_p1"</definedName>
    <definedName name="bh6a_4">"_p1"</definedName>
    <definedName name="bh6b">#REF!</definedName>
    <definedName name="bh6b_1" localSheetId="39">_p1</definedName>
    <definedName name="bh6b_1" localSheetId="20">_p1</definedName>
    <definedName name="bh6b_1" localSheetId="4">_p1</definedName>
    <definedName name="bh6b_1" localSheetId="25">_p1</definedName>
    <definedName name="bh6b_1" localSheetId="27">_p1</definedName>
    <definedName name="bh6b_1" localSheetId="31">_p1</definedName>
    <definedName name="bh6b_1" localSheetId="35">_p1</definedName>
    <definedName name="bh6b_1" localSheetId="33">_p1</definedName>
    <definedName name="bh6b_1" localSheetId="53">_p1</definedName>
    <definedName name="bh6b_1" localSheetId="29">_p1</definedName>
    <definedName name="bh6b_1" localSheetId="49">_p1</definedName>
    <definedName name="bh6b_1" localSheetId="6">_p1</definedName>
    <definedName name="bh6b_1" localSheetId="41">_p1</definedName>
    <definedName name="bh6b_1" localSheetId="8">_p1</definedName>
    <definedName name="bh6b_1" localSheetId="43">_p1</definedName>
    <definedName name="bh6b_1" localSheetId="10">_p1</definedName>
    <definedName name="bh6b_1" localSheetId="37">_p1</definedName>
    <definedName name="bh6b_1" localSheetId="12">_p1</definedName>
    <definedName name="bh6b_1" localSheetId="51">_p1</definedName>
    <definedName name="bh6b_1" localSheetId="14">_p1</definedName>
    <definedName name="bh6b_1" localSheetId="23">_p1</definedName>
    <definedName name="bh6b_1" localSheetId="55">_p1</definedName>
    <definedName name="bh6b_1" localSheetId="47">_p1</definedName>
    <definedName name="bh6b_1" localSheetId="18">_p1</definedName>
    <definedName name="bh6b_1" localSheetId="45">_p1</definedName>
    <definedName name="bh6b_1" localSheetId="16">_p1</definedName>
    <definedName name="bh6b_1">_p1</definedName>
    <definedName name="bh6b_2">"_p1"</definedName>
    <definedName name="bh6b_4">"_p1"</definedName>
    <definedName name="bh7a">#REF!</definedName>
    <definedName name="bh7a_1" localSheetId="39">_p1</definedName>
    <definedName name="bh7a_1" localSheetId="20">_p1</definedName>
    <definedName name="bh7a_1" localSheetId="4">_p1</definedName>
    <definedName name="bh7a_1" localSheetId="25">_p1</definedName>
    <definedName name="bh7a_1" localSheetId="27">_p1</definedName>
    <definedName name="bh7a_1" localSheetId="31">_p1</definedName>
    <definedName name="bh7a_1" localSheetId="35">_p1</definedName>
    <definedName name="bh7a_1" localSheetId="33">_p1</definedName>
    <definedName name="bh7a_1" localSheetId="53">_p1</definedName>
    <definedName name="bh7a_1" localSheetId="29">_p1</definedName>
    <definedName name="bh7a_1" localSheetId="49">_p1</definedName>
    <definedName name="bh7a_1" localSheetId="6">_p1</definedName>
    <definedName name="bh7a_1" localSheetId="41">_p1</definedName>
    <definedName name="bh7a_1" localSheetId="8">_p1</definedName>
    <definedName name="bh7a_1" localSheetId="43">_p1</definedName>
    <definedName name="bh7a_1" localSheetId="10">_p1</definedName>
    <definedName name="bh7a_1" localSheetId="37">_p1</definedName>
    <definedName name="bh7a_1" localSheetId="12">_p1</definedName>
    <definedName name="bh7a_1" localSheetId="51">_p1</definedName>
    <definedName name="bh7a_1" localSheetId="14">_p1</definedName>
    <definedName name="bh7a_1" localSheetId="23">_p1</definedName>
    <definedName name="bh7a_1" localSheetId="55">_p1</definedName>
    <definedName name="bh7a_1" localSheetId="47">_p1</definedName>
    <definedName name="bh7a_1" localSheetId="18">_p1</definedName>
    <definedName name="bh7a_1" localSheetId="45">_p1</definedName>
    <definedName name="bh7a_1" localSheetId="16">_p1</definedName>
    <definedName name="bh7a_1">_p1</definedName>
    <definedName name="bh7a_2">"_p1"</definedName>
    <definedName name="bh7a_4">"_p1"</definedName>
    <definedName name="bh7b">#REF!</definedName>
    <definedName name="bh7b_1" localSheetId="39">_p1</definedName>
    <definedName name="bh7b_1" localSheetId="20">_p1</definedName>
    <definedName name="bh7b_1" localSheetId="4">_p1</definedName>
    <definedName name="bh7b_1" localSheetId="25">_p1</definedName>
    <definedName name="bh7b_1" localSheetId="27">_p1</definedName>
    <definedName name="bh7b_1" localSheetId="31">_p1</definedName>
    <definedName name="bh7b_1" localSheetId="35">_p1</definedName>
    <definedName name="bh7b_1" localSheetId="33">_p1</definedName>
    <definedName name="bh7b_1" localSheetId="53">_p1</definedName>
    <definedName name="bh7b_1" localSheetId="29">_p1</definedName>
    <definedName name="bh7b_1" localSheetId="49">_p1</definedName>
    <definedName name="bh7b_1" localSheetId="6">_p1</definedName>
    <definedName name="bh7b_1" localSheetId="41">_p1</definedName>
    <definedName name="bh7b_1" localSheetId="8">_p1</definedName>
    <definedName name="bh7b_1" localSheetId="43">_p1</definedName>
    <definedName name="bh7b_1" localSheetId="10">_p1</definedName>
    <definedName name="bh7b_1" localSheetId="37">_p1</definedName>
    <definedName name="bh7b_1" localSheetId="12">_p1</definedName>
    <definedName name="bh7b_1" localSheetId="51">_p1</definedName>
    <definedName name="bh7b_1" localSheetId="14">_p1</definedName>
    <definedName name="bh7b_1" localSheetId="23">_p1</definedName>
    <definedName name="bh7b_1" localSheetId="55">_p1</definedName>
    <definedName name="bh7b_1" localSheetId="47">_p1</definedName>
    <definedName name="bh7b_1" localSheetId="18">_p1</definedName>
    <definedName name="bh7b_1" localSheetId="45">_p1</definedName>
    <definedName name="bh7b_1" localSheetId="16">_p1</definedName>
    <definedName name="bh7b_1">_p1</definedName>
    <definedName name="bh7b_2">"_p1"</definedName>
    <definedName name="bh7b_4">"_p1"</definedName>
    <definedName name="bh8a">#REF!</definedName>
    <definedName name="bh8a_1" localSheetId="39">_p1</definedName>
    <definedName name="bh8a_1" localSheetId="20">_p1</definedName>
    <definedName name="bh8a_1" localSheetId="4">_p1</definedName>
    <definedName name="bh8a_1" localSheetId="25">_p1</definedName>
    <definedName name="bh8a_1" localSheetId="27">_p1</definedName>
    <definedName name="bh8a_1" localSheetId="31">_p1</definedName>
    <definedName name="bh8a_1" localSheetId="35">_p1</definedName>
    <definedName name="bh8a_1" localSheetId="33">_p1</definedName>
    <definedName name="bh8a_1" localSheetId="53">_p1</definedName>
    <definedName name="bh8a_1" localSheetId="29">_p1</definedName>
    <definedName name="bh8a_1" localSheetId="49">_p1</definedName>
    <definedName name="bh8a_1" localSheetId="6">_p1</definedName>
    <definedName name="bh8a_1" localSheetId="41">_p1</definedName>
    <definedName name="bh8a_1" localSheetId="8">_p1</definedName>
    <definedName name="bh8a_1" localSheetId="43">_p1</definedName>
    <definedName name="bh8a_1" localSheetId="10">_p1</definedName>
    <definedName name="bh8a_1" localSheetId="37">_p1</definedName>
    <definedName name="bh8a_1" localSheetId="12">_p1</definedName>
    <definedName name="bh8a_1" localSheetId="51">_p1</definedName>
    <definedName name="bh8a_1" localSheetId="14">_p1</definedName>
    <definedName name="bh8a_1" localSheetId="23">_p1</definedName>
    <definedName name="bh8a_1" localSheetId="55">_p1</definedName>
    <definedName name="bh8a_1" localSheetId="47">_p1</definedName>
    <definedName name="bh8a_1" localSheetId="18">_p1</definedName>
    <definedName name="bh8a_1" localSheetId="45">_p1</definedName>
    <definedName name="bh8a_1" localSheetId="16">_p1</definedName>
    <definedName name="bh8a_1">_p1</definedName>
    <definedName name="bh8a_2">"_p1"</definedName>
    <definedName name="bh8a_4">"_p1"</definedName>
    <definedName name="bh8b">#REF!</definedName>
    <definedName name="bh8b_1" localSheetId="39">_p1</definedName>
    <definedName name="bh8b_1" localSheetId="20">_p1</definedName>
    <definedName name="bh8b_1" localSheetId="4">_p1</definedName>
    <definedName name="bh8b_1" localSheetId="25">_p1</definedName>
    <definedName name="bh8b_1" localSheetId="27">_p1</definedName>
    <definedName name="bh8b_1" localSheetId="31">_p1</definedName>
    <definedName name="bh8b_1" localSheetId="35">_p1</definedName>
    <definedName name="bh8b_1" localSheetId="33">_p1</definedName>
    <definedName name="bh8b_1" localSheetId="53">_p1</definedName>
    <definedName name="bh8b_1" localSheetId="29">_p1</definedName>
    <definedName name="bh8b_1" localSheetId="49">_p1</definedName>
    <definedName name="bh8b_1" localSheetId="6">_p1</definedName>
    <definedName name="bh8b_1" localSheetId="41">_p1</definedName>
    <definedName name="bh8b_1" localSheetId="8">_p1</definedName>
    <definedName name="bh8b_1" localSheetId="43">_p1</definedName>
    <definedName name="bh8b_1" localSheetId="10">_p1</definedName>
    <definedName name="bh8b_1" localSheetId="37">_p1</definedName>
    <definedName name="bh8b_1" localSheetId="12">_p1</definedName>
    <definedName name="bh8b_1" localSheetId="51">_p1</definedName>
    <definedName name="bh8b_1" localSheetId="14">_p1</definedName>
    <definedName name="bh8b_1" localSheetId="23">_p1</definedName>
    <definedName name="bh8b_1" localSheetId="55">_p1</definedName>
    <definedName name="bh8b_1" localSheetId="47">_p1</definedName>
    <definedName name="bh8b_1" localSheetId="18">_p1</definedName>
    <definedName name="bh8b_1" localSheetId="45">_p1</definedName>
    <definedName name="bh8b_1" localSheetId="16">_p1</definedName>
    <definedName name="bh8b_1">_p1</definedName>
    <definedName name="bh8b_2">"_p1"</definedName>
    <definedName name="bh8b_4">"_p1"</definedName>
    <definedName name="bh9a">#REF!</definedName>
    <definedName name="bh9a_1" localSheetId="39">_p1</definedName>
    <definedName name="bh9a_1" localSheetId="20">_p1</definedName>
    <definedName name="bh9a_1" localSheetId="4">_p1</definedName>
    <definedName name="bh9a_1" localSheetId="25">_p1</definedName>
    <definedName name="bh9a_1" localSheetId="27">_p1</definedName>
    <definedName name="bh9a_1" localSheetId="31">_p1</definedName>
    <definedName name="bh9a_1" localSheetId="35">_p1</definedName>
    <definedName name="bh9a_1" localSheetId="33">_p1</definedName>
    <definedName name="bh9a_1" localSheetId="53">_p1</definedName>
    <definedName name="bh9a_1" localSheetId="29">_p1</definedName>
    <definedName name="bh9a_1" localSheetId="49">_p1</definedName>
    <definedName name="bh9a_1" localSheetId="6">_p1</definedName>
    <definedName name="bh9a_1" localSheetId="41">_p1</definedName>
    <definedName name="bh9a_1" localSheetId="8">_p1</definedName>
    <definedName name="bh9a_1" localSheetId="43">_p1</definedName>
    <definedName name="bh9a_1" localSheetId="10">_p1</definedName>
    <definedName name="bh9a_1" localSheetId="37">_p1</definedName>
    <definedName name="bh9a_1" localSheetId="12">_p1</definedName>
    <definedName name="bh9a_1" localSheetId="51">_p1</definedName>
    <definedName name="bh9a_1" localSheetId="14">_p1</definedName>
    <definedName name="bh9a_1" localSheetId="23">_p1</definedName>
    <definedName name="bh9a_1" localSheetId="55">_p1</definedName>
    <definedName name="bh9a_1" localSheetId="47">_p1</definedName>
    <definedName name="bh9a_1" localSheetId="18">_p1</definedName>
    <definedName name="bh9a_1" localSheetId="45">_p1</definedName>
    <definedName name="bh9a_1" localSheetId="16">_p1</definedName>
    <definedName name="bh9a_1">_p1</definedName>
    <definedName name="bh9a_2">"_p1"</definedName>
    <definedName name="bh9a_4">"_p1"</definedName>
    <definedName name="bh9b">#REF!</definedName>
    <definedName name="bh9b_1" localSheetId="39">_p1</definedName>
    <definedName name="bh9b_1" localSheetId="20">_p1</definedName>
    <definedName name="bh9b_1" localSheetId="4">_p1</definedName>
    <definedName name="bh9b_1" localSheetId="25">_p1</definedName>
    <definedName name="bh9b_1" localSheetId="27">_p1</definedName>
    <definedName name="bh9b_1" localSheetId="31">_p1</definedName>
    <definedName name="bh9b_1" localSheetId="35">_p1</definedName>
    <definedName name="bh9b_1" localSheetId="33">_p1</definedName>
    <definedName name="bh9b_1" localSheetId="53">_p1</definedName>
    <definedName name="bh9b_1" localSheetId="29">_p1</definedName>
    <definedName name="bh9b_1" localSheetId="49">_p1</definedName>
    <definedName name="bh9b_1" localSheetId="6">_p1</definedName>
    <definedName name="bh9b_1" localSheetId="41">_p1</definedName>
    <definedName name="bh9b_1" localSheetId="8">_p1</definedName>
    <definedName name="bh9b_1" localSheetId="43">_p1</definedName>
    <definedName name="bh9b_1" localSheetId="10">_p1</definedName>
    <definedName name="bh9b_1" localSheetId="37">_p1</definedName>
    <definedName name="bh9b_1" localSheetId="12">_p1</definedName>
    <definedName name="bh9b_1" localSheetId="51">_p1</definedName>
    <definedName name="bh9b_1" localSheetId="14">_p1</definedName>
    <definedName name="bh9b_1" localSheetId="23">_p1</definedName>
    <definedName name="bh9b_1" localSheetId="55">_p1</definedName>
    <definedName name="bh9b_1" localSheetId="47">_p1</definedName>
    <definedName name="bh9b_1" localSheetId="18">_p1</definedName>
    <definedName name="bh9b_1" localSheetId="45">_p1</definedName>
    <definedName name="bh9b_1" localSheetId="16">_p1</definedName>
    <definedName name="bh9b_1">_p1</definedName>
    <definedName name="bh9b_2">"_p1"</definedName>
    <definedName name="bh9b_4">"_p1"</definedName>
    <definedName name="bhes">#REF!</definedName>
    <definedName name="bhes_1" localSheetId="39">_p1</definedName>
    <definedName name="bhes_1" localSheetId="20">_p1</definedName>
    <definedName name="bhes_1" localSheetId="4">_p1</definedName>
    <definedName name="bhes_1" localSheetId="25">_p1</definedName>
    <definedName name="bhes_1" localSheetId="27">_p1</definedName>
    <definedName name="bhes_1" localSheetId="31">_p1</definedName>
    <definedName name="bhes_1" localSheetId="35">_p1</definedName>
    <definedName name="bhes_1" localSheetId="33">_p1</definedName>
    <definedName name="bhes_1" localSheetId="53">_p1</definedName>
    <definedName name="bhes_1" localSheetId="29">_p1</definedName>
    <definedName name="bhes_1" localSheetId="49">_p1</definedName>
    <definedName name="bhes_1" localSheetId="6">_p1</definedName>
    <definedName name="bhes_1" localSheetId="41">_p1</definedName>
    <definedName name="bhes_1" localSheetId="8">_p1</definedName>
    <definedName name="bhes_1" localSheetId="43">_p1</definedName>
    <definedName name="bhes_1" localSheetId="10">_p1</definedName>
    <definedName name="bhes_1" localSheetId="37">_p1</definedName>
    <definedName name="bhes_1" localSheetId="12">_p1</definedName>
    <definedName name="bhes_1" localSheetId="51">_p1</definedName>
    <definedName name="bhes_1" localSheetId="14">_p1</definedName>
    <definedName name="bhes_1" localSheetId="23">_p1</definedName>
    <definedName name="bhes_1" localSheetId="55">_p1</definedName>
    <definedName name="bhes_1" localSheetId="47">_p1</definedName>
    <definedName name="bhes_1" localSheetId="18">_p1</definedName>
    <definedName name="bhes_1" localSheetId="45">_p1</definedName>
    <definedName name="bhes_1" localSheetId="16">_p1</definedName>
    <definedName name="bhes_1">_p1</definedName>
    <definedName name="bhes_2">"_p1"</definedName>
    <definedName name="bhes_4">"_p1"</definedName>
    <definedName name="bhes1">#REF!</definedName>
    <definedName name="bhes1_1" localSheetId="39">_p1</definedName>
    <definedName name="bhes1_1" localSheetId="20">_p1</definedName>
    <definedName name="bhes1_1" localSheetId="4">_p1</definedName>
    <definedName name="bhes1_1" localSheetId="25">_p1</definedName>
    <definedName name="bhes1_1" localSheetId="27">_p1</definedName>
    <definedName name="bhes1_1" localSheetId="31">_p1</definedName>
    <definedName name="bhes1_1" localSheetId="35">_p1</definedName>
    <definedName name="bhes1_1" localSheetId="33">_p1</definedName>
    <definedName name="bhes1_1" localSheetId="53">_p1</definedName>
    <definedName name="bhes1_1" localSheetId="29">_p1</definedName>
    <definedName name="bhes1_1" localSheetId="49">_p1</definedName>
    <definedName name="bhes1_1" localSheetId="6">_p1</definedName>
    <definedName name="bhes1_1" localSheetId="41">_p1</definedName>
    <definedName name="bhes1_1" localSheetId="8">_p1</definedName>
    <definedName name="bhes1_1" localSheetId="43">_p1</definedName>
    <definedName name="bhes1_1" localSheetId="10">_p1</definedName>
    <definedName name="bhes1_1" localSheetId="37">_p1</definedName>
    <definedName name="bhes1_1" localSheetId="12">_p1</definedName>
    <definedName name="bhes1_1" localSheetId="51">_p1</definedName>
    <definedName name="bhes1_1" localSheetId="14">_p1</definedName>
    <definedName name="bhes1_1" localSheetId="23">_p1</definedName>
    <definedName name="bhes1_1" localSheetId="55">_p1</definedName>
    <definedName name="bhes1_1" localSheetId="47">_p1</definedName>
    <definedName name="bhes1_1" localSheetId="18">_p1</definedName>
    <definedName name="bhes1_1" localSheetId="45">_p1</definedName>
    <definedName name="bhes1_1" localSheetId="16">_p1</definedName>
    <definedName name="bhes1_1">_p1</definedName>
    <definedName name="bhes1_2">"_p1"</definedName>
    <definedName name="bhes1_4">"_p1"</definedName>
    <definedName name="bhgyfhrt">#REF!</definedName>
    <definedName name="bhos">#REF!</definedName>
    <definedName name="bhub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ygvb" localSheetId="25" hidden="1">{#N/A,#N/A,FALSE,"CARATUL";#N/A,#N/A,FALSE,"PROFIT AND LOSS";#N/A,#N/A,FALSE,"GRAFICO_PBT";#N/A,#N/A,FALSE,"EXPLIC.VARIANTE";#N/A,#N/A,FALSE,"GENERAL EXP.AREA"}</definedName>
    <definedName name="bhygvb" localSheetId="27" hidden="1">{#N/A,#N/A,FALSE,"CARATUL";#N/A,#N/A,FALSE,"PROFIT AND LOSS";#N/A,#N/A,FALSE,"GRAFICO_PBT";#N/A,#N/A,FALSE,"EXPLIC.VARIANTE";#N/A,#N/A,FALSE,"GENERAL EXP.AREA"}</definedName>
    <definedName name="bhygvb" localSheetId="31" hidden="1">{#N/A,#N/A,FALSE,"CARATUL";#N/A,#N/A,FALSE,"PROFIT AND LOSS";#N/A,#N/A,FALSE,"GRAFICO_PBT";#N/A,#N/A,FALSE,"EXPLIC.VARIANTE";#N/A,#N/A,FALSE,"GENERAL EXP.AREA"}</definedName>
    <definedName name="bhygvb" localSheetId="29" hidden="1">{#N/A,#N/A,FALSE,"CARATUL";#N/A,#N/A,FALSE,"PROFIT AND LOSS";#N/A,#N/A,FALSE,"GRAFICO_PBT";#N/A,#N/A,FALSE,"EXPLIC.VARIANTE";#N/A,#N/A,FALSE,"GENERAL EXP.AREA"}</definedName>
    <definedName name="bhygvb" localSheetId="23" hidden="1">{#N/A,#N/A,FALSE,"CARATUL";#N/A,#N/A,FALSE,"PROFIT AND LOSS";#N/A,#N/A,FALSE,"GRAFICO_PBT";#N/A,#N/A,FALSE,"EXPLIC.VARIANTE";#N/A,#N/A,FALSE,"GENERAL EXP.AREA"}</definedName>
    <definedName name="bhygvb" localSheetId="55" hidden="1">{#N/A,#N/A,FALSE,"CARATUL";#N/A,#N/A,FALSE,"PROFIT AND LOSS";#N/A,#N/A,FALSE,"GRAFICO_PBT";#N/A,#N/A,FALSE,"EXPLIC.VARIANTE";#N/A,#N/A,FALSE,"GENERAL EXP.AREA"}</definedName>
    <definedName name="bhygvb" hidden="1">{#N/A,#N/A,FALSE,"CARATUL";#N/A,#N/A,FALSE,"PROFIT AND LOSS";#N/A,#N/A,FALSE,"GRAFICO_PBT";#N/A,#N/A,FALSE,"EXPLIC.VARIANTE";#N/A,#N/A,FALSE,"GENERAL EXP.AREA"}</definedName>
    <definedName name="bi" hidden="1">#REF!</definedName>
    <definedName name="BIA" hidden="1">#REF!</definedName>
    <definedName name="bibi">#REF!</definedName>
    <definedName name="BIENAL">#REF!</definedName>
    <definedName name="BIG_JR_SUST_MAR">#REF!</definedName>
    <definedName name="BigNumber">9.99999999999999E+307</definedName>
    <definedName name="bimbb">#REF!</definedName>
    <definedName name="bimbo">#REF!</definedName>
    <definedName name="bimboa">#REF!</definedName>
    <definedName name="bimbob">#REF!</definedName>
    <definedName name="bin" localSheetId="25" hidden="1">{#N/A,#N/A,FALSE,"CARATUL";#N/A,#N/A,FALSE,"PROFIT AND LOSS";#N/A,#N/A,FALSE,"GRAFICO_PBT";#N/A,#N/A,FALSE,"EXPLIC.VARIANTE";#N/A,#N/A,FALSE,"GENERAL EXP.AREA"}</definedName>
    <definedName name="bin" localSheetId="27" hidden="1">{#N/A,#N/A,FALSE,"CARATUL";#N/A,#N/A,FALSE,"PROFIT AND LOSS";#N/A,#N/A,FALSE,"GRAFICO_PBT";#N/A,#N/A,FALSE,"EXPLIC.VARIANTE";#N/A,#N/A,FALSE,"GENERAL EXP.AREA"}</definedName>
    <definedName name="bin" localSheetId="31" hidden="1">{#N/A,#N/A,FALSE,"CARATUL";#N/A,#N/A,FALSE,"PROFIT AND LOSS";#N/A,#N/A,FALSE,"GRAFICO_PBT";#N/A,#N/A,FALSE,"EXPLIC.VARIANTE";#N/A,#N/A,FALSE,"GENERAL EXP.AREA"}</definedName>
    <definedName name="bin" localSheetId="29" hidden="1">{#N/A,#N/A,FALSE,"CARATUL";#N/A,#N/A,FALSE,"PROFIT AND LOSS";#N/A,#N/A,FALSE,"GRAFICO_PBT";#N/A,#N/A,FALSE,"EXPLIC.VARIANTE";#N/A,#N/A,FALSE,"GENERAL EXP.AREA"}</definedName>
    <definedName name="bin" localSheetId="23" hidden="1">{#N/A,#N/A,FALSE,"CARATUL";#N/A,#N/A,FALSE,"PROFIT AND LOSS";#N/A,#N/A,FALSE,"GRAFICO_PBT";#N/A,#N/A,FALSE,"EXPLIC.VARIANTE";#N/A,#N/A,FALSE,"GENERAL EXP.AREA"}</definedName>
    <definedName name="bin" localSheetId="55" hidden="1">{#N/A,#N/A,FALSE,"CARATUL";#N/A,#N/A,FALSE,"PROFIT AND LOSS";#N/A,#N/A,FALSE,"GRAFICO_PBT";#N/A,#N/A,FALSE,"EXPLIC.VARIANTE";#N/A,#N/A,FALSE,"GENERAL EXP.AREA"}</definedName>
    <definedName name="bin" hidden="1">{#N/A,#N/A,FALSE,"CARATUL";#N/A,#N/A,FALSE,"PROFIT AND LOSS";#N/A,#N/A,FALSE,"GRAFICO_PBT";#N/A,#N/A,FALSE,"EXPLIC.VARIANTE";#N/A,#N/A,FALSE,"GENERAL EXP.AREA"}</definedName>
    <definedName name="bingola">#REF!</definedName>
    <definedName name="Bis">#REF!</definedName>
    <definedName name="BISCOITO">#REF!</definedName>
    <definedName name="BISCOITOS">#REF!</definedName>
    <definedName name="Bkd_Tot">#REF!</definedName>
    <definedName name="bla" localSheetId="25" hidden="1">{"'crono'!$U$12:$W$20"}</definedName>
    <definedName name="bla" localSheetId="27" hidden="1">{"'crono'!$U$12:$W$20"}</definedName>
    <definedName name="bla" localSheetId="31" hidden="1">{"'crono'!$U$12:$W$20"}</definedName>
    <definedName name="bla" localSheetId="29" hidden="1">{"'crono'!$U$12:$W$20"}</definedName>
    <definedName name="bla" localSheetId="23" hidden="1">{"'crono'!$U$12:$W$20"}</definedName>
    <definedName name="bla" localSheetId="55" hidden="1">{"'crono'!$U$12:$W$20"}</definedName>
    <definedName name="bla" hidden="1">{"'crono'!$U$12:$W$20"}</definedName>
    <definedName name="bla_1" localSheetId="25" hidden="1">{"'crono'!$U$12:$W$20"}</definedName>
    <definedName name="bla_1" localSheetId="27" hidden="1">{"'crono'!$U$12:$W$20"}</definedName>
    <definedName name="bla_1" localSheetId="31" hidden="1">{"'crono'!$U$12:$W$20"}</definedName>
    <definedName name="bla_1" localSheetId="29" hidden="1">{"'crono'!$U$12:$W$20"}</definedName>
    <definedName name="bla_1" localSheetId="23" hidden="1">{"'crono'!$U$12:$W$20"}</definedName>
    <definedName name="bla_1" localSheetId="55" hidden="1">{"'crono'!$U$12:$W$20"}</definedName>
    <definedName name="bla_1" hidden="1">{"'crono'!$U$12:$W$20"}</definedName>
    <definedName name="bla_2" localSheetId="25" hidden="1">{"'crono'!$U$12:$W$20"}</definedName>
    <definedName name="bla_2" localSheetId="27" hidden="1">{"'crono'!$U$12:$W$20"}</definedName>
    <definedName name="bla_2" localSheetId="31" hidden="1">{"'crono'!$U$12:$W$20"}</definedName>
    <definedName name="bla_2" localSheetId="29" hidden="1">{"'crono'!$U$12:$W$20"}</definedName>
    <definedName name="bla_2" localSheetId="23" hidden="1">{"'crono'!$U$12:$W$20"}</definedName>
    <definedName name="bla_2" localSheetId="55" hidden="1">{"'crono'!$U$12:$W$20"}</definedName>
    <definedName name="bla_2" hidden="1">{"'crono'!$U$12:$W$20"}</definedName>
    <definedName name="bla_3" localSheetId="25" hidden="1">{"'crono'!$U$12:$W$20"}</definedName>
    <definedName name="bla_3" localSheetId="27" hidden="1">{"'crono'!$U$12:$W$20"}</definedName>
    <definedName name="bla_3" localSheetId="31" hidden="1">{"'crono'!$U$12:$W$20"}</definedName>
    <definedName name="bla_3" localSheetId="29" hidden="1">{"'crono'!$U$12:$W$20"}</definedName>
    <definedName name="bla_3" localSheetId="23" hidden="1">{"'crono'!$U$12:$W$20"}</definedName>
    <definedName name="bla_3" localSheetId="55" hidden="1">{"'crono'!$U$12:$W$20"}</definedName>
    <definedName name="bla_3" hidden="1">{"'crono'!$U$12:$W$20"}</definedName>
    <definedName name="bla_4" localSheetId="25" hidden="1">{"'crono'!$U$12:$W$20"}</definedName>
    <definedName name="bla_4" localSheetId="27" hidden="1">{"'crono'!$U$12:$W$20"}</definedName>
    <definedName name="bla_4" localSheetId="31" hidden="1">{"'crono'!$U$12:$W$20"}</definedName>
    <definedName name="bla_4" localSheetId="29" hidden="1">{"'crono'!$U$12:$W$20"}</definedName>
    <definedName name="bla_4" localSheetId="23" hidden="1">{"'crono'!$U$12:$W$20"}</definedName>
    <definedName name="bla_4" localSheetId="55" hidden="1">{"'crono'!$U$12:$W$20"}</definedName>
    <definedName name="bla_4" hidden="1">{"'crono'!$U$12:$W$20"}</definedName>
    <definedName name="bla_5" localSheetId="25" hidden="1">{"'crono'!$U$12:$W$20"}</definedName>
    <definedName name="bla_5" localSheetId="27" hidden="1">{"'crono'!$U$12:$W$20"}</definedName>
    <definedName name="bla_5" localSheetId="31" hidden="1">{"'crono'!$U$12:$W$20"}</definedName>
    <definedName name="bla_5" localSheetId="29" hidden="1">{"'crono'!$U$12:$W$20"}</definedName>
    <definedName name="bla_5" localSheetId="23" hidden="1">{"'crono'!$U$12:$W$20"}</definedName>
    <definedName name="bla_5" localSheetId="55" hidden="1">{"'crono'!$U$12:$W$20"}</definedName>
    <definedName name="bla_5" hidden="1">{"'crono'!$U$12:$W$20"}</definedName>
    <definedName name="blablabla">#REF!</definedName>
    <definedName name="blb" localSheetId="25" hidden="1">{"det (May)",#N/A,FALSE,"June";"sum (MAY YTD)",#N/A,FALSE,"June YTD"}</definedName>
    <definedName name="blb" localSheetId="27" hidden="1">{"det (May)",#N/A,FALSE,"June";"sum (MAY YTD)",#N/A,FALSE,"June YTD"}</definedName>
    <definedName name="blb" localSheetId="31" hidden="1">{"det (May)",#N/A,FALSE,"June";"sum (MAY YTD)",#N/A,FALSE,"June YTD"}</definedName>
    <definedName name="blb" localSheetId="29" hidden="1">{"det (May)",#N/A,FALSE,"June";"sum (MAY YTD)",#N/A,FALSE,"June YTD"}</definedName>
    <definedName name="blb" localSheetId="23" hidden="1">{"det (May)",#N/A,FALSE,"June";"sum (MAY YTD)",#N/A,FALSE,"June YTD"}</definedName>
    <definedName name="blb" localSheetId="55" hidden="1">{"det (May)",#N/A,FALSE,"June";"sum (MAY YTD)",#N/A,FALSE,"June YTD"}</definedName>
    <definedName name="blb" hidden="1">{"det (May)",#N/A,FALSE,"June";"sum (MAY YTD)",#N/A,FALSE,"June YTD"}</definedName>
    <definedName name="BLERGH" localSheetId="39">[1]!___p1</definedName>
    <definedName name="BLERGH" localSheetId="20">[1]!___p1</definedName>
    <definedName name="BLERGH" localSheetId="4">[1]!___p1</definedName>
    <definedName name="BLERGH" localSheetId="25">[1]!___p1</definedName>
    <definedName name="BLERGH" localSheetId="27">[1]!___p1</definedName>
    <definedName name="BLERGH" localSheetId="31">[1]!___p1</definedName>
    <definedName name="BLERGH" localSheetId="35">[1]!___p1</definedName>
    <definedName name="BLERGH" localSheetId="33">[1]!___p1</definedName>
    <definedName name="BLERGH" localSheetId="53">[1]!___p1</definedName>
    <definedName name="BLERGH" localSheetId="29">[1]!___p1</definedName>
    <definedName name="BLERGH" localSheetId="49">[1]!___p1</definedName>
    <definedName name="BLERGH" localSheetId="6">[1]!___p1</definedName>
    <definedName name="BLERGH" localSheetId="41">[1]!___p1</definedName>
    <definedName name="BLERGH" localSheetId="8">[1]!___p1</definedName>
    <definedName name="BLERGH" localSheetId="43">[1]!___p1</definedName>
    <definedName name="BLERGH" localSheetId="10">[1]!___p1</definedName>
    <definedName name="BLERGH" localSheetId="37">[1]!___p1</definedName>
    <definedName name="BLERGH" localSheetId="12">[1]!___p1</definedName>
    <definedName name="BLERGH" localSheetId="51">[1]!___p1</definedName>
    <definedName name="BLERGH" localSheetId="14">[1]!___p1</definedName>
    <definedName name="BLERGH" localSheetId="23">[1]!___p1</definedName>
    <definedName name="BLERGH" localSheetId="55">[0]!___p1</definedName>
    <definedName name="BLERGH" localSheetId="47">[1]!___p1</definedName>
    <definedName name="BLERGH" localSheetId="18">[1]!___p1</definedName>
    <definedName name="BLERGH" localSheetId="45">[1]!___p1</definedName>
    <definedName name="BLERGH" localSheetId="16">[1]!___p1</definedName>
    <definedName name="BLERGH">[0]!___p1</definedName>
    <definedName name="BLP" localSheetId="39">BlankMacro1</definedName>
    <definedName name="BLP" localSheetId="20">BlankMacro1</definedName>
    <definedName name="BLP" localSheetId="4">BlankMacro1</definedName>
    <definedName name="BLP" localSheetId="25">BlankMacro1</definedName>
    <definedName name="BLP" localSheetId="27">BlankMacro1</definedName>
    <definedName name="BLP" localSheetId="31">BlankMacro1</definedName>
    <definedName name="BLP" localSheetId="35">BlankMacro1</definedName>
    <definedName name="BLP" localSheetId="33">BlankMacro1</definedName>
    <definedName name="BLP" localSheetId="53">BlankMacro1</definedName>
    <definedName name="BLP" localSheetId="29">BlankMacro1</definedName>
    <definedName name="BLP" localSheetId="49">BlankMacro1</definedName>
    <definedName name="BLP" localSheetId="6">BlankMacro1</definedName>
    <definedName name="BLP" localSheetId="41">BlankMacro1</definedName>
    <definedName name="BLP" localSheetId="8">BlankMacro1</definedName>
    <definedName name="BLP" localSheetId="43">BlankMacro1</definedName>
    <definedName name="BLP" localSheetId="10">BlankMacro1</definedName>
    <definedName name="BLP" localSheetId="37">BlankMacro1</definedName>
    <definedName name="BLP" localSheetId="12">BlankMacro1</definedName>
    <definedName name="BLP" localSheetId="51">BlankMacro1</definedName>
    <definedName name="BLP" localSheetId="14">BlankMacro1</definedName>
    <definedName name="BLP" localSheetId="23">BlankMacro1</definedName>
    <definedName name="BLP" localSheetId="55">BlankMacro1</definedName>
    <definedName name="BLP" localSheetId="47">BlankMacro1</definedName>
    <definedName name="BLP" localSheetId="18">BlankMacro1</definedName>
    <definedName name="BLP" localSheetId="45">BlankMacro1</definedName>
    <definedName name="BLP" localSheetId="16">BlankMacro1</definedName>
    <definedName name="BLP">BlankMacro1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11" hidden="1">#REF!</definedName>
    <definedName name="BLPH12" hidden="1">#REF!</definedName>
    <definedName name="BLPH13" hidden="1">#REF!</definedName>
    <definedName name="BLPH15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E" localSheetId="39">[1]!_p1</definedName>
    <definedName name="BME" localSheetId="20">[1]!_p1</definedName>
    <definedName name="BME" localSheetId="4">[1]!_p1</definedName>
    <definedName name="BME" localSheetId="25">[1]!_p1</definedName>
    <definedName name="BME" localSheetId="27">[1]!_p1</definedName>
    <definedName name="BME" localSheetId="31">[1]!_p1</definedName>
    <definedName name="BME" localSheetId="35">[1]!_p1</definedName>
    <definedName name="BME" localSheetId="33">[1]!_p1</definedName>
    <definedName name="BME" localSheetId="53">[1]!_p1</definedName>
    <definedName name="BME" localSheetId="29">[1]!_p1</definedName>
    <definedName name="BME" localSheetId="49">[1]!_p1</definedName>
    <definedName name="BME" localSheetId="6">[1]!_p1</definedName>
    <definedName name="BME" localSheetId="41">[1]!_p1</definedName>
    <definedName name="BME" localSheetId="8">[1]!_p1</definedName>
    <definedName name="BME" localSheetId="43">[1]!_p1</definedName>
    <definedName name="BME" localSheetId="10">[1]!_p1</definedName>
    <definedName name="BME" localSheetId="37">[1]!_p1</definedName>
    <definedName name="BME" localSheetId="12">[1]!_p1</definedName>
    <definedName name="BME" localSheetId="51">[1]!_p1</definedName>
    <definedName name="BME" localSheetId="14">[1]!_p1</definedName>
    <definedName name="BME" localSheetId="23">[1]!_p1</definedName>
    <definedName name="BME" localSheetId="55">[0]!_p1</definedName>
    <definedName name="BME" localSheetId="47">[1]!_p1</definedName>
    <definedName name="BME" localSheetId="18">[1]!_p1</definedName>
    <definedName name="BME" localSheetId="45">[1]!_p1</definedName>
    <definedName name="BME" localSheetId="16">[1]!_p1</definedName>
    <definedName name="BME">[0]!_p1</definedName>
    <definedName name="BMPCommission">0</definedName>
    <definedName name="bmw">#REF!</definedName>
    <definedName name="bn">#REF!</definedName>
    <definedName name="bnb" localSheetId="25" hidden="1">{#N/A,#N/A,FALSE,"Hoja1";#N/A,#N/A,FALSE,"Hoja2"}</definedName>
    <definedName name="bnb" localSheetId="27" hidden="1">{#N/A,#N/A,FALSE,"Hoja1";#N/A,#N/A,FALSE,"Hoja2"}</definedName>
    <definedName name="bnb" localSheetId="31" hidden="1">{#N/A,#N/A,FALSE,"Hoja1";#N/A,#N/A,FALSE,"Hoja2"}</definedName>
    <definedName name="bnb" localSheetId="29" hidden="1">{#N/A,#N/A,FALSE,"Hoja1";#N/A,#N/A,FALSE,"Hoja2"}</definedName>
    <definedName name="bnb" localSheetId="23" hidden="1">{#N/A,#N/A,FALSE,"Hoja1";#N/A,#N/A,FALSE,"Hoja2"}</definedName>
    <definedName name="bnb" localSheetId="55" hidden="1">{#N/A,#N/A,FALSE,"Hoja1";#N/A,#N/A,FALSE,"Hoja2"}</definedName>
    <definedName name="bnb" hidden="1">{#N/A,#N/A,FALSE,"Hoja1";#N/A,#N/A,FALSE,"Hoja2"}</definedName>
    <definedName name="bnghyjnyt">#REF!</definedName>
    <definedName name="bnh" hidden="1">#REF!</definedName>
    <definedName name="bnhk" localSheetId="25" hidden="1">{#N/A,#N/A,FALSE,"Sheet1 (2)"}</definedName>
    <definedName name="bnhk" localSheetId="27" hidden="1">{#N/A,#N/A,FALSE,"Sheet1 (2)"}</definedName>
    <definedName name="bnhk" localSheetId="31" hidden="1">{#N/A,#N/A,FALSE,"Sheet1 (2)"}</definedName>
    <definedName name="bnhk" localSheetId="29" hidden="1">{#N/A,#N/A,FALSE,"Sheet1 (2)"}</definedName>
    <definedName name="bnhk" localSheetId="23" hidden="1">{#N/A,#N/A,FALSE,"Sheet1 (2)"}</definedName>
    <definedName name="bnhk" localSheetId="55" hidden="1">{#N/A,#N/A,FALSE,"Sheet1 (2)"}</definedName>
    <definedName name="bnhk" hidden="1">{#N/A,#N/A,FALSE,"Sheet1 (2)"}</definedName>
    <definedName name="BNNBNBNJHJBMNBNJM" localSheetId="25" hidden="1">{#N/A,#N/A,FALSE,"CARATUL";#N/A,#N/A,FALSE,"PROFIT AND LOSS";#N/A,#N/A,FALSE,"GRAFICO_PBT";#N/A,#N/A,FALSE,"EXPLIC.VARIANTE";#N/A,#N/A,FALSE,"GENERAL EXP.AREA"}</definedName>
    <definedName name="BNNBNBNJHJBMNBNJM" localSheetId="27" hidden="1">{#N/A,#N/A,FALSE,"CARATUL";#N/A,#N/A,FALSE,"PROFIT AND LOSS";#N/A,#N/A,FALSE,"GRAFICO_PBT";#N/A,#N/A,FALSE,"EXPLIC.VARIANTE";#N/A,#N/A,FALSE,"GENERAL EXP.AREA"}</definedName>
    <definedName name="BNNBNBNJHJBMNBNJM" localSheetId="31" hidden="1">{#N/A,#N/A,FALSE,"CARATUL";#N/A,#N/A,FALSE,"PROFIT AND LOSS";#N/A,#N/A,FALSE,"GRAFICO_PBT";#N/A,#N/A,FALSE,"EXPLIC.VARIANTE";#N/A,#N/A,FALSE,"GENERAL EXP.AREA"}</definedName>
    <definedName name="BNNBNBNJHJBMNBNJM" localSheetId="29" hidden="1">{#N/A,#N/A,FALSE,"CARATUL";#N/A,#N/A,FALSE,"PROFIT AND LOSS";#N/A,#N/A,FALSE,"GRAFICO_PBT";#N/A,#N/A,FALSE,"EXPLIC.VARIANTE";#N/A,#N/A,FALSE,"GENERAL EXP.AREA"}</definedName>
    <definedName name="BNNBNBNJHJBMNBNJM" localSheetId="23" hidden="1">{#N/A,#N/A,FALSE,"CARATUL";#N/A,#N/A,FALSE,"PROFIT AND LOSS";#N/A,#N/A,FALSE,"GRAFICO_PBT";#N/A,#N/A,FALSE,"EXPLIC.VARIANTE";#N/A,#N/A,FALSE,"GENERAL EXP.AREA"}</definedName>
    <definedName name="BNNBNBNJHJBMNBNJM" localSheetId="55" hidden="1">{#N/A,#N/A,FALSE,"CARATUL";#N/A,#N/A,FALSE,"PROFIT AND LOSS";#N/A,#N/A,FALSE,"GRAFICO_PBT";#N/A,#N/A,FALSE,"EXPLIC.VARIANTE";#N/A,#N/A,FALSE,"GENERAL EXP.AREA"}</definedName>
    <definedName name="BNNBNBNJHJBMNBNJM" hidden="1">{#N/A,#N/A,FALSE,"CARATUL";#N/A,#N/A,FALSE,"PROFIT AND LOSS";#N/A,#N/A,FALSE,"GRAFICO_PBT";#N/A,#N/A,FALSE,"EXPLIC.VARIANTE";#N/A,#N/A,FALSE,"GENERAL EXP.AREA"}</definedName>
    <definedName name="bnrhrthg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nrhrthg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O" localSheetId="39">[1]!_p1</definedName>
    <definedName name="BO" localSheetId="20">[1]!_p1</definedName>
    <definedName name="BO" localSheetId="4">[1]!_p1</definedName>
    <definedName name="BO" localSheetId="25">[1]!_p1</definedName>
    <definedName name="BO" localSheetId="27">[1]!_p1</definedName>
    <definedName name="BO" localSheetId="31">[1]!_p1</definedName>
    <definedName name="BO" localSheetId="35">[1]!_p1</definedName>
    <definedName name="BO" localSheetId="33">[1]!_p1</definedName>
    <definedName name="BO" localSheetId="53">[1]!_p1</definedName>
    <definedName name="BO" localSheetId="29">[1]!_p1</definedName>
    <definedName name="BO" localSheetId="49">[1]!_p1</definedName>
    <definedName name="BO" localSheetId="6">[1]!_p1</definedName>
    <definedName name="BO" localSheetId="41">[1]!_p1</definedName>
    <definedName name="BO" localSheetId="8">[1]!_p1</definedName>
    <definedName name="BO" localSheetId="43">[1]!_p1</definedName>
    <definedName name="BO" localSheetId="10">[1]!_p1</definedName>
    <definedName name="BO" localSheetId="37">[1]!_p1</definedName>
    <definedName name="BO" localSheetId="12">[1]!_p1</definedName>
    <definedName name="BO" localSheetId="51">[1]!_p1</definedName>
    <definedName name="BO" localSheetId="14">[1]!_p1</definedName>
    <definedName name="BO" localSheetId="23">[1]!_p1</definedName>
    <definedName name="BO" localSheetId="55">[0]!_p1</definedName>
    <definedName name="BO" localSheetId="47">[1]!_p1</definedName>
    <definedName name="BO" localSheetId="18">[1]!_p1</definedName>
    <definedName name="BO" localSheetId="45">[1]!_p1</definedName>
    <definedName name="BO" localSheetId="16">[1]!_p1</definedName>
    <definedName name="BO">[0]!_p1</definedName>
    <definedName name="BO_1" localSheetId="39">_p1</definedName>
    <definedName name="BO_1" localSheetId="20">_p1</definedName>
    <definedName name="BO_1" localSheetId="4">_p1</definedName>
    <definedName name="BO_1" localSheetId="25">_p1</definedName>
    <definedName name="BO_1" localSheetId="27">_p1</definedName>
    <definedName name="BO_1" localSheetId="31">_p1</definedName>
    <definedName name="BO_1" localSheetId="35">_p1</definedName>
    <definedName name="BO_1" localSheetId="33">_p1</definedName>
    <definedName name="BO_1" localSheetId="53">_p1</definedName>
    <definedName name="BO_1" localSheetId="29">_p1</definedName>
    <definedName name="BO_1" localSheetId="49">_p1</definedName>
    <definedName name="BO_1" localSheetId="6">_p1</definedName>
    <definedName name="BO_1" localSheetId="41">_p1</definedName>
    <definedName name="BO_1" localSheetId="8">_p1</definedName>
    <definedName name="BO_1" localSheetId="43">_p1</definedName>
    <definedName name="BO_1" localSheetId="10">_p1</definedName>
    <definedName name="BO_1" localSheetId="37">_p1</definedName>
    <definedName name="BO_1" localSheetId="12">_p1</definedName>
    <definedName name="BO_1" localSheetId="51">_p1</definedName>
    <definedName name="BO_1" localSheetId="14">_p1</definedName>
    <definedName name="BO_1" localSheetId="23">_p1</definedName>
    <definedName name="BO_1" localSheetId="55">_p1</definedName>
    <definedName name="BO_1" localSheetId="47">_p1</definedName>
    <definedName name="BO_1" localSheetId="18">_p1</definedName>
    <definedName name="BO_1" localSheetId="45">_p1</definedName>
    <definedName name="BO_1" localSheetId="16">_p1</definedName>
    <definedName name="BO_1">_p1</definedName>
    <definedName name="BO_2" localSheetId="39">_p1</definedName>
    <definedName name="BO_2" localSheetId="20">_p1</definedName>
    <definedName name="BO_2" localSheetId="4">_p1</definedName>
    <definedName name="BO_2" localSheetId="25">_p1</definedName>
    <definedName name="BO_2" localSheetId="27">_p1</definedName>
    <definedName name="BO_2" localSheetId="31">_p1</definedName>
    <definedName name="BO_2" localSheetId="35">_p1</definedName>
    <definedName name="BO_2" localSheetId="33">_p1</definedName>
    <definedName name="BO_2" localSheetId="53">_p1</definedName>
    <definedName name="BO_2" localSheetId="29">_p1</definedName>
    <definedName name="BO_2" localSheetId="49">_p1</definedName>
    <definedName name="BO_2" localSheetId="6">_p1</definedName>
    <definedName name="BO_2" localSheetId="41">_p1</definedName>
    <definedName name="BO_2" localSheetId="8">_p1</definedName>
    <definedName name="BO_2" localSheetId="43">_p1</definedName>
    <definedName name="BO_2" localSheetId="10">_p1</definedName>
    <definedName name="BO_2" localSheetId="37">_p1</definedName>
    <definedName name="BO_2" localSheetId="12">_p1</definedName>
    <definedName name="BO_2" localSheetId="51">_p1</definedName>
    <definedName name="BO_2" localSheetId="14">_p1</definedName>
    <definedName name="BO_2" localSheetId="23">_p1</definedName>
    <definedName name="BO_2" localSheetId="55">_p1</definedName>
    <definedName name="BO_2" localSheetId="47">_p1</definedName>
    <definedName name="BO_2" localSheetId="18">_p1</definedName>
    <definedName name="BO_2" localSheetId="45">_p1</definedName>
    <definedName name="BO_2" localSheetId="16">_p1</definedName>
    <definedName name="BO_2">_p1</definedName>
    <definedName name="BO_3" localSheetId="39">_p1</definedName>
    <definedName name="BO_3" localSheetId="20">_p1</definedName>
    <definedName name="BO_3" localSheetId="4">_p1</definedName>
    <definedName name="BO_3" localSheetId="25">_p1</definedName>
    <definedName name="BO_3" localSheetId="27">_p1</definedName>
    <definedName name="BO_3" localSheetId="31">_p1</definedName>
    <definedName name="BO_3" localSheetId="35">_p1</definedName>
    <definedName name="BO_3" localSheetId="33">_p1</definedName>
    <definedName name="BO_3" localSheetId="53">_p1</definedName>
    <definedName name="BO_3" localSheetId="29">_p1</definedName>
    <definedName name="BO_3" localSheetId="49">_p1</definedName>
    <definedName name="BO_3" localSheetId="6">_p1</definedName>
    <definedName name="BO_3" localSheetId="41">_p1</definedName>
    <definedName name="BO_3" localSheetId="8">_p1</definedName>
    <definedName name="BO_3" localSheetId="43">_p1</definedName>
    <definedName name="BO_3" localSheetId="10">_p1</definedName>
    <definedName name="BO_3" localSheetId="37">_p1</definedName>
    <definedName name="BO_3" localSheetId="12">_p1</definedName>
    <definedName name="BO_3" localSheetId="51">_p1</definedName>
    <definedName name="BO_3" localSheetId="14">_p1</definedName>
    <definedName name="BO_3" localSheetId="23">_p1</definedName>
    <definedName name="BO_3" localSheetId="55">_p1</definedName>
    <definedName name="BO_3" localSheetId="47">_p1</definedName>
    <definedName name="BO_3" localSheetId="18">_p1</definedName>
    <definedName name="BO_3" localSheetId="45">_p1</definedName>
    <definedName name="BO_3" localSheetId="16">_p1</definedName>
    <definedName name="BO_3">_p1</definedName>
    <definedName name="BO_4" localSheetId="39">_p1</definedName>
    <definedName name="BO_4" localSheetId="20">_p1</definedName>
    <definedName name="BO_4" localSheetId="4">_p1</definedName>
    <definedName name="BO_4" localSheetId="25">_p1</definedName>
    <definedName name="BO_4" localSheetId="27">_p1</definedName>
    <definedName name="BO_4" localSheetId="31">_p1</definedName>
    <definedName name="BO_4" localSheetId="35">_p1</definedName>
    <definedName name="BO_4" localSheetId="33">_p1</definedName>
    <definedName name="BO_4" localSheetId="53">_p1</definedName>
    <definedName name="BO_4" localSheetId="29">_p1</definedName>
    <definedName name="BO_4" localSheetId="49">_p1</definedName>
    <definedName name="BO_4" localSheetId="6">_p1</definedName>
    <definedName name="BO_4" localSheetId="41">_p1</definedName>
    <definedName name="BO_4" localSheetId="8">_p1</definedName>
    <definedName name="BO_4" localSheetId="43">_p1</definedName>
    <definedName name="BO_4" localSheetId="10">_p1</definedName>
    <definedName name="BO_4" localSheetId="37">_p1</definedName>
    <definedName name="BO_4" localSheetId="12">_p1</definedName>
    <definedName name="BO_4" localSheetId="51">_p1</definedName>
    <definedName name="BO_4" localSheetId="14">_p1</definedName>
    <definedName name="BO_4" localSheetId="23">_p1</definedName>
    <definedName name="BO_4" localSheetId="55">_p1</definedName>
    <definedName name="BO_4" localSheetId="47">_p1</definedName>
    <definedName name="BO_4" localSheetId="18">_p1</definedName>
    <definedName name="BO_4" localSheetId="45">_p1</definedName>
    <definedName name="BO_4" localSheetId="16">_p1</definedName>
    <definedName name="BO_4">_p1</definedName>
    <definedName name="boaforma">#REF!</definedName>
    <definedName name="BOAFORMA96">#REF!</definedName>
    <definedName name="BOAFORMA97">#REF!</definedName>
    <definedName name="BOAFORMA98">#REF!</definedName>
    <definedName name="BOAFORMACPM96">#REF!</definedName>
    <definedName name="BOAFORMACPM97">#REF!</definedName>
    <definedName name="BOAFORMACPM98">#REF!</definedName>
    <definedName name="BOAFORMACPMMEDIA97">#REF!</definedName>
    <definedName name="BOAFORMAMEDIA97">#REF!</definedName>
    <definedName name="BODY3" localSheetId="39">BlankMacro1</definedName>
    <definedName name="BODY3" localSheetId="20">BlankMacro1</definedName>
    <definedName name="BODY3" localSheetId="4">BlankMacro1</definedName>
    <definedName name="BODY3" localSheetId="25">BlankMacro1</definedName>
    <definedName name="BODY3" localSheetId="27">BlankMacro1</definedName>
    <definedName name="BODY3" localSheetId="31">BlankMacro1</definedName>
    <definedName name="BODY3" localSheetId="35">BlankMacro1</definedName>
    <definedName name="BODY3" localSheetId="33">BlankMacro1</definedName>
    <definedName name="BODY3" localSheetId="53">BlankMacro1</definedName>
    <definedName name="BODY3" localSheetId="29">BlankMacro1</definedName>
    <definedName name="BODY3" localSheetId="49">BlankMacro1</definedName>
    <definedName name="BODY3" localSheetId="6">BlankMacro1</definedName>
    <definedName name="BODY3" localSheetId="41">BlankMacro1</definedName>
    <definedName name="BODY3" localSheetId="8">BlankMacro1</definedName>
    <definedName name="BODY3" localSheetId="43">BlankMacro1</definedName>
    <definedName name="BODY3" localSheetId="10">BlankMacro1</definedName>
    <definedName name="BODY3" localSheetId="37">BlankMacro1</definedName>
    <definedName name="BODY3" localSheetId="12">BlankMacro1</definedName>
    <definedName name="BODY3" localSheetId="51">BlankMacro1</definedName>
    <definedName name="BODY3" localSheetId="14">BlankMacro1</definedName>
    <definedName name="BODY3" localSheetId="23">BlankMacro1</definedName>
    <definedName name="BODY3" localSheetId="55">BlankMacro1</definedName>
    <definedName name="BODY3" localSheetId="47">BlankMacro1</definedName>
    <definedName name="BODY3" localSheetId="18">BlankMacro1</definedName>
    <definedName name="BODY3" localSheetId="45">BlankMacro1</definedName>
    <definedName name="BODY3" localSheetId="16">BlankMacro1</definedName>
    <definedName name="BODY3">BlankMacro1</definedName>
    <definedName name="bolacha">#REF!</definedName>
    <definedName name="BOM_DIA">#REF!</definedName>
    <definedName name="boneca">#REF!</definedName>
    <definedName name="boneco">#REF!</definedName>
    <definedName name="boneco_1">#REF!</definedName>
    <definedName name="boneco_13">#REF!</definedName>
    <definedName name="boneco_2">#REF!</definedName>
    <definedName name="boneco_3">#REF!</definedName>
    <definedName name="boneco2">#REF!</definedName>
    <definedName name="book" localSheetId="25" hidden="1">{"det (May)",#N/A,FALSE,"June";"sum (MAY YTD)",#N/A,FALSE,"June YTD"}</definedName>
    <definedName name="book" localSheetId="27" hidden="1">{"det (May)",#N/A,FALSE,"June";"sum (MAY YTD)",#N/A,FALSE,"June YTD"}</definedName>
    <definedName name="book" localSheetId="31" hidden="1">{"det (May)",#N/A,FALSE,"June";"sum (MAY YTD)",#N/A,FALSE,"June YTD"}</definedName>
    <definedName name="book" localSheetId="29" hidden="1">{"det (May)",#N/A,FALSE,"June";"sum (MAY YTD)",#N/A,FALSE,"June YTD"}</definedName>
    <definedName name="book" localSheetId="23" hidden="1">{"det (May)",#N/A,FALSE,"June";"sum (MAY YTD)",#N/A,FALSE,"June YTD"}</definedName>
    <definedName name="book" localSheetId="55" hidden="1">{"det (May)",#N/A,FALSE,"June";"sum (MAY YTD)",#N/A,FALSE,"June YTD"}</definedName>
    <definedName name="book" hidden="1">{"det (May)",#N/A,FALSE,"June";"sum (MAY YTD)",#N/A,FALSE,"June YTD"}</definedName>
    <definedName name="Booked">#REF!</definedName>
    <definedName name="borda">#REF!</definedName>
    <definedName name="boticario">#REF!</definedName>
    <definedName name="boxes">#REF!,#REF!</definedName>
    <definedName name="br">#REF!</definedName>
    <definedName name="bra" localSheetId="39">[1]!_p1</definedName>
    <definedName name="bra" localSheetId="20">[1]!_p1</definedName>
    <definedName name="bra" localSheetId="4">[1]!_p1</definedName>
    <definedName name="bra" localSheetId="25">[1]!_p1</definedName>
    <definedName name="bra" localSheetId="27">[1]!_p1</definedName>
    <definedName name="bra" localSheetId="31">[1]!_p1</definedName>
    <definedName name="bra" localSheetId="35">[1]!_p1</definedName>
    <definedName name="bra" localSheetId="33">[1]!_p1</definedName>
    <definedName name="bra" localSheetId="53">[1]!_p1</definedName>
    <definedName name="bra" localSheetId="29">[1]!_p1</definedName>
    <definedName name="bra" localSheetId="49">[1]!_p1</definedName>
    <definedName name="bra" localSheetId="6">[1]!_p1</definedName>
    <definedName name="bra" localSheetId="41">[1]!_p1</definedName>
    <definedName name="bra" localSheetId="8">[1]!_p1</definedName>
    <definedName name="bra" localSheetId="43">[1]!_p1</definedName>
    <definedName name="bra" localSheetId="10">[1]!_p1</definedName>
    <definedName name="bra" localSheetId="37">[1]!_p1</definedName>
    <definedName name="bra" localSheetId="12">[1]!_p1</definedName>
    <definedName name="bra" localSheetId="51">[1]!_p1</definedName>
    <definedName name="bra" localSheetId="14">[1]!_p1</definedName>
    <definedName name="bra" localSheetId="23">[1]!_p1</definedName>
    <definedName name="bra" localSheetId="55">[0]!_p1</definedName>
    <definedName name="bra" localSheetId="47">[1]!_p1</definedName>
    <definedName name="bra" localSheetId="18">[1]!_p1</definedName>
    <definedName name="bra" localSheetId="45">[1]!_p1</definedName>
    <definedName name="bra" localSheetId="16">[1]!_p1</definedName>
    <definedName name="bra">[0]!_p1</definedName>
    <definedName name="bra_1" localSheetId="39">_p1</definedName>
    <definedName name="bra_1" localSheetId="20">_p1</definedName>
    <definedName name="bra_1" localSheetId="4">_p1</definedName>
    <definedName name="bra_1" localSheetId="25">_p1</definedName>
    <definedName name="bra_1" localSheetId="27">_p1</definedName>
    <definedName name="bra_1" localSheetId="31">_p1</definedName>
    <definedName name="bra_1" localSheetId="35">_p1</definedName>
    <definedName name="bra_1" localSheetId="33">_p1</definedName>
    <definedName name="bra_1" localSheetId="53">_p1</definedName>
    <definedName name="bra_1" localSheetId="29">_p1</definedName>
    <definedName name="bra_1" localSheetId="49">_p1</definedName>
    <definedName name="bra_1" localSheetId="6">_p1</definedName>
    <definedName name="bra_1" localSheetId="41">_p1</definedName>
    <definedName name="bra_1" localSheetId="8">_p1</definedName>
    <definedName name="bra_1" localSheetId="43">_p1</definedName>
    <definedName name="bra_1" localSheetId="10">_p1</definedName>
    <definedName name="bra_1" localSheetId="37">_p1</definedName>
    <definedName name="bra_1" localSheetId="12">_p1</definedName>
    <definedName name="bra_1" localSheetId="51">_p1</definedName>
    <definedName name="bra_1" localSheetId="14">_p1</definedName>
    <definedName name="bra_1" localSheetId="23">_p1</definedName>
    <definedName name="bra_1" localSheetId="55">_p1</definedName>
    <definedName name="bra_1" localSheetId="47">_p1</definedName>
    <definedName name="bra_1" localSheetId="18">_p1</definedName>
    <definedName name="bra_1" localSheetId="45">_p1</definedName>
    <definedName name="bra_1" localSheetId="16">_p1</definedName>
    <definedName name="bra_1">_p1</definedName>
    <definedName name="bra_10">#NAME?</definedName>
    <definedName name="bra_16">#NAME?</definedName>
    <definedName name="bra_19">#NAME?</definedName>
    <definedName name="bra_2">"_p1"</definedName>
    <definedName name="bra_22">#NAME?</definedName>
    <definedName name="bra_3">#NAME?</definedName>
    <definedName name="bra_4">"_p1"</definedName>
    <definedName name="bradd">#REF!</definedName>
    <definedName name="braga">#REF!</definedName>
    <definedName name="Brasil_against">#REF!,#REF!,#REF!</definedName>
    <definedName name="Brasil_played">#REF!,#REF!,#REF!</definedName>
    <definedName name="briefing" hidden="1">#REF!</definedName>
    <definedName name="BRN">#REF!</definedName>
    <definedName name="brthbr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br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htrh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brtsnhtyjh" localSheetId="25" hidden="1">{"'Janeiro'!$A$1:$I$153"}</definedName>
    <definedName name="brtsnhtyjh" localSheetId="27" hidden="1">{"'Janeiro'!$A$1:$I$153"}</definedName>
    <definedName name="brtsnhtyjh" localSheetId="31" hidden="1">{"'Janeiro'!$A$1:$I$153"}</definedName>
    <definedName name="brtsnhtyjh" localSheetId="29" hidden="1">{"'Janeiro'!$A$1:$I$153"}</definedName>
    <definedName name="brtsnhtyjh" localSheetId="23" hidden="1">{"'Janeiro'!$A$1:$I$153"}</definedName>
    <definedName name="brtsnhtyjh" localSheetId="55" hidden="1">{"'Janeiro'!$A$1:$I$153"}</definedName>
    <definedName name="brtsnhtyjh" hidden="1">{"'Janeiro'!$A$1:$I$153"}</definedName>
    <definedName name="BRU">#REF!</definedName>
    <definedName name="Bruna" hidden="1">#REF!</definedName>
    <definedName name="Brunaçl" hidden="1">#REF!</definedName>
    <definedName name="bruno">#REF!</definedName>
    <definedName name="Bsdg1">#REF!</definedName>
    <definedName name="Bsdg2">#REF!</definedName>
    <definedName name="BSH1999M">#REF!</definedName>
    <definedName name="BSH2000M">#REF!</definedName>
    <definedName name="BSH2000MCONDENSED">#REF!</definedName>
    <definedName name="BSHSUMMARY">#REF!</definedName>
    <definedName name="BSNH2000M">#REF!</definedName>
    <definedName name="BSNHSUMMARY">#REF!</definedName>
    <definedName name="bt">#REF!</definedName>
    <definedName name="bthgtgr">#REF!</definedName>
    <definedName name="BU">#REF!</definedName>
    <definedName name="Budget">#N/A</definedName>
    <definedName name="Budget_04Rev_Out">#REF!</definedName>
    <definedName name="budget2005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dget200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BuiltIn_Print_Area">#REF!</definedName>
    <definedName name="BuiltIn_Print_Area___0">#N/A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1">#REF!</definedName>
    <definedName name="BuiltIn_Print_Titles">#N/A</definedName>
    <definedName name="bunda" localSheetId="25" hidden="1">{#N/A,#N/A,FALSE,"SP1-OUT";#N/A,#N/A,FALSE,"SP1-NOV";#N/A,#N/A,FALSE,"SANT-OUT";#N/A,#N/A,FALSE,"SANT-NOV";#N/A,#N/A,FALSE,"CAMP-OUT";#N/A,#N/A,FALSE,"CAMP-NOV";#N/A,#N/A,FALSE,"CRONO 1";#N/A,#N/A,FALSE,"CAPA"}</definedName>
    <definedName name="bunda" localSheetId="27" hidden="1">{#N/A,#N/A,FALSE,"SP1-OUT";#N/A,#N/A,FALSE,"SP1-NOV";#N/A,#N/A,FALSE,"SANT-OUT";#N/A,#N/A,FALSE,"SANT-NOV";#N/A,#N/A,FALSE,"CAMP-OUT";#N/A,#N/A,FALSE,"CAMP-NOV";#N/A,#N/A,FALSE,"CRONO 1";#N/A,#N/A,FALSE,"CAPA"}</definedName>
    <definedName name="bunda" localSheetId="31" hidden="1">{#N/A,#N/A,FALSE,"SP1-OUT";#N/A,#N/A,FALSE,"SP1-NOV";#N/A,#N/A,FALSE,"SANT-OUT";#N/A,#N/A,FALSE,"SANT-NOV";#N/A,#N/A,FALSE,"CAMP-OUT";#N/A,#N/A,FALSE,"CAMP-NOV";#N/A,#N/A,FALSE,"CRONO 1";#N/A,#N/A,FALSE,"CAPA"}</definedName>
    <definedName name="bunda" localSheetId="29" hidden="1">{#N/A,#N/A,FALSE,"SP1-OUT";#N/A,#N/A,FALSE,"SP1-NOV";#N/A,#N/A,FALSE,"SANT-OUT";#N/A,#N/A,FALSE,"SANT-NOV";#N/A,#N/A,FALSE,"CAMP-OUT";#N/A,#N/A,FALSE,"CAMP-NOV";#N/A,#N/A,FALSE,"CRONO 1";#N/A,#N/A,FALSE,"CAPA"}</definedName>
    <definedName name="bunda" localSheetId="23" hidden="1">{#N/A,#N/A,FALSE,"SP1-OUT";#N/A,#N/A,FALSE,"SP1-NOV";#N/A,#N/A,FALSE,"SANT-OUT";#N/A,#N/A,FALSE,"SANT-NOV";#N/A,#N/A,FALSE,"CAMP-OUT";#N/A,#N/A,FALSE,"CAMP-NOV";#N/A,#N/A,FALSE,"CRONO 1";#N/A,#N/A,FALSE,"CAPA"}</definedName>
    <definedName name="bunda" localSheetId="55" hidden="1">{#N/A,#N/A,FALSE,"SP1-OUT";#N/A,#N/A,FALSE,"SP1-NOV";#N/A,#N/A,FALSE,"SANT-OUT";#N/A,#N/A,FALSE,"SANT-NOV";#N/A,#N/A,FALSE,"CAMP-OUT";#N/A,#N/A,FALSE,"CAMP-NOV";#N/A,#N/A,FALSE,"CRONO 1";#N/A,#N/A,FALSE,"CAPA"}</definedName>
    <definedName name="bunda" hidden="1">{#N/A,#N/A,FALSE,"SP1-OUT";#N/A,#N/A,FALSE,"SP1-NOV";#N/A,#N/A,FALSE,"SANT-OUT";#N/A,#N/A,FALSE,"SANT-NOV";#N/A,#N/A,FALSE,"CAMP-OUT";#N/A,#N/A,FALSE,"CAMP-NOV";#N/A,#N/A,FALSE,"CRONO 1";#N/A,#N/A,FALSE,"CAPA"}</definedName>
    <definedName name="BURCUCCCCCC" localSheetId="25" hidden="1">{#N/A,#N/A,FALSE,"Sheet1 (2)"}</definedName>
    <definedName name="BURCUCCCCCC" localSheetId="27" hidden="1">{#N/A,#N/A,FALSE,"Sheet1 (2)"}</definedName>
    <definedName name="BURCUCCCCCC" localSheetId="31" hidden="1">{#N/A,#N/A,FALSE,"Sheet1 (2)"}</definedName>
    <definedName name="BURCUCCCCCC" localSheetId="29" hidden="1">{#N/A,#N/A,FALSE,"Sheet1 (2)"}</definedName>
    <definedName name="BURCUCCCCCC" localSheetId="23" hidden="1">{#N/A,#N/A,FALSE,"Sheet1 (2)"}</definedName>
    <definedName name="BURCUCCCCCC" localSheetId="55" hidden="1">{#N/A,#N/A,FALSE,"Sheet1 (2)"}</definedName>
    <definedName name="BURCUCCCCCC" hidden="1">{#N/A,#N/A,FALSE,"Sheet1 (2)"}</definedName>
    <definedName name="burro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rro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us">#REF!</definedName>
    <definedName name="Busdoor">#REF!</definedName>
    <definedName name="Busdoor_15">#REF!</definedName>
    <definedName name="Busdoor_16">#REF!</definedName>
    <definedName name="Busdoor_17">#REF!</definedName>
    <definedName name="Busdoor_18">#REF!</definedName>
    <definedName name="Busdoor_19">#REF!</definedName>
    <definedName name="Busdoor_2">#REF!</definedName>
    <definedName name="Busdoor_3">#REF!</definedName>
    <definedName name="Busdoor_4">#REF!</definedName>
    <definedName name="BUUBUBUBUBU">#REF!</definedName>
    <definedName name="buytypecpv">#REF!</definedName>
    <definedName name="buytypeimpressionsrev">#REF!</definedName>
    <definedName name="buytypeprogrammatic">#REF!</definedName>
    <definedName name="BV" localSheetId="25" hidden="1">{"'crono'!$U$12:$W$20"}</definedName>
    <definedName name="BV" localSheetId="27" hidden="1">{"'crono'!$U$12:$W$20"}</definedName>
    <definedName name="BV" localSheetId="31" hidden="1">{"'crono'!$U$12:$W$20"}</definedName>
    <definedName name="BV" localSheetId="29" hidden="1">{"'crono'!$U$12:$W$20"}</definedName>
    <definedName name="BV" localSheetId="23" hidden="1">{"'crono'!$U$12:$W$20"}</definedName>
    <definedName name="BV" localSheetId="55" hidden="1">{"'crono'!$U$12:$W$20"}</definedName>
    <definedName name="BV" hidden="1">{"'crono'!$U$12:$W$20"}</definedName>
    <definedName name="BV_1" localSheetId="25" hidden="1">{"'crono'!$U$12:$W$20"}</definedName>
    <definedName name="BV_1" localSheetId="27" hidden="1">{"'crono'!$U$12:$W$20"}</definedName>
    <definedName name="BV_1" localSheetId="31" hidden="1">{"'crono'!$U$12:$W$20"}</definedName>
    <definedName name="BV_1" localSheetId="29" hidden="1">{"'crono'!$U$12:$W$20"}</definedName>
    <definedName name="BV_1" localSheetId="23" hidden="1">{"'crono'!$U$12:$W$20"}</definedName>
    <definedName name="BV_1" localSheetId="55" hidden="1">{"'crono'!$U$12:$W$20"}</definedName>
    <definedName name="BV_1" hidden="1">{"'crono'!$U$12:$W$20"}</definedName>
    <definedName name="BV_2" localSheetId="25" hidden="1">{"'crono'!$U$12:$W$20"}</definedName>
    <definedName name="BV_2" localSheetId="27" hidden="1">{"'crono'!$U$12:$W$20"}</definedName>
    <definedName name="BV_2" localSheetId="31" hidden="1">{"'crono'!$U$12:$W$20"}</definedName>
    <definedName name="BV_2" localSheetId="29" hidden="1">{"'crono'!$U$12:$W$20"}</definedName>
    <definedName name="BV_2" localSheetId="23" hidden="1">{"'crono'!$U$12:$W$20"}</definedName>
    <definedName name="BV_2" localSheetId="55" hidden="1">{"'crono'!$U$12:$W$20"}</definedName>
    <definedName name="BV_2" hidden="1">{"'crono'!$U$12:$W$20"}</definedName>
    <definedName name="BV_3" localSheetId="25" hidden="1">{"'crono'!$U$12:$W$20"}</definedName>
    <definedName name="BV_3" localSheetId="27" hidden="1">{"'crono'!$U$12:$W$20"}</definedName>
    <definedName name="BV_3" localSheetId="31" hidden="1">{"'crono'!$U$12:$W$20"}</definedName>
    <definedName name="BV_3" localSheetId="29" hidden="1">{"'crono'!$U$12:$W$20"}</definedName>
    <definedName name="BV_3" localSheetId="23" hidden="1">{"'crono'!$U$12:$W$20"}</definedName>
    <definedName name="BV_3" localSheetId="55" hidden="1">{"'crono'!$U$12:$W$20"}</definedName>
    <definedName name="BV_3" hidden="1">{"'crono'!$U$12:$W$20"}</definedName>
    <definedName name="BV_4" localSheetId="25" hidden="1">{"'crono'!$U$12:$W$20"}</definedName>
    <definedName name="BV_4" localSheetId="27" hidden="1">{"'crono'!$U$12:$W$20"}</definedName>
    <definedName name="BV_4" localSheetId="31" hidden="1">{"'crono'!$U$12:$W$20"}</definedName>
    <definedName name="BV_4" localSheetId="29" hidden="1">{"'crono'!$U$12:$W$20"}</definedName>
    <definedName name="BV_4" localSheetId="23" hidden="1">{"'crono'!$U$12:$W$20"}</definedName>
    <definedName name="BV_4" localSheetId="55" hidden="1">{"'crono'!$U$12:$W$20"}</definedName>
    <definedName name="BV_4" hidden="1">{"'crono'!$U$12:$W$20"}</definedName>
    <definedName name="BV_5" localSheetId="25" hidden="1">{"'crono'!$U$12:$W$20"}</definedName>
    <definedName name="BV_5" localSheetId="27" hidden="1">{"'crono'!$U$12:$W$20"}</definedName>
    <definedName name="BV_5" localSheetId="31" hidden="1">{"'crono'!$U$12:$W$20"}</definedName>
    <definedName name="BV_5" localSheetId="29" hidden="1">{"'crono'!$U$12:$W$20"}</definedName>
    <definedName name="BV_5" localSheetId="23" hidden="1">{"'crono'!$U$12:$W$20"}</definedName>
    <definedName name="BV_5" localSheetId="55" hidden="1">{"'crono'!$U$12:$W$20"}</definedName>
    <definedName name="BV_5" hidden="1">{"'crono'!$U$12:$W$20"}</definedName>
    <definedName name="bvbbnnnn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bnnnn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n" localSheetId="25" hidden="1">{#N/A,#N/A,FALSE,"BALLANTINE´S ";#N/A,#N/A,FALSE,"FUNDADOR"}</definedName>
    <definedName name="bvbn" localSheetId="27" hidden="1">{#N/A,#N/A,FALSE,"BALLANTINE´S ";#N/A,#N/A,FALSE,"FUNDADOR"}</definedName>
    <definedName name="bvbn" localSheetId="31" hidden="1">{#N/A,#N/A,FALSE,"BALLANTINE´S ";#N/A,#N/A,FALSE,"FUNDADOR"}</definedName>
    <definedName name="bvbn" localSheetId="29" hidden="1">{#N/A,#N/A,FALSE,"BALLANTINE´S ";#N/A,#N/A,FALSE,"FUNDADOR"}</definedName>
    <definedName name="bvbn" localSheetId="23" hidden="1">{#N/A,#N/A,FALSE,"BALLANTINE´S ";#N/A,#N/A,FALSE,"FUNDADOR"}</definedName>
    <definedName name="bvbn" localSheetId="55" hidden="1">{#N/A,#N/A,FALSE,"BALLANTINE´S ";#N/A,#N/A,FALSE,"FUNDADOR"}</definedName>
    <definedName name="bvbn" hidden="1">{#N/A,#N/A,FALSE,"BALLANTINE´S ";#N/A,#N/A,FALSE,"FUNDADOR"}</definedName>
    <definedName name="bvbv" localSheetId="25" hidden="1">{"prem1",#N/A,FALSE,"Consolidado";"pl_us",#N/A,FALSE,"Consolidado";"pl_hl",#N/A,FALSE,"Consolidado";"bs",#N/A,FALSE,"Consolidado";"cf",#N/A,FALSE,"Consolidado"}</definedName>
    <definedName name="bvbv" localSheetId="27" hidden="1">{"prem1",#N/A,FALSE,"Consolidado";"pl_us",#N/A,FALSE,"Consolidado";"pl_hl",#N/A,FALSE,"Consolidado";"bs",#N/A,FALSE,"Consolidado";"cf",#N/A,FALSE,"Consolidado"}</definedName>
    <definedName name="bvbv" localSheetId="31" hidden="1">{"prem1",#N/A,FALSE,"Consolidado";"pl_us",#N/A,FALSE,"Consolidado";"pl_hl",#N/A,FALSE,"Consolidado";"bs",#N/A,FALSE,"Consolidado";"cf",#N/A,FALSE,"Consolidado"}</definedName>
    <definedName name="bvbv" localSheetId="29" hidden="1">{"prem1",#N/A,FALSE,"Consolidado";"pl_us",#N/A,FALSE,"Consolidado";"pl_hl",#N/A,FALSE,"Consolidado";"bs",#N/A,FALSE,"Consolidado";"cf",#N/A,FALSE,"Consolidado"}</definedName>
    <definedName name="bvbv" localSheetId="23" hidden="1">{"prem1",#N/A,FALSE,"Consolidado";"pl_us",#N/A,FALSE,"Consolidado";"pl_hl",#N/A,FALSE,"Consolidado";"bs",#N/A,FALSE,"Consolidado";"cf",#N/A,FALSE,"Consolidado"}</definedName>
    <definedName name="bvbv" localSheetId="55" hidden="1">{"prem1",#N/A,FALSE,"Consolidado";"pl_us",#N/A,FALSE,"Consolidado";"pl_hl",#N/A,FALSE,"Consolidado";"bs",#N/A,FALSE,"Consolidado";"cf",#N/A,FALSE,"Consolidado"}</definedName>
    <definedName name="bvbv" hidden="1">{"prem1",#N/A,FALSE,"Consolidado";"pl_us",#N/A,FALSE,"Consolidado";"pl_hl",#N/A,FALSE,"Consolidado";"bs",#N/A,FALSE,"Consolidado";"cf",#N/A,FALSE,"Consolidado"}</definedName>
    <definedName name="bvbvbv" localSheetId="25" hidden="1">{#N/A,#N/A,FALSE,"BALLANTINE´S ";#N/A,#N/A,FALSE,"FUNDADOR"}</definedName>
    <definedName name="bvbvbv" localSheetId="27" hidden="1">{#N/A,#N/A,FALSE,"BALLANTINE´S ";#N/A,#N/A,FALSE,"FUNDADOR"}</definedName>
    <definedName name="bvbvbv" localSheetId="31" hidden="1">{#N/A,#N/A,FALSE,"BALLANTINE´S ";#N/A,#N/A,FALSE,"FUNDADOR"}</definedName>
    <definedName name="bvbvbv" localSheetId="29" hidden="1">{#N/A,#N/A,FALSE,"BALLANTINE´S ";#N/A,#N/A,FALSE,"FUNDADOR"}</definedName>
    <definedName name="bvbvbv" localSheetId="23" hidden="1">{#N/A,#N/A,FALSE,"BALLANTINE´S ";#N/A,#N/A,FALSE,"FUNDADOR"}</definedName>
    <definedName name="bvbvbv" localSheetId="55" hidden="1">{#N/A,#N/A,FALSE,"BALLANTINE´S ";#N/A,#N/A,FALSE,"FUNDADOR"}</definedName>
    <definedName name="bvbvbv" hidden="1">{#N/A,#N/A,FALSE,"BALLANTINE´S ";#N/A,#N/A,FALSE,"FUNDADOR"}</definedName>
    <definedName name="bvbvgfhg" localSheetId="25" hidden="1">{"prem1",#N/A,FALSE,"Consolidado";"pl_us",#N/A,FALSE,"Consolidado";"pl_hl",#N/A,FALSE,"Consolidado";"bs",#N/A,FALSE,"Consolidado";"cf",#N/A,FALSE,"Consolidado"}</definedName>
    <definedName name="bvbvgfhg" localSheetId="27" hidden="1">{"prem1",#N/A,FALSE,"Consolidado";"pl_us",#N/A,FALSE,"Consolidado";"pl_hl",#N/A,FALSE,"Consolidado";"bs",#N/A,FALSE,"Consolidado";"cf",#N/A,FALSE,"Consolidado"}</definedName>
    <definedName name="bvbvgfhg" localSheetId="31" hidden="1">{"prem1",#N/A,FALSE,"Consolidado";"pl_us",#N/A,FALSE,"Consolidado";"pl_hl",#N/A,FALSE,"Consolidado";"bs",#N/A,FALSE,"Consolidado";"cf",#N/A,FALSE,"Consolidado"}</definedName>
    <definedName name="bvbvgfhg" localSheetId="29" hidden="1">{"prem1",#N/A,FALSE,"Consolidado";"pl_us",#N/A,FALSE,"Consolidado";"pl_hl",#N/A,FALSE,"Consolidado";"bs",#N/A,FALSE,"Consolidado";"cf",#N/A,FALSE,"Consolidado"}</definedName>
    <definedName name="bvbvgfhg" localSheetId="23" hidden="1">{"prem1",#N/A,FALSE,"Consolidado";"pl_us",#N/A,FALSE,"Consolidado";"pl_hl",#N/A,FALSE,"Consolidado";"bs",#N/A,FALSE,"Consolidado";"cf",#N/A,FALSE,"Consolidado"}</definedName>
    <definedName name="bvbvgfhg" localSheetId="55" hidden="1">{"prem1",#N/A,FALSE,"Consolidado";"pl_us",#N/A,FALSE,"Consolidado";"pl_hl",#N/A,FALSE,"Consolidado";"bs",#N/A,FALSE,"Consolidado";"cf",#N/A,FALSE,"Consolidado"}</definedName>
    <definedName name="bvbvgfhg" hidden="1">{"prem1",#N/A,FALSE,"Consolidado";"pl_us",#N/A,FALSE,"Consolidado";"pl_hl",#N/A,FALSE,"Consolidado";"bs",#N/A,FALSE,"Consolidado";"cf",#N/A,FALSE,"Consolidado"}</definedName>
    <definedName name="bvbxv" localSheetId="25" hidden="1">{#N/A,#N/A,FALSE,"CARATUL";#N/A,#N/A,FALSE,"PROFIT AND LOSS";#N/A,#N/A,FALSE,"GRAFICO_PBT";#N/A,#N/A,FALSE,"EXPLIC.VARIANTE";#N/A,#N/A,FALSE,"GENERAL EXP.AREA"}</definedName>
    <definedName name="bvbxv" localSheetId="27" hidden="1">{#N/A,#N/A,FALSE,"CARATUL";#N/A,#N/A,FALSE,"PROFIT AND LOSS";#N/A,#N/A,FALSE,"GRAFICO_PBT";#N/A,#N/A,FALSE,"EXPLIC.VARIANTE";#N/A,#N/A,FALSE,"GENERAL EXP.AREA"}</definedName>
    <definedName name="bvbxv" localSheetId="31" hidden="1">{#N/A,#N/A,FALSE,"CARATUL";#N/A,#N/A,FALSE,"PROFIT AND LOSS";#N/A,#N/A,FALSE,"GRAFICO_PBT";#N/A,#N/A,FALSE,"EXPLIC.VARIANTE";#N/A,#N/A,FALSE,"GENERAL EXP.AREA"}</definedName>
    <definedName name="bvbxv" localSheetId="29" hidden="1">{#N/A,#N/A,FALSE,"CARATUL";#N/A,#N/A,FALSE,"PROFIT AND LOSS";#N/A,#N/A,FALSE,"GRAFICO_PBT";#N/A,#N/A,FALSE,"EXPLIC.VARIANTE";#N/A,#N/A,FALSE,"GENERAL EXP.AREA"}</definedName>
    <definedName name="bvbxv" localSheetId="23" hidden="1">{#N/A,#N/A,FALSE,"CARATUL";#N/A,#N/A,FALSE,"PROFIT AND LOSS";#N/A,#N/A,FALSE,"GRAFICO_PBT";#N/A,#N/A,FALSE,"EXPLIC.VARIANTE";#N/A,#N/A,FALSE,"GENERAL EXP.AREA"}</definedName>
    <definedName name="bvbxv" localSheetId="55" hidden="1">{#N/A,#N/A,FALSE,"CARATUL";#N/A,#N/A,FALSE,"PROFIT AND LOSS";#N/A,#N/A,FALSE,"GRAFICO_PBT";#N/A,#N/A,FALSE,"EXPLIC.VARIANTE";#N/A,#N/A,FALSE,"GENERAL EXP.AREA"}</definedName>
    <definedName name="bvbxv" hidden="1">{#N/A,#N/A,FALSE,"CARATUL";#N/A,#N/A,FALSE,"PROFIT AND LOSS";#N/A,#N/A,FALSE,"GRAFICO_PBT";#N/A,#N/A,FALSE,"EXPLIC.VARIANTE";#N/A,#N/A,FALSE,"GENERAL EXP.AREA"}</definedName>
    <definedName name="bvcbcbf" localSheetId="25" hidden="1">{"miles",#N/A,FALSE,"LUCROS E PERDAS (US$ 000)";"hl",#N/A,FALSE,"LUCROS E PERDAS (US$ 000)"}</definedName>
    <definedName name="bvcbcbf" localSheetId="27" hidden="1">{"miles",#N/A,FALSE,"LUCROS E PERDAS (US$ 000)";"hl",#N/A,FALSE,"LUCROS E PERDAS (US$ 000)"}</definedName>
    <definedName name="bvcbcbf" localSheetId="31" hidden="1">{"miles",#N/A,FALSE,"LUCROS E PERDAS (US$ 000)";"hl",#N/A,FALSE,"LUCROS E PERDAS (US$ 000)"}</definedName>
    <definedName name="bvcbcbf" localSheetId="29" hidden="1">{"miles",#N/A,FALSE,"LUCROS E PERDAS (US$ 000)";"hl",#N/A,FALSE,"LUCROS E PERDAS (US$ 000)"}</definedName>
    <definedName name="bvcbcbf" localSheetId="23" hidden="1">{"miles",#N/A,FALSE,"LUCROS E PERDAS (US$ 000)";"hl",#N/A,FALSE,"LUCROS E PERDAS (US$ 000)"}</definedName>
    <definedName name="bvcbcbf" localSheetId="55" hidden="1">{"miles",#N/A,FALSE,"LUCROS E PERDAS (US$ 000)";"hl",#N/A,FALSE,"LUCROS E PERDAS (US$ 000)"}</definedName>
    <definedName name="bvcbcbf" hidden="1">{"miles",#N/A,FALSE,"LUCROS E PERDAS (US$ 000)";"hl",#N/A,FALSE,"LUCROS E PERDAS (US$ 000)"}</definedName>
    <definedName name="bvfdgre" localSheetId="25" hidden="1">{"'Janeiro'!$A$1:$I$153"}</definedName>
    <definedName name="bvfdgre" localSheetId="27" hidden="1">{"'Janeiro'!$A$1:$I$153"}</definedName>
    <definedName name="bvfdgre" localSheetId="31" hidden="1">{"'Janeiro'!$A$1:$I$153"}</definedName>
    <definedName name="bvfdgre" localSheetId="29" hidden="1">{"'Janeiro'!$A$1:$I$153"}</definedName>
    <definedName name="bvfdgre" localSheetId="23" hidden="1">{"'Janeiro'!$A$1:$I$153"}</definedName>
    <definedName name="bvfdgre" localSheetId="55" hidden="1">{"'Janeiro'!$A$1:$I$153"}</definedName>
    <definedName name="bvfdgre" hidden="1">{"'Janeiro'!$A$1:$I$153"}</definedName>
    <definedName name="bvgrdgr" localSheetId="25" hidden="1">{"1DhPgAbs",#N/A,FALSE,"dHora";"2DhPgPerc",#N/A,FALSE,"dHora";"3DhPgAbsAcum",#N/A,FALSE,"dHora"}</definedName>
    <definedName name="bvgrdgr" localSheetId="27" hidden="1">{"1DhPgAbs",#N/A,FALSE,"dHora";"2DhPgPerc",#N/A,FALSE,"dHora";"3DhPgAbsAcum",#N/A,FALSE,"dHora"}</definedName>
    <definedName name="bvgrdgr" localSheetId="31" hidden="1">{"1DhPgAbs",#N/A,FALSE,"dHora";"2DhPgPerc",#N/A,FALSE,"dHora";"3DhPgAbsAcum",#N/A,FALSE,"dHora"}</definedName>
    <definedName name="bvgrdgr" localSheetId="29" hidden="1">{"1DhPgAbs",#N/A,FALSE,"dHora";"2DhPgPerc",#N/A,FALSE,"dHora";"3DhPgAbsAcum",#N/A,FALSE,"dHora"}</definedName>
    <definedName name="bvgrdgr" localSheetId="23" hidden="1">{"1DhPgAbs",#N/A,FALSE,"dHora";"2DhPgPerc",#N/A,FALSE,"dHora";"3DhPgAbsAcum",#N/A,FALSE,"dHora"}</definedName>
    <definedName name="bvgrdgr" localSheetId="55" hidden="1">{"1DhPgAbs",#N/A,FALSE,"dHora";"2DhPgPerc",#N/A,FALSE,"dHora";"3DhPgAbsAcum",#N/A,FALSE,"dHora"}</definedName>
    <definedName name="bvgrdgr" hidden="1">{"1DhPgAbs",#N/A,FALSE,"dHora";"2DhPgPerc",#N/A,FALSE,"dHora";"3DhPgAbsAcum",#N/A,FALSE,"dHora"}</definedName>
    <definedName name="bvgsdgew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gsdgew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bvhfhgff" localSheetId="25" hidden="1">{#N/A,#N/A,FALSE,"Hoja1";#N/A,#N/A,FALSE,"Hoja2"}</definedName>
    <definedName name="bvhfhgff" localSheetId="27" hidden="1">{#N/A,#N/A,FALSE,"Hoja1";#N/A,#N/A,FALSE,"Hoja2"}</definedName>
    <definedName name="bvhfhgff" localSheetId="31" hidden="1">{#N/A,#N/A,FALSE,"Hoja1";#N/A,#N/A,FALSE,"Hoja2"}</definedName>
    <definedName name="bvhfhgff" localSheetId="29" hidden="1">{#N/A,#N/A,FALSE,"Hoja1";#N/A,#N/A,FALSE,"Hoja2"}</definedName>
    <definedName name="bvhfhgff" localSheetId="23" hidden="1">{#N/A,#N/A,FALSE,"Hoja1";#N/A,#N/A,FALSE,"Hoja2"}</definedName>
    <definedName name="bvhfhgff" localSheetId="55" hidden="1">{#N/A,#N/A,FALSE,"Hoja1";#N/A,#N/A,FALSE,"Hoja2"}</definedName>
    <definedName name="bvhfhgff" hidden="1">{#N/A,#N/A,FALSE,"Hoja1";#N/A,#N/A,FALSE,"Hoja2"}</definedName>
    <definedName name="bvnbvnv" localSheetId="25" hidden="1">{"prem1",#N/A,FALSE,"Consolidado";"pl_us",#N/A,FALSE,"Consolidado";"pl_hl",#N/A,FALSE,"Consolidado";"bs",#N/A,FALSE,"Consolidado";"cf",#N/A,FALSE,"Consolidado"}</definedName>
    <definedName name="bvnbvnv" localSheetId="27" hidden="1">{"prem1",#N/A,FALSE,"Consolidado";"pl_us",#N/A,FALSE,"Consolidado";"pl_hl",#N/A,FALSE,"Consolidado";"bs",#N/A,FALSE,"Consolidado";"cf",#N/A,FALSE,"Consolidado"}</definedName>
    <definedName name="bvnbvnv" localSheetId="31" hidden="1">{"prem1",#N/A,FALSE,"Consolidado";"pl_us",#N/A,FALSE,"Consolidado";"pl_hl",#N/A,FALSE,"Consolidado";"bs",#N/A,FALSE,"Consolidado";"cf",#N/A,FALSE,"Consolidado"}</definedName>
    <definedName name="bvnbvnv" localSheetId="29" hidden="1">{"prem1",#N/A,FALSE,"Consolidado";"pl_us",#N/A,FALSE,"Consolidado";"pl_hl",#N/A,FALSE,"Consolidado";"bs",#N/A,FALSE,"Consolidado";"cf",#N/A,FALSE,"Consolidado"}</definedName>
    <definedName name="bvnbvnv" localSheetId="23" hidden="1">{"prem1",#N/A,FALSE,"Consolidado";"pl_us",#N/A,FALSE,"Consolidado";"pl_hl",#N/A,FALSE,"Consolidado";"bs",#N/A,FALSE,"Consolidado";"cf",#N/A,FALSE,"Consolidado"}</definedName>
    <definedName name="bvnbvnv" localSheetId="55" hidden="1">{"prem1",#N/A,FALSE,"Consolidado";"pl_us",#N/A,FALSE,"Consolidado";"pl_hl",#N/A,FALSE,"Consolidado";"bs",#N/A,FALSE,"Consolidado";"cf",#N/A,FALSE,"Consolidado"}</definedName>
    <definedName name="bvnbvnv" hidden="1">{"prem1",#N/A,FALSE,"Consolidado";"pl_us",#N/A,FALSE,"Consolidado";"pl_hl",#N/A,FALSE,"Consolidado";"bs",#N/A,FALSE,"Consolidado";"cf",#N/A,FALSE,"Consolidado"}</definedName>
    <definedName name="bvnm" localSheetId="25" hidden="1">{#N/A,#N/A,FALSE,"BALLANTINE´S ";#N/A,#N/A,FALSE,"FUNDADOR"}</definedName>
    <definedName name="bvnm" localSheetId="27" hidden="1">{#N/A,#N/A,FALSE,"BALLANTINE´S ";#N/A,#N/A,FALSE,"FUNDADOR"}</definedName>
    <definedName name="bvnm" localSheetId="31" hidden="1">{#N/A,#N/A,FALSE,"BALLANTINE´S ";#N/A,#N/A,FALSE,"FUNDADOR"}</definedName>
    <definedName name="bvnm" localSheetId="29" hidden="1">{#N/A,#N/A,FALSE,"BALLANTINE´S ";#N/A,#N/A,FALSE,"FUNDADOR"}</definedName>
    <definedName name="bvnm" localSheetId="23" hidden="1">{#N/A,#N/A,FALSE,"BALLANTINE´S ";#N/A,#N/A,FALSE,"FUNDADOR"}</definedName>
    <definedName name="bvnm" localSheetId="55" hidden="1">{#N/A,#N/A,FALSE,"BALLANTINE´S ";#N/A,#N/A,FALSE,"FUNDADOR"}</definedName>
    <definedName name="bvnm" hidden="1">{#N/A,#N/A,FALSE,"BALLANTINE´S ";#N/A,#N/A,FALSE,"FUNDADOR"}</definedName>
    <definedName name="BVs" localSheetId="25" hidden="1">{"'crono'!$U$12:$W$20"}</definedName>
    <definedName name="BVs" localSheetId="27" hidden="1">{"'crono'!$U$12:$W$20"}</definedName>
    <definedName name="BVs" localSheetId="31" hidden="1">{"'crono'!$U$12:$W$20"}</definedName>
    <definedName name="BVs" localSheetId="29" hidden="1">{"'crono'!$U$12:$W$20"}</definedName>
    <definedName name="BVs" localSheetId="23" hidden="1">{"'crono'!$U$12:$W$20"}</definedName>
    <definedName name="BVs" localSheetId="55" hidden="1">{"'crono'!$U$12:$W$20"}</definedName>
    <definedName name="BVs" hidden="1">{"'crono'!$U$12:$W$20"}</definedName>
    <definedName name="BVVGGFG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VGGFG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X" localSheetId="25" hidden="1">{#N/A,#N/A,FALSE,"caratula";#N/A,#N/A,FALSE,"Product by line";#N/A,#N/A,FALSE,"YTD";#N/A,#N/A,FALSE,"Per Units";#N/A,#N/A,FALSE,"Amount"}</definedName>
    <definedName name="BVX" localSheetId="27" hidden="1">{#N/A,#N/A,FALSE,"caratula";#N/A,#N/A,FALSE,"Product by line";#N/A,#N/A,FALSE,"YTD";#N/A,#N/A,FALSE,"Per Units";#N/A,#N/A,FALSE,"Amount"}</definedName>
    <definedName name="BVX" localSheetId="31" hidden="1">{#N/A,#N/A,FALSE,"caratula";#N/A,#N/A,FALSE,"Product by line";#N/A,#N/A,FALSE,"YTD";#N/A,#N/A,FALSE,"Per Units";#N/A,#N/A,FALSE,"Amount"}</definedName>
    <definedName name="BVX" localSheetId="29" hidden="1">{#N/A,#N/A,FALSE,"caratula";#N/A,#N/A,FALSE,"Product by line";#N/A,#N/A,FALSE,"YTD";#N/A,#N/A,FALSE,"Per Units";#N/A,#N/A,FALSE,"Amount"}</definedName>
    <definedName name="BVX" localSheetId="23" hidden="1">{#N/A,#N/A,FALSE,"caratula";#N/A,#N/A,FALSE,"Product by line";#N/A,#N/A,FALSE,"YTD";#N/A,#N/A,FALSE,"Per Units";#N/A,#N/A,FALSE,"Amount"}</definedName>
    <definedName name="BVX" localSheetId="55" hidden="1">{#N/A,#N/A,FALSE,"caratula";#N/A,#N/A,FALSE,"Product by line";#N/A,#N/A,FALSE,"YTD";#N/A,#N/A,FALSE,"Per Units";#N/A,#N/A,FALSE,"Amount"}</definedName>
    <definedName name="BVX" hidden="1">{#N/A,#N/A,FALSE,"caratula";#N/A,#N/A,FALSE,"Product by line";#N/A,#N/A,FALSE,"YTD";#N/A,#N/A,FALSE,"Per Units";#N/A,#N/A,FALSE,"Amount"}</definedName>
    <definedName name="BWGBEQT">#REF!</definedName>
    <definedName name="bxbcbcv" localSheetId="25" hidden="1">{"Prenissas",#N/A,FALSE,"Consolidado (3)";"Lucros000",#N/A,FALSE,"Consolidado (3)";"LucrosHL",#N/A,FALSE,"Consolidado (3)";"Balanco",#N/A,FALSE,"Consolidado (3)";"FluxoC",#N/A,FALSE,"Consolidado (3)"}</definedName>
    <definedName name="bxbcbcv" localSheetId="27" hidden="1">{"Prenissas",#N/A,FALSE,"Consolidado (3)";"Lucros000",#N/A,FALSE,"Consolidado (3)";"LucrosHL",#N/A,FALSE,"Consolidado (3)";"Balanco",#N/A,FALSE,"Consolidado (3)";"FluxoC",#N/A,FALSE,"Consolidado (3)"}</definedName>
    <definedName name="bxbcbcv" localSheetId="31" hidden="1">{"Prenissas",#N/A,FALSE,"Consolidado (3)";"Lucros000",#N/A,FALSE,"Consolidado (3)";"LucrosHL",#N/A,FALSE,"Consolidado (3)";"Balanco",#N/A,FALSE,"Consolidado (3)";"FluxoC",#N/A,FALSE,"Consolidado (3)"}</definedName>
    <definedName name="bxbcbcv" localSheetId="29" hidden="1">{"Prenissas",#N/A,FALSE,"Consolidado (3)";"Lucros000",#N/A,FALSE,"Consolidado (3)";"LucrosHL",#N/A,FALSE,"Consolidado (3)";"Balanco",#N/A,FALSE,"Consolidado (3)";"FluxoC",#N/A,FALSE,"Consolidado (3)"}</definedName>
    <definedName name="bxbcbcv" localSheetId="23" hidden="1">{"Prenissas",#N/A,FALSE,"Consolidado (3)";"Lucros000",#N/A,FALSE,"Consolidado (3)";"LucrosHL",#N/A,FALSE,"Consolidado (3)";"Balanco",#N/A,FALSE,"Consolidado (3)";"FluxoC",#N/A,FALSE,"Consolidado (3)"}</definedName>
    <definedName name="bxbcbcv" localSheetId="55" hidden="1">{"Prenissas",#N/A,FALSE,"Consolidado (3)";"Lucros000",#N/A,FALSE,"Consolidado (3)";"LucrosHL",#N/A,FALSE,"Consolidado (3)";"Balanco",#N/A,FALSE,"Consolidado (3)";"FluxoC",#N/A,FALSE,"Consolidado (3)"}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yuk">#REF!</definedName>
    <definedName name="Ç">#REF!</definedName>
    <definedName name="C_">#REF!</definedName>
    <definedName name="ç_1" localSheetId="39">_p1</definedName>
    <definedName name="ç_1" localSheetId="20">_p1</definedName>
    <definedName name="ç_1" localSheetId="4">_p1</definedName>
    <definedName name="ç_1" localSheetId="25">_p1</definedName>
    <definedName name="ç_1" localSheetId="27">_p1</definedName>
    <definedName name="ç_1" localSheetId="31">_p1</definedName>
    <definedName name="ç_1" localSheetId="35">_p1</definedName>
    <definedName name="ç_1" localSheetId="33">_p1</definedName>
    <definedName name="ç_1" localSheetId="53">_p1</definedName>
    <definedName name="ç_1" localSheetId="29">_p1</definedName>
    <definedName name="ç_1" localSheetId="49">_p1</definedName>
    <definedName name="ç_1" localSheetId="6">_p1</definedName>
    <definedName name="ç_1" localSheetId="41">_p1</definedName>
    <definedName name="ç_1" localSheetId="8">_p1</definedName>
    <definedName name="ç_1" localSheetId="43">_p1</definedName>
    <definedName name="ç_1" localSheetId="10">_p1</definedName>
    <definedName name="ç_1" localSheetId="37">_p1</definedName>
    <definedName name="ç_1" localSheetId="12">_p1</definedName>
    <definedName name="ç_1" localSheetId="51">_p1</definedName>
    <definedName name="ç_1" localSheetId="14">_p1</definedName>
    <definedName name="ç_1" localSheetId="23">_p1</definedName>
    <definedName name="ç_1" localSheetId="55">_p1</definedName>
    <definedName name="ç_1" localSheetId="47">_p1</definedName>
    <definedName name="ç_1" localSheetId="18">_p1</definedName>
    <definedName name="ç_1" localSheetId="45">_p1</definedName>
    <definedName name="ç_1" localSheetId="16">_p1</definedName>
    <definedName name="ç_1">_p1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ç_2">"_p1"</definedName>
    <definedName name="ç_4">"_p1"</definedName>
    <definedName name="CA" localSheetId="39">[1]!_p1</definedName>
    <definedName name="CA" localSheetId="20">[1]!_p1</definedName>
    <definedName name="CA" localSheetId="4">[1]!_p1</definedName>
    <definedName name="CA" localSheetId="25">[1]!_p1</definedName>
    <definedName name="CA" localSheetId="27">[1]!_p1</definedName>
    <definedName name="CA" localSheetId="31">[1]!_p1</definedName>
    <definedName name="CA" localSheetId="35">[1]!_p1</definedName>
    <definedName name="CA" localSheetId="33">[1]!_p1</definedName>
    <definedName name="CA" localSheetId="53">[1]!_p1</definedName>
    <definedName name="CA" localSheetId="29">[1]!_p1</definedName>
    <definedName name="CA" localSheetId="49">[1]!_p1</definedName>
    <definedName name="CA" localSheetId="6">[1]!_p1</definedName>
    <definedName name="CA" localSheetId="41">[1]!_p1</definedName>
    <definedName name="CA" localSheetId="8">[1]!_p1</definedName>
    <definedName name="CA" localSheetId="43">[1]!_p1</definedName>
    <definedName name="CA" localSheetId="10">[1]!_p1</definedName>
    <definedName name="CA" localSheetId="37">[1]!_p1</definedName>
    <definedName name="CA" localSheetId="12">[1]!_p1</definedName>
    <definedName name="CA" localSheetId="51">[1]!_p1</definedName>
    <definedName name="CA" localSheetId="14">[1]!_p1</definedName>
    <definedName name="CA" localSheetId="23">[1]!_p1</definedName>
    <definedName name="CA" localSheetId="55">[0]!_p1</definedName>
    <definedName name="CA" localSheetId="47">[1]!_p1</definedName>
    <definedName name="CA" localSheetId="18">[1]!_p1</definedName>
    <definedName name="CA" localSheetId="45">[1]!_p1</definedName>
    <definedName name="CA" localSheetId="16">[1]!_p1</definedName>
    <definedName name="CA">[0]!_p1</definedName>
    <definedName name="CA_1" localSheetId="39">_p1</definedName>
    <definedName name="CA_1" localSheetId="20">_p1</definedName>
    <definedName name="CA_1" localSheetId="4">_p1</definedName>
    <definedName name="CA_1" localSheetId="25">_p1</definedName>
    <definedName name="CA_1" localSheetId="27">_p1</definedName>
    <definedName name="CA_1" localSheetId="31">_p1</definedName>
    <definedName name="CA_1" localSheetId="35">_p1</definedName>
    <definedName name="CA_1" localSheetId="33">_p1</definedName>
    <definedName name="CA_1" localSheetId="53">_p1</definedName>
    <definedName name="CA_1" localSheetId="29">_p1</definedName>
    <definedName name="CA_1" localSheetId="49">_p1</definedName>
    <definedName name="CA_1" localSheetId="6">_p1</definedName>
    <definedName name="CA_1" localSheetId="41">_p1</definedName>
    <definedName name="CA_1" localSheetId="8">_p1</definedName>
    <definedName name="CA_1" localSheetId="43">_p1</definedName>
    <definedName name="CA_1" localSheetId="10">_p1</definedName>
    <definedName name="CA_1" localSheetId="37">_p1</definedName>
    <definedName name="CA_1" localSheetId="12">_p1</definedName>
    <definedName name="CA_1" localSheetId="51">_p1</definedName>
    <definedName name="CA_1" localSheetId="14">_p1</definedName>
    <definedName name="CA_1" localSheetId="23">_p1</definedName>
    <definedName name="CA_1" localSheetId="55">_p1</definedName>
    <definedName name="CA_1" localSheetId="47">_p1</definedName>
    <definedName name="CA_1" localSheetId="18">_p1</definedName>
    <definedName name="CA_1" localSheetId="45">_p1</definedName>
    <definedName name="CA_1" localSheetId="16">_p1</definedName>
    <definedName name="CA_1">_p1</definedName>
    <definedName name="CA_2" localSheetId="39">_p1</definedName>
    <definedName name="CA_2" localSheetId="20">_p1</definedName>
    <definedName name="CA_2" localSheetId="4">_p1</definedName>
    <definedName name="CA_2" localSheetId="25">_p1</definedName>
    <definedName name="CA_2" localSheetId="27">_p1</definedName>
    <definedName name="CA_2" localSheetId="31">_p1</definedName>
    <definedName name="CA_2" localSheetId="35">_p1</definedName>
    <definedName name="CA_2" localSheetId="33">_p1</definedName>
    <definedName name="CA_2" localSheetId="53">_p1</definedName>
    <definedName name="CA_2" localSheetId="29">_p1</definedName>
    <definedName name="CA_2" localSheetId="49">_p1</definedName>
    <definedName name="CA_2" localSheetId="6">_p1</definedName>
    <definedName name="CA_2" localSheetId="41">_p1</definedName>
    <definedName name="CA_2" localSheetId="8">_p1</definedName>
    <definedName name="CA_2" localSheetId="43">_p1</definedName>
    <definedName name="CA_2" localSheetId="10">_p1</definedName>
    <definedName name="CA_2" localSheetId="37">_p1</definedName>
    <definedName name="CA_2" localSheetId="12">_p1</definedName>
    <definedName name="CA_2" localSheetId="51">_p1</definedName>
    <definedName name="CA_2" localSheetId="14">_p1</definedName>
    <definedName name="CA_2" localSheetId="23">_p1</definedName>
    <definedName name="CA_2" localSheetId="55">_p1</definedName>
    <definedName name="CA_2" localSheetId="47">_p1</definedName>
    <definedName name="CA_2" localSheetId="18">_p1</definedName>
    <definedName name="CA_2" localSheetId="45">_p1</definedName>
    <definedName name="CA_2" localSheetId="16">_p1</definedName>
    <definedName name="CA_2">_p1</definedName>
    <definedName name="CA_3" localSheetId="39">_p1</definedName>
    <definedName name="CA_3" localSheetId="20">_p1</definedName>
    <definedName name="CA_3" localSheetId="4">_p1</definedName>
    <definedName name="CA_3" localSheetId="25">_p1</definedName>
    <definedName name="CA_3" localSheetId="27">_p1</definedName>
    <definedName name="CA_3" localSheetId="31">_p1</definedName>
    <definedName name="CA_3" localSheetId="35">_p1</definedName>
    <definedName name="CA_3" localSheetId="33">_p1</definedName>
    <definedName name="CA_3" localSheetId="53">_p1</definedName>
    <definedName name="CA_3" localSheetId="29">_p1</definedName>
    <definedName name="CA_3" localSheetId="49">_p1</definedName>
    <definedName name="CA_3" localSheetId="6">_p1</definedName>
    <definedName name="CA_3" localSheetId="41">_p1</definedName>
    <definedName name="CA_3" localSheetId="8">_p1</definedName>
    <definedName name="CA_3" localSheetId="43">_p1</definedName>
    <definedName name="CA_3" localSheetId="10">_p1</definedName>
    <definedName name="CA_3" localSheetId="37">_p1</definedName>
    <definedName name="CA_3" localSheetId="12">_p1</definedName>
    <definedName name="CA_3" localSheetId="51">_p1</definedName>
    <definedName name="CA_3" localSheetId="14">_p1</definedName>
    <definedName name="CA_3" localSheetId="23">_p1</definedName>
    <definedName name="CA_3" localSheetId="55">_p1</definedName>
    <definedName name="CA_3" localSheetId="47">_p1</definedName>
    <definedName name="CA_3" localSheetId="18">_p1</definedName>
    <definedName name="CA_3" localSheetId="45">_p1</definedName>
    <definedName name="CA_3" localSheetId="16">_p1</definedName>
    <definedName name="CA_3">_p1</definedName>
    <definedName name="CA_4" localSheetId="39">_p1</definedName>
    <definedName name="CA_4" localSheetId="20">_p1</definedName>
    <definedName name="CA_4" localSheetId="4">_p1</definedName>
    <definedName name="CA_4" localSheetId="25">_p1</definedName>
    <definedName name="CA_4" localSheetId="27">_p1</definedName>
    <definedName name="CA_4" localSheetId="31">_p1</definedName>
    <definedName name="CA_4" localSheetId="35">_p1</definedName>
    <definedName name="CA_4" localSheetId="33">_p1</definedName>
    <definedName name="CA_4" localSheetId="53">_p1</definedName>
    <definedName name="CA_4" localSheetId="29">_p1</definedName>
    <definedName name="CA_4" localSheetId="49">_p1</definedName>
    <definedName name="CA_4" localSheetId="6">_p1</definedName>
    <definedName name="CA_4" localSheetId="41">_p1</definedName>
    <definedName name="CA_4" localSheetId="8">_p1</definedName>
    <definedName name="CA_4" localSheetId="43">_p1</definedName>
    <definedName name="CA_4" localSheetId="10">_p1</definedName>
    <definedName name="CA_4" localSheetId="37">_p1</definedName>
    <definedName name="CA_4" localSheetId="12">_p1</definedName>
    <definedName name="CA_4" localSheetId="51">_p1</definedName>
    <definedName name="CA_4" localSheetId="14">_p1</definedName>
    <definedName name="CA_4" localSheetId="23">_p1</definedName>
    <definedName name="CA_4" localSheetId="55">_p1</definedName>
    <definedName name="CA_4" localSheetId="47">_p1</definedName>
    <definedName name="CA_4" localSheetId="18">_p1</definedName>
    <definedName name="CA_4" localSheetId="45">_p1</definedName>
    <definedName name="CA_4" localSheetId="16">_p1</definedName>
    <definedName name="CA_4">_p1</definedName>
    <definedName name="caas" localSheetId="25" hidden="1">{"bs",#N/A,FALSE,"Consolidado";"cf",#N/A,FALSE,"Consolidado";"pl_hl",#N/A,FALSE,"Consolidado";"pl_us",#N/A,FALSE,"Consolidado";"Prem1",#N/A,FALSE,"Consolidado"}</definedName>
    <definedName name="caas" localSheetId="27" hidden="1">{"bs",#N/A,FALSE,"Consolidado";"cf",#N/A,FALSE,"Consolidado";"pl_hl",#N/A,FALSE,"Consolidado";"pl_us",#N/A,FALSE,"Consolidado";"Prem1",#N/A,FALSE,"Consolidado"}</definedName>
    <definedName name="caas" localSheetId="31" hidden="1">{"bs",#N/A,FALSE,"Consolidado";"cf",#N/A,FALSE,"Consolidado";"pl_hl",#N/A,FALSE,"Consolidado";"pl_us",#N/A,FALSE,"Consolidado";"Prem1",#N/A,FALSE,"Consolidado"}</definedName>
    <definedName name="caas" localSheetId="29" hidden="1">{"bs",#N/A,FALSE,"Consolidado";"cf",#N/A,FALSE,"Consolidado";"pl_hl",#N/A,FALSE,"Consolidado";"pl_us",#N/A,FALSE,"Consolidado";"Prem1",#N/A,FALSE,"Consolidado"}</definedName>
    <definedName name="caas" localSheetId="23" hidden="1">{"bs",#N/A,FALSE,"Consolidado";"cf",#N/A,FALSE,"Consolidado";"pl_hl",#N/A,FALSE,"Consolidado";"pl_us",#N/A,FALSE,"Consolidado";"Prem1",#N/A,FALSE,"Consolidado"}</definedName>
    <definedName name="caas" localSheetId="55" hidden="1">{"bs",#N/A,FALSE,"Consolidado";"cf",#N/A,FALSE,"Consolidado";"pl_hl",#N/A,FALSE,"Consolidado";"pl_us",#N/A,FALSE,"Consolidado";"Prem1",#N/A,FALSE,"Consolidado"}</definedName>
    <definedName name="caas" hidden="1">{"bs",#N/A,FALSE,"Consolidado";"cf",#N/A,FALSE,"Consolidado";"pl_hl",#N/A,FALSE,"Consolidado";"pl_us",#N/A,FALSE,"Consolidado";"Prem1",#N/A,FALSE,"Consolidado"}</definedName>
    <definedName name="CAASS" localSheetId="25" hidden="1">{"bs",#N/A,FALSE,"Consolidado";"cf",#N/A,FALSE,"Consolidado";"pl_hl",#N/A,FALSE,"Consolidado";"pl_us",#N/A,FALSE,"Consolidado";"Prem1",#N/A,FALSE,"Consolidado"}</definedName>
    <definedName name="CAASS" localSheetId="27" hidden="1">{"bs",#N/A,FALSE,"Consolidado";"cf",#N/A,FALSE,"Consolidado";"pl_hl",#N/A,FALSE,"Consolidado";"pl_us",#N/A,FALSE,"Consolidado";"Prem1",#N/A,FALSE,"Consolidado"}</definedName>
    <definedName name="CAASS" localSheetId="31" hidden="1">{"bs",#N/A,FALSE,"Consolidado";"cf",#N/A,FALSE,"Consolidado";"pl_hl",#N/A,FALSE,"Consolidado";"pl_us",#N/A,FALSE,"Consolidado";"Prem1",#N/A,FALSE,"Consolidado"}</definedName>
    <definedName name="CAASS" localSheetId="29" hidden="1">{"bs",#N/A,FALSE,"Consolidado";"cf",#N/A,FALSE,"Consolidado";"pl_hl",#N/A,FALSE,"Consolidado";"pl_us",#N/A,FALSE,"Consolidado";"Prem1",#N/A,FALSE,"Consolidado"}</definedName>
    <definedName name="CAASS" localSheetId="23" hidden="1">{"bs",#N/A,FALSE,"Consolidado";"cf",#N/A,FALSE,"Consolidado";"pl_hl",#N/A,FALSE,"Consolidado";"pl_us",#N/A,FALSE,"Consolidado";"Prem1",#N/A,FALSE,"Consolidado"}</definedName>
    <definedName name="CAASS" localSheetId="55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beçalhos">#REF!</definedName>
    <definedName name="cable">#REF!</definedName>
    <definedName name="CABO" localSheetId="39">[1]!_p1</definedName>
    <definedName name="CABO" localSheetId="20">[1]!_p1</definedName>
    <definedName name="CABO" localSheetId="4">[1]!_p1</definedName>
    <definedName name="CABO" localSheetId="25">[1]!_p1</definedName>
    <definedName name="CABO" localSheetId="27">[1]!_p1</definedName>
    <definedName name="CABO" localSheetId="31">[1]!_p1</definedName>
    <definedName name="CABO" localSheetId="35">[1]!_p1</definedName>
    <definedName name="CABO" localSheetId="33">[1]!_p1</definedName>
    <definedName name="CABO" localSheetId="53">[1]!_p1</definedName>
    <definedName name="CABO" localSheetId="29">[1]!_p1</definedName>
    <definedName name="CABO" localSheetId="49">[1]!_p1</definedName>
    <definedName name="CABO" localSheetId="6">[1]!_p1</definedName>
    <definedName name="CABO" localSheetId="41">[1]!_p1</definedName>
    <definedName name="CABO" localSheetId="8">[1]!_p1</definedName>
    <definedName name="CABO" localSheetId="43">[1]!_p1</definedName>
    <definedName name="CABO" localSheetId="10">[1]!_p1</definedName>
    <definedName name="CABO" localSheetId="37">[1]!_p1</definedName>
    <definedName name="CABO" localSheetId="12">[1]!_p1</definedName>
    <definedName name="CABO" localSheetId="51">[1]!_p1</definedName>
    <definedName name="CABO" localSheetId="14">[1]!_p1</definedName>
    <definedName name="CABO" localSheetId="23">[1]!_p1</definedName>
    <definedName name="CABO" localSheetId="55">[0]!_p1</definedName>
    <definedName name="CABO" localSheetId="47">[1]!_p1</definedName>
    <definedName name="CABO" localSheetId="18">[1]!_p1</definedName>
    <definedName name="CABO" localSheetId="45">[1]!_p1</definedName>
    <definedName name="CABO" localSheetId="16">[1]!_p1</definedName>
    <definedName name="CABO">[0]!_p1</definedName>
    <definedName name="CABO_1" localSheetId="39">_p1</definedName>
    <definedName name="CABO_1" localSheetId="20">_p1</definedName>
    <definedName name="CABO_1" localSheetId="4">_p1</definedName>
    <definedName name="CABO_1" localSheetId="25">_p1</definedName>
    <definedName name="CABO_1" localSheetId="27">_p1</definedName>
    <definedName name="CABO_1" localSheetId="31">_p1</definedName>
    <definedName name="CABO_1" localSheetId="35">_p1</definedName>
    <definedName name="CABO_1" localSheetId="33">_p1</definedName>
    <definedName name="CABO_1" localSheetId="53">_p1</definedName>
    <definedName name="CABO_1" localSheetId="29">_p1</definedName>
    <definedName name="CABO_1" localSheetId="49">_p1</definedName>
    <definedName name="CABO_1" localSheetId="6">_p1</definedName>
    <definedName name="CABO_1" localSheetId="41">_p1</definedName>
    <definedName name="CABO_1" localSheetId="8">_p1</definedName>
    <definedName name="CABO_1" localSheetId="43">_p1</definedName>
    <definedName name="CABO_1" localSheetId="10">_p1</definedName>
    <definedName name="CABO_1" localSheetId="37">_p1</definedName>
    <definedName name="CABO_1" localSheetId="12">_p1</definedName>
    <definedName name="CABO_1" localSheetId="51">_p1</definedName>
    <definedName name="CABO_1" localSheetId="14">_p1</definedName>
    <definedName name="CABO_1" localSheetId="23">_p1</definedName>
    <definedName name="CABO_1" localSheetId="55">_p1</definedName>
    <definedName name="CABO_1" localSheetId="47">_p1</definedName>
    <definedName name="CABO_1" localSheetId="18">_p1</definedName>
    <definedName name="CABO_1" localSheetId="45">_p1</definedName>
    <definedName name="CABO_1" localSheetId="16">_p1</definedName>
    <definedName name="CABO_1">_p1</definedName>
    <definedName name="CABO_10">#NAME?</definedName>
    <definedName name="CABO_16">#NAME?</definedName>
    <definedName name="CABO_19">#NAME?</definedName>
    <definedName name="CABO_2">"_p1"</definedName>
    <definedName name="CABO_22">#NAME?</definedName>
    <definedName name="CABO_3">#NAME?</definedName>
    <definedName name="CABO_4">"_p1"</definedName>
    <definedName name="cabo1">#REF!</definedName>
    <definedName name="CABO123" localSheetId="39">[1]!_p1</definedName>
    <definedName name="CABO123" localSheetId="20">[1]!_p1</definedName>
    <definedName name="CABO123" localSheetId="4">[1]!_p1</definedName>
    <definedName name="CABO123" localSheetId="25">[1]!_p1</definedName>
    <definedName name="CABO123" localSheetId="27">[1]!_p1</definedName>
    <definedName name="CABO123" localSheetId="31">[1]!_p1</definedName>
    <definedName name="CABO123" localSheetId="35">[1]!_p1</definedName>
    <definedName name="CABO123" localSheetId="33">[1]!_p1</definedName>
    <definedName name="CABO123" localSheetId="53">[1]!_p1</definedName>
    <definedName name="CABO123" localSheetId="29">[1]!_p1</definedName>
    <definedName name="CABO123" localSheetId="49">[1]!_p1</definedName>
    <definedName name="CABO123" localSheetId="6">[1]!_p1</definedName>
    <definedName name="CABO123" localSheetId="41">[1]!_p1</definedName>
    <definedName name="CABO123" localSheetId="8">[1]!_p1</definedName>
    <definedName name="CABO123" localSheetId="43">[1]!_p1</definedName>
    <definedName name="CABO123" localSheetId="10">[1]!_p1</definedName>
    <definedName name="CABO123" localSheetId="37">[1]!_p1</definedName>
    <definedName name="CABO123" localSheetId="12">[1]!_p1</definedName>
    <definedName name="CABO123" localSheetId="51">[1]!_p1</definedName>
    <definedName name="CABO123" localSheetId="14">[1]!_p1</definedName>
    <definedName name="CABO123" localSheetId="23">[1]!_p1</definedName>
    <definedName name="CABO123" localSheetId="55">[0]!_p1</definedName>
    <definedName name="CABO123" localSheetId="47">[1]!_p1</definedName>
    <definedName name="CABO123" localSheetId="18">[1]!_p1</definedName>
    <definedName name="CABO123" localSheetId="45">[1]!_p1</definedName>
    <definedName name="CABO123" localSheetId="16">[1]!_p1</definedName>
    <definedName name="CABO123">[0]!_p1</definedName>
    <definedName name="CABO123_1" localSheetId="39">_p1</definedName>
    <definedName name="CABO123_1" localSheetId="20">_p1</definedName>
    <definedName name="CABO123_1" localSheetId="4">_p1</definedName>
    <definedName name="CABO123_1" localSheetId="25">_p1</definedName>
    <definedName name="CABO123_1" localSheetId="27">_p1</definedName>
    <definedName name="CABO123_1" localSheetId="31">_p1</definedName>
    <definedName name="CABO123_1" localSheetId="35">_p1</definedName>
    <definedName name="CABO123_1" localSheetId="33">_p1</definedName>
    <definedName name="CABO123_1" localSheetId="53">_p1</definedName>
    <definedName name="CABO123_1" localSheetId="29">_p1</definedName>
    <definedName name="CABO123_1" localSheetId="49">_p1</definedName>
    <definedName name="CABO123_1" localSheetId="6">_p1</definedName>
    <definedName name="CABO123_1" localSheetId="41">_p1</definedName>
    <definedName name="CABO123_1" localSheetId="8">_p1</definedName>
    <definedName name="CABO123_1" localSheetId="43">_p1</definedName>
    <definedName name="CABO123_1" localSheetId="10">_p1</definedName>
    <definedName name="CABO123_1" localSheetId="37">_p1</definedName>
    <definedName name="CABO123_1" localSheetId="12">_p1</definedName>
    <definedName name="CABO123_1" localSheetId="51">_p1</definedName>
    <definedName name="CABO123_1" localSheetId="14">_p1</definedName>
    <definedName name="CABO123_1" localSheetId="23">_p1</definedName>
    <definedName name="CABO123_1" localSheetId="55">_p1</definedName>
    <definedName name="CABO123_1" localSheetId="47">_p1</definedName>
    <definedName name="CABO123_1" localSheetId="18">_p1</definedName>
    <definedName name="CABO123_1" localSheetId="45">_p1</definedName>
    <definedName name="CABO123_1" localSheetId="16">_p1</definedName>
    <definedName name="CABO123_1">_p1</definedName>
    <definedName name="CABO123_2">"_p1"</definedName>
    <definedName name="CABO123_4">"_p1"</definedName>
    <definedName name="caboago">#REF!</definedName>
    <definedName name="caca" localSheetId="25" hidden="1">{#N/A,#N/A,FALSE,"CARATUL";#N/A,#N/A,FALSE,"PROFIT AND LOSS";#N/A,#N/A,FALSE,"GRAFICO_PBT";#N/A,#N/A,FALSE,"EXPLIC.VARIANTE";#N/A,#N/A,FALSE,"GENERAL EXP.AREA"}</definedName>
    <definedName name="caca" localSheetId="27" hidden="1">{#N/A,#N/A,FALSE,"CARATUL";#N/A,#N/A,FALSE,"PROFIT AND LOSS";#N/A,#N/A,FALSE,"GRAFICO_PBT";#N/A,#N/A,FALSE,"EXPLIC.VARIANTE";#N/A,#N/A,FALSE,"GENERAL EXP.AREA"}</definedName>
    <definedName name="caca" localSheetId="31" hidden="1">{#N/A,#N/A,FALSE,"CARATUL";#N/A,#N/A,FALSE,"PROFIT AND LOSS";#N/A,#N/A,FALSE,"GRAFICO_PBT";#N/A,#N/A,FALSE,"EXPLIC.VARIANTE";#N/A,#N/A,FALSE,"GENERAL EXP.AREA"}</definedName>
    <definedName name="caca" localSheetId="29" hidden="1">{#N/A,#N/A,FALSE,"CARATUL";#N/A,#N/A,FALSE,"PROFIT AND LOSS";#N/A,#N/A,FALSE,"GRAFICO_PBT";#N/A,#N/A,FALSE,"EXPLIC.VARIANTE";#N/A,#N/A,FALSE,"GENERAL EXP.AREA"}</definedName>
    <definedName name="caca" localSheetId="23" hidden="1">{#N/A,#N/A,FALSE,"CARATUL";#N/A,#N/A,FALSE,"PROFIT AND LOSS";#N/A,#N/A,FALSE,"GRAFICO_PBT";#N/A,#N/A,FALSE,"EXPLIC.VARIANTE";#N/A,#N/A,FALSE,"GENERAL EXP.AREA"}</definedName>
    <definedName name="caca" localSheetId="55" hidden="1">{#N/A,#N/A,FALSE,"CARATUL";#N/A,#N/A,FALSE,"PROFIT AND LOSS";#N/A,#N/A,FALSE,"GRAFICO_PBT";#N/A,#N/A,FALSE,"EXPLIC.VARIANTE";#N/A,#N/A,FALSE,"GENERAL EXP.AREA"}</definedName>
    <definedName name="caca" hidden="1">{#N/A,#N/A,FALSE,"CARATUL";#N/A,#N/A,FALSE,"PROFIT AND LOSS";#N/A,#N/A,FALSE,"GRAFICO_PBT";#N/A,#N/A,FALSE,"EXPLIC.VARIANTE";#N/A,#N/A,FALSE,"GENERAL EXP.AREA"}</definedName>
    <definedName name="cacac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ac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cete">#REF!</definedName>
    <definedName name="CAD_ID">#REF!</definedName>
    <definedName name="cadfaFD" localSheetId="25" hidden="1">{#N/A,#N/A,FALSE,"CARATUL";#N/A,#N/A,FALSE,"PROFIT AND LOSS";#N/A,#N/A,FALSE,"GRAFICO_PBT";#N/A,#N/A,FALSE,"EXPLIC.VARIANTE";#N/A,#N/A,FALSE,"GENERAL EXP.AREA"}</definedName>
    <definedName name="cadfaFD" localSheetId="27" hidden="1">{#N/A,#N/A,FALSE,"CARATUL";#N/A,#N/A,FALSE,"PROFIT AND LOSS";#N/A,#N/A,FALSE,"GRAFICO_PBT";#N/A,#N/A,FALSE,"EXPLIC.VARIANTE";#N/A,#N/A,FALSE,"GENERAL EXP.AREA"}</definedName>
    <definedName name="cadfaFD" localSheetId="31" hidden="1">{#N/A,#N/A,FALSE,"CARATUL";#N/A,#N/A,FALSE,"PROFIT AND LOSS";#N/A,#N/A,FALSE,"GRAFICO_PBT";#N/A,#N/A,FALSE,"EXPLIC.VARIANTE";#N/A,#N/A,FALSE,"GENERAL EXP.AREA"}</definedName>
    <definedName name="cadfaFD" localSheetId="29" hidden="1">{#N/A,#N/A,FALSE,"CARATUL";#N/A,#N/A,FALSE,"PROFIT AND LOSS";#N/A,#N/A,FALSE,"GRAFICO_PBT";#N/A,#N/A,FALSE,"EXPLIC.VARIANTE";#N/A,#N/A,FALSE,"GENERAL EXP.AREA"}</definedName>
    <definedName name="cadfaFD" localSheetId="23" hidden="1">{#N/A,#N/A,FALSE,"CARATUL";#N/A,#N/A,FALSE,"PROFIT AND LOSS";#N/A,#N/A,FALSE,"GRAFICO_PBT";#N/A,#N/A,FALSE,"EXPLIC.VARIANTE";#N/A,#N/A,FALSE,"GENERAL EXP.AREA"}</definedName>
    <definedName name="cadfaFD" localSheetId="55" hidden="1">{#N/A,#N/A,FALSE,"CARATUL";#N/A,#N/A,FALSE,"PROFIT AND LOSS";#N/A,#N/A,FALSE,"GRAFICO_PBT";#N/A,#N/A,FALSE,"EXPLIC.VARIANTE";#N/A,#N/A,FALSE,"GENERAL EXP.AREA"}</definedName>
    <definedName name="cadfaFD" hidden="1">{#N/A,#N/A,FALSE,"CARATUL";#N/A,#N/A,FALSE,"PROFIT AND LOSS";#N/A,#N/A,FALSE,"GRAFICO_PBT";#N/A,#N/A,FALSE,"EXPLIC.VARIANTE";#N/A,#N/A,FALSE,"GENERAL EXP.AREA"}</definedName>
    <definedName name="CAFES">#REF!</definedName>
    <definedName name="CAG" localSheetId="39">[1]!_p1</definedName>
    <definedName name="CAG" localSheetId="20">[1]!_p1</definedName>
    <definedName name="CAG" localSheetId="4">[1]!_p1</definedName>
    <definedName name="CAG" localSheetId="25">[1]!_p1</definedName>
    <definedName name="CAG" localSheetId="27">[1]!_p1</definedName>
    <definedName name="CAG" localSheetId="31">[1]!_p1</definedName>
    <definedName name="CAG" localSheetId="35">[1]!_p1</definedName>
    <definedName name="CAG" localSheetId="33">[1]!_p1</definedName>
    <definedName name="CAG" localSheetId="53">[1]!_p1</definedName>
    <definedName name="CAG" localSheetId="29">[1]!_p1</definedName>
    <definedName name="CAG" localSheetId="49">[1]!_p1</definedName>
    <definedName name="CAG" localSheetId="6">[1]!_p1</definedName>
    <definedName name="CAG" localSheetId="41">[1]!_p1</definedName>
    <definedName name="CAG" localSheetId="8">[1]!_p1</definedName>
    <definedName name="CAG" localSheetId="43">[1]!_p1</definedName>
    <definedName name="CAG" localSheetId="10">[1]!_p1</definedName>
    <definedName name="CAG" localSheetId="37">[1]!_p1</definedName>
    <definedName name="CAG" localSheetId="12">[1]!_p1</definedName>
    <definedName name="CAG" localSheetId="51">[1]!_p1</definedName>
    <definedName name="CAG" localSheetId="14">[1]!_p1</definedName>
    <definedName name="CAG" localSheetId="23">[1]!_p1</definedName>
    <definedName name="CAG" localSheetId="55">[0]!_p1</definedName>
    <definedName name="CAG" localSheetId="47">[1]!_p1</definedName>
    <definedName name="CAG" localSheetId="18">[1]!_p1</definedName>
    <definedName name="CAG" localSheetId="45">[1]!_p1</definedName>
    <definedName name="CAG" localSheetId="16">[1]!_p1</definedName>
    <definedName name="CAG">[0]!_p1</definedName>
    <definedName name="CAG_1" localSheetId="39">_p1</definedName>
    <definedName name="CAG_1" localSheetId="20">_p1</definedName>
    <definedName name="CAG_1" localSheetId="4">_p1</definedName>
    <definedName name="CAG_1" localSheetId="25">_p1</definedName>
    <definedName name="CAG_1" localSheetId="27">_p1</definedName>
    <definedName name="CAG_1" localSheetId="31">_p1</definedName>
    <definedName name="CAG_1" localSheetId="35">_p1</definedName>
    <definedName name="CAG_1" localSheetId="33">_p1</definedName>
    <definedName name="CAG_1" localSheetId="53">_p1</definedName>
    <definedName name="CAG_1" localSheetId="29">_p1</definedName>
    <definedName name="CAG_1" localSheetId="49">_p1</definedName>
    <definedName name="CAG_1" localSheetId="6">_p1</definedName>
    <definedName name="CAG_1" localSheetId="41">_p1</definedName>
    <definedName name="CAG_1" localSheetId="8">_p1</definedName>
    <definedName name="CAG_1" localSheetId="43">_p1</definedName>
    <definedName name="CAG_1" localSheetId="10">_p1</definedName>
    <definedName name="CAG_1" localSheetId="37">_p1</definedName>
    <definedName name="CAG_1" localSheetId="12">_p1</definedName>
    <definedName name="CAG_1" localSheetId="51">_p1</definedName>
    <definedName name="CAG_1" localSheetId="14">_p1</definedName>
    <definedName name="CAG_1" localSheetId="23">_p1</definedName>
    <definedName name="CAG_1" localSheetId="55">_p1</definedName>
    <definedName name="CAG_1" localSheetId="47">_p1</definedName>
    <definedName name="CAG_1" localSheetId="18">_p1</definedName>
    <definedName name="CAG_1" localSheetId="45">_p1</definedName>
    <definedName name="CAG_1" localSheetId="16">_p1</definedName>
    <definedName name="CAG_1">_p1</definedName>
    <definedName name="CAG_2">"_p1"</definedName>
    <definedName name="CAG_3" localSheetId="39">_p1</definedName>
    <definedName name="CAG_3" localSheetId="20">_p1</definedName>
    <definedName name="CAG_3" localSheetId="4">_p1</definedName>
    <definedName name="CAG_3" localSheetId="25">_p1</definedName>
    <definedName name="CAG_3" localSheetId="27">_p1</definedName>
    <definedName name="CAG_3" localSheetId="31">_p1</definedName>
    <definedName name="CAG_3" localSheetId="35">_p1</definedName>
    <definedName name="CAG_3" localSheetId="33">_p1</definedName>
    <definedName name="CAG_3" localSheetId="53">_p1</definedName>
    <definedName name="CAG_3" localSheetId="29">_p1</definedName>
    <definedName name="CAG_3" localSheetId="49">_p1</definedName>
    <definedName name="CAG_3" localSheetId="6">_p1</definedName>
    <definedName name="CAG_3" localSheetId="41">_p1</definedName>
    <definedName name="CAG_3" localSheetId="8">_p1</definedName>
    <definedName name="CAG_3" localSheetId="43">_p1</definedName>
    <definedName name="CAG_3" localSheetId="10">_p1</definedName>
    <definedName name="CAG_3" localSheetId="37">_p1</definedName>
    <definedName name="CAG_3" localSheetId="12">_p1</definedName>
    <definedName name="CAG_3" localSheetId="51">_p1</definedName>
    <definedName name="CAG_3" localSheetId="14">_p1</definedName>
    <definedName name="CAG_3" localSheetId="23">_p1</definedName>
    <definedName name="CAG_3" localSheetId="55">_p1</definedName>
    <definedName name="CAG_3" localSheetId="47">_p1</definedName>
    <definedName name="CAG_3" localSheetId="18">_p1</definedName>
    <definedName name="CAG_3" localSheetId="45">_p1</definedName>
    <definedName name="CAG_3" localSheetId="16">_p1</definedName>
    <definedName name="CAG_3">_p1</definedName>
    <definedName name="CAG_4">"_p1"</definedName>
    <definedName name="CAIXA" localSheetId="25" hidden="1">{"'Comercial'!$A$1:$K$258","'Comercial'!$A$1:$K$257"}</definedName>
    <definedName name="CAIXA" localSheetId="27" hidden="1">{"'Comercial'!$A$1:$K$258","'Comercial'!$A$1:$K$257"}</definedName>
    <definedName name="CAIXA" localSheetId="31" hidden="1">{"'Comercial'!$A$1:$K$258","'Comercial'!$A$1:$K$257"}</definedName>
    <definedName name="CAIXA" localSheetId="29" hidden="1">{"'Comercial'!$A$1:$K$258","'Comercial'!$A$1:$K$257"}</definedName>
    <definedName name="CAIXA" localSheetId="23" hidden="1">{"'Comercial'!$A$1:$K$258","'Comercial'!$A$1:$K$257"}</definedName>
    <definedName name="CAIXA" localSheetId="55" hidden="1">{"'Comercial'!$A$1:$K$258","'Comercial'!$A$1:$K$257"}</definedName>
    <definedName name="CAIXA" hidden="1">{"'Comercial'!$A$1:$K$258","'Comercial'!$A$1:$K$257"}</definedName>
    <definedName name="cal">#REF!</definedName>
    <definedName name="calça" localSheetId="25" hidden="1">{"'Janeiro'!$A$1:$I$153"}</definedName>
    <definedName name="calça" localSheetId="27" hidden="1">{"'Janeiro'!$A$1:$I$153"}</definedName>
    <definedName name="calça" localSheetId="31" hidden="1">{"'Janeiro'!$A$1:$I$153"}</definedName>
    <definedName name="calça" localSheetId="29" hidden="1">{"'Janeiro'!$A$1:$I$153"}</definedName>
    <definedName name="calça" localSheetId="23" hidden="1">{"'Janeiro'!$A$1:$I$153"}</definedName>
    <definedName name="calça" localSheetId="55" hidden="1">{"'Janeiro'!$A$1:$I$153"}</definedName>
    <definedName name="calça" hidden="1">{"'Janeiro'!$A$1:$I$153"}</definedName>
    <definedName name="calça_1" localSheetId="25" hidden="1">{"'Janeiro'!$A$1:$I$153"}</definedName>
    <definedName name="calça_1" localSheetId="27" hidden="1">{"'Janeiro'!$A$1:$I$153"}</definedName>
    <definedName name="calça_1" localSheetId="31" hidden="1">{"'Janeiro'!$A$1:$I$153"}</definedName>
    <definedName name="calça_1" localSheetId="29" hidden="1">{"'Janeiro'!$A$1:$I$153"}</definedName>
    <definedName name="calça_1" localSheetId="23" hidden="1">{"'Janeiro'!$A$1:$I$153"}</definedName>
    <definedName name="calça_1" localSheetId="55" hidden="1">{"'Janeiro'!$A$1:$I$153"}</definedName>
    <definedName name="calça_1" hidden="1">{"'Janeiro'!$A$1:$I$153"}</definedName>
    <definedName name="CALDOS">#REF!</definedName>
    <definedName name="calma">#REF!</definedName>
    <definedName name="caloac">#REF!</definedName>
    <definedName name="CAM">#REF!</definedName>
    <definedName name="Camama" localSheetId="39">[1]!_____p1</definedName>
    <definedName name="Camama" localSheetId="20">[1]!_____p1</definedName>
    <definedName name="Camama" localSheetId="4">[1]!_____p1</definedName>
    <definedName name="Camama" localSheetId="25">[1]!_____p1</definedName>
    <definedName name="Camama" localSheetId="27">[1]!_____p1</definedName>
    <definedName name="Camama" localSheetId="31">[1]!_____p1</definedName>
    <definedName name="Camama" localSheetId="35">[1]!_____p1</definedName>
    <definedName name="Camama" localSheetId="33">[1]!_____p1</definedName>
    <definedName name="Camama" localSheetId="53">[1]!_____p1</definedName>
    <definedName name="Camama" localSheetId="29">[1]!_____p1</definedName>
    <definedName name="Camama" localSheetId="49">[1]!_____p1</definedName>
    <definedName name="Camama" localSheetId="6">[1]!_____p1</definedName>
    <definedName name="Camama" localSheetId="41">[1]!_____p1</definedName>
    <definedName name="Camama" localSheetId="8">[1]!_____p1</definedName>
    <definedName name="Camama" localSheetId="43">[1]!_____p1</definedName>
    <definedName name="Camama" localSheetId="10">[1]!_____p1</definedName>
    <definedName name="Camama" localSheetId="37">[1]!_____p1</definedName>
    <definedName name="Camama" localSheetId="12">[1]!_____p1</definedName>
    <definedName name="Camama" localSheetId="51">[1]!_____p1</definedName>
    <definedName name="Camama" localSheetId="14">[1]!_____p1</definedName>
    <definedName name="Camama" localSheetId="23">[1]!_____p1</definedName>
    <definedName name="Camama" localSheetId="55">[0]!_____p1</definedName>
    <definedName name="Camama" localSheetId="47">[1]!_____p1</definedName>
    <definedName name="Camama" localSheetId="18">[1]!_____p1</definedName>
    <definedName name="Camama" localSheetId="45">[1]!_____p1</definedName>
    <definedName name="Camama" localSheetId="16">[1]!_____p1</definedName>
    <definedName name="Camama">[0]!_____p1</definedName>
    <definedName name="Camarões_against">#REF!,#REF!,#REF!</definedName>
    <definedName name="Camarões_played">#REF!,#REF!,#REF!</definedName>
    <definedName name="Cambio">#REF!</definedName>
    <definedName name="camila">#REF!</definedName>
    <definedName name="Caminhão">#REF!</definedName>
    <definedName name="Caminhão_15">#REF!</definedName>
    <definedName name="Caminhão_16">#REF!</definedName>
    <definedName name="Caminhão_17">#REF!</definedName>
    <definedName name="Caminhão_18">#REF!</definedName>
    <definedName name="Caminhão_19">#REF!</definedName>
    <definedName name="Caminhão_2">#REF!</definedName>
    <definedName name="Caminhão_3">#REF!</definedName>
    <definedName name="Caminhão_4">#REF!</definedName>
    <definedName name="CAMISA" localSheetId="25" hidden="1">{"'Janeiro'!$A$1:$I$153"}</definedName>
    <definedName name="CAMISA" localSheetId="27" hidden="1">{"'Janeiro'!$A$1:$I$153"}</definedName>
    <definedName name="CAMISA" localSheetId="31" hidden="1">{"'Janeiro'!$A$1:$I$153"}</definedName>
    <definedName name="CAMISA" localSheetId="29" hidden="1">{"'Janeiro'!$A$1:$I$153"}</definedName>
    <definedName name="CAMISA" localSheetId="23" hidden="1">{"'Janeiro'!$A$1:$I$153"}</definedName>
    <definedName name="CAMISA" localSheetId="55" hidden="1">{"'Janeiro'!$A$1:$I$153"}</definedName>
    <definedName name="CAMISA" hidden="1">{"'Janeiro'!$A$1:$I$153"}</definedName>
    <definedName name="CAMP">#REF!</definedName>
    <definedName name="Campaign_Information">#REF!,#REF!,#REF!,#REF!,#REF!,#REF!,#REF!,#REF!,#REF!,#REF!,#REF!,#REF!,#REF!,#REF!,#REF!</definedName>
    <definedName name="Campinas">#REF!</definedName>
    <definedName name="campotargest">#REF!</definedName>
    <definedName name="CANAIS">#REF!</definedName>
    <definedName name="Canal">#REF!</definedName>
    <definedName name="CANALBRASIL">#REF!</definedName>
    <definedName name="cancelar" localSheetId="39">[1]!_p1</definedName>
    <definedName name="cancelar" localSheetId="20">[1]!_p1</definedName>
    <definedName name="cancelar" localSheetId="4">[1]!_p1</definedName>
    <definedName name="cancelar" localSheetId="25">[1]!_p1</definedName>
    <definedName name="cancelar" localSheetId="27">[1]!_p1</definedName>
    <definedName name="cancelar" localSheetId="31">[1]!_p1</definedName>
    <definedName name="cancelar" localSheetId="35">[1]!_p1</definedName>
    <definedName name="cancelar" localSheetId="33">[1]!_p1</definedName>
    <definedName name="cancelar" localSheetId="53">[1]!_p1</definedName>
    <definedName name="cancelar" localSheetId="29">[1]!_p1</definedName>
    <definedName name="cancelar" localSheetId="49">[1]!_p1</definedName>
    <definedName name="cancelar" localSheetId="6">[1]!_p1</definedName>
    <definedName name="cancelar" localSheetId="41">[1]!_p1</definedName>
    <definedName name="cancelar" localSheetId="8">[1]!_p1</definedName>
    <definedName name="cancelar" localSheetId="43">[1]!_p1</definedName>
    <definedName name="cancelar" localSheetId="10">[1]!_p1</definedName>
    <definedName name="cancelar" localSheetId="37">[1]!_p1</definedName>
    <definedName name="cancelar" localSheetId="12">[1]!_p1</definedName>
    <definedName name="cancelar" localSheetId="51">[1]!_p1</definedName>
    <definedName name="cancelar" localSheetId="14">[1]!_p1</definedName>
    <definedName name="cancelar" localSheetId="23">[1]!_p1</definedName>
    <definedName name="cancelar" localSheetId="55">[0]!_p1</definedName>
    <definedName name="cancelar" localSheetId="47">[1]!_p1</definedName>
    <definedName name="cancelar" localSheetId="18">[1]!_p1</definedName>
    <definedName name="cancelar" localSheetId="45">[1]!_p1</definedName>
    <definedName name="cancelar" localSheetId="16">[1]!_p1</definedName>
    <definedName name="cancelar">[0]!_p1</definedName>
    <definedName name="cancelar_1" localSheetId="39">_p1</definedName>
    <definedName name="cancelar_1" localSheetId="20">_p1</definedName>
    <definedName name="cancelar_1" localSheetId="4">_p1</definedName>
    <definedName name="cancelar_1" localSheetId="25">_p1</definedName>
    <definedName name="cancelar_1" localSheetId="27">_p1</definedName>
    <definedName name="cancelar_1" localSheetId="31">_p1</definedName>
    <definedName name="cancelar_1" localSheetId="35">_p1</definedName>
    <definedName name="cancelar_1" localSheetId="33">_p1</definedName>
    <definedName name="cancelar_1" localSheetId="53">_p1</definedName>
    <definedName name="cancelar_1" localSheetId="29">_p1</definedName>
    <definedName name="cancelar_1" localSheetId="49">_p1</definedName>
    <definedName name="cancelar_1" localSheetId="6">_p1</definedName>
    <definedName name="cancelar_1" localSheetId="41">_p1</definedName>
    <definedName name="cancelar_1" localSheetId="8">_p1</definedName>
    <definedName name="cancelar_1" localSheetId="43">_p1</definedName>
    <definedName name="cancelar_1" localSheetId="10">_p1</definedName>
    <definedName name="cancelar_1" localSheetId="37">_p1</definedName>
    <definedName name="cancelar_1" localSheetId="12">_p1</definedName>
    <definedName name="cancelar_1" localSheetId="51">_p1</definedName>
    <definedName name="cancelar_1" localSheetId="14">_p1</definedName>
    <definedName name="cancelar_1" localSheetId="23">_p1</definedName>
    <definedName name="cancelar_1" localSheetId="55">_p1</definedName>
    <definedName name="cancelar_1" localSheetId="47">_p1</definedName>
    <definedName name="cancelar_1" localSheetId="18">_p1</definedName>
    <definedName name="cancelar_1" localSheetId="45">_p1</definedName>
    <definedName name="cancelar_1" localSheetId="16">_p1</definedName>
    <definedName name="cancelar_1">_p1</definedName>
    <definedName name="cancelar_2" localSheetId="39">_p1</definedName>
    <definedName name="cancelar_2" localSheetId="20">_p1</definedName>
    <definedName name="cancelar_2" localSheetId="4">_p1</definedName>
    <definedName name="cancelar_2" localSheetId="25">_p1</definedName>
    <definedName name="cancelar_2" localSheetId="27">_p1</definedName>
    <definedName name="cancelar_2" localSheetId="31">_p1</definedName>
    <definedName name="cancelar_2" localSheetId="35">_p1</definedName>
    <definedName name="cancelar_2" localSheetId="33">_p1</definedName>
    <definedName name="cancelar_2" localSheetId="53">_p1</definedName>
    <definedName name="cancelar_2" localSheetId="29">_p1</definedName>
    <definedName name="cancelar_2" localSheetId="49">_p1</definedName>
    <definedName name="cancelar_2" localSheetId="6">_p1</definedName>
    <definedName name="cancelar_2" localSheetId="41">_p1</definedName>
    <definedName name="cancelar_2" localSheetId="8">_p1</definedName>
    <definedName name="cancelar_2" localSheetId="43">_p1</definedName>
    <definedName name="cancelar_2" localSheetId="10">_p1</definedName>
    <definedName name="cancelar_2" localSheetId="37">_p1</definedName>
    <definedName name="cancelar_2" localSheetId="12">_p1</definedName>
    <definedName name="cancelar_2" localSheetId="51">_p1</definedName>
    <definedName name="cancelar_2" localSheetId="14">_p1</definedName>
    <definedName name="cancelar_2" localSheetId="23">_p1</definedName>
    <definedName name="cancelar_2" localSheetId="55">_p1</definedName>
    <definedName name="cancelar_2" localSheetId="47">_p1</definedName>
    <definedName name="cancelar_2" localSheetId="18">_p1</definedName>
    <definedName name="cancelar_2" localSheetId="45">_p1</definedName>
    <definedName name="cancelar_2" localSheetId="16">_p1</definedName>
    <definedName name="cancelar_2">_p1</definedName>
    <definedName name="cancelar_3" localSheetId="39">_p1</definedName>
    <definedName name="cancelar_3" localSheetId="20">_p1</definedName>
    <definedName name="cancelar_3" localSheetId="4">_p1</definedName>
    <definedName name="cancelar_3" localSheetId="25">_p1</definedName>
    <definedName name="cancelar_3" localSheetId="27">_p1</definedName>
    <definedName name="cancelar_3" localSheetId="31">_p1</definedName>
    <definedName name="cancelar_3" localSheetId="35">_p1</definedName>
    <definedName name="cancelar_3" localSheetId="33">_p1</definedName>
    <definedName name="cancelar_3" localSheetId="53">_p1</definedName>
    <definedName name="cancelar_3" localSheetId="29">_p1</definedName>
    <definedName name="cancelar_3" localSheetId="49">_p1</definedName>
    <definedName name="cancelar_3" localSheetId="6">_p1</definedName>
    <definedName name="cancelar_3" localSheetId="41">_p1</definedName>
    <definedName name="cancelar_3" localSheetId="8">_p1</definedName>
    <definedName name="cancelar_3" localSheetId="43">_p1</definedName>
    <definedName name="cancelar_3" localSheetId="10">_p1</definedName>
    <definedName name="cancelar_3" localSheetId="37">_p1</definedName>
    <definedName name="cancelar_3" localSheetId="12">_p1</definedName>
    <definedName name="cancelar_3" localSheetId="51">_p1</definedName>
    <definedName name="cancelar_3" localSheetId="14">_p1</definedName>
    <definedName name="cancelar_3" localSheetId="23">_p1</definedName>
    <definedName name="cancelar_3" localSheetId="55">_p1</definedName>
    <definedName name="cancelar_3" localSheetId="47">_p1</definedName>
    <definedName name="cancelar_3" localSheetId="18">_p1</definedName>
    <definedName name="cancelar_3" localSheetId="45">_p1</definedName>
    <definedName name="cancelar_3" localSheetId="16">_p1</definedName>
    <definedName name="cancelar_3">_p1</definedName>
    <definedName name="cancelar_4" localSheetId="39">_p1</definedName>
    <definedName name="cancelar_4" localSheetId="20">_p1</definedName>
    <definedName name="cancelar_4" localSheetId="4">_p1</definedName>
    <definedName name="cancelar_4" localSheetId="25">_p1</definedName>
    <definedName name="cancelar_4" localSheetId="27">_p1</definedName>
    <definedName name="cancelar_4" localSheetId="31">_p1</definedName>
    <definedName name="cancelar_4" localSheetId="35">_p1</definedName>
    <definedName name="cancelar_4" localSheetId="33">_p1</definedName>
    <definedName name="cancelar_4" localSheetId="53">_p1</definedName>
    <definedName name="cancelar_4" localSheetId="29">_p1</definedName>
    <definedName name="cancelar_4" localSheetId="49">_p1</definedName>
    <definedName name="cancelar_4" localSheetId="6">_p1</definedName>
    <definedName name="cancelar_4" localSheetId="41">_p1</definedName>
    <definedName name="cancelar_4" localSheetId="8">_p1</definedName>
    <definedName name="cancelar_4" localSheetId="43">_p1</definedName>
    <definedName name="cancelar_4" localSheetId="10">_p1</definedName>
    <definedName name="cancelar_4" localSheetId="37">_p1</definedName>
    <definedName name="cancelar_4" localSheetId="12">_p1</definedName>
    <definedName name="cancelar_4" localSheetId="51">_p1</definedName>
    <definedName name="cancelar_4" localSheetId="14">_p1</definedName>
    <definedName name="cancelar_4" localSheetId="23">_p1</definedName>
    <definedName name="cancelar_4" localSheetId="55">_p1</definedName>
    <definedName name="cancelar_4" localSheetId="47">_p1</definedName>
    <definedName name="cancelar_4" localSheetId="18">_p1</definedName>
    <definedName name="cancelar_4" localSheetId="45">_p1</definedName>
    <definedName name="cancelar_4" localSheetId="16">_p1</definedName>
    <definedName name="cancelar_4">_p1</definedName>
    <definedName name="Candies">#REF!</definedName>
    <definedName name="cap">#REF!</definedName>
    <definedName name="cap_13">#REF!</definedName>
    <definedName name="capa">#REF!</definedName>
    <definedName name="Capa_15">#REF!</definedName>
    <definedName name="Capa_16">#REF!</definedName>
    <definedName name="Capa_17">#REF!</definedName>
    <definedName name="Capa_18">#REF!</definedName>
    <definedName name="Capa_19">#REF!</definedName>
    <definedName name="Capa_2">#REF!</definedName>
    <definedName name="Capa_3">#REF!</definedName>
    <definedName name="Capa_4">#REF!</definedName>
    <definedName name="capa_nova" hidden="1">#REF!</definedName>
    <definedName name="capa1">#REF!</definedName>
    <definedName name="Capaa1" localSheetId="39">[1]!_p1</definedName>
    <definedName name="Capaa1" localSheetId="20">[1]!_p1</definedName>
    <definedName name="Capaa1" localSheetId="4">[1]!_p1</definedName>
    <definedName name="Capaa1" localSheetId="25">[1]!_p1</definedName>
    <definedName name="Capaa1" localSheetId="27">[1]!_p1</definedName>
    <definedName name="Capaa1" localSheetId="31">[1]!_p1</definedName>
    <definedName name="Capaa1" localSheetId="35">[1]!_p1</definedName>
    <definedName name="Capaa1" localSheetId="33">[1]!_p1</definedName>
    <definedName name="Capaa1" localSheetId="53">[1]!_p1</definedName>
    <definedName name="Capaa1" localSheetId="29">[1]!_p1</definedName>
    <definedName name="Capaa1" localSheetId="49">[1]!_p1</definedName>
    <definedName name="Capaa1" localSheetId="6">[1]!_p1</definedName>
    <definedName name="Capaa1" localSheetId="41">[1]!_p1</definedName>
    <definedName name="Capaa1" localSheetId="8">[1]!_p1</definedName>
    <definedName name="Capaa1" localSheetId="43">[1]!_p1</definedName>
    <definedName name="Capaa1" localSheetId="10">[1]!_p1</definedName>
    <definedName name="Capaa1" localSheetId="37">[1]!_p1</definedName>
    <definedName name="Capaa1" localSheetId="12">[1]!_p1</definedName>
    <definedName name="Capaa1" localSheetId="51">[1]!_p1</definedName>
    <definedName name="Capaa1" localSheetId="14">[1]!_p1</definedName>
    <definedName name="Capaa1" localSheetId="23">[1]!_p1</definedName>
    <definedName name="Capaa1" localSheetId="55">[0]!_p1</definedName>
    <definedName name="Capaa1" localSheetId="47">[1]!_p1</definedName>
    <definedName name="Capaa1" localSheetId="18">[1]!_p1</definedName>
    <definedName name="Capaa1" localSheetId="45">[1]!_p1</definedName>
    <definedName name="Capaa1" localSheetId="16">[1]!_p1</definedName>
    <definedName name="Capaa1">[0]!_p1</definedName>
    <definedName name="capacorporate">#REF!</definedName>
    <definedName name="capafraglobal">#REF!</definedName>
    <definedName name="Capanova" hidden="1">#REF!</definedName>
    <definedName name="Capanovaa" hidden="1">#REF!</definedName>
    <definedName name="capas">#N/A</definedName>
    <definedName name="capas_11">#N/A</definedName>
    <definedName name="capas_12">#N/A</definedName>
    <definedName name="capas_21">#N/A</definedName>
    <definedName name="capas_6">#N/A</definedName>
    <definedName name="capas_8">#N/A</definedName>
    <definedName name="capas_9">#N/A</definedName>
    <definedName name="Capexsection">#REF!</definedName>
    <definedName name="Capinha" localSheetId="39">[1]!_p1</definedName>
    <definedName name="Capinha" localSheetId="20">[1]!_p1</definedName>
    <definedName name="Capinha" localSheetId="4">[1]!_p1</definedName>
    <definedName name="Capinha" localSheetId="25">[1]!_p1</definedName>
    <definedName name="Capinha" localSheetId="27">[1]!_p1</definedName>
    <definedName name="Capinha" localSheetId="31">[1]!_p1</definedName>
    <definedName name="Capinha" localSheetId="35">[1]!_p1</definedName>
    <definedName name="Capinha" localSheetId="33">[1]!_p1</definedName>
    <definedName name="Capinha" localSheetId="53">[1]!_p1</definedName>
    <definedName name="Capinha" localSheetId="29">[1]!_p1</definedName>
    <definedName name="Capinha" localSheetId="49">[1]!_p1</definedName>
    <definedName name="Capinha" localSheetId="6">[1]!_p1</definedName>
    <definedName name="Capinha" localSheetId="41">[1]!_p1</definedName>
    <definedName name="Capinha" localSheetId="8">[1]!_p1</definedName>
    <definedName name="Capinha" localSheetId="43">[1]!_p1</definedName>
    <definedName name="Capinha" localSheetId="10">[1]!_p1</definedName>
    <definedName name="Capinha" localSheetId="37">[1]!_p1</definedName>
    <definedName name="Capinha" localSheetId="12">[1]!_p1</definedName>
    <definedName name="Capinha" localSheetId="51">[1]!_p1</definedName>
    <definedName name="Capinha" localSheetId="14">[1]!_p1</definedName>
    <definedName name="Capinha" localSheetId="23">[1]!_p1</definedName>
    <definedName name="Capinha" localSheetId="55">[0]!_p1</definedName>
    <definedName name="Capinha" localSheetId="47">[1]!_p1</definedName>
    <definedName name="Capinha" localSheetId="18">[1]!_p1</definedName>
    <definedName name="Capinha" localSheetId="45">[1]!_p1</definedName>
    <definedName name="Capinha" localSheetId="16">[1]!_p1</definedName>
    <definedName name="Capinha">[0]!_p1</definedName>
    <definedName name="Capinha_10">#NAME?</definedName>
    <definedName name="Capinha_15">#NAME?</definedName>
    <definedName name="Capinha_16">#NAME?</definedName>
    <definedName name="Capinha_17">#NAME?</definedName>
    <definedName name="Capinha_18">#NAME?</definedName>
    <definedName name="Capinha_19">#NAME?</definedName>
    <definedName name="Capinha_20">#NAME?</definedName>
    <definedName name="Capinha_22">#NAME?</definedName>
    <definedName name="Capinha_3">#NAME?</definedName>
    <definedName name="Capinha_8">#NAME?</definedName>
    <definedName name="capricho">#REF!</definedName>
    <definedName name="CAPRICHO96">#REF!</definedName>
    <definedName name="CAPRICHO97">#REF!</definedName>
    <definedName name="CAPRICHO98">#REF!</definedName>
    <definedName name="CAPRICHOCPM96">#REF!</definedName>
    <definedName name="CAPRICHOCPM97">#REF!</definedName>
    <definedName name="CAPRICHOCPM98">#REF!</definedName>
    <definedName name="CAPRICHOCPMMEDIA97">#REF!</definedName>
    <definedName name="CAPRICHOMEDIA97">#REF!</definedName>
    <definedName name="CAPRICHOMEDIA97CIRC">#REF!</definedName>
    <definedName name="CAPRICHOMEDIA98CIRC">#REF!</definedName>
    <definedName name="caprichomediacpm98">#REF!</definedName>
    <definedName name="CAPTURA2" localSheetId="25" hidden="1">{"'171'!$A$1:$Z$50"}</definedName>
    <definedName name="CAPTURA2" localSheetId="27" hidden="1">{"'171'!$A$1:$Z$50"}</definedName>
    <definedName name="CAPTURA2" localSheetId="31" hidden="1">{"'171'!$A$1:$Z$50"}</definedName>
    <definedName name="CAPTURA2" localSheetId="29" hidden="1">{"'171'!$A$1:$Z$50"}</definedName>
    <definedName name="CAPTURA2" localSheetId="23" hidden="1">{"'171'!$A$1:$Z$50"}</definedName>
    <definedName name="CAPTURA2" localSheetId="55" hidden="1">{"'171'!$A$1:$Z$50"}</definedName>
    <definedName name="CAPTURA2" hidden="1">{"'171'!$A$1:$Z$50"}</definedName>
    <definedName name="CARA" localSheetId="39">[1]!_p1</definedName>
    <definedName name="CARA" localSheetId="20">[1]!_p1</definedName>
    <definedName name="CARA" localSheetId="4">[1]!_p1</definedName>
    <definedName name="CARA" localSheetId="25">[1]!_p1</definedName>
    <definedName name="CARA" localSheetId="27">[1]!_p1</definedName>
    <definedName name="CARA" localSheetId="31">[1]!_p1</definedName>
    <definedName name="CARA" localSheetId="35">[1]!_p1</definedName>
    <definedName name="CARA" localSheetId="33">[1]!_p1</definedName>
    <definedName name="CARA" localSheetId="53">[1]!_p1</definedName>
    <definedName name="CARA" localSheetId="29">[1]!_p1</definedName>
    <definedName name="CARA" localSheetId="49">[1]!_p1</definedName>
    <definedName name="CARA" localSheetId="6">[1]!_p1</definedName>
    <definedName name="CARA" localSheetId="41">[1]!_p1</definedName>
    <definedName name="CARA" localSheetId="8">[1]!_p1</definedName>
    <definedName name="CARA" localSheetId="43">[1]!_p1</definedName>
    <definedName name="CARA" localSheetId="10">[1]!_p1</definedName>
    <definedName name="CARA" localSheetId="37">[1]!_p1</definedName>
    <definedName name="CARA" localSheetId="12">[1]!_p1</definedName>
    <definedName name="CARA" localSheetId="51">[1]!_p1</definedName>
    <definedName name="CARA" localSheetId="14">[1]!_p1</definedName>
    <definedName name="CARA" localSheetId="23">[1]!_p1</definedName>
    <definedName name="CARA" localSheetId="55">[0]!_p1</definedName>
    <definedName name="CARA" localSheetId="47">[1]!_p1</definedName>
    <definedName name="CARA" localSheetId="18">[1]!_p1</definedName>
    <definedName name="CARA" localSheetId="45">[1]!_p1</definedName>
    <definedName name="CARA" localSheetId="16">[1]!_p1</definedName>
    <definedName name="CARA">[0]!_p1</definedName>
    <definedName name="CARA_1" localSheetId="39">_p1</definedName>
    <definedName name="CARA_1" localSheetId="20">_p1</definedName>
    <definedName name="CARA_1" localSheetId="4">_p1</definedName>
    <definedName name="CARA_1" localSheetId="25">_p1</definedName>
    <definedName name="CARA_1" localSheetId="27">_p1</definedName>
    <definedName name="CARA_1" localSheetId="31">_p1</definedName>
    <definedName name="CARA_1" localSheetId="35">_p1</definedName>
    <definedName name="CARA_1" localSheetId="33">_p1</definedName>
    <definedName name="CARA_1" localSheetId="53">_p1</definedName>
    <definedName name="CARA_1" localSheetId="29">_p1</definedName>
    <definedName name="CARA_1" localSheetId="49">_p1</definedName>
    <definedName name="CARA_1" localSheetId="6">_p1</definedName>
    <definedName name="CARA_1" localSheetId="41">_p1</definedName>
    <definedName name="CARA_1" localSheetId="8">_p1</definedName>
    <definedName name="CARA_1" localSheetId="43">_p1</definedName>
    <definedName name="CARA_1" localSheetId="10">_p1</definedName>
    <definedName name="CARA_1" localSheetId="37">_p1</definedName>
    <definedName name="CARA_1" localSheetId="12">_p1</definedName>
    <definedName name="CARA_1" localSheetId="51">_p1</definedName>
    <definedName name="CARA_1" localSheetId="14">_p1</definedName>
    <definedName name="CARA_1" localSheetId="23">_p1</definedName>
    <definedName name="CARA_1" localSheetId="55">_p1</definedName>
    <definedName name="CARA_1" localSheetId="47">_p1</definedName>
    <definedName name="CARA_1" localSheetId="18">_p1</definedName>
    <definedName name="CARA_1" localSheetId="45">_p1</definedName>
    <definedName name="CARA_1" localSheetId="16">_p1</definedName>
    <definedName name="CARA_1">_p1</definedName>
    <definedName name="CARA_2" localSheetId="39">_p1</definedName>
    <definedName name="CARA_2" localSheetId="20">_p1</definedName>
    <definedName name="CARA_2" localSheetId="4">_p1</definedName>
    <definedName name="CARA_2" localSheetId="25">_p1</definedName>
    <definedName name="CARA_2" localSheetId="27">_p1</definedName>
    <definedName name="CARA_2" localSheetId="31">_p1</definedName>
    <definedName name="CARA_2" localSheetId="35">_p1</definedName>
    <definedName name="CARA_2" localSheetId="33">_p1</definedName>
    <definedName name="CARA_2" localSheetId="53">_p1</definedName>
    <definedName name="CARA_2" localSheetId="29">_p1</definedName>
    <definedName name="CARA_2" localSheetId="49">_p1</definedName>
    <definedName name="CARA_2" localSheetId="6">_p1</definedName>
    <definedName name="CARA_2" localSheetId="41">_p1</definedName>
    <definedName name="CARA_2" localSheetId="8">_p1</definedName>
    <definedName name="CARA_2" localSheetId="43">_p1</definedName>
    <definedName name="CARA_2" localSheetId="10">_p1</definedName>
    <definedName name="CARA_2" localSheetId="37">_p1</definedName>
    <definedName name="CARA_2" localSheetId="12">_p1</definedName>
    <definedName name="CARA_2" localSheetId="51">_p1</definedName>
    <definedName name="CARA_2" localSheetId="14">_p1</definedName>
    <definedName name="CARA_2" localSheetId="23">_p1</definedName>
    <definedName name="CARA_2" localSheetId="55">_p1</definedName>
    <definedName name="CARA_2" localSheetId="47">_p1</definedName>
    <definedName name="CARA_2" localSheetId="18">_p1</definedName>
    <definedName name="CARA_2" localSheetId="45">_p1</definedName>
    <definedName name="CARA_2" localSheetId="16">_p1</definedName>
    <definedName name="CARA_2">_p1</definedName>
    <definedName name="CARA_3" localSheetId="39">_p1</definedName>
    <definedName name="CARA_3" localSheetId="20">_p1</definedName>
    <definedName name="CARA_3" localSheetId="4">_p1</definedName>
    <definedName name="CARA_3" localSheetId="25">_p1</definedName>
    <definedName name="CARA_3" localSheetId="27">_p1</definedName>
    <definedName name="CARA_3" localSheetId="31">_p1</definedName>
    <definedName name="CARA_3" localSheetId="35">_p1</definedName>
    <definedName name="CARA_3" localSheetId="33">_p1</definedName>
    <definedName name="CARA_3" localSheetId="53">_p1</definedName>
    <definedName name="CARA_3" localSheetId="29">_p1</definedName>
    <definedName name="CARA_3" localSheetId="49">_p1</definedName>
    <definedName name="CARA_3" localSheetId="6">_p1</definedName>
    <definedName name="CARA_3" localSheetId="41">_p1</definedName>
    <definedName name="CARA_3" localSheetId="8">_p1</definedName>
    <definedName name="CARA_3" localSheetId="43">_p1</definedName>
    <definedName name="CARA_3" localSheetId="10">_p1</definedName>
    <definedName name="CARA_3" localSheetId="37">_p1</definedName>
    <definedName name="CARA_3" localSheetId="12">_p1</definedName>
    <definedName name="CARA_3" localSheetId="51">_p1</definedName>
    <definedName name="CARA_3" localSheetId="14">_p1</definedName>
    <definedName name="CARA_3" localSheetId="23">_p1</definedName>
    <definedName name="CARA_3" localSheetId="55">_p1</definedName>
    <definedName name="CARA_3" localSheetId="47">_p1</definedName>
    <definedName name="CARA_3" localSheetId="18">_p1</definedName>
    <definedName name="CARA_3" localSheetId="45">_p1</definedName>
    <definedName name="CARA_3" localSheetId="16">_p1</definedName>
    <definedName name="CARA_3">_p1</definedName>
    <definedName name="CARA_4" localSheetId="39">_p1</definedName>
    <definedName name="CARA_4" localSheetId="20">_p1</definedName>
    <definedName name="CARA_4" localSheetId="4">_p1</definedName>
    <definedName name="CARA_4" localSheetId="25">_p1</definedName>
    <definedName name="CARA_4" localSheetId="27">_p1</definedName>
    <definedName name="CARA_4" localSheetId="31">_p1</definedName>
    <definedName name="CARA_4" localSheetId="35">_p1</definedName>
    <definedName name="CARA_4" localSheetId="33">_p1</definedName>
    <definedName name="CARA_4" localSheetId="53">_p1</definedName>
    <definedName name="CARA_4" localSheetId="29">_p1</definedName>
    <definedName name="CARA_4" localSheetId="49">_p1</definedName>
    <definedName name="CARA_4" localSheetId="6">_p1</definedName>
    <definedName name="CARA_4" localSheetId="41">_p1</definedName>
    <definedName name="CARA_4" localSheetId="8">_p1</definedName>
    <definedName name="CARA_4" localSheetId="43">_p1</definedName>
    <definedName name="CARA_4" localSheetId="10">_p1</definedName>
    <definedName name="CARA_4" localSheetId="37">_p1</definedName>
    <definedName name="CARA_4" localSheetId="12">_p1</definedName>
    <definedName name="CARA_4" localSheetId="51">_p1</definedName>
    <definedName name="CARA_4" localSheetId="14">_p1</definedName>
    <definedName name="CARA_4" localSheetId="23">_p1</definedName>
    <definedName name="CARA_4" localSheetId="55">_p1</definedName>
    <definedName name="CARA_4" localSheetId="47">_p1</definedName>
    <definedName name="CARA_4" localSheetId="18">_p1</definedName>
    <definedName name="CARA_4" localSheetId="45">_p1</definedName>
    <definedName name="CARA_4" localSheetId="16">_p1</definedName>
    <definedName name="CARA_4">_p1</definedName>
    <definedName name="caras">#REF!</definedName>
    <definedName name="caribe">#REF!</definedName>
    <definedName name="caricia">#REF!</definedName>
    <definedName name="CARICIA96">#REF!</definedName>
    <definedName name="CARICIA97">#REF!</definedName>
    <definedName name="CARICIA98">#REF!</definedName>
    <definedName name="CARICIACPM96">#REF!</definedName>
    <definedName name="CARICIACPM97">#REF!</definedName>
    <definedName name="CARICIACPM98">#REF!</definedName>
    <definedName name="CARICIACPMMEDIA97">#REF!</definedName>
    <definedName name="CARICIAMEDIA97">#REF!</definedName>
    <definedName name="carla" localSheetId="39">[1]!____p1</definedName>
    <definedName name="carla" localSheetId="20">[1]!____p1</definedName>
    <definedName name="carla" localSheetId="4">[1]!____p1</definedName>
    <definedName name="carla" localSheetId="25">[1]!____p1</definedName>
    <definedName name="carla" localSheetId="27">[1]!____p1</definedName>
    <definedName name="carla" localSheetId="31">[1]!____p1</definedName>
    <definedName name="carla" localSheetId="35">[1]!____p1</definedName>
    <definedName name="carla" localSheetId="33">[1]!____p1</definedName>
    <definedName name="carla" localSheetId="53">[1]!____p1</definedName>
    <definedName name="carla" localSheetId="29">[1]!____p1</definedName>
    <definedName name="carla" localSheetId="49">[1]!____p1</definedName>
    <definedName name="carla" localSheetId="6">[1]!____p1</definedName>
    <definedName name="carla" localSheetId="41">[1]!____p1</definedName>
    <definedName name="carla" localSheetId="8">[1]!____p1</definedName>
    <definedName name="carla" localSheetId="43">[1]!____p1</definedName>
    <definedName name="carla" localSheetId="10">[1]!____p1</definedName>
    <definedName name="carla" localSheetId="37">[1]!____p1</definedName>
    <definedName name="carla" localSheetId="12">[1]!____p1</definedName>
    <definedName name="carla" localSheetId="51">[1]!____p1</definedName>
    <definedName name="carla" localSheetId="14">[1]!____p1</definedName>
    <definedName name="carla" localSheetId="23">[1]!____p1</definedName>
    <definedName name="carla" localSheetId="55">[0]!____p1</definedName>
    <definedName name="carla" localSheetId="47">[1]!____p1</definedName>
    <definedName name="carla" localSheetId="18">[1]!____p1</definedName>
    <definedName name="carla" localSheetId="45">[1]!____p1</definedName>
    <definedName name="carla" localSheetId="16">[1]!____p1</definedName>
    <definedName name="carla">[0]!____p1</definedName>
    <definedName name="carla_10">#NAME?</definedName>
    <definedName name="carla_11">#NAME?</definedName>
    <definedName name="carla_12">#NAME?</definedName>
    <definedName name="carla_13">#NAME?</definedName>
    <definedName name="carla_20">#NAME?</definedName>
    <definedName name="carla_21">#NAME?</definedName>
    <definedName name="carla_3">#NAME?</definedName>
    <definedName name="carla_6">#NAME?</definedName>
    <definedName name="carla_7">#NAME?</definedName>
    <definedName name="carla_8">#NAME?</definedName>
    <definedName name="carla_9">#NAME?</definedName>
    <definedName name="carlos">#REF!</definedName>
    <definedName name="carm" localSheetId="39">[1]!_p1</definedName>
    <definedName name="carm" localSheetId="20">[1]!_p1</definedName>
    <definedName name="carm" localSheetId="4">[1]!_p1</definedName>
    <definedName name="carm" localSheetId="25">[1]!_p1</definedName>
    <definedName name="carm" localSheetId="27">[1]!_p1</definedName>
    <definedName name="carm" localSheetId="31">[1]!_p1</definedName>
    <definedName name="carm" localSheetId="35">[1]!_p1</definedName>
    <definedName name="carm" localSheetId="33">[1]!_p1</definedName>
    <definedName name="carm" localSheetId="53">[1]!_p1</definedName>
    <definedName name="carm" localSheetId="29">[1]!_p1</definedName>
    <definedName name="carm" localSheetId="49">[1]!_p1</definedName>
    <definedName name="carm" localSheetId="6">[1]!_p1</definedName>
    <definedName name="carm" localSheetId="41">[1]!_p1</definedName>
    <definedName name="carm" localSheetId="8">[1]!_p1</definedName>
    <definedName name="carm" localSheetId="43">[1]!_p1</definedName>
    <definedName name="carm" localSheetId="10">[1]!_p1</definedName>
    <definedName name="carm" localSheetId="37">[1]!_p1</definedName>
    <definedName name="carm" localSheetId="12">[1]!_p1</definedName>
    <definedName name="carm" localSheetId="51">[1]!_p1</definedName>
    <definedName name="carm" localSheetId="14">[1]!_p1</definedName>
    <definedName name="carm" localSheetId="23">[1]!_p1</definedName>
    <definedName name="carm" localSheetId="55">[0]!_p1</definedName>
    <definedName name="carm" localSheetId="47">[1]!_p1</definedName>
    <definedName name="carm" localSheetId="18">[1]!_p1</definedName>
    <definedName name="carm" localSheetId="45">[1]!_p1</definedName>
    <definedName name="carm" localSheetId="16">[1]!_p1</definedName>
    <definedName name="carm">[0]!_p1</definedName>
    <definedName name="carm_1" localSheetId="39">_p1</definedName>
    <definedName name="carm_1" localSheetId="20">_p1</definedName>
    <definedName name="carm_1" localSheetId="4">_p1</definedName>
    <definedName name="carm_1" localSheetId="25">_p1</definedName>
    <definedName name="carm_1" localSheetId="27">_p1</definedName>
    <definedName name="carm_1" localSheetId="31">_p1</definedName>
    <definedName name="carm_1" localSheetId="35">_p1</definedName>
    <definedName name="carm_1" localSheetId="33">_p1</definedName>
    <definedName name="carm_1" localSheetId="53">_p1</definedName>
    <definedName name="carm_1" localSheetId="29">_p1</definedName>
    <definedName name="carm_1" localSheetId="49">_p1</definedName>
    <definedName name="carm_1" localSheetId="6">_p1</definedName>
    <definedName name="carm_1" localSheetId="41">_p1</definedName>
    <definedName name="carm_1" localSheetId="8">_p1</definedName>
    <definedName name="carm_1" localSheetId="43">_p1</definedName>
    <definedName name="carm_1" localSheetId="10">_p1</definedName>
    <definedName name="carm_1" localSheetId="37">_p1</definedName>
    <definedName name="carm_1" localSheetId="12">_p1</definedName>
    <definedName name="carm_1" localSheetId="51">_p1</definedName>
    <definedName name="carm_1" localSheetId="14">_p1</definedName>
    <definedName name="carm_1" localSheetId="23">_p1</definedName>
    <definedName name="carm_1" localSheetId="55">_p1</definedName>
    <definedName name="carm_1" localSheetId="47">_p1</definedName>
    <definedName name="carm_1" localSheetId="18">_p1</definedName>
    <definedName name="carm_1" localSheetId="45">_p1</definedName>
    <definedName name="carm_1" localSheetId="16">_p1</definedName>
    <definedName name="carm_1">_p1</definedName>
    <definedName name="carm_10">#NAME?</definedName>
    <definedName name="carm_16">#NAME?</definedName>
    <definedName name="carm_19">#NAME?</definedName>
    <definedName name="carm_2">"_p1"</definedName>
    <definedName name="carm_22">#NAME?</definedName>
    <definedName name="carm_3">#NAME?</definedName>
    <definedName name="carm_4">"_p1"</definedName>
    <definedName name="carmen" localSheetId="39">[1]!_p1</definedName>
    <definedName name="carmen" localSheetId="20">[1]!_p1</definedName>
    <definedName name="carmen" localSheetId="4">[1]!_p1</definedName>
    <definedName name="carmen" localSheetId="25">[1]!_p1</definedName>
    <definedName name="carmen" localSheetId="27">[1]!_p1</definedName>
    <definedName name="carmen" localSheetId="31">[1]!_p1</definedName>
    <definedName name="carmen" localSheetId="35">[1]!_p1</definedName>
    <definedName name="carmen" localSheetId="33">[1]!_p1</definedName>
    <definedName name="carmen" localSheetId="53">[1]!_p1</definedName>
    <definedName name="carmen" localSheetId="29">[1]!_p1</definedName>
    <definedName name="carmen" localSheetId="49">[1]!_p1</definedName>
    <definedName name="carmen" localSheetId="6">[1]!_p1</definedName>
    <definedName name="carmen" localSheetId="41">[1]!_p1</definedName>
    <definedName name="carmen" localSheetId="8">[1]!_p1</definedName>
    <definedName name="carmen" localSheetId="43">[1]!_p1</definedName>
    <definedName name="carmen" localSheetId="10">[1]!_p1</definedName>
    <definedName name="carmen" localSheetId="37">[1]!_p1</definedName>
    <definedName name="carmen" localSheetId="12">[1]!_p1</definedName>
    <definedName name="carmen" localSheetId="51">[1]!_p1</definedName>
    <definedName name="carmen" localSheetId="14">[1]!_p1</definedName>
    <definedName name="carmen" localSheetId="23">[1]!_p1</definedName>
    <definedName name="carmen" localSheetId="55">[0]!_p1</definedName>
    <definedName name="carmen" localSheetId="47">[1]!_p1</definedName>
    <definedName name="carmen" localSheetId="18">[1]!_p1</definedName>
    <definedName name="carmen" localSheetId="45">[1]!_p1</definedName>
    <definedName name="carmen" localSheetId="16">[1]!_p1</definedName>
    <definedName name="carmen">[0]!_p1</definedName>
    <definedName name="caro">#REF!</definedName>
    <definedName name="carol">#REF!</definedName>
    <definedName name="carol2008" localSheetId="39">[1]!___p1</definedName>
    <definedName name="carol2008" localSheetId="20">[1]!___p1</definedName>
    <definedName name="carol2008" localSheetId="4">[1]!___p1</definedName>
    <definedName name="carol2008" localSheetId="25">[1]!___p1</definedName>
    <definedName name="carol2008" localSheetId="27">[1]!___p1</definedName>
    <definedName name="carol2008" localSheetId="31">[1]!___p1</definedName>
    <definedName name="carol2008" localSheetId="35">[1]!___p1</definedName>
    <definedName name="carol2008" localSheetId="33">[1]!___p1</definedName>
    <definedName name="carol2008" localSheetId="53">[1]!___p1</definedName>
    <definedName name="carol2008" localSheetId="29">[1]!___p1</definedName>
    <definedName name="carol2008" localSheetId="49">[1]!___p1</definedName>
    <definedName name="carol2008" localSheetId="6">[1]!___p1</definedName>
    <definedName name="carol2008" localSheetId="41">[1]!___p1</definedName>
    <definedName name="carol2008" localSheetId="8">[1]!___p1</definedName>
    <definedName name="carol2008" localSheetId="43">[1]!___p1</definedName>
    <definedName name="carol2008" localSheetId="10">[1]!___p1</definedName>
    <definedName name="carol2008" localSheetId="37">[1]!___p1</definedName>
    <definedName name="carol2008" localSheetId="12">[1]!___p1</definedName>
    <definedName name="carol2008" localSheetId="51">[1]!___p1</definedName>
    <definedName name="carol2008" localSheetId="14">[1]!___p1</definedName>
    <definedName name="carol2008" localSheetId="23">[1]!___p1</definedName>
    <definedName name="carol2008" localSheetId="55">[0]!___p1</definedName>
    <definedName name="carol2008" localSheetId="47">[1]!___p1</definedName>
    <definedName name="carol2008" localSheetId="18">[1]!___p1</definedName>
    <definedName name="carol2008" localSheetId="45">[1]!___p1</definedName>
    <definedName name="carol2008" localSheetId="16">[1]!___p1</definedName>
    <definedName name="carol2008">[0]!___p1</definedName>
    <definedName name="carolgavazzi0007" localSheetId="39">[1]!___p1</definedName>
    <definedName name="carolgavazzi0007" localSheetId="20">[1]!___p1</definedName>
    <definedName name="carolgavazzi0007" localSheetId="4">[1]!___p1</definedName>
    <definedName name="carolgavazzi0007" localSheetId="25">[1]!___p1</definedName>
    <definedName name="carolgavazzi0007" localSheetId="27">[1]!___p1</definedName>
    <definedName name="carolgavazzi0007" localSheetId="31">[1]!___p1</definedName>
    <definedName name="carolgavazzi0007" localSheetId="35">[1]!___p1</definedName>
    <definedName name="carolgavazzi0007" localSheetId="33">[1]!___p1</definedName>
    <definedName name="carolgavazzi0007" localSheetId="53">[1]!___p1</definedName>
    <definedName name="carolgavazzi0007" localSheetId="29">[1]!___p1</definedName>
    <definedName name="carolgavazzi0007" localSheetId="49">[1]!___p1</definedName>
    <definedName name="carolgavazzi0007" localSheetId="6">[1]!___p1</definedName>
    <definedName name="carolgavazzi0007" localSheetId="41">[1]!___p1</definedName>
    <definedName name="carolgavazzi0007" localSheetId="8">[1]!___p1</definedName>
    <definedName name="carolgavazzi0007" localSheetId="43">[1]!___p1</definedName>
    <definedName name="carolgavazzi0007" localSheetId="10">[1]!___p1</definedName>
    <definedName name="carolgavazzi0007" localSheetId="37">[1]!___p1</definedName>
    <definedName name="carolgavazzi0007" localSheetId="12">[1]!___p1</definedName>
    <definedName name="carolgavazzi0007" localSheetId="51">[1]!___p1</definedName>
    <definedName name="carolgavazzi0007" localSheetId="14">[1]!___p1</definedName>
    <definedName name="carolgavazzi0007" localSheetId="23">[1]!___p1</definedName>
    <definedName name="carolgavazzi0007" localSheetId="55">[0]!___p1</definedName>
    <definedName name="carolgavazzi0007" localSheetId="47">[1]!___p1</definedName>
    <definedName name="carolgavazzi0007" localSheetId="18">[1]!___p1</definedName>
    <definedName name="carolgavazzi0007" localSheetId="45">[1]!___p1</definedName>
    <definedName name="carolgavazzi0007" localSheetId="16">[1]!___p1</definedName>
    <definedName name="carolgavazzi0007">[0]!___p1</definedName>
    <definedName name="carols">#REF!</definedName>
    <definedName name="Carro" localSheetId="39">[1]!________p1</definedName>
    <definedName name="Carro" localSheetId="20">[1]!________p1</definedName>
    <definedName name="Carro" localSheetId="4">[1]!________p1</definedName>
    <definedName name="Carro" localSheetId="25">[1]!________p1</definedName>
    <definedName name="Carro" localSheetId="27">[1]!________p1</definedName>
    <definedName name="Carro" localSheetId="31">[1]!________p1</definedName>
    <definedName name="Carro" localSheetId="35">[1]!________p1</definedName>
    <definedName name="Carro" localSheetId="33">[1]!________p1</definedName>
    <definedName name="Carro" localSheetId="53">[1]!________p1</definedName>
    <definedName name="Carro" localSheetId="29">[1]!________p1</definedName>
    <definedName name="Carro" localSheetId="49">[1]!________p1</definedName>
    <definedName name="Carro" localSheetId="6">[1]!________p1</definedName>
    <definedName name="Carro" localSheetId="41">[1]!________p1</definedName>
    <definedName name="Carro" localSheetId="8">[1]!________p1</definedName>
    <definedName name="Carro" localSheetId="43">[1]!________p1</definedName>
    <definedName name="Carro" localSheetId="10">[1]!________p1</definedName>
    <definedName name="Carro" localSheetId="37">[1]!________p1</definedName>
    <definedName name="Carro" localSheetId="12">[1]!________p1</definedName>
    <definedName name="Carro" localSheetId="51">[1]!________p1</definedName>
    <definedName name="Carro" localSheetId="14">[1]!________p1</definedName>
    <definedName name="Carro" localSheetId="23">[1]!________p1</definedName>
    <definedName name="Carro" localSheetId="55">[0]!________p1</definedName>
    <definedName name="Carro" localSheetId="47">[1]!________p1</definedName>
    <definedName name="Carro" localSheetId="18">[1]!________p1</definedName>
    <definedName name="Carro" localSheetId="45">[1]!________p1</definedName>
    <definedName name="Carro" localSheetId="16">[1]!________p1</definedName>
    <definedName name="Carro">[0]!________p1</definedName>
    <definedName name="carta">#REF!</definedName>
    <definedName name="cas" localSheetId="25" hidden="1">{"'Comercial'!$A$1:$K$258","'Comercial'!$A$1:$K$257"}</definedName>
    <definedName name="cas" localSheetId="27" hidden="1">{"'Comercial'!$A$1:$K$258","'Comercial'!$A$1:$K$257"}</definedName>
    <definedName name="cas" localSheetId="31" hidden="1">{"'Comercial'!$A$1:$K$258","'Comercial'!$A$1:$K$257"}</definedName>
    <definedName name="cas" localSheetId="29" hidden="1">{"'Comercial'!$A$1:$K$258","'Comercial'!$A$1:$K$257"}</definedName>
    <definedName name="cas" localSheetId="23" hidden="1">{"'Comercial'!$A$1:$K$258","'Comercial'!$A$1:$K$257"}</definedName>
    <definedName name="cas" localSheetId="55" hidden="1">{"'Comercial'!$A$1:$K$258","'Comercial'!$A$1:$K$257"}</definedName>
    <definedName name="cas" hidden="1">{"'Comercial'!$A$1:$K$258","'Comercial'!$A$1:$K$257"}</definedName>
    <definedName name="CASA" localSheetId="39">[1]!_p1</definedName>
    <definedName name="CASA" localSheetId="20">[1]!_p1</definedName>
    <definedName name="CASA" localSheetId="4">[1]!_p1</definedName>
    <definedName name="CASA" localSheetId="25">[1]!_p1</definedName>
    <definedName name="CASA" localSheetId="27">[1]!_p1</definedName>
    <definedName name="CASA" localSheetId="31">[1]!_p1</definedName>
    <definedName name="CASA" localSheetId="35">[1]!_p1</definedName>
    <definedName name="CASA" localSheetId="33">[1]!_p1</definedName>
    <definedName name="CASA" localSheetId="53">[1]!_p1</definedName>
    <definedName name="CASA" localSheetId="29">[1]!_p1</definedName>
    <definedName name="CASA" localSheetId="49">[1]!_p1</definedName>
    <definedName name="CASA" localSheetId="6">[1]!_p1</definedName>
    <definedName name="CASA" localSheetId="41">[1]!_p1</definedName>
    <definedName name="CASA" localSheetId="8">[1]!_p1</definedName>
    <definedName name="CASA" localSheetId="43">[1]!_p1</definedName>
    <definedName name="CASA" localSheetId="10">[1]!_p1</definedName>
    <definedName name="CASA" localSheetId="37">[1]!_p1</definedName>
    <definedName name="CASA" localSheetId="12">[1]!_p1</definedName>
    <definedName name="CASA" localSheetId="51">[1]!_p1</definedName>
    <definedName name="CASA" localSheetId="14">[1]!_p1</definedName>
    <definedName name="CASA" localSheetId="23">[1]!_p1</definedName>
    <definedName name="CASA" localSheetId="55">[0]!_p1</definedName>
    <definedName name="CASA" localSheetId="47">[1]!_p1</definedName>
    <definedName name="CASA" localSheetId="18">[1]!_p1</definedName>
    <definedName name="CASA" localSheetId="45">[1]!_p1</definedName>
    <definedName name="CASA" localSheetId="16">[1]!_p1</definedName>
    <definedName name="CASA">[0]!_p1</definedName>
    <definedName name="CASA_1" localSheetId="39">_p1</definedName>
    <definedName name="CASA_1" localSheetId="20">_p1</definedName>
    <definedName name="CASA_1" localSheetId="4">_p1</definedName>
    <definedName name="CASA_1" localSheetId="25">_p1</definedName>
    <definedName name="CASA_1" localSheetId="27">_p1</definedName>
    <definedName name="CASA_1" localSheetId="31">_p1</definedName>
    <definedName name="CASA_1" localSheetId="35">_p1</definedName>
    <definedName name="CASA_1" localSheetId="33">_p1</definedName>
    <definedName name="CASA_1" localSheetId="53">_p1</definedName>
    <definedName name="CASA_1" localSheetId="29">_p1</definedName>
    <definedName name="CASA_1" localSheetId="49">_p1</definedName>
    <definedName name="CASA_1" localSheetId="6">_p1</definedName>
    <definedName name="CASA_1" localSheetId="41">_p1</definedName>
    <definedName name="CASA_1" localSheetId="8">_p1</definedName>
    <definedName name="CASA_1" localSheetId="43">_p1</definedName>
    <definedName name="CASA_1" localSheetId="10">_p1</definedName>
    <definedName name="CASA_1" localSheetId="37">_p1</definedName>
    <definedName name="CASA_1" localSheetId="12">_p1</definedName>
    <definedName name="CASA_1" localSheetId="51">_p1</definedName>
    <definedName name="CASA_1" localSheetId="14">_p1</definedName>
    <definedName name="CASA_1" localSheetId="23">_p1</definedName>
    <definedName name="CASA_1" localSheetId="55">_p1</definedName>
    <definedName name="CASA_1" localSheetId="47">_p1</definedName>
    <definedName name="CASA_1" localSheetId="18">_p1</definedName>
    <definedName name="CASA_1" localSheetId="45">_p1</definedName>
    <definedName name="CASA_1" localSheetId="16">_p1</definedName>
    <definedName name="CASA_1">_p1</definedName>
    <definedName name="CASA_2" localSheetId="39">_p1</definedName>
    <definedName name="CASA_2" localSheetId="20">_p1</definedName>
    <definedName name="CASA_2" localSheetId="4">_p1</definedName>
    <definedName name="CASA_2" localSheetId="25">_p1</definedName>
    <definedName name="CASA_2" localSheetId="27">_p1</definedName>
    <definedName name="CASA_2" localSheetId="31">_p1</definedName>
    <definedName name="CASA_2" localSheetId="35">_p1</definedName>
    <definedName name="CASA_2" localSheetId="33">_p1</definedName>
    <definedName name="CASA_2" localSheetId="53">_p1</definedName>
    <definedName name="CASA_2" localSheetId="29">_p1</definedName>
    <definedName name="CASA_2" localSheetId="49">_p1</definedName>
    <definedName name="CASA_2" localSheetId="6">_p1</definedName>
    <definedName name="CASA_2" localSheetId="41">_p1</definedName>
    <definedName name="CASA_2" localSheetId="8">_p1</definedName>
    <definedName name="CASA_2" localSheetId="43">_p1</definedName>
    <definedName name="CASA_2" localSheetId="10">_p1</definedName>
    <definedName name="CASA_2" localSheetId="37">_p1</definedName>
    <definedName name="CASA_2" localSheetId="12">_p1</definedName>
    <definedName name="CASA_2" localSheetId="51">_p1</definedName>
    <definedName name="CASA_2" localSheetId="14">_p1</definedName>
    <definedName name="CASA_2" localSheetId="23">_p1</definedName>
    <definedName name="CASA_2" localSheetId="55">_p1</definedName>
    <definedName name="CASA_2" localSheetId="47">_p1</definedName>
    <definedName name="CASA_2" localSheetId="18">_p1</definedName>
    <definedName name="CASA_2" localSheetId="45">_p1</definedName>
    <definedName name="CASA_2" localSheetId="16">_p1</definedName>
    <definedName name="CASA_2">_p1</definedName>
    <definedName name="CASA_3" localSheetId="39">_p1</definedName>
    <definedName name="CASA_3" localSheetId="20">_p1</definedName>
    <definedName name="CASA_3" localSheetId="4">_p1</definedName>
    <definedName name="CASA_3" localSheetId="25">_p1</definedName>
    <definedName name="CASA_3" localSheetId="27">_p1</definedName>
    <definedName name="CASA_3" localSheetId="31">_p1</definedName>
    <definedName name="CASA_3" localSheetId="35">_p1</definedName>
    <definedName name="CASA_3" localSheetId="33">_p1</definedName>
    <definedName name="CASA_3" localSheetId="53">_p1</definedName>
    <definedName name="CASA_3" localSheetId="29">_p1</definedName>
    <definedName name="CASA_3" localSheetId="49">_p1</definedName>
    <definedName name="CASA_3" localSheetId="6">_p1</definedName>
    <definedName name="CASA_3" localSheetId="41">_p1</definedName>
    <definedName name="CASA_3" localSheetId="8">_p1</definedName>
    <definedName name="CASA_3" localSheetId="43">_p1</definedName>
    <definedName name="CASA_3" localSheetId="10">_p1</definedName>
    <definedName name="CASA_3" localSheetId="37">_p1</definedName>
    <definedName name="CASA_3" localSheetId="12">_p1</definedName>
    <definedName name="CASA_3" localSheetId="51">_p1</definedName>
    <definedName name="CASA_3" localSheetId="14">_p1</definedName>
    <definedName name="CASA_3" localSheetId="23">_p1</definedName>
    <definedName name="CASA_3" localSheetId="55">_p1</definedName>
    <definedName name="CASA_3" localSheetId="47">_p1</definedName>
    <definedName name="CASA_3" localSheetId="18">_p1</definedName>
    <definedName name="CASA_3" localSheetId="45">_p1</definedName>
    <definedName name="CASA_3" localSheetId="16">_p1</definedName>
    <definedName name="CASA_3">_p1</definedName>
    <definedName name="CASA_4" localSheetId="39">_p1</definedName>
    <definedName name="CASA_4" localSheetId="20">_p1</definedName>
    <definedName name="CASA_4" localSheetId="4">_p1</definedName>
    <definedName name="CASA_4" localSheetId="25">_p1</definedName>
    <definedName name="CASA_4" localSheetId="27">_p1</definedName>
    <definedName name="CASA_4" localSheetId="31">_p1</definedName>
    <definedName name="CASA_4" localSheetId="35">_p1</definedName>
    <definedName name="CASA_4" localSheetId="33">_p1</definedName>
    <definedName name="CASA_4" localSheetId="53">_p1</definedName>
    <definedName name="CASA_4" localSheetId="29">_p1</definedName>
    <definedName name="CASA_4" localSheetId="49">_p1</definedName>
    <definedName name="CASA_4" localSheetId="6">_p1</definedName>
    <definedName name="CASA_4" localSheetId="41">_p1</definedName>
    <definedName name="CASA_4" localSheetId="8">_p1</definedName>
    <definedName name="CASA_4" localSheetId="43">_p1</definedName>
    <definedName name="CASA_4" localSheetId="10">_p1</definedName>
    <definedName name="CASA_4" localSheetId="37">_p1</definedName>
    <definedName name="CASA_4" localSheetId="12">_p1</definedName>
    <definedName name="CASA_4" localSheetId="51">_p1</definedName>
    <definedName name="CASA_4" localSheetId="14">_p1</definedName>
    <definedName name="CASA_4" localSheetId="23">_p1</definedName>
    <definedName name="CASA_4" localSheetId="55">_p1</definedName>
    <definedName name="CASA_4" localSheetId="47">_p1</definedName>
    <definedName name="CASA_4" localSheetId="18">_p1</definedName>
    <definedName name="CASA_4" localSheetId="45">_p1</definedName>
    <definedName name="CASA_4" localSheetId="16">_p1</definedName>
    <definedName name="CASA_4">_p1</definedName>
    <definedName name="casa1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casaclaudia">#REF!</definedName>
    <definedName name="CASACLAUDIA96">#REF!</definedName>
    <definedName name="CASACLAUDIA97">#REF!</definedName>
    <definedName name="CASACLAUDIA98">#REF!</definedName>
    <definedName name="CASACLAUDIACPM96">#REF!</definedName>
    <definedName name="CASACLAUDIACPM97">#REF!</definedName>
    <definedName name="CASACLAUDIACPM98">#REF!</definedName>
    <definedName name="CASACLAUDIACPMMEDIA97">#REF!</definedName>
    <definedName name="CASACLAUDIAMEDIA97">#REF!</definedName>
    <definedName name="CASACLAUDIAMEDIA97CIRC">#REF!</definedName>
    <definedName name="CASACLAUDIAMEDIA98CIRC">#REF!</definedName>
    <definedName name="casaclaudiamediacpm98">#REF!</definedName>
    <definedName name="casasa">#REF!</definedName>
    <definedName name="casasb">#REF!</definedName>
    <definedName name="CASCAO96">#REF!</definedName>
    <definedName name="CASCAO97">#REF!</definedName>
    <definedName name="CASCAO98">#REF!</definedName>
    <definedName name="CASCAOCPM96">#REF!</definedName>
    <definedName name="CASCAOCPM97">#REF!</definedName>
    <definedName name="CASCAOCPM98">#REF!</definedName>
    <definedName name="CASCAOMEDIACPM97">#REF!</definedName>
    <definedName name="cascaotabela98">#REF!</definedName>
    <definedName name="Cashflow">#REF!</definedName>
    <definedName name="CAT_CHOW">#REF!</definedName>
    <definedName name="cata" localSheetId="39">[1]!_p1</definedName>
    <definedName name="cata" localSheetId="20">[1]!_p1</definedName>
    <definedName name="cata" localSheetId="4">[1]!_p1</definedName>
    <definedName name="cata" localSheetId="25">[1]!_p1</definedName>
    <definedName name="cata" localSheetId="27">[1]!_p1</definedName>
    <definedName name="cata" localSheetId="31">[1]!_p1</definedName>
    <definedName name="cata" localSheetId="35">[1]!_p1</definedName>
    <definedName name="cata" localSheetId="33">[1]!_p1</definedName>
    <definedName name="cata" localSheetId="53">[1]!_p1</definedName>
    <definedName name="cata" localSheetId="29">[1]!_p1</definedName>
    <definedName name="cata" localSheetId="49">[1]!_p1</definedName>
    <definedName name="cata" localSheetId="6">[1]!_p1</definedName>
    <definedName name="cata" localSheetId="41">[1]!_p1</definedName>
    <definedName name="cata" localSheetId="8">[1]!_p1</definedName>
    <definedName name="cata" localSheetId="43">[1]!_p1</definedName>
    <definedName name="cata" localSheetId="10">[1]!_p1</definedName>
    <definedName name="cata" localSheetId="37">[1]!_p1</definedName>
    <definedName name="cata" localSheetId="12">[1]!_p1</definedName>
    <definedName name="cata" localSheetId="51">[1]!_p1</definedName>
    <definedName name="cata" localSheetId="14">[1]!_p1</definedName>
    <definedName name="cata" localSheetId="23">[1]!_p1</definedName>
    <definedName name="cata" localSheetId="55">[0]!_p1</definedName>
    <definedName name="cata" localSheetId="47">[1]!_p1</definedName>
    <definedName name="cata" localSheetId="18">[1]!_p1</definedName>
    <definedName name="cata" localSheetId="45">[1]!_p1</definedName>
    <definedName name="cata" localSheetId="16">[1]!_p1</definedName>
    <definedName name="cata">[0]!_p1</definedName>
    <definedName name="cata_1" localSheetId="39">_p1</definedName>
    <definedName name="cata_1" localSheetId="20">_p1</definedName>
    <definedName name="cata_1" localSheetId="4">_p1</definedName>
    <definedName name="cata_1" localSheetId="25">_p1</definedName>
    <definedName name="cata_1" localSheetId="27">_p1</definedName>
    <definedName name="cata_1" localSheetId="31">_p1</definedName>
    <definedName name="cata_1" localSheetId="35">_p1</definedName>
    <definedName name="cata_1" localSheetId="33">_p1</definedName>
    <definedName name="cata_1" localSheetId="53">_p1</definedName>
    <definedName name="cata_1" localSheetId="29">_p1</definedName>
    <definedName name="cata_1" localSheetId="49">_p1</definedName>
    <definedName name="cata_1" localSheetId="6">_p1</definedName>
    <definedName name="cata_1" localSheetId="41">_p1</definedName>
    <definedName name="cata_1" localSheetId="8">_p1</definedName>
    <definedName name="cata_1" localSheetId="43">_p1</definedName>
    <definedName name="cata_1" localSheetId="10">_p1</definedName>
    <definedName name="cata_1" localSheetId="37">_p1</definedName>
    <definedName name="cata_1" localSheetId="12">_p1</definedName>
    <definedName name="cata_1" localSheetId="51">_p1</definedName>
    <definedName name="cata_1" localSheetId="14">_p1</definedName>
    <definedName name="cata_1" localSheetId="23">_p1</definedName>
    <definedName name="cata_1" localSheetId="55">_p1</definedName>
    <definedName name="cata_1" localSheetId="47">_p1</definedName>
    <definedName name="cata_1" localSheetId="18">_p1</definedName>
    <definedName name="cata_1" localSheetId="45">_p1</definedName>
    <definedName name="cata_1" localSheetId="16">_p1</definedName>
    <definedName name="cata_1">_p1</definedName>
    <definedName name="cata_2" localSheetId="39">_p1</definedName>
    <definedName name="cata_2" localSheetId="20">_p1</definedName>
    <definedName name="cata_2" localSheetId="4">_p1</definedName>
    <definedName name="cata_2" localSheetId="25">_p1</definedName>
    <definedName name="cata_2" localSheetId="27">_p1</definedName>
    <definedName name="cata_2" localSheetId="31">_p1</definedName>
    <definedName name="cata_2" localSheetId="35">_p1</definedName>
    <definedName name="cata_2" localSheetId="33">_p1</definedName>
    <definedName name="cata_2" localSheetId="53">_p1</definedName>
    <definedName name="cata_2" localSheetId="29">_p1</definedName>
    <definedName name="cata_2" localSheetId="49">_p1</definedName>
    <definedName name="cata_2" localSheetId="6">_p1</definedName>
    <definedName name="cata_2" localSheetId="41">_p1</definedName>
    <definedName name="cata_2" localSheetId="8">_p1</definedName>
    <definedName name="cata_2" localSheetId="43">_p1</definedName>
    <definedName name="cata_2" localSheetId="10">_p1</definedName>
    <definedName name="cata_2" localSheetId="37">_p1</definedName>
    <definedName name="cata_2" localSheetId="12">_p1</definedName>
    <definedName name="cata_2" localSheetId="51">_p1</definedName>
    <definedName name="cata_2" localSheetId="14">_p1</definedName>
    <definedName name="cata_2" localSheetId="23">_p1</definedName>
    <definedName name="cata_2" localSheetId="55">_p1</definedName>
    <definedName name="cata_2" localSheetId="47">_p1</definedName>
    <definedName name="cata_2" localSheetId="18">_p1</definedName>
    <definedName name="cata_2" localSheetId="45">_p1</definedName>
    <definedName name="cata_2" localSheetId="16">_p1</definedName>
    <definedName name="cata_2">_p1</definedName>
    <definedName name="cata_3" localSheetId="39">_p1</definedName>
    <definedName name="cata_3" localSheetId="20">_p1</definedName>
    <definedName name="cata_3" localSheetId="4">_p1</definedName>
    <definedName name="cata_3" localSheetId="25">_p1</definedName>
    <definedName name="cata_3" localSheetId="27">_p1</definedName>
    <definedName name="cata_3" localSheetId="31">_p1</definedName>
    <definedName name="cata_3" localSheetId="35">_p1</definedName>
    <definedName name="cata_3" localSheetId="33">_p1</definedName>
    <definedName name="cata_3" localSheetId="53">_p1</definedName>
    <definedName name="cata_3" localSheetId="29">_p1</definedName>
    <definedName name="cata_3" localSheetId="49">_p1</definedName>
    <definedName name="cata_3" localSheetId="6">_p1</definedName>
    <definedName name="cata_3" localSheetId="41">_p1</definedName>
    <definedName name="cata_3" localSheetId="8">_p1</definedName>
    <definedName name="cata_3" localSheetId="43">_p1</definedName>
    <definedName name="cata_3" localSheetId="10">_p1</definedName>
    <definedName name="cata_3" localSheetId="37">_p1</definedName>
    <definedName name="cata_3" localSheetId="12">_p1</definedName>
    <definedName name="cata_3" localSheetId="51">_p1</definedName>
    <definedName name="cata_3" localSheetId="14">_p1</definedName>
    <definedName name="cata_3" localSheetId="23">_p1</definedName>
    <definedName name="cata_3" localSheetId="55">_p1</definedName>
    <definedName name="cata_3" localSheetId="47">_p1</definedName>
    <definedName name="cata_3" localSheetId="18">_p1</definedName>
    <definedName name="cata_3" localSheetId="45">_p1</definedName>
    <definedName name="cata_3" localSheetId="16">_p1</definedName>
    <definedName name="cata_3">_p1</definedName>
    <definedName name="cata_4" localSheetId="39">_p1</definedName>
    <definedName name="cata_4" localSheetId="20">_p1</definedName>
    <definedName name="cata_4" localSheetId="4">_p1</definedName>
    <definedName name="cata_4" localSheetId="25">_p1</definedName>
    <definedName name="cata_4" localSheetId="27">_p1</definedName>
    <definedName name="cata_4" localSheetId="31">_p1</definedName>
    <definedName name="cata_4" localSheetId="35">_p1</definedName>
    <definedName name="cata_4" localSheetId="33">_p1</definedName>
    <definedName name="cata_4" localSheetId="53">_p1</definedName>
    <definedName name="cata_4" localSheetId="29">_p1</definedName>
    <definedName name="cata_4" localSheetId="49">_p1</definedName>
    <definedName name="cata_4" localSheetId="6">_p1</definedName>
    <definedName name="cata_4" localSheetId="41">_p1</definedName>
    <definedName name="cata_4" localSheetId="8">_p1</definedName>
    <definedName name="cata_4" localSheetId="43">_p1</definedName>
    <definedName name="cata_4" localSheetId="10">_p1</definedName>
    <definedName name="cata_4" localSheetId="37">_p1</definedName>
    <definedName name="cata_4" localSheetId="12">_p1</definedName>
    <definedName name="cata_4" localSheetId="51">_p1</definedName>
    <definedName name="cata_4" localSheetId="14">_p1</definedName>
    <definedName name="cata_4" localSheetId="23">_p1</definedName>
    <definedName name="cata_4" localSheetId="55">_p1</definedName>
    <definedName name="cata_4" localSheetId="47">_p1</definedName>
    <definedName name="cata_4" localSheetId="18">_p1</definedName>
    <definedName name="cata_4" localSheetId="45">_p1</definedName>
    <definedName name="cata_4" localSheetId="16">_p1</definedName>
    <definedName name="cata_4">_p1</definedName>
    <definedName name="catarina">#REF!</definedName>
    <definedName name="catarina_1" localSheetId="39">_p1</definedName>
    <definedName name="catarina_1" localSheetId="20">_p1</definedName>
    <definedName name="catarina_1" localSheetId="4">_p1</definedName>
    <definedName name="catarina_1" localSheetId="25">_p1</definedName>
    <definedName name="catarina_1" localSheetId="27">_p1</definedName>
    <definedName name="catarina_1" localSheetId="31">_p1</definedName>
    <definedName name="catarina_1" localSheetId="35">_p1</definedName>
    <definedName name="catarina_1" localSheetId="33">_p1</definedName>
    <definedName name="catarina_1" localSheetId="53">_p1</definedName>
    <definedName name="catarina_1" localSheetId="29">_p1</definedName>
    <definedName name="catarina_1" localSheetId="49">_p1</definedName>
    <definedName name="catarina_1" localSheetId="6">_p1</definedName>
    <definedName name="catarina_1" localSheetId="41">_p1</definedName>
    <definedName name="catarina_1" localSheetId="8">_p1</definedName>
    <definedName name="catarina_1" localSheetId="43">_p1</definedName>
    <definedName name="catarina_1" localSheetId="10">_p1</definedName>
    <definedName name="catarina_1" localSheetId="37">_p1</definedName>
    <definedName name="catarina_1" localSheetId="12">_p1</definedName>
    <definedName name="catarina_1" localSheetId="51">_p1</definedName>
    <definedName name="catarina_1" localSheetId="14">_p1</definedName>
    <definedName name="catarina_1" localSheetId="23">_p1</definedName>
    <definedName name="catarina_1" localSheetId="55">_p1</definedName>
    <definedName name="catarina_1" localSheetId="47">_p1</definedName>
    <definedName name="catarina_1" localSheetId="18">_p1</definedName>
    <definedName name="catarina_1" localSheetId="45">_p1</definedName>
    <definedName name="catarina_1" localSheetId="16">_p1</definedName>
    <definedName name="catarina_1">_p1</definedName>
    <definedName name="catarina_2">"_p1"</definedName>
    <definedName name="catarina_4">"_p1"</definedName>
    <definedName name="Categoria">#REF!</definedName>
    <definedName name="Categoria_3">#REF!</definedName>
    <definedName name="cbfdbg">#REF!</definedName>
    <definedName name="cbfh">#REF!</definedName>
    <definedName name="cbftgtf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ftgtf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R">#REF!</definedName>
    <definedName name="cbvfdgd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vfdgd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BWorkbookPriority" hidden="1">-836843295</definedName>
    <definedName name="cbxvs">#REF!</definedName>
    <definedName name="cc" localSheetId="39">[1]!_p1</definedName>
    <definedName name="cc" localSheetId="20">[1]!_p1</definedName>
    <definedName name="cc" localSheetId="4">[1]!_p1</definedName>
    <definedName name="cc" localSheetId="25">[1]!_p1</definedName>
    <definedName name="cc" localSheetId="27">[1]!_p1</definedName>
    <definedName name="cc" localSheetId="31">[1]!_p1</definedName>
    <definedName name="cc" localSheetId="35">[1]!_p1</definedName>
    <definedName name="cc" localSheetId="33">[1]!_p1</definedName>
    <definedName name="cc" localSheetId="53">[1]!_p1</definedName>
    <definedName name="cc" localSheetId="29">[1]!_p1</definedName>
    <definedName name="cc" localSheetId="49">[1]!_p1</definedName>
    <definedName name="cc" localSheetId="6">[1]!_p1</definedName>
    <definedName name="cc" localSheetId="41">[1]!_p1</definedName>
    <definedName name="cc" localSheetId="8">[1]!_p1</definedName>
    <definedName name="cc" localSheetId="43">[1]!_p1</definedName>
    <definedName name="cc" localSheetId="10">[1]!_p1</definedName>
    <definedName name="cc" localSheetId="37">[1]!_p1</definedName>
    <definedName name="cc" localSheetId="12">[1]!_p1</definedName>
    <definedName name="cc" localSheetId="51">[1]!_p1</definedName>
    <definedName name="cc" localSheetId="14">[1]!_p1</definedName>
    <definedName name="cc" localSheetId="23">[1]!_p1</definedName>
    <definedName name="cc" localSheetId="55">[0]!_p1</definedName>
    <definedName name="cc" localSheetId="47">[1]!_p1</definedName>
    <definedName name="cc" localSheetId="18">[1]!_p1</definedName>
    <definedName name="cc" localSheetId="45">[1]!_p1</definedName>
    <definedName name="cc" localSheetId="16">[1]!_p1</definedName>
    <definedName name="cc">[0]!_p1</definedName>
    <definedName name="ÇÇ">#REF!</definedName>
    <definedName name="ccc" localSheetId="39">[1]!_p1</definedName>
    <definedName name="ccc" localSheetId="20">[1]!_p1</definedName>
    <definedName name="ccc" localSheetId="4">[1]!_p1</definedName>
    <definedName name="ccc" localSheetId="25">[1]!_p1</definedName>
    <definedName name="ccc" localSheetId="27">[1]!_p1</definedName>
    <definedName name="ccc" localSheetId="31">[1]!_p1</definedName>
    <definedName name="ccc" localSheetId="35">[1]!_p1</definedName>
    <definedName name="ccc" localSheetId="33">[1]!_p1</definedName>
    <definedName name="ccc" localSheetId="53">[1]!_p1</definedName>
    <definedName name="ccc" localSheetId="29">[1]!_p1</definedName>
    <definedName name="ccc" localSheetId="49">[1]!_p1</definedName>
    <definedName name="ccc" localSheetId="6">[1]!_p1</definedName>
    <definedName name="ccc" localSheetId="41">[1]!_p1</definedName>
    <definedName name="ccc" localSheetId="8">[1]!_p1</definedName>
    <definedName name="ccc" localSheetId="43">[1]!_p1</definedName>
    <definedName name="ccc" localSheetId="10">[1]!_p1</definedName>
    <definedName name="ccc" localSheetId="37">[1]!_p1</definedName>
    <definedName name="ccc" localSheetId="12">[1]!_p1</definedName>
    <definedName name="ccc" localSheetId="51">[1]!_p1</definedName>
    <definedName name="ccc" localSheetId="14">[1]!_p1</definedName>
    <definedName name="ccc" localSheetId="23">[1]!_p1</definedName>
    <definedName name="ccc" localSheetId="55">[0]!_p1</definedName>
    <definedName name="ccc" localSheetId="47">[1]!_p1</definedName>
    <definedName name="ccc" localSheetId="18">[1]!_p1</definedName>
    <definedName name="ccc" localSheetId="45">[1]!_p1</definedName>
    <definedName name="ccc" localSheetId="16">[1]!_p1</definedName>
    <definedName name="ccc">[0]!_p1</definedName>
    <definedName name="ççç">#REF!</definedName>
    <definedName name="ccc_1" localSheetId="39">_p1</definedName>
    <definedName name="ccc_1" localSheetId="20">_p1</definedName>
    <definedName name="ccc_1" localSheetId="4">_p1</definedName>
    <definedName name="ccc_1" localSheetId="25">_p1</definedName>
    <definedName name="ccc_1" localSheetId="27">_p1</definedName>
    <definedName name="ccc_1" localSheetId="31">_p1</definedName>
    <definedName name="ccc_1" localSheetId="35">_p1</definedName>
    <definedName name="ccc_1" localSheetId="33">_p1</definedName>
    <definedName name="ccc_1" localSheetId="53">_p1</definedName>
    <definedName name="ccc_1" localSheetId="29">_p1</definedName>
    <definedName name="ccc_1" localSheetId="49">_p1</definedName>
    <definedName name="ccc_1" localSheetId="6">_p1</definedName>
    <definedName name="ccc_1" localSheetId="41">_p1</definedName>
    <definedName name="ccc_1" localSheetId="8">_p1</definedName>
    <definedName name="ccc_1" localSheetId="43">_p1</definedName>
    <definedName name="ccc_1" localSheetId="10">_p1</definedName>
    <definedName name="ccc_1" localSheetId="37">_p1</definedName>
    <definedName name="ccc_1" localSheetId="12">_p1</definedName>
    <definedName name="ccc_1" localSheetId="51">_p1</definedName>
    <definedName name="ccc_1" localSheetId="14">_p1</definedName>
    <definedName name="ccc_1" localSheetId="23">_p1</definedName>
    <definedName name="ccc_1" localSheetId="55">_p1</definedName>
    <definedName name="ccc_1" localSheetId="47">_p1</definedName>
    <definedName name="ccc_1" localSheetId="18">_p1</definedName>
    <definedName name="ccc_1" localSheetId="45">_p1</definedName>
    <definedName name="ccc_1" localSheetId="16">_p1</definedName>
    <definedName name="ccc_1">_p1</definedName>
    <definedName name="ççç_1">#NAME?</definedName>
    <definedName name="ccc_10">#NAME?</definedName>
    <definedName name="ccc_15">#NAME?</definedName>
    <definedName name="ccc_16">#NAME?</definedName>
    <definedName name="ccc_17">#NAME?</definedName>
    <definedName name="ccc_18">#NAME?</definedName>
    <definedName name="ccc_19">#NAME?</definedName>
    <definedName name="ccc_2">#NAME?</definedName>
    <definedName name="ççç_2">#NAME?</definedName>
    <definedName name="ccc_22">#NAME?</definedName>
    <definedName name="ccc_3">#NAME?</definedName>
    <definedName name="ççç_3">#NAME?</definedName>
    <definedName name="ccc_4">#NAME?</definedName>
    <definedName name="ççç_4">#NAME?</definedName>
    <definedName name="cccc" localSheetId="39">[1]!_p1</definedName>
    <definedName name="cccc" localSheetId="20">[1]!_p1</definedName>
    <definedName name="cccc" localSheetId="4">[1]!_p1</definedName>
    <definedName name="cccc" localSheetId="25">[1]!_p1</definedName>
    <definedName name="cccc" localSheetId="27">[1]!_p1</definedName>
    <definedName name="cccc" localSheetId="31">[1]!_p1</definedName>
    <definedName name="cccc" localSheetId="35">[1]!_p1</definedName>
    <definedName name="cccc" localSheetId="33">[1]!_p1</definedName>
    <definedName name="cccc" localSheetId="53">[1]!_p1</definedName>
    <definedName name="cccc" localSheetId="29">[1]!_p1</definedName>
    <definedName name="cccc" localSheetId="49">[1]!_p1</definedName>
    <definedName name="cccc" localSheetId="6">[1]!_p1</definedName>
    <definedName name="cccc" localSheetId="41">[1]!_p1</definedName>
    <definedName name="cccc" localSheetId="8">[1]!_p1</definedName>
    <definedName name="cccc" localSheetId="43">[1]!_p1</definedName>
    <definedName name="cccc" localSheetId="10">[1]!_p1</definedName>
    <definedName name="cccc" localSheetId="37">[1]!_p1</definedName>
    <definedName name="cccc" localSheetId="12">[1]!_p1</definedName>
    <definedName name="cccc" localSheetId="51">[1]!_p1</definedName>
    <definedName name="cccc" localSheetId="14">[1]!_p1</definedName>
    <definedName name="cccc" localSheetId="23">[1]!_p1</definedName>
    <definedName name="cccc" localSheetId="55">[0]!_p1</definedName>
    <definedName name="cccc" localSheetId="47">[1]!_p1</definedName>
    <definedName name="cccc" localSheetId="18">[1]!_p1</definedName>
    <definedName name="cccc" localSheetId="45">[1]!_p1</definedName>
    <definedName name="cccc" localSheetId="16">[1]!_p1</definedName>
    <definedName name="cccc">[0]!_p1</definedName>
    <definedName name="çççç" localSheetId="39">[1]!_p1</definedName>
    <definedName name="çççç" localSheetId="20">[1]!_p1</definedName>
    <definedName name="çççç" localSheetId="4">[1]!_p1</definedName>
    <definedName name="çççç" localSheetId="25">[1]!_p1</definedName>
    <definedName name="çççç" localSheetId="27">[1]!_p1</definedName>
    <definedName name="çççç" localSheetId="31">[1]!_p1</definedName>
    <definedName name="çççç" localSheetId="35">[1]!_p1</definedName>
    <definedName name="çççç" localSheetId="33">[1]!_p1</definedName>
    <definedName name="çççç" localSheetId="53">[1]!_p1</definedName>
    <definedName name="çççç" localSheetId="29">[1]!_p1</definedName>
    <definedName name="çççç" localSheetId="49">[1]!_p1</definedName>
    <definedName name="çççç" localSheetId="6">[1]!_p1</definedName>
    <definedName name="çççç" localSheetId="41">[1]!_p1</definedName>
    <definedName name="çççç" localSheetId="8">[1]!_p1</definedName>
    <definedName name="çççç" localSheetId="43">[1]!_p1</definedName>
    <definedName name="çççç" localSheetId="10">[1]!_p1</definedName>
    <definedName name="çççç" localSheetId="37">[1]!_p1</definedName>
    <definedName name="çççç" localSheetId="12">[1]!_p1</definedName>
    <definedName name="çççç" localSheetId="51">[1]!_p1</definedName>
    <definedName name="çççç" localSheetId="14">[1]!_p1</definedName>
    <definedName name="çççç" localSheetId="23">[1]!_p1</definedName>
    <definedName name="çççç" localSheetId="55">[0]!_p1</definedName>
    <definedName name="çççç" localSheetId="47">[1]!_p1</definedName>
    <definedName name="çççç" localSheetId="18">[1]!_p1</definedName>
    <definedName name="çççç" localSheetId="45">[1]!_p1</definedName>
    <definedName name="çççç" localSheetId="16">[1]!_p1</definedName>
    <definedName name="çççç">[0]!_p1</definedName>
    <definedName name="cccc_1" localSheetId="39">_p1</definedName>
    <definedName name="cccc_1" localSheetId="20">_p1</definedName>
    <definedName name="cccc_1" localSheetId="4">_p1</definedName>
    <definedName name="cccc_1" localSheetId="25">_p1</definedName>
    <definedName name="cccc_1" localSheetId="27">_p1</definedName>
    <definedName name="cccc_1" localSheetId="31">_p1</definedName>
    <definedName name="cccc_1" localSheetId="35">_p1</definedName>
    <definedName name="cccc_1" localSheetId="33">_p1</definedName>
    <definedName name="cccc_1" localSheetId="53">_p1</definedName>
    <definedName name="cccc_1" localSheetId="29">_p1</definedName>
    <definedName name="cccc_1" localSheetId="49">_p1</definedName>
    <definedName name="cccc_1" localSheetId="6">_p1</definedName>
    <definedName name="cccc_1" localSheetId="41">_p1</definedName>
    <definedName name="cccc_1" localSheetId="8">_p1</definedName>
    <definedName name="cccc_1" localSheetId="43">_p1</definedName>
    <definedName name="cccc_1" localSheetId="10">_p1</definedName>
    <definedName name="cccc_1" localSheetId="37">_p1</definedName>
    <definedName name="cccc_1" localSheetId="12">_p1</definedName>
    <definedName name="cccc_1" localSheetId="51">_p1</definedName>
    <definedName name="cccc_1" localSheetId="14">_p1</definedName>
    <definedName name="cccc_1" localSheetId="23">_p1</definedName>
    <definedName name="cccc_1" localSheetId="55">_p1</definedName>
    <definedName name="cccc_1" localSheetId="47">_p1</definedName>
    <definedName name="cccc_1" localSheetId="18">_p1</definedName>
    <definedName name="cccc_1" localSheetId="45">_p1</definedName>
    <definedName name="cccc_1" localSheetId="16">_p1</definedName>
    <definedName name="cccc_1">_p1</definedName>
    <definedName name="cccc_15">#NAME?</definedName>
    <definedName name="cccc_16">#NAME?</definedName>
    <definedName name="cccc_17">#NAME?</definedName>
    <definedName name="cccc_2">"_p1"</definedName>
    <definedName name="cccc_3">#NAME?</definedName>
    <definedName name="cccc_4">"_p1"</definedName>
    <definedName name="ccccc">#REF!</definedName>
    <definedName name="cccccc" localSheetId="39">[1]!___p1</definedName>
    <definedName name="cccccc" localSheetId="20">[1]!___p1</definedName>
    <definedName name="cccccc" localSheetId="4">[1]!___p1</definedName>
    <definedName name="cccccc" localSheetId="25">[1]!___p1</definedName>
    <definedName name="cccccc" localSheetId="27">[1]!___p1</definedName>
    <definedName name="cccccc" localSheetId="31">[1]!___p1</definedName>
    <definedName name="cccccc" localSheetId="35">[1]!___p1</definedName>
    <definedName name="cccccc" localSheetId="33">[1]!___p1</definedName>
    <definedName name="cccccc" localSheetId="53">[1]!___p1</definedName>
    <definedName name="cccccc" localSheetId="29">[1]!___p1</definedName>
    <definedName name="cccccc" localSheetId="49">[1]!___p1</definedName>
    <definedName name="cccccc" localSheetId="6">[1]!___p1</definedName>
    <definedName name="cccccc" localSheetId="41">[1]!___p1</definedName>
    <definedName name="cccccc" localSheetId="8">[1]!___p1</definedName>
    <definedName name="cccccc" localSheetId="43">[1]!___p1</definedName>
    <definedName name="cccccc" localSheetId="10">[1]!___p1</definedName>
    <definedName name="cccccc" localSheetId="37">[1]!___p1</definedName>
    <definedName name="cccccc" localSheetId="12">[1]!___p1</definedName>
    <definedName name="cccccc" localSheetId="51">[1]!___p1</definedName>
    <definedName name="cccccc" localSheetId="14">[1]!___p1</definedName>
    <definedName name="cccccc" localSheetId="23">[1]!___p1</definedName>
    <definedName name="cccccc" localSheetId="55">[0]!___p1</definedName>
    <definedName name="cccccc" localSheetId="47">[1]!___p1</definedName>
    <definedName name="cccccc" localSheetId="18">[1]!___p1</definedName>
    <definedName name="cccccc" localSheetId="45">[1]!___p1</definedName>
    <definedName name="cccccc" localSheetId="16">[1]!___p1</definedName>
    <definedName name="cccccc">[0]!___p1</definedName>
    <definedName name="çççççç" hidden="1">#REF!</definedName>
    <definedName name="CCCCCCCCCCCCCCCCCCCCCCCCCCCCCCCCCCCC" localSheetId="25" hidden="1">{#N/A,#N/A,FALSE,"CARATUL";#N/A,#N/A,FALSE,"PROFIT AND LOSS";#N/A,#N/A,FALSE,"GRAFICO_PBT";#N/A,#N/A,FALSE,"EXPLIC.VARIANTE";#N/A,#N/A,FALSE,"GENERAL EXP.AREA"}</definedName>
    <definedName name="CCCCCCCCCCCCCCCCCCCCCCCCCCCCCCCCCCCC" localSheetId="27" hidden="1">{#N/A,#N/A,FALSE,"CARATUL";#N/A,#N/A,FALSE,"PROFIT AND LOSS";#N/A,#N/A,FALSE,"GRAFICO_PBT";#N/A,#N/A,FALSE,"EXPLIC.VARIANTE";#N/A,#N/A,FALSE,"GENERAL EXP.AREA"}</definedName>
    <definedName name="CCCCCCCCCCCCCCCCCCCCCCCCCCCCCCCCCCCC" localSheetId="31" hidden="1">{#N/A,#N/A,FALSE,"CARATUL";#N/A,#N/A,FALSE,"PROFIT AND LOSS";#N/A,#N/A,FALSE,"GRAFICO_PBT";#N/A,#N/A,FALSE,"EXPLIC.VARIANTE";#N/A,#N/A,FALSE,"GENERAL EXP.AREA"}</definedName>
    <definedName name="CCCCCCCCCCCCCCCCCCCCCCCCCCCCCCCCCCCC" localSheetId="29" hidden="1">{#N/A,#N/A,FALSE,"CARATUL";#N/A,#N/A,FALSE,"PROFIT AND LOSS";#N/A,#N/A,FALSE,"GRAFICO_PBT";#N/A,#N/A,FALSE,"EXPLIC.VARIANTE";#N/A,#N/A,FALSE,"GENERAL EXP.AREA"}</definedName>
    <definedName name="CCCCCCCCCCCCCCCCCCCCCCCCCCCCCCCCCCCC" localSheetId="23" hidden="1">{#N/A,#N/A,FALSE,"CARATUL";#N/A,#N/A,FALSE,"PROFIT AND LOSS";#N/A,#N/A,FALSE,"GRAFICO_PBT";#N/A,#N/A,FALSE,"EXPLIC.VARIANTE";#N/A,#N/A,FALSE,"GENERAL EXP.AREA"}</definedName>
    <definedName name="CCCCCCCCCCCCCCCCCCCCCCCCCCCCCCCCCCCC" localSheetId="55" hidden="1">{#N/A,#N/A,FALSE,"CARATUL";#N/A,#N/A,FALSE,"PROFIT AND LOSS";#N/A,#N/A,FALSE,"GRAFICO_PBT";#N/A,#N/A,FALSE,"EXPLIC.VARIANTE";#N/A,#N/A,FALSE,"GENERAL EXP.AREA"}</definedName>
    <definedName name="CCCCCCCCCCCCCCCCCCCCCCCCCCCCCCCCCCCC" hidden="1">{#N/A,#N/A,FALSE,"CARATUL";#N/A,#N/A,FALSE,"PROFIT AND LOSS";#N/A,#N/A,FALSE,"GRAFICO_PBT";#N/A,#N/A,FALSE,"EXPLIC.VARIANTE";#N/A,#N/A,FALSE,"GENERAL EXP.AREA"}</definedName>
    <definedName name="ççççççççççççççççççççççççççççççççççççç" localSheetId="25" hidden="1">{#N/A,#N/A,FALSE,"TOTAL"}</definedName>
    <definedName name="ççççççççççççççççççççççççççççççççççççç" localSheetId="27" hidden="1">{#N/A,#N/A,FALSE,"TOTAL"}</definedName>
    <definedName name="ççççççççççççççççççççççççççççççççççççç" localSheetId="31" hidden="1">{#N/A,#N/A,FALSE,"TOTAL"}</definedName>
    <definedName name="ççççççççççççççççççççççççççççççççççççç" localSheetId="29" hidden="1">{#N/A,#N/A,FALSE,"TOTAL"}</definedName>
    <definedName name="ççççççççççççççççççççççççççççççççççççç" localSheetId="23" hidden="1">{#N/A,#N/A,FALSE,"TOTAL"}</definedName>
    <definedName name="ççççççççççççççççççççççççççççççççççççç" localSheetId="55" hidden="1">{#N/A,#N/A,FALSE,"TOTAL"}</definedName>
    <definedName name="ççççççççççççççççççççççççççççççççççççç" hidden="1">{#N/A,#N/A,FALSE,"TOTAL"}</definedName>
    <definedName name="cccd" localSheetId="39">[1]!_p1</definedName>
    <definedName name="cccd" localSheetId="20">[1]!_p1</definedName>
    <definedName name="cccd" localSheetId="4">[1]!_p1</definedName>
    <definedName name="cccd" localSheetId="25">[1]!_p1</definedName>
    <definedName name="cccd" localSheetId="27">[1]!_p1</definedName>
    <definedName name="cccd" localSheetId="31">[1]!_p1</definedName>
    <definedName name="cccd" localSheetId="35">[1]!_p1</definedName>
    <definedName name="cccd" localSheetId="33">[1]!_p1</definedName>
    <definedName name="cccd" localSheetId="53">[1]!_p1</definedName>
    <definedName name="cccd" localSheetId="29">[1]!_p1</definedName>
    <definedName name="cccd" localSheetId="49">[1]!_p1</definedName>
    <definedName name="cccd" localSheetId="6">[1]!_p1</definedName>
    <definedName name="cccd" localSheetId="41">[1]!_p1</definedName>
    <definedName name="cccd" localSheetId="8">[1]!_p1</definedName>
    <definedName name="cccd" localSheetId="43">[1]!_p1</definedName>
    <definedName name="cccd" localSheetId="10">[1]!_p1</definedName>
    <definedName name="cccd" localSheetId="37">[1]!_p1</definedName>
    <definedName name="cccd" localSheetId="12">[1]!_p1</definedName>
    <definedName name="cccd" localSheetId="51">[1]!_p1</definedName>
    <definedName name="cccd" localSheetId="14">[1]!_p1</definedName>
    <definedName name="cccd" localSheetId="23">[1]!_p1</definedName>
    <definedName name="cccd" localSheetId="55">[0]!_p1</definedName>
    <definedName name="cccd" localSheetId="47">[1]!_p1</definedName>
    <definedName name="cccd" localSheetId="18">[1]!_p1</definedName>
    <definedName name="cccd" localSheetId="45">[1]!_p1</definedName>
    <definedName name="cccd" localSheetId="16">[1]!_p1</definedName>
    <definedName name="cccd">[0]!_p1</definedName>
    <definedName name="cccd_15">#NAME?</definedName>
    <definedName name="cccd_16">#NAME?</definedName>
    <definedName name="cccd_17">#NAME?</definedName>
    <definedName name="ccf">#REF!</definedName>
    <definedName name="ccg">#REF!</definedName>
    <definedName name="cchj" localSheetId="25" hidden="1">{#N/A,#N/A,FALSE,"Aging Summary";#N/A,#N/A,FALSE,"Ratio Analysis";#N/A,#N/A,FALSE,"Test 120 Day Accts";#N/A,#N/A,FALSE,"Tickmarks"}</definedName>
    <definedName name="cchj" localSheetId="27" hidden="1">{#N/A,#N/A,FALSE,"Aging Summary";#N/A,#N/A,FALSE,"Ratio Analysis";#N/A,#N/A,FALSE,"Test 120 Day Accts";#N/A,#N/A,FALSE,"Tickmarks"}</definedName>
    <definedName name="cchj" localSheetId="31" hidden="1">{#N/A,#N/A,FALSE,"Aging Summary";#N/A,#N/A,FALSE,"Ratio Analysis";#N/A,#N/A,FALSE,"Test 120 Day Accts";#N/A,#N/A,FALSE,"Tickmarks"}</definedName>
    <definedName name="cchj" localSheetId="29" hidden="1">{#N/A,#N/A,FALSE,"Aging Summary";#N/A,#N/A,FALSE,"Ratio Analysis";#N/A,#N/A,FALSE,"Test 120 Day Accts";#N/A,#N/A,FALSE,"Tickmarks"}</definedName>
    <definedName name="cchj" localSheetId="23" hidden="1">{#N/A,#N/A,FALSE,"Aging Summary";#N/A,#N/A,FALSE,"Ratio Analysis";#N/A,#N/A,FALSE,"Test 120 Day Accts";#N/A,#N/A,FALSE,"Tickmarks"}</definedName>
    <definedName name="cchj" localSheetId="55" hidden="1">{#N/A,#N/A,FALSE,"Aging Summary";#N/A,#N/A,FALSE,"Ratio Analysis";#N/A,#N/A,FALSE,"Test 120 Day Accts";#N/A,#N/A,FALSE,"Tickmarks"}</definedName>
    <definedName name="cchj" hidden="1">{#N/A,#N/A,FALSE,"Aging Summary";#N/A,#N/A,FALSE,"Ratio Analysis";#N/A,#N/A,FALSE,"Test 120 Day Accts";#N/A,#N/A,FALSE,"Tickmarks"}</definedName>
    <definedName name="CCL">#REF!</definedName>
    <definedName name="CCL_1">#REF!</definedName>
    <definedName name="CCL_13">#REF!</definedName>
    <definedName name="CCL_2">#REF!</definedName>
    <definedName name="CCL_3">#REF!</definedName>
    <definedName name="CD" localSheetId="25" hidden="1">{#N/A,#N/A,FALSE,"CRONO 0";#N/A,#N/A,FALSE,"CRONO (4)";#N/A,#N/A,FALSE,"CRONO (3)";#N/A,#N/A,FALSE,"CRONO (2)";#N/A,#N/A,FALSE,"CRONO (1)"}</definedName>
    <definedName name="CD" localSheetId="27" hidden="1">{#N/A,#N/A,FALSE,"CRONO 0";#N/A,#N/A,FALSE,"CRONO (4)";#N/A,#N/A,FALSE,"CRONO (3)";#N/A,#N/A,FALSE,"CRONO (2)";#N/A,#N/A,FALSE,"CRONO (1)"}</definedName>
    <definedName name="CD" localSheetId="31" hidden="1">{#N/A,#N/A,FALSE,"CRONO 0";#N/A,#N/A,FALSE,"CRONO (4)";#N/A,#N/A,FALSE,"CRONO (3)";#N/A,#N/A,FALSE,"CRONO (2)";#N/A,#N/A,FALSE,"CRONO (1)"}</definedName>
    <definedName name="CD" localSheetId="29" hidden="1">{#N/A,#N/A,FALSE,"CRONO 0";#N/A,#N/A,FALSE,"CRONO (4)";#N/A,#N/A,FALSE,"CRONO (3)";#N/A,#N/A,FALSE,"CRONO (2)";#N/A,#N/A,FALSE,"CRONO (1)"}</definedName>
    <definedName name="CD" localSheetId="23" hidden="1">{#N/A,#N/A,FALSE,"CRONO 0";#N/A,#N/A,FALSE,"CRONO (4)";#N/A,#N/A,FALSE,"CRONO (3)";#N/A,#N/A,FALSE,"CRONO (2)";#N/A,#N/A,FALSE,"CRONO (1)"}</definedName>
    <definedName name="CD" localSheetId="55" hidden="1">{#N/A,#N/A,FALSE,"CRONO 0";#N/A,#N/A,FALSE,"CRONO (4)";#N/A,#N/A,FALSE,"CRONO (3)";#N/A,#N/A,FALSE,"CRONO (2)";#N/A,#N/A,FALSE,"CRONO (1)"}</definedName>
    <definedName name="CD" hidden="1">{#N/A,#N/A,FALSE,"CRONO 0";#N/A,#N/A,FALSE,"CRONO (4)";#N/A,#N/A,FALSE,"CRONO (3)";#N/A,#N/A,FALSE,"CRONO (2)";#N/A,#N/A,FALSE,"CRONO (1)"}</definedName>
    <definedName name="cdafadsfaa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adsfaa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dss" localSheetId="25" hidden="1">{#N/A,#N/A,FALSE,"CARATUL";#N/A,#N/A,FALSE,"PROFIT AND LOSS";#N/A,#N/A,FALSE,"GRAFICO_PBT";#N/A,#N/A,FALSE,"EXPLIC.VARIANTE";#N/A,#N/A,FALSE,"GENERAL EXP.AREA"}</definedName>
    <definedName name="cdafdss" localSheetId="27" hidden="1">{#N/A,#N/A,FALSE,"CARATUL";#N/A,#N/A,FALSE,"PROFIT AND LOSS";#N/A,#N/A,FALSE,"GRAFICO_PBT";#N/A,#N/A,FALSE,"EXPLIC.VARIANTE";#N/A,#N/A,FALSE,"GENERAL EXP.AREA"}</definedName>
    <definedName name="cdafdss" localSheetId="31" hidden="1">{#N/A,#N/A,FALSE,"CARATUL";#N/A,#N/A,FALSE,"PROFIT AND LOSS";#N/A,#N/A,FALSE,"GRAFICO_PBT";#N/A,#N/A,FALSE,"EXPLIC.VARIANTE";#N/A,#N/A,FALSE,"GENERAL EXP.AREA"}</definedName>
    <definedName name="cdafdss" localSheetId="29" hidden="1">{#N/A,#N/A,FALSE,"CARATUL";#N/A,#N/A,FALSE,"PROFIT AND LOSS";#N/A,#N/A,FALSE,"GRAFICO_PBT";#N/A,#N/A,FALSE,"EXPLIC.VARIANTE";#N/A,#N/A,FALSE,"GENERAL EXP.AREA"}</definedName>
    <definedName name="cdafdss" localSheetId="23" hidden="1">{#N/A,#N/A,FALSE,"CARATUL";#N/A,#N/A,FALSE,"PROFIT AND LOSS";#N/A,#N/A,FALSE,"GRAFICO_PBT";#N/A,#N/A,FALSE,"EXPLIC.VARIANTE";#N/A,#N/A,FALSE,"GENERAL EXP.AREA"}</definedName>
    <definedName name="cdafdss" localSheetId="55" hidden="1">{#N/A,#N/A,FALSE,"CARATUL";#N/A,#N/A,FALSE,"PROFIT AND LOSS";#N/A,#N/A,FALSE,"GRAFICO_PBT";#N/A,#N/A,FALSE,"EXPLIC.VARIANTE";#N/A,#N/A,FALSE,"GENERAL EXP.AREA"}</definedName>
    <definedName name="cdafdss" hidden="1">{#N/A,#N/A,FALSE,"CARATUL";#N/A,#N/A,FALSE,"PROFIT AND LOSS";#N/A,#N/A,FALSE,"GRAFICO_PBT";#N/A,#N/A,FALSE,"EXPLIC.VARIANTE";#N/A,#N/A,FALSE,"GENERAL EXP.AREA"}</definedName>
    <definedName name="CDB">#REF!</definedName>
    <definedName name="cdcdcdc" localSheetId="25" hidden="1">{#N/A,#N/A,FALSE,"CARATUL";#N/A,#N/A,FALSE,"PROFIT AND LOSS";#N/A,#N/A,FALSE,"GRAFICO_PBT";#N/A,#N/A,FALSE,"EXPLIC.VARIANTE";#N/A,#N/A,FALSE,"GENERAL EXP.AREA"}</definedName>
    <definedName name="cdcdcdc" localSheetId="27" hidden="1">{#N/A,#N/A,FALSE,"CARATUL";#N/A,#N/A,FALSE,"PROFIT AND LOSS";#N/A,#N/A,FALSE,"GRAFICO_PBT";#N/A,#N/A,FALSE,"EXPLIC.VARIANTE";#N/A,#N/A,FALSE,"GENERAL EXP.AREA"}</definedName>
    <definedName name="cdcdcdc" localSheetId="31" hidden="1">{#N/A,#N/A,FALSE,"CARATUL";#N/A,#N/A,FALSE,"PROFIT AND LOSS";#N/A,#N/A,FALSE,"GRAFICO_PBT";#N/A,#N/A,FALSE,"EXPLIC.VARIANTE";#N/A,#N/A,FALSE,"GENERAL EXP.AREA"}</definedName>
    <definedName name="cdcdcdc" localSheetId="29" hidden="1">{#N/A,#N/A,FALSE,"CARATUL";#N/A,#N/A,FALSE,"PROFIT AND LOSS";#N/A,#N/A,FALSE,"GRAFICO_PBT";#N/A,#N/A,FALSE,"EXPLIC.VARIANTE";#N/A,#N/A,FALSE,"GENERAL EXP.AREA"}</definedName>
    <definedName name="cdcdcdc" localSheetId="23" hidden="1">{#N/A,#N/A,FALSE,"CARATUL";#N/A,#N/A,FALSE,"PROFIT AND LOSS";#N/A,#N/A,FALSE,"GRAFICO_PBT";#N/A,#N/A,FALSE,"EXPLIC.VARIANTE";#N/A,#N/A,FALSE,"GENERAL EXP.AREA"}</definedName>
    <definedName name="cdcdcdc" localSheetId="55" hidden="1">{#N/A,#N/A,FALSE,"CARATUL";#N/A,#N/A,FALSE,"PROFIT AND LOSS";#N/A,#N/A,FALSE,"GRAFICO_PBT";#N/A,#N/A,FALSE,"EXPLIC.VARIANTE";#N/A,#N/A,FALSE,"GENERAL EXP.AREA"}</definedName>
    <definedName name="cdcdcdc" hidden="1">{#N/A,#N/A,FALSE,"CARATUL";#N/A,#N/A,FALSE,"PROFIT AND LOSS";#N/A,#N/A,FALSE,"GRAFICO_PBT";#N/A,#N/A,FALSE,"EXPLIC.VARIANTE";#N/A,#N/A,FALSE,"GENERAL EXP.AREA"}</definedName>
    <definedName name="cdcdcdcdc" localSheetId="25" hidden="1">{#N/A,#N/A,FALSE,"CARATUL";#N/A,#N/A,FALSE,"PROFIT AND LOSS";#N/A,#N/A,FALSE,"GRAFICO_PBT";#N/A,#N/A,FALSE,"EXPLIC.VARIANTE";#N/A,#N/A,FALSE,"GENERAL EXP.AREA"}</definedName>
    <definedName name="cdcdcdcdc" localSheetId="27" hidden="1">{#N/A,#N/A,FALSE,"CARATUL";#N/A,#N/A,FALSE,"PROFIT AND LOSS";#N/A,#N/A,FALSE,"GRAFICO_PBT";#N/A,#N/A,FALSE,"EXPLIC.VARIANTE";#N/A,#N/A,FALSE,"GENERAL EXP.AREA"}</definedName>
    <definedName name="cdcdcdcdc" localSheetId="31" hidden="1">{#N/A,#N/A,FALSE,"CARATUL";#N/A,#N/A,FALSE,"PROFIT AND LOSS";#N/A,#N/A,FALSE,"GRAFICO_PBT";#N/A,#N/A,FALSE,"EXPLIC.VARIANTE";#N/A,#N/A,FALSE,"GENERAL EXP.AREA"}</definedName>
    <definedName name="cdcdcdcdc" localSheetId="29" hidden="1">{#N/A,#N/A,FALSE,"CARATUL";#N/A,#N/A,FALSE,"PROFIT AND LOSS";#N/A,#N/A,FALSE,"GRAFICO_PBT";#N/A,#N/A,FALSE,"EXPLIC.VARIANTE";#N/A,#N/A,FALSE,"GENERAL EXP.AREA"}</definedName>
    <definedName name="cdcdcdcdc" localSheetId="23" hidden="1">{#N/A,#N/A,FALSE,"CARATUL";#N/A,#N/A,FALSE,"PROFIT AND LOSS";#N/A,#N/A,FALSE,"GRAFICO_PBT";#N/A,#N/A,FALSE,"EXPLIC.VARIANTE";#N/A,#N/A,FALSE,"GENERAL EXP.AREA"}</definedName>
    <definedName name="cdcdcdcdc" localSheetId="55" hidden="1">{#N/A,#N/A,FALSE,"CARATUL";#N/A,#N/A,FALSE,"PROFIT AND LOSS";#N/A,#N/A,FALSE,"GRAFICO_PBT";#N/A,#N/A,FALSE,"EXPLIC.VARIANTE";#N/A,#N/A,FALSE,"GENERAL EXP.AREA"}</definedName>
    <definedName name="cdcdcdcdc" hidden="1">{#N/A,#N/A,FALSE,"CARATUL";#N/A,#N/A,FALSE,"PROFIT AND LOSS";#N/A,#N/A,FALSE,"GRAFICO_PBT";#N/A,#N/A,FALSE,"EXPLIC.VARIANTE";#N/A,#N/A,FALSE,"GENERAL EXP.AREA"}</definedName>
    <definedName name="cdcdcdcdcdcdcdcdcdcdcdcdcdcdcdc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cdcdcdcdcdcdcdcdcdcdcdcdcdcdc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e" localSheetId="39">[1]!___p1</definedName>
    <definedName name="cde" localSheetId="20">[1]!___p1</definedName>
    <definedName name="cde" localSheetId="4">[1]!___p1</definedName>
    <definedName name="cde" localSheetId="25">[1]!___p1</definedName>
    <definedName name="cde" localSheetId="27">[1]!___p1</definedName>
    <definedName name="cde" localSheetId="31">[1]!___p1</definedName>
    <definedName name="cde" localSheetId="35">[1]!___p1</definedName>
    <definedName name="cde" localSheetId="33">[1]!___p1</definedName>
    <definedName name="cde" localSheetId="53">[1]!___p1</definedName>
    <definedName name="cde" localSheetId="29">[1]!___p1</definedName>
    <definedName name="cde" localSheetId="49">[1]!___p1</definedName>
    <definedName name="cde" localSheetId="6">[1]!___p1</definedName>
    <definedName name="cde" localSheetId="41">[1]!___p1</definedName>
    <definedName name="cde" localSheetId="8">[1]!___p1</definedName>
    <definedName name="cde" localSheetId="43">[1]!___p1</definedName>
    <definedName name="cde" localSheetId="10">[1]!___p1</definedName>
    <definedName name="cde" localSheetId="37">[1]!___p1</definedName>
    <definedName name="cde" localSheetId="12">[1]!___p1</definedName>
    <definedName name="cde" localSheetId="51">[1]!___p1</definedName>
    <definedName name="cde" localSheetId="14">[1]!___p1</definedName>
    <definedName name="cde" localSheetId="23">[1]!___p1</definedName>
    <definedName name="cde" localSheetId="55">[0]!___p1</definedName>
    <definedName name="cde" localSheetId="47">[1]!___p1</definedName>
    <definedName name="cde" localSheetId="18">[1]!___p1</definedName>
    <definedName name="cde" localSheetId="45">[1]!___p1</definedName>
    <definedName name="cde" localSheetId="16">[1]!___p1</definedName>
    <definedName name="cde">[0]!___p1</definedName>
    <definedName name="CDFV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F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I">#REF!</definedName>
    <definedName name="CDP">#REF!</definedName>
    <definedName name="CDSAFCDSA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cs" localSheetId="25" hidden="1">{#N/A,#N/A,FALSE,"CARATUL";#N/A,#N/A,FALSE,"PROFIT AND LOSS";#N/A,#N/A,FALSE,"GRAFICO_PBT";#N/A,#N/A,FALSE,"EXPLIC.VARIANTE";#N/A,#N/A,FALSE,"GENERAL EXP.AREA"}</definedName>
    <definedName name="cdscs" localSheetId="27" hidden="1">{#N/A,#N/A,FALSE,"CARATUL";#N/A,#N/A,FALSE,"PROFIT AND LOSS";#N/A,#N/A,FALSE,"GRAFICO_PBT";#N/A,#N/A,FALSE,"EXPLIC.VARIANTE";#N/A,#N/A,FALSE,"GENERAL EXP.AREA"}</definedName>
    <definedName name="cdscs" localSheetId="31" hidden="1">{#N/A,#N/A,FALSE,"CARATUL";#N/A,#N/A,FALSE,"PROFIT AND LOSS";#N/A,#N/A,FALSE,"GRAFICO_PBT";#N/A,#N/A,FALSE,"EXPLIC.VARIANTE";#N/A,#N/A,FALSE,"GENERAL EXP.AREA"}</definedName>
    <definedName name="cdscs" localSheetId="29" hidden="1">{#N/A,#N/A,FALSE,"CARATUL";#N/A,#N/A,FALSE,"PROFIT AND LOSS";#N/A,#N/A,FALSE,"GRAFICO_PBT";#N/A,#N/A,FALSE,"EXPLIC.VARIANTE";#N/A,#N/A,FALSE,"GENERAL EXP.AREA"}</definedName>
    <definedName name="cdscs" localSheetId="23" hidden="1">{#N/A,#N/A,FALSE,"CARATUL";#N/A,#N/A,FALSE,"PROFIT AND LOSS";#N/A,#N/A,FALSE,"GRAFICO_PBT";#N/A,#N/A,FALSE,"EXPLIC.VARIANTE";#N/A,#N/A,FALSE,"GENERAL EXP.AREA"}</definedName>
    <definedName name="cdscs" localSheetId="55" hidden="1">{#N/A,#N/A,FALSE,"CARATUL";#N/A,#N/A,FALSE,"PROFIT AND LOSS";#N/A,#N/A,FALSE,"GRAFICO_PBT";#N/A,#N/A,FALSE,"EXPLIC.VARIANTE";#N/A,#N/A,FALSE,"GENERAL EXP.AREA"}</definedName>
    <definedName name="cdscs" hidden="1">{#N/A,#N/A,FALSE,"CARATUL";#N/A,#N/A,FALSE,"PROFIT AND LOSS";#N/A,#N/A,FALSE,"GRAFICO_PBT";#N/A,#N/A,FALSE,"EXPLIC.VARIANTE";#N/A,#N/A,FALSE,"GENERAL EXP.AREA"}</definedName>
    <definedName name="cdsd" localSheetId="25" hidden="1">{#N/A,#N/A,FALSE,"CARATUL";#N/A,#N/A,FALSE,"PROFIT AND LOSS";#N/A,#N/A,FALSE,"GRAFICO_PBT";#N/A,#N/A,FALSE,"EXPLIC.VARIANTE";#N/A,#N/A,FALSE,"GENERAL EXP.AREA"}</definedName>
    <definedName name="cdsd" localSheetId="27" hidden="1">{#N/A,#N/A,FALSE,"CARATUL";#N/A,#N/A,FALSE,"PROFIT AND LOSS";#N/A,#N/A,FALSE,"GRAFICO_PBT";#N/A,#N/A,FALSE,"EXPLIC.VARIANTE";#N/A,#N/A,FALSE,"GENERAL EXP.AREA"}</definedName>
    <definedName name="cdsd" localSheetId="31" hidden="1">{#N/A,#N/A,FALSE,"CARATUL";#N/A,#N/A,FALSE,"PROFIT AND LOSS";#N/A,#N/A,FALSE,"GRAFICO_PBT";#N/A,#N/A,FALSE,"EXPLIC.VARIANTE";#N/A,#N/A,FALSE,"GENERAL EXP.AREA"}</definedName>
    <definedName name="cdsd" localSheetId="29" hidden="1">{#N/A,#N/A,FALSE,"CARATUL";#N/A,#N/A,FALSE,"PROFIT AND LOSS";#N/A,#N/A,FALSE,"GRAFICO_PBT";#N/A,#N/A,FALSE,"EXPLIC.VARIANTE";#N/A,#N/A,FALSE,"GENERAL EXP.AREA"}</definedName>
    <definedName name="cdsd" localSheetId="23" hidden="1">{#N/A,#N/A,FALSE,"CARATUL";#N/A,#N/A,FALSE,"PROFIT AND LOSS";#N/A,#N/A,FALSE,"GRAFICO_PBT";#N/A,#N/A,FALSE,"EXPLIC.VARIANTE";#N/A,#N/A,FALSE,"GENERAL EXP.AREA"}</definedName>
    <definedName name="cdsd" localSheetId="55" hidden="1">{#N/A,#N/A,FALSE,"CARATUL";#N/A,#N/A,FALSE,"PROFIT AND LOSS";#N/A,#N/A,FALSE,"GRAFICO_PBT";#N/A,#N/A,FALSE,"EXPLIC.VARIANTE";#N/A,#N/A,FALSE,"GENERAL EXP.AREA"}</definedName>
    <definedName name="cdsd" hidden="1">{#N/A,#N/A,FALSE,"CARATUL";#N/A,#N/A,FALSE,"PROFIT AND LOSS";#N/A,#N/A,FALSE,"GRAFICO_PBT";#N/A,#N/A,FALSE,"EXPLIC.VARIANTE";#N/A,#N/A,FALSE,"GENERAL EXP.AREA"}</definedName>
    <definedName name="CDSEW">#REF!</definedName>
    <definedName name="cdsfdsaf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fdsaf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ea">#REF!</definedName>
    <definedName name="ceafixo">#REF!</definedName>
    <definedName name="CEBO97">#REF!</definedName>
    <definedName name="CEBOLINHA96">#REF!</definedName>
    <definedName name="CEBOLINHA97">#REF!</definedName>
    <definedName name="CEBOLINHA98">#REF!</definedName>
    <definedName name="CEBOLINHACPM96">#REF!</definedName>
    <definedName name="CEBOLINHACPM97">#REF!</definedName>
    <definedName name="CEBOLINHACPM98">#REF!</definedName>
    <definedName name="CEBOLINHAMEDIACPM97">#REF!</definedName>
    <definedName name="cebolinhatabela98">#REF!</definedName>
    <definedName name="cec">#REF!</definedName>
    <definedName name="CEE">#REF!</definedName>
    <definedName name="ceg">#REF!</definedName>
    <definedName name="celia" localSheetId="39">[1]!_p1</definedName>
    <definedName name="celia" localSheetId="20">[1]!_p1</definedName>
    <definedName name="celia" localSheetId="4">[1]!_p1</definedName>
    <definedName name="celia" localSheetId="25">[1]!_p1</definedName>
    <definedName name="celia" localSheetId="27">[1]!_p1</definedName>
    <definedName name="celia" localSheetId="31">[1]!_p1</definedName>
    <definedName name="celia" localSheetId="35">[1]!_p1</definedName>
    <definedName name="celia" localSheetId="33">[1]!_p1</definedName>
    <definedName name="celia" localSheetId="53">[1]!_p1</definedName>
    <definedName name="celia" localSheetId="29">[1]!_p1</definedName>
    <definedName name="celia" localSheetId="49">[1]!_p1</definedName>
    <definedName name="celia" localSheetId="6">[1]!_p1</definedName>
    <definedName name="celia" localSheetId="41">[1]!_p1</definedName>
    <definedName name="celia" localSheetId="8">[1]!_p1</definedName>
    <definedName name="celia" localSheetId="43">[1]!_p1</definedName>
    <definedName name="celia" localSheetId="10">[1]!_p1</definedName>
    <definedName name="celia" localSheetId="37">[1]!_p1</definedName>
    <definedName name="celia" localSheetId="12">[1]!_p1</definedName>
    <definedName name="celia" localSheetId="51">[1]!_p1</definedName>
    <definedName name="celia" localSheetId="14">[1]!_p1</definedName>
    <definedName name="celia" localSheetId="23">[1]!_p1</definedName>
    <definedName name="celia" localSheetId="55">[0]!_p1</definedName>
    <definedName name="celia" localSheetId="47">[1]!_p1</definedName>
    <definedName name="celia" localSheetId="18">[1]!_p1</definedName>
    <definedName name="celia" localSheetId="45">[1]!_p1</definedName>
    <definedName name="celia" localSheetId="16">[1]!_p1</definedName>
    <definedName name="celia">[0]!_p1</definedName>
    <definedName name="Cell_Errors">#N/A</definedName>
    <definedName name="celltips_area">#REF!</definedName>
    <definedName name="Cenario">#REF!:OFFSET(#REF!,0,0,COUNTA(#REF!)-1)</definedName>
    <definedName name="Cenarioooooo" hidden="1">#N/A</definedName>
    <definedName name="Cenários_Papel">#REF!</definedName>
    <definedName name="cent" localSheetId="25" hidden="1">{"'Comercial'!$A$1:$K$258","'Comercial'!$A$1:$K$257"}</definedName>
    <definedName name="cent" localSheetId="27" hidden="1">{"'Comercial'!$A$1:$K$258","'Comercial'!$A$1:$K$257"}</definedName>
    <definedName name="cent" localSheetId="31" hidden="1">{"'Comercial'!$A$1:$K$258","'Comercial'!$A$1:$K$257"}</definedName>
    <definedName name="cent" localSheetId="29" hidden="1">{"'Comercial'!$A$1:$K$258","'Comercial'!$A$1:$K$257"}</definedName>
    <definedName name="cent" localSheetId="23" hidden="1">{"'Comercial'!$A$1:$K$258","'Comercial'!$A$1:$K$257"}</definedName>
    <definedName name="cent" localSheetId="55" hidden="1">{"'Comercial'!$A$1:$K$258","'Comercial'!$A$1:$K$257"}</definedName>
    <definedName name="cent" hidden="1">{"'Comercial'!$A$1:$K$258","'Comercial'!$A$1:$K$257"}</definedName>
    <definedName name="CENTRO">"321400"</definedName>
    <definedName name="CENTRO_OESTE">#REF!</definedName>
    <definedName name="centro_sul">#REF!</definedName>
    <definedName name="centxdol">#REF!</definedName>
    <definedName name="CEREAIS_FAMILIA">#REF!</definedName>
    <definedName name="cf" localSheetId="25" hidden="1">{#N/A,#N/A,FALSE,"TOTAL"}</definedName>
    <definedName name="cf" localSheetId="27" hidden="1">{#N/A,#N/A,FALSE,"TOTAL"}</definedName>
    <definedName name="cf" localSheetId="31" hidden="1">{#N/A,#N/A,FALSE,"TOTAL"}</definedName>
    <definedName name="cf" localSheetId="29" hidden="1">{#N/A,#N/A,FALSE,"TOTAL"}</definedName>
    <definedName name="cf" localSheetId="23" hidden="1">{#N/A,#N/A,FALSE,"TOTAL"}</definedName>
    <definedName name="cf" localSheetId="55" hidden="1">{#N/A,#N/A,FALSE,"TOTAL"}</definedName>
    <definedName name="cf" hidden="1">{#N/A,#N/A,FALSE,"TOTAL"}</definedName>
    <definedName name="CFBDFGR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DFGR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FBFGHRT" localSheetId="25" hidden="1">{"1DhPgAbs",#N/A,FALSE,"dHora";"2DhPgPerc",#N/A,FALSE,"dHora";"3DhPgAbsAcum",#N/A,FALSE,"dHora"}</definedName>
    <definedName name="CFBFGHRT" localSheetId="27" hidden="1">{"1DhPgAbs",#N/A,FALSE,"dHora";"2DhPgPerc",#N/A,FALSE,"dHora";"3DhPgAbsAcum",#N/A,FALSE,"dHora"}</definedName>
    <definedName name="CFBFGHRT" localSheetId="31" hidden="1">{"1DhPgAbs",#N/A,FALSE,"dHora";"2DhPgPerc",#N/A,FALSE,"dHora";"3DhPgAbsAcum",#N/A,FALSE,"dHora"}</definedName>
    <definedName name="CFBFGHRT" localSheetId="29" hidden="1">{"1DhPgAbs",#N/A,FALSE,"dHora";"2DhPgPerc",#N/A,FALSE,"dHora";"3DhPgAbsAcum",#N/A,FALSE,"dHora"}</definedName>
    <definedName name="CFBFGHRT" localSheetId="23" hidden="1">{"1DhPgAbs",#N/A,FALSE,"dHora";"2DhPgPerc",#N/A,FALSE,"dHora";"3DhPgAbsAcum",#N/A,FALSE,"dHora"}</definedName>
    <definedName name="CFBFGHRT" localSheetId="55" hidden="1">{"1DhPgAbs",#N/A,FALSE,"dHora";"2DhPgPerc",#N/A,FALSE,"dHora";"3DhPgAbsAcum",#N/A,FALSE,"dHora"}</definedName>
    <definedName name="CFBFGHRT" hidden="1">{"1DhPgAbs",#N/A,FALSE,"dHora";"2DhPgPerc",#N/A,FALSE,"dHora";"3DhPgAbsAcum",#N/A,FALSE,"dHora"}</definedName>
    <definedName name="cfd">#REF!</definedName>
    <definedName name="cfdafda" localSheetId="25" hidden="1">{#N/A,#N/A,FALSE,"CARATUL";#N/A,#N/A,FALSE,"PROFIT AND LOSS";#N/A,#N/A,FALSE,"GRAFICO_PBT";#N/A,#N/A,FALSE,"EXPLIC.VARIANTE";#N/A,#N/A,FALSE,"GENERAL EXP.AREA"}</definedName>
    <definedName name="cfdafda" localSheetId="27" hidden="1">{#N/A,#N/A,FALSE,"CARATUL";#N/A,#N/A,FALSE,"PROFIT AND LOSS";#N/A,#N/A,FALSE,"GRAFICO_PBT";#N/A,#N/A,FALSE,"EXPLIC.VARIANTE";#N/A,#N/A,FALSE,"GENERAL EXP.AREA"}</definedName>
    <definedName name="cfdafda" localSheetId="31" hidden="1">{#N/A,#N/A,FALSE,"CARATUL";#N/A,#N/A,FALSE,"PROFIT AND LOSS";#N/A,#N/A,FALSE,"GRAFICO_PBT";#N/A,#N/A,FALSE,"EXPLIC.VARIANTE";#N/A,#N/A,FALSE,"GENERAL EXP.AREA"}</definedName>
    <definedName name="cfdafda" localSheetId="29" hidden="1">{#N/A,#N/A,FALSE,"CARATUL";#N/A,#N/A,FALSE,"PROFIT AND LOSS";#N/A,#N/A,FALSE,"GRAFICO_PBT";#N/A,#N/A,FALSE,"EXPLIC.VARIANTE";#N/A,#N/A,FALSE,"GENERAL EXP.AREA"}</definedName>
    <definedName name="cfdafda" localSheetId="23" hidden="1">{#N/A,#N/A,FALSE,"CARATUL";#N/A,#N/A,FALSE,"PROFIT AND LOSS";#N/A,#N/A,FALSE,"GRAFICO_PBT";#N/A,#N/A,FALSE,"EXPLIC.VARIANTE";#N/A,#N/A,FALSE,"GENERAL EXP.AREA"}</definedName>
    <definedName name="cfdafda" localSheetId="55" hidden="1">{#N/A,#N/A,FALSE,"CARATUL";#N/A,#N/A,FALSE,"PROFIT AND LOSS";#N/A,#N/A,FALSE,"GRAFICO_PBT";#N/A,#N/A,FALSE,"EXPLIC.VARIANTE";#N/A,#N/A,FALSE,"GENERAL EXP.AREA"}</definedName>
    <definedName name="cfdafda" hidden="1">{#N/A,#N/A,FALSE,"CARATUL";#N/A,#N/A,FALSE,"PROFIT AND LOSS";#N/A,#N/A,FALSE,"GRAFICO_PBT";#N/A,#N/A,FALSE,"EXPLIC.VARIANTE";#N/A,#N/A,FALSE,"GENERAL EXP.AREA"}</definedName>
    <definedName name="cfgcgf">#REF!</definedName>
    <definedName name="CFGD">#REF!</definedName>
    <definedName name="CFH1999M">#REF!</definedName>
    <definedName name="CFH2000M">#REF!</definedName>
    <definedName name="cfhcfh">#REF!</definedName>
    <definedName name="CFHSUMMARY">#REF!</definedName>
    <definedName name="CFprprprrkrkrkrkpdpddkdkdkdkdkd">#REF!</definedName>
    <definedName name="cfssgfdasdsgfda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ssgfdasdsgfda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LO">#REF!</definedName>
    <definedName name="cgsafg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gsafg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H">#REF!</definedName>
    <definedName name="CHAMBINHO">#REF!</definedName>
    <definedName name="CHAMYTO">#REF!</definedName>
    <definedName name="CHANDELLE">#REF!</definedName>
    <definedName name="chanel">#REF!</definedName>
    <definedName name="ChaveFérias">#REF!</definedName>
    <definedName name="ChaveLicençaMédica">#REF!</definedName>
    <definedName name="ChavePersonalizada1">#REF!</definedName>
    <definedName name="ChavePersonalizada2">#REF!</definedName>
    <definedName name="ChavePessoal">#REF!</definedName>
    <definedName name="CHICO97">#REF!</definedName>
    <definedName name="CHICOBENTO96">#REF!</definedName>
    <definedName name="CHICOBENTO97">#REF!</definedName>
    <definedName name="CHICOBENTO98">#REF!</definedName>
    <definedName name="CHICOBENTOCPM96">#REF!</definedName>
    <definedName name="CHICOBENTOCPM97">#REF!</definedName>
    <definedName name="CHICOBENTOCPM98">#REF!</definedName>
    <definedName name="CHICOBENTOMEDIACPM97">#REF!</definedName>
    <definedName name="chicobentotabela98">#REF!</definedName>
    <definedName name="China_against">#REF!,#REF!,#REF!</definedName>
    <definedName name="China_played">#REF!,#REF!,#REF!</definedName>
    <definedName name="chjtyytj" localSheetId="25" hidden="1">{"'Janeiro'!$A$1:$I$153"}</definedName>
    <definedName name="chjtyytj" localSheetId="27" hidden="1">{"'Janeiro'!$A$1:$I$153"}</definedName>
    <definedName name="chjtyytj" localSheetId="31" hidden="1">{"'Janeiro'!$A$1:$I$153"}</definedName>
    <definedName name="chjtyytj" localSheetId="29" hidden="1">{"'Janeiro'!$A$1:$I$153"}</definedName>
    <definedName name="chjtyytj" localSheetId="23" hidden="1">{"'Janeiro'!$A$1:$I$153"}</definedName>
    <definedName name="chjtyytj" localSheetId="55" hidden="1">{"'Janeiro'!$A$1:$I$153"}</definedName>
    <definedName name="chjtyytj" hidden="1">{"'Janeiro'!$A$1:$I$153"}</definedName>
    <definedName name="CHK">#REF!</definedName>
    <definedName name="CHOCOLATE">#REF!</definedName>
    <definedName name="CHOCOLATES">#REF!</definedName>
    <definedName name="CHUCHI" localSheetId="25" hidden="1">{#N/A,#N/A,FALSE,"CARATUL";#N/A,#N/A,FALSE,"PROFIT AND LOSS";#N/A,#N/A,FALSE,"GRAFICO_PBT";#N/A,#N/A,FALSE,"EXPLIC.VARIANTE";#N/A,#N/A,FALSE,"GENERAL EXP.AREA"}</definedName>
    <definedName name="CHUCHI" localSheetId="27" hidden="1">{#N/A,#N/A,FALSE,"CARATUL";#N/A,#N/A,FALSE,"PROFIT AND LOSS";#N/A,#N/A,FALSE,"GRAFICO_PBT";#N/A,#N/A,FALSE,"EXPLIC.VARIANTE";#N/A,#N/A,FALSE,"GENERAL EXP.AREA"}</definedName>
    <definedName name="CHUCHI" localSheetId="31" hidden="1">{#N/A,#N/A,FALSE,"CARATUL";#N/A,#N/A,FALSE,"PROFIT AND LOSS";#N/A,#N/A,FALSE,"GRAFICO_PBT";#N/A,#N/A,FALSE,"EXPLIC.VARIANTE";#N/A,#N/A,FALSE,"GENERAL EXP.AREA"}</definedName>
    <definedName name="CHUCHI" localSheetId="29" hidden="1">{#N/A,#N/A,FALSE,"CARATUL";#N/A,#N/A,FALSE,"PROFIT AND LOSS";#N/A,#N/A,FALSE,"GRAFICO_PBT";#N/A,#N/A,FALSE,"EXPLIC.VARIANTE";#N/A,#N/A,FALSE,"GENERAL EXP.AREA"}</definedName>
    <definedName name="CHUCHI" localSheetId="23" hidden="1">{#N/A,#N/A,FALSE,"CARATUL";#N/A,#N/A,FALSE,"PROFIT AND LOSS";#N/A,#N/A,FALSE,"GRAFICO_PBT";#N/A,#N/A,FALSE,"EXPLIC.VARIANTE";#N/A,#N/A,FALSE,"GENERAL EXP.AREA"}</definedName>
    <definedName name="CHUCHI" localSheetId="55" hidden="1">{#N/A,#N/A,FALSE,"CARATUL";#N/A,#N/A,FALSE,"PROFIT AND LOSS";#N/A,#N/A,FALSE,"GRAFICO_PBT";#N/A,#N/A,FALSE,"EXPLIC.VARIANTE";#N/A,#N/A,FALSE,"GENERAL EXP.AREA"}</definedName>
    <definedName name="CHUCHI" hidden="1">{#N/A,#N/A,FALSE,"CARATUL";#N/A,#N/A,FALSE,"PROFIT AND LOSS";#N/A,#N/A,FALSE,"GRAFICO_PBT";#N/A,#N/A,FALSE,"EXPLIC.VARIANTE";#N/A,#N/A,FALSE,"GENERAL EXP.AREA"}</definedName>
    <definedName name="Churnsensitivity">#REF!</definedName>
    <definedName name="ci">#REF!</definedName>
    <definedName name="Cic">#REF!</definedName>
    <definedName name="CID">#REF!</definedName>
    <definedName name="CIDREGIONAIS">#REF!</definedName>
    <definedName name="Cin">#REF!</definedName>
    <definedName name="Cin_1">#REF!</definedName>
    <definedName name="Cin_13">#REF!</definedName>
    <definedName name="Cin_2">#REF!</definedName>
    <definedName name="Cin_3">#REF!</definedName>
    <definedName name="cinco">#REF!</definedName>
    <definedName name="CINE">#REF!</definedName>
    <definedName name="cine_2009">#REF!</definedName>
    <definedName name="cine12" localSheetId="39">[1]!_p1</definedName>
    <definedName name="cine12" localSheetId="20">[1]!_p1</definedName>
    <definedName name="cine12" localSheetId="4">[1]!_p1</definedName>
    <definedName name="cine12" localSheetId="25">[1]!_p1</definedName>
    <definedName name="cine12" localSheetId="27">[1]!_p1</definedName>
    <definedName name="cine12" localSheetId="31">[1]!_p1</definedName>
    <definedName name="cine12" localSheetId="35">[1]!_p1</definedName>
    <definedName name="cine12" localSheetId="33">[1]!_p1</definedName>
    <definedName name="cine12" localSheetId="53">[1]!_p1</definedName>
    <definedName name="cine12" localSheetId="29">[1]!_p1</definedName>
    <definedName name="cine12" localSheetId="49">[1]!_p1</definedName>
    <definedName name="cine12" localSheetId="6">[1]!_p1</definedName>
    <definedName name="cine12" localSheetId="41">[1]!_p1</definedName>
    <definedName name="cine12" localSheetId="8">[1]!_p1</definedName>
    <definedName name="cine12" localSheetId="43">[1]!_p1</definedName>
    <definedName name="cine12" localSheetId="10">[1]!_p1</definedName>
    <definedName name="cine12" localSheetId="37">[1]!_p1</definedName>
    <definedName name="cine12" localSheetId="12">[1]!_p1</definedName>
    <definedName name="cine12" localSheetId="51">[1]!_p1</definedName>
    <definedName name="cine12" localSheetId="14">[1]!_p1</definedName>
    <definedName name="cine12" localSheetId="23">[1]!_p1</definedName>
    <definedName name="cine12" localSheetId="55">[0]!_p1</definedName>
    <definedName name="cine12" localSheetId="47">[1]!_p1</definedName>
    <definedName name="cine12" localSheetId="18">[1]!_p1</definedName>
    <definedName name="cine12" localSheetId="45">[1]!_p1</definedName>
    <definedName name="cine12" localSheetId="16">[1]!_p1</definedName>
    <definedName name="cine12">[0]!_p1</definedName>
    <definedName name="cine12_1" localSheetId="39">_p1</definedName>
    <definedName name="cine12_1" localSheetId="20">_p1</definedName>
    <definedName name="cine12_1" localSheetId="4">_p1</definedName>
    <definedName name="cine12_1" localSheetId="25">_p1</definedName>
    <definedName name="cine12_1" localSheetId="27">_p1</definedName>
    <definedName name="cine12_1" localSheetId="31">_p1</definedName>
    <definedName name="cine12_1" localSheetId="35">_p1</definedName>
    <definedName name="cine12_1" localSheetId="33">_p1</definedName>
    <definedName name="cine12_1" localSheetId="53">_p1</definedName>
    <definedName name="cine12_1" localSheetId="29">_p1</definedName>
    <definedName name="cine12_1" localSheetId="49">_p1</definedName>
    <definedName name="cine12_1" localSheetId="6">_p1</definedName>
    <definedName name="cine12_1" localSheetId="41">_p1</definedName>
    <definedName name="cine12_1" localSheetId="8">_p1</definedName>
    <definedName name="cine12_1" localSheetId="43">_p1</definedName>
    <definedName name="cine12_1" localSheetId="10">_p1</definedName>
    <definedName name="cine12_1" localSheetId="37">_p1</definedName>
    <definedName name="cine12_1" localSheetId="12">_p1</definedName>
    <definedName name="cine12_1" localSheetId="51">_p1</definedName>
    <definedName name="cine12_1" localSheetId="14">_p1</definedName>
    <definedName name="cine12_1" localSheetId="23">_p1</definedName>
    <definedName name="cine12_1" localSheetId="55">_p1</definedName>
    <definedName name="cine12_1" localSheetId="47">_p1</definedName>
    <definedName name="cine12_1" localSheetId="18">_p1</definedName>
    <definedName name="cine12_1" localSheetId="45">_p1</definedName>
    <definedName name="cine12_1" localSheetId="16">_p1</definedName>
    <definedName name="cine12_1">_p1</definedName>
    <definedName name="cine12_2">"_p1"</definedName>
    <definedName name="cine12_4">"_p1"</definedName>
    <definedName name="cinefocu">#REF!</definedName>
    <definedName name="cinefocus">#REF!</definedName>
    <definedName name="Cinema">#REF!</definedName>
    <definedName name="cinema1">#REF!</definedName>
    <definedName name="cinema3" localSheetId="25" hidden="1">{"'Janeiro'!$A$1:$I$153"}</definedName>
    <definedName name="cinema3" localSheetId="27" hidden="1">{"'Janeiro'!$A$1:$I$153"}</definedName>
    <definedName name="cinema3" localSheetId="31" hidden="1">{"'Janeiro'!$A$1:$I$153"}</definedName>
    <definedName name="cinema3" localSheetId="29" hidden="1">{"'Janeiro'!$A$1:$I$153"}</definedName>
    <definedName name="cinema3" localSheetId="23" hidden="1">{"'Janeiro'!$A$1:$I$153"}</definedName>
    <definedName name="cinema3" localSheetId="55" hidden="1">{"'Janeiro'!$A$1:$I$153"}</definedName>
    <definedName name="cinema3" hidden="1">{"'Janeiro'!$A$1:$I$153"}</definedName>
    <definedName name="cini" localSheetId="39">[1]!_p1</definedName>
    <definedName name="cini" localSheetId="20">[1]!_p1</definedName>
    <definedName name="cini" localSheetId="4">[1]!_p1</definedName>
    <definedName name="cini" localSheetId="25">[1]!_p1</definedName>
    <definedName name="cini" localSheetId="27">[1]!_p1</definedName>
    <definedName name="cini" localSheetId="31">[1]!_p1</definedName>
    <definedName name="cini" localSheetId="35">[1]!_p1</definedName>
    <definedName name="cini" localSheetId="33">[1]!_p1</definedName>
    <definedName name="cini" localSheetId="53">[1]!_p1</definedName>
    <definedName name="cini" localSheetId="29">[1]!_p1</definedName>
    <definedName name="cini" localSheetId="49">[1]!_p1</definedName>
    <definedName name="cini" localSheetId="6">[1]!_p1</definedName>
    <definedName name="cini" localSheetId="41">[1]!_p1</definedName>
    <definedName name="cini" localSheetId="8">[1]!_p1</definedName>
    <definedName name="cini" localSheetId="43">[1]!_p1</definedName>
    <definedName name="cini" localSheetId="10">[1]!_p1</definedName>
    <definedName name="cini" localSheetId="37">[1]!_p1</definedName>
    <definedName name="cini" localSheetId="12">[1]!_p1</definedName>
    <definedName name="cini" localSheetId="51">[1]!_p1</definedName>
    <definedName name="cini" localSheetId="14">[1]!_p1</definedName>
    <definedName name="cini" localSheetId="23">[1]!_p1</definedName>
    <definedName name="cini" localSheetId="55">[0]!_p1</definedName>
    <definedName name="cini" localSheetId="47">[1]!_p1</definedName>
    <definedName name="cini" localSheetId="18">[1]!_p1</definedName>
    <definedName name="cini" localSheetId="45">[1]!_p1</definedName>
    <definedName name="cini" localSheetId="16">[1]!_p1</definedName>
    <definedName name="cini">[0]!_p1</definedName>
    <definedName name="cinta">#REF!</definedName>
    <definedName name="çjk">#REF!</definedName>
    <definedName name="Cl_Tot">#REF!</definedName>
    <definedName name="clarogen">#REF!</definedName>
    <definedName name="clarotur">#REF!</definedName>
    <definedName name="claudai">#REF!</definedName>
    <definedName name="claudia">#REF!</definedName>
    <definedName name="CLAUDIA96">#REF!</definedName>
    <definedName name="CLAUDIA97">#REF!</definedName>
    <definedName name="CLAUDIA98">#REF!</definedName>
    <definedName name="CLAUDIACPM96">#REF!</definedName>
    <definedName name="CLAUDIACPM97">#REF!</definedName>
    <definedName name="CLAUDIACPM98">#REF!</definedName>
    <definedName name="CLAUDIACPMMEDIA96">#REF!</definedName>
    <definedName name="CLAUDIACPMMEDIA97">#REF!</definedName>
    <definedName name="CLAUDIACPMMEDIA98">#REF!</definedName>
    <definedName name="CLAUDIAMEDIA97">#REF!</definedName>
    <definedName name="CLAUDIAMEDIA97CIRC">#REF!</definedName>
    <definedName name="CLAUDIAMEDIA98CIRC">#REF!</definedName>
    <definedName name="çlçlç">#REF!</definedName>
    <definedName name="click100">#REF!</definedName>
    <definedName name="Client">#REF!</definedName>
    <definedName name="ClientCol">OFFSET(#REF!,#REF!,1,#REF!,1)</definedName>
    <definedName name="CLIENTE">#REF!</definedName>
    <definedName name="Clientes">#REF!</definedName>
    <definedName name="ÇLK" localSheetId="39">[1]!_p1</definedName>
    <definedName name="ÇLK" localSheetId="20">[1]!_p1</definedName>
    <definedName name="ÇLK" localSheetId="4">[1]!_p1</definedName>
    <definedName name="ÇLK" localSheetId="25">[1]!_p1</definedName>
    <definedName name="ÇLK" localSheetId="27">[1]!_p1</definedName>
    <definedName name="ÇLK" localSheetId="31">[1]!_p1</definedName>
    <definedName name="ÇLK" localSheetId="35">[1]!_p1</definedName>
    <definedName name="ÇLK" localSheetId="33">[1]!_p1</definedName>
    <definedName name="ÇLK" localSheetId="53">[1]!_p1</definedName>
    <definedName name="ÇLK" localSheetId="29">[1]!_p1</definedName>
    <definedName name="ÇLK" localSheetId="49">[1]!_p1</definedName>
    <definedName name="ÇLK" localSheetId="6">[1]!_p1</definedName>
    <definedName name="ÇLK" localSheetId="41">[1]!_p1</definedName>
    <definedName name="ÇLK" localSheetId="8">[1]!_p1</definedName>
    <definedName name="ÇLK" localSheetId="43">[1]!_p1</definedName>
    <definedName name="ÇLK" localSheetId="10">[1]!_p1</definedName>
    <definedName name="ÇLK" localSheetId="37">[1]!_p1</definedName>
    <definedName name="ÇLK" localSheetId="12">[1]!_p1</definedName>
    <definedName name="ÇLK" localSheetId="51">[1]!_p1</definedName>
    <definedName name="ÇLK" localSheetId="14">[1]!_p1</definedName>
    <definedName name="ÇLK" localSheetId="23">[1]!_p1</definedName>
    <definedName name="ÇLK" localSheetId="55">[0]!_p1</definedName>
    <definedName name="ÇLK" localSheetId="47">[1]!_p1</definedName>
    <definedName name="ÇLK" localSheetId="18">[1]!_p1</definedName>
    <definedName name="ÇLK" localSheetId="45">[1]!_p1</definedName>
    <definedName name="ÇLK" localSheetId="16">[1]!_p1</definedName>
    <definedName name="ÇLK">[0]!_p1</definedName>
    <definedName name="ÇLK_1" localSheetId="39">_p1</definedName>
    <definedName name="ÇLK_1" localSheetId="20">_p1</definedName>
    <definedName name="ÇLK_1" localSheetId="4">_p1</definedName>
    <definedName name="ÇLK_1" localSheetId="25">_p1</definedName>
    <definedName name="ÇLK_1" localSheetId="27">_p1</definedName>
    <definedName name="ÇLK_1" localSheetId="31">_p1</definedName>
    <definedName name="ÇLK_1" localSheetId="35">_p1</definedName>
    <definedName name="ÇLK_1" localSheetId="33">_p1</definedName>
    <definedName name="ÇLK_1" localSheetId="53">_p1</definedName>
    <definedName name="ÇLK_1" localSheetId="29">_p1</definedName>
    <definedName name="ÇLK_1" localSheetId="49">_p1</definedName>
    <definedName name="ÇLK_1" localSheetId="6">_p1</definedName>
    <definedName name="ÇLK_1" localSheetId="41">_p1</definedName>
    <definedName name="ÇLK_1" localSheetId="8">_p1</definedName>
    <definedName name="ÇLK_1" localSheetId="43">_p1</definedName>
    <definedName name="ÇLK_1" localSheetId="10">_p1</definedName>
    <definedName name="ÇLK_1" localSheetId="37">_p1</definedName>
    <definedName name="ÇLK_1" localSheetId="12">_p1</definedName>
    <definedName name="ÇLK_1" localSheetId="51">_p1</definedName>
    <definedName name="ÇLK_1" localSheetId="14">_p1</definedName>
    <definedName name="ÇLK_1" localSheetId="23">_p1</definedName>
    <definedName name="ÇLK_1" localSheetId="55">_p1</definedName>
    <definedName name="ÇLK_1" localSheetId="47">_p1</definedName>
    <definedName name="ÇLK_1" localSheetId="18">_p1</definedName>
    <definedName name="ÇLK_1" localSheetId="45">_p1</definedName>
    <definedName name="ÇLK_1" localSheetId="16">_p1</definedName>
    <definedName name="ÇLK_1">_p1</definedName>
    <definedName name="ÇLK_2" localSheetId="39">_p1</definedName>
    <definedName name="ÇLK_2" localSheetId="20">_p1</definedName>
    <definedName name="ÇLK_2" localSheetId="4">_p1</definedName>
    <definedName name="ÇLK_2" localSheetId="25">_p1</definedName>
    <definedName name="ÇLK_2" localSheetId="27">_p1</definedName>
    <definedName name="ÇLK_2" localSheetId="31">_p1</definedName>
    <definedName name="ÇLK_2" localSheetId="35">_p1</definedName>
    <definedName name="ÇLK_2" localSheetId="33">_p1</definedName>
    <definedName name="ÇLK_2" localSheetId="53">_p1</definedName>
    <definedName name="ÇLK_2" localSheetId="29">_p1</definedName>
    <definedName name="ÇLK_2" localSheetId="49">_p1</definedName>
    <definedName name="ÇLK_2" localSheetId="6">_p1</definedName>
    <definedName name="ÇLK_2" localSheetId="41">_p1</definedName>
    <definedName name="ÇLK_2" localSheetId="8">_p1</definedName>
    <definedName name="ÇLK_2" localSheetId="43">_p1</definedName>
    <definedName name="ÇLK_2" localSheetId="10">_p1</definedName>
    <definedName name="ÇLK_2" localSheetId="37">_p1</definedName>
    <definedName name="ÇLK_2" localSheetId="12">_p1</definedName>
    <definedName name="ÇLK_2" localSheetId="51">_p1</definedName>
    <definedName name="ÇLK_2" localSheetId="14">_p1</definedName>
    <definedName name="ÇLK_2" localSheetId="23">_p1</definedName>
    <definedName name="ÇLK_2" localSheetId="55">_p1</definedName>
    <definedName name="ÇLK_2" localSheetId="47">_p1</definedName>
    <definedName name="ÇLK_2" localSheetId="18">_p1</definedName>
    <definedName name="ÇLK_2" localSheetId="45">_p1</definedName>
    <definedName name="ÇLK_2" localSheetId="16">_p1</definedName>
    <definedName name="ÇLK_2">_p1</definedName>
    <definedName name="ÇLK_3" localSheetId="39">_p1</definedName>
    <definedName name="ÇLK_3" localSheetId="20">_p1</definedName>
    <definedName name="ÇLK_3" localSheetId="4">_p1</definedName>
    <definedName name="ÇLK_3" localSheetId="25">_p1</definedName>
    <definedName name="ÇLK_3" localSheetId="27">_p1</definedName>
    <definedName name="ÇLK_3" localSheetId="31">_p1</definedName>
    <definedName name="ÇLK_3" localSheetId="35">_p1</definedName>
    <definedName name="ÇLK_3" localSheetId="33">_p1</definedName>
    <definedName name="ÇLK_3" localSheetId="53">_p1</definedName>
    <definedName name="ÇLK_3" localSheetId="29">_p1</definedName>
    <definedName name="ÇLK_3" localSheetId="49">_p1</definedName>
    <definedName name="ÇLK_3" localSheetId="6">_p1</definedName>
    <definedName name="ÇLK_3" localSheetId="41">_p1</definedName>
    <definedName name="ÇLK_3" localSheetId="8">_p1</definedName>
    <definedName name="ÇLK_3" localSheetId="43">_p1</definedName>
    <definedName name="ÇLK_3" localSheetId="10">_p1</definedName>
    <definedName name="ÇLK_3" localSheetId="37">_p1</definedName>
    <definedName name="ÇLK_3" localSheetId="12">_p1</definedName>
    <definedName name="ÇLK_3" localSheetId="51">_p1</definedName>
    <definedName name="ÇLK_3" localSheetId="14">_p1</definedName>
    <definedName name="ÇLK_3" localSheetId="23">_p1</definedName>
    <definedName name="ÇLK_3" localSheetId="55">_p1</definedName>
    <definedName name="ÇLK_3" localSheetId="47">_p1</definedName>
    <definedName name="ÇLK_3" localSheetId="18">_p1</definedName>
    <definedName name="ÇLK_3" localSheetId="45">_p1</definedName>
    <definedName name="ÇLK_3" localSheetId="16">_p1</definedName>
    <definedName name="ÇLK_3">_p1</definedName>
    <definedName name="ÇLK_4" localSheetId="39">_p1</definedName>
    <definedName name="ÇLK_4" localSheetId="20">_p1</definedName>
    <definedName name="ÇLK_4" localSheetId="4">_p1</definedName>
    <definedName name="ÇLK_4" localSheetId="25">_p1</definedName>
    <definedName name="ÇLK_4" localSheetId="27">_p1</definedName>
    <definedName name="ÇLK_4" localSheetId="31">_p1</definedName>
    <definedName name="ÇLK_4" localSheetId="35">_p1</definedName>
    <definedName name="ÇLK_4" localSheetId="33">_p1</definedName>
    <definedName name="ÇLK_4" localSheetId="53">_p1</definedName>
    <definedName name="ÇLK_4" localSheetId="29">_p1</definedName>
    <definedName name="ÇLK_4" localSheetId="49">_p1</definedName>
    <definedName name="ÇLK_4" localSheetId="6">_p1</definedName>
    <definedName name="ÇLK_4" localSheetId="41">_p1</definedName>
    <definedName name="ÇLK_4" localSheetId="8">_p1</definedName>
    <definedName name="ÇLK_4" localSheetId="43">_p1</definedName>
    <definedName name="ÇLK_4" localSheetId="10">_p1</definedName>
    <definedName name="ÇLK_4" localSheetId="37">_p1</definedName>
    <definedName name="ÇLK_4" localSheetId="12">_p1</definedName>
    <definedName name="ÇLK_4" localSheetId="51">_p1</definedName>
    <definedName name="ÇLK_4" localSheetId="14">_p1</definedName>
    <definedName name="ÇLK_4" localSheetId="23">_p1</definedName>
    <definedName name="ÇLK_4" localSheetId="55">_p1</definedName>
    <definedName name="ÇLK_4" localSheetId="47">_p1</definedName>
    <definedName name="ÇLK_4" localSheetId="18">_p1</definedName>
    <definedName name="ÇLK_4" localSheetId="45">_p1</definedName>
    <definedName name="ÇLK_4" localSheetId="16">_p1</definedName>
    <definedName name="ÇLK_4">_p1</definedName>
    <definedName name="CMV">#REF!</definedName>
    <definedName name="cn" localSheetId="39">[1]!____p1</definedName>
    <definedName name="cn" localSheetId="20">[1]!____p1</definedName>
    <definedName name="cn" localSheetId="4">[1]!____p1</definedName>
    <definedName name="cn" localSheetId="25">[1]!____p1</definedName>
    <definedName name="cn" localSheetId="27">[1]!____p1</definedName>
    <definedName name="cn" localSheetId="31">[1]!____p1</definedName>
    <definedName name="cn" localSheetId="35">[1]!____p1</definedName>
    <definedName name="cn" localSheetId="33">[1]!____p1</definedName>
    <definedName name="cn" localSheetId="53">[1]!____p1</definedName>
    <definedName name="cn" localSheetId="29">[1]!____p1</definedName>
    <definedName name="cn" localSheetId="49">[1]!____p1</definedName>
    <definedName name="cn" localSheetId="6">[1]!____p1</definedName>
    <definedName name="cn" localSheetId="41">[1]!____p1</definedName>
    <definedName name="cn" localSheetId="8">[1]!____p1</definedName>
    <definedName name="cn" localSheetId="43">[1]!____p1</definedName>
    <definedName name="cn" localSheetId="10">[1]!____p1</definedName>
    <definedName name="cn" localSheetId="37">[1]!____p1</definedName>
    <definedName name="cn" localSheetId="12">[1]!____p1</definedName>
    <definedName name="cn" localSheetId="51">[1]!____p1</definedName>
    <definedName name="cn" localSheetId="14">[1]!____p1</definedName>
    <definedName name="cn" localSheetId="23">[1]!____p1</definedName>
    <definedName name="cn" localSheetId="55">[0]!____p1</definedName>
    <definedName name="cn" localSheetId="47">[1]!____p1</definedName>
    <definedName name="cn" localSheetId="18">[1]!____p1</definedName>
    <definedName name="cn" localSheetId="45">[1]!____p1</definedName>
    <definedName name="cn" localSheetId="16">[1]!____p1</definedName>
    <definedName name="cn">[0]!____p1</definedName>
    <definedName name="CNH">#REF!</definedName>
    <definedName name="cnmk100">#REF!</definedName>
    <definedName name="cnsy100">#REF!</definedName>
    <definedName name="co">#REF!</definedName>
    <definedName name="ço" localSheetId="39">[1]!_p1</definedName>
    <definedName name="ço" localSheetId="20">[1]!_p1</definedName>
    <definedName name="ço" localSheetId="4">[1]!_p1</definedName>
    <definedName name="ço" localSheetId="25">[1]!_p1</definedName>
    <definedName name="ço" localSheetId="27">[1]!_p1</definedName>
    <definedName name="ço" localSheetId="31">[1]!_p1</definedName>
    <definedName name="ço" localSheetId="35">[1]!_p1</definedName>
    <definedName name="ço" localSheetId="33">[1]!_p1</definedName>
    <definedName name="ço" localSheetId="53">[1]!_p1</definedName>
    <definedName name="ço" localSheetId="29">[1]!_p1</definedName>
    <definedName name="ço" localSheetId="49">[1]!_p1</definedName>
    <definedName name="ço" localSheetId="6">[1]!_p1</definedName>
    <definedName name="ço" localSheetId="41">[1]!_p1</definedName>
    <definedName name="ço" localSheetId="8">[1]!_p1</definedName>
    <definedName name="ço" localSheetId="43">[1]!_p1</definedName>
    <definedName name="ço" localSheetId="10">[1]!_p1</definedName>
    <definedName name="ço" localSheetId="37">[1]!_p1</definedName>
    <definedName name="ço" localSheetId="12">[1]!_p1</definedName>
    <definedName name="ço" localSheetId="51">[1]!_p1</definedName>
    <definedName name="ço" localSheetId="14">[1]!_p1</definedName>
    <definedName name="ço" localSheetId="23">[1]!_p1</definedName>
    <definedName name="ço" localSheetId="55">[0]!_p1</definedName>
    <definedName name="ço" localSheetId="47">[1]!_p1</definedName>
    <definedName name="ço" localSheetId="18">[1]!_p1</definedName>
    <definedName name="ço" localSheetId="45">[1]!_p1</definedName>
    <definedName name="ço" localSheetId="16">[1]!_p1</definedName>
    <definedName name="ço">[0]!_p1</definedName>
    <definedName name="ço_15">#NAME?</definedName>
    <definedName name="ço_16">#NAME?</definedName>
    <definedName name="ço_17">#NAME?</definedName>
    <definedName name="cobertura" localSheetId="39">[1]!__p1</definedName>
    <definedName name="cobertura" localSheetId="20">[1]!__p1</definedName>
    <definedName name="cobertura" localSheetId="4">[1]!__p1</definedName>
    <definedName name="cobertura" localSheetId="25">[1]!__p1</definedName>
    <definedName name="cobertura" localSheetId="27">[1]!__p1</definedName>
    <definedName name="cobertura" localSheetId="31">[1]!__p1</definedName>
    <definedName name="cobertura" localSheetId="35">[1]!__p1</definedName>
    <definedName name="cobertura" localSheetId="33">[1]!__p1</definedName>
    <definedName name="cobertura" localSheetId="53">[1]!__p1</definedName>
    <definedName name="cobertura" localSheetId="29">[1]!__p1</definedName>
    <definedName name="cobertura" localSheetId="49">[1]!__p1</definedName>
    <definedName name="cobertura" localSheetId="6">[1]!__p1</definedName>
    <definedName name="cobertura" localSheetId="41">[1]!__p1</definedName>
    <definedName name="cobertura" localSheetId="8">[1]!__p1</definedName>
    <definedName name="cobertura" localSheetId="43">[1]!__p1</definedName>
    <definedName name="cobertura" localSheetId="10">[1]!__p1</definedName>
    <definedName name="cobertura" localSheetId="37">[1]!__p1</definedName>
    <definedName name="cobertura" localSheetId="12">[1]!__p1</definedName>
    <definedName name="cobertura" localSheetId="51">[1]!__p1</definedName>
    <definedName name="cobertura" localSheetId="14">[1]!__p1</definedName>
    <definedName name="cobertura" localSheetId="23">[1]!__p1</definedName>
    <definedName name="cobertura" localSheetId="55">[0]!__p1</definedName>
    <definedName name="cobertura" localSheetId="47">[1]!__p1</definedName>
    <definedName name="cobertura" localSheetId="18">[1]!__p1</definedName>
    <definedName name="cobertura" localSheetId="45">[1]!__p1</definedName>
    <definedName name="cobertura" localSheetId="16">[1]!__p1</definedName>
    <definedName name="cobertura">[0]!__p1</definedName>
    <definedName name="cobertura_10">#NAME?</definedName>
    <definedName name="cobertura_11">#NAME?</definedName>
    <definedName name="cobertura_12">#NAME?</definedName>
    <definedName name="cobertura_13">#NAME?</definedName>
    <definedName name="cobertura_20">#NAME?</definedName>
    <definedName name="cobertura_21">#NAME?</definedName>
    <definedName name="cobertura_3">#NAME?</definedName>
    <definedName name="cobertura_6">#NAME?</definedName>
    <definedName name="cobertura_7">#NAME?</definedName>
    <definedName name="cobertura_8">#NAME?</definedName>
    <definedName name="cobertura_9">#NAME?</definedName>
    <definedName name="cobsem1">#REF!</definedName>
    <definedName name="cobsem2">#REF!</definedName>
    <definedName name="cobsem3">#REF!</definedName>
    <definedName name="cobsem4">#REF!</definedName>
    <definedName name="cobsem5">#REF!</definedName>
    <definedName name="coca">#REF!</definedName>
    <definedName name="COD">#REF!</definedName>
    <definedName name="COD_SAC">#REF!</definedName>
    <definedName name="COD_X_CONTA">#REF!</definedName>
    <definedName name="CODGLO">#REF!</definedName>
    <definedName name="CodSeq">#REF!</definedName>
    <definedName name="CODTERRITORIO">#REF!</definedName>
    <definedName name="CODTERRITORIO_1">#REF!</definedName>
    <definedName name="CODTERRITORIO_3">#REF!</definedName>
    <definedName name="COEF">#REF!</definedName>
    <definedName name="COEFTVG">#REF!</definedName>
    <definedName name="coelho" localSheetId="39">[1]!____p1</definedName>
    <definedName name="coelho" localSheetId="20">[1]!____p1</definedName>
    <definedName name="coelho" localSheetId="4">[1]!____p1</definedName>
    <definedName name="coelho" localSheetId="25">[1]!____p1</definedName>
    <definedName name="coelho" localSheetId="27">[1]!____p1</definedName>
    <definedName name="coelho" localSheetId="31">[1]!____p1</definedName>
    <definedName name="coelho" localSheetId="35">[1]!____p1</definedName>
    <definedName name="coelho" localSheetId="33">[1]!____p1</definedName>
    <definedName name="coelho" localSheetId="53">[1]!____p1</definedName>
    <definedName name="coelho" localSheetId="29">[1]!____p1</definedName>
    <definedName name="coelho" localSheetId="49">[1]!____p1</definedName>
    <definedName name="coelho" localSheetId="6">[1]!____p1</definedName>
    <definedName name="coelho" localSheetId="41">[1]!____p1</definedName>
    <definedName name="coelho" localSheetId="8">[1]!____p1</definedName>
    <definedName name="coelho" localSheetId="43">[1]!____p1</definedName>
    <definedName name="coelho" localSheetId="10">[1]!____p1</definedName>
    <definedName name="coelho" localSheetId="37">[1]!____p1</definedName>
    <definedName name="coelho" localSheetId="12">[1]!____p1</definedName>
    <definedName name="coelho" localSheetId="51">[1]!____p1</definedName>
    <definedName name="coelho" localSheetId="14">[1]!____p1</definedName>
    <definedName name="coelho" localSheetId="23">[1]!____p1</definedName>
    <definedName name="coelho" localSheetId="55">[0]!____p1</definedName>
    <definedName name="coelho" localSheetId="47">[1]!____p1</definedName>
    <definedName name="coelho" localSheetId="18">[1]!____p1</definedName>
    <definedName name="coelho" localSheetId="45">[1]!____p1</definedName>
    <definedName name="coelho" localSheetId="16">[1]!____p1</definedName>
    <definedName name="coelho">[0]!____p1</definedName>
    <definedName name="coelho_1">#NAME?</definedName>
    <definedName name="coelho_2">#NAME?</definedName>
    <definedName name="coelho_3">#NAME?</definedName>
    <definedName name="coelho_4">#NAME?</definedName>
    <definedName name="COL_TOTAL">#REF!</definedName>
    <definedName name="Color">#REF!</definedName>
    <definedName name="Colour">#REF!</definedName>
    <definedName name="ColunaAcumulados">#REF!</definedName>
    <definedName name="ColunaCentrosRazao">#REF!</definedName>
    <definedName name="ColunaTotalGeral">#REF!</definedName>
    <definedName name="com">#REF!</definedName>
    <definedName name="com_1" localSheetId="39">_p1</definedName>
    <definedName name="com_1" localSheetId="20">_p1</definedName>
    <definedName name="com_1" localSheetId="4">_p1</definedName>
    <definedName name="com_1" localSheetId="25">_p1</definedName>
    <definedName name="com_1" localSheetId="27">_p1</definedName>
    <definedName name="com_1" localSheetId="31">_p1</definedName>
    <definedName name="com_1" localSheetId="35">_p1</definedName>
    <definedName name="com_1" localSheetId="33">_p1</definedName>
    <definedName name="com_1" localSheetId="53">_p1</definedName>
    <definedName name="com_1" localSheetId="29">_p1</definedName>
    <definedName name="com_1" localSheetId="49">_p1</definedName>
    <definedName name="com_1" localSheetId="6">_p1</definedName>
    <definedName name="com_1" localSheetId="41">_p1</definedName>
    <definedName name="com_1" localSheetId="8">_p1</definedName>
    <definedName name="com_1" localSheetId="43">_p1</definedName>
    <definedName name="com_1" localSheetId="10">_p1</definedName>
    <definedName name="com_1" localSheetId="37">_p1</definedName>
    <definedName name="com_1" localSheetId="12">_p1</definedName>
    <definedName name="com_1" localSheetId="51">_p1</definedName>
    <definedName name="com_1" localSheetId="14">_p1</definedName>
    <definedName name="com_1" localSheetId="23">_p1</definedName>
    <definedName name="com_1" localSheetId="55">_p1</definedName>
    <definedName name="com_1" localSheetId="47">_p1</definedName>
    <definedName name="com_1" localSheetId="18">_p1</definedName>
    <definedName name="com_1" localSheetId="45">_p1</definedName>
    <definedName name="com_1" localSheetId="16">_p1</definedName>
    <definedName name="com_1">_p1</definedName>
    <definedName name="com_2">"_p1"</definedName>
    <definedName name="com_4">"_p1"</definedName>
    <definedName name="COM_OBJECTIVES">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BATE">#REF!</definedName>
    <definedName name="Comissão">#REF!</definedName>
    <definedName name="comissao_agencia">#REF!</definedName>
    <definedName name="Comm" localSheetId="25" hidden="1">{"miles",#N/A,FALSE,"LUCROS E PERDAS (US$ 000)";"hl",#N/A,FALSE,"LUCROS E PERDAS (US$ 000)"}</definedName>
    <definedName name="Comm" localSheetId="27" hidden="1">{"miles",#N/A,FALSE,"LUCROS E PERDAS (US$ 000)";"hl",#N/A,FALSE,"LUCROS E PERDAS (US$ 000)"}</definedName>
    <definedName name="Comm" localSheetId="31" hidden="1">{"miles",#N/A,FALSE,"LUCROS E PERDAS (US$ 000)";"hl",#N/A,FALSE,"LUCROS E PERDAS (US$ 000)"}</definedName>
    <definedName name="Comm" localSheetId="29" hidden="1">{"miles",#N/A,FALSE,"LUCROS E PERDAS (US$ 000)";"hl",#N/A,FALSE,"LUCROS E PERDAS (US$ 000)"}</definedName>
    <definedName name="Comm" localSheetId="23" hidden="1">{"miles",#N/A,FALSE,"LUCROS E PERDAS (US$ 000)";"hl",#N/A,FALSE,"LUCROS E PERDAS (US$ 000)"}</definedName>
    <definedName name="Comm" localSheetId="55" hidden="1">{"miles",#N/A,FALSE,"LUCROS E PERDAS (US$ 000)";"hl",#N/A,FALSE,"LUCROS E PERDAS (US$ 000)"}</definedName>
    <definedName name="Comm" hidden="1">{"miles",#N/A,FALSE,"LUCROS E PERDAS (US$ 000)";"hl",#N/A,FALSE,"LUCROS E PERDAS (US$ 000)"}</definedName>
    <definedName name="commid">#REF!</definedName>
    <definedName name="Como_não_é_possível_viabilizar_uma_quantidade_inferior_exigida_pelos_supermercados_Extra__2.000_unidades___conforme_recomendamos_no_Plano__sugerimos_o_contanto_direto_do_regional_que_já_conseguiu_viabilizar_este_meio_antes_através_da_negociação_com_a">#REF!</definedName>
    <definedName name="COMPACT_IMPRESS">#REF!</definedName>
    <definedName name="COMPACT_PRICE">#REF!</definedName>
    <definedName name="Comparativ">#REF!</definedName>
    <definedName name="Comparativo">#REF!</definedName>
    <definedName name="Competência">#REF!</definedName>
    <definedName name="Competitor" localSheetId="2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localSheetId="2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localSheetId="3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localSheetId="2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localSheetId="2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localSheetId="5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MPETITORS" localSheetId="25" hidden="1">{#N/A,#N/A,FALSE,"CARATUL";#N/A,#N/A,FALSE,"PROFIT AND LOSS";#N/A,#N/A,FALSE,"GRAFICO_PBT";#N/A,#N/A,FALSE,"EXPLIC.VARIANTE";#N/A,#N/A,FALSE,"GENERAL EXP.AREA"}</definedName>
    <definedName name="COMPETITORS" localSheetId="27" hidden="1">{#N/A,#N/A,FALSE,"CARATUL";#N/A,#N/A,FALSE,"PROFIT AND LOSS";#N/A,#N/A,FALSE,"GRAFICO_PBT";#N/A,#N/A,FALSE,"EXPLIC.VARIANTE";#N/A,#N/A,FALSE,"GENERAL EXP.AREA"}</definedName>
    <definedName name="COMPETITORS" localSheetId="31" hidden="1">{#N/A,#N/A,FALSE,"CARATUL";#N/A,#N/A,FALSE,"PROFIT AND LOSS";#N/A,#N/A,FALSE,"GRAFICO_PBT";#N/A,#N/A,FALSE,"EXPLIC.VARIANTE";#N/A,#N/A,FALSE,"GENERAL EXP.AREA"}</definedName>
    <definedName name="COMPETITORS" localSheetId="29" hidden="1">{#N/A,#N/A,FALSE,"CARATUL";#N/A,#N/A,FALSE,"PROFIT AND LOSS";#N/A,#N/A,FALSE,"GRAFICO_PBT";#N/A,#N/A,FALSE,"EXPLIC.VARIANTE";#N/A,#N/A,FALSE,"GENERAL EXP.AREA"}</definedName>
    <definedName name="COMPETITORS" localSheetId="23" hidden="1">{#N/A,#N/A,FALSE,"CARATUL";#N/A,#N/A,FALSE,"PROFIT AND LOSS";#N/A,#N/A,FALSE,"GRAFICO_PBT";#N/A,#N/A,FALSE,"EXPLIC.VARIANTE";#N/A,#N/A,FALSE,"GENERAL EXP.AREA"}</definedName>
    <definedName name="COMPETITORS" localSheetId="55" hidden="1">{#N/A,#N/A,FALSE,"CARATUL";#N/A,#N/A,FALSE,"PROFIT AND LOSS";#N/A,#N/A,FALSE,"GRAFICO_PBT";#N/A,#N/A,FALSE,"EXPLIC.VARIANTE";#N/A,#N/A,FALSE,"GENERAL EXP.AREA"}</definedName>
    <definedName name="COMPETITORS" hidden="1">{#N/A,#N/A,FALSE,"CARATUL";#N/A,#N/A,FALSE,"PROFIT AND LOSS";#N/A,#N/A,FALSE,"GRAFICO_PBT";#N/A,#N/A,FALSE,"EXPLIC.VARIANTE";#N/A,#N/A,FALSE,"GENERAL EXP.AREA"}</definedName>
    <definedName name="COMPLEMENTOS">#REF!</definedName>
    <definedName name="conci">#REF!</definedName>
    <definedName name="CONCIL_1AAAA">#REF!</definedName>
    <definedName name="CONCILIAÇÃO">#REF!</definedName>
    <definedName name="conflito">#REF!</definedName>
    <definedName name="conitgo">#REF!</definedName>
    <definedName name="cons">#REF!</definedName>
    <definedName name="CONSIDERAÇÕES" localSheetId="39">[1]!_p1</definedName>
    <definedName name="CONSIDERAÇÕES" localSheetId="20">[1]!_p1</definedName>
    <definedName name="CONSIDERAÇÕES" localSheetId="4">[1]!_p1</definedName>
    <definedName name="CONSIDERAÇÕES" localSheetId="25">[1]!_p1</definedName>
    <definedName name="CONSIDERAÇÕES" localSheetId="27">[1]!_p1</definedName>
    <definedName name="CONSIDERAÇÕES" localSheetId="31">[1]!_p1</definedName>
    <definedName name="CONSIDERAÇÕES" localSheetId="35">[1]!_p1</definedName>
    <definedName name="CONSIDERAÇÕES" localSheetId="33">[1]!_p1</definedName>
    <definedName name="CONSIDERAÇÕES" localSheetId="53">[1]!_p1</definedName>
    <definedName name="CONSIDERAÇÕES" localSheetId="29">[1]!_p1</definedName>
    <definedName name="CONSIDERAÇÕES" localSheetId="49">[1]!_p1</definedName>
    <definedName name="CONSIDERAÇÕES" localSheetId="6">[1]!_p1</definedName>
    <definedName name="CONSIDERAÇÕES" localSheetId="41">[1]!_p1</definedName>
    <definedName name="CONSIDERAÇÕES" localSheetId="8">[1]!_p1</definedName>
    <definedName name="CONSIDERAÇÕES" localSheetId="43">[1]!_p1</definedName>
    <definedName name="CONSIDERAÇÕES" localSheetId="10">[1]!_p1</definedName>
    <definedName name="CONSIDERAÇÕES" localSheetId="37">[1]!_p1</definedName>
    <definedName name="CONSIDERAÇÕES" localSheetId="12">[1]!_p1</definedName>
    <definedName name="CONSIDERAÇÕES" localSheetId="51">[1]!_p1</definedName>
    <definedName name="CONSIDERAÇÕES" localSheetId="14">[1]!_p1</definedName>
    <definedName name="CONSIDERAÇÕES" localSheetId="23">[1]!_p1</definedName>
    <definedName name="CONSIDERAÇÕES" localSheetId="55">[0]!_p1</definedName>
    <definedName name="CONSIDERAÇÕES" localSheetId="47">[1]!_p1</definedName>
    <definedName name="CONSIDERAÇÕES" localSheetId="18">[1]!_p1</definedName>
    <definedName name="CONSIDERAÇÕES" localSheetId="45">[1]!_p1</definedName>
    <definedName name="CONSIDERAÇÕES" localSheetId="16">[1]!_p1</definedName>
    <definedName name="CONSIDERAÇÕES">[0]!_p1</definedName>
    <definedName name="CONSIDERAÇÕES_1" localSheetId="39">_p1</definedName>
    <definedName name="CONSIDERAÇÕES_1" localSheetId="20">_p1</definedName>
    <definedName name="CONSIDERAÇÕES_1" localSheetId="4">_p1</definedName>
    <definedName name="CONSIDERAÇÕES_1" localSheetId="25">_p1</definedName>
    <definedName name="CONSIDERAÇÕES_1" localSheetId="27">_p1</definedName>
    <definedName name="CONSIDERAÇÕES_1" localSheetId="31">_p1</definedName>
    <definedName name="CONSIDERAÇÕES_1" localSheetId="35">_p1</definedName>
    <definedName name="CONSIDERAÇÕES_1" localSheetId="33">_p1</definedName>
    <definedName name="CONSIDERAÇÕES_1" localSheetId="53">_p1</definedName>
    <definedName name="CONSIDERAÇÕES_1" localSheetId="29">_p1</definedName>
    <definedName name="CONSIDERAÇÕES_1" localSheetId="49">_p1</definedName>
    <definedName name="CONSIDERAÇÕES_1" localSheetId="6">_p1</definedName>
    <definedName name="CONSIDERAÇÕES_1" localSheetId="41">_p1</definedName>
    <definedName name="CONSIDERAÇÕES_1" localSheetId="8">_p1</definedName>
    <definedName name="CONSIDERAÇÕES_1" localSheetId="43">_p1</definedName>
    <definedName name="CONSIDERAÇÕES_1" localSheetId="10">_p1</definedName>
    <definedName name="CONSIDERAÇÕES_1" localSheetId="37">_p1</definedName>
    <definedName name="CONSIDERAÇÕES_1" localSheetId="12">_p1</definedName>
    <definedName name="CONSIDERAÇÕES_1" localSheetId="51">_p1</definedName>
    <definedName name="CONSIDERAÇÕES_1" localSheetId="14">_p1</definedName>
    <definedName name="CONSIDERAÇÕES_1" localSheetId="23">_p1</definedName>
    <definedName name="CONSIDERAÇÕES_1" localSheetId="55">_p1</definedName>
    <definedName name="CONSIDERAÇÕES_1" localSheetId="47">_p1</definedName>
    <definedName name="CONSIDERAÇÕES_1" localSheetId="18">_p1</definedName>
    <definedName name="CONSIDERAÇÕES_1" localSheetId="45">_p1</definedName>
    <definedName name="CONSIDERAÇÕES_1" localSheetId="16">_p1</definedName>
    <definedName name="CONSIDERAÇÕES_1">_p1</definedName>
    <definedName name="CONSIDERAÇÕES_2">"_p1"</definedName>
    <definedName name="CONSIDERAÇÕES_3" localSheetId="39">_p1</definedName>
    <definedName name="CONSIDERAÇÕES_3" localSheetId="20">_p1</definedName>
    <definedName name="CONSIDERAÇÕES_3" localSheetId="4">_p1</definedName>
    <definedName name="CONSIDERAÇÕES_3" localSheetId="25">_p1</definedName>
    <definedName name="CONSIDERAÇÕES_3" localSheetId="27">_p1</definedName>
    <definedName name="CONSIDERAÇÕES_3" localSheetId="31">_p1</definedName>
    <definedName name="CONSIDERAÇÕES_3" localSheetId="35">_p1</definedName>
    <definedName name="CONSIDERAÇÕES_3" localSheetId="33">_p1</definedName>
    <definedName name="CONSIDERAÇÕES_3" localSheetId="53">_p1</definedName>
    <definedName name="CONSIDERAÇÕES_3" localSheetId="29">_p1</definedName>
    <definedName name="CONSIDERAÇÕES_3" localSheetId="49">_p1</definedName>
    <definedName name="CONSIDERAÇÕES_3" localSheetId="6">_p1</definedName>
    <definedName name="CONSIDERAÇÕES_3" localSheetId="41">_p1</definedName>
    <definedName name="CONSIDERAÇÕES_3" localSheetId="8">_p1</definedName>
    <definedName name="CONSIDERAÇÕES_3" localSheetId="43">_p1</definedName>
    <definedName name="CONSIDERAÇÕES_3" localSheetId="10">_p1</definedName>
    <definedName name="CONSIDERAÇÕES_3" localSheetId="37">_p1</definedName>
    <definedName name="CONSIDERAÇÕES_3" localSheetId="12">_p1</definedName>
    <definedName name="CONSIDERAÇÕES_3" localSheetId="51">_p1</definedName>
    <definedName name="CONSIDERAÇÕES_3" localSheetId="14">_p1</definedName>
    <definedName name="CONSIDERAÇÕES_3" localSheetId="23">_p1</definedName>
    <definedName name="CONSIDERAÇÕES_3" localSheetId="55">_p1</definedName>
    <definedName name="CONSIDERAÇÕES_3" localSheetId="47">_p1</definedName>
    <definedName name="CONSIDERAÇÕES_3" localSheetId="18">_p1</definedName>
    <definedName name="CONSIDERAÇÕES_3" localSheetId="45">_p1</definedName>
    <definedName name="CONSIDERAÇÕES_3" localSheetId="16">_p1</definedName>
    <definedName name="CONSIDERAÇÕES_3">_p1</definedName>
    <definedName name="CONSIDERAÇÕES_4">"_p1"</definedName>
    <definedName name="CONSOL">#REF!</definedName>
    <definedName name="consolidado1">#REF!</definedName>
    <definedName name="CONSOLIDADOR">#REF!</definedName>
    <definedName name="CONSOLIDADOR_DIR">#REF!</definedName>
    <definedName name="conss">#REF!</definedName>
    <definedName name="CONSULTA_MAT_FIDELIZAÇÃO">#REF!</definedName>
    <definedName name="Consulta_relatorio_LC_dealer">#REF!</definedName>
    <definedName name="contador">#REF!</definedName>
    <definedName name="CONTAS">""</definedName>
    <definedName name="contato" localSheetId="39">[1]!_p1</definedName>
    <definedName name="contato" localSheetId="20">[1]!_p1</definedName>
    <definedName name="contato" localSheetId="4">[1]!_p1</definedName>
    <definedName name="contato" localSheetId="25">[1]!_p1</definedName>
    <definedName name="contato" localSheetId="27">[1]!_p1</definedName>
    <definedName name="contato" localSheetId="31">[1]!_p1</definedName>
    <definedName name="contato" localSheetId="35">[1]!_p1</definedName>
    <definedName name="contato" localSheetId="33">[1]!_p1</definedName>
    <definedName name="contato" localSheetId="53">[1]!_p1</definedName>
    <definedName name="contato" localSheetId="29">[1]!_p1</definedName>
    <definedName name="contato" localSheetId="49">[1]!_p1</definedName>
    <definedName name="contato" localSheetId="6">[1]!_p1</definedName>
    <definedName name="contato" localSheetId="41">[1]!_p1</definedName>
    <definedName name="contato" localSheetId="8">[1]!_p1</definedName>
    <definedName name="contato" localSheetId="43">[1]!_p1</definedName>
    <definedName name="contato" localSheetId="10">[1]!_p1</definedName>
    <definedName name="contato" localSheetId="37">[1]!_p1</definedName>
    <definedName name="contato" localSheetId="12">[1]!_p1</definedName>
    <definedName name="contato" localSheetId="51">[1]!_p1</definedName>
    <definedName name="contato" localSheetId="14">[1]!_p1</definedName>
    <definedName name="contato" localSheetId="23">[1]!_p1</definedName>
    <definedName name="contato" localSheetId="55">[0]!_p1</definedName>
    <definedName name="contato" localSheetId="47">[1]!_p1</definedName>
    <definedName name="contato" localSheetId="18">[1]!_p1</definedName>
    <definedName name="contato" localSheetId="45">[1]!_p1</definedName>
    <definedName name="contato" localSheetId="16">[1]!_p1</definedName>
    <definedName name="contato">[0]!_p1</definedName>
    <definedName name="contato_1" localSheetId="39">_p1</definedName>
    <definedName name="contato_1" localSheetId="20">_p1</definedName>
    <definedName name="contato_1" localSheetId="4">_p1</definedName>
    <definedName name="contato_1" localSheetId="25">_p1</definedName>
    <definedName name="contato_1" localSheetId="27">_p1</definedName>
    <definedName name="contato_1" localSheetId="31">_p1</definedName>
    <definedName name="contato_1" localSheetId="35">_p1</definedName>
    <definedName name="contato_1" localSheetId="33">_p1</definedName>
    <definedName name="contato_1" localSheetId="53">_p1</definedName>
    <definedName name="contato_1" localSheetId="29">_p1</definedName>
    <definedName name="contato_1" localSheetId="49">_p1</definedName>
    <definedName name="contato_1" localSheetId="6">_p1</definedName>
    <definedName name="contato_1" localSheetId="41">_p1</definedName>
    <definedName name="contato_1" localSheetId="8">_p1</definedName>
    <definedName name="contato_1" localSheetId="43">_p1</definedName>
    <definedName name="contato_1" localSheetId="10">_p1</definedName>
    <definedName name="contato_1" localSheetId="37">_p1</definedName>
    <definedName name="contato_1" localSheetId="12">_p1</definedName>
    <definedName name="contato_1" localSheetId="51">_p1</definedName>
    <definedName name="contato_1" localSheetId="14">_p1</definedName>
    <definedName name="contato_1" localSheetId="23">_p1</definedName>
    <definedName name="contato_1" localSheetId="55">_p1</definedName>
    <definedName name="contato_1" localSheetId="47">_p1</definedName>
    <definedName name="contato_1" localSheetId="18">_p1</definedName>
    <definedName name="contato_1" localSheetId="45">_p1</definedName>
    <definedName name="contato_1" localSheetId="16">_p1</definedName>
    <definedName name="contato_1">_p1</definedName>
    <definedName name="contato_10">#NAME?</definedName>
    <definedName name="contato_16">#NAME?</definedName>
    <definedName name="contato_19">#NAME?</definedName>
    <definedName name="contato_2">"_p1"</definedName>
    <definedName name="contato_22">#NAME?</definedName>
    <definedName name="contato_3">#NAME?</definedName>
    <definedName name="contato_4">"_p1"</definedName>
    <definedName name="Contatos" localSheetId="39">[1]!_p1</definedName>
    <definedName name="Contatos" localSheetId="20">[1]!_p1</definedName>
    <definedName name="Contatos" localSheetId="4">[1]!_p1</definedName>
    <definedName name="Contatos" localSheetId="25">[1]!_p1</definedName>
    <definedName name="Contatos" localSheetId="27">[1]!_p1</definedName>
    <definedName name="Contatos" localSheetId="31">[1]!_p1</definedName>
    <definedName name="Contatos" localSheetId="35">[1]!_p1</definedName>
    <definedName name="Contatos" localSheetId="33">[1]!_p1</definedName>
    <definedName name="Contatos" localSheetId="53">[1]!_p1</definedName>
    <definedName name="Contatos" localSheetId="29">[1]!_p1</definedName>
    <definedName name="Contatos" localSheetId="49">[1]!_p1</definedName>
    <definedName name="Contatos" localSheetId="6">[1]!_p1</definedName>
    <definedName name="Contatos" localSheetId="41">[1]!_p1</definedName>
    <definedName name="Contatos" localSheetId="8">[1]!_p1</definedName>
    <definedName name="Contatos" localSheetId="43">[1]!_p1</definedName>
    <definedName name="Contatos" localSheetId="10">[1]!_p1</definedName>
    <definedName name="Contatos" localSheetId="37">[1]!_p1</definedName>
    <definedName name="Contatos" localSheetId="12">[1]!_p1</definedName>
    <definedName name="Contatos" localSheetId="51">[1]!_p1</definedName>
    <definedName name="Contatos" localSheetId="14">[1]!_p1</definedName>
    <definedName name="Contatos" localSheetId="23">[1]!_p1</definedName>
    <definedName name="Contatos" localSheetId="55">[0]!_p1</definedName>
    <definedName name="Contatos" localSheetId="47">[1]!_p1</definedName>
    <definedName name="Contatos" localSheetId="18">[1]!_p1</definedName>
    <definedName name="Contatos" localSheetId="45">[1]!_p1</definedName>
    <definedName name="Contatos" localSheetId="16">[1]!_p1</definedName>
    <definedName name="Contatos">[0]!_p1</definedName>
    <definedName name="CONTEM">#REF!</definedName>
    <definedName name="Contents">#REF!</definedName>
    <definedName name="contigo">#REF!</definedName>
    <definedName name="CONTIGO96">#REF!</definedName>
    <definedName name="CONTIGO97">#REF!</definedName>
    <definedName name="CONTIGO98">#REF!</definedName>
    <definedName name="CONTIGOCPM96">#REF!</definedName>
    <definedName name="CONTIGOCPM97">#REF!</definedName>
    <definedName name="CONTIGOCPM98">#REF!</definedName>
    <definedName name="CONTIGOCPMMEDIA97">#REF!</definedName>
    <definedName name="CONTIGOCPMMEDIA98">#REF!</definedName>
    <definedName name="CONTIGOMEDIA97">#REF!</definedName>
    <definedName name="CONTIGOMEDIA97CIRC">#REF!</definedName>
    <definedName name="CONTIGOMEDIA98CIRC">#REF!</definedName>
    <definedName name="control" localSheetId="25" hidden="1">{"'RESUMO'!$J$3"}</definedName>
    <definedName name="control" localSheetId="27" hidden="1">{"'RESUMO'!$J$3"}</definedName>
    <definedName name="control" localSheetId="31" hidden="1">{"'RESUMO'!$J$3"}</definedName>
    <definedName name="control" localSheetId="29" hidden="1">{"'RESUMO'!$J$3"}</definedName>
    <definedName name="control" localSheetId="23" hidden="1">{"'RESUMO'!$J$3"}</definedName>
    <definedName name="control" localSheetId="55" hidden="1">{"'RESUMO'!$J$3"}</definedName>
    <definedName name="control" hidden="1">{"'RESUMO'!$J$3"}</definedName>
    <definedName name="control_1" localSheetId="25" hidden="1">{"'RESUMO'!$J$3"}</definedName>
    <definedName name="control_1" localSheetId="27" hidden="1">{"'RESUMO'!$J$3"}</definedName>
    <definedName name="control_1" localSheetId="31" hidden="1">{"'RESUMO'!$J$3"}</definedName>
    <definedName name="control_1" localSheetId="29" hidden="1">{"'RESUMO'!$J$3"}</definedName>
    <definedName name="control_1" localSheetId="23" hidden="1">{"'RESUMO'!$J$3"}</definedName>
    <definedName name="control_1" localSheetId="55" hidden="1">{"'RESUMO'!$J$3"}</definedName>
    <definedName name="control_1" hidden="1">{"'RESUMO'!$J$3"}</definedName>
    <definedName name="Controle">#REF!</definedName>
    <definedName name="conv_vol">#REF!</definedName>
    <definedName name="coop">#REF!</definedName>
    <definedName name="çooppoç" localSheetId="39">[1]!_p1</definedName>
    <definedName name="çooppoç" localSheetId="20">[1]!_p1</definedName>
    <definedName name="çooppoç" localSheetId="4">[1]!_p1</definedName>
    <definedName name="çooppoç" localSheetId="25">[1]!_p1</definedName>
    <definedName name="çooppoç" localSheetId="27">[1]!_p1</definedName>
    <definedName name="çooppoç" localSheetId="31">[1]!_p1</definedName>
    <definedName name="çooppoç" localSheetId="35">[1]!_p1</definedName>
    <definedName name="çooppoç" localSheetId="33">[1]!_p1</definedName>
    <definedName name="çooppoç" localSheetId="53">[1]!_p1</definedName>
    <definedName name="çooppoç" localSheetId="29">[1]!_p1</definedName>
    <definedName name="çooppoç" localSheetId="49">[1]!_p1</definedName>
    <definedName name="çooppoç" localSheetId="6">[1]!_p1</definedName>
    <definedName name="çooppoç" localSheetId="41">[1]!_p1</definedName>
    <definedName name="çooppoç" localSheetId="8">[1]!_p1</definedName>
    <definedName name="çooppoç" localSheetId="43">[1]!_p1</definedName>
    <definedName name="çooppoç" localSheetId="10">[1]!_p1</definedName>
    <definedName name="çooppoç" localSheetId="37">[1]!_p1</definedName>
    <definedName name="çooppoç" localSheetId="12">[1]!_p1</definedName>
    <definedName name="çooppoç" localSheetId="51">[1]!_p1</definedName>
    <definedName name="çooppoç" localSheetId="14">[1]!_p1</definedName>
    <definedName name="çooppoç" localSheetId="23">[1]!_p1</definedName>
    <definedName name="çooppoç" localSheetId="55">[0]!_p1</definedName>
    <definedName name="çooppoç" localSheetId="47">[1]!_p1</definedName>
    <definedName name="çooppoç" localSheetId="18">[1]!_p1</definedName>
    <definedName name="çooppoç" localSheetId="45">[1]!_p1</definedName>
    <definedName name="çooppoç" localSheetId="16">[1]!_p1</definedName>
    <definedName name="çooppoç">[0]!_p1</definedName>
    <definedName name="çooppoç_15">#NAME?</definedName>
    <definedName name="çooppoç_16">#NAME?</definedName>
    <definedName name="çooppoç_17">#NAME?</definedName>
    <definedName name="copa">#REF!</definedName>
    <definedName name="copi" localSheetId="39">[1]!_p1</definedName>
    <definedName name="copi" localSheetId="20">[1]!_p1</definedName>
    <definedName name="copi" localSheetId="4">[1]!_p1</definedName>
    <definedName name="copi" localSheetId="25">[1]!_p1</definedName>
    <definedName name="copi" localSheetId="27">[1]!_p1</definedName>
    <definedName name="copi" localSheetId="31">[1]!_p1</definedName>
    <definedName name="copi" localSheetId="35">[1]!_p1</definedName>
    <definedName name="copi" localSheetId="33">[1]!_p1</definedName>
    <definedName name="copi" localSheetId="53">[1]!_p1</definedName>
    <definedName name="copi" localSheetId="29">[1]!_p1</definedName>
    <definedName name="copi" localSheetId="49">[1]!_p1</definedName>
    <definedName name="copi" localSheetId="6">[1]!_p1</definedName>
    <definedName name="copi" localSheetId="41">[1]!_p1</definedName>
    <definedName name="copi" localSheetId="8">[1]!_p1</definedName>
    <definedName name="copi" localSheetId="43">[1]!_p1</definedName>
    <definedName name="copi" localSheetId="10">[1]!_p1</definedName>
    <definedName name="copi" localSheetId="37">[1]!_p1</definedName>
    <definedName name="copi" localSheetId="12">[1]!_p1</definedName>
    <definedName name="copi" localSheetId="51">[1]!_p1</definedName>
    <definedName name="copi" localSheetId="14">[1]!_p1</definedName>
    <definedName name="copi" localSheetId="23">[1]!_p1</definedName>
    <definedName name="copi" localSheetId="55">[0]!_p1</definedName>
    <definedName name="copi" localSheetId="47">[1]!_p1</definedName>
    <definedName name="copi" localSheetId="18">[1]!_p1</definedName>
    <definedName name="copi" localSheetId="45">[1]!_p1</definedName>
    <definedName name="copi" localSheetId="16">[1]!_p1</definedName>
    <definedName name="copi">[0]!_p1</definedName>
    <definedName name="copi_1" localSheetId="39">_p1</definedName>
    <definedName name="copi_1" localSheetId="20">_p1</definedName>
    <definedName name="copi_1" localSheetId="4">_p1</definedName>
    <definedName name="copi_1" localSheetId="25">_p1</definedName>
    <definedName name="copi_1" localSheetId="27">_p1</definedName>
    <definedName name="copi_1" localSheetId="31">_p1</definedName>
    <definedName name="copi_1" localSheetId="35">_p1</definedName>
    <definedName name="copi_1" localSheetId="33">_p1</definedName>
    <definedName name="copi_1" localSheetId="53">_p1</definedName>
    <definedName name="copi_1" localSheetId="29">_p1</definedName>
    <definedName name="copi_1" localSheetId="49">_p1</definedName>
    <definedName name="copi_1" localSheetId="6">_p1</definedName>
    <definedName name="copi_1" localSheetId="41">_p1</definedName>
    <definedName name="copi_1" localSheetId="8">_p1</definedName>
    <definedName name="copi_1" localSheetId="43">_p1</definedName>
    <definedName name="copi_1" localSheetId="10">_p1</definedName>
    <definedName name="copi_1" localSheetId="37">_p1</definedName>
    <definedName name="copi_1" localSheetId="12">_p1</definedName>
    <definedName name="copi_1" localSheetId="51">_p1</definedName>
    <definedName name="copi_1" localSheetId="14">_p1</definedName>
    <definedName name="copi_1" localSheetId="23">_p1</definedName>
    <definedName name="copi_1" localSheetId="55">_p1</definedName>
    <definedName name="copi_1" localSheetId="47">_p1</definedName>
    <definedName name="copi_1" localSheetId="18">_p1</definedName>
    <definedName name="copi_1" localSheetId="45">_p1</definedName>
    <definedName name="copi_1" localSheetId="16">_p1</definedName>
    <definedName name="copi_1">_p1</definedName>
    <definedName name="copi_2" localSheetId="39">_p1</definedName>
    <definedName name="copi_2" localSheetId="20">_p1</definedName>
    <definedName name="copi_2" localSheetId="4">_p1</definedName>
    <definedName name="copi_2" localSheetId="25">_p1</definedName>
    <definedName name="copi_2" localSheetId="27">_p1</definedName>
    <definedName name="copi_2" localSheetId="31">_p1</definedName>
    <definedName name="copi_2" localSheetId="35">_p1</definedName>
    <definedName name="copi_2" localSheetId="33">_p1</definedName>
    <definedName name="copi_2" localSheetId="53">_p1</definedName>
    <definedName name="copi_2" localSheetId="29">_p1</definedName>
    <definedName name="copi_2" localSheetId="49">_p1</definedName>
    <definedName name="copi_2" localSheetId="6">_p1</definedName>
    <definedName name="copi_2" localSheetId="41">_p1</definedName>
    <definedName name="copi_2" localSheetId="8">_p1</definedName>
    <definedName name="copi_2" localSheetId="43">_p1</definedName>
    <definedName name="copi_2" localSheetId="10">_p1</definedName>
    <definedName name="copi_2" localSheetId="37">_p1</definedName>
    <definedName name="copi_2" localSheetId="12">_p1</definedName>
    <definedName name="copi_2" localSheetId="51">_p1</definedName>
    <definedName name="copi_2" localSheetId="14">_p1</definedName>
    <definedName name="copi_2" localSheetId="23">_p1</definedName>
    <definedName name="copi_2" localSheetId="55">_p1</definedName>
    <definedName name="copi_2" localSheetId="47">_p1</definedName>
    <definedName name="copi_2" localSheetId="18">_p1</definedName>
    <definedName name="copi_2" localSheetId="45">_p1</definedName>
    <definedName name="copi_2" localSheetId="16">_p1</definedName>
    <definedName name="copi_2">_p1</definedName>
    <definedName name="copi_3" localSheetId="39">_p1</definedName>
    <definedName name="copi_3" localSheetId="20">_p1</definedName>
    <definedName name="copi_3" localSheetId="4">_p1</definedName>
    <definedName name="copi_3" localSheetId="25">_p1</definedName>
    <definedName name="copi_3" localSheetId="27">_p1</definedName>
    <definedName name="copi_3" localSheetId="31">_p1</definedName>
    <definedName name="copi_3" localSheetId="35">_p1</definedName>
    <definedName name="copi_3" localSheetId="33">_p1</definedName>
    <definedName name="copi_3" localSheetId="53">_p1</definedName>
    <definedName name="copi_3" localSheetId="29">_p1</definedName>
    <definedName name="copi_3" localSheetId="49">_p1</definedName>
    <definedName name="copi_3" localSheetId="6">_p1</definedName>
    <definedName name="copi_3" localSheetId="41">_p1</definedName>
    <definedName name="copi_3" localSheetId="8">_p1</definedName>
    <definedName name="copi_3" localSheetId="43">_p1</definedName>
    <definedName name="copi_3" localSheetId="10">_p1</definedName>
    <definedName name="copi_3" localSheetId="37">_p1</definedName>
    <definedName name="copi_3" localSheetId="12">_p1</definedName>
    <definedName name="copi_3" localSheetId="51">_p1</definedName>
    <definedName name="copi_3" localSheetId="14">_p1</definedName>
    <definedName name="copi_3" localSheetId="23">_p1</definedName>
    <definedName name="copi_3" localSheetId="55">_p1</definedName>
    <definedName name="copi_3" localSheetId="47">_p1</definedName>
    <definedName name="copi_3" localSheetId="18">_p1</definedName>
    <definedName name="copi_3" localSheetId="45">_p1</definedName>
    <definedName name="copi_3" localSheetId="16">_p1</definedName>
    <definedName name="copi_3">_p1</definedName>
    <definedName name="copi_4" localSheetId="39">_p1</definedName>
    <definedName name="copi_4" localSheetId="20">_p1</definedName>
    <definedName name="copi_4" localSheetId="4">_p1</definedName>
    <definedName name="copi_4" localSheetId="25">_p1</definedName>
    <definedName name="copi_4" localSheetId="27">_p1</definedName>
    <definedName name="copi_4" localSheetId="31">_p1</definedName>
    <definedName name="copi_4" localSheetId="35">_p1</definedName>
    <definedName name="copi_4" localSheetId="33">_p1</definedName>
    <definedName name="copi_4" localSheetId="53">_p1</definedName>
    <definedName name="copi_4" localSheetId="29">_p1</definedName>
    <definedName name="copi_4" localSheetId="49">_p1</definedName>
    <definedName name="copi_4" localSheetId="6">_p1</definedName>
    <definedName name="copi_4" localSheetId="41">_p1</definedName>
    <definedName name="copi_4" localSheetId="8">_p1</definedName>
    <definedName name="copi_4" localSheetId="43">_p1</definedName>
    <definedName name="copi_4" localSheetId="10">_p1</definedName>
    <definedName name="copi_4" localSheetId="37">_p1</definedName>
    <definedName name="copi_4" localSheetId="12">_p1</definedName>
    <definedName name="copi_4" localSheetId="51">_p1</definedName>
    <definedName name="copi_4" localSheetId="14">_p1</definedName>
    <definedName name="copi_4" localSheetId="23">_p1</definedName>
    <definedName name="copi_4" localSheetId="55">_p1</definedName>
    <definedName name="copi_4" localSheetId="47">_p1</definedName>
    <definedName name="copi_4" localSheetId="18">_p1</definedName>
    <definedName name="copi_4" localSheetId="45">_p1</definedName>
    <definedName name="copi_4" localSheetId="16">_p1</definedName>
    <definedName name="copi_4">_p1</definedName>
    <definedName name="copia" localSheetId="39">[1]!_p1</definedName>
    <definedName name="copia" localSheetId="20">[1]!_p1</definedName>
    <definedName name="copia" localSheetId="4">[1]!_p1</definedName>
    <definedName name="copia" localSheetId="25">[1]!_p1</definedName>
    <definedName name="copia" localSheetId="27">[1]!_p1</definedName>
    <definedName name="copia" localSheetId="31">[1]!_p1</definedName>
    <definedName name="copia" localSheetId="35">[1]!_p1</definedName>
    <definedName name="copia" localSheetId="33">[1]!_p1</definedName>
    <definedName name="copia" localSheetId="53">[1]!_p1</definedName>
    <definedName name="copia" localSheetId="29">[1]!_p1</definedName>
    <definedName name="copia" localSheetId="49">[1]!_p1</definedName>
    <definedName name="copia" localSheetId="6">[1]!_p1</definedName>
    <definedName name="copia" localSheetId="41">[1]!_p1</definedName>
    <definedName name="copia" localSheetId="8">[1]!_p1</definedName>
    <definedName name="copia" localSheetId="43">[1]!_p1</definedName>
    <definedName name="copia" localSheetId="10">[1]!_p1</definedName>
    <definedName name="copia" localSheetId="37">[1]!_p1</definedName>
    <definedName name="copia" localSheetId="12">[1]!_p1</definedName>
    <definedName name="copia" localSheetId="51">[1]!_p1</definedName>
    <definedName name="copia" localSheetId="14">[1]!_p1</definedName>
    <definedName name="copia" localSheetId="23">[1]!_p1</definedName>
    <definedName name="copia" localSheetId="55">[0]!_p1</definedName>
    <definedName name="copia" localSheetId="47">[1]!_p1</definedName>
    <definedName name="copia" localSheetId="18">[1]!_p1</definedName>
    <definedName name="copia" localSheetId="45">[1]!_p1</definedName>
    <definedName name="copia" localSheetId="16">[1]!_p1</definedName>
    <definedName name="copia">[0]!_p1</definedName>
    <definedName name="cópia">#REF!</definedName>
    <definedName name="copia_1" localSheetId="39">_p1</definedName>
    <definedName name="copia_1" localSheetId="20">_p1</definedName>
    <definedName name="copia_1" localSheetId="4">_p1</definedName>
    <definedName name="copia_1" localSheetId="25">_p1</definedName>
    <definedName name="copia_1" localSheetId="27">_p1</definedName>
    <definedName name="copia_1" localSheetId="31">_p1</definedName>
    <definedName name="copia_1" localSheetId="35">_p1</definedName>
    <definedName name="copia_1" localSheetId="33">_p1</definedName>
    <definedName name="copia_1" localSheetId="53">_p1</definedName>
    <definedName name="copia_1" localSheetId="29">_p1</definedName>
    <definedName name="copia_1" localSheetId="49">_p1</definedName>
    <definedName name="copia_1" localSheetId="6">_p1</definedName>
    <definedName name="copia_1" localSheetId="41">_p1</definedName>
    <definedName name="copia_1" localSheetId="8">_p1</definedName>
    <definedName name="copia_1" localSheetId="43">_p1</definedName>
    <definedName name="copia_1" localSheetId="10">_p1</definedName>
    <definedName name="copia_1" localSheetId="37">_p1</definedName>
    <definedName name="copia_1" localSheetId="12">_p1</definedName>
    <definedName name="copia_1" localSheetId="51">_p1</definedName>
    <definedName name="copia_1" localSheetId="14">_p1</definedName>
    <definedName name="copia_1" localSheetId="23">_p1</definedName>
    <definedName name="copia_1" localSheetId="55">_p1</definedName>
    <definedName name="copia_1" localSheetId="47">_p1</definedName>
    <definedName name="copia_1" localSheetId="18">_p1</definedName>
    <definedName name="copia_1" localSheetId="45">_p1</definedName>
    <definedName name="copia_1" localSheetId="16">_p1</definedName>
    <definedName name="copia_1">_p1</definedName>
    <definedName name="copia_2">"_p1"</definedName>
    <definedName name="copia_4">"_p1"</definedName>
    <definedName name="copia2" localSheetId="39">[1]!_p1</definedName>
    <definedName name="copia2" localSheetId="20">[1]!_p1</definedName>
    <definedName name="copia2" localSheetId="4">[1]!_p1</definedName>
    <definedName name="copia2" localSheetId="25">[1]!_p1</definedName>
    <definedName name="copia2" localSheetId="27">[1]!_p1</definedName>
    <definedName name="copia2" localSheetId="31">[1]!_p1</definedName>
    <definedName name="copia2" localSheetId="35">[1]!_p1</definedName>
    <definedName name="copia2" localSheetId="33">[1]!_p1</definedName>
    <definedName name="copia2" localSheetId="53">[1]!_p1</definedName>
    <definedName name="copia2" localSheetId="29">[1]!_p1</definedName>
    <definedName name="copia2" localSheetId="49">[1]!_p1</definedName>
    <definedName name="copia2" localSheetId="6">[1]!_p1</definedName>
    <definedName name="copia2" localSheetId="41">[1]!_p1</definedName>
    <definedName name="copia2" localSheetId="8">[1]!_p1</definedName>
    <definedName name="copia2" localSheetId="43">[1]!_p1</definedName>
    <definedName name="copia2" localSheetId="10">[1]!_p1</definedName>
    <definedName name="copia2" localSheetId="37">[1]!_p1</definedName>
    <definedName name="copia2" localSheetId="12">[1]!_p1</definedName>
    <definedName name="copia2" localSheetId="51">[1]!_p1</definedName>
    <definedName name="copia2" localSheetId="14">[1]!_p1</definedName>
    <definedName name="copia2" localSheetId="23">[1]!_p1</definedName>
    <definedName name="copia2" localSheetId="55">[0]!_p1</definedName>
    <definedName name="copia2" localSheetId="47">[1]!_p1</definedName>
    <definedName name="copia2" localSheetId="18">[1]!_p1</definedName>
    <definedName name="copia2" localSheetId="45">[1]!_p1</definedName>
    <definedName name="copia2" localSheetId="16">[1]!_p1</definedName>
    <definedName name="copia2">[0]!_p1</definedName>
    <definedName name="Coreia_against">#REF!,#REF!,#REF!</definedName>
    <definedName name="Coreia_played">#REF!,#REF!,#REF!</definedName>
    <definedName name="corolaA">#REF!</definedName>
    <definedName name="corolaB">#REF!</definedName>
    <definedName name="corolla">#REF!</definedName>
    <definedName name="corpoacorpocir97">#REF!</definedName>
    <definedName name="corpoacorpocir98">#REF!</definedName>
    <definedName name="corpoacorpocirmedia97">#REF!</definedName>
    <definedName name="corpoacorpocpm96">#REF!</definedName>
    <definedName name="corpoacorpocpm97">#REF!</definedName>
    <definedName name="corpoacorpocpm98">#REF!</definedName>
    <definedName name="corpoacorpocpmmedia97">#REF!</definedName>
    <definedName name="corpoacorpotabela98">#REF!</definedName>
    <definedName name="CORPORATIVO">#REF!</definedName>
    <definedName name="correção" localSheetId="39">[1]!_p1</definedName>
    <definedName name="correção" localSheetId="20">[1]!_p1</definedName>
    <definedName name="correção" localSheetId="4">[1]!_p1</definedName>
    <definedName name="correção" localSheetId="25">[1]!_p1</definedName>
    <definedName name="correção" localSheetId="27">[1]!_p1</definedName>
    <definedName name="correção" localSheetId="31">[1]!_p1</definedName>
    <definedName name="correção" localSheetId="35">[1]!_p1</definedName>
    <definedName name="correção" localSheetId="33">[1]!_p1</definedName>
    <definedName name="correção" localSheetId="53">[1]!_p1</definedName>
    <definedName name="correção" localSheetId="29">[1]!_p1</definedName>
    <definedName name="correção" localSheetId="49">[1]!_p1</definedName>
    <definedName name="correção" localSheetId="6">[1]!_p1</definedName>
    <definedName name="correção" localSheetId="41">[1]!_p1</definedName>
    <definedName name="correção" localSheetId="8">[1]!_p1</definedName>
    <definedName name="correção" localSheetId="43">[1]!_p1</definedName>
    <definedName name="correção" localSheetId="10">[1]!_p1</definedName>
    <definedName name="correção" localSheetId="37">[1]!_p1</definedName>
    <definedName name="correção" localSheetId="12">[1]!_p1</definedName>
    <definedName name="correção" localSheetId="51">[1]!_p1</definedName>
    <definedName name="correção" localSheetId="14">[1]!_p1</definedName>
    <definedName name="correção" localSheetId="23">[1]!_p1</definedName>
    <definedName name="correção" localSheetId="55">[0]!_p1</definedName>
    <definedName name="correção" localSheetId="47">[1]!_p1</definedName>
    <definedName name="correção" localSheetId="18">[1]!_p1</definedName>
    <definedName name="correção" localSheetId="45">[1]!_p1</definedName>
    <definedName name="correção" localSheetId="16">[1]!_p1</definedName>
    <definedName name="correção">[0]!_p1</definedName>
    <definedName name="correção_1">#NAME?</definedName>
    <definedName name="correção_2">#NAME?</definedName>
    <definedName name="correção_3">#NAME?</definedName>
    <definedName name="correção_4">#NAME?</definedName>
    <definedName name="corrig">#REF!</definedName>
    <definedName name="corte">#REF!</definedName>
    <definedName name="Cost">#REF!</definedName>
    <definedName name="COST_CONTACT">#REF!</definedName>
    <definedName name="Costa_Rica_against">#REF!,#REF!,#REF!</definedName>
    <definedName name="Costa_Rica_played">#REF!,#REF!,#REF!</definedName>
    <definedName name="Country">INDEX(#REF!,#REF!)</definedName>
    <definedName name="Country_Information">#REF!,#REF!,#REF!,#REF!,#REF!,#REF!,#REF!,#REF!,#REF!,#REF!</definedName>
    <definedName name="CountryCol">OFFSET(#REF!,#REF!,0,#REF!,1)</definedName>
    <definedName name="COVER">#REF!</definedName>
    <definedName name="cp">#REF!</definedName>
    <definedName name="CP_Paineis">#REF!</definedName>
    <definedName name="CP_Paineis_15">#REF!</definedName>
    <definedName name="CP_Paineis_16">#REF!</definedName>
    <definedName name="CP_Paineis_17">#REF!</definedName>
    <definedName name="CP_Paineis_18">#REF!</definedName>
    <definedName name="CP_Paineis_19">#REF!</definedName>
    <definedName name="CP_Paineis_2">#REF!</definedName>
    <definedName name="CP_Paineis_3">#REF!</definedName>
    <definedName name="CP_Paineis_4">#REF!</definedName>
    <definedName name="cpa" hidden="1">#REF!</definedName>
    <definedName name="CPM">INDEX(#REF!,#REF!,#REF!)</definedName>
    <definedName name="CPMCol">OFFSET(#REF!,#REF!,#REF!-1,#REF!,1)</definedName>
    <definedName name="CPMEXEMPLARPUROISTOE">#REF!</definedName>
    <definedName name="CPMEXEMPLARPUROVEJA">#REF!</definedName>
    <definedName name="CPMGLO">#REF!</definedName>
    <definedName name="cpolis100">#REF!</definedName>
    <definedName name="cpp" localSheetId="39">[1]!_p1</definedName>
    <definedName name="cpp" localSheetId="20">[1]!_p1</definedName>
    <definedName name="cpp" localSheetId="4">[1]!_p1</definedName>
    <definedName name="cpp" localSheetId="25">[1]!_p1</definedName>
    <definedName name="cpp" localSheetId="27">[1]!_p1</definedName>
    <definedName name="cpp" localSheetId="31">[1]!_p1</definedName>
    <definedName name="cpp" localSheetId="35">[1]!_p1</definedName>
    <definedName name="cpp" localSheetId="33">[1]!_p1</definedName>
    <definedName name="cpp" localSheetId="53">[1]!_p1</definedName>
    <definedName name="cpp" localSheetId="29">[1]!_p1</definedName>
    <definedName name="cpp" localSheetId="49">[1]!_p1</definedName>
    <definedName name="cpp" localSheetId="6">[1]!_p1</definedName>
    <definedName name="cpp" localSheetId="41">[1]!_p1</definedName>
    <definedName name="cpp" localSheetId="8">[1]!_p1</definedName>
    <definedName name="cpp" localSheetId="43">[1]!_p1</definedName>
    <definedName name="cpp" localSheetId="10">[1]!_p1</definedName>
    <definedName name="cpp" localSheetId="37">[1]!_p1</definedName>
    <definedName name="cpp" localSheetId="12">[1]!_p1</definedName>
    <definedName name="cpp" localSheetId="51">[1]!_p1</definedName>
    <definedName name="cpp" localSheetId="14">[1]!_p1</definedName>
    <definedName name="cpp" localSheetId="23">[1]!_p1</definedName>
    <definedName name="cpp" localSheetId="55">[0]!_p1</definedName>
    <definedName name="cpp" localSheetId="47">[1]!_p1</definedName>
    <definedName name="cpp" localSheetId="18">[1]!_p1</definedName>
    <definedName name="cpp" localSheetId="45">[1]!_p1</definedName>
    <definedName name="cpp" localSheetId="16">[1]!_p1</definedName>
    <definedName name="cpp">[0]!_p1</definedName>
    <definedName name="cpp_1" localSheetId="39">_p1</definedName>
    <definedName name="cpp_1" localSheetId="20">_p1</definedName>
    <definedName name="cpp_1" localSheetId="4">_p1</definedName>
    <definedName name="cpp_1" localSheetId="25">_p1</definedName>
    <definedName name="cpp_1" localSheetId="27">_p1</definedName>
    <definedName name="cpp_1" localSheetId="31">_p1</definedName>
    <definedName name="cpp_1" localSheetId="35">_p1</definedName>
    <definedName name="cpp_1" localSheetId="33">_p1</definedName>
    <definedName name="cpp_1" localSheetId="53">_p1</definedName>
    <definedName name="cpp_1" localSheetId="29">_p1</definedName>
    <definedName name="cpp_1" localSheetId="49">_p1</definedName>
    <definedName name="cpp_1" localSheetId="6">_p1</definedName>
    <definedName name="cpp_1" localSheetId="41">_p1</definedName>
    <definedName name="cpp_1" localSheetId="8">_p1</definedName>
    <definedName name="cpp_1" localSheetId="43">_p1</definedName>
    <definedName name="cpp_1" localSheetId="10">_p1</definedName>
    <definedName name="cpp_1" localSheetId="37">_p1</definedName>
    <definedName name="cpp_1" localSheetId="12">_p1</definedName>
    <definedName name="cpp_1" localSheetId="51">_p1</definedName>
    <definedName name="cpp_1" localSheetId="14">_p1</definedName>
    <definedName name="cpp_1" localSheetId="23">_p1</definedName>
    <definedName name="cpp_1" localSheetId="55">_p1</definedName>
    <definedName name="cpp_1" localSheetId="47">_p1</definedName>
    <definedName name="cpp_1" localSheetId="18">_p1</definedName>
    <definedName name="cpp_1" localSheetId="45">_p1</definedName>
    <definedName name="cpp_1" localSheetId="16">_p1</definedName>
    <definedName name="cpp_1">_p1</definedName>
    <definedName name="cpp_2">"_p1"</definedName>
    <definedName name="cpp_4">"_p1"</definedName>
    <definedName name="CPPGLO">#REF!</definedName>
    <definedName name="CPW">#REF!</definedName>
    <definedName name="cr" localSheetId="39">[1]!_p1</definedName>
    <definedName name="cr" localSheetId="20">[1]!_p1</definedName>
    <definedName name="cr" localSheetId="4">[1]!_p1</definedName>
    <definedName name="cr" localSheetId="25">[1]!_p1</definedName>
    <definedName name="cr" localSheetId="27">[1]!_p1</definedName>
    <definedName name="cr" localSheetId="31">[1]!_p1</definedName>
    <definedName name="cr" localSheetId="35">[1]!_p1</definedName>
    <definedName name="cr" localSheetId="33">[1]!_p1</definedName>
    <definedName name="cr" localSheetId="53">[1]!_p1</definedName>
    <definedName name="cr" localSheetId="29">[1]!_p1</definedName>
    <definedName name="cr" localSheetId="49">[1]!_p1</definedName>
    <definedName name="cr" localSheetId="6">[1]!_p1</definedName>
    <definedName name="cr" localSheetId="41">[1]!_p1</definedName>
    <definedName name="cr" localSheetId="8">[1]!_p1</definedName>
    <definedName name="cr" localSheetId="43">[1]!_p1</definedName>
    <definedName name="cr" localSheetId="10">[1]!_p1</definedName>
    <definedName name="cr" localSheetId="37">[1]!_p1</definedName>
    <definedName name="cr" localSheetId="12">[1]!_p1</definedName>
    <definedName name="cr" localSheetId="51">[1]!_p1</definedName>
    <definedName name="cr" localSheetId="14">[1]!_p1</definedName>
    <definedName name="cr" localSheetId="23">[1]!_p1</definedName>
    <definedName name="cr" localSheetId="55">[0]!_p1</definedName>
    <definedName name="cr" localSheetId="47">[1]!_p1</definedName>
    <definedName name="cr" localSheetId="18">[1]!_p1</definedName>
    <definedName name="cr" localSheetId="45">[1]!_p1</definedName>
    <definedName name="cr" localSheetId="16">[1]!_p1</definedName>
    <definedName name="cr">[0]!_p1</definedName>
    <definedName name="cr_1">#NAME?</definedName>
    <definedName name="cr_2">#NAME?</definedName>
    <definedName name="cr_3">#NAME?</definedName>
    <definedName name="cr_4">#NAME?</definedName>
    <definedName name="Creative">#REF!</definedName>
    <definedName name="CRESCER96">#REF!</definedName>
    <definedName name="CRESCER97">#REF!</definedName>
    <definedName name="CRESCER98">#REF!</definedName>
    <definedName name="CRESCERCPM96">#REF!</definedName>
    <definedName name="CRESCERCPM97">#REF!</definedName>
    <definedName name="CRESCERCPM98">#REF!</definedName>
    <definedName name="CRESCERCPMT96">#REF!</definedName>
    <definedName name="CRESCERCPMT97">#REF!</definedName>
    <definedName name="CRESCERCPMT98">#REF!</definedName>
    <definedName name="CRESCERMEDIACPM97">#REF!</definedName>
    <definedName name="crescertabela98">#REF!</definedName>
    <definedName name="cri" localSheetId="39">[1]!_p1</definedName>
    <definedName name="cri" localSheetId="20">[1]!_p1</definedName>
    <definedName name="cri" localSheetId="4">[1]!_p1</definedName>
    <definedName name="cri" localSheetId="25">[1]!_p1</definedName>
    <definedName name="cri" localSheetId="27">[1]!_p1</definedName>
    <definedName name="cri" localSheetId="31">[1]!_p1</definedName>
    <definedName name="cri" localSheetId="35">[1]!_p1</definedName>
    <definedName name="cri" localSheetId="33">[1]!_p1</definedName>
    <definedName name="cri" localSheetId="53">[1]!_p1</definedName>
    <definedName name="cri" localSheetId="29">[1]!_p1</definedName>
    <definedName name="cri" localSheetId="49">[1]!_p1</definedName>
    <definedName name="cri" localSheetId="6">[1]!_p1</definedName>
    <definedName name="cri" localSheetId="41">[1]!_p1</definedName>
    <definedName name="cri" localSheetId="8">[1]!_p1</definedName>
    <definedName name="cri" localSheetId="43">[1]!_p1</definedName>
    <definedName name="cri" localSheetId="10">[1]!_p1</definedName>
    <definedName name="cri" localSheetId="37">[1]!_p1</definedName>
    <definedName name="cri" localSheetId="12">[1]!_p1</definedName>
    <definedName name="cri" localSheetId="51">[1]!_p1</definedName>
    <definedName name="cri" localSheetId="14">[1]!_p1</definedName>
    <definedName name="cri" localSheetId="23">[1]!_p1</definedName>
    <definedName name="cri" localSheetId="55">[0]!_p1</definedName>
    <definedName name="cri" localSheetId="47">[1]!_p1</definedName>
    <definedName name="cri" localSheetId="18">[1]!_p1</definedName>
    <definedName name="cri" localSheetId="45">[1]!_p1</definedName>
    <definedName name="cri" localSheetId="16">[1]!_p1</definedName>
    <definedName name="cri">[0]!_p1</definedName>
    <definedName name="cri_1" localSheetId="39">_p1</definedName>
    <definedName name="cri_1" localSheetId="20">_p1</definedName>
    <definedName name="cri_1" localSheetId="4">_p1</definedName>
    <definedName name="cri_1" localSheetId="25">_p1</definedName>
    <definedName name="cri_1" localSheetId="27">_p1</definedName>
    <definedName name="cri_1" localSheetId="31">_p1</definedName>
    <definedName name="cri_1" localSheetId="35">_p1</definedName>
    <definedName name="cri_1" localSheetId="33">_p1</definedName>
    <definedName name="cri_1" localSheetId="53">_p1</definedName>
    <definedName name="cri_1" localSheetId="29">_p1</definedName>
    <definedName name="cri_1" localSheetId="49">_p1</definedName>
    <definedName name="cri_1" localSheetId="6">_p1</definedName>
    <definedName name="cri_1" localSheetId="41">_p1</definedName>
    <definedName name="cri_1" localSheetId="8">_p1</definedName>
    <definedName name="cri_1" localSheetId="43">_p1</definedName>
    <definedName name="cri_1" localSheetId="10">_p1</definedName>
    <definedName name="cri_1" localSheetId="37">_p1</definedName>
    <definedName name="cri_1" localSheetId="12">_p1</definedName>
    <definedName name="cri_1" localSheetId="51">_p1</definedName>
    <definedName name="cri_1" localSheetId="14">_p1</definedName>
    <definedName name="cri_1" localSheetId="23">_p1</definedName>
    <definedName name="cri_1" localSheetId="55">_p1</definedName>
    <definedName name="cri_1" localSheetId="47">_p1</definedName>
    <definedName name="cri_1" localSheetId="18">_p1</definedName>
    <definedName name="cri_1" localSheetId="45">_p1</definedName>
    <definedName name="cri_1" localSheetId="16">_p1</definedName>
    <definedName name="cri_1">_p1</definedName>
    <definedName name="cri_2">"_p1"</definedName>
    <definedName name="cri_4">"_p1"</definedName>
    <definedName name="CRIATICACPMT96">#REF!</definedName>
    <definedName name="criativa">#REF!</definedName>
    <definedName name="CRIATIVA96">#REF!</definedName>
    <definedName name="CRIATIVA97">#REF!</definedName>
    <definedName name="CRIATIVA98">#REF!</definedName>
    <definedName name="CRIATIVACPM96">#REF!</definedName>
    <definedName name="CRIATIVACPM97">#REF!</definedName>
    <definedName name="CRIATIVACPM98">#REF!</definedName>
    <definedName name="CRIATIVACPMT96">#REF!</definedName>
    <definedName name="CRIATIVACPMT97">#REF!</definedName>
    <definedName name="CRIATIVACPMT98">#REF!</definedName>
    <definedName name="CRIATIVAMEDIACPM97">#REF!</definedName>
    <definedName name="criativatabela98">#REF!</definedName>
    <definedName name="cris" localSheetId="39">[1]!_p1</definedName>
    <definedName name="cris" localSheetId="20">[1]!_p1</definedName>
    <definedName name="cris" localSheetId="4">[1]!_p1</definedName>
    <definedName name="cris" localSheetId="25">[1]!_p1</definedName>
    <definedName name="cris" localSheetId="27">[1]!_p1</definedName>
    <definedName name="cris" localSheetId="31">[1]!_p1</definedName>
    <definedName name="cris" localSheetId="35">[1]!_p1</definedName>
    <definedName name="cris" localSheetId="33">[1]!_p1</definedName>
    <definedName name="cris" localSheetId="53">[1]!_p1</definedName>
    <definedName name="cris" localSheetId="29">[1]!_p1</definedName>
    <definedName name="cris" localSheetId="49">[1]!_p1</definedName>
    <definedName name="cris" localSheetId="6">[1]!_p1</definedName>
    <definedName name="cris" localSheetId="41">[1]!_p1</definedName>
    <definedName name="cris" localSheetId="8">[1]!_p1</definedName>
    <definedName name="cris" localSheetId="43">[1]!_p1</definedName>
    <definedName name="cris" localSheetId="10">[1]!_p1</definedName>
    <definedName name="cris" localSheetId="37">[1]!_p1</definedName>
    <definedName name="cris" localSheetId="12">[1]!_p1</definedName>
    <definedName name="cris" localSheetId="51">[1]!_p1</definedName>
    <definedName name="cris" localSheetId="14">[1]!_p1</definedName>
    <definedName name="cris" localSheetId="23">[1]!_p1</definedName>
    <definedName name="cris" localSheetId="55">[0]!_p1</definedName>
    <definedName name="cris" localSheetId="47">[1]!_p1</definedName>
    <definedName name="cris" localSheetId="18">[1]!_p1</definedName>
    <definedName name="cris" localSheetId="45">[1]!_p1</definedName>
    <definedName name="cris" localSheetId="16">[1]!_p1</definedName>
    <definedName name="cris">[0]!_p1</definedName>
    <definedName name="cris_1" localSheetId="39">_p1</definedName>
    <definedName name="cris_1" localSheetId="20">_p1</definedName>
    <definedName name="cris_1" localSheetId="4">_p1</definedName>
    <definedName name="cris_1" localSheetId="25">_p1</definedName>
    <definedName name="cris_1" localSheetId="27">_p1</definedName>
    <definedName name="cris_1" localSheetId="31">_p1</definedName>
    <definedName name="cris_1" localSheetId="35">_p1</definedName>
    <definedName name="cris_1" localSheetId="33">_p1</definedName>
    <definedName name="cris_1" localSheetId="53">_p1</definedName>
    <definedName name="cris_1" localSheetId="29">_p1</definedName>
    <definedName name="cris_1" localSheetId="49">_p1</definedName>
    <definedName name="cris_1" localSheetId="6">_p1</definedName>
    <definedName name="cris_1" localSheetId="41">_p1</definedName>
    <definedName name="cris_1" localSheetId="8">_p1</definedName>
    <definedName name="cris_1" localSheetId="43">_p1</definedName>
    <definedName name="cris_1" localSheetId="10">_p1</definedName>
    <definedName name="cris_1" localSheetId="37">_p1</definedName>
    <definedName name="cris_1" localSheetId="12">_p1</definedName>
    <definedName name="cris_1" localSheetId="51">_p1</definedName>
    <definedName name="cris_1" localSheetId="14">_p1</definedName>
    <definedName name="cris_1" localSheetId="23">_p1</definedName>
    <definedName name="cris_1" localSheetId="55">_p1</definedName>
    <definedName name="cris_1" localSheetId="47">_p1</definedName>
    <definedName name="cris_1" localSheetId="18">_p1</definedName>
    <definedName name="cris_1" localSheetId="45">_p1</definedName>
    <definedName name="cris_1" localSheetId="16">_p1</definedName>
    <definedName name="cris_1">_p1</definedName>
    <definedName name="cris_2">"_p1"</definedName>
    <definedName name="cris_4">"_p1"</definedName>
    <definedName name="cris1">#REF!</definedName>
    <definedName name="cris1_1" localSheetId="39">_p1</definedName>
    <definedName name="cris1_1" localSheetId="20">_p1</definedName>
    <definedName name="cris1_1" localSheetId="4">_p1</definedName>
    <definedName name="cris1_1" localSheetId="25">_p1</definedName>
    <definedName name="cris1_1" localSheetId="27">_p1</definedName>
    <definedName name="cris1_1" localSheetId="31">_p1</definedName>
    <definedName name="cris1_1" localSheetId="35">_p1</definedName>
    <definedName name="cris1_1" localSheetId="33">_p1</definedName>
    <definedName name="cris1_1" localSheetId="53">_p1</definedName>
    <definedName name="cris1_1" localSheetId="29">_p1</definedName>
    <definedName name="cris1_1" localSheetId="49">_p1</definedName>
    <definedName name="cris1_1" localSheetId="6">_p1</definedName>
    <definedName name="cris1_1" localSheetId="41">_p1</definedName>
    <definedName name="cris1_1" localSheetId="8">_p1</definedName>
    <definedName name="cris1_1" localSheetId="43">_p1</definedName>
    <definedName name="cris1_1" localSheetId="10">_p1</definedName>
    <definedName name="cris1_1" localSheetId="37">_p1</definedName>
    <definedName name="cris1_1" localSheetId="12">_p1</definedName>
    <definedName name="cris1_1" localSheetId="51">_p1</definedName>
    <definedName name="cris1_1" localSheetId="14">_p1</definedName>
    <definedName name="cris1_1" localSheetId="23">_p1</definedName>
    <definedName name="cris1_1" localSheetId="55">_p1</definedName>
    <definedName name="cris1_1" localSheetId="47">_p1</definedName>
    <definedName name="cris1_1" localSheetId="18">_p1</definedName>
    <definedName name="cris1_1" localSheetId="45">_p1</definedName>
    <definedName name="cris1_1" localSheetId="16">_p1</definedName>
    <definedName name="cris1_1">_p1</definedName>
    <definedName name="cris1_2">"_p1"</definedName>
    <definedName name="cris1_4">"_p1"</definedName>
    <definedName name="Critères_1">#REF!</definedName>
    <definedName name="Critères_2">#REF!</definedName>
    <definedName name="Critères_3">#REF!</definedName>
    <definedName name="_xlnm.Criteria">#REF!</definedName>
    <definedName name="CRN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N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N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N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N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N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N" hidden="1">{#N/A,#N/A,FALSE,"SP1-OUT";#N/A,#N/A,FALSE,"SP1-NOV";#N/A,#N/A,FALSE,"SANT-OUT";#N/A,#N/A,FALSE,"SANT-NOV";#N/A,#N/A,FALSE,"CAMP-OUT";#N/A,#N/A,FALSE,"CAMP-NOV";#N/A,#N/A,FALSE,"CRONO 1";#N/A,#N/A,FALSE,"CAPA"}</definedName>
    <definedName name="Croácia_against">#REF!,#REF!,#REF!</definedName>
    <definedName name="Croácia_played">#REF!,#REF!,#REF!</definedName>
    <definedName name="cron1">#REF!</definedName>
    <definedName name="crono" localSheetId="39">[1]!_p1</definedName>
    <definedName name="crono" localSheetId="20">[1]!_p1</definedName>
    <definedName name="crono" localSheetId="4">[1]!_p1</definedName>
    <definedName name="crono" localSheetId="25">[1]!_p1</definedName>
    <definedName name="crono" localSheetId="27">[1]!_p1</definedName>
    <definedName name="crono" localSheetId="31">[1]!_p1</definedName>
    <definedName name="crono" localSheetId="35">[1]!_p1</definedName>
    <definedName name="crono" localSheetId="33">[1]!_p1</definedName>
    <definedName name="crono" localSheetId="53">[1]!_p1</definedName>
    <definedName name="crono" localSheetId="29">[1]!_p1</definedName>
    <definedName name="crono" localSheetId="49">[1]!_p1</definedName>
    <definedName name="crono" localSheetId="6">[1]!_p1</definedName>
    <definedName name="crono" localSheetId="41">[1]!_p1</definedName>
    <definedName name="crono" localSheetId="8">[1]!_p1</definedName>
    <definedName name="crono" localSheetId="43">[1]!_p1</definedName>
    <definedName name="crono" localSheetId="10">[1]!_p1</definedName>
    <definedName name="crono" localSheetId="37">[1]!_p1</definedName>
    <definedName name="crono" localSheetId="12">[1]!_p1</definedName>
    <definedName name="crono" localSheetId="51">[1]!_p1</definedName>
    <definedName name="crono" localSheetId="14">[1]!_p1</definedName>
    <definedName name="crono" localSheetId="23">[1]!_p1</definedName>
    <definedName name="crono" localSheetId="55">[0]!_p1</definedName>
    <definedName name="crono" localSheetId="47">[1]!_p1</definedName>
    <definedName name="crono" localSheetId="18">[1]!_p1</definedName>
    <definedName name="crono" localSheetId="45">[1]!_p1</definedName>
    <definedName name="crono" localSheetId="16">[1]!_p1</definedName>
    <definedName name="crono">[0]!_p1</definedName>
    <definedName name="Crono_1" localSheetId="39">_p1</definedName>
    <definedName name="Crono_1" localSheetId="20">_p1</definedName>
    <definedName name="Crono_1" localSheetId="4">_p1</definedName>
    <definedName name="Crono_1" localSheetId="25">_p1</definedName>
    <definedName name="Crono_1" localSheetId="27">_p1</definedName>
    <definedName name="Crono_1" localSheetId="31">_p1</definedName>
    <definedName name="Crono_1" localSheetId="35">_p1</definedName>
    <definedName name="Crono_1" localSheetId="33">_p1</definedName>
    <definedName name="Crono_1" localSheetId="53">_p1</definedName>
    <definedName name="Crono_1" localSheetId="29">_p1</definedName>
    <definedName name="Crono_1" localSheetId="49">_p1</definedName>
    <definedName name="Crono_1" localSheetId="6">_p1</definedName>
    <definedName name="Crono_1" localSheetId="41">_p1</definedName>
    <definedName name="Crono_1" localSheetId="8">_p1</definedName>
    <definedName name="Crono_1" localSheetId="43">_p1</definedName>
    <definedName name="Crono_1" localSheetId="10">_p1</definedName>
    <definedName name="Crono_1" localSheetId="37">_p1</definedName>
    <definedName name="Crono_1" localSheetId="12">_p1</definedName>
    <definedName name="Crono_1" localSheetId="51">_p1</definedName>
    <definedName name="Crono_1" localSheetId="14">_p1</definedName>
    <definedName name="Crono_1" localSheetId="23">_p1</definedName>
    <definedName name="Crono_1" localSheetId="55">_p1</definedName>
    <definedName name="Crono_1" localSheetId="47">_p1</definedName>
    <definedName name="Crono_1" localSheetId="18">_p1</definedName>
    <definedName name="Crono_1" localSheetId="45">_p1</definedName>
    <definedName name="Crono_1" localSheetId="16">_p1</definedName>
    <definedName name="Crono_1">_p1</definedName>
    <definedName name="Crono_2" localSheetId="39">_p1</definedName>
    <definedName name="Crono_2" localSheetId="20">_p1</definedName>
    <definedName name="Crono_2" localSheetId="4">_p1</definedName>
    <definedName name="Crono_2" localSheetId="25">_p1</definedName>
    <definedName name="Crono_2" localSheetId="27">_p1</definedName>
    <definedName name="Crono_2" localSheetId="31">_p1</definedName>
    <definedName name="Crono_2" localSheetId="35">_p1</definedName>
    <definedName name="Crono_2" localSheetId="33">_p1</definedName>
    <definedName name="Crono_2" localSheetId="53">_p1</definedName>
    <definedName name="Crono_2" localSheetId="29">_p1</definedName>
    <definedName name="Crono_2" localSheetId="49">_p1</definedName>
    <definedName name="Crono_2" localSheetId="6">_p1</definedName>
    <definedName name="Crono_2" localSheetId="41">_p1</definedName>
    <definedName name="Crono_2" localSheetId="8">_p1</definedName>
    <definedName name="Crono_2" localSheetId="43">_p1</definedName>
    <definedName name="Crono_2" localSheetId="10">_p1</definedName>
    <definedName name="Crono_2" localSheetId="37">_p1</definedName>
    <definedName name="Crono_2" localSheetId="12">_p1</definedName>
    <definedName name="Crono_2" localSheetId="51">_p1</definedName>
    <definedName name="Crono_2" localSheetId="14">_p1</definedName>
    <definedName name="Crono_2" localSheetId="23">_p1</definedName>
    <definedName name="Crono_2" localSheetId="55">_p1</definedName>
    <definedName name="Crono_2" localSheetId="47">_p1</definedName>
    <definedName name="Crono_2" localSheetId="18">_p1</definedName>
    <definedName name="Crono_2" localSheetId="45">_p1</definedName>
    <definedName name="Crono_2" localSheetId="16">_p1</definedName>
    <definedName name="Crono_2">_p1</definedName>
    <definedName name="Crono_3" localSheetId="39">_p1</definedName>
    <definedName name="Crono_3" localSheetId="20">_p1</definedName>
    <definedName name="Crono_3" localSheetId="4">_p1</definedName>
    <definedName name="Crono_3" localSheetId="25">_p1</definedName>
    <definedName name="Crono_3" localSheetId="27">_p1</definedName>
    <definedName name="Crono_3" localSheetId="31">_p1</definedName>
    <definedName name="Crono_3" localSheetId="35">_p1</definedName>
    <definedName name="Crono_3" localSheetId="33">_p1</definedName>
    <definedName name="Crono_3" localSheetId="53">_p1</definedName>
    <definedName name="Crono_3" localSheetId="29">_p1</definedName>
    <definedName name="Crono_3" localSheetId="49">_p1</definedName>
    <definedName name="Crono_3" localSheetId="6">_p1</definedName>
    <definedName name="Crono_3" localSheetId="41">_p1</definedName>
    <definedName name="Crono_3" localSheetId="8">_p1</definedName>
    <definedName name="Crono_3" localSheetId="43">_p1</definedName>
    <definedName name="Crono_3" localSheetId="10">_p1</definedName>
    <definedName name="Crono_3" localSheetId="37">_p1</definedName>
    <definedName name="Crono_3" localSheetId="12">_p1</definedName>
    <definedName name="Crono_3" localSheetId="51">_p1</definedName>
    <definedName name="Crono_3" localSheetId="14">_p1</definedName>
    <definedName name="Crono_3" localSheetId="23">_p1</definedName>
    <definedName name="Crono_3" localSheetId="55">_p1</definedName>
    <definedName name="Crono_3" localSheetId="47">_p1</definedName>
    <definedName name="Crono_3" localSheetId="18">_p1</definedName>
    <definedName name="Crono_3" localSheetId="45">_p1</definedName>
    <definedName name="Crono_3" localSheetId="16">_p1</definedName>
    <definedName name="Crono_3">_p1</definedName>
    <definedName name="Crono_4" localSheetId="39">_p1</definedName>
    <definedName name="Crono_4" localSheetId="20">_p1</definedName>
    <definedName name="Crono_4" localSheetId="4">_p1</definedName>
    <definedName name="Crono_4" localSheetId="25">_p1</definedName>
    <definedName name="Crono_4" localSheetId="27">_p1</definedName>
    <definedName name="Crono_4" localSheetId="31">_p1</definedName>
    <definedName name="Crono_4" localSheetId="35">_p1</definedName>
    <definedName name="Crono_4" localSheetId="33">_p1</definedName>
    <definedName name="Crono_4" localSheetId="53">_p1</definedName>
    <definedName name="Crono_4" localSheetId="29">_p1</definedName>
    <definedName name="Crono_4" localSheetId="49">_p1</definedName>
    <definedName name="Crono_4" localSheetId="6">_p1</definedName>
    <definedName name="Crono_4" localSheetId="41">_p1</definedName>
    <definedName name="Crono_4" localSheetId="8">_p1</definedName>
    <definedName name="Crono_4" localSheetId="43">_p1</definedName>
    <definedName name="Crono_4" localSheetId="10">_p1</definedName>
    <definedName name="Crono_4" localSheetId="37">_p1</definedName>
    <definedName name="Crono_4" localSheetId="12">_p1</definedName>
    <definedName name="Crono_4" localSheetId="51">_p1</definedName>
    <definedName name="Crono_4" localSheetId="14">_p1</definedName>
    <definedName name="Crono_4" localSheetId="23">_p1</definedName>
    <definedName name="Crono_4" localSheetId="55">_p1</definedName>
    <definedName name="Crono_4" localSheetId="47">_p1</definedName>
    <definedName name="Crono_4" localSheetId="18">_p1</definedName>
    <definedName name="Crono_4" localSheetId="45">_p1</definedName>
    <definedName name="Crono_4" localSheetId="16">_p1</definedName>
    <definedName name="Crono_4">_p1</definedName>
    <definedName name="Crono_Baurú">#REF!</definedName>
    <definedName name="Crono_Baurú_15">#REF!</definedName>
    <definedName name="Crono_Baurú_16">#REF!</definedName>
    <definedName name="Crono_Baurú_17">#REF!</definedName>
    <definedName name="Crono_Baurú_18">#REF!</definedName>
    <definedName name="Crono_Baurú_19">#REF!</definedName>
    <definedName name="Crono_Baurú_2">#REF!</definedName>
    <definedName name="Crono_Baurú_3">#REF!</definedName>
    <definedName name="Crono_Baurú_4">#REF!</definedName>
    <definedName name="Crono_financeiro_ABV">#REF!</definedName>
    <definedName name="crono_ok" localSheetId="39">[1]!_p1</definedName>
    <definedName name="crono_ok" localSheetId="20">[1]!_p1</definedName>
    <definedName name="crono_ok" localSheetId="4">[1]!_p1</definedName>
    <definedName name="crono_ok" localSheetId="25">[1]!_p1</definedName>
    <definedName name="crono_ok" localSheetId="27">[1]!_p1</definedName>
    <definedName name="crono_ok" localSheetId="31">[1]!_p1</definedName>
    <definedName name="crono_ok" localSheetId="35">[1]!_p1</definedName>
    <definedName name="crono_ok" localSheetId="33">[1]!_p1</definedName>
    <definedName name="crono_ok" localSheetId="53">[1]!_p1</definedName>
    <definedName name="crono_ok" localSheetId="29">[1]!_p1</definedName>
    <definedName name="crono_ok" localSheetId="49">[1]!_p1</definedName>
    <definedName name="crono_ok" localSheetId="6">[1]!_p1</definedName>
    <definedName name="crono_ok" localSheetId="41">[1]!_p1</definedName>
    <definedName name="crono_ok" localSheetId="8">[1]!_p1</definedName>
    <definedName name="crono_ok" localSheetId="43">[1]!_p1</definedName>
    <definedName name="crono_ok" localSheetId="10">[1]!_p1</definedName>
    <definedName name="crono_ok" localSheetId="37">[1]!_p1</definedName>
    <definedName name="crono_ok" localSheetId="12">[1]!_p1</definedName>
    <definedName name="crono_ok" localSheetId="51">[1]!_p1</definedName>
    <definedName name="crono_ok" localSheetId="14">[1]!_p1</definedName>
    <definedName name="crono_ok" localSheetId="23">[1]!_p1</definedName>
    <definedName name="crono_ok" localSheetId="55">[0]!_p1</definedName>
    <definedName name="crono_ok" localSheetId="47">[1]!_p1</definedName>
    <definedName name="crono_ok" localSheetId="18">[1]!_p1</definedName>
    <definedName name="crono_ok" localSheetId="45">[1]!_p1</definedName>
    <definedName name="crono_ok" localSheetId="16">[1]!_p1</definedName>
    <definedName name="crono_ok">[0]!_p1</definedName>
    <definedName name="crono_ok_1" localSheetId="39">_p1</definedName>
    <definedName name="crono_ok_1" localSheetId="20">_p1</definedName>
    <definedName name="crono_ok_1" localSheetId="4">_p1</definedName>
    <definedName name="crono_ok_1" localSheetId="25">_p1</definedName>
    <definedName name="crono_ok_1" localSheetId="27">_p1</definedName>
    <definedName name="crono_ok_1" localSheetId="31">_p1</definedName>
    <definedName name="crono_ok_1" localSheetId="35">_p1</definedName>
    <definedName name="crono_ok_1" localSheetId="33">_p1</definedName>
    <definedName name="crono_ok_1" localSheetId="53">_p1</definedName>
    <definedName name="crono_ok_1" localSheetId="29">_p1</definedName>
    <definedName name="crono_ok_1" localSheetId="49">_p1</definedName>
    <definedName name="crono_ok_1" localSheetId="6">_p1</definedName>
    <definedName name="crono_ok_1" localSheetId="41">_p1</definedName>
    <definedName name="crono_ok_1" localSheetId="8">_p1</definedName>
    <definedName name="crono_ok_1" localSheetId="43">_p1</definedName>
    <definedName name="crono_ok_1" localSheetId="10">_p1</definedName>
    <definedName name="crono_ok_1" localSheetId="37">_p1</definedName>
    <definedName name="crono_ok_1" localSheetId="12">_p1</definedName>
    <definedName name="crono_ok_1" localSheetId="51">_p1</definedName>
    <definedName name="crono_ok_1" localSheetId="14">_p1</definedName>
    <definedName name="crono_ok_1" localSheetId="23">_p1</definedName>
    <definedName name="crono_ok_1" localSheetId="55">_p1</definedName>
    <definedName name="crono_ok_1" localSheetId="47">_p1</definedName>
    <definedName name="crono_ok_1" localSheetId="18">_p1</definedName>
    <definedName name="crono_ok_1" localSheetId="45">_p1</definedName>
    <definedName name="crono_ok_1" localSheetId="16">_p1</definedName>
    <definedName name="crono_ok_1">_p1</definedName>
    <definedName name="crono_ok_2" localSheetId="39">_p1</definedName>
    <definedName name="crono_ok_2" localSheetId="20">_p1</definedName>
    <definedName name="crono_ok_2" localSheetId="4">_p1</definedName>
    <definedName name="crono_ok_2" localSheetId="25">_p1</definedName>
    <definedName name="crono_ok_2" localSheetId="27">_p1</definedName>
    <definedName name="crono_ok_2" localSheetId="31">_p1</definedName>
    <definedName name="crono_ok_2" localSheetId="35">_p1</definedName>
    <definedName name="crono_ok_2" localSheetId="33">_p1</definedName>
    <definedName name="crono_ok_2" localSheetId="53">_p1</definedName>
    <definedName name="crono_ok_2" localSheetId="29">_p1</definedName>
    <definedName name="crono_ok_2" localSheetId="49">_p1</definedName>
    <definedName name="crono_ok_2" localSheetId="6">_p1</definedName>
    <definedName name="crono_ok_2" localSheetId="41">_p1</definedName>
    <definedName name="crono_ok_2" localSheetId="8">_p1</definedName>
    <definedName name="crono_ok_2" localSheetId="43">_p1</definedName>
    <definedName name="crono_ok_2" localSheetId="10">_p1</definedName>
    <definedName name="crono_ok_2" localSheetId="37">_p1</definedName>
    <definedName name="crono_ok_2" localSheetId="12">_p1</definedName>
    <definedName name="crono_ok_2" localSheetId="51">_p1</definedName>
    <definedName name="crono_ok_2" localSheetId="14">_p1</definedName>
    <definedName name="crono_ok_2" localSheetId="23">_p1</definedName>
    <definedName name="crono_ok_2" localSheetId="55">_p1</definedName>
    <definedName name="crono_ok_2" localSheetId="47">_p1</definedName>
    <definedName name="crono_ok_2" localSheetId="18">_p1</definedName>
    <definedName name="crono_ok_2" localSheetId="45">_p1</definedName>
    <definedName name="crono_ok_2" localSheetId="16">_p1</definedName>
    <definedName name="crono_ok_2">_p1</definedName>
    <definedName name="crono_ok_3" localSheetId="39">_p1</definedName>
    <definedName name="crono_ok_3" localSheetId="20">_p1</definedName>
    <definedName name="crono_ok_3" localSheetId="4">_p1</definedName>
    <definedName name="crono_ok_3" localSheetId="25">_p1</definedName>
    <definedName name="crono_ok_3" localSheetId="27">_p1</definedName>
    <definedName name="crono_ok_3" localSheetId="31">_p1</definedName>
    <definedName name="crono_ok_3" localSheetId="35">_p1</definedName>
    <definedName name="crono_ok_3" localSheetId="33">_p1</definedName>
    <definedName name="crono_ok_3" localSheetId="53">_p1</definedName>
    <definedName name="crono_ok_3" localSheetId="29">_p1</definedName>
    <definedName name="crono_ok_3" localSheetId="49">_p1</definedName>
    <definedName name="crono_ok_3" localSheetId="6">_p1</definedName>
    <definedName name="crono_ok_3" localSheetId="41">_p1</definedName>
    <definedName name="crono_ok_3" localSheetId="8">_p1</definedName>
    <definedName name="crono_ok_3" localSheetId="43">_p1</definedName>
    <definedName name="crono_ok_3" localSheetId="10">_p1</definedName>
    <definedName name="crono_ok_3" localSheetId="37">_p1</definedName>
    <definedName name="crono_ok_3" localSheetId="12">_p1</definedName>
    <definedName name="crono_ok_3" localSheetId="51">_p1</definedName>
    <definedName name="crono_ok_3" localSheetId="14">_p1</definedName>
    <definedName name="crono_ok_3" localSheetId="23">_p1</definedName>
    <definedName name="crono_ok_3" localSheetId="55">_p1</definedName>
    <definedName name="crono_ok_3" localSheetId="47">_p1</definedName>
    <definedName name="crono_ok_3" localSheetId="18">_p1</definedName>
    <definedName name="crono_ok_3" localSheetId="45">_p1</definedName>
    <definedName name="crono_ok_3" localSheetId="16">_p1</definedName>
    <definedName name="crono_ok_3">_p1</definedName>
    <definedName name="crono_ok_4" localSheetId="39">_p1</definedName>
    <definedName name="crono_ok_4" localSheetId="20">_p1</definedName>
    <definedName name="crono_ok_4" localSheetId="4">_p1</definedName>
    <definedName name="crono_ok_4" localSheetId="25">_p1</definedName>
    <definedName name="crono_ok_4" localSheetId="27">_p1</definedName>
    <definedName name="crono_ok_4" localSheetId="31">_p1</definedName>
    <definedName name="crono_ok_4" localSheetId="35">_p1</definedName>
    <definedName name="crono_ok_4" localSheetId="33">_p1</definedName>
    <definedName name="crono_ok_4" localSheetId="53">_p1</definedName>
    <definedName name="crono_ok_4" localSheetId="29">_p1</definedName>
    <definedName name="crono_ok_4" localSheetId="49">_p1</definedName>
    <definedName name="crono_ok_4" localSheetId="6">_p1</definedName>
    <definedName name="crono_ok_4" localSheetId="41">_p1</definedName>
    <definedName name="crono_ok_4" localSheetId="8">_p1</definedName>
    <definedName name="crono_ok_4" localSheetId="43">_p1</definedName>
    <definedName name="crono_ok_4" localSheetId="10">_p1</definedName>
    <definedName name="crono_ok_4" localSheetId="37">_p1</definedName>
    <definedName name="crono_ok_4" localSheetId="12">_p1</definedName>
    <definedName name="crono_ok_4" localSheetId="51">_p1</definedName>
    <definedName name="crono_ok_4" localSheetId="14">_p1</definedName>
    <definedName name="crono_ok_4" localSheetId="23">_p1</definedName>
    <definedName name="crono_ok_4" localSheetId="55">_p1</definedName>
    <definedName name="crono_ok_4" localSheetId="47">_p1</definedName>
    <definedName name="crono_ok_4" localSheetId="18">_p1</definedName>
    <definedName name="crono_ok_4" localSheetId="45">_p1</definedName>
    <definedName name="crono_ok_4" localSheetId="16">_p1</definedName>
    <definedName name="crono_ok_4">_p1</definedName>
    <definedName name="cRONO1" localSheetId="39">[1]!_____p1</definedName>
    <definedName name="cRONO1" localSheetId="20">[1]!_____p1</definedName>
    <definedName name="cRONO1" localSheetId="4">[1]!_____p1</definedName>
    <definedName name="cRONO1" localSheetId="25">[1]!_____p1</definedName>
    <definedName name="cRONO1" localSheetId="27">[1]!_____p1</definedName>
    <definedName name="cRONO1" localSheetId="31">[1]!_____p1</definedName>
    <definedName name="cRONO1" localSheetId="35">[1]!_____p1</definedName>
    <definedName name="cRONO1" localSheetId="33">[1]!_____p1</definedName>
    <definedName name="cRONO1" localSheetId="53">[1]!_____p1</definedName>
    <definedName name="cRONO1" localSheetId="29">[1]!_____p1</definedName>
    <definedName name="cRONO1" localSheetId="49">[1]!_____p1</definedName>
    <definedName name="cRONO1" localSheetId="6">[1]!_____p1</definedName>
    <definedName name="cRONO1" localSheetId="41">[1]!_____p1</definedName>
    <definedName name="cRONO1" localSheetId="8">[1]!_____p1</definedName>
    <definedName name="cRONO1" localSheetId="43">[1]!_____p1</definedName>
    <definedName name="cRONO1" localSheetId="10">[1]!_____p1</definedName>
    <definedName name="cRONO1" localSheetId="37">[1]!_____p1</definedName>
    <definedName name="cRONO1" localSheetId="12">[1]!_____p1</definedName>
    <definedName name="cRONO1" localSheetId="51">[1]!_____p1</definedName>
    <definedName name="cRONO1" localSheetId="14">[1]!_____p1</definedName>
    <definedName name="cRONO1" localSheetId="23">[1]!_____p1</definedName>
    <definedName name="cRONO1" localSheetId="55">[0]!_____p1</definedName>
    <definedName name="cRONO1" localSheetId="47">[1]!_____p1</definedName>
    <definedName name="cRONO1" localSheetId="18">[1]!_____p1</definedName>
    <definedName name="cRONO1" localSheetId="45">[1]!_____p1</definedName>
    <definedName name="cRONO1" localSheetId="16">[1]!_____p1</definedName>
    <definedName name="cRONO1">[0]!_____p1</definedName>
    <definedName name="crono2" localSheetId="39">[1]!__p1</definedName>
    <definedName name="crono2" localSheetId="20">[1]!__p1</definedName>
    <definedName name="crono2" localSheetId="4">[1]!__p1</definedName>
    <definedName name="crono2" localSheetId="25">[1]!__p1</definedName>
    <definedName name="crono2" localSheetId="27">[1]!__p1</definedName>
    <definedName name="crono2" localSheetId="31">[1]!__p1</definedName>
    <definedName name="crono2" localSheetId="35">[1]!__p1</definedName>
    <definedName name="crono2" localSheetId="33">[1]!__p1</definedName>
    <definedName name="crono2" localSheetId="53">[1]!__p1</definedName>
    <definedName name="crono2" localSheetId="29">[1]!__p1</definedName>
    <definedName name="crono2" localSheetId="49">[1]!__p1</definedName>
    <definedName name="crono2" localSheetId="6">[1]!__p1</definedName>
    <definedName name="crono2" localSheetId="41">[1]!__p1</definedName>
    <definedName name="crono2" localSheetId="8">[1]!__p1</definedName>
    <definedName name="crono2" localSheetId="43">[1]!__p1</definedName>
    <definedName name="crono2" localSheetId="10">[1]!__p1</definedName>
    <definedName name="crono2" localSheetId="37">[1]!__p1</definedName>
    <definedName name="crono2" localSheetId="12">[1]!__p1</definedName>
    <definedName name="crono2" localSheetId="51">[1]!__p1</definedName>
    <definedName name="crono2" localSheetId="14">[1]!__p1</definedName>
    <definedName name="crono2" localSheetId="23">[1]!__p1</definedName>
    <definedName name="crono2" localSheetId="55">[0]!__p1</definedName>
    <definedName name="crono2" localSheetId="47">[1]!__p1</definedName>
    <definedName name="crono2" localSheetId="18">[1]!__p1</definedName>
    <definedName name="crono2" localSheetId="45">[1]!__p1</definedName>
    <definedName name="crono2" localSheetId="16">[1]!__p1</definedName>
    <definedName name="crono2">[0]!__p1</definedName>
    <definedName name="crono2_1" localSheetId="39">_p1</definedName>
    <definedName name="crono2_1" localSheetId="20">_p1</definedName>
    <definedName name="crono2_1" localSheetId="4">_p1</definedName>
    <definedName name="crono2_1" localSheetId="25">_p1</definedName>
    <definedName name="crono2_1" localSheetId="27">_p1</definedName>
    <definedName name="crono2_1" localSheetId="31">_p1</definedName>
    <definedName name="crono2_1" localSheetId="35">_p1</definedName>
    <definedName name="crono2_1" localSheetId="33">_p1</definedName>
    <definedName name="crono2_1" localSheetId="53">_p1</definedName>
    <definedName name="crono2_1" localSheetId="29">_p1</definedName>
    <definedName name="crono2_1" localSheetId="49">_p1</definedName>
    <definedName name="crono2_1" localSheetId="6">_p1</definedName>
    <definedName name="crono2_1" localSheetId="41">_p1</definedName>
    <definedName name="crono2_1" localSheetId="8">_p1</definedName>
    <definedName name="crono2_1" localSheetId="43">_p1</definedName>
    <definedName name="crono2_1" localSheetId="10">_p1</definedName>
    <definedName name="crono2_1" localSheetId="37">_p1</definedName>
    <definedName name="crono2_1" localSheetId="12">_p1</definedName>
    <definedName name="crono2_1" localSheetId="51">_p1</definedName>
    <definedName name="crono2_1" localSheetId="14">_p1</definedName>
    <definedName name="crono2_1" localSheetId="23">_p1</definedName>
    <definedName name="crono2_1" localSheetId="55">_p1</definedName>
    <definedName name="crono2_1" localSheetId="47">_p1</definedName>
    <definedName name="crono2_1" localSheetId="18">_p1</definedName>
    <definedName name="crono2_1" localSheetId="45">_p1</definedName>
    <definedName name="crono2_1" localSheetId="16">_p1</definedName>
    <definedName name="crono2_1">_p1</definedName>
    <definedName name="crono2_10">#NAME?</definedName>
    <definedName name="crono2_11">#NAME?</definedName>
    <definedName name="crono2_12">#NAME?</definedName>
    <definedName name="crono2_13">#NAME?</definedName>
    <definedName name="crono2_2">"_p1"</definedName>
    <definedName name="crono2_20">#NAME?</definedName>
    <definedName name="crono2_21">#NAME?</definedName>
    <definedName name="crono2_3">#NAME?</definedName>
    <definedName name="crono2_4">"_p1"</definedName>
    <definedName name="crono2_6">#NAME?</definedName>
    <definedName name="crono2_7">#NAME?</definedName>
    <definedName name="crono2_8">#NAME?</definedName>
    <definedName name="crono2_9">#NAME?</definedName>
    <definedName name="Crono3" localSheetId="39">[1]!_p1</definedName>
    <definedName name="Crono3" localSheetId="20">[1]!_p1</definedName>
    <definedName name="Crono3" localSheetId="4">[1]!_p1</definedName>
    <definedName name="Crono3" localSheetId="25">[1]!_p1</definedName>
    <definedName name="Crono3" localSheetId="27">[1]!_p1</definedName>
    <definedName name="Crono3" localSheetId="31">[1]!_p1</definedName>
    <definedName name="Crono3" localSheetId="35">[1]!_p1</definedName>
    <definedName name="Crono3" localSheetId="33">[1]!_p1</definedName>
    <definedName name="Crono3" localSheetId="53">[1]!_p1</definedName>
    <definedName name="Crono3" localSheetId="29">[1]!_p1</definedName>
    <definedName name="Crono3" localSheetId="49">[1]!_p1</definedName>
    <definedName name="Crono3" localSheetId="6">[1]!_p1</definedName>
    <definedName name="Crono3" localSheetId="41">[1]!_p1</definedName>
    <definedName name="Crono3" localSheetId="8">[1]!_p1</definedName>
    <definedName name="Crono3" localSheetId="43">[1]!_p1</definedName>
    <definedName name="Crono3" localSheetId="10">[1]!_p1</definedName>
    <definedName name="Crono3" localSheetId="37">[1]!_p1</definedName>
    <definedName name="Crono3" localSheetId="12">[1]!_p1</definedName>
    <definedName name="Crono3" localSheetId="51">[1]!_p1</definedName>
    <definedName name="Crono3" localSheetId="14">[1]!_p1</definedName>
    <definedName name="Crono3" localSheetId="23">[1]!_p1</definedName>
    <definedName name="Crono3" localSheetId="55">[0]!_p1</definedName>
    <definedName name="Crono3" localSheetId="47">[1]!_p1</definedName>
    <definedName name="Crono3" localSheetId="18">[1]!_p1</definedName>
    <definedName name="Crono3" localSheetId="45">[1]!_p1</definedName>
    <definedName name="Crono3" localSheetId="16">[1]!_p1</definedName>
    <definedName name="Crono3">[0]!_p1</definedName>
    <definedName name="Crono4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4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4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4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4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4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4" hidden="1">{#N/A,#N/A,FALSE,"SP1-OUT";#N/A,#N/A,FALSE,"SP1-NOV";#N/A,#N/A,FALSE,"SANT-OUT";#N/A,#N/A,FALSE,"SANT-NOV";#N/A,#N/A,FALSE,"CAMP-OUT";#N/A,#N/A,FALSE,"CAMP-NOV";#N/A,#N/A,FALSE,"CRONO 1";#N/A,#N/A,FALSE,"CAPA"}</definedName>
    <definedName name="cronoapresentaçao">#REF!</definedName>
    <definedName name="cronoapresentaçao2">#REF!</definedName>
    <definedName name="CronoAtivação">#REF!</definedName>
    <definedName name="cronob" localSheetId="39">[1]!_p1</definedName>
    <definedName name="cronob" localSheetId="20">[1]!_p1</definedName>
    <definedName name="cronob" localSheetId="4">[1]!_p1</definedName>
    <definedName name="cronob" localSheetId="25">[1]!_p1</definedName>
    <definedName name="cronob" localSheetId="27">[1]!_p1</definedName>
    <definedName name="cronob" localSheetId="31">[1]!_p1</definedName>
    <definedName name="cronob" localSheetId="35">[1]!_p1</definedName>
    <definedName name="cronob" localSheetId="33">[1]!_p1</definedName>
    <definedName name="cronob" localSheetId="53">[1]!_p1</definedName>
    <definedName name="cronob" localSheetId="29">[1]!_p1</definedName>
    <definedName name="cronob" localSheetId="49">[1]!_p1</definedName>
    <definedName name="cronob" localSheetId="6">[1]!_p1</definedName>
    <definedName name="cronob" localSheetId="41">[1]!_p1</definedName>
    <definedName name="cronob" localSheetId="8">[1]!_p1</definedName>
    <definedName name="cronob" localSheetId="43">[1]!_p1</definedName>
    <definedName name="cronob" localSheetId="10">[1]!_p1</definedName>
    <definedName name="cronob" localSheetId="37">[1]!_p1</definedName>
    <definedName name="cronob" localSheetId="12">[1]!_p1</definedName>
    <definedName name="cronob" localSheetId="51">[1]!_p1</definedName>
    <definedName name="cronob" localSheetId="14">[1]!_p1</definedName>
    <definedName name="cronob" localSheetId="23">[1]!_p1</definedName>
    <definedName name="cronob" localSheetId="55">[0]!_p1</definedName>
    <definedName name="cronob" localSheetId="47">[1]!_p1</definedName>
    <definedName name="cronob" localSheetId="18">[1]!_p1</definedName>
    <definedName name="cronob" localSheetId="45">[1]!_p1</definedName>
    <definedName name="cronob" localSheetId="16">[1]!_p1</definedName>
    <definedName name="cronob">[0]!_p1</definedName>
    <definedName name="cronob_1" localSheetId="39">_p1</definedName>
    <definedName name="cronob_1" localSheetId="20">_p1</definedName>
    <definedName name="cronob_1" localSheetId="4">_p1</definedName>
    <definedName name="cronob_1" localSheetId="25">_p1</definedName>
    <definedName name="cronob_1" localSheetId="27">_p1</definedName>
    <definedName name="cronob_1" localSheetId="31">_p1</definedName>
    <definedName name="cronob_1" localSheetId="35">_p1</definedName>
    <definedName name="cronob_1" localSheetId="33">_p1</definedName>
    <definedName name="cronob_1" localSheetId="53">_p1</definedName>
    <definedName name="cronob_1" localSheetId="29">_p1</definedName>
    <definedName name="cronob_1" localSheetId="49">_p1</definedName>
    <definedName name="cronob_1" localSheetId="6">_p1</definedName>
    <definedName name="cronob_1" localSheetId="41">_p1</definedName>
    <definedName name="cronob_1" localSheetId="8">_p1</definedName>
    <definedName name="cronob_1" localSheetId="43">_p1</definedName>
    <definedName name="cronob_1" localSheetId="10">_p1</definedName>
    <definedName name="cronob_1" localSheetId="37">_p1</definedName>
    <definedName name="cronob_1" localSheetId="12">_p1</definedName>
    <definedName name="cronob_1" localSheetId="51">_p1</definedName>
    <definedName name="cronob_1" localSheetId="14">_p1</definedName>
    <definedName name="cronob_1" localSheetId="23">_p1</definedName>
    <definedName name="cronob_1" localSheetId="55">_p1</definedName>
    <definedName name="cronob_1" localSheetId="47">_p1</definedName>
    <definedName name="cronob_1" localSheetId="18">_p1</definedName>
    <definedName name="cronob_1" localSheetId="45">_p1</definedName>
    <definedName name="cronob_1" localSheetId="16">_p1</definedName>
    <definedName name="cronob_1">_p1</definedName>
    <definedName name="cronob_2">"_p1"</definedName>
    <definedName name="cronob_4">"_p1"</definedName>
    <definedName name="CronoCorporate">#REF!</definedName>
    <definedName name="cronograma" localSheetId="39">[1]!_p1</definedName>
    <definedName name="cronograma" localSheetId="20">[1]!_p1</definedName>
    <definedName name="cronograma" localSheetId="4">[1]!_p1</definedName>
    <definedName name="cronograma" localSheetId="25">[1]!_p1</definedName>
    <definedName name="cronograma" localSheetId="27">[1]!_p1</definedName>
    <definedName name="cronograma" localSheetId="31">[1]!_p1</definedName>
    <definedName name="cronograma" localSheetId="35">[1]!_p1</definedName>
    <definedName name="cronograma" localSheetId="33">[1]!_p1</definedName>
    <definedName name="cronograma" localSheetId="53">[1]!_p1</definedName>
    <definedName name="cronograma" localSheetId="29">[1]!_p1</definedName>
    <definedName name="cronograma" localSheetId="49">[1]!_p1</definedName>
    <definedName name="cronograma" localSheetId="6">[1]!_p1</definedName>
    <definedName name="cronograma" localSheetId="41">[1]!_p1</definedName>
    <definedName name="cronograma" localSheetId="8">[1]!_p1</definedName>
    <definedName name="cronograma" localSheetId="43">[1]!_p1</definedName>
    <definedName name="cronograma" localSheetId="10">[1]!_p1</definedName>
    <definedName name="cronograma" localSheetId="37">[1]!_p1</definedName>
    <definedName name="cronograma" localSheetId="12">[1]!_p1</definedName>
    <definedName name="cronograma" localSheetId="51">[1]!_p1</definedName>
    <definedName name="cronograma" localSheetId="14">[1]!_p1</definedName>
    <definedName name="cronograma" localSheetId="23">[1]!_p1</definedName>
    <definedName name="cronograma" localSheetId="55">[0]!_p1</definedName>
    <definedName name="cronograma" localSheetId="47">[1]!_p1</definedName>
    <definedName name="cronograma" localSheetId="18">[1]!_p1</definedName>
    <definedName name="cronograma" localSheetId="45">[1]!_p1</definedName>
    <definedName name="cronograma" localSheetId="16">[1]!_p1</definedName>
    <definedName name="cronograma">[0]!_p1</definedName>
    <definedName name="cronograma_1">#NAME?</definedName>
    <definedName name="Cronograma_15">#REF!</definedName>
    <definedName name="Cronograma_16">#REF!</definedName>
    <definedName name="Cronograma_17">#REF!</definedName>
    <definedName name="Cronograma_18">#REF!</definedName>
    <definedName name="Cronograma_19">#REF!</definedName>
    <definedName name="Cronograma_2">#REF!</definedName>
    <definedName name="Cronograma_3">#REF!</definedName>
    <definedName name="Cronograma_4">#REF!</definedName>
    <definedName name="cronograma1">#REF!</definedName>
    <definedName name="cronograma2">#REF!</definedName>
    <definedName name="cronogramadigital" localSheetId="25" hidden="1">{"'Janeiro'!$A$1:$I$153"}</definedName>
    <definedName name="cronogramadigital" localSheetId="27" hidden="1">{"'Janeiro'!$A$1:$I$153"}</definedName>
    <definedName name="cronogramadigital" localSheetId="31" hidden="1">{"'Janeiro'!$A$1:$I$153"}</definedName>
    <definedName name="cronogramadigital" localSheetId="29" hidden="1">{"'Janeiro'!$A$1:$I$153"}</definedName>
    <definedName name="cronogramadigital" localSheetId="23" hidden="1">{"'Janeiro'!$A$1:$I$153"}</definedName>
    <definedName name="cronogramadigital" localSheetId="55" hidden="1">{"'Janeiro'!$A$1:$I$153"}</definedName>
    <definedName name="cronogramadigital" hidden="1">{"'Janeiro'!$A$1:$I$153"}</definedName>
    <definedName name="CRONOI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_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_1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_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_2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_3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_3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_4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_4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25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27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31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29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23" hidden="1">{#N/A,#N/A,FALSE,"SP1-OUT";#N/A,#N/A,FALSE,"SP1-NOV";#N/A,#N/A,FALSE,"SANT-OUT";#N/A,#N/A,FALSE,"SANT-NOV";#N/A,#N/A,FALSE,"CAMP-OUT";#N/A,#N/A,FALSE,"CAMP-NOV";#N/A,#N/A,FALSE,"CRONO 1";#N/A,#N/A,FALSE,"CAPA"}</definedName>
    <definedName name="CRONOI_5" localSheetId="55" hidden="1">{#N/A,#N/A,FALSE,"SP1-OUT";#N/A,#N/A,FALSE,"SP1-NOV";#N/A,#N/A,FALSE,"SANT-OUT";#N/A,#N/A,FALSE,"SANT-NOV";#N/A,#N/A,FALSE,"CAMP-OUT";#N/A,#N/A,FALSE,"CAMP-NOV";#N/A,#N/A,FALSE,"CRONO 1";#N/A,#N/A,FALSE,"CAPA"}</definedName>
    <definedName name="CRONOI_5" hidden="1">{#N/A,#N/A,FALSE,"SP1-OUT";#N/A,#N/A,FALSE,"SP1-NOV";#N/A,#N/A,FALSE,"SANT-OUT";#N/A,#N/A,FALSE,"SANT-NOV";#N/A,#N/A,FALSE,"CAMP-OUT";#N/A,#N/A,FALSE,"CAMP-NOV";#N/A,#N/A,FALSE,"CRONO 1";#N/A,#N/A,FALSE,"CAPA"}</definedName>
    <definedName name="cronomerchandising">#REF!</definedName>
    <definedName name="cronomerchandising2">#REF!</definedName>
    <definedName name="crononovo" localSheetId="39">[1]!_p1</definedName>
    <definedName name="crononovo" localSheetId="20">[1]!_p1</definedName>
    <definedName name="crononovo" localSheetId="4">[1]!_p1</definedName>
    <definedName name="crononovo" localSheetId="25">[1]!_p1</definedName>
    <definedName name="crononovo" localSheetId="27">[1]!_p1</definedName>
    <definedName name="crononovo" localSheetId="31">[1]!_p1</definedName>
    <definedName name="crononovo" localSheetId="35">[1]!_p1</definedName>
    <definedName name="crononovo" localSheetId="33">[1]!_p1</definedName>
    <definedName name="crononovo" localSheetId="53">[1]!_p1</definedName>
    <definedName name="crononovo" localSheetId="29">[1]!_p1</definedName>
    <definedName name="crononovo" localSheetId="49">[1]!_p1</definedName>
    <definedName name="crononovo" localSheetId="6">[1]!_p1</definedName>
    <definedName name="crononovo" localSheetId="41">[1]!_p1</definedName>
    <definedName name="crononovo" localSheetId="8">[1]!_p1</definedName>
    <definedName name="crononovo" localSheetId="43">[1]!_p1</definedName>
    <definedName name="crononovo" localSheetId="10">[1]!_p1</definedName>
    <definedName name="crononovo" localSheetId="37">[1]!_p1</definedName>
    <definedName name="crononovo" localSheetId="12">[1]!_p1</definedName>
    <definedName name="crononovo" localSheetId="51">[1]!_p1</definedName>
    <definedName name="crononovo" localSheetId="14">[1]!_p1</definedName>
    <definedName name="crononovo" localSheetId="23">[1]!_p1</definedName>
    <definedName name="crononovo" localSheetId="55">[0]!_p1</definedName>
    <definedName name="crononovo" localSheetId="47">[1]!_p1</definedName>
    <definedName name="crononovo" localSheetId="18">[1]!_p1</definedName>
    <definedName name="crononovo" localSheetId="45">[1]!_p1</definedName>
    <definedName name="crononovo" localSheetId="16">[1]!_p1</definedName>
    <definedName name="crononovo">[0]!_p1</definedName>
    <definedName name="crononovo_1" localSheetId="39">_p1</definedName>
    <definedName name="crononovo_1" localSheetId="20">_p1</definedName>
    <definedName name="crononovo_1" localSheetId="4">_p1</definedName>
    <definedName name="crononovo_1" localSheetId="25">_p1</definedName>
    <definedName name="crononovo_1" localSheetId="27">_p1</definedName>
    <definedName name="crononovo_1" localSheetId="31">_p1</definedName>
    <definedName name="crononovo_1" localSheetId="35">_p1</definedName>
    <definedName name="crononovo_1" localSheetId="33">_p1</definedName>
    <definedName name="crononovo_1" localSheetId="53">_p1</definedName>
    <definedName name="crononovo_1" localSheetId="29">_p1</definedName>
    <definedName name="crononovo_1" localSheetId="49">_p1</definedName>
    <definedName name="crononovo_1" localSheetId="6">_p1</definedName>
    <definedName name="crononovo_1" localSheetId="41">_p1</definedName>
    <definedName name="crononovo_1" localSheetId="8">_p1</definedName>
    <definedName name="crononovo_1" localSheetId="43">_p1</definedName>
    <definedName name="crononovo_1" localSheetId="10">_p1</definedName>
    <definedName name="crononovo_1" localSheetId="37">_p1</definedName>
    <definedName name="crononovo_1" localSheetId="12">_p1</definedName>
    <definedName name="crononovo_1" localSheetId="51">_p1</definedName>
    <definedName name="crononovo_1" localSheetId="14">_p1</definedName>
    <definedName name="crononovo_1" localSheetId="23">_p1</definedName>
    <definedName name="crononovo_1" localSheetId="55">_p1</definedName>
    <definedName name="crononovo_1" localSheetId="47">_p1</definedName>
    <definedName name="crononovo_1" localSheetId="18">_p1</definedName>
    <definedName name="crononovo_1" localSheetId="45">_p1</definedName>
    <definedName name="crononovo_1" localSheetId="16">_p1</definedName>
    <definedName name="crononovo_1">_p1</definedName>
    <definedName name="crononovo_2" localSheetId="39">_p1</definedName>
    <definedName name="crononovo_2" localSheetId="20">_p1</definedName>
    <definedName name="crononovo_2" localSheetId="4">_p1</definedName>
    <definedName name="crononovo_2" localSheetId="25">_p1</definedName>
    <definedName name="crononovo_2" localSheetId="27">_p1</definedName>
    <definedName name="crononovo_2" localSheetId="31">_p1</definedName>
    <definedName name="crononovo_2" localSheetId="35">_p1</definedName>
    <definedName name="crononovo_2" localSheetId="33">_p1</definedName>
    <definedName name="crononovo_2" localSheetId="53">_p1</definedName>
    <definedName name="crononovo_2" localSheetId="29">_p1</definedName>
    <definedName name="crononovo_2" localSheetId="49">_p1</definedName>
    <definedName name="crononovo_2" localSheetId="6">_p1</definedName>
    <definedName name="crononovo_2" localSheetId="41">_p1</definedName>
    <definedName name="crononovo_2" localSheetId="8">_p1</definedName>
    <definedName name="crononovo_2" localSheetId="43">_p1</definedName>
    <definedName name="crononovo_2" localSheetId="10">_p1</definedName>
    <definedName name="crononovo_2" localSheetId="37">_p1</definedName>
    <definedName name="crononovo_2" localSheetId="12">_p1</definedName>
    <definedName name="crononovo_2" localSheetId="51">_p1</definedName>
    <definedName name="crononovo_2" localSheetId="14">_p1</definedName>
    <definedName name="crononovo_2" localSheetId="23">_p1</definedName>
    <definedName name="crononovo_2" localSheetId="55">_p1</definedName>
    <definedName name="crononovo_2" localSheetId="47">_p1</definedName>
    <definedName name="crononovo_2" localSheetId="18">_p1</definedName>
    <definedName name="crononovo_2" localSheetId="45">_p1</definedName>
    <definedName name="crononovo_2" localSheetId="16">_p1</definedName>
    <definedName name="crononovo_2">_p1</definedName>
    <definedName name="crononovo_3" localSheetId="39">_p1</definedName>
    <definedName name="crononovo_3" localSheetId="20">_p1</definedName>
    <definedName name="crononovo_3" localSheetId="4">_p1</definedName>
    <definedName name="crononovo_3" localSheetId="25">_p1</definedName>
    <definedName name="crononovo_3" localSheetId="27">_p1</definedName>
    <definedName name="crononovo_3" localSheetId="31">_p1</definedName>
    <definedName name="crononovo_3" localSheetId="35">_p1</definedName>
    <definedName name="crononovo_3" localSheetId="33">_p1</definedName>
    <definedName name="crononovo_3" localSheetId="53">_p1</definedName>
    <definedName name="crononovo_3" localSheetId="29">_p1</definedName>
    <definedName name="crononovo_3" localSheetId="49">_p1</definedName>
    <definedName name="crononovo_3" localSheetId="6">_p1</definedName>
    <definedName name="crononovo_3" localSheetId="41">_p1</definedName>
    <definedName name="crononovo_3" localSheetId="8">_p1</definedName>
    <definedName name="crononovo_3" localSheetId="43">_p1</definedName>
    <definedName name="crononovo_3" localSheetId="10">_p1</definedName>
    <definedName name="crononovo_3" localSheetId="37">_p1</definedName>
    <definedName name="crononovo_3" localSheetId="12">_p1</definedName>
    <definedName name="crononovo_3" localSheetId="51">_p1</definedName>
    <definedName name="crononovo_3" localSheetId="14">_p1</definedName>
    <definedName name="crononovo_3" localSheetId="23">_p1</definedName>
    <definedName name="crononovo_3" localSheetId="55">_p1</definedName>
    <definedName name="crononovo_3" localSheetId="47">_p1</definedName>
    <definedName name="crononovo_3" localSheetId="18">_p1</definedName>
    <definedName name="crononovo_3" localSheetId="45">_p1</definedName>
    <definedName name="crononovo_3" localSheetId="16">_p1</definedName>
    <definedName name="crononovo_3">_p1</definedName>
    <definedName name="crononovo_4" localSheetId="39">_p1</definedName>
    <definedName name="crononovo_4" localSheetId="20">_p1</definedName>
    <definedName name="crononovo_4" localSheetId="4">_p1</definedName>
    <definedName name="crononovo_4" localSheetId="25">_p1</definedName>
    <definedName name="crononovo_4" localSheetId="27">_p1</definedName>
    <definedName name="crononovo_4" localSheetId="31">_p1</definedName>
    <definedName name="crononovo_4" localSheetId="35">_p1</definedName>
    <definedName name="crononovo_4" localSheetId="33">_p1</definedName>
    <definedName name="crononovo_4" localSheetId="53">_p1</definedName>
    <definedName name="crononovo_4" localSheetId="29">_p1</definedName>
    <definedName name="crononovo_4" localSheetId="49">_p1</definedName>
    <definedName name="crononovo_4" localSheetId="6">_p1</definedName>
    <definedName name="crononovo_4" localSheetId="41">_p1</definedName>
    <definedName name="crononovo_4" localSheetId="8">_p1</definedName>
    <definedName name="crononovo_4" localSheetId="43">_p1</definedName>
    <definedName name="crononovo_4" localSheetId="10">_p1</definedName>
    <definedName name="crononovo_4" localSheetId="37">_p1</definedName>
    <definedName name="crononovo_4" localSheetId="12">_p1</definedName>
    <definedName name="crononovo_4" localSheetId="51">_p1</definedName>
    <definedName name="crononovo_4" localSheetId="14">_p1</definedName>
    <definedName name="crononovo_4" localSheetId="23">_p1</definedName>
    <definedName name="crononovo_4" localSheetId="55">_p1</definedName>
    <definedName name="crononovo_4" localSheetId="47">_p1</definedName>
    <definedName name="crononovo_4" localSheetId="18">_p1</definedName>
    <definedName name="crononovo_4" localSheetId="45">_p1</definedName>
    <definedName name="crononovo_4" localSheetId="16">_p1</definedName>
    <definedName name="crononovo_4">_p1</definedName>
    <definedName name="cronorevista2">#REF!</definedName>
    <definedName name="cronorevistas">#REF!</definedName>
    <definedName name="cronotrade">#REF!</definedName>
    <definedName name="CronoV1" localSheetId="25" hidden="1">{"'Janeiro'!$A$1:$I$153"}</definedName>
    <definedName name="CronoV1" localSheetId="27" hidden="1">{"'Janeiro'!$A$1:$I$153"}</definedName>
    <definedName name="CronoV1" localSheetId="31" hidden="1">{"'Janeiro'!$A$1:$I$153"}</definedName>
    <definedName name="CronoV1" localSheetId="29" hidden="1">{"'Janeiro'!$A$1:$I$153"}</definedName>
    <definedName name="CronoV1" localSheetId="23" hidden="1">{"'Janeiro'!$A$1:$I$153"}</definedName>
    <definedName name="CronoV1" localSheetId="55" hidden="1">{"'Janeiro'!$A$1:$I$153"}</definedName>
    <definedName name="CronoV1" hidden="1">{"'Janeiro'!$A$1:$I$153"}</definedName>
    <definedName name="cronoverrba" localSheetId="39">[1]!___p1</definedName>
    <definedName name="cronoverrba" localSheetId="20">[1]!___p1</definedName>
    <definedName name="cronoverrba" localSheetId="4">[1]!___p1</definedName>
    <definedName name="cronoverrba" localSheetId="25">[1]!___p1</definedName>
    <definedName name="cronoverrba" localSheetId="27">[1]!___p1</definedName>
    <definedName name="cronoverrba" localSheetId="31">[1]!___p1</definedName>
    <definedName name="cronoverrba" localSheetId="35">[1]!___p1</definedName>
    <definedName name="cronoverrba" localSheetId="33">[1]!___p1</definedName>
    <definedName name="cronoverrba" localSheetId="53">[1]!___p1</definedName>
    <definedName name="cronoverrba" localSheetId="29">[1]!___p1</definedName>
    <definedName name="cronoverrba" localSheetId="49">[1]!___p1</definedName>
    <definedName name="cronoverrba" localSheetId="6">[1]!___p1</definedName>
    <definedName name="cronoverrba" localSheetId="41">[1]!___p1</definedName>
    <definedName name="cronoverrba" localSheetId="8">[1]!___p1</definedName>
    <definedName name="cronoverrba" localSheetId="43">[1]!___p1</definedName>
    <definedName name="cronoverrba" localSheetId="10">[1]!___p1</definedName>
    <definedName name="cronoverrba" localSheetId="37">[1]!___p1</definedName>
    <definedName name="cronoverrba" localSheetId="12">[1]!___p1</definedName>
    <definedName name="cronoverrba" localSheetId="51">[1]!___p1</definedName>
    <definedName name="cronoverrba" localSheetId="14">[1]!___p1</definedName>
    <definedName name="cronoverrba" localSheetId="23">[1]!___p1</definedName>
    <definedName name="cronoverrba" localSheetId="55">[0]!___p1</definedName>
    <definedName name="cronoverrba" localSheetId="47">[1]!___p1</definedName>
    <definedName name="cronoverrba" localSheetId="18">[1]!___p1</definedName>
    <definedName name="cronoverrba" localSheetId="45">[1]!___p1</definedName>
    <definedName name="cronoverrba" localSheetId="16">[1]!___p1</definedName>
    <definedName name="cronoverrba">[0]!___p1</definedName>
    <definedName name="cronovo2" localSheetId="39">[1]!_p1</definedName>
    <definedName name="cronovo2" localSheetId="20">[1]!_p1</definedName>
    <definedName name="cronovo2" localSheetId="4">[1]!_p1</definedName>
    <definedName name="cronovo2" localSheetId="25">[1]!_p1</definedName>
    <definedName name="cronovo2" localSheetId="27">[1]!_p1</definedName>
    <definedName name="cronovo2" localSheetId="31">[1]!_p1</definedName>
    <definedName name="cronovo2" localSheetId="35">[1]!_p1</definedName>
    <definedName name="cronovo2" localSheetId="33">[1]!_p1</definedName>
    <definedName name="cronovo2" localSheetId="53">[1]!_p1</definedName>
    <definedName name="cronovo2" localSheetId="29">[1]!_p1</definedName>
    <definedName name="cronovo2" localSheetId="49">[1]!_p1</definedName>
    <definedName name="cronovo2" localSheetId="6">[1]!_p1</definedName>
    <definedName name="cronovo2" localSheetId="41">[1]!_p1</definedName>
    <definedName name="cronovo2" localSheetId="8">[1]!_p1</definedName>
    <definedName name="cronovo2" localSheetId="43">[1]!_p1</definedName>
    <definedName name="cronovo2" localSheetId="10">[1]!_p1</definedName>
    <definedName name="cronovo2" localSheetId="37">[1]!_p1</definedName>
    <definedName name="cronovo2" localSheetId="12">[1]!_p1</definedName>
    <definedName name="cronovo2" localSheetId="51">[1]!_p1</definedName>
    <definedName name="cronovo2" localSheetId="14">[1]!_p1</definedName>
    <definedName name="cronovo2" localSheetId="23">[1]!_p1</definedName>
    <definedName name="cronovo2" localSheetId="55">[0]!_p1</definedName>
    <definedName name="cronovo2" localSheetId="47">[1]!_p1</definedName>
    <definedName name="cronovo2" localSheetId="18">[1]!_p1</definedName>
    <definedName name="cronovo2" localSheetId="45">[1]!_p1</definedName>
    <definedName name="cronovo2" localSheetId="16">[1]!_p1</definedName>
    <definedName name="cronovo2">[0]!_p1</definedName>
    <definedName name="croresumo" localSheetId="39">[1]!__p1</definedName>
    <definedName name="croresumo" localSheetId="20">[1]!__p1</definedName>
    <definedName name="croresumo" localSheetId="4">[1]!__p1</definedName>
    <definedName name="croresumo" localSheetId="25">[1]!__p1</definedName>
    <definedName name="croresumo" localSheetId="27">[1]!__p1</definedName>
    <definedName name="croresumo" localSheetId="31">[1]!__p1</definedName>
    <definedName name="croresumo" localSheetId="35">[1]!__p1</definedName>
    <definedName name="croresumo" localSheetId="33">[1]!__p1</definedName>
    <definedName name="croresumo" localSheetId="53">[1]!__p1</definedName>
    <definedName name="croresumo" localSheetId="29">[1]!__p1</definedName>
    <definedName name="croresumo" localSheetId="49">[1]!__p1</definedName>
    <definedName name="croresumo" localSheetId="6">[1]!__p1</definedName>
    <definedName name="croresumo" localSheetId="41">[1]!__p1</definedName>
    <definedName name="croresumo" localSheetId="8">[1]!__p1</definedName>
    <definedName name="croresumo" localSheetId="43">[1]!__p1</definedName>
    <definedName name="croresumo" localSheetId="10">[1]!__p1</definedName>
    <definedName name="croresumo" localSheetId="37">[1]!__p1</definedName>
    <definedName name="croresumo" localSheetId="12">[1]!__p1</definedName>
    <definedName name="croresumo" localSheetId="51">[1]!__p1</definedName>
    <definedName name="croresumo" localSheetId="14">[1]!__p1</definedName>
    <definedName name="croresumo" localSheetId="23">[1]!__p1</definedName>
    <definedName name="croresumo" localSheetId="55">[0]!__p1</definedName>
    <definedName name="croresumo" localSheetId="47">[1]!__p1</definedName>
    <definedName name="croresumo" localSheetId="18">[1]!__p1</definedName>
    <definedName name="croresumo" localSheetId="45">[1]!__p1</definedName>
    <definedName name="croresumo" localSheetId="16">[1]!__p1</definedName>
    <definedName name="croresumo">[0]!__p1</definedName>
    <definedName name="crystal">#REF!</definedName>
    <definedName name="CS">#REF!</definedName>
    <definedName name="CS0">#REF!</definedName>
    <definedName name="CSA">#REF!</definedName>
    <definedName name="CSAA">#REF!</definedName>
    <definedName name="CSAB">#REF!</definedName>
    <definedName name="CSAC">#REF!</definedName>
    <definedName name="csaca">#REF!</definedName>
    <definedName name="csacdsa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cdsa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SAD">#REF!</definedName>
    <definedName name="CSAE">#REF!</definedName>
    <definedName name="CSAF">#REF!</definedName>
    <definedName name="CSAG">#REF!</definedName>
    <definedName name="CSAH">#REF!</definedName>
    <definedName name="CSAI">#REF!</definedName>
    <definedName name="CSAJ">#REF!</definedName>
    <definedName name="CSAK">#REF!</definedName>
    <definedName name="CSAL">#REF!</definedName>
    <definedName name="CSAQ">#REF!</definedName>
    <definedName name="CSAT">#REF!</definedName>
    <definedName name="CSB">#REF!</definedName>
    <definedName name="CSC">#REF!</definedName>
    <definedName name="CSD">#REF!</definedName>
    <definedName name="csDesignMode">1</definedName>
    <definedName name="CSE">#REF!</definedName>
    <definedName name="CSF">#REF!</definedName>
    <definedName name="CSG">#REF!</definedName>
    <definedName name="CSH">#REF!</definedName>
    <definedName name="CSI">#REF!</definedName>
    <definedName name="CSJ">#REF!</definedName>
    <definedName name="CSK">#REF!</definedName>
    <definedName name="CSL">#REF!</definedName>
    <definedName name="CSM">#REF!</definedName>
    <definedName name="CSN">#REF!</definedName>
    <definedName name="CSO">#REF!</definedName>
    <definedName name="CSP">#REF!</definedName>
    <definedName name="CSQ">#REF!</definedName>
    <definedName name="CSR">#REF!</definedName>
    <definedName name="CSS">#REF!</definedName>
    <definedName name="CST">#REF!</definedName>
    <definedName name="CSU">#REF!</definedName>
    <definedName name="CSV">#REF!</definedName>
    <definedName name="CSW">#REF!</definedName>
    <definedName name="CSX">#REF!</definedName>
    <definedName name="CSY">#REF!</definedName>
    <definedName name="CSZ">#REF!</definedName>
    <definedName name="CT0">#REF!</definedName>
    <definedName name="CTC">#REF!</definedName>
    <definedName name="cto" localSheetId="39">[1]!_p1</definedName>
    <definedName name="cto" localSheetId="20">[1]!_p1</definedName>
    <definedName name="cto" localSheetId="4">[1]!_p1</definedName>
    <definedName name="cto" localSheetId="25">[1]!_p1</definedName>
    <definedName name="cto" localSheetId="27">[1]!_p1</definedName>
    <definedName name="cto" localSheetId="31">[1]!_p1</definedName>
    <definedName name="cto" localSheetId="35">[1]!_p1</definedName>
    <definedName name="cto" localSheetId="33">[1]!_p1</definedName>
    <definedName name="cto" localSheetId="53">[1]!_p1</definedName>
    <definedName name="cto" localSheetId="29">[1]!_p1</definedName>
    <definedName name="cto" localSheetId="49">[1]!_p1</definedName>
    <definedName name="cto" localSheetId="6">[1]!_p1</definedName>
    <definedName name="cto" localSheetId="41">[1]!_p1</definedName>
    <definedName name="cto" localSheetId="8">[1]!_p1</definedName>
    <definedName name="cto" localSheetId="43">[1]!_p1</definedName>
    <definedName name="cto" localSheetId="10">[1]!_p1</definedName>
    <definedName name="cto" localSheetId="37">[1]!_p1</definedName>
    <definedName name="cto" localSheetId="12">[1]!_p1</definedName>
    <definedName name="cto" localSheetId="51">[1]!_p1</definedName>
    <definedName name="cto" localSheetId="14">[1]!_p1</definedName>
    <definedName name="cto" localSheetId="23">[1]!_p1</definedName>
    <definedName name="cto" localSheetId="55">[0]!_p1</definedName>
    <definedName name="cto" localSheetId="47">[1]!_p1</definedName>
    <definedName name="cto" localSheetId="18">[1]!_p1</definedName>
    <definedName name="cto" localSheetId="45">[1]!_p1</definedName>
    <definedName name="cto" localSheetId="16">[1]!_p1</definedName>
    <definedName name="cto">[0]!_p1</definedName>
    <definedName name="cto_1">#NAME?</definedName>
    <definedName name="cto_10">#NAME?</definedName>
    <definedName name="cto_12">#NAME?</definedName>
    <definedName name="cto_15">#NAME?</definedName>
    <definedName name="cto_16">#NAME?</definedName>
    <definedName name="cto_17">#NAME?</definedName>
    <definedName name="cto_18">#NAME?</definedName>
    <definedName name="cto_19">#NAME?</definedName>
    <definedName name="cto_2">#NAME?</definedName>
    <definedName name="cto_20">#NAME?</definedName>
    <definedName name="cto_21">#NAME?</definedName>
    <definedName name="cto_22">#NAME?</definedName>
    <definedName name="cto_3">#NAME?</definedName>
    <definedName name="cto_4">#NAME?</definedName>
    <definedName name="cto_7">#NAME?</definedName>
    <definedName name="cto_8">#NAME?</definedName>
    <definedName name="cto2_10">#NAME?</definedName>
    <definedName name="cto2_15">#NAME?</definedName>
    <definedName name="cto2_16">#NAME?</definedName>
    <definedName name="cto2_17">#NAME?</definedName>
    <definedName name="cto2_18">#NAME?</definedName>
    <definedName name="cto2_19">#NAME?</definedName>
    <definedName name="cto2_2">#NAME?</definedName>
    <definedName name="cto2_22">#NAME?</definedName>
    <definedName name="cto2_3">#NAME?</definedName>
    <definedName name="cto2_4">#NAME?</definedName>
    <definedName name="ctoo">#REF!</definedName>
    <definedName name="cu">#REF!</definedName>
    <definedName name="cu_1">#REF!</definedName>
    <definedName name="cu_2">#REF!</definedName>
    <definedName name="cu_3">#REF!</definedName>
    <definedName name="cuazl" localSheetId="25" hidden="1">{"ww targets by region",#N/A,TRUE,"Cards&amp;Volume";"BAwareEtoE",#N/A,TRUE,"B.Aware-Qual-EtoE";"MemSat",#N/A,TRUE,"Member Sat."}</definedName>
    <definedName name="cuazl" localSheetId="27" hidden="1">{"ww targets by region",#N/A,TRUE,"Cards&amp;Volume";"BAwareEtoE",#N/A,TRUE,"B.Aware-Qual-EtoE";"MemSat",#N/A,TRUE,"Member Sat."}</definedName>
    <definedName name="cuazl" localSheetId="31" hidden="1">{"ww targets by region",#N/A,TRUE,"Cards&amp;Volume";"BAwareEtoE",#N/A,TRUE,"B.Aware-Qual-EtoE";"MemSat",#N/A,TRUE,"Member Sat."}</definedName>
    <definedName name="cuazl" localSheetId="29" hidden="1">{"ww targets by region",#N/A,TRUE,"Cards&amp;Volume";"BAwareEtoE",#N/A,TRUE,"B.Aware-Qual-EtoE";"MemSat",#N/A,TRUE,"Member Sat."}</definedName>
    <definedName name="cuazl" localSheetId="23" hidden="1">{"ww targets by region",#N/A,TRUE,"Cards&amp;Volume";"BAwareEtoE",#N/A,TRUE,"B.Aware-Qual-EtoE";"MemSat",#N/A,TRUE,"Member Sat."}</definedName>
    <definedName name="cuazl" localSheetId="55" hidden="1">{"ww targets by region",#N/A,TRUE,"Cards&amp;Volume";"BAwareEtoE",#N/A,TRUE,"B.Aware-Qual-EtoE";"MemSat",#N/A,TRUE,"Member Sat."}</definedName>
    <definedName name="cuazl" hidden="1">{"ww targets by region",#N/A,TRUE,"Cards&amp;Volume";"BAwareEtoE",#N/A,TRUE,"B.Aware-Qual-EtoE";"MemSat",#N/A,TRUE,"Member Sat."}</definedName>
    <definedName name="CULINARIOS">#REF!</definedName>
    <definedName name="Cultural" hidden="1">#REF!</definedName>
    <definedName name="CUR" localSheetId="39">[1]!_p1</definedName>
    <definedName name="CUR" localSheetId="20">[1]!_p1</definedName>
    <definedName name="CUR" localSheetId="4">[1]!_p1</definedName>
    <definedName name="CUR" localSheetId="25">[1]!_p1</definedName>
    <definedName name="CUR" localSheetId="27">[1]!_p1</definedName>
    <definedName name="CUR" localSheetId="31">[1]!_p1</definedName>
    <definedName name="CUR" localSheetId="35">[1]!_p1</definedName>
    <definedName name="CUR" localSheetId="33">[1]!_p1</definedName>
    <definedName name="CUR" localSheetId="53">[1]!_p1</definedName>
    <definedName name="CUR" localSheetId="29">[1]!_p1</definedName>
    <definedName name="CUR" localSheetId="49">[1]!_p1</definedName>
    <definedName name="CUR" localSheetId="6">[1]!_p1</definedName>
    <definedName name="CUR" localSheetId="41">[1]!_p1</definedName>
    <definedName name="CUR" localSheetId="8">[1]!_p1</definedName>
    <definedName name="CUR" localSheetId="43">[1]!_p1</definedName>
    <definedName name="CUR" localSheetId="10">[1]!_p1</definedName>
    <definedName name="CUR" localSheetId="37">[1]!_p1</definedName>
    <definedName name="CUR" localSheetId="12">[1]!_p1</definedName>
    <definedName name="CUR" localSheetId="51">[1]!_p1</definedName>
    <definedName name="CUR" localSheetId="14">[1]!_p1</definedName>
    <definedName name="CUR" localSheetId="23">[1]!_p1</definedName>
    <definedName name="CUR" localSheetId="55">[0]!_p1</definedName>
    <definedName name="CUR" localSheetId="47">[1]!_p1</definedName>
    <definedName name="CUR" localSheetId="18">[1]!_p1</definedName>
    <definedName name="CUR" localSheetId="45">[1]!_p1</definedName>
    <definedName name="CUR" localSheetId="16">[1]!_p1</definedName>
    <definedName name="CUR">[0]!_p1</definedName>
    <definedName name="CURITIBA" localSheetId="39">[1]!_p1</definedName>
    <definedName name="CURITIBA" localSheetId="20">[1]!_p1</definedName>
    <definedName name="CURITIBA" localSheetId="4">[1]!_p1</definedName>
    <definedName name="CURITIBA" localSheetId="25">[1]!_p1</definedName>
    <definedName name="CURITIBA" localSheetId="27">[1]!_p1</definedName>
    <definedName name="CURITIBA" localSheetId="31">[1]!_p1</definedName>
    <definedName name="CURITIBA" localSheetId="35">[1]!_p1</definedName>
    <definedName name="CURITIBA" localSheetId="33">[1]!_p1</definedName>
    <definedName name="CURITIBA" localSheetId="53">[1]!_p1</definedName>
    <definedName name="CURITIBA" localSheetId="29">[1]!_p1</definedName>
    <definedName name="CURITIBA" localSheetId="49">[1]!_p1</definedName>
    <definedName name="CURITIBA" localSheetId="6">[1]!_p1</definedName>
    <definedName name="CURITIBA" localSheetId="41">[1]!_p1</definedName>
    <definedName name="CURITIBA" localSheetId="8">[1]!_p1</definedName>
    <definedName name="CURITIBA" localSheetId="43">[1]!_p1</definedName>
    <definedName name="CURITIBA" localSheetId="10">[1]!_p1</definedName>
    <definedName name="CURITIBA" localSheetId="37">[1]!_p1</definedName>
    <definedName name="CURITIBA" localSheetId="12">[1]!_p1</definedName>
    <definedName name="CURITIBA" localSheetId="51">[1]!_p1</definedName>
    <definedName name="CURITIBA" localSheetId="14">[1]!_p1</definedName>
    <definedName name="CURITIBA" localSheetId="23">[1]!_p1</definedName>
    <definedName name="CURITIBA" localSheetId="55">[0]!_p1</definedName>
    <definedName name="CURITIBA" localSheetId="47">[1]!_p1</definedName>
    <definedName name="CURITIBA" localSheetId="18">[1]!_p1</definedName>
    <definedName name="CURITIBA" localSheetId="45">[1]!_p1</definedName>
    <definedName name="CURITIBA" localSheetId="16">[1]!_p1</definedName>
    <definedName name="CURITIBA">[0]!_p1</definedName>
    <definedName name="curitibanov">#REF!</definedName>
    <definedName name="curr_quarter">#REF!</definedName>
    <definedName name="curr_year">#REF!</definedName>
    <definedName name="Currency">#REF!</definedName>
    <definedName name="CURVA2" localSheetId="25" hidden="1">{"'171'!$A$1:$Z$50"}</definedName>
    <definedName name="CURVA2" localSheetId="27" hidden="1">{"'171'!$A$1:$Z$50"}</definedName>
    <definedName name="CURVA2" localSheetId="31" hidden="1">{"'171'!$A$1:$Z$50"}</definedName>
    <definedName name="CURVA2" localSheetId="29" hidden="1">{"'171'!$A$1:$Z$50"}</definedName>
    <definedName name="CURVA2" localSheetId="23" hidden="1">{"'171'!$A$1:$Z$50"}</definedName>
    <definedName name="CURVA2" localSheetId="55" hidden="1">{"'171'!$A$1:$Z$50"}</definedName>
    <definedName name="CURVA2" hidden="1">{"'171'!$A$1:$Z$50"}</definedName>
    <definedName name="CUSTabela">#REF!</definedName>
    <definedName name="custo">#REF!</definedName>
    <definedName name="Custo_Papel">#REF!</definedName>
    <definedName name="customeracquisitionsensitivity">#REF!</definedName>
    <definedName name="custos3" localSheetId="39">[1]!_p1</definedName>
    <definedName name="custos3" localSheetId="20">[1]!_p1</definedName>
    <definedName name="custos3" localSheetId="4">[1]!_p1</definedName>
    <definedName name="custos3" localSheetId="25">[1]!_p1</definedName>
    <definedName name="custos3" localSheetId="27">[1]!_p1</definedName>
    <definedName name="custos3" localSheetId="31">[1]!_p1</definedName>
    <definedName name="custos3" localSheetId="35">[1]!_p1</definedName>
    <definedName name="custos3" localSheetId="33">[1]!_p1</definedName>
    <definedName name="custos3" localSheetId="53">[1]!_p1</definedName>
    <definedName name="custos3" localSheetId="29">[1]!_p1</definedName>
    <definedName name="custos3" localSheetId="49">[1]!_p1</definedName>
    <definedName name="custos3" localSheetId="6">[1]!_p1</definedName>
    <definedName name="custos3" localSheetId="41">[1]!_p1</definedName>
    <definedName name="custos3" localSheetId="8">[1]!_p1</definedName>
    <definedName name="custos3" localSheetId="43">[1]!_p1</definedName>
    <definedName name="custos3" localSheetId="10">[1]!_p1</definedName>
    <definedName name="custos3" localSheetId="37">[1]!_p1</definedName>
    <definedName name="custos3" localSheetId="12">[1]!_p1</definedName>
    <definedName name="custos3" localSheetId="51">[1]!_p1</definedName>
    <definedName name="custos3" localSheetId="14">[1]!_p1</definedName>
    <definedName name="custos3" localSheetId="23">[1]!_p1</definedName>
    <definedName name="custos3" localSheetId="55">[0]!_p1</definedName>
    <definedName name="custos3" localSheetId="47">[1]!_p1</definedName>
    <definedName name="custos3" localSheetId="18">[1]!_p1</definedName>
    <definedName name="custos3" localSheetId="45">[1]!_p1</definedName>
    <definedName name="custos3" localSheetId="16">[1]!_p1</definedName>
    <definedName name="custos3">[0]!_p1</definedName>
    <definedName name="custos3_1" localSheetId="39">_p1</definedName>
    <definedName name="custos3_1" localSheetId="20">_p1</definedName>
    <definedName name="custos3_1" localSheetId="4">_p1</definedName>
    <definedName name="custos3_1" localSheetId="25">_p1</definedName>
    <definedName name="custos3_1" localSheetId="27">_p1</definedName>
    <definedName name="custos3_1" localSheetId="31">_p1</definedName>
    <definedName name="custos3_1" localSheetId="35">_p1</definedName>
    <definedName name="custos3_1" localSheetId="33">_p1</definedName>
    <definedName name="custos3_1" localSheetId="53">_p1</definedName>
    <definedName name="custos3_1" localSheetId="29">_p1</definedName>
    <definedName name="custos3_1" localSheetId="49">_p1</definedName>
    <definedName name="custos3_1" localSheetId="6">_p1</definedName>
    <definedName name="custos3_1" localSheetId="41">_p1</definedName>
    <definedName name="custos3_1" localSheetId="8">_p1</definedName>
    <definedName name="custos3_1" localSheetId="43">_p1</definedName>
    <definedName name="custos3_1" localSheetId="10">_p1</definedName>
    <definedName name="custos3_1" localSheetId="37">_p1</definedName>
    <definedName name="custos3_1" localSheetId="12">_p1</definedName>
    <definedName name="custos3_1" localSheetId="51">_p1</definedName>
    <definedName name="custos3_1" localSheetId="14">_p1</definedName>
    <definedName name="custos3_1" localSheetId="23">_p1</definedName>
    <definedName name="custos3_1" localSheetId="55">_p1</definedName>
    <definedName name="custos3_1" localSheetId="47">_p1</definedName>
    <definedName name="custos3_1" localSheetId="18">_p1</definedName>
    <definedName name="custos3_1" localSheetId="45">_p1</definedName>
    <definedName name="custos3_1" localSheetId="16">_p1</definedName>
    <definedName name="custos3_1">_p1</definedName>
    <definedName name="custos3_2">"_p1"</definedName>
    <definedName name="custos3_4">"_p1"</definedName>
    <definedName name="CustosTotalFechado">#REF!,#REF!</definedName>
    <definedName name="CustosTotalNegociacao">#REF!</definedName>
    <definedName name="cv" localSheetId="25" hidden="1">{#N/A,#N/A,FALSE,"BALLANTINE´S ";#N/A,#N/A,FALSE,"FUNDADOR"}</definedName>
    <definedName name="cv" localSheetId="27" hidden="1">{#N/A,#N/A,FALSE,"BALLANTINE´S ";#N/A,#N/A,FALSE,"FUNDADOR"}</definedName>
    <definedName name="cv" localSheetId="31" hidden="1">{#N/A,#N/A,FALSE,"BALLANTINE´S ";#N/A,#N/A,FALSE,"FUNDADOR"}</definedName>
    <definedName name="cv" localSheetId="29" hidden="1">{#N/A,#N/A,FALSE,"BALLANTINE´S ";#N/A,#N/A,FALSE,"FUNDADOR"}</definedName>
    <definedName name="cv" localSheetId="23" hidden="1">{#N/A,#N/A,FALSE,"BALLANTINE´S ";#N/A,#N/A,FALSE,"FUNDADOR"}</definedName>
    <definedName name="cv" localSheetId="55" hidden="1">{#N/A,#N/A,FALSE,"BALLANTINE´S ";#N/A,#N/A,FALSE,"FUNDADOR"}</definedName>
    <definedName name="cv" hidden="1">{#N/A,#N/A,FALSE,"BALLANTINE´S ";#N/A,#N/A,FALSE,"FUNDADOR"}</definedName>
    <definedName name="cvbdgsdfg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gsdfg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dsg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bfghbfgh">#REF!</definedName>
    <definedName name="cvbhgf" localSheetId="25" hidden="1">{"CAP VOL",#N/A,FALSE,"CAPITAL";"CAP VAR",#N/A,FALSE,"CAPITAL";"CAP FIJ",#N/A,FALSE,"CAPITAL";"CAP CONS",#N/A,FALSE,"CAPITAL";"CAP DATA",#N/A,FALSE,"CAPITAL"}</definedName>
    <definedName name="cvbhgf" localSheetId="27" hidden="1">{"CAP VOL",#N/A,FALSE,"CAPITAL";"CAP VAR",#N/A,FALSE,"CAPITAL";"CAP FIJ",#N/A,FALSE,"CAPITAL";"CAP CONS",#N/A,FALSE,"CAPITAL";"CAP DATA",#N/A,FALSE,"CAPITAL"}</definedName>
    <definedName name="cvbhgf" localSheetId="31" hidden="1">{"CAP VOL",#N/A,FALSE,"CAPITAL";"CAP VAR",#N/A,FALSE,"CAPITAL";"CAP FIJ",#N/A,FALSE,"CAPITAL";"CAP CONS",#N/A,FALSE,"CAPITAL";"CAP DATA",#N/A,FALSE,"CAPITAL"}</definedName>
    <definedName name="cvbhgf" localSheetId="29" hidden="1">{"CAP VOL",#N/A,FALSE,"CAPITAL";"CAP VAR",#N/A,FALSE,"CAPITAL";"CAP FIJ",#N/A,FALSE,"CAPITAL";"CAP CONS",#N/A,FALSE,"CAPITAL";"CAP DATA",#N/A,FALSE,"CAPITAL"}</definedName>
    <definedName name="cvbhgf" localSheetId="23" hidden="1">{"CAP VOL",#N/A,FALSE,"CAPITAL";"CAP VAR",#N/A,FALSE,"CAPITAL";"CAP FIJ",#N/A,FALSE,"CAPITAL";"CAP CONS",#N/A,FALSE,"CAPITAL";"CAP DATA",#N/A,FALSE,"CAPITAL"}</definedName>
    <definedName name="cvbhgf" localSheetId="55" hidden="1">{"CAP VOL",#N/A,FALSE,"CAPITAL";"CAP VAR",#N/A,FALSE,"CAPITAL";"CAP FIJ",#N/A,FALSE,"CAPITAL";"CAP CONS",#N/A,FALSE,"CAPITAL";"CAP DATA",#N/A,FALSE,"CAPITAL"}</definedName>
    <definedName name="cvbhgf" hidden="1">{"CAP VOL",#N/A,FALSE,"CAPITAL";"CAP VAR",#N/A,FALSE,"CAPITAL";"CAP FIJ",#N/A,FALSE,"CAPITAL";"CAP CONS",#N/A,FALSE,"CAPITAL";"CAP DATA",#N/A,FALSE,"CAPITAL"}</definedName>
    <definedName name="cvbn">#REF!</definedName>
    <definedName name="cvdsfsdf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dsfsdf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ergwfg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ergwfg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cvfdgdfg" localSheetId="25" hidden="1">{#N/A,#N/A,FALSE,"CARATUL";#N/A,#N/A,FALSE,"PROFIT AND LOSS";#N/A,#N/A,FALSE,"GRAFICO_PBT";#N/A,#N/A,FALSE,"EXPLIC.VARIANTE";#N/A,#N/A,FALSE,"GENERAL EXP.AREA"}</definedName>
    <definedName name="cvfdgdfg" localSheetId="27" hidden="1">{#N/A,#N/A,FALSE,"CARATUL";#N/A,#N/A,FALSE,"PROFIT AND LOSS";#N/A,#N/A,FALSE,"GRAFICO_PBT";#N/A,#N/A,FALSE,"EXPLIC.VARIANTE";#N/A,#N/A,FALSE,"GENERAL EXP.AREA"}</definedName>
    <definedName name="cvfdgdfg" localSheetId="31" hidden="1">{#N/A,#N/A,FALSE,"CARATUL";#N/A,#N/A,FALSE,"PROFIT AND LOSS";#N/A,#N/A,FALSE,"GRAFICO_PBT";#N/A,#N/A,FALSE,"EXPLIC.VARIANTE";#N/A,#N/A,FALSE,"GENERAL EXP.AREA"}</definedName>
    <definedName name="cvfdgdfg" localSheetId="29" hidden="1">{#N/A,#N/A,FALSE,"CARATUL";#N/A,#N/A,FALSE,"PROFIT AND LOSS";#N/A,#N/A,FALSE,"GRAFICO_PBT";#N/A,#N/A,FALSE,"EXPLIC.VARIANTE";#N/A,#N/A,FALSE,"GENERAL EXP.AREA"}</definedName>
    <definedName name="cvfdgdfg" localSheetId="23" hidden="1">{#N/A,#N/A,FALSE,"CARATUL";#N/A,#N/A,FALSE,"PROFIT AND LOSS";#N/A,#N/A,FALSE,"GRAFICO_PBT";#N/A,#N/A,FALSE,"EXPLIC.VARIANTE";#N/A,#N/A,FALSE,"GENERAL EXP.AREA"}</definedName>
    <definedName name="cvfdgdfg" localSheetId="55" hidden="1">{#N/A,#N/A,FALSE,"CARATUL";#N/A,#N/A,FALSE,"PROFIT AND LOSS";#N/A,#N/A,FALSE,"GRAFICO_PBT";#N/A,#N/A,FALSE,"EXPLIC.VARIANTE";#N/A,#N/A,FALSE,"GENERAL EXP.AREA"}</definedName>
    <definedName name="cvfdgdfg" hidden="1">{#N/A,#N/A,FALSE,"CARATUL";#N/A,#N/A,FALSE,"PROFIT AND LOSS";#N/A,#N/A,FALSE,"GRAFICO_PBT";#N/A,#N/A,FALSE,"EXPLIC.VARIANTE";#N/A,#N/A,FALSE,"GENERAL EXP.AREA"}</definedName>
    <definedName name="cvfsvsagsaf" localSheetId="25" hidden="1">{#N/A,#N/A,FALSE,"CARATUL";#N/A,#N/A,FALSE,"PROFIT AND LOSS";#N/A,#N/A,FALSE,"GRAFICO_PBT";#N/A,#N/A,FALSE,"EXPLIC.VARIANTE";#N/A,#N/A,FALSE,"GENERAL EXP.AREA"}</definedName>
    <definedName name="cvfsvsagsaf" localSheetId="27" hidden="1">{#N/A,#N/A,FALSE,"CARATUL";#N/A,#N/A,FALSE,"PROFIT AND LOSS";#N/A,#N/A,FALSE,"GRAFICO_PBT";#N/A,#N/A,FALSE,"EXPLIC.VARIANTE";#N/A,#N/A,FALSE,"GENERAL EXP.AREA"}</definedName>
    <definedName name="cvfsvsagsaf" localSheetId="31" hidden="1">{#N/A,#N/A,FALSE,"CARATUL";#N/A,#N/A,FALSE,"PROFIT AND LOSS";#N/A,#N/A,FALSE,"GRAFICO_PBT";#N/A,#N/A,FALSE,"EXPLIC.VARIANTE";#N/A,#N/A,FALSE,"GENERAL EXP.AREA"}</definedName>
    <definedName name="cvfsvsagsaf" localSheetId="29" hidden="1">{#N/A,#N/A,FALSE,"CARATUL";#N/A,#N/A,FALSE,"PROFIT AND LOSS";#N/A,#N/A,FALSE,"GRAFICO_PBT";#N/A,#N/A,FALSE,"EXPLIC.VARIANTE";#N/A,#N/A,FALSE,"GENERAL EXP.AREA"}</definedName>
    <definedName name="cvfsvsagsaf" localSheetId="23" hidden="1">{#N/A,#N/A,FALSE,"CARATUL";#N/A,#N/A,FALSE,"PROFIT AND LOSS";#N/A,#N/A,FALSE,"GRAFICO_PBT";#N/A,#N/A,FALSE,"EXPLIC.VARIANTE";#N/A,#N/A,FALSE,"GENERAL EXP.AREA"}</definedName>
    <definedName name="cvfsvsagsaf" localSheetId="55" hidden="1">{#N/A,#N/A,FALSE,"CARATUL";#N/A,#N/A,FALSE,"PROFIT AND LOSS";#N/A,#N/A,FALSE,"GRAFICO_PBT";#N/A,#N/A,FALSE,"EXPLIC.VARIANTE";#N/A,#N/A,FALSE,"GENERAL EXP.AREA"}</definedName>
    <definedName name="cvfsvsagsaf" hidden="1">{#N/A,#N/A,FALSE,"CARATUL";#N/A,#N/A,FALSE,"PROFIT AND LOSS";#N/A,#N/A,FALSE,"GRAFICO_PBT";#N/A,#N/A,FALSE,"EXPLIC.VARIANTE";#N/A,#N/A,FALSE,"GENERAL EXP.AREA"}</definedName>
    <definedName name="CVN">#REF!</definedName>
    <definedName name="cvnb">#REF!</definedName>
    <definedName name="cvnbfhf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bfhf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cvnghn">#REF!</definedName>
    <definedName name="cvvcxvfsav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vcxvfsa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">#REF!</definedName>
    <definedName name="cx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G">#REF!</definedName>
    <definedName name="CYC">#REF!</definedName>
    <definedName name="CYC_3">#REF!</definedName>
    <definedName name="czacdafc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VCXVCXVCXCXVCXVCXVCXVCXZCX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xzx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z" hidden="1">#REF!</definedName>
    <definedName name="d" localSheetId="39">[1]!_p1</definedName>
    <definedName name="d" localSheetId="20">[1]!_p1</definedName>
    <definedName name="d" localSheetId="4">[1]!_p1</definedName>
    <definedName name="d" localSheetId="25">[1]!_p1</definedName>
    <definedName name="d" localSheetId="27">[1]!_p1</definedName>
    <definedName name="d" localSheetId="31">[1]!_p1</definedName>
    <definedName name="d" localSheetId="35">[1]!_p1</definedName>
    <definedName name="d" localSheetId="33">[1]!_p1</definedName>
    <definedName name="d" localSheetId="53">[1]!_p1</definedName>
    <definedName name="d" localSheetId="29">[1]!_p1</definedName>
    <definedName name="d" localSheetId="49">[1]!_p1</definedName>
    <definedName name="d" localSheetId="6">[1]!_p1</definedName>
    <definedName name="d" localSheetId="41">[1]!_p1</definedName>
    <definedName name="d" localSheetId="8">[1]!_p1</definedName>
    <definedName name="d" localSheetId="43">[1]!_p1</definedName>
    <definedName name="d" localSheetId="10">[1]!_p1</definedName>
    <definedName name="d" localSheetId="37">[1]!_p1</definedName>
    <definedName name="d" localSheetId="12">[1]!_p1</definedName>
    <definedName name="d" localSheetId="51">[1]!_p1</definedName>
    <definedName name="d" localSheetId="14">[1]!_p1</definedName>
    <definedName name="d" localSheetId="23">[1]!_p1</definedName>
    <definedName name="d" localSheetId="55">[0]!_p1</definedName>
    <definedName name="d" localSheetId="47">[1]!_p1</definedName>
    <definedName name="d" localSheetId="18">[1]!_p1</definedName>
    <definedName name="d" localSheetId="45">[1]!_p1</definedName>
    <definedName name="d" localSheetId="16">[1]!_p1</definedName>
    <definedName name="d">[0]!_p1</definedName>
    <definedName name="D.Negro">#REF!</definedName>
    <definedName name="d_1">#NAME?</definedName>
    <definedName name="d_10">#NAME?</definedName>
    <definedName name="d_16">#NAME?</definedName>
    <definedName name="d_19">#NAME?</definedName>
    <definedName name="d_2">#NAME?</definedName>
    <definedName name="d_22">#NAME?</definedName>
    <definedName name="d_3">#NAME?</definedName>
    <definedName name="d_4">#NAME?</definedName>
    <definedName name="DADD">#REF!</definedName>
    <definedName name="DADOS">#REF!</definedName>
    <definedName name="DADOS_DG">#REF!</definedName>
    <definedName name="dados3">#REF!</definedName>
    <definedName name="dados4">#REF!</definedName>
    <definedName name="DadosFisicos">#REF!</definedName>
    <definedName name="dadsasadsadsadsadsadsadsadsadsa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dsasadsadsadsadsadsadsadsadsa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DAFSA" localSheetId="25" hidden="1">{#N/A,#N/A,FALSE,"CARATUL";#N/A,#N/A,FALSE,"PROFIT AND LOSS";#N/A,#N/A,FALSE,"GRAFICO_PBT";#N/A,#N/A,FALSE,"EXPLIC.VARIANTE";#N/A,#N/A,FALSE,"GENERAL EXP.AREA"}</definedName>
    <definedName name="DAFDAFSA" localSheetId="27" hidden="1">{#N/A,#N/A,FALSE,"CARATUL";#N/A,#N/A,FALSE,"PROFIT AND LOSS";#N/A,#N/A,FALSE,"GRAFICO_PBT";#N/A,#N/A,FALSE,"EXPLIC.VARIANTE";#N/A,#N/A,FALSE,"GENERAL EXP.AREA"}</definedName>
    <definedName name="DAFDAFSA" localSheetId="31" hidden="1">{#N/A,#N/A,FALSE,"CARATUL";#N/A,#N/A,FALSE,"PROFIT AND LOSS";#N/A,#N/A,FALSE,"GRAFICO_PBT";#N/A,#N/A,FALSE,"EXPLIC.VARIANTE";#N/A,#N/A,FALSE,"GENERAL EXP.AREA"}</definedName>
    <definedName name="DAFDAFSA" localSheetId="29" hidden="1">{#N/A,#N/A,FALSE,"CARATUL";#N/A,#N/A,FALSE,"PROFIT AND LOSS";#N/A,#N/A,FALSE,"GRAFICO_PBT";#N/A,#N/A,FALSE,"EXPLIC.VARIANTE";#N/A,#N/A,FALSE,"GENERAL EXP.AREA"}</definedName>
    <definedName name="DAFDAFSA" localSheetId="23" hidden="1">{#N/A,#N/A,FALSE,"CARATUL";#N/A,#N/A,FALSE,"PROFIT AND LOSS";#N/A,#N/A,FALSE,"GRAFICO_PBT";#N/A,#N/A,FALSE,"EXPLIC.VARIANTE";#N/A,#N/A,FALSE,"GENERAL EXP.AREA"}</definedName>
    <definedName name="DAFDAFSA" localSheetId="55" hidden="1">{#N/A,#N/A,FALSE,"CARATUL";#N/A,#N/A,FALSE,"PROFIT AND LOSS";#N/A,#N/A,FALSE,"GRAFICO_PBT";#N/A,#N/A,FALSE,"EXPLIC.VARIANTE";#N/A,#N/A,FALSE,"GENERAL EXP.AREA"}</definedName>
    <definedName name="DAFDAFSA" hidden="1">{#N/A,#N/A,FALSE,"CARATUL";#N/A,#N/A,FALSE,"PROFIT AND LOSS";#N/A,#N/A,FALSE,"GRAFICO_PBT";#N/A,#N/A,FALSE,"EXPLIC.VARIANTE";#N/A,#N/A,FALSE,"GENERAL EXP.AREA"}</definedName>
    <definedName name="daffdsdsfa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fdsdsf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SFD" localSheetId="39">[1]!_p1</definedName>
    <definedName name="DAFSFD" localSheetId="20">[1]!_p1</definedName>
    <definedName name="DAFSFD" localSheetId="4">[1]!_p1</definedName>
    <definedName name="DAFSFD" localSheetId="25">[1]!_p1</definedName>
    <definedName name="DAFSFD" localSheetId="27">[1]!_p1</definedName>
    <definedName name="DAFSFD" localSheetId="31">[1]!_p1</definedName>
    <definedName name="DAFSFD" localSheetId="35">[1]!_p1</definedName>
    <definedName name="DAFSFD" localSheetId="33">[1]!_p1</definedName>
    <definedName name="DAFSFD" localSheetId="53">[1]!_p1</definedName>
    <definedName name="DAFSFD" localSheetId="29">[1]!_p1</definedName>
    <definedName name="DAFSFD" localSheetId="49">[1]!_p1</definedName>
    <definedName name="DAFSFD" localSheetId="6">[1]!_p1</definedName>
    <definedName name="DAFSFD" localSheetId="41">[1]!_p1</definedName>
    <definedName name="DAFSFD" localSheetId="8">[1]!_p1</definedName>
    <definedName name="DAFSFD" localSheetId="43">[1]!_p1</definedName>
    <definedName name="DAFSFD" localSheetId="10">[1]!_p1</definedName>
    <definedName name="DAFSFD" localSheetId="37">[1]!_p1</definedName>
    <definedName name="DAFSFD" localSheetId="12">[1]!_p1</definedName>
    <definedName name="DAFSFD" localSheetId="51">[1]!_p1</definedName>
    <definedName name="DAFSFD" localSheetId="14">[1]!_p1</definedName>
    <definedName name="DAFSFD" localSheetId="23">[1]!_p1</definedName>
    <definedName name="DAFSFD" localSheetId="55">[0]!_p1</definedName>
    <definedName name="DAFSFD" localSheetId="47">[1]!_p1</definedName>
    <definedName name="DAFSFD" localSheetId="18">[1]!_p1</definedName>
    <definedName name="DAFSFD" localSheetId="45">[1]!_p1</definedName>
    <definedName name="DAFSFD" localSheetId="16">[1]!_p1</definedName>
    <definedName name="DAFSFD">[0]!_p1</definedName>
    <definedName name="dahbfdgh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hbfdg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N" localSheetId="39">[1]!_p1</definedName>
    <definedName name="DAN" localSheetId="20">[1]!_p1</definedName>
    <definedName name="DAN" localSheetId="4">[1]!_p1</definedName>
    <definedName name="DAN" localSheetId="25">[1]!_p1</definedName>
    <definedName name="DAN" localSheetId="27">[1]!_p1</definedName>
    <definedName name="DAN" localSheetId="31">[1]!_p1</definedName>
    <definedName name="DAN" localSheetId="35">[1]!_p1</definedName>
    <definedName name="DAN" localSheetId="33">[1]!_p1</definedName>
    <definedName name="DAN" localSheetId="53">[1]!_p1</definedName>
    <definedName name="DAN" localSheetId="29">[1]!_p1</definedName>
    <definedName name="DAN" localSheetId="49">[1]!_p1</definedName>
    <definedName name="DAN" localSheetId="6">[1]!_p1</definedName>
    <definedName name="DAN" localSheetId="41">[1]!_p1</definedName>
    <definedName name="DAN" localSheetId="8">[1]!_p1</definedName>
    <definedName name="DAN" localSheetId="43">[1]!_p1</definedName>
    <definedName name="DAN" localSheetId="10">[1]!_p1</definedName>
    <definedName name="DAN" localSheetId="37">[1]!_p1</definedName>
    <definedName name="DAN" localSheetId="12">[1]!_p1</definedName>
    <definedName name="DAN" localSheetId="51">[1]!_p1</definedName>
    <definedName name="DAN" localSheetId="14">[1]!_p1</definedName>
    <definedName name="DAN" localSheetId="23">[1]!_p1</definedName>
    <definedName name="DAN" localSheetId="55">[0]!_p1</definedName>
    <definedName name="DAN" localSheetId="47">[1]!_p1</definedName>
    <definedName name="DAN" localSheetId="18">[1]!_p1</definedName>
    <definedName name="DAN" localSheetId="45">[1]!_p1</definedName>
    <definedName name="DAN" localSheetId="16">[1]!_p1</definedName>
    <definedName name="DAN">[0]!_p1</definedName>
    <definedName name="dani" localSheetId="39">[1]!_p1</definedName>
    <definedName name="dani" localSheetId="20">[1]!_p1</definedName>
    <definedName name="dani" localSheetId="4">[1]!_p1</definedName>
    <definedName name="dani" localSheetId="25">[1]!_p1</definedName>
    <definedName name="dani" localSheetId="27">[1]!_p1</definedName>
    <definedName name="dani" localSheetId="31">[1]!_p1</definedName>
    <definedName name="dani" localSheetId="35">[1]!_p1</definedName>
    <definedName name="dani" localSheetId="33">[1]!_p1</definedName>
    <definedName name="dani" localSheetId="53">[1]!_p1</definedName>
    <definedName name="dani" localSheetId="29">[1]!_p1</definedName>
    <definedName name="dani" localSheetId="49">[1]!_p1</definedName>
    <definedName name="dani" localSheetId="6">[1]!_p1</definedName>
    <definedName name="dani" localSheetId="41">[1]!_p1</definedName>
    <definedName name="dani" localSheetId="8">[1]!_p1</definedName>
    <definedName name="dani" localSheetId="43">[1]!_p1</definedName>
    <definedName name="dani" localSheetId="10">[1]!_p1</definedName>
    <definedName name="dani" localSheetId="37">[1]!_p1</definedName>
    <definedName name="dani" localSheetId="12">[1]!_p1</definedName>
    <definedName name="dani" localSheetId="51">[1]!_p1</definedName>
    <definedName name="dani" localSheetId="14">[1]!_p1</definedName>
    <definedName name="dani" localSheetId="23">[1]!_p1</definedName>
    <definedName name="dani" localSheetId="55">[0]!_p1</definedName>
    <definedName name="dani" localSheetId="47">[1]!_p1</definedName>
    <definedName name="dani" localSheetId="18">[1]!_p1</definedName>
    <definedName name="dani" localSheetId="45">[1]!_p1</definedName>
    <definedName name="dani" localSheetId="16">[1]!_p1</definedName>
    <definedName name="dani">[0]!_p1</definedName>
    <definedName name="daniel">#REF!</definedName>
    <definedName name="daniela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ela_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anirls" localSheetId="39">[1]!___p1</definedName>
    <definedName name="danirls" localSheetId="20">[1]!___p1</definedName>
    <definedName name="danirls" localSheetId="4">[1]!___p1</definedName>
    <definedName name="danirls" localSheetId="25">[1]!___p1</definedName>
    <definedName name="danirls" localSheetId="27">[1]!___p1</definedName>
    <definedName name="danirls" localSheetId="31">[1]!___p1</definedName>
    <definedName name="danirls" localSheetId="35">[1]!___p1</definedName>
    <definedName name="danirls" localSheetId="33">[1]!___p1</definedName>
    <definedName name="danirls" localSheetId="53">[1]!___p1</definedName>
    <definedName name="danirls" localSheetId="29">[1]!___p1</definedName>
    <definedName name="danirls" localSheetId="49">[1]!___p1</definedName>
    <definedName name="danirls" localSheetId="6">[1]!___p1</definedName>
    <definedName name="danirls" localSheetId="41">[1]!___p1</definedName>
    <definedName name="danirls" localSheetId="8">[1]!___p1</definedName>
    <definedName name="danirls" localSheetId="43">[1]!___p1</definedName>
    <definedName name="danirls" localSheetId="10">[1]!___p1</definedName>
    <definedName name="danirls" localSheetId="37">[1]!___p1</definedName>
    <definedName name="danirls" localSheetId="12">[1]!___p1</definedName>
    <definedName name="danirls" localSheetId="51">[1]!___p1</definedName>
    <definedName name="danirls" localSheetId="14">[1]!___p1</definedName>
    <definedName name="danirls" localSheetId="23">[1]!___p1</definedName>
    <definedName name="danirls" localSheetId="55">[0]!___p1</definedName>
    <definedName name="danirls" localSheetId="47">[1]!___p1</definedName>
    <definedName name="danirls" localSheetId="18">[1]!___p1</definedName>
    <definedName name="danirls" localSheetId="45">[1]!___p1</definedName>
    <definedName name="danirls" localSheetId="16">[1]!___p1</definedName>
    <definedName name="danirls">[0]!___p1</definedName>
    <definedName name="DAOJB2" localSheetId="25" hidden="1">{"'crono'!$U$12:$W$20"}</definedName>
    <definedName name="DAOJB2" localSheetId="27" hidden="1">{"'crono'!$U$12:$W$20"}</definedName>
    <definedName name="DAOJB2" localSheetId="31" hidden="1">{"'crono'!$U$12:$W$20"}</definedName>
    <definedName name="DAOJB2" localSheetId="29" hidden="1">{"'crono'!$U$12:$W$20"}</definedName>
    <definedName name="DAOJB2" localSheetId="23" hidden="1">{"'crono'!$U$12:$W$20"}</definedName>
    <definedName name="DAOJB2" localSheetId="55" hidden="1">{"'crono'!$U$12:$W$20"}</definedName>
    <definedName name="DAOJB2" hidden="1">{"'crono'!$U$12:$W$20"}</definedName>
    <definedName name="das" localSheetId="39">[1]!_p1</definedName>
    <definedName name="das" localSheetId="20">[1]!_p1</definedName>
    <definedName name="das" localSheetId="4">[1]!_p1</definedName>
    <definedName name="das" localSheetId="25">[1]!_p1</definedName>
    <definedName name="das" localSheetId="27">[1]!_p1</definedName>
    <definedName name="das" localSheetId="31">[1]!_p1</definedName>
    <definedName name="das" localSheetId="35">[1]!_p1</definedName>
    <definedName name="das" localSheetId="33">[1]!_p1</definedName>
    <definedName name="das" localSheetId="53">[1]!_p1</definedName>
    <definedName name="das" localSheetId="29">[1]!_p1</definedName>
    <definedName name="das" localSheetId="49">[1]!_p1</definedName>
    <definedName name="das" localSheetId="6">[1]!_p1</definedName>
    <definedName name="das" localSheetId="41">[1]!_p1</definedName>
    <definedName name="das" localSheetId="8">[1]!_p1</definedName>
    <definedName name="das" localSheetId="43">[1]!_p1</definedName>
    <definedName name="das" localSheetId="10">[1]!_p1</definedName>
    <definedName name="das" localSheetId="37">[1]!_p1</definedName>
    <definedName name="das" localSheetId="12">[1]!_p1</definedName>
    <definedName name="das" localSheetId="51">[1]!_p1</definedName>
    <definedName name="das" localSheetId="14">[1]!_p1</definedName>
    <definedName name="das" localSheetId="23">[1]!_p1</definedName>
    <definedName name="das" localSheetId="55">[0]!_p1</definedName>
    <definedName name="das" localSheetId="47">[1]!_p1</definedName>
    <definedName name="das" localSheetId="18">[1]!_p1</definedName>
    <definedName name="das" localSheetId="45">[1]!_p1</definedName>
    <definedName name="das" localSheetId="16">[1]!_p1</definedName>
    <definedName name="das">[0]!_p1</definedName>
    <definedName name="das_1" localSheetId="39">_p1</definedName>
    <definedName name="das_1" localSheetId="20">_p1</definedName>
    <definedName name="das_1" localSheetId="4">_p1</definedName>
    <definedName name="das_1" localSheetId="25">_p1</definedName>
    <definedName name="das_1" localSheetId="27">_p1</definedName>
    <definedName name="das_1" localSheetId="31">_p1</definedName>
    <definedName name="das_1" localSheetId="35">_p1</definedName>
    <definedName name="das_1" localSheetId="33">_p1</definedName>
    <definedName name="das_1" localSheetId="53">_p1</definedName>
    <definedName name="das_1" localSheetId="29">_p1</definedName>
    <definedName name="das_1" localSheetId="49">_p1</definedName>
    <definedName name="das_1" localSheetId="6">_p1</definedName>
    <definedName name="das_1" localSheetId="41">_p1</definedName>
    <definedName name="das_1" localSheetId="8">_p1</definedName>
    <definedName name="das_1" localSheetId="43">_p1</definedName>
    <definedName name="das_1" localSheetId="10">_p1</definedName>
    <definedName name="das_1" localSheetId="37">_p1</definedName>
    <definedName name="das_1" localSheetId="12">_p1</definedName>
    <definedName name="das_1" localSheetId="51">_p1</definedName>
    <definedName name="das_1" localSheetId="14">_p1</definedName>
    <definedName name="das_1" localSheetId="23">_p1</definedName>
    <definedName name="das_1" localSheetId="55">_p1</definedName>
    <definedName name="das_1" localSheetId="47">_p1</definedName>
    <definedName name="das_1" localSheetId="18">_p1</definedName>
    <definedName name="das_1" localSheetId="45">_p1</definedName>
    <definedName name="das_1" localSheetId="16">_p1</definedName>
    <definedName name="das_1">_p1</definedName>
    <definedName name="das_2">"_p1"</definedName>
    <definedName name="das_3">#NAME?</definedName>
    <definedName name="das_4">"_p1"</definedName>
    <definedName name="dasa" localSheetId="25" hidden="1">{#N/A,#N/A,FALSE,"CARATUL";#N/A,#N/A,FALSE,"PROFIT AND LOSS";#N/A,#N/A,FALSE,"GRAFICO_PBT";#N/A,#N/A,FALSE,"EXPLIC.VARIANTE";#N/A,#N/A,FALSE,"GENERAL EXP.AREA"}</definedName>
    <definedName name="dasa" localSheetId="27" hidden="1">{#N/A,#N/A,FALSE,"CARATUL";#N/A,#N/A,FALSE,"PROFIT AND LOSS";#N/A,#N/A,FALSE,"GRAFICO_PBT";#N/A,#N/A,FALSE,"EXPLIC.VARIANTE";#N/A,#N/A,FALSE,"GENERAL EXP.AREA"}</definedName>
    <definedName name="dasa" localSheetId="31" hidden="1">{#N/A,#N/A,FALSE,"CARATUL";#N/A,#N/A,FALSE,"PROFIT AND LOSS";#N/A,#N/A,FALSE,"GRAFICO_PBT";#N/A,#N/A,FALSE,"EXPLIC.VARIANTE";#N/A,#N/A,FALSE,"GENERAL EXP.AREA"}</definedName>
    <definedName name="dasa" localSheetId="29" hidden="1">{#N/A,#N/A,FALSE,"CARATUL";#N/A,#N/A,FALSE,"PROFIT AND LOSS";#N/A,#N/A,FALSE,"GRAFICO_PBT";#N/A,#N/A,FALSE,"EXPLIC.VARIANTE";#N/A,#N/A,FALSE,"GENERAL EXP.AREA"}</definedName>
    <definedName name="dasa" localSheetId="23" hidden="1">{#N/A,#N/A,FALSE,"CARATUL";#N/A,#N/A,FALSE,"PROFIT AND LOSS";#N/A,#N/A,FALSE,"GRAFICO_PBT";#N/A,#N/A,FALSE,"EXPLIC.VARIANTE";#N/A,#N/A,FALSE,"GENERAL EXP.AREA"}</definedName>
    <definedName name="dasa" localSheetId="55" hidden="1">{#N/A,#N/A,FALSE,"CARATUL";#N/A,#N/A,FALSE,"PROFIT AND LOSS";#N/A,#N/A,FALSE,"GRAFICO_PBT";#N/A,#N/A,FALSE,"EXPLIC.VARIANTE";#N/A,#N/A,FALSE,"GENERAL EXP.AREA"}</definedName>
    <definedName name="dasa" hidden="1">{#N/A,#N/A,FALSE,"CARATUL";#N/A,#N/A,FALSE,"PROFIT AND LOSS";#N/A,#N/A,FALSE,"GRAFICO_PBT";#N/A,#N/A,FALSE,"EXPLIC.VARIANTE";#N/A,#N/A,FALSE,"GENERAL EXP.AREA"}</definedName>
    <definedName name="dasasd" localSheetId="25" hidden="1">{#N/A,#N/A,FALSE,"Hoja1";#N/A,#N/A,FALSE,"Hoja2"}</definedName>
    <definedName name="dasasd" localSheetId="27" hidden="1">{#N/A,#N/A,FALSE,"Hoja1";#N/A,#N/A,FALSE,"Hoja2"}</definedName>
    <definedName name="dasasd" localSheetId="31" hidden="1">{#N/A,#N/A,FALSE,"Hoja1";#N/A,#N/A,FALSE,"Hoja2"}</definedName>
    <definedName name="dasasd" localSheetId="29" hidden="1">{#N/A,#N/A,FALSE,"Hoja1";#N/A,#N/A,FALSE,"Hoja2"}</definedName>
    <definedName name="dasasd" localSheetId="23" hidden="1">{#N/A,#N/A,FALSE,"Hoja1";#N/A,#N/A,FALSE,"Hoja2"}</definedName>
    <definedName name="dasasd" localSheetId="55" hidden="1">{#N/A,#N/A,FALSE,"Hoja1";#N/A,#N/A,FALSE,"Hoja2"}</definedName>
    <definedName name="dasasd" hidden="1">{#N/A,#N/A,FALSE,"Hoja1";#N/A,#N/A,FALSE,"Hoja2"}</definedName>
    <definedName name="dasasdads" localSheetId="25" hidden="1">{#N/A,#N/A,FALSE,"Hoja1";#N/A,#N/A,FALSE,"Hoja2"}</definedName>
    <definedName name="dasasdads" localSheetId="27" hidden="1">{#N/A,#N/A,FALSE,"Hoja1";#N/A,#N/A,FALSE,"Hoja2"}</definedName>
    <definedName name="dasasdads" localSheetId="31" hidden="1">{#N/A,#N/A,FALSE,"Hoja1";#N/A,#N/A,FALSE,"Hoja2"}</definedName>
    <definedName name="dasasdads" localSheetId="29" hidden="1">{#N/A,#N/A,FALSE,"Hoja1";#N/A,#N/A,FALSE,"Hoja2"}</definedName>
    <definedName name="dasasdads" localSheetId="23" hidden="1">{#N/A,#N/A,FALSE,"Hoja1";#N/A,#N/A,FALSE,"Hoja2"}</definedName>
    <definedName name="dasasdads" localSheetId="55" hidden="1">{#N/A,#N/A,FALSE,"Hoja1";#N/A,#N/A,FALSE,"Hoja2"}</definedName>
    <definedName name="dasasdads" hidden="1">{#N/A,#N/A,FALSE,"Hoja1";#N/A,#N/A,FALSE,"Hoja2"}</definedName>
    <definedName name="dasdas" localSheetId="25" hidden="1">{#N/A,#N/A,FALSE,"CARATUL";#N/A,#N/A,FALSE,"PROFIT AND LOSS";#N/A,#N/A,FALSE,"GRAFICO_PBT";#N/A,#N/A,FALSE,"EXPLIC.VARIANTE";#N/A,#N/A,FALSE,"GENERAL EXP.AREA"}</definedName>
    <definedName name="dasdas" localSheetId="27" hidden="1">{#N/A,#N/A,FALSE,"CARATUL";#N/A,#N/A,FALSE,"PROFIT AND LOSS";#N/A,#N/A,FALSE,"GRAFICO_PBT";#N/A,#N/A,FALSE,"EXPLIC.VARIANTE";#N/A,#N/A,FALSE,"GENERAL EXP.AREA"}</definedName>
    <definedName name="dasdas" localSheetId="31" hidden="1">{#N/A,#N/A,FALSE,"CARATUL";#N/A,#N/A,FALSE,"PROFIT AND LOSS";#N/A,#N/A,FALSE,"GRAFICO_PBT";#N/A,#N/A,FALSE,"EXPLIC.VARIANTE";#N/A,#N/A,FALSE,"GENERAL EXP.AREA"}</definedName>
    <definedName name="dasdas" localSheetId="29" hidden="1">{#N/A,#N/A,FALSE,"CARATUL";#N/A,#N/A,FALSE,"PROFIT AND LOSS";#N/A,#N/A,FALSE,"GRAFICO_PBT";#N/A,#N/A,FALSE,"EXPLIC.VARIANTE";#N/A,#N/A,FALSE,"GENERAL EXP.AREA"}</definedName>
    <definedName name="dasdas" localSheetId="23" hidden="1">{#N/A,#N/A,FALSE,"CARATUL";#N/A,#N/A,FALSE,"PROFIT AND LOSS";#N/A,#N/A,FALSE,"GRAFICO_PBT";#N/A,#N/A,FALSE,"EXPLIC.VARIANTE";#N/A,#N/A,FALSE,"GENERAL EXP.AREA"}</definedName>
    <definedName name="dasdas" localSheetId="55" hidden="1">{#N/A,#N/A,FALSE,"CARATUL";#N/A,#N/A,FALSE,"PROFIT AND LOSS";#N/A,#N/A,FALSE,"GRAFICO_PBT";#N/A,#N/A,FALSE,"EXPLIC.VARIANTE";#N/A,#N/A,FALSE,"GENERAL EXP.AREA"}</definedName>
    <definedName name="dasdas" hidden="1">{#N/A,#N/A,FALSE,"CARATUL";#N/A,#N/A,FALSE,"PROFIT AND LOSS";#N/A,#N/A,FALSE,"GRAFICO_PBT";#N/A,#N/A,FALSE,"EXPLIC.VARIANTE";#N/A,#N/A,FALSE,"GENERAL EXP.AREA"}</definedName>
    <definedName name="DASDASD">#REF!</definedName>
    <definedName name="dasdsadasa" hidden="1">#REF!</definedName>
    <definedName name="dasdsadsa">#REF!</definedName>
    <definedName name="dasfdaf" localSheetId="25" hidden="1">{#N/A,#N/A,FALSE,"CARATUL";#N/A,#N/A,FALSE,"PROFIT AND LOSS";#N/A,#N/A,FALSE,"GRAFICO_PBT";#N/A,#N/A,FALSE,"EXPLIC.VARIANTE";#N/A,#N/A,FALSE,"GENERAL EXP.AREA"}</definedName>
    <definedName name="dasfdaf" localSheetId="27" hidden="1">{#N/A,#N/A,FALSE,"CARATUL";#N/A,#N/A,FALSE,"PROFIT AND LOSS";#N/A,#N/A,FALSE,"GRAFICO_PBT";#N/A,#N/A,FALSE,"EXPLIC.VARIANTE";#N/A,#N/A,FALSE,"GENERAL EXP.AREA"}</definedName>
    <definedName name="dasfdaf" localSheetId="31" hidden="1">{#N/A,#N/A,FALSE,"CARATUL";#N/A,#N/A,FALSE,"PROFIT AND LOSS";#N/A,#N/A,FALSE,"GRAFICO_PBT";#N/A,#N/A,FALSE,"EXPLIC.VARIANTE";#N/A,#N/A,FALSE,"GENERAL EXP.AREA"}</definedName>
    <definedName name="dasfdaf" localSheetId="29" hidden="1">{#N/A,#N/A,FALSE,"CARATUL";#N/A,#N/A,FALSE,"PROFIT AND LOSS";#N/A,#N/A,FALSE,"GRAFICO_PBT";#N/A,#N/A,FALSE,"EXPLIC.VARIANTE";#N/A,#N/A,FALSE,"GENERAL EXP.AREA"}</definedName>
    <definedName name="dasfdaf" localSheetId="23" hidden="1">{#N/A,#N/A,FALSE,"CARATUL";#N/A,#N/A,FALSE,"PROFIT AND LOSS";#N/A,#N/A,FALSE,"GRAFICO_PBT";#N/A,#N/A,FALSE,"EXPLIC.VARIANTE";#N/A,#N/A,FALSE,"GENERAL EXP.AREA"}</definedName>
    <definedName name="dasfdaf" localSheetId="55" hidden="1">{#N/A,#N/A,FALSE,"CARATUL";#N/A,#N/A,FALSE,"PROFIT AND LOSS";#N/A,#N/A,FALSE,"GRAFICO_PBT";#N/A,#N/A,FALSE,"EXPLIC.VARIANTE";#N/A,#N/A,FALSE,"GENERAL EXP.AREA"}</definedName>
    <definedName name="dasfdaf" hidden="1">{#N/A,#N/A,FALSE,"CARATUL";#N/A,#N/A,FALSE,"PROFIT AND LOSS";#N/A,#N/A,FALSE,"GRAFICO_PBT";#N/A,#N/A,FALSE,"EXPLIC.VARIANTE";#N/A,#N/A,FALSE,"GENERAL EXP.AREA"}</definedName>
    <definedName name="dasgfasdg" hidden="1">#REF!</definedName>
    <definedName name="dat">#REF!</definedName>
    <definedName name="data">#REF!</definedName>
    <definedName name="Data.Dump" localSheetId="39" hidden="1">OFFSET([1]!Data.Top.Left,1,0)</definedName>
    <definedName name="Data.Dump" localSheetId="20" hidden="1">OFFSET([1]!Data.Top.Left,1,0)</definedName>
    <definedName name="Data.Dump" localSheetId="4" hidden="1">OFFSET([1]!Data.Top.Left,1,0)</definedName>
    <definedName name="Data.Dump" localSheetId="25" hidden="1">OFFSET([1]!Data.Top.Left,1,0)</definedName>
    <definedName name="Data.Dump" localSheetId="27" hidden="1">OFFSET([1]!Data.Top.Left,1,0)</definedName>
    <definedName name="Data.Dump" localSheetId="31" hidden="1">OFFSET([1]!Data.Top.Left,1,0)</definedName>
    <definedName name="Data.Dump" localSheetId="35" hidden="1">OFFSET([1]!Data.Top.Left,1,0)</definedName>
    <definedName name="Data.Dump" localSheetId="33" hidden="1">OFFSET([1]!Data.Top.Left,1,0)</definedName>
    <definedName name="Data.Dump" localSheetId="53" hidden="1">OFFSET([1]!Data.Top.Left,1,0)</definedName>
    <definedName name="Data.Dump" localSheetId="29" hidden="1">OFFSET([1]!Data.Top.Left,1,0)</definedName>
    <definedName name="Data.Dump" localSheetId="49" hidden="1">OFFSET([1]!Data.Top.Left,1,0)</definedName>
    <definedName name="Data.Dump" localSheetId="6" hidden="1">OFFSET([1]!Data.Top.Left,1,0)</definedName>
    <definedName name="Data.Dump" localSheetId="41" hidden="1">OFFSET([1]!Data.Top.Left,1,0)</definedName>
    <definedName name="Data.Dump" localSheetId="8" hidden="1">OFFSET([1]!Data.Top.Left,1,0)</definedName>
    <definedName name="Data.Dump" localSheetId="43" hidden="1">OFFSET([1]!Data.Top.Left,1,0)</definedName>
    <definedName name="Data.Dump" localSheetId="10" hidden="1">OFFSET([1]!Data.Top.Left,1,0)</definedName>
    <definedName name="Data.Dump" localSheetId="37" hidden="1">OFFSET([1]!Data.Top.Left,1,0)</definedName>
    <definedName name="Data.Dump" localSheetId="12" hidden="1">OFFSET([1]!Data.Top.Left,1,0)</definedName>
    <definedName name="Data.Dump" localSheetId="51" hidden="1">OFFSET([1]!Data.Top.Left,1,0)</definedName>
    <definedName name="Data.Dump" localSheetId="14" hidden="1">OFFSET([1]!Data.Top.Left,1,0)</definedName>
    <definedName name="Data.Dump" localSheetId="23" hidden="1">OFFSET([1]!Data.Top.Left,1,0)</definedName>
    <definedName name="Data.Dump" localSheetId="55" hidden="1">OFFSET([0]!Data.Top.Left,1,0)</definedName>
    <definedName name="Data.Dump" localSheetId="47" hidden="1">OFFSET([1]!Data.Top.Left,1,0)</definedName>
    <definedName name="Data.Dump" localSheetId="18" hidden="1">OFFSET([1]!Data.Top.Left,1,0)</definedName>
    <definedName name="Data.Dump" localSheetId="45" hidden="1">OFFSET([1]!Data.Top.Left,1,0)</definedName>
    <definedName name="Data.Dump" localSheetId="16" hidden="1">OFFSET([1]!Data.Top.Left,1,0)</definedName>
    <definedName name="Data.Dump" hidden="1">OFFSET([0]!Data.Top.Left,1,0)</definedName>
    <definedName name="data_1" localSheetId="39">_p1</definedName>
    <definedName name="data_1" localSheetId="20">_p1</definedName>
    <definedName name="data_1" localSheetId="4">_p1</definedName>
    <definedName name="data_1" localSheetId="25">_p1</definedName>
    <definedName name="data_1" localSheetId="27">_p1</definedName>
    <definedName name="data_1" localSheetId="31">_p1</definedName>
    <definedName name="data_1" localSheetId="35">_p1</definedName>
    <definedName name="data_1" localSheetId="33">_p1</definedName>
    <definedName name="data_1" localSheetId="53">_p1</definedName>
    <definedName name="data_1" localSheetId="29">_p1</definedName>
    <definedName name="data_1" localSheetId="49">_p1</definedName>
    <definedName name="data_1" localSheetId="6">_p1</definedName>
    <definedName name="data_1" localSheetId="41">_p1</definedName>
    <definedName name="data_1" localSheetId="8">_p1</definedName>
    <definedName name="data_1" localSheetId="43">_p1</definedName>
    <definedName name="data_1" localSheetId="10">_p1</definedName>
    <definedName name="data_1" localSheetId="37">_p1</definedName>
    <definedName name="data_1" localSheetId="12">_p1</definedName>
    <definedName name="data_1" localSheetId="51">_p1</definedName>
    <definedName name="data_1" localSheetId="14">_p1</definedName>
    <definedName name="data_1" localSheetId="23">_p1</definedName>
    <definedName name="data_1" localSheetId="55">_p1</definedName>
    <definedName name="data_1" localSheetId="47">_p1</definedName>
    <definedName name="data_1" localSheetId="18">_p1</definedName>
    <definedName name="data_1" localSheetId="45">_p1</definedName>
    <definedName name="data_1" localSheetId="16">_p1</definedName>
    <definedName name="data_1">_p1</definedName>
    <definedName name="data_1991">#REF!</definedName>
    <definedName name="data_2">"_p1"</definedName>
    <definedName name="data_2000">#REF!</definedName>
    <definedName name="data_2007">#REF!</definedName>
    <definedName name="data_4">"_p1"</definedName>
    <definedName name="Data_de_Processamento">#REF!</definedName>
    <definedName name="data_limite_2011_logístico">#REF!</definedName>
    <definedName name="data_limite_2012_logístico">#REF!</definedName>
    <definedName name="data_limite_2013_logístico">#REF!</definedName>
    <definedName name="data_limite_2014_logístico">#REF!</definedName>
    <definedName name="data_limite_2015_logístico">#REF!</definedName>
    <definedName name="data18">#REF!</definedName>
    <definedName name="data19">#REF!</definedName>
    <definedName name="data2">#REF!</definedName>
    <definedName name="data3">#REF!</definedName>
    <definedName name="data4">#REF!</definedName>
    <definedName name="data9">#REF!</definedName>
    <definedName name="Database.File" hidden="1">#REF!</definedName>
    <definedName name="database1">#REF!</definedName>
    <definedName name="database3">#REF!</definedName>
    <definedName name="database4">#REF!</definedName>
    <definedName name="DataRow">#REF!</definedName>
    <definedName name="datasafix">#REF!</definedName>
    <definedName name="Dataservicesensitivity">#REF!</definedName>
    <definedName name="Date">#REF!</definedName>
    <definedName name="DatenBereich1">#REF!</definedName>
    <definedName name="dats">#REF!</definedName>
    <definedName name="datta">#REF!</definedName>
    <definedName name="dattta">#REF!</definedName>
    <definedName name="DAYINDX">#REF!</definedName>
    <definedName name="dbgysvsv" localSheetId="25" hidden="1">{#N/A,#N/A,FALSE,"BALLANTINE´S ";#N/A,#N/A,FALSE,"FUNDADOR"}</definedName>
    <definedName name="dbgysvsv" localSheetId="27" hidden="1">{#N/A,#N/A,FALSE,"BALLANTINE´S ";#N/A,#N/A,FALSE,"FUNDADOR"}</definedName>
    <definedName name="dbgysvsv" localSheetId="31" hidden="1">{#N/A,#N/A,FALSE,"BALLANTINE´S ";#N/A,#N/A,FALSE,"FUNDADOR"}</definedName>
    <definedName name="dbgysvsv" localSheetId="29" hidden="1">{#N/A,#N/A,FALSE,"BALLANTINE´S ";#N/A,#N/A,FALSE,"FUNDADOR"}</definedName>
    <definedName name="dbgysvsv" localSheetId="23" hidden="1">{#N/A,#N/A,FALSE,"BALLANTINE´S ";#N/A,#N/A,FALSE,"FUNDADOR"}</definedName>
    <definedName name="dbgysvsv" localSheetId="55" hidden="1">{#N/A,#N/A,FALSE,"BALLANTINE´S ";#N/A,#N/A,FALSE,"FUNDADOR"}</definedName>
    <definedName name="dbgysvsv" hidden="1">{#N/A,#N/A,FALSE,"BALLANTINE´S ";#N/A,#N/A,FALSE,"FUNDADOR"}</definedName>
    <definedName name="DC">#REF!</definedName>
    <definedName name="dcgvfsagsfr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gvfsagsfr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cngrgs">#REF!</definedName>
    <definedName name="dd" localSheetId="39">[1]!_p1</definedName>
    <definedName name="dd" localSheetId="20">[1]!_p1</definedName>
    <definedName name="dd" localSheetId="4">[1]!_p1</definedName>
    <definedName name="dd" localSheetId="25">[1]!_p1</definedName>
    <definedName name="dd" localSheetId="27">[1]!_p1</definedName>
    <definedName name="dd" localSheetId="31">[1]!_p1</definedName>
    <definedName name="dd" localSheetId="35">[1]!_p1</definedName>
    <definedName name="dd" localSheetId="33">[1]!_p1</definedName>
    <definedName name="dd" localSheetId="53">[1]!_p1</definedName>
    <definedName name="dd" localSheetId="29">[1]!_p1</definedName>
    <definedName name="dd" localSheetId="49">[1]!_p1</definedName>
    <definedName name="dd" localSheetId="6">[1]!_p1</definedName>
    <definedName name="dd" localSheetId="41">[1]!_p1</definedName>
    <definedName name="dd" localSheetId="8">[1]!_p1</definedName>
    <definedName name="dd" localSheetId="43">[1]!_p1</definedName>
    <definedName name="dd" localSheetId="10">[1]!_p1</definedName>
    <definedName name="dd" localSheetId="37">[1]!_p1</definedName>
    <definedName name="dd" localSheetId="12">[1]!_p1</definedName>
    <definedName name="dd" localSheetId="51">[1]!_p1</definedName>
    <definedName name="dd" localSheetId="14">[1]!_p1</definedName>
    <definedName name="dd" localSheetId="23">[1]!_p1</definedName>
    <definedName name="dd" localSheetId="55">[0]!_p1</definedName>
    <definedName name="dd" localSheetId="47">[1]!_p1</definedName>
    <definedName name="dd" localSheetId="18">[1]!_p1</definedName>
    <definedName name="dd" localSheetId="45">[1]!_p1</definedName>
    <definedName name="dd" localSheetId="16">[1]!_p1</definedName>
    <definedName name="dd">[0]!_p1</definedName>
    <definedName name="dd_1">#NAME?</definedName>
    <definedName name="dd_10">#NAME?</definedName>
    <definedName name="dd_15">#NAME?</definedName>
    <definedName name="dd_16">#NAME?</definedName>
    <definedName name="dd_17">#NAME?</definedName>
    <definedName name="dd_18">#NAME?</definedName>
    <definedName name="dd_19">#NAME?</definedName>
    <definedName name="dd_2">#NAME?</definedName>
    <definedName name="dd_20">#NAME?</definedName>
    <definedName name="dd_22">#NAME?</definedName>
    <definedName name="dd_3">#NAME?</definedName>
    <definedName name="dd_4">#NAME?</definedName>
    <definedName name="dd_8">#NAME?</definedName>
    <definedName name="DdaHoraPgPerc">#REF!</definedName>
    <definedName name="ddcdcdcdd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cdcdd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cdsfcdsfdfdsa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d" localSheetId="39">[1]!_p1</definedName>
    <definedName name="ddd" localSheetId="20">[1]!_p1</definedName>
    <definedName name="ddd" localSheetId="4">[1]!_p1</definedName>
    <definedName name="ddd" localSheetId="25">[1]!_p1</definedName>
    <definedName name="ddd" localSheetId="27">[1]!_p1</definedName>
    <definedName name="ddd" localSheetId="31">[1]!_p1</definedName>
    <definedName name="ddd" localSheetId="35">[1]!_p1</definedName>
    <definedName name="ddd" localSheetId="33">[1]!_p1</definedName>
    <definedName name="ddd" localSheetId="53">[1]!_p1</definedName>
    <definedName name="ddd" localSheetId="29">[1]!_p1</definedName>
    <definedName name="ddd" localSheetId="49">[1]!_p1</definedName>
    <definedName name="ddd" localSheetId="6">[1]!_p1</definedName>
    <definedName name="ddd" localSheetId="41">[1]!_p1</definedName>
    <definedName name="ddd" localSheetId="8">[1]!_p1</definedName>
    <definedName name="ddd" localSheetId="43">[1]!_p1</definedName>
    <definedName name="ddd" localSheetId="10">[1]!_p1</definedName>
    <definedName name="ddd" localSheetId="37">[1]!_p1</definedName>
    <definedName name="ddd" localSheetId="12">[1]!_p1</definedName>
    <definedName name="ddd" localSheetId="51">[1]!_p1</definedName>
    <definedName name="ddd" localSheetId="14">[1]!_p1</definedName>
    <definedName name="ddd" localSheetId="23">[1]!_p1</definedName>
    <definedName name="ddd" localSheetId="55">[0]!_p1</definedName>
    <definedName name="ddd" localSheetId="47">[1]!_p1</definedName>
    <definedName name="ddd" localSheetId="18">[1]!_p1</definedName>
    <definedName name="ddd" localSheetId="45">[1]!_p1</definedName>
    <definedName name="ddd" localSheetId="16">[1]!_p1</definedName>
    <definedName name="ddd">[0]!_p1</definedName>
    <definedName name="ddd_1" localSheetId="39">_p1</definedName>
    <definedName name="ddd_1" localSheetId="20">_p1</definedName>
    <definedName name="ddd_1" localSheetId="4">_p1</definedName>
    <definedName name="ddd_1" localSheetId="25">_p1</definedName>
    <definedName name="ddd_1" localSheetId="27">_p1</definedName>
    <definedName name="ddd_1" localSheetId="31">_p1</definedName>
    <definedName name="ddd_1" localSheetId="35">_p1</definedName>
    <definedName name="ddd_1" localSheetId="33">_p1</definedName>
    <definedName name="ddd_1" localSheetId="53">_p1</definedName>
    <definedName name="ddd_1" localSheetId="29">_p1</definedName>
    <definedName name="ddd_1" localSheetId="49">_p1</definedName>
    <definedName name="ddd_1" localSheetId="6">_p1</definedName>
    <definedName name="ddd_1" localSheetId="41">_p1</definedName>
    <definedName name="ddd_1" localSheetId="8">_p1</definedName>
    <definedName name="ddd_1" localSheetId="43">_p1</definedName>
    <definedName name="ddd_1" localSheetId="10">_p1</definedName>
    <definedName name="ddd_1" localSheetId="37">_p1</definedName>
    <definedName name="ddd_1" localSheetId="12">_p1</definedName>
    <definedName name="ddd_1" localSheetId="51">_p1</definedName>
    <definedName name="ddd_1" localSheetId="14">_p1</definedName>
    <definedName name="ddd_1" localSheetId="23">_p1</definedName>
    <definedName name="ddd_1" localSheetId="55">_p1</definedName>
    <definedName name="ddd_1" localSheetId="47">_p1</definedName>
    <definedName name="ddd_1" localSheetId="18">_p1</definedName>
    <definedName name="ddd_1" localSheetId="45">_p1</definedName>
    <definedName name="ddd_1" localSheetId="16">_p1</definedName>
    <definedName name="ddd_1">_p1</definedName>
    <definedName name="ddd_10">#NAME?</definedName>
    <definedName name="ddd_15">#NAME?</definedName>
    <definedName name="ddd_16">#NAME?</definedName>
    <definedName name="ddd_17">#NAME?</definedName>
    <definedName name="ddd_18">#NAME?</definedName>
    <definedName name="ddd_19">#NAME?</definedName>
    <definedName name="ddd_2">#NAME?</definedName>
    <definedName name="ddd_20">#NAME?</definedName>
    <definedName name="ddd_22">#NAME?</definedName>
    <definedName name="ddd_3">#NAME?</definedName>
    <definedName name="ddd_4">#NAME?</definedName>
    <definedName name="ddd_8">#NAME?</definedName>
    <definedName name="dddd" localSheetId="39">[1]!_p1</definedName>
    <definedName name="dddd" localSheetId="20">[1]!_p1</definedName>
    <definedName name="dddd" localSheetId="4">[1]!_p1</definedName>
    <definedName name="dddd" localSheetId="25">[1]!_p1</definedName>
    <definedName name="dddd" localSheetId="27">[1]!_p1</definedName>
    <definedName name="dddd" localSheetId="31">[1]!_p1</definedName>
    <definedName name="dddd" localSheetId="35">[1]!_p1</definedName>
    <definedName name="dddd" localSheetId="33">[1]!_p1</definedName>
    <definedName name="dddd" localSheetId="53">[1]!_p1</definedName>
    <definedName name="dddd" localSheetId="29">[1]!_p1</definedName>
    <definedName name="dddd" localSheetId="49">[1]!_p1</definedName>
    <definedName name="dddd" localSheetId="6">[1]!_p1</definedName>
    <definedName name="dddd" localSheetId="41">[1]!_p1</definedName>
    <definedName name="dddd" localSheetId="8">[1]!_p1</definedName>
    <definedName name="dddd" localSheetId="43">[1]!_p1</definedName>
    <definedName name="dddd" localSheetId="10">[1]!_p1</definedName>
    <definedName name="dddd" localSheetId="37">[1]!_p1</definedName>
    <definedName name="dddd" localSheetId="12">[1]!_p1</definedName>
    <definedName name="dddd" localSheetId="51">[1]!_p1</definedName>
    <definedName name="dddd" localSheetId="14">[1]!_p1</definedName>
    <definedName name="dddd" localSheetId="23">[1]!_p1</definedName>
    <definedName name="dddd" localSheetId="55">[0]!_p1</definedName>
    <definedName name="dddd" localSheetId="47">[1]!_p1</definedName>
    <definedName name="dddd" localSheetId="18">[1]!_p1</definedName>
    <definedName name="dddd" localSheetId="45">[1]!_p1</definedName>
    <definedName name="dddd" localSheetId="16">[1]!_p1</definedName>
    <definedName name="dddd">[0]!_p1</definedName>
    <definedName name="DDDD_1">#NAME?</definedName>
    <definedName name="dddd_10">#NAME?</definedName>
    <definedName name="dddd_15">#NAME?</definedName>
    <definedName name="dddd_16">#NAME?</definedName>
    <definedName name="dddd_17">#NAME?</definedName>
    <definedName name="dddd_18">#NAME?</definedName>
    <definedName name="dddd_19">#NAME?</definedName>
    <definedName name="DDDD_2">#NAME?</definedName>
    <definedName name="dddd_20">#NAME?</definedName>
    <definedName name="dddd_22">#NAME?</definedName>
    <definedName name="dddd_3">#NAME?</definedName>
    <definedName name="DDDD_4">#NAME?</definedName>
    <definedName name="dddd_8">#NAME?</definedName>
    <definedName name="DDDDD">#REF!</definedName>
    <definedName name="DDDDDD">#REF!</definedName>
    <definedName name="dddddd_10">#NAME?</definedName>
    <definedName name="dddddd_11">#NAME?</definedName>
    <definedName name="dddddd_12">#NAME?</definedName>
    <definedName name="dddddd_13">#NAME?</definedName>
    <definedName name="dddddd_20">#NAME?</definedName>
    <definedName name="dddddd_21">#NAME?</definedName>
    <definedName name="dddddd_3">#NAME?</definedName>
    <definedName name="dddddd_6">#NAME?</definedName>
    <definedName name="dddddd_8">#NAME?</definedName>
    <definedName name="dddddd_9">#NAME?</definedName>
    <definedName name="ddddddddddddd">#REF!</definedName>
    <definedName name="dddddddddddddddddd" hidden="1">#REF!</definedName>
    <definedName name="dddddsafa" localSheetId="25" hidden="1">{#N/A,#N/A,FALSE,"CARATUL";#N/A,#N/A,FALSE,"PROFIT AND LOSS";#N/A,#N/A,FALSE,"GRAFICO_PBT";#N/A,#N/A,FALSE,"EXPLIC.VARIANTE";#N/A,#N/A,FALSE,"GENERAL EXP.AREA"}</definedName>
    <definedName name="dddddsafa" localSheetId="27" hidden="1">{#N/A,#N/A,FALSE,"CARATUL";#N/A,#N/A,FALSE,"PROFIT AND LOSS";#N/A,#N/A,FALSE,"GRAFICO_PBT";#N/A,#N/A,FALSE,"EXPLIC.VARIANTE";#N/A,#N/A,FALSE,"GENERAL EXP.AREA"}</definedName>
    <definedName name="dddddsafa" localSheetId="31" hidden="1">{#N/A,#N/A,FALSE,"CARATUL";#N/A,#N/A,FALSE,"PROFIT AND LOSS";#N/A,#N/A,FALSE,"GRAFICO_PBT";#N/A,#N/A,FALSE,"EXPLIC.VARIANTE";#N/A,#N/A,FALSE,"GENERAL EXP.AREA"}</definedName>
    <definedName name="dddddsafa" localSheetId="29" hidden="1">{#N/A,#N/A,FALSE,"CARATUL";#N/A,#N/A,FALSE,"PROFIT AND LOSS";#N/A,#N/A,FALSE,"GRAFICO_PBT";#N/A,#N/A,FALSE,"EXPLIC.VARIANTE";#N/A,#N/A,FALSE,"GENERAL EXP.AREA"}</definedName>
    <definedName name="dddddsafa" localSheetId="23" hidden="1">{#N/A,#N/A,FALSE,"CARATUL";#N/A,#N/A,FALSE,"PROFIT AND LOSS";#N/A,#N/A,FALSE,"GRAFICO_PBT";#N/A,#N/A,FALSE,"EXPLIC.VARIANTE";#N/A,#N/A,FALSE,"GENERAL EXP.AREA"}</definedName>
    <definedName name="dddddsafa" localSheetId="55" hidden="1">{#N/A,#N/A,FALSE,"CARATUL";#N/A,#N/A,FALSE,"PROFIT AND LOSS";#N/A,#N/A,FALSE,"GRAFICO_PBT";#N/A,#N/A,FALSE,"EXPLIC.VARIANTE";#N/A,#N/A,FALSE,"GENERAL EXP.AREA"}</definedName>
    <definedName name="dddddsafa" hidden="1">{#N/A,#N/A,FALSE,"CARATUL";#N/A,#N/A,FALSE,"PROFIT AND LOSS";#N/A,#N/A,FALSE,"GRAFICO_PBT";#N/A,#N/A,FALSE,"EXPLIC.VARIANTE";#N/A,#N/A,FALSE,"GENERAL EXP.AREA"}</definedName>
    <definedName name="DDFDDD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FDDD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r" localSheetId="39">[1]!_p1</definedName>
    <definedName name="ddr" localSheetId="20">[1]!_p1</definedName>
    <definedName name="ddr" localSheetId="4">[1]!_p1</definedName>
    <definedName name="ddr" localSheetId="25">[1]!_p1</definedName>
    <definedName name="ddr" localSheetId="27">[1]!_p1</definedName>
    <definedName name="ddr" localSheetId="31">[1]!_p1</definedName>
    <definedName name="ddr" localSheetId="35">[1]!_p1</definedName>
    <definedName name="ddr" localSheetId="33">[1]!_p1</definedName>
    <definedName name="ddr" localSheetId="53">[1]!_p1</definedName>
    <definedName name="ddr" localSheetId="29">[1]!_p1</definedName>
    <definedName name="ddr" localSheetId="49">[1]!_p1</definedName>
    <definedName name="ddr" localSheetId="6">[1]!_p1</definedName>
    <definedName name="ddr" localSheetId="41">[1]!_p1</definedName>
    <definedName name="ddr" localSheetId="8">[1]!_p1</definedName>
    <definedName name="ddr" localSheetId="43">[1]!_p1</definedName>
    <definedName name="ddr" localSheetId="10">[1]!_p1</definedName>
    <definedName name="ddr" localSheetId="37">[1]!_p1</definedName>
    <definedName name="ddr" localSheetId="12">[1]!_p1</definedName>
    <definedName name="ddr" localSheetId="51">[1]!_p1</definedName>
    <definedName name="ddr" localSheetId="14">[1]!_p1</definedName>
    <definedName name="ddr" localSheetId="23">[1]!_p1</definedName>
    <definedName name="ddr" localSheetId="55">[0]!_p1</definedName>
    <definedName name="ddr" localSheetId="47">[1]!_p1</definedName>
    <definedName name="ddr" localSheetId="18">[1]!_p1</definedName>
    <definedName name="ddr" localSheetId="45">[1]!_p1</definedName>
    <definedName name="ddr" localSheetId="16">[1]!_p1</definedName>
    <definedName name="ddr">[0]!_p1</definedName>
    <definedName name="DDS">#REF!</definedName>
    <definedName name="ddsddd" localSheetId="25" hidden="1">{#N/A,#N/A,FALSE,"CARATUL";#N/A,#N/A,FALSE,"PROFIT AND LOSS";#N/A,#N/A,FALSE,"GRAFICO_PBT";#N/A,#N/A,FALSE,"EXPLIC.VARIANTE";#N/A,#N/A,FALSE,"GENERAL EXP.AREA"}</definedName>
    <definedName name="ddsddd" localSheetId="27" hidden="1">{#N/A,#N/A,FALSE,"CARATUL";#N/A,#N/A,FALSE,"PROFIT AND LOSS";#N/A,#N/A,FALSE,"GRAFICO_PBT";#N/A,#N/A,FALSE,"EXPLIC.VARIANTE";#N/A,#N/A,FALSE,"GENERAL EXP.AREA"}</definedName>
    <definedName name="ddsddd" localSheetId="31" hidden="1">{#N/A,#N/A,FALSE,"CARATUL";#N/A,#N/A,FALSE,"PROFIT AND LOSS";#N/A,#N/A,FALSE,"GRAFICO_PBT";#N/A,#N/A,FALSE,"EXPLIC.VARIANTE";#N/A,#N/A,FALSE,"GENERAL EXP.AREA"}</definedName>
    <definedName name="ddsddd" localSheetId="29" hidden="1">{#N/A,#N/A,FALSE,"CARATUL";#N/A,#N/A,FALSE,"PROFIT AND LOSS";#N/A,#N/A,FALSE,"GRAFICO_PBT";#N/A,#N/A,FALSE,"EXPLIC.VARIANTE";#N/A,#N/A,FALSE,"GENERAL EXP.AREA"}</definedName>
    <definedName name="ddsddd" localSheetId="23" hidden="1">{#N/A,#N/A,FALSE,"CARATUL";#N/A,#N/A,FALSE,"PROFIT AND LOSS";#N/A,#N/A,FALSE,"GRAFICO_PBT";#N/A,#N/A,FALSE,"EXPLIC.VARIANTE";#N/A,#N/A,FALSE,"GENERAL EXP.AREA"}</definedName>
    <definedName name="ddsddd" localSheetId="55" hidden="1">{#N/A,#N/A,FALSE,"CARATUL";#N/A,#N/A,FALSE,"PROFIT AND LOSS";#N/A,#N/A,FALSE,"GRAFICO_PBT";#N/A,#N/A,FALSE,"EXPLIC.VARIANTE";#N/A,#N/A,FALSE,"GENERAL EXP.AREA"}</definedName>
    <definedName name="ddsddd" hidden="1">{#N/A,#N/A,FALSE,"CARATUL";#N/A,#N/A,FALSE,"PROFIT AND LOSS";#N/A,#N/A,FALSE,"GRAFICO_PBT";#N/A,#N/A,FALSE,"EXPLIC.VARIANTE";#N/A,#N/A,FALSE,"GENERAL EXP.AREA"}</definedName>
    <definedName name="ddsdss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dss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szaf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t">#REF!</definedName>
    <definedName name="ddtt">#REF!</definedName>
    <definedName name="ddv" localSheetId="39">[1]!_p1</definedName>
    <definedName name="ddv" localSheetId="20">[1]!_p1</definedName>
    <definedName name="ddv" localSheetId="4">[1]!_p1</definedName>
    <definedName name="ddv" localSheetId="25">[1]!_p1</definedName>
    <definedName name="ddv" localSheetId="27">[1]!_p1</definedName>
    <definedName name="ddv" localSheetId="31">[1]!_p1</definedName>
    <definedName name="ddv" localSheetId="35">[1]!_p1</definedName>
    <definedName name="ddv" localSheetId="33">[1]!_p1</definedName>
    <definedName name="ddv" localSheetId="53">[1]!_p1</definedName>
    <definedName name="ddv" localSheetId="29">[1]!_p1</definedName>
    <definedName name="ddv" localSheetId="49">[1]!_p1</definedName>
    <definedName name="ddv" localSheetId="6">[1]!_p1</definedName>
    <definedName name="ddv" localSheetId="41">[1]!_p1</definedName>
    <definedName name="ddv" localSheetId="8">[1]!_p1</definedName>
    <definedName name="ddv" localSheetId="43">[1]!_p1</definedName>
    <definedName name="ddv" localSheetId="10">[1]!_p1</definedName>
    <definedName name="ddv" localSheetId="37">[1]!_p1</definedName>
    <definedName name="ddv" localSheetId="12">[1]!_p1</definedName>
    <definedName name="ddv" localSheetId="51">[1]!_p1</definedName>
    <definedName name="ddv" localSheetId="14">[1]!_p1</definedName>
    <definedName name="ddv" localSheetId="23">[1]!_p1</definedName>
    <definedName name="ddv" localSheetId="55">[0]!_p1</definedName>
    <definedName name="ddv" localSheetId="47">[1]!_p1</definedName>
    <definedName name="ddv" localSheetId="18">[1]!_p1</definedName>
    <definedName name="ddv" localSheetId="45">[1]!_p1</definedName>
    <definedName name="ddv" localSheetId="16">[1]!_p1</definedName>
    <definedName name="ddv">[0]!_p1</definedName>
    <definedName name="ddvgfdgdg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" localSheetId="39">[1]!__p1</definedName>
    <definedName name="de" localSheetId="20">[1]!__p1</definedName>
    <definedName name="de" localSheetId="4">[1]!__p1</definedName>
    <definedName name="de" localSheetId="25">[1]!__p1</definedName>
    <definedName name="de" localSheetId="27">[1]!__p1</definedName>
    <definedName name="de" localSheetId="31">[1]!__p1</definedName>
    <definedName name="de" localSheetId="35">[1]!__p1</definedName>
    <definedName name="de" localSheetId="33">[1]!__p1</definedName>
    <definedName name="de" localSheetId="53">[1]!__p1</definedName>
    <definedName name="de" localSheetId="29">[1]!__p1</definedName>
    <definedName name="de" localSheetId="49">[1]!__p1</definedName>
    <definedName name="de" localSheetId="6">[1]!__p1</definedName>
    <definedName name="de" localSheetId="41">[1]!__p1</definedName>
    <definedName name="de" localSheetId="8">[1]!__p1</definedName>
    <definedName name="de" localSheetId="43">[1]!__p1</definedName>
    <definedName name="de" localSheetId="10">[1]!__p1</definedName>
    <definedName name="de" localSheetId="37">[1]!__p1</definedName>
    <definedName name="de" localSheetId="12">[1]!__p1</definedName>
    <definedName name="de" localSheetId="51">[1]!__p1</definedName>
    <definedName name="de" localSheetId="14">[1]!__p1</definedName>
    <definedName name="de" localSheetId="23">[1]!__p1</definedName>
    <definedName name="de" localSheetId="55">[0]!__p1</definedName>
    <definedName name="de" localSheetId="47">[1]!__p1</definedName>
    <definedName name="de" localSheetId="18">[1]!__p1</definedName>
    <definedName name="de" localSheetId="45">[1]!__p1</definedName>
    <definedName name="de" localSheetId="16">[1]!__p1</definedName>
    <definedName name="de">[0]!__p1</definedName>
    <definedName name="de_10">#NAME?</definedName>
    <definedName name="de_11">#NAME?</definedName>
    <definedName name="de_12">#NAME?</definedName>
    <definedName name="de_13">#NAME?</definedName>
    <definedName name="de_20">#NAME?</definedName>
    <definedName name="de_21">#NAME?</definedName>
    <definedName name="de_3">#NAME?</definedName>
    <definedName name="de_6">#NAME?</definedName>
    <definedName name="de_7">#NAME?</definedName>
    <definedName name="de_8">#NAME?</definedName>
    <definedName name="de_9">#NAME?</definedName>
    <definedName name="Deal_Debt3">#REF!</definedName>
    <definedName name="decaux">#REF!</definedName>
    <definedName name="dech" localSheetId="25" hidden="1">{"DLP_FOL_13",#N/A,FALSE,"RE1003"}</definedName>
    <definedName name="dech" localSheetId="27" hidden="1">{"DLP_FOL_13",#N/A,FALSE,"RE1003"}</definedName>
    <definedName name="dech" localSheetId="31" hidden="1">{"DLP_FOL_13",#N/A,FALSE,"RE1003"}</definedName>
    <definedName name="dech" localSheetId="29" hidden="1">{"DLP_FOL_13",#N/A,FALSE,"RE1003"}</definedName>
    <definedName name="dech" localSheetId="23" hidden="1">{"DLP_FOL_13",#N/A,FALSE,"RE1003"}</definedName>
    <definedName name="dech" localSheetId="55" hidden="1">{"DLP_FOL_13",#N/A,FALSE,"RE1003"}</definedName>
    <definedName name="dech" hidden="1">{"DLP_FOL_13",#N/A,FALSE,"RE1003"}</definedName>
    <definedName name="DECOLAR">#REF!</definedName>
    <definedName name="ded" hidden="1">#REF!</definedName>
    <definedName name="DEDE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" localSheetId="25" hidden="1">{#N/A,#N/A,FALSE,"CARATUL";#N/A,#N/A,FALSE,"PROFIT AND LOSS";#N/A,#N/A,FALSE,"GRAFICO_PBT";#N/A,#N/A,FALSE,"EXPLIC.VARIANTE";#N/A,#N/A,FALSE,"GENERAL EXP.AREA"}</definedName>
    <definedName name="dedede" localSheetId="27" hidden="1">{#N/A,#N/A,FALSE,"CARATUL";#N/A,#N/A,FALSE,"PROFIT AND LOSS";#N/A,#N/A,FALSE,"GRAFICO_PBT";#N/A,#N/A,FALSE,"EXPLIC.VARIANTE";#N/A,#N/A,FALSE,"GENERAL EXP.AREA"}</definedName>
    <definedName name="dedede" localSheetId="31" hidden="1">{#N/A,#N/A,FALSE,"CARATUL";#N/A,#N/A,FALSE,"PROFIT AND LOSS";#N/A,#N/A,FALSE,"GRAFICO_PBT";#N/A,#N/A,FALSE,"EXPLIC.VARIANTE";#N/A,#N/A,FALSE,"GENERAL EXP.AREA"}</definedName>
    <definedName name="dedede" localSheetId="29" hidden="1">{#N/A,#N/A,FALSE,"CARATUL";#N/A,#N/A,FALSE,"PROFIT AND LOSS";#N/A,#N/A,FALSE,"GRAFICO_PBT";#N/A,#N/A,FALSE,"EXPLIC.VARIANTE";#N/A,#N/A,FALSE,"GENERAL EXP.AREA"}</definedName>
    <definedName name="dedede" localSheetId="23" hidden="1">{#N/A,#N/A,FALSE,"CARATUL";#N/A,#N/A,FALSE,"PROFIT AND LOSS";#N/A,#N/A,FALSE,"GRAFICO_PBT";#N/A,#N/A,FALSE,"EXPLIC.VARIANTE";#N/A,#N/A,FALSE,"GENERAL EXP.AREA"}</definedName>
    <definedName name="dedede" localSheetId="55" hidden="1">{#N/A,#N/A,FALSE,"CARATUL";#N/A,#N/A,FALSE,"PROFIT AND LOSS";#N/A,#N/A,FALSE,"GRAFICO_PBT";#N/A,#N/A,FALSE,"EXPLIC.VARIANTE";#N/A,#N/A,FALSE,"GENERAL EXP.AREA"}</definedName>
    <definedName name="dedede" hidden="1">{#N/A,#N/A,FALSE,"CARATUL";#N/A,#N/A,FALSE,"PROFIT AND LOSS";#N/A,#N/A,FALSE,"GRAFICO_PBT";#N/A,#N/A,FALSE,"EXPLIC.VARIANTE";#N/A,#N/A,FALSE,"GENERAL EXP.AREA"}</definedName>
    <definedName name="dedede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ededefefrewffsagvfsava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FEF" localSheetId="25" hidden="1">{#N/A,#N/A,FALSE,"CARATUL";#N/A,#N/A,FALSE,"PROFIT AND LOSS";#N/A,#N/A,FALSE,"GRAFICO_PBT";#N/A,#N/A,FALSE,"EXPLIC.VARIANTE";#N/A,#N/A,FALSE,"GENERAL EXP.AREA"}</definedName>
    <definedName name="DEDEDFEF" localSheetId="27" hidden="1">{#N/A,#N/A,FALSE,"CARATUL";#N/A,#N/A,FALSE,"PROFIT AND LOSS";#N/A,#N/A,FALSE,"GRAFICO_PBT";#N/A,#N/A,FALSE,"EXPLIC.VARIANTE";#N/A,#N/A,FALSE,"GENERAL EXP.AREA"}</definedName>
    <definedName name="DEDEDFEF" localSheetId="31" hidden="1">{#N/A,#N/A,FALSE,"CARATUL";#N/A,#N/A,FALSE,"PROFIT AND LOSS";#N/A,#N/A,FALSE,"GRAFICO_PBT";#N/A,#N/A,FALSE,"EXPLIC.VARIANTE";#N/A,#N/A,FALSE,"GENERAL EXP.AREA"}</definedName>
    <definedName name="DEDEDFEF" localSheetId="29" hidden="1">{#N/A,#N/A,FALSE,"CARATUL";#N/A,#N/A,FALSE,"PROFIT AND LOSS";#N/A,#N/A,FALSE,"GRAFICO_PBT";#N/A,#N/A,FALSE,"EXPLIC.VARIANTE";#N/A,#N/A,FALSE,"GENERAL EXP.AREA"}</definedName>
    <definedName name="DEDEDFEF" localSheetId="23" hidden="1">{#N/A,#N/A,FALSE,"CARATUL";#N/A,#N/A,FALSE,"PROFIT AND LOSS";#N/A,#N/A,FALSE,"GRAFICO_PBT";#N/A,#N/A,FALSE,"EXPLIC.VARIANTE";#N/A,#N/A,FALSE,"GENERAL EXP.AREA"}</definedName>
    <definedName name="DEDEDFEF" localSheetId="55" hidden="1">{#N/A,#N/A,FALSE,"CARATUL";#N/A,#N/A,FALSE,"PROFIT AND LOSS";#N/A,#N/A,FALSE,"GRAFICO_PBT";#N/A,#N/A,FALSE,"EXPLIC.VARIANTE";#N/A,#N/A,FALSE,"GENERAL EXP.AREA"}</definedName>
    <definedName name="DEDEDFEF" hidden="1">{#N/A,#N/A,FALSE,"CARATUL";#N/A,#N/A,FALSE,"PROFIT AND LOSS";#N/A,#N/A,FALSE,"GRAFICO_PBT";#N/A,#N/A,FALSE,"EXPLIC.VARIANTE";#N/A,#N/A,FALSE,"GENERAL EXP.AREA"}</definedName>
    <definedName name="DEDEFEFDSGSGFBAVXAFDV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EFDSGSGFBAVXAFDV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fve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GEE" localSheetId="25" hidden="1">{#N/A,#N/A,FALSE,"CARATUL";#N/A,#N/A,FALSE,"PROFIT AND LOSS";#N/A,#N/A,FALSE,"GRAFICO_PBT";#N/A,#N/A,FALSE,"EXPLIC.VARIANTE";#N/A,#N/A,FALSE,"GENERAL EXP.AREA"}</definedName>
    <definedName name="DEDEGEE" localSheetId="27" hidden="1">{#N/A,#N/A,FALSE,"CARATUL";#N/A,#N/A,FALSE,"PROFIT AND LOSS";#N/A,#N/A,FALSE,"GRAFICO_PBT";#N/A,#N/A,FALSE,"EXPLIC.VARIANTE";#N/A,#N/A,FALSE,"GENERAL EXP.AREA"}</definedName>
    <definedName name="DEDEGEE" localSheetId="31" hidden="1">{#N/A,#N/A,FALSE,"CARATUL";#N/A,#N/A,FALSE,"PROFIT AND LOSS";#N/A,#N/A,FALSE,"GRAFICO_PBT";#N/A,#N/A,FALSE,"EXPLIC.VARIANTE";#N/A,#N/A,FALSE,"GENERAL EXP.AREA"}</definedName>
    <definedName name="DEDEGEE" localSheetId="29" hidden="1">{#N/A,#N/A,FALSE,"CARATUL";#N/A,#N/A,FALSE,"PROFIT AND LOSS";#N/A,#N/A,FALSE,"GRAFICO_PBT";#N/A,#N/A,FALSE,"EXPLIC.VARIANTE";#N/A,#N/A,FALSE,"GENERAL EXP.AREA"}</definedName>
    <definedName name="DEDEGEE" localSheetId="23" hidden="1">{#N/A,#N/A,FALSE,"CARATUL";#N/A,#N/A,FALSE,"PROFIT AND LOSS";#N/A,#N/A,FALSE,"GRAFICO_PBT";#N/A,#N/A,FALSE,"EXPLIC.VARIANTE";#N/A,#N/A,FALSE,"GENERAL EXP.AREA"}</definedName>
    <definedName name="DEDEGEE" localSheetId="55" hidden="1">{#N/A,#N/A,FALSE,"CARATUL";#N/A,#N/A,FALSE,"PROFIT AND LOSS";#N/A,#N/A,FALSE,"GRAFICO_PBT";#N/A,#N/A,FALSE,"EXPLIC.VARIANTE";#N/A,#N/A,FALSE,"GENERAL EXP.AREA"}</definedName>
    <definedName name="DEDEGEE" hidden="1">{#N/A,#N/A,FALSE,"CARATUL";#N/A,#N/A,FALSE,"PROFIT AND LOSS";#N/A,#N/A,FALSE,"GRAFICO_PBT";#N/A,#N/A,FALSE,"EXPLIC.VARIANTE";#N/A,#N/A,FALSE,"GENERAL EXP.AREA"}</definedName>
    <definedName name="defdefrwgery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defrwgery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fesa" localSheetId="39">[1]!_p1</definedName>
    <definedName name="defesa" localSheetId="20">[1]!_p1</definedName>
    <definedName name="defesa" localSheetId="4">[1]!_p1</definedName>
    <definedName name="defesa" localSheetId="25">[1]!_p1</definedName>
    <definedName name="defesa" localSheetId="27">[1]!_p1</definedName>
    <definedName name="defesa" localSheetId="31">[1]!_p1</definedName>
    <definedName name="defesa" localSheetId="35">[1]!_p1</definedName>
    <definedName name="defesa" localSheetId="33">[1]!_p1</definedName>
    <definedName name="defesa" localSheetId="53">[1]!_p1</definedName>
    <definedName name="defesa" localSheetId="29">[1]!_p1</definedName>
    <definedName name="defesa" localSheetId="49">[1]!_p1</definedName>
    <definedName name="defesa" localSheetId="6">[1]!_p1</definedName>
    <definedName name="defesa" localSheetId="41">[1]!_p1</definedName>
    <definedName name="defesa" localSheetId="8">[1]!_p1</definedName>
    <definedName name="defesa" localSheetId="43">[1]!_p1</definedName>
    <definedName name="defesa" localSheetId="10">[1]!_p1</definedName>
    <definedName name="defesa" localSheetId="37">[1]!_p1</definedName>
    <definedName name="defesa" localSheetId="12">[1]!_p1</definedName>
    <definedName name="defesa" localSheetId="51">[1]!_p1</definedName>
    <definedName name="defesa" localSheetId="14">[1]!_p1</definedName>
    <definedName name="defesa" localSheetId="23">[1]!_p1</definedName>
    <definedName name="defesa" localSheetId="55">[0]!_p1</definedName>
    <definedName name="defesa" localSheetId="47">[1]!_p1</definedName>
    <definedName name="defesa" localSheetId="18">[1]!_p1</definedName>
    <definedName name="defesa" localSheetId="45">[1]!_p1</definedName>
    <definedName name="defesa" localSheetId="16">[1]!_p1</definedName>
    <definedName name="defesa">[0]!_p1</definedName>
    <definedName name="defesa_10">#NAME?</definedName>
    <definedName name="Defesa_11">#NAME?</definedName>
    <definedName name="Defesa_12">#NAME?</definedName>
    <definedName name="Defesa_13">#NAME?</definedName>
    <definedName name="defesa_15">#NAME?</definedName>
    <definedName name="defesa_16">#NAME?</definedName>
    <definedName name="defesa_17">#NAME?</definedName>
    <definedName name="defesa_18">#NAME?</definedName>
    <definedName name="defesa_19">#NAME?</definedName>
    <definedName name="defesa_20">#NAME?</definedName>
    <definedName name="Defesa_21">#NAME?</definedName>
    <definedName name="defesa_22">#NAME?</definedName>
    <definedName name="defesa_3">#NAME?</definedName>
    <definedName name="Defesa_6">#NAME?</definedName>
    <definedName name="Defesa_7">#NAME?</definedName>
    <definedName name="defesa_8">#NAME?</definedName>
    <definedName name="Defesa_9">#NAME?</definedName>
    <definedName name="Definition">#REF!</definedName>
    <definedName name="DEGLO">#REF!</definedName>
    <definedName name="deia" localSheetId="39">[1]!_p1</definedName>
    <definedName name="deia" localSheetId="20">[1]!_p1</definedName>
    <definedName name="deia" localSheetId="4">[1]!_p1</definedName>
    <definedName name="deia" localSheetId="25">[1]!_p1</definedName>
    <definedName name="deia" localSheetId="27">[1]!_p1</definedName>
    <definedName name="deia" localSheetId="31">[1]!_p1</definedName>
    <definedName name="deia" localSheetId="35">[1]!_p1</definedName>
    <definedName name="deia" localSheetId="33">[1]!_p1</definedName>
    <definedName name="deia" localSheetId="53">[1]!_p1</definedName>
    <definedName name="deia" localSheetId="29">[1]!_p1</definedName>
    <definedName name="deia" localSheetId="49">[1]!_p1</definedName>
    <definedName name="deia" localSheetId="6">[1]!_p1</definedName>
    <definedName name="deia" localSheetId="41">[1]!_p1</definedName>
    <definedName name="deia" localSheetId="8">[1]!_p1</definedName>
    <definedName name="deia" localSheetId="43">[1]!_p1</definedName>
    <definedName name="deia" localSheetId="10">[1]!_p1</definedName>
    <definedName name="deia" localSheetId="37">[1]!_p1</definedName>
    <definedName name="deia" localSheetId="12">[1]!_p1</definedName>
    <definedName name="deia" localSheetId="51">[1]!_p1</definedName>
    <definedName name="deia" localSheetId="14">[1]!_p1</definedName>
    <definedName name="deia" localSheetId="23">[1]!_p1</definedName>
    <definedName name="deia" localSheetId="55">[0]!_p1</definedName>
    <definedName name="deia" localSheetId="47">[1]!_p1</definedName>
    <definedName name="deia" localSheetId="18">[1]!_p1</definedName>
    <definedName name="deia" localSheetId="45">[1]!_p1</definedName>
    <definedName name="deia" localSheetId="16">[1]!_p1</definedName>
    <definedName name="deia">[0]!_p1</definedName>
    <definedName name="deia_1">#NAME?</definedName>
    <definedName name="deia_2">#NAME?</definedName>
    <definedName name="deia_3">#NAME?</definedName>
    <definedName name="deia_4">#NAME?</definedName>
    <definedName name="del_c">#REF!</definedName>
    <definedName name="deliverytypecpv">#REF!</definedName>
    <definedName name="deliverytypecpvrev">#REF!</definedName>
    <definedName name="deliverytypeimpressions">#REF!</definedName>
    <definedName name="deliverytypeprogrammatic">#REF!</definedName>
    <definedName name="DEMAIS" localSheetId="39">[1]!____p1</definedName>
    <definedName name="DEMAIS" localSheetId="20">[1]!____p1</definedName>
    <definedName name="DEMAIS" localSheetId="4">[1]!____p1</definedName>
    <definedName name="DEMAIS" localSheetId="25">[1]!____p1</definedName>
    <definedName name="DEMAIS" localSheetId="27">[1]!____p1</definedName>
    <definedName name="DEMAIS" localSheetId="31">[1]!____p1</definedName>
    <definedName name="DEMAIS" localSheetId="35">[1]!____p1</definedName>
    <definedName name="DEMAIS" localSheetId="33">[1]!____p1</definedName>
    <definedName name="DEMAIS" localSheetId="53">[1]!____p1</definedName>
    <definedName name="DEMAIS" localSheetId="29">[1]!____p1</definedName>
    <definedName name="DEMAIS" localSheetId="49">[1]!____p1</definedName>
    <definedName name="DEMAIS" localSheetId="6">[1]!____p1</definedName>
    <definedName name="DEMAIS" localSheetId="41">[1]!____p1</definedName>
    <definedName name="DEMAIS" localSheetId="8">[1]!____p1</definedName>
    <definedName name="DEMAIS" localSheetId="43">[1]!____p1</definedName>
    <definedName name="DEMAIS" localSheetId="10">[1]!____p1</definedName>
    <definedName name="DEMAIS" localSheetId="37">[1]!____p1</definedName>
    <definedName name="DEMAIS" localSheetId="12">[1]!____p1</definedName>
    <definedName name="DEMAIS" localSheetId="51">[1]!____p1</definedName>
    <definedName name="DEMAIS" localSheetId="14">[1]!____p1</definedName>
    <definedName name="DEMAIS" localSheetId="23">[1]!____p1</definedName>
    <definedName name="DEMAIS" localSheetId="55">[0]!____p1</definedName>
    <definedName name="DEMAIS" localSheetId="47">[1]!____p1</definedName>
    <definedName name="DEMAIS" localSheetId="18">[1]!____p1</definedName>
    <definedName name="DEMAIS" localSheetId="45">[1]!____p1</definedName>
    <definedName name="DEMAIS" localSheetId="16">[1]!____p1</definedName>
    <definedName name="DEMAIS">[0]!____p1</definedName>
    <definedName name="DEMAIS_1">#NAME?</definedName>
    <definedName name="DEMAIS_2">#NAME?</definedName>
    <definedName name="DEMAIS_3">#NAME?</definedName>
    <definedName name="DEMAIS_4">#NAME?</definedName>
    <definedName name="DEN_ZBANK" localSheetId="25" hidden="1">{#N/A,#N/A,FALSE,"Sheet1 (2)"}</definedName>
    <definedName name="DEN_ZBANK" localSheetId="27" hidden="1">{#N/A,#N/A,FALSE,"Sheet1 (2)"}</definedName>
    <definedName name="DEN_ZBANK" localSheetId="31" hidden="1">{#N/A,#N/A,FALSE,"Sheet1 (2)"}</definedName>
    <definedName name="DEN_ZBANK" localSheetId="29" hidden="1">{#N/A,#N/A,FALSE,"Sheet1 (2)"}</definedName>
    <definedName name="DEN_ZBANK" localSheetId="23" hidden="1">{#N/A,#N/A,FALSE,"Sheet1 (2)"}</definedName>
    <definedName name="DEN_ZBANK" localSheetId="55" hidden="1">{#N/A,#N/A,FALSE,"Sheet1 (2)"}</definedName>
    <definedName name="DEN_ZBANK" hidden="1">{#N/A,#N/A,FALSE,"Sheet1 (2)"}</definedName>
    <definedName name="DENİZBANK" localSheetId="25" hidden="1">{#N/A,#N/A,FALSE,"Sheet1 (2)"}</definedName>
    <definedName name="DENİZBANK" localSheetId="27" hidden="1">{#N/A,#N/A,FALSE,"Sheet1 (2)"}</definedName>
    <definedName name="DENİZBANK" localSheetId="31" hidden="1">{#N/A,#N/A,FALSE,"Sheet1 (2)"}</definedName>
    <definedName name="DENİZBANK" localSheetId="29" hidden="1">{#N/A,#N/A,FALSE,"Sheet1 (2)"}</definedName>
    <definedName name="DENİZBANK" localSheetId="23" hidden="1">{#N/A,#N/A,FALSE,"Sheet1 (2)"}</definedName>
    <definedName name="DENİZBANK" localSheetId="55" hidden="1">{#N/A,#N/A,FALSE,"Sheet1 (2)"}</definedName>
    <definedName name="DENİZBANK" hidden="1">{#N/A,#N/A,FALSE,"Sheet1 (2)"}</definedName>
    <definedName name="DERGI" localSheetId="25" hidden="1">{#N/A,#N/A,FALSE,"Sheet1 (2)"}</definedName>
    <definedName name="DERGI" localSheetId="27" hidden="1">{#N/A,#N/A,FALSE,"Sheet1 (2)"}</definedName>
    <definedName name="DERGI" localSheetId="31" hidden="1">{#N/A,#N/A,FALSE,"Sheet1 (2)"}</definedName>
    <definedName name="DERGI" localSheetId="29" hidden="1">{#N/A,#N/A,FALSE,"Sheet1 (2)"}</definedName>
    <definedName name="DERGI" localSheetId="23" hidden="1">{#N/A,#N/A,FALSE,"Sheet1 (2)"}</definedName>
    <definedName name="DERGI" localSheetId="55" hidden="1">{#N/A,#N/A,FALSE,"Sheet1 (2)"}</definedName>
    <definedName name="DERGI" hidden="1">{#N/A,#N/A,FALSE,"Sheet1 (2)"}</definedName>
    <definedName name="DERMACYD" localSheetId="25" hidden="1">{#N/A,#N/A,FALSE,"Fone das Praças"}</definedName>
    <definedName name="DERMACYD" localSheetId="27" hidden="1">{#N/A,#N/A,FALSE,"Fone das Praças"}</definedName>
    <definedName name="DERMACYD" localSheetId="31" hidden="1">{#N/A,#N/A,FALSE,"Fone das Praças"}</definedName>
    <definedName name="DERMACYD" localSheetId="29" hidden="1">{#N/A,#N/A,FALSE,"Fone das Praças"}</definedName>
    <definedName name="DERMACYD" localSheetId="23" hidden="1">{#N/A,#N/A,FALSE,"Fone das Praças"}</definedName>
    <definedName name="DERMACYD" localSheetId="55" hidden="1">{#N/A,#N/A,FALSE,"Fone das Praças"}</definedName>
    <definedName name="DERMACYD" hidden="1">{#N/A,#N/A,FALSE,"Fone das Praças"}</definedName>
    <definedName name="DERSF" localSheetId="39">[1]!____p1</definedName>
    <definedName name="DERSF" localSheetId="20">[1]!____p1</definedName>
    <definedName name="DERSF" localSheetId="4">[1]!____p1</definedName>
    <definedName name="DERSF" localSheetId="25">[1]!____p1</definedName>
    <definedName name="DERSF" localSheetId="27">[1]!____p1</definedName>
    <definedName name="DERSF" localSheetId="31">[1]!____p1</definedName>
    <definedName name="DERSF" localSheetId="35">[1]!____p1</definedName>
    <definedName name="DERSF" localSheetId="33">[1]!____p1</definedName>
    <definedName name="DERSF" localSheetId="53">[1]!____p1</definedName>
    <definedName name="DERSF" localSheetId="29">[1]!____p1</definedName>
    <definedName name="DERSF" localSheetId="49">[1]!____p1</definedName>
    <definedName name="DERSF" localSheetId="6">[1]!____p1</definedName>
    <definedName name="DERSF" localSheetId="41">[1]!____p1</definedName>
    <definedName name="DERSF" localSheetId="8">[1]!____p1</definedName>
    <definedName name="DERSF" localSheetId="43">[1]!____p1</definedName>
    <definedName name="DERSF" localSheetId="10">[1]!____p1</definedName>
    <definedName name="DERSF" localSheetId="37">[1]!____p1</definedName>
    <definedName name="DERSF" localSheetId="12">[1]!____p1</definedName>
    <definedName name="DERSF" localSheetId="51">[1]!____p1</definedName>
    <definedName name="DERSF" localSheetId="14">[1]!____p1</definedName>
    <definedName name="DERSF" localSheetId="23">[1]!____p1</definedName>
    <definedName name="DERSF" localSheetId="55">[0]!____p1</definedName>
    <definedName name="DERSF" localSheetId="47">[1]!____p1</definedName>
    <definedName name="DERSF" localSheetId="18">[1]!____p1</definedName>
    <definedName name="DERSF" localSheetId="45">[1]!____p1</definedName>
    <definedName name="DERSF" localSheetId="16">[1]!____p1</definedName>
    <definedName name="DERSF">[0]!____p1</definedName>
    <definedName name="DESC_CONTA">#REF!</definedName>
    <definedName name="Desc_Programa_AB">#REF!</definedName>
    <definedName name="Desc_Programa_BH">#REF!</definedName>
    <definedName name="Desc_Programa_BL">#REF!</definedName>
    <definedName name="Desc_Programa_KB">#REF!</definedName>
    <definedName name="Desc_Programa_LT">#REF!</definedName>
    <definedName name="Desc_Programa_PB">#REF!</definedName>
    <definedName name="desconto">#REF!</definedName>
    <definedName name="Descrição">#REF!</definedName>
    <definedName name="DESDIR98">"Figura 1"</definedName>
    <definedName name="DESPERTADOR" hidden="1">#REF!</definedName>
    <definedName name="destakdomingo">#REF!</definedName>
    <definedName name="destakdu">#REF!</definedName>
    <definedName name="destakquarta">#REF!</definedName>
    <definedName name="destakquinta">#REF!</definedName>
    <definedName name="destaksábado">#REF!</definedName>
    <definedName name="destaksegunda">#REF!</definedName>
    <definedName name="destaksexta">#REF!</definedName>
    <definedName name="destakterça">#REF!</definedName>
    <definedName name="deta">#REF!</definedName>
    <definedName name="Detalhes_Fechado">#REF!</definedName>
    <definedName name="Detalhes_Negociacao">#REF!</definedName>
    <definedName name="Detalhes_Publi">#REF!</definedName>
    <definedName name="detb">#REF!</definedName>
    <definedName name="devas">#REF!</definedName>
    <definedName name="devasb">#REF!</definedName>
    <definedName name="devassa">#REF!</definedName>
    <definedName name="devicecpv">#REF!</definedName>
    <definedName name="devicecpvrev">#REF!</definedName>
    <definedName name="devicecpvrev1">#REF!</definedName>
    <definedName name="deviceimpressionsrev1">#REF!</definedName>
    <definedName name="deviceprogrammatic">#REF!</definedName>
    <definedName name="dew" localSheetId="25" hidden="1">{"'Janeiro'!$A$1:$I$153"}</definedName>
    <definedName name="dew" localSheetId="27" hidden="1">{"'Janeiro'!$A$1:$I$153"}</definedName>
    <definedName name="dew" localSheetId="31" hidden="1">{"'Janeiro'!$A$1:$I$153"}</definedName>
    <definedName name="dew" localSheetId="29" hidden="1">{"'Janeiro'!$A$1:$I$153"}</definedName>
    <definedName name="dew" localSheetId="23" hidden="1">{"'Janeiro'!$A$1:$I$153"}</definedName>
    <definedName name="dew" localSheetId="55" hidden="1">{"'Janeiro'!$A$1:$I$153"}</definedName>
    <definedName name="dew" hidden="1">{"'Janeiro'!$A$1:$I$153"}</definedName>
    <definedName name="dexzx">#REF!</definedName>
    <definedName name="dez" localSheetId="39">[1]!____p1</definedName>
    <definedName name="dez" localSheetId="20">[1]!____p1</definedName>
    <definedName name="dez" localSheetId="4">[1]!____p1</definedName>
    <definedName name="dez" localSheetId="25">[1]!____p1</definedName>
    <definedName name="dez" localSheetId="27">[1]!____p1</definedName>
    <definedName name="dez" localSheetId="31">[1]!____p1</definedName>
    <definedName name="dez" localSheetId="35">[1]!____p1</definedName>
    <definedName name="dez" localSheetId="33">[1]!____p1</definedName>
    <definedName name="dez" localSheetId="53">[1]!____p1</definedName>
    <definedName name="dez" localSheetId="29">[1]!____p1</definedName>
    <definedName name="dez" localSheetId="49">[1]!____p1</definedName>
    <definedName name="dez" localSheetId="6">[1]!____p1</definedName>
    <definedName name="dez" localSheetId="41">[1]!____p1</definedName>
    <definedName name="dez" localSheetId="8">[1]!____p1</definedName>
    <definedName name="dez" localSheetId="43">[1]!____p1</definedName>
    <definedName name="dez" localSheetId="10">[1]!____p1</definedName>
    <definedName name="dez" localSheetId="37">[1]!____p1</definedName>
    <definedName name="dez" localSheetId="12">[1]!____p1</definedName>
    <definedName name="dez" localSheetId="51">[1]!____p1</definedName>
    <definedName name="dez" localSheetId="14">[1]!____p1</definedName>
    <definedName name="dez" localSheetId="23">[1]!____p1</definedName>
    <definedName name="dez" localSheetId="55">[0]!____p1</definedName>
    <definedName name="dez" localSheetId="47">[1]!____p1</definedName>
    <definedName name="dez" localSheetId="18">[1]!____p1</definedName>
    <definedName name="dez" localSheetId="45">[1]!____p1</definedName>
    <definedName name="dez" localSheetId="16">[1]!____p1</definedName>
    <definedName name="dez">[0]!____p1</definedName>
    <definedName name="dez.r">#REF!</definedName>
    <definedName name="dez_1" localSheetId="39">_p1</definedName>
    <definedName name="dez_1" localSheetId="20">_p1</definedName>
    <definedName name="dez_1" localSheetId="4">_p1</definedName>
    <definedName name="dez_1" localSheetId="25">_p1</definedName>
    <definedName name="dez_1" localSheetId="27">_p1</definedName>
    <definedName name="dez_1" localSheetId="31">_p1</definedName>
    <definedName name="dez_1" localSheetId="35">_p1</definedName>
    <definedName name="dez_1" localSheetId="33">_p1</definedName>
    <definedName name="dez_1" localSheetId="53">_p1</definedName>
    <definedName name="dez_1" localSheetId="29">_p1</definedName>
    <definedName name="dez_1" localSheetId="49">_p1</definedName>
    <definedName name="dez_1" localSheetId="6">_p1</definedName>
    <definedName name="dez_1" localSheetId="41">_p1</definedName>
    <definedName name="dez_1" localSheetId="8">_p1</definedName>
    <definedName name="dez_1" localSheetId="43">_p1</definedName>
    <definedName name="dez_1" localSheetId="10">_p1</definedName>
    <definedName name="dez_1" localSheetId="37">_p1</definedName>
    <definedName name="dez_1" localSheetId="12">_p1</definedName>
    <definedName name="dez_1" localSheetId="51">_p1</definedName>
    <definedName name="dez_1" localSheetId="14">_p1</definedName>
    <definedName name="dez_1" localSheetId="23">_p1</definedName>
    <definedName name="dez_1" localSheetId="55">_p1</definedName>
    <definedName name="dez_1" localSheetId="47">_p1</definedName>
    <definedName name="dez_1" localSheetId="18">_p1</definedName>
    <definedName name="dez_1" localSheetId="45">_p1</definedName>
    <definedName name="dez_1" localSheetId="16">_p1</definedName>
    <definedName name="dez_1">_p1</definedName>
    <definedName name="dez_2">"_p1"</definedName>
    <definedName name="dez_3">#NAME?</definedName>
    <definedName name="dez_4">"_p1"</definedName>
    <definedName name="Dezembro" localSheetId="25" hidden="1">{"'Janeiro'!$A$1:$I$153"}</definedName>
    <definedName name="Dezembro" localSheetId="27" hidden="1">{"'Janeiro'!$A$1:$I$153"}</definedName>
    <definedName name="Dezembro" localSheetId="31" hidden="1">{"'Janeiro'!$A$1:$I$153"}</definedName>
    <definedName name="Dezembro" localSheetId="29" hidden="1">{"'Janeiro'!$A$1:$I$153"}</definedName>
    <definedName name="Dezembro" localSheetId="23" hidden="1">{"'Janeiro'!$A$1:$I$153"}</definedName>
    <definedName name="Dezembro" localSheetId="55" hidden="1">{"'Janeiro'!$A$1:$I$153"}</definedName>
    <definedName name="Dezembro" hidden="1">{"'Janeiro'!$A$1:$I$153"}</definedName>
    <definedName name="DEZM">#REF!</definedName>
    <definedName name="DF">#REF!</definedName>
    <definedName name="dfadfadad" hidden="1">#REF!</definedName>
    <definedName name="DFADSFDSS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DSFDSS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af">#REF!</definedName>
    <definedName name="dfafas" hidden="1">#REF!</definedName>
    <definedName name="DFAFDSADSAFDSFDSDFSADAFS" localSheetId="25" hidden="1">{#N/A,#N/A,FALSE,"CARATUL";#N/A,#N/A,FALSE,"PROFIT AND LOSS";#N/A,#N/A,FALSE,"GRAFICO_PBT";#N/A,#N/A,FALSE,"EXPLIC.VARIANTE";#N/A,#N/A,FALSE,"GENERAL EXP.AREA"}</definedName>
    <definedName name="DFAFDSADSAFDSFDSDFSADAFS" localSheetId="27" hidden="1">{#N/A,#N/A,FALSE,"CARATUL";#N/A,#N/A,FALSE,"PROFIT AND LOSS";#N/A,#N/A,FALSE,"GRAFICO_PBT";#N/A,#N/A,FALSE,"EXPLIC.VARIANTE";#N/A,#N/A,FALSE,"GENERAL EXP.AREA"}</definedName>
    <definedName name="DFAFDSADSAFDSFDSDFSADAFS" localSheetId="31" hidden="1">{#N/A,#N/A,FALSE,"CARATUL";#N/A,#N/A,FALSE,"PROFIT AND LOSS";#N/A,#N/A,FALSE,"GRAFICO_PBT";#N/A,#N/A,FALSE,"EXPLIC.VARIANTE";#N/A,#N/A,FALSE,"GENERAL EXP.AREA"}</definedName>
    <definedName name="DFAFDSADSAFDSFDSDFSADAFS" localSheetId="29" hidden="1">{#N/A,#N/A,FALSE,"CARATUL";#N/A,#N/A,FALSE,"PROFIT AND LOSS";#N/A,#N/A,FALSE,"GRAFICO_PBT";#N/A,#N/A,FALSE,"EXPLIC.VARIANTE";#N/A,#N/A,FALSE,"GENERAL EXP.AREA"}</definedName>
    <definedName name="DFAFDSADSAFDSFDSDFSADAFS" localSheetId="23" hidden="1">{#N/A,#N/A,FALSE,"CARATUL";#N/A,#N/A,FALSE,"PROFIT AND LOSS";#N/A,#N/A,FALSE,"GRAFICO_PBT";#N/A,#N/A,FALSE,"EXPLIC.VARIANTE";#N/A,#N/A,FALSE,"GENERAL EXP.AREA"}</definedName>
    <definedName name="DFAFDSADSAFDSFDSDFSADAFS" localSheetId="55" hidden="1">{#N/A,#N/A,FALSE,"CARATUL";#N/A,#N/A,FALSE,"PROFIT AND LOSS";#N/A,#N/A,FALSE,"GRAFICO_PBT";#N/A,#N/A,FALSE,"EXPLIC.VARIANTE";#N/A,#N/A,FALSE,"GENERAL EXP.AREA"}</definedName>
    <definedName name="DFAFDSADSAFDSFDSDFSADAFS" hidden="1">{#N/A,#N/A,FALSE,"CARATUL";#N/A,#N/A,FALSE,"PROFIT AND LOSS";#N/A,#N/A,FALSE,"GRAFICO_PBT";#N/A,#N/A,FALSE,"EXPLIC.VARIANTE";#N/A,#N/A,FALSE,"GENERAL EXP.AREA"}</definedName>
    <definedName name="DFAFDSASFDASGFDASFDA" localSheetId="25" hidden="1">{#N/A,#N/A,FALSE,"CARATUL";#N/A,#N/A,FALSE,"PROFIT AND LOSS";#N/A,#N/A,FALSE,"GRAFICO_PBT";#N/A,#N/A,FALSE,"EXPLIC.VARIANTE";#N/A,#N/A,FALSE,"GENERAL EXP.AREA"}</definedName>
    <definedName name="DFAFDSASFDASGFDASFDA" localSheetId="27" hidden="1">{#N/A,#N/A,FALSE,"CARATUL";#N/A,#N/A,FALSE,"PROFIT AND LOSS";#N/A,#N/A,FALSE,"GRAFICO_PBT";#N/A,#N/A,FALSE,"EXPLIC.VARIANTE";#N/A,#N/A,FALSE,"GENERAL EXP.AREA"}</definedName>
    <definedName name="DFAFDSASFDASGFDASFDA" localSheetId="31" hidden="1">{#N/A,#N/A,FALSE,"CARATUL";#N/A,#N/A,FALSE,"PROFIT AND LOSS";#N/A,#N/A,FALSE,"GRAFICO_PBT";#N/A,#N/A,FALSE,"EXPLIC.VARIANTE";#N/A,#N/A,FALSE,"GENERAL EXP.AREA"}</definedName>
    <definedName name="DFAFDSASFDASGFDASFDA" localSheetId="29" hidden="1">{#N/A,#N/A,FALSE,"CARATUL";#N/A,#N/A,FALSE,"PROFIT AND LOSS";#N/A,#N/A,FALSE,"GRAFICO_PBT";#N/A,#N/A,FALSE,"EXPLIC.VARIANTE";#N/A,#N/A,FALSE,"GENERAL EXP.AREA"}</definedName>
    <definedName name="DFAFDSASFDASGFDASFDA" localSheetId="23" hidden="1">{#N/A,#N/A,FALSE,"CARATUL";#N/A,#N/A,FALSE,"PROFIT AND LOSS";#N/A,#N/A,FALSE,"GRAFICO_PBT";#N/A,#N/A,FALSE,"EXPLIC.VARIANTE";#N/A,#N/A,FALSE,"GENERAL EXP.AREA"}</definedName>
    <definedName name="DFAFDSASFDASGFDASFDA" localSheetId="55" hidden="1">{#N/A,#N/A,FALSE,"CARATUL";#N/A,#N/A,FALSE,"PROFIT AND LOSS";#N/A,#N/A,FALSE,"GRAFICO_PBT";#N/A,#N/A,FALSE,"EXPLIC.VARIANTE";#N/A,#N/A,FALSE,"GENERAL EXP.AREA"}</definedName>
    <definedName name="DFAFDSASFDASGFDASFDA" hidden="1">{#N/A,#N/A,FALSE,"CARATUL";#N/A,#N/A,FALSE,"PROFIT AND LOSS";#N/A,#N/A,FALSE,"GRAFICO_PBT";#N/A,#N/A,FALSE,"EXPLIC.VARIANTE";#N/A,#N/A,FALSE,"GENERAL EXP.AREA"}</definedName>
    <definedName name="dfasd" localSheetId="25" hidden="1">{#N/A,#N/A,FALSE,"CARATUL";#N/A,#N/A,FALSE,"PROFIT AND LOSS";#N/A,#N/A,FALSE,"GRAFICO_PBT";#N/A,#N/A,FALSE,"EXPLIC.VARIANTE";#N/A,#N/A,FALSE,"GENERAL EXP.AREA"}</definedName>
    <definedName name="dfasd" localSheetId="27" hidden="1">{#N/A,#N/A,FALSE,"CARATUL";#N/A,#N/A,FALSE,"PROFIT AND LOSS";#N/A,#N/A,FALSE,"GRAFICO_PBT";#N/A,#N/A,FALSE,"EXPLIC.VARIANTE";#N/A,#N/A,FALSE,"GENERAL EXP.AREA"}</definedName>
    <definedName name="dfasd" localSheetId="31" hidden="1">{#N/A,#N/A,FALSE,"CARATUL";#N/A,#N/A,FALSE,"PROFIT AND LOSS";#N/A,#N/A,FALSE,"GRAFICO_PBT";#N/A,#N/A,FALSE,"EXPLIC.VARIANTE";#N/A,#N/A,FALSE,"GENERAL EXP.AREA"}</definedName>
    <definedName name="dfasd" localSheetId="29" hidden="1">{#N/A,#N/A,FALSE,"CARATUL";#N/A,#N/A,FALSE,"PROFIT AND LOSS";#N/A,#N/A,FALSE,"GRAFICO_PBT";#N/A,#N/A,FALSE,"EXPLIC.VARIANTE";#N/A,#N/A,FALSE,"GENERAL EXP.AREA"}</definedName>
    <definedName name="dfasd" localSheetId="23" hidden="1">{#N/A,#N/A,FALSE,"CARATUL";#N/A,#N/A,FALSE,"PROFIT AND LOSS";#N/A,#N/A,FALSE,"GRAFICO_PBT";#N/A,#N/A,FALSE,"EXPLIC.VARIANTE";#N/A,#N/A,FALSE,"GENERAL EXP.AREA"}</definedName>
    <definedName name="dfasd" localSheetId="55" hidden="1">{#N/A,#N/A,FALSE,"CARATUL";#N/A,#N/A,FALSE,"PROFIT AND LOSS";#N/A,#N/A,FALSE,"GRAFICO_PBT";#N/A,#N/A,FALSE,"EXPLIC.VARIANTE";#N/A,#N/A,FALSE,"GENERAL EXP.AREA"}</definedName>
    <definedName name="dfasd" hidden="1">{#N/A,#N/A,FALSE,"CARATUL";#N/A,#N/A,FALSE,"PROFIT AND LOSS";#N/A,#N/A,FALSE,"GRAFICO_PBT";#N/A,#N/A,FALSE,"EXPLIC.VARIANTE";#N/A,#N/A,FALSE,"GENERAL EXP.AREA"}</definedName>
    <definedName name="dfasdfad">#REF!</definedName>
    <definedName name="dfcdd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d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cdfc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aFDAsfdsafdsa" localSheetId="25" hidden="1">{#N/A,#N/A,FALSE,"CARATUL";#N/A,#N/A,FALSE,"PROFIT AND LOSS";#N/A,#N/A,FALSE,"GRAFICO_PBT";#N/A,#N/A,FALSE,"EXPLIC.VARIANTE";#N/A,#N/A,FALSE,"GENERAL EXP.AREA"}</definedName>
    <definedName name="dfdaFDAsfdsafdsa" localSheetId="27" hidden="1">{#N/A,#N/A,FALSE,"CARATUL";#N/A,#N/A,FALSE,"PROFIT AND LOSS";#N/A,#N/A,FALSE,"GRAFICO_PBT";#N/A,#N/A,FALSE,"EXPLIC.VARIANTE";#N/A,#N/A,FALSE,"GENERAL EXP.AREA"}</definedName>
    <definedName name="dfdaFDAsfdsafdsa" localSheetId="31" hidden="1">{#N/A,#N/A,FALSE,"CARATUL";#N/A,#N/A,FALSE,"PROFIT AND LOSS";#N/A,#N/A,FALSE,"GRAFICO_PBT";#N/A,#N/A,FALSE,"EXPLIC.VARIANTE";#N/A,#N/A,FALSE,"GENERAL EXP.AREA"}</definedName>
    <definedName name="dfdaFDAsfdsafdsa" localSheetId="29" hidden="1">{#N/A,#N/A,FALSE,"CARATUL";#N/A,#N/A,FALSE,"PROFIT AND LOSS";#N/A,#N/A,FALSE,"GRAFICO_PBT";#N/A,#N/A,FALSE,"EXPLIC.VARIANTE";#N/A,#N/A,FALSE,"GENERAL EXP.AREA"}</definedName>
    <definedName name="dfdaFDAsfdsafdsa" localSheetId="23" hidden="1">{#N/A,#N/A,FALSE,"CARATUL";#N/A,#N/A,FALSE,"PROFIT AND LOSS";#N/A,#N/A,FALSE,"GRAFICO_PBT";#N/A,#N/A,FALSE,"EXPLIC.VARIANTE";#N/A,#N/A,FALSE,"GENERAL EXP.AREA"}</definedName>
    <definedName name="dfdaFDAsfdsafdsa" localSheetId="55" hidden="1">{#N/A,#N/A,FALSE,"CARATUL";#N/A,#N/A,FALSE,"PROFIT AND LOSS";#N/A,#N/A,FALSE,"GRAFICO_PBT";#N/A,#N/A,FALSE,"EXPLIC.VARIANTE";#N/A,#N/A,FALSE,"GENERAL EXP.AREA"}</definedName>
    <definedName name="dfdaFDAsfdsafdsa" hidden="1">{#N/A,#N/A,FALSE,"CARATUL";#N/A,#N/A,FALSE,"PROFIT AND LOSS";#N/A,#N/A,FALSE,"GRAFICO_PBT";#N/A,#N/A,FALSE,"EXPLIC.VARIANTE";#N/A,#N/A,FALSE,"GENERAL EXP.AREA"}</definedName>
    <definedName name="dfddfdafdsfdsfds" localSheetId="25" hidden="1">{#N/A,#N/A,FALSE,"CARATUL";#N/A,#N/A,FALSE,"PROFIT AND LOSS";#N/A,#N/A,FALSE,"GRAFICO_PBT";#N/A,#N/A,FALSE,"EXPLIC.VARIANTE";#N/A,#N/A,FALSE,"GENERAL EXP.AREA"}</definedName>
    <definedName name="dfddfdafdsfdsfds" localSheetId="27" hidden="1">{#N/A,#N/A,FALSE,"CARATUL";#N/A,#N/A,FALSE,"PROFIT AND LOSS";#N/A,#N/A,FALSE,"GRAFICO_PBT";#N/A,#N/A,FALSE,"EXPLIC.VARIANTE";#N/A,#N/A,FALSE,"GENERAL EXP.AREA"}</definedName>
    <definedName name="dfddfdafdsfdsfds" localSheetId="31" hidden="1">{#N/A,#N/A,FALSE,"CARATUL";#N/A,#N/A,FALSE,"PROFIT AND LOSS";#N/A,#N/A,FALSE,"GRAFICO_PBT";#N/A,#N/A,FALSE,"EXPLIC.VARIANTE";#N/A,#N/A,FALSE,"GENERAL EXP.AREA"}</definedName>
    <definedName name="dfddfdafdsfdsfds" localSheetId="29" hidden="1">{#N/A,#N/A,FALSE,"CARATUL";#N/A,#N/A,FALSE,"PROFIT AND LOSS";#N/A,#N/A,FALSE,"GRAFICO_PBT";#N/A,#N/A,FALSE,"EXPLIC.VARIANTE";#N/A,#N/A,FALSE,"GENERAL EXP.AREA"}</definedName>
    <definedName name="dfddfdafdsfdsfds" localSheetId="23" hidden="1">{#N/A,#N/A,FALSE,"CARATUL";#N/A,#N/A,FALSE,"PROFIT AND LOSS";#N/A,#N/A,FALSE,"GRAFICO_PBT";#N/A,#N/A,FALSE,"EXPLIC.VARIANTE";#N/A,#N/A,FALSE,"GENERAL EXP.AREA"}</definedName>
    <definedName name="dfddfdafdsfdsfds" localSheetId="55" hidden="1">{#N/A,#N/A,FALSE,"CARATUL";#N/A,#N/A,FALSE,"PROFIT AND LOSS";#N/A,#N/A,FALSE,"GRAFICO_PBT";#N/A,#N/A,FALSE,"EXPLIC.VARIANTE";#N/A,#N/A,FALSE,"GENERAL EXP.AREA"}</definedName>
    <definedName name="dfddfdafdsfdsfds" hidden="1">{#N/A,#N/A,FALSE,"CARATUL";#N/A,#N/A,FALSE,"PROFIT AND LOSS";#N/A,#N/A,FALSE,"GRAFICO_PBT";#N/A,#N/A,FALSE,"EXPLIC.VARIANTE";#N/A,#N/A,FALSE,"GENERAL EXP.AREA"}</definedName>
    <definedName name="dfdfdddddddd" localSheetId="25" hidden="1">{#N/A,#N/A,FALSE,"CARATUL";#N/A,#N/A,FALSE,"PROFIT AND LOSS";#N/A,#N/A,FALSE,"GRAFICO_PBT";#N/A,#N/A,FALSE,"EXPLIC.VARIANTE";#N/A,#N/A,FALSE,"GENERAL EXP.AREA"}</definedName>
    <definedName name="dfdfdddddddd" localSheetId="27" hidden="1">{#N/A,#N/A,FALSE,"CARATUL";#N/A,#N/A,FALSE,"PROFIT AND LOSS";#N/A,#N/A,FALSE,"GRAFICO_PBT";#N/A,#N/A,FALSE,"EXPLIC.VARIANTE";#N/A,#N/A,FALSE,"GENERAL EXP.AREA"}</definedName>
    <definedName name="dfdfdddddddd" localSheetId="31" hidden="1">{#N/A,#N/A,FALSE,"CARATUL";#N/A,#N/A,FALSE,"PROFIT AND LOSS";#N/A,#N/A,FALSE,"GRAFICO_PBT";#N/A,#N/A,FALSE,"EXPLIC.VARIANTE";#N/A,#N/A,FALSE,"GENERAL EXP.AREA"}</definedName>
    <definedName name="dfdfdddddddd" localSheetId="29" hidden="1">{#N/A,#N/A,FALSE,"CARATUL";#N/A,#N/A,FALSE,"PROFIT AND LOSS";#N/A,#N/A,FALSE,"GRAFICO_PBT";#N/A,#N/A,FALSE,"EXPLIC.VARIANTE";#N/A,#N/A,FALSE,"GENERAL EXP.AREA"}</definedName>
    <definedName name="dfdfdddddddd" localSheetId="23" hidden="1">{#N/A,#N/A,FALSE,"CARATUL";#N/A,#N/A,FALSE,"PROFIT AND LOSS";#N/A,#N/A,FALSE,"GRAFICO_PBT";#N/A,#N/A,FALSE,"EXPLIC.VARIANTE";#N/A,#N/A,FALSE,"GENERAL EXP.AREA"}</definedName>
    <definedName name="dfdfdddddddd" localSheetId="55" hidden="1">{#N/A,#N/A,FALSE,"CARATUL";#N/A,#N/A,FALSE,"PROFIT AND LOSS";#N/A,#N/A,FALSE,"GRAFICO_PBT";#N/A,#N/A,FALSE,"EXPLIC.VARIANTE";#N/A,#N/A,FALSE,"GENERAL EXP.AREA"}</definedName>
    <definedName name="dfdfdddddddd" hidden="1">{#N/A,#N/A,FALSE,"CARATUL";#N/A,#N/A,FALSE,"PROFIT AND LOSS";#N/A,#N/A,FALSE,"GRAFICO_PBT";#N/A,#N/A,FALSE,"EXPLIC.VARIANTE";#N/A,#N/A,FALSE,"GENERAL EXP.AREA"}</definedName>
    <definedName name="dfdfdf">#REF!</definedName>
    <definedName name="dfdfd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DFDFD" localSheetId="39">[1]!_p1</definedName>
    <definedName name="DFDFDFDFD" localSheetId="20">[1]!_p1</definedName>
    <definedName name="DFDFDFDFD" localSheetId="4">[1]!_p1</definedName>
    <definedName name="DFDFDFDFD" localSheetId="25">[1]!_p1</definedName>
    <definedName name="DFDFDFDFD" localSheetId="27">[1]!_p1</definedName>
    <definedName name="DFDFDFDFD" localSheetId="31">[1]!_p1</definedName>
    <definedName name="DFDFDFDFD" localSheetId="35">[1]!_p1</definedName>
    <definedName name="DFDFDFDFD" localSheetId="33">[1]!_p1</definedName>
    <definedName name="DFDFDFDFD" localSheetId="53">[1]!_p1</definedName>
    <definedName name="DFDFDFDFD" localSheetId="29">[1]!_p1</definedName>
    <definedName name="DFDFDFDFD" localSheetId="49">[1]!_p1</definedName>
    <definedName name="DFDFDFDFD" localSheetId="6">[1]!_p1</definedName>
    <definedName name="DFDFDFDFD" localSheetId="41">[1]!_p1</definedName>
    <definedName name="DFDFDFDFD" localSheetId="8">[1]!_p1</definedName>
    <definedName name="DFDFDFDFD" localSheetId="43">[1]!_p1</definedName>
    <definedName name="DFDFDFDFD" localSheetId="10">[1]!_p1</definedName>
    <definedName name="DFDFDFDFD" localSheetId="37">[1]!_p1</definedName>
    <definedName name="DFDFDFDFD" localSheetId="12">[1]!_p1</definedName>
    <definedName name="DFDFDFDFD" localSheetId="51">[1]!_p1</definedName>
    <definedName name="DFDFDFDFD" localSheetId="14">[1]!_p1</definedName>
    <definedName name="DFDFDFDFD" localSheetId="23">[1]!_p1</definedName>
    <definedName name="DFDFDFDFD" localSheetId="55">[0]!_p1</definedName>
    <definedName name="DFDFDFDFD" localSheetId="47">[1]!_p1</definedName>
    <definedName name="DFDFDFDFD" localSheetId="18">[1]!_p1</definedName>
    <definedName name="DFDFDFDFD" localSheetId="45">[1]!_p1</definedName>
    <definedName name="DFDFDFDFD" localSheetId="16">[1]!_p1</definedName>
    <definedName name="DFDFDFDFD">[0]!_p1</definedName>
    <definedName name="DFDFDFDFD_1" localSheetId="39">_p1</definedName>
    <definedName name="DFDFDFDFD_1" localSheetId="20">_p1</definedName>
    <definedName name="DFDFDFDFD_1" localSheetId="4">_p1</definedName>
    <definedName name="DFDFDFDFD_1" localSheetId="25">_p1</definedName>
    <definedName name="DFDFDFDFD_1" localSheetId="27">_p1</definedName>
    <definedName name="DFDFDFDFD_1" localSheetId="31">_p1</definedName>
    <definedName name="DFDFDFDFD_1" localSheetId="35">_p1</definedName>
    <definedName name="DFDFDFDFD_1" localSheetId="33">_p1</definedName>
    <definedName name="DFDFDFDFD_1" localSheetId="53">_p1</definedName>
    <definedName name="DFDFDFDFD_1" localSheetId="29">_p1</definedName>
    <definedName name="DFDFDFDFD_1" localSheetId="49">_p1</definedName>
    <definedName name="DFDFDFDFD_1" localSheetId="6">_p1</definedName>
    <definedName name="DFDFDFDFD_1" localSheetId="41">_p1</definedName>
    <definedName name="DFDFDFDFD_1" localSheetId="8">_p1</definedName>
    <definedName name="DFDFDFDFD_1" localSheetId="43">_p1</definedName>
    <definedName name="DFDFDFDFD_1" localSheetId="10">_p1</definedName>
    <definedName name="DFDFDFDFD_1" localSheetId="37">_p1</definedName>
    <definedName name="DFDFDFDFD_1" localSheetId="12">_p1</definedName>
    <definedName name="DFDFDFDFD_1" localSheetId="51">_p1</definedName>
    <definedName name="DFDFDFDFD_1" localSheetId="14">_p1</definedName>
    <definedName name="DFDFDFDFD_1" localSheetId="23">_p1</definedName>
    <definedName name="DFDFDFDFD_1" localSheetId="55">_p1</definedName>
    <definedName name="DFDFDFDFD_1" localSheetId="47">_p1</definedName>
    <definedName name="DFDFDFDFD_1" localSheetId="18">_p1</definedName>
    <definedName name="DFDFDFDFD_1" localSheetId="45">_p1</definedName>
    <definedName name="DFDFDFDFD_1" localSheetId="16">_p1</definedName>
    <definedName name="DFDFDFDFD_1">_p1</definedName>
    <definedName name="DFDFDFDFD_10">#NAME?</definedName>
    <definedName name="DFDFDFDFD_16">#NAME?</definedName>
    <definedName name="DFDFDFDFD_19">#NAME?</definedName>
    <definedName name="DFDFDFDFD_2">"_p1"</definedName>
    <definedName name="DFDFDFDFD_22">#NAME?</definedName>
    <definedName name="DFDFDFDFD_3">#NAME?</definedName>
    <definedName name="DFDFDFDFD_4">"_p1"</definedName>
    <definedName name="dfdfere5efgfgf">#REF!</definedName>
    <definedName name="dfdfsdsssdfsdfdsfds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fsdsssdfsdfdsfd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" localSheetId="25" hidden="1">{#N/A,#N/A,FALSE,"caratula";#N/A,#N/A,FALSE,"Product by line";#N/A,#N/A,FALSE,"YTD";#N/A,#N/A,FALSE,"Per Units";#N/A,#N/A,FALSE,"Amount"}</definedName>
    <definedName name="dfds" localSheetId="27" hidden="1">{#N/A,#N/A,FALSE,"caratula";#N/A,#N/A,FALSE,"Product by line";#N/A,#N/A,FALSE,"YTD";#N/A,#N/A,FALSE,"Per Units";#N/A,#N/A,FALSE,"Amount"}</definedName>
    <definedName name="dfds" localSheetId="31" hidden="1">{#N/A,#N/A,FALSE,"caratula";#N/A,#N/A,FALSE,"Product by line";#N/A,#N/A,FALSE,"YTD";#N/A,#N/A,FALSE,"Per Units";#N/A,#N/A,FALSE,"Amount"}</definedName>
    <definedName name="dfds" localSheetId="29" hidden="1">{#N/A,#N/A,FALSE,"caratula";#N/A,#N/A,FALSE,"Product by line";#N/A,#N/A,FALSE,"YTD";#N/A,#N/A,FALSE,"Per Units";#N/A,#N/A,FALSE,"Amount"}</definedName>
    <definedName name="dfds" localSheetId="23" hidden="1">{#N/A,#N/A,FALSE,"caratula";#N/A,#N/A,FALSE,"Product by line";#N/A,#N/A,FALSE,"YTD";#N/A,#N/A,FALSE,"Per Units";#N/A,#N/A,FALSE,"Amount"}</definedName>
    <definedName name="dfds" localSheetId="55" hidden="1">{#N/A,#N/A,FALSE,"caratula";#N/A,#N/A,FALSE,"Product by line";#N/A,#N/A,FALSE,"YTD";#N/A,#N/A,FALSE,"Per Units";#N/A,#N/A,FALSE,"Amount"}</definedName>
    <definedName name="dfds" hidden="1">{#N/A,#N/A,FALSE,"caratula";#N/A,#N/A,FALSE,"Product by line";#N/A,#N/A,FALSE,"YTD";#N/A,#N/A,FALSE,"Per Units";#N/A,#N/A,FALSE,"Amount"}</definedName>
    <definedName name="dfdsa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bv">#REF!</definedName>
    <definedName name="D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ssss" localSheetId="25" hidden="1">{#N/A,#N/A,FALSE,"CARATUL";#N/A,#N/A,FALSE,"PROFIT AND LOSS";#N/A,#N/A,FALSE,"GRAFICO_PBT";#N/A,#N/A,FALSE,"EXPLIC.VARIANTE";#N/A,#N/A,FALSE,"GENERAL EXP.AREA"}</definedName>
    <definedName name="dfdsfdsssss" localSheetId="27" hidden="1">{#N/A,#N/A,FALSE,"CARATUL";#N/A,#N/A,FALSE,"PROFIT AND LOSS";#N/A,#N/A,FALSE,"GRAFICO_PBT";#N/A,#N/A,FALSE,"EXPLIC.VARIANTE";#N/A,#N/A,FALSE,"GENERAL EXP.AREA"}</definedName>
    <definedName name="dfdsfdsssss" localSheetId="31" hidden="1">{#N/A,#N/A,FALSE,"CARATUL";#N/A,#N/A,FALSE,"PROFIT AND LOSS";#N/A,#N/A,FALSE,"GRAFICO_PBT";#N/A,#N/A,FALSE,"EXPLIC.VARIANTE";#N/A,#N/A,FALSE,"GENERAL EXP.AREA"}</definedName>
    <definedName name="dfdsfdsssss" localSheetId="29" hidden="1">{#N/A,#N/A,FALSE,"CARATUL";#N/A,#N/A,FALSE,"PROFIT AND LOSS";#N/A,#N/A,FALSE,"GRAFICO_PBT";#N/A,#N/A,FALSE,"EXPLIC.VARIANTE";#N/A,#N/A,FALSE,"GENERAL EXP.AREA"}</definedName>
    <definedName name="dfdsfdsssss" localSheetId="23" hidden="1">{#N/A,#N/A,FALSE,"CARATUL";#N/A,#N/A,FALSE,"PROFIT AND LOSS";#N/A,#N/A,FALSE,"GRAFICO_PBT";#N/A,#N/A,FALSE,"EXPLIC.VARIANTE";#N/A,#N/A,FALSE,"GENERAL EXP.AREA"}</definedName>
    <definedName name="dfdsfdsssss" localSheetId="55" hidden="1">{#N/A,#N/A,FALSE,"CARATUL";#N/A,#N/A,FALSE,"PROFIT AND LOSS";#N/A,#N/A,FALSE,"GRAFICO_PBT";#N/A,#N/A,FALSE,"EXPLIC.VARIANTE";#N/A,#N/A,FALSE,"GENERAL EXP.AREA"}</definedName>
    <definedName name="dfdsfdsssss" hidden="1">{#N/A,#N/A,FALSE,"CARATUL";#N/A,#N/A,FALSE,"PROFIT AND LOSS";#N/A,#N/A,FALSE,"GRAFICO_PBT";#N/A,#N/A,FALSE,"EXPLIC.VARIANTE";#N/A,#N/A,FALSE,"GENERAL EXP.AREA"}</definedName>
    <definedName name="dfdsfs" localSheetId="25" hidden="1">{#N/A,#N/A,FALSE,"CARATUL";#N/A,#N/A,FALSE,"PROFIT AND LOSS";#N/A,#N/A,FALSE,"GRAFICO_PBT";#N/A,#N/A,FALSE,"EXPLIC.VARIANTE";#N/A,#N/A,FALSE,"GENERAL EXP.AREA"}</definedName>
    <definedName name="dfdsfs" localSheetId="27" hidden="1">{#N/A,#N/A,FALSE,"CARATUL";#N/A,#N/A,FALSE,"PROFIT AND LOSS";#N/A,#N/A,FALSE,"GRAFICO_PBT";#N/A,#N/A,FALSE,"EXPLIC.VARIANTE";#N/A,#N/A,FALSE,"GENERAL EXP.AREA"}</definedName>
    <definedName name="dfdsfs" localSheetId="31" hidden="1">{#N/A,#N/A,FALSE,"CARATUL";#N/A,#N/A,FALSE,"PROFIT AND LOSS";#N/A,#N/A,FALSE,"GRAFICO_PBT";#N/A,#N/A,FALSE,"EXPLIC.VARIANTE";#N/A,#N/A,FALSE,"GENERAL EXP.AREA"}</definedName>
    <definedName name="dfdsfs" localSheetId="29" hidden="1">{#N/A,#N/A,FALSE,"CARATUL";#N/A,#N/A,FALSE,"PROFIT AND LOSS";#N/A,#N/A,FALSE,"GRAFICO_PBT";#N/A,#N/A,FALSE,"EXPLIC.VARIANTE";#N/A,#N/A,FALSE,"GENERAL EXP.AREA"}</definedName>
    <definedName name="dfdsfs" localSheetId="23" hidden="1">{#N/A,#N/A,FALSE,"CARATUL";#N/A,#N/A,FALSE,"PROFIT AND LOSS";#N/A,#N/A,FALSE,"GRAFICO_PBT";#N/A,#N/A,FALSE,"EXPLIC.VARIANTE";#N/A,#N/A,FALSE,"GENERAL EXP.AREA"}</definedName>
    <definedName name="dfdsfs" localSheetId="55" hidden="1">{#N/A,#N/A,FALSE,"CARATUL";#N/A,#N/A,FALSE,"PROFIT AND LOSS";#N/A,#N/A,FALSE,"GRAFICO_PBT";#N/A,#N/A,FALSE,"EXPLIC.VARIANTE";#N/A,#N/A,FALSE,"GENERAL EXP.AREA"}</definedName>
    <definedName name="dfdsfs" hidden="1">{#N/A,#N/A,FALSE,"CARATUL";#N/A,#N/A,FALSE,"PROFIT AND LOSS";#N/A,#N/A,FALSE,"GRAFICO_PBT";#N/A,#N/A,FALSE,"EXPLIC.VARIANTE";#N/A,#N/A,FALSE,"GENERAL EXP.AREA"}</definedName>
    <definedName name="dfdsfsdsdsdss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sdsdsdss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sd" localSheetId="25" hidden="1">{#N/A,#N/A,FALSE,"CARATUL";#N/A,#N/A,FALSE,"PROFIT AND LOSS";#N/A,#N/A,FALSE,"GRAFICO_PBT";#N/A,#N/A,FALSE,"EXPLIC.VARIANTE";#N/A,#N/A,FALSE,"GENERAL EXP.AREA"}</definedName>
    <definedName name="dfdssd" localSheetId="27" hidden="1">{#N/A,#N/A,FALSE,"CARATUL";#N/A,#N/A,FALSE,"PROFIT AND LOSS";#N/A,#N/A,FALSE,"GRAFICO_PBT";#N/A,#N/A,FALSE,"EXPLIC.VARIANTE";#N/A,#N/A,FALSE,"GENERAL EXP.AREA"}</definedName>
    <definedName name="dfdssd" localSheetId="31" hidden="1">{#N/A,#N/A,FALSE,"CARATUL";#N/A,#N/A,FALSE,"PROFIT AND LOSS";#N/A,#N/A,FALSE,"GRAFICO_PBT";#N/A,#N/A,FALSE,"EXPLIC.VARIANTE";#N/A,#N/A,FALSE,"GENERAL EXP.AREA"}</definedName>
    <definedName name="dfdssd" localSheetId="29" hidden="1">{#N/A,#N/A,FALSE,"CARATUL";#N/A,#N/A,FALSE,"PROFIT AND LOSS";#N/A,#N/A,FALSE,"GRAFICO_PBT";#N/A,#N/A,FALSE,"EXPLIC.VARIANTE";#N/A,#N/A,FALSE,"GENERAL EXP.AREA"}</definedName>
    <definedName name="dfdssd" localSheetId="23" hidden="1">{#N/A,#N/A,FALSE,"CARATUL";#N/A,#N/A,FALSE,"PROFIT AND LOSS";#N/A,#N/A,FALSE,"GRAFICO_PBT";#N/A,#N/A,FALSE,"EXPLIC.VARIANTE";#N/A,#N/A,FALSE,"GENERAL EXP.AREA"}</definedName>
    <definedName name="dfdssd" localSheetId="55" hidden="1">{#N/A,#N/A,FALSE,"CARATUL";#N/A,#N/A,FALSE,"PROFIT AND LOSS";#N/A,#N/A,FALSE,"GRAFICO_PBT";#N/A,#N/A,FALSE,"EXPLIC.VARIANTE";#N/A,#N/A,FALSE,"GENERAL EXP.AREA"}</definedName>
    <definedName name="dfdssd" hidden="1">{#N/A,#N/A,FALSE,"CARATUL";#N/A,#N/A,FALSE,"PROFIT AND LOSS";#N/A,#N/A,FALSE,"GRAFICO_PBT";#N/A,#N/A,FALSE,"EXPLIC.VARIANTE";#N/A,#N/A,FALSE,"GENERAL EXP.AREA"}</definedName>
    <definedName name="dfdww" hidden="1">#REF!</definedName>
    <definedName name="dfesd">#REF!</definedName>
    <definedName name="df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" localSheetId="39">[1]!_p1</definedName>
    <definedName name="DFFD" localSheetId="20">[1]!_p1</definedName>
    <definedName name="DFFD" localSheetId="4">[1]!_p1</definedName>
    <definedName name="DFFD" localSheetId="25">[1]!_p1</definedName>
    <definedName name="DFFD" localSheetId="27">[1]!_p1</definedName>
    <definedName name="DFFD" localSheetId="31">[1]!_p1</definedName>
    <definedName name="DFFD" localSheetId="35">[1]!_p1</definedName>
    <definedName name="DFFD" localSheetId="33">[1]!_p1</definedName>
    <definedName name="DFFD" localSheetId="53">[1]!_p1</definedName>
    <definedName name="DFFD" localSheetId="29">[1]!_p1</definedName>
    <definedName name="DFFD" localSheetId="49">[1]!_p1</definedName>
    <definedName name="DFFD" localSheetId="6">[1]!_p1</definedName>
    <definedName name="DFFD" localSheetId="41">[1]!_p1</definedName>
    <definedName name="DFFD" localSheetId="8">[1]!_p1</definedName>
    <definedName name="DFFD" localSheetId="43">[1]!_p1</definedName>
    <definedName name="DFFD" localSheetId="10">[1]!_p1</definedName>
    <definedName name="DFFD" localSheetId="37">[1]!_p1</definedName>
    <definedName name="DFFD" localSheetId="12">[1]!_p1</definedName>
    <definedName name="DFFD" localSheetId="51">[1]!_p1</definedName>
    <definedName name="DFFD" localSheetId="14">[1]!_p1</definedName>
    <definedName name="DFFD" localSheetId="23">[1]!_p1</definedName>
    <definedName name="DFFD" localSheetId="55">[0]!_p1</definedName>
    <definedName name="DFFD" localSheetId="47">[1]!_p1</definedName>
    <definedName name="DFFD" localSheetId="18">[1]!_p1</definedName>
    <definedName name="DFFD" localSheetId="45">[1]!_p1</definedName>
    <definedName name="DFFD" localSheetId="16">[1]!_p1</definedName>
    <definedName name="DFFD">[0]!_p1</definedName>
    <definedName name="dffdfdfdf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fdfdfdf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G">#REF!</definedName>
    <definedName name="dfg???f?" localSheetId="25" hidden="1">{#N/A,#N/A,FALSE,"caratula";#N/A,#N/A,FALSE,"Product by line";#N/A,#N/A,FALSE,"YTD";#N/A,#N/A,FALSE,"Per Units";#N/A,#N/A,FALSE,"Amount"}</definedName>
    <definedName name="dfg???f?" localSheetId="27" hidden="1">{#N/A,#N/A,FALSE,"caratula";#N/A,#N/A,FALSE,"Product by line";#N/A,#N/A,FALSE,"YTD";#N/A,#N/A,FALSE,"Per Units";#N/A,#N/A,FALSE,"Amount"}</definedName>
    <definedName name="dfg???f?" localSheetId="31" hidden="1">{#N/A,#N/A,FALSE,"caratula";#N/A,#N/A,FALSE,"Product by line";#N/A,#N/A,FALSE,"YTD";#N/A,#N/A,FALSE,"Per Units";#N/A,#N/A,FALSE,"Amount"}</definedName>
    <definedName name="dfg???f?" localSheetId="29" hidden="1">{#N/A,#N/A,FALSE,"caratula";#N/A,#N/A,FALSE,"Product by line";#N/A,#N/A,FALSE,"YTD";#N/A,#N/A,FALSE,"Per Units";#N/A,#N/A,FALSE,"Amount"}</definedName>
    <definedName name="dfg???f?" localSheetId="23" hidden="1">{#N/A,#N/A,FALSE,"caratula";#N/A,#N/A,FALSE,"Product by line";#N/A,#N/A,FALSE,"YTD";#N/A,#N/A,FALSE,"Per Units";#N/A,#N/A,FALSE,"Amount"}</definedName>
    <definedName name="dfg???f?" localSheetId="55" hidden="1">{#N/A,#N/A,FALSE,"caratula";#N/A,#N/A,FALSE,"Product by line";#N/A,#N/A,FALSE,"YTD";#N/A,#N/A,FALSE,"Per Units";#N/A,#N/A,FALSE,"Amount"}</definedName>
    <definedName name="dfg???f?" hidden="1">{#N/A,#N/A,FALSE,"caratula";#N/A,#N/A,FALSE,"Product by line";#N/A,#N/A,FALSE,"YTD";#N/A,#N/A,FALSE,"Per Units";#N/A,#N/A,FALSE,"Amount"}</definedName>
    <definedName name="dfga" localSheetId="25" hidden="1">{#N/A,#N/A,FALSE,"BALLANTINE´S ";#N/A,#N/A,FALSE,"FUNDADOR"}</definedName>
    <definedName name="dfga" localSheetId="27" hidden="1">{#N/A,#N/A,FALSE,"BALLANTINE´S ";#N/A,#N/A,FALSE,"FUNDADOR"}</definedName>
    <definedName name="dfga" localSheetId="31" hidden="1">{#N/A,#N/A,FALSE,"BALLANTINE´S ";#N/A,#N/A,FALSE,"FUNDADOR"}</definedName>
    <definedName name="dfga" localSheetId="29" hidden="1">{#N/A,#N/A,FALSE,"BALLANTINE´S ";#N/A,#N/A,FALSE,"FUNDADOR"}</definedName>
    <definedName name="dfga" localSheetId="23" hidden="1">{#N/A,#N/A,FALSE,"BALLANTINE´S ";#N/A,#N/A,FALSE,"FUNDADOR"}</definedName>
    <definedName name="dfga" localSheetId="55" hidden="1">{#N/A,#N/A,FALSE,"BALLANTINE´S ";#N/A,#N/A,FALSE,"FUNDADOR"}</definedName>
    <definedName name="dfga" hidden="1">{#N/A,#N/A,FALSE,"BALLANTINE´S ";#N/A,#N/A,FALSE,"FUNDADOR"}</definedName>
    <definedName name="dfgd">#REF!</definedName>
    <definedName name="DFGDFG">#REF!</definedName>
    <definedName name="dfgdfgs" localSheetId="25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27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31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29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23" hidden="1">{#N/A,#N/A,FALSE,"PRECIO FULL";#N/A,#N/A,FALSE,"LARA";#N/A,#N/A,FALSE,"CARACAS";#N/A,#N/A,FALSE,"DISBRACENTRO";#N/A,#N/A,FALSE,"ANDES";#N/A,#N/A,FALSE,"MAR CARIBE";#N/A,#N/A,FALSE,"RIO BEER";#N/A,#N/A,FALSE,"DISBRAH"}</definedName>
    <definedName name="dfgdfgs" localSheetId="55" hidden="1">{#N/A,#N/A,FALSE,"PRECIO FULL";#N/A,#N/A,FALSE,"LARA";#N/A,#N/A,FALSE,"CARACAS";#N/A,#N/A,FALSE,"DISBRACENTRO";#N/A,#N/A,FALSE,"ANDES";#N/A,#N/A,FALSE,"MAR CARIBE";#N/A,#N/A,FALSE,"RIO BEER";#N/A,#N/A,FALSE,"DISBRAH"}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gf" localSheetId="25" hidden="1">{#N/A,#N/A,FALSE,"FIN AÑO"}</definedName>
    <definedName name="dfgdgf" localSheetId="27" hidden="1">{#N/A,#N/A,FALSE,"FIN AÑO"}</definedName>
    <definedName name="dfgdgf" localSheetId="31" hidden="1">{#N/A,#N/A,FALSE,"FIN AÑO"}</definedName>
    <definedName name="dfgdgf" localSheetId="29" hidden="1">{#N/A,#N/A,FALSE,"FIN AÑO"}</definedName>
    <definedName name="dfgdgf" localSheetId="23" hidden="1">{#N/A,#N/A,FALSE,"FIN AÑO"}</definedName>
    <definedName name="dfgdgf" localSheetId="55" hidden="1">{#N/A,#N/A,FALSE,"FIN AÑO"}</definedName>
    <definedName name="dfgdgf" hidden="1">{#N/A,#N/A,FALSE,"FIN AÑO"}</definedName>
    <definedName name="dfgh">#REF!</definedName>
    <definedName name="dfgretg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etg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grr" localSheetId="25" hidden="1">{#N/A,#N/A,FALSE,"CARATUL";#N/A,#N/A,FALSE,"PROFIT AND LOSS";#N/A,#N/A,FALSE,"GRAFICO_PBT";#N/A,#N/A,FALSE,"EXPLIC.VARIANTE";#N/A,#N/A,FALSE,"GENERAL EXP.AREA"}</definedName>
    <definedName name="dfgrr" localSheetId="27" hidden="1">{#N/A,#N/A,FALSE,"CARATUL";#N/A,#N/A,FALSE,"PROFIT AND LOSS";#N/A,#N/A,FALSE,"GRAFICO_PBT";#N/A,#N/A,FALSE,"EXPLIC.VARIANTE";#N/A,#N/A,FALSE,"GENERAL EXP.AREA"}</definedName>
    <definedName name="dfgrr" localSheetId="31" hidden="1">{#N/A,#N/A,FALSE,"CARATUL";#N/A,#N/A,FALSE,"PROFIT AND LOSS";#N/A,#N/A,FALSE,"GRAFICO_PBT";#N/A,#N/A,FALSE,"EXPLIC.VARIANTE";#N/A,#N/A,FALSE,"GENERAL EXP.AREA"}</definedName>
    <definedName name="dfgrr" localSheetId="29" hidden="1">{#N/A,#N/A,FALSE,"CARATUL";#N/A,#N/A,FALSE,"PROFIT AND LOSS";#N/A,#N/A,FALSE,"GRAFICO_PBT";#N/A,#N/A,FALSE,"EXPLIC.VARIANTE";#N/A,#N/A,FALSE,"GENERAL EXP.AREA"}</definedName>
    <definedName name="dfgrr" localSheetId="23" hidden="1">{#N/A,#N/A,FALSE,"CARATUL";#N/A,#N/A,FALSE,"PROFIT AND LOSS";#N/A,#N/A,FALSE,"GRAFICO_PBT";#N/A,#N/A,FALSE,"EXPLIC.VARIANTE";#N/A,#N/A,FALSE,"GENERAL EXP.AREA"}</definedName>
    <definedName name="dfgrr" localSheetId="55" hidden="1">{#N/A,#N/A,FALSE,"CARATUL";#N/A,#N/A,FALSE,"PROFIT AND LOSS";#N/A,#N/A,FALSE,"GRAFICO_PBT";#N/A,#N/A,FALSE,"EXPLIC.VARIANTE";#N/A,#N/A,FALSE,"GENERAL EXP.AREA"}</definedName>
    <definedName name="dfgrr" hidden="1">{#N/A,#N/A,FALSE,"CARATUL";#N/A,#N/A,FALSE,"PROFIT AND LOSS";#N/A,#N/A,FALSE,"GRAFICO_PBT";#N/A,#N/A,FALSE,"EXPLIC.VARIANTE";#N/A,#N/A,FALSE,"GENERAL EXP.AREA"}</definedName>
    <definedName name="dfgserf" localSheetId="25" hidden="1">{"1DhPgAbs",#N/A,FALSE,"dHora";"2DhPgPerc",#N/A,FALSE,"dHora";"3DhPgAbsAcum",#N/A,FALSE,"dHora"}</definedName>
    <definedName name="dfgserf" localSheetId="27" hidden="1">{"1DhPgAbs",#N/A,FALSE,"dHora";"2DhPgPerc",#N/A,FALSE,"dHora";"3DhPgAbsAcum",#N/A,FALSE,"dHora"}</definedName>
    <definedName name="dfgserf" localSheetId="31" hidden="1">{"1DhPgAbs",#N/A,FALSE,"dHora";"2DhPgPerc",#N/A,FALSE,"dHora";"3DhPgAbsAcum",#N/A,FALSE,"dHora"}</definedName>
    <definedName name="dfgserf" localSheetId="29" hidden="1">{"1DhPgAbs",#N/A,FALSE,"dHora";"2DhPgPerc",#N/A,FALSE,"dHora";"3DhPgAbsAcum",#N/A,FALSE,"dHora"}</definedName>
    <definedName name="dfgserf" localSheetId="23" hidden="1">{"1DhPgAbs",#N/A,FALSE,"dHora";"2DhPgPerc",#N/A,FALSE,"dHora";"3DhPgAbsAcum",#N/A,FALSE,"dHora"}</definedName>
    <definedName name="dfgserf" localSheetId="55" hidden="1">{"1DhPgAbs",#N/A,FALSE,"dHora";"2DhPgPerc",#N/A,FALSE,"dHora";"3DhPgAbsAcum",#N/A,FALSE,"dHora"}</definedName>
    <definedName name="dfgserf" hidden="1">{"1DhPgAbs",#N/A,FALSE,"dHora";"2DhPgPerc",#N/A,FALSE,"dHora";"3DhPgAbsAcum",#N/A,FALSE,"dHora"}</definedName>
    <definedName name="dfgsrg" localSheetId="25" hidden="1">{"'Janeiro'!$A$1:$I$153"}</definedName>
    <definedName name="dfgsrg" localSheetId="27" hidden="1">{"'Janeiro'!$A$1:$I$153"}</definedName>
    <definedName name="dfgsrg" localSheetId="31" hidden="1">{"'Janeiro'!$A$1:$I$153"}</definedName>
    <definedName name="dfgsrg" localSheetId="29" hidden="1">{"'Janeiro'!$A$1:$I$153"}</definedName>
    <definedName name="dfgsrg" localSheetId="23" hidden="1">{"'Janeiro'!$A$1:$I$153"}</definedName>
    <definedName name="dfgsrg" localSheetId="55" hidden="1">{"'Janeiro'!$A$1:$I$153"}</definedName>
    <definedName name="dfgsrg" hidden="1">{"'Janeiro'!$A$1:$I$153"}</definedName>
    <definedName name="dfgt" localSheetId="25" hidden="1">{"AUTONOMO_F_6",#N/A,FALSE,"RE1003"}</definedName>
    <definedName name="dfgt" localSheetId="27" hidden="1">{"AUTONOMO_F_6",#N/A,FALSE,"RE1003"}</definedName>
    <definedName name="dfgt" localSheetId="31" hidden="1">{"AUTONOMO_F_6",#N/A,FALSE,"RE1003"}</definedName>
    <definedName name="dfgt" localSheetId="29" hidden="1">{"AUTONOMO_F_6",#N/A,FALSE,"RE1003"}</definedName>
    <definedName name="dfgt" localSheetId="23" hidden="1">{"AUTONOMO_F_6",#N/A,FALSE,"RE1003"}</definedName>
    <definedName name="dfgt" localSheetId="55" hidden="1">{"AUTONOMO_F_6",#N/A,FALSE,"RE1003"}</definedName>
    <definedName name="dfgt" hidden="1">{"AUTONOMO_F_6",#N/A,FALSE,"RE1003"}</definedName>
    <definedName name="dfgtrhytr">#REF!</definedName>
    <definedName name="dfgwer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gwer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ｄｆｇふぁがｆが" localSheetId="25" hidden="1">{#N/A,#N/A,FALSE,"caratula";#N/A,#N/A,FALSE,"Product by line";#N/A,#N/A,FALSE,"YTD";#N/A,#N/A,FALSE,"Per Units";#N/A,#N/A,FALSE,"Amount"}</definedName>
    <definedName name="ｄｆｇふぁがｆが" localSheetId="27" hidden="1">{#N/A,#N/A,FALSE,"caratula";#N/A,#N/A,FALSE,"Product by line";#N/A,#N/A,FALSE,"YTD";#N/A,#N/A,FALSE,"Per Units";#N/A,#N/A,FALSE,"Amount"}</definedName>
    <definedName name="ｄｆｇふぁがｆが" localSheetId="31" hidden="1">{#N/A,#N/A,FALSE,"caratula";#N/A,#N/A,FALSE,"Product by line";#N/A,#N/A,FALSE,"YTD";#N/A,#N/A,FALSE,"Per Units";#N/A,#N/A,FALSE,"Amount"}</definedName>
    <definedName name="ｄｆｇふぁがｆが" localSheetId="29" hidden="1">{#N/A,#N/A,FALSE,"caratula";#N/A,#N/A,FALSE,"Product by line";#N/A,#N/A,FALSE,"YTD";#N/A,#N/A,FALSE,"Per Units";#N/A,#N/A,FALSE,"Amount"}</definedName>
    <definedName name="ｄｆｇふぁがｆが" localSheetId="23" hidden="1">{#N/A,#N/A,FALSE,"caratula";#N/A,#N/A,FALSE,"Product by line";#N/A,#N/A,FALSE,"YTD";#N/A,#N/A,FALSE,"Per Units";#N/A,#N/A,FALSE,"Amount"}</definedName>
    <definedName name="ｄｆｇふぁがｆが" localSheetId="55" hidden="1">{#N/A,#N/A,FALSE,"caratula";#N/A,#N/A,FALSE,"Product by line";#N/A,#N/A,FALSE,"YTD";#N/A,#N/A,FALSE,"Per Units";#N/A,#N/A,FALSE,"Amount"}</definedName>
    <definedName name="ｄｆｇふぁがｆが" hidden="1">{#N/A,#N/A,FALSE,"caratula";#N/A,#N/A,FALSE,"Product by line";#N/A,#N/A,FALSE,"YTD";#N/A,#N/A,FALSE,"Per Units";#N/A,#N/A,FALSE,"Amount"}</definedName>
    <definedName name="dfhg">#REF!</definedName>
    <definedName name="DFHSRG" localSheetId="25" hidden="1">{"1DhPgAbs",#N/A,FALSE,"dHora";"2DhPgPerc",#N/A,FALSE,"dHora";"3DhPgAbsAcum",#N/A,FALSE,"dHora"}</definedName>
    <definedName name="DFHSRG" localSheetId="27" hidden="1">{"1DhPgAbs",#N/A,FALSE,"dHora";"2DhPgPerc",#N/A,FALSE,"dHora";"3DhPgAbsAcum",#N/A,FALSE,"dHora"}</definedName>
    <definedName name="DFHSRG" localSheetId="31" hidden="1">{"1DhPgAbs",#N/A,FALSE,"dHora";"2DhPgPerc",#N/A,FALSE,"dHora";"3DhPgAbsAcum",#N/A,FALSE,"dHora"}</definedName>
    <definedName name="DFHSRG" localSheetId="29" hidden="1">{"1DhPgAbs",#N/A,FALSE,"dHora";"2DhPgPerc",#N/A,FALSE,"dHora";"3DhPgAbsAcum",#N/A,FALSE,"dHora"}</definedName>
    <definedName name="DFHSRG" localSheetId="23" hidden="1">{"1DhPgAbs",#N/A,FALSE,"dHora";"2DhPgPerc",#N/A,FALSE,"dHora";"3DhPgAbsAcum",#N/A,FALSE,"dHora"}</definedName>
    <definedName name="DFHSRG" localSheetId="55" hidden="1">{"1DhPgAbs",#N/A,FALSE,"dHora";"2DhPgPerc",#N/A,FALSE,"dHora";"3DhPgAbsAcum",#N/A,FALSE,"dHora"}</definedName>
    <definedName name="DFHSRG" hidden="1">{"1DhPgAbs",#N/A,FALSE,"dHora";"2DhPgPerc",#N/A,FALSE,"dHora";"3DhPgAbsAcum",#N/A,FALSE,"dHora"}</definedName>
    <definedName name="DFHTY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HTY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lgkldfyh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e" localSheetId="39">[1]!____p1</definedName>
    <definedName name="dfre" localSheetId="20">[1]!____p1</definedName>
    <definedName name="dfre" localSheetId="4">[1]!____p1</definedName>
    <definedName name="dfre" localSheetId="25">[1]!____p1</definedName>
    <definedName name="dfre" localSheetId="27">[1]!____p1</definedName>
    <definedName name="dfre" localSheetId="31">[1]!____p1</definedName>
    <definedName name="dfre" localSheetId="35">[1]!____p1</definedName>
    <definedName name="dfre" localSheetId="33">[1]!____p1</definedName>
    <definedName name="dfre" localSheetId="53">[1]!____p1</definedName>
    <definedName name="dfre" localSheetId="29">[1]!____p1</definedName>
    <definedName name="dfre" localSheetId="49">[1]!____p1</definedName>
    <definedName name="dfre" localSheetId="6">[1]!____p1</definedName>
    <definedName name="dfre" localSheetId="41">[1]!____p1</definedName>
    <definedName name="dfre" localSheetId="8">[1]!____p1</definedName>
    <definedName name="dfre" localSheetId="43">[1]!____p1</definedName>
    <definedName name="dfre" localSheetId="10">[1]!____p1</definedName>
    <definedName name="dfre" localSheetId="37">[1]!____p1</definedName>
    <definedName name="dfre" localSheetId="12">[1]!____p1</definedName>
    <definedName name="dfre" localSheetId="51">[1]!____p1</definedName>
    <definedName name="dfre" localSheetId="14">[1]!____p1</definedName>
    <definedName name="dfre" localSheetId="23">[1]!____p1</definedName>
    <definedName name="dfre" localSheetId="55">[0]!____p1</definedName>
    <definedName name="dfre" localSheetId="47">[1]!____p1</definedName>
    <definedName name="dfre" localSheetId="18">[1]!____p1</definedName>
    <definedName name="dfre" localSheetId="45">[1]!____p1</definedName>
    <definedName name="dfre" localSheetId="16">[1]!____p1</definedName>
    <definedName name="dfre">[0]!____p1</definedName>
    <definedName name="dfre_1">#NAME?</definedName>
    <definedName name="dfre_2">#NAME?</definedName>
    <definedName name="dfre_3">#NAME?</definedName>
    <definedName name="dfre_4">#NAME?</definedName>
    <definedName name="dfrsd">#REF!</definedName>
    <definedName name="dfrwer">#REF!</definedName>
    <definedName name="dfsaklfkasçlfksa">#REF!</definedName>
    <definedName name="dfsda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a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DSFSD">#REF!</definedName>
    <definedName name="dfsdf">#REF!</definedName>
    <definedName name="dfsdfasdfasdfasdf">#REF!</definedName>
    <definedName name="dfsdfdsfdsafdsa" localSheetId="25" hidden="1">{#N/A,#N/A,FALSE,"CARATUL";#N/A,#N/A,FALSE,"PROFIT AND LOSS";#N/A,#N/A,FALSE,"GRAFICO_PBT";#N/A,#N/A,FALSE,"EXPLIC.VARIANTE";#N/A,#N/A,FALSE,"GENERAL EXP.AREA"}</definedName>
    <definedName name="dfsdfdsfdsafdsa" localSheetId="27" hidden="1">{#N/A,#N/A,FALSE,"CARATUL";#N/A,#N/A,FALSE,"PROFIT AND LOSS";#N/A,#N/A,FALSE,"GRAFICO_PBT";#N/A,#N/A,FALSE,"EXPLIC.VARIANTE";#N/A,#N/A,FALSE,"GENERAL EXP.AREA"}</definedName>
    <definedName name="dfsdfdsfdsafdsa" localSheetId="31" hidden="1">{#N/A,#N/A,FALSE,"CARATUL";#N/A,#N/A,FALSE,"PROFIT AND LOSS";#N/A,#N/A,FALSE,"GRAFICO_PBT";#N/A,#N/A,FALSE,"EXPLIC.VARIANTE";#N/A,#N/A,FALSE,"GENERAL EXP.AREA"}</definedName>
    <definedName name="dfsdfdsfdsafdsa" localSheetId="29" hidden="1">{#N/A,#N/A,FALSE,"CARATUL";#N/A,#N/A,FALSE,"PROFIT AND LOSS";#N/A,#N/A,FALSE,"GRAFICO_PBT";#N/A,#N/A,FALSE,"EXPLIC.VARIANTE";#N/A,#N/A,FALSE,"GENERAL EXP.AREA"}</definedName>
    <definedName name="dfsdfdsfdsafdsa" localSheetId="23" hidden="1">{#N/A,#N/A,FALSE,"CARATUL";#N/A,#N/A,FALSE,"PROFIT AND LOSS";#N/A,#N/A,FALSE,"GRAFICO_PBT";#N/A,#N/A,FALSE,"EXPLIC.VARIANTE";#N/A,#N/A,FALSE,"GENERAL EXP.AREA"}</definedName>
    <definedName name="dfsdfdsfdsafdsa" localSheetId="55" hidden="1">{#N/A,#N/A,FALSE,"CARATUL";#N/A,#N/A,FALSE,"PROFIT AND LOSS";#N/A,#N/A,FALSE,"GRAFICO_PBT";#N/A,#N/A,FALSE,"EXPLIC.VARIANTE";#N/A,#N/A,FALSE,"GENERAL EXP.AREA"}</definedName>
    <definedName name="dfsdfdsfdsafdsa" hidden="1">{#N/A,#N/A,FALSE,"CARATUL";#N/A,#N/A,FALSE,"PROFIT AND LOSS";#N/A,#N/A,FALSE,"GRAFICO_PBT";#N/A,#N/A,FALSE,"EXPLIC.VARIANTE";#N/A,#N/A,FALSE,"GENERAL EXP.AREA"}</definedName>
    <definedName name="dfsdfgsfdg">#REF!</definedName>
    <definedName name="dfsdfs">#REF!</definedName>
    <definedName name="dfsdfsd">#REF!</definedName>
    <definedName name="dfsdfsdfsdfsdf">#REF!</definedName>
    <definedName name="dfsf">#REF!</definedName>
    <definedName name="dfsfsdf" localSheetId="25" hidden="1">{"prem1",#N/A,FALSE,"Consolidado";"pl_us",#N/A,FALSE,"Consolidado";"pl_hl",#N/A,FALSE,"Consolidado";"bs",#N/A,FALSE,"Consolidado";"cf",#N/A,FALSE,"Consolidado"}</definedName>
    <definedName name="dfsfsdf" localSheetId="27" hidden="1">{"prem1",#N/A,FALSE,"Consolidado";"pl_us",#N/A,FALSE,"Consolidado";"pl_hl",#N/A,FALSE,"Consolidado";"bs",#N/A,FALSE,"Consolidado";"cf",#N/A,FALSE,"Consolidado"}</definedName>
    <definedName name="dfsfsdf" localSheetId="31" hidden="1">{"prem1",#N/A,FALSE,"Consolidado";"pl_us",#N/A,FALSE,"Consolidado";"pl_hl",#N/A,FALSE,"Consolidado";"bs",#N/A,FALSE,"Consolidado";"cf",#N/A,FALSE,"Consolidado"}</definedName>
    <definedName name="dfsfsdf" localSheetId="29" hidden="1">{"prem1",#N/A,FALSE,"Consolidado";"pl_us",#N/A,FALSE,"Consolidado";"pl_hl",#N/A,FALSE,"Consolidado";"bs",#N/A,FALSE,"Consolidado";"cf",#N/A,FALSE,"Consolidado"}</definedName>
    <definedName name="dfsfsdf" localSheetId="23" hidden="1">{"prem1",#N/A,FALSE,"Consolidado";"pl_us",#N/A,FALSE,"Consolidado";"pl_hl",#N/A,FALSE,"Consolidado";"bs",#N/A,FALSE,"Consolidado";"cf",#N/A,FALSE,"Consolidado"}</definedName>
    <definedName name="dfsfsdf" localSheetId="55" hidden="1">{"prem1",#N/A,FALSE,"Consolidado";"pl_us",#N/A,FALSE,"Consolidado";"pl_hl",#N/A,FALSE,"Consolidado";"bs",#N/A,FALSE,"Consolidado";"cf",#N/A,FALSE,"Consolidado"}</definedName>
    <definedName name="dfsfsdf" hidden="1">{"prem1",#N/A,FALSE,"Consolidado";"pl_us",#N/A,FALSE,"Consolidado";"pl_hl",#N/A,FALSE,"Consolidado";"bs",#N/A,FALSE,"Consolidado";"cf",#N/A,FALSE,"Consolidado"}</definedName>
    <definedName name="DFSGFD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GF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" localSheetId="25" hidden="1">{#N/A,#N/A,FALSE,"FIN AÑO"}</definedName>
    <definedName name="dfss" localSheetId="27" hidden="1">{#N/A,#N/A,FALSE,"FIN AÑO"}</definedName>
    <definedName name="dfss" localSheetId="31" hidden="1">{#N/A,#N/A,FALSE,"FIN AÑO"}</definedName>
    <definedName name="dfss" localSheetId="29" hidden="1">{#N/A,#N/A,FALSE,"FIN AÑO"}</definedName>
    <definedName name="dfss" localSheetId="23" hidden="1">{#N/A,#N/A,FALSE,"FIN AÑO"}</definedName>
    <definedName name="dfss" localSheetId="55" hidden="1">{#N/A,#N/A,FALSE,"FIN AÑO"}</definedName>
    <definedName name="dfss" hidden="1">{#N/A,#N/A,FALSE,"FIN AÑO"}</definedName>
    <definedName name="dfssd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dsssssss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SFSDSS" localSheetId="25" hidden="1">{#N/A,#N/A,FALSE,"Sheet1 (2)"}</definedName>
    <definedName name="DFSSFSDSS" localSheetId="27" hidden="1">{#N/A,#N/A,FALSE,"Sheet1 (2)"}</definedName>
    <definedName name="DFSSFSDSS" localSheetId="31" hidden="1">{#N/A,#N/A,FALSE,"Sheet1 (2)"}</definedName>
    <definedName name="DFSSFSDSS" localSheetId="29" hidden="1">{#N/A,#N/A,FALSE,"Sheet1 (2)"}</definedName>
    <definedName name="DFSSFSDSS" localSheetId="23" hidden="1">{#N/A,#N/A,FALSE,"Sheet1 (2)"}</definedName>
    <definedName name="DFSSFSDSS" localSheetId="55" hidden="1">{#N/A,#N/A,FALSE,"Sheet1 (2)"}</definedName>
    <definedName name="DFSSFSDSS" hidden="1">{#N/A,#N/A,FALSE,"Sheet1 (2)"}</definedName>
    <definedName name="dfvesftr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esftr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fvs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v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xgvers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fxgvers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ERTW">#REF!</definedName>
    <definedName name="dgfe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E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fr" localSheetId="25" hidden="1">{#N/A,#N/A,FALSE,"CARATUL";#N/A,#N/A,FALSE,"PROFIT AND LOSS";#N/A,#N/A,FALSE,"GRAFICO_PBT";#N/A,#N/A,FALSE,"EXPLIC.VARIANTE";#N/A,#N/A,FALSE,"GENERAL EXP.AREA"}</definedName>
    <definedName name="dgfr" localSheetId="27" hidden="1">{#N/A,#N/A,FALSE,"CARATUL";#N/A,#N/A,FALSE,"PROFIT AND LOSS";#N/A,#N/A,FALSE,"GRAFICO_PBT";#N/A,#N/A,FALSE,"EXPLIC.VARIANTE";#N/A,#N/A,FALSE,"GENERAL EXP.AREA"}</definedName>
    <definedName name="dgfr" localSheetId="31" hidden="1">{#N/A,#N/A,FALSE,"CARATUL";#N/A,#N/A,FALSE,"PROFIT AND LOSS";#N/A,#N/A,FALSE,"GRAFICO_PBT";#N/A,#N/A,FALSE,"EXPLIC.VARIANTE";#N/A,#N/A,FALSE,"GENERAL EXP.AREA"}</definedName>
    <definedName name="dgfr" localSheetId="29" hidden="1">{#N/A,#N/A,FALSE,"CARATUL";#N/A,#N/A,FALSE,"PROFIT AND LOSS";#N/A,#N/A,FALSE,"GRAFICO_PBT";#N/A,#N/A,FALSE,"EXPLIC.VARIANTE";#N/A,#N/A,FALSE,"GENERAL EXP.AREA"}</definedName>
    <definedName name="dgfr" localSheetId="23" hidden="1">{#N/A,#N/A,FALSE,"CARATUL";#N/A,#N/A,FALSE,"PROFIT AND LOSS";#N/A,#N/A,FALSE,"GRAFICO_PBT";#N/A,#N/A,FALSE,"EXPLIC.VARIANTE";#N/A,#N/A,FALSE,"GENERAL EXP.AREA"}</definedName>
    <definedName name="dgfr" localSheetId="55" hidden="1">{#N/A,#N/A,FALSE,"CARATUL";#N/A,#N/A,FALSE,"PROFIT AND LOSS";#N/A,#N/A,FALSE,"GRAFICO_PBT";#N/A,#N/A,FALSE,"EXPLIC.VARIANTE";#N/A,#N/A,FALSE,"GENERAL EXP.AREA"}</definedName>
    <definedName name="dgfr" hidden="1">{#N/A,#N/A,FALSE,"CARATUL";#N/A,#N/A,FALSE,"PROFIT AND LOSS";#N/A,#N/A,FALSE,"GRAFICO_PBT";#N/A,#N/A,FALSE,"EXPLIC.VARIANTE";#N/A,#N/A,FALSE,"GENERAL EXP.AREA"}</definedName>
    <definedName name="dgfsdr">#REF!</definedName>
    <definedName name="dgjkheo" localSheetId="25" hidden="1">{"'Janeiro'!$A$1:$I$153"}</definedName>
    <definedName name="dgjkheo" localSheetId="27" hidden="1">{"'Janeiro'!$A$1:$I$153"}</definedName>
    <definedName name="dgjkheo" localSheetId="31" hidden="1">{"'Janeiro'!$A$1:$I$153"}</definedName>
    <definedName name="dgjkheo" localSheetId="29" hidden="1">{"'Janeiro'!$A$1:$I$153"}</definedName>
    <definedName name="dgjkheo" localSheetId="23" hidden="1">{"'Janeiro'!$A$1:$I$153"}</definedName>
    <definedName name="dgjkheo" localSheetId="55" hidden="1">{"'Janeiro'!$A$1:$I$153"}</definedName>
    <definedName name="dgjkheo" hidden="1">{"'Janeiro'!$A$1:$I$153"}</definedName>
    <definedName name="DGRETR" localSheetId="25" hidden="1">{"'Janeiro'!$A$1:$I$153"}</definedName>
    <definedName name="DGRETR" localSheetId="27" hidden="1">{"'Janeiro'!$A$1:$I$153"}</definedName>
    <definedName name="DGRETR" localSheetId="31" hidden="1">{"'Janeiro'!$A$1:$I$153"}</definedName>
    <definedName name="DGRETR" localSheetId="29" hidden="1">{"'Janeiro'!$A$1:$I$153"}</definedName>
    <definedName name="DGRETR" localSheetId="23" hidden="1">{"'Janeiro'!$A$1:$I$153"}</definedName>
    <definedName name="DGRETR" localSheetId="55" hidden="1">{"'Janeiro'!$A$1:$I$153"}</definedName>
    <definedName name="DGRETR" hidden="1">{"'Janeiro'!$A$1:$I$153"}</definedName>
    <definedName name="dgsg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RTE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SRTE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gvd" hidden="1">#REF!</definedName>
    <definedName name="DhAcesAbs">#REF!</definedName>
    <definedName name="DhAcesAbsAcum">#REF!</definedName>
    <definedName name="DhAcesPer">#REF!</definedName>
    <definedName name="DhAcesPerAcum">#REF!</definedName>
    <definedName name="DhAcesPerc">#REF!</definedName>
    <definedName name="dhdh" localSheetId="39">[1]!____p1</definedName>
    <definedName name="dhdh" localSheetId="20">[1]!____p1</definedName>
    <definedName name="dhdh" localSheetId="4">[1]!____p1</definedName>
    <definedName name="dhdh" localSheetId="25">[1]!____p1</definedName>
    <definedName name="dhdh" localSheetId="27">[1]!____p1</definedName>
    <definedName name="dhdh" localSheetId="31">[1]!____p1</definedName>
    <definedName name="dhdh" localSheetId="35">[1]!____p1</definedName>
    <definedName name="dhdh" localSheetId="33">[1]!____p1</definedName>
    <definedName name="dhdh" localSheetId="53">[1]!____p1</definedName>
    <definedName name="dhdh" localSheetId="29">[1]!____p1</definedName>
    <definedName name="dhdh" localSheetId="49">[1]!____p1</definedName>
    <definedName name="dhdh" localSheetId="6">[1]!____p1</definedName>
    <definedName name="dhdh" localSheetId="41">[1]!____p1</definedName>
    <definedName name="dhdh" localSheetId="8">[1]!____p1</definedName>
    <definedName name="dhdh" localSheetId="43">[1]!____p1</definedName>
    <definedName name="dhdh" localSheetId="10">[1]!____p1</definedName>
    <definedName name="dhdh" localSheetId="37">[1]!____p1</definedName>
    <definedName name="dhdh" localSheetId="12">[1]!____p1</definedName>
    <definedName name="dhdh" localSheetId="51">[1]!____p1</definedName>
    <definedName name="dhdh" localSheetId="14">[1]!____p1</definedName>
    <definedName name="dhdh" localSheetId="23">[1]!____p1</definedName>
    <definedName name="dhdh" localSheetId="55">[0]!____p1</definedName>
    <definedName name="dhdh" localSheetId="47">[1]!____p1</definedName>
    <definedName name="dhdh" localSheetId="18">[1]!____p1</definedName>
    <definedName name="dhdh" localSheetId="45">[1]!____p1</definedName>
    <definedName name="dhdh" localSheetId="16">[1]!____p1</definedName>
    <definedName name="dhdh">[0]!____p1</definedName>
    <definedName name="dhfhdiufhd" hidden="1">#REF!</definedName>
    <definedName name="DhPgAbs">#REF!</definedName>
    <definedName name="DhPgAbsAcum">#REF!</definedName>
    <definedName name="DhPgPerAcum">#REF!</definedName>
    <definedName name="DhPgPerc">#REF!</definedName>
    <definedName name="dhrty">#REF!</definedName>
    <definedName name="dhvshfgsdhyf">#REF!</definedName>
    <definedName name="Dia">#REF!</definedName>
    <definedName name="DIAGLO">#REF!</definedName>
    <definedName name="Diamante" localSheetId="39">[1]!___p1</definedName>
    <definedName name="Diamante" localSheetId="20">[1]!___p1</definedName>
    <definedName name="Diamante" localSheetId="4">[1]!___p1</definedName>
    <definedName name="Diamante" localSheetId="25">[1]!___p1</definedName>
    <definedName name="Diamante" localSheetId="27">[1]!___p1</definedName>
    <definedName name="Diamante" localSheetId="31">[1]!___p1</definedName>
    <definedName name="Diamante" localSheetId="35">[1]!___p1</definedName>
    <definedName name="Diamante" localSheetId="33">[1]!___p1</definedName>
    <definedName name="Diamante" localSheetId="53">[1]!___p1</definedName>
    <definedName name="Diamante" localSheetId="29">[1]!___p1</definedName>
    <definedName name="Diamante" localSheetId="49">[1]!___p1</definedName>
    <definedName name="Diamante" localSheetId="6">[1]!___p1</definedName>
    <definedName name="Diamante" localSheetId="41">[1]!___p1</definedName>
    <definedName name="Diamante" localSheetId="8">[1]!___p1</definedName>
    <definedName name="Diamante" localSheetId="43">[1]!___p1</definedName>
    <definedName name="Diamante" localSheetId="10">[1]!___p1</definedName>
    <definedName name="Diamante" localSheetId="37">[1]!___p1</definedName>
    <definedName name="Diamante" localSheetId="12">[1]!___p1</definedName>
    <definedName name="Diamante" localSheetId="51">[1]!___p1</definedName>
    <definedName name="Diamante" localSheetId="14">[1]!___p1</definedName>
    <definedName name="Diamante" localSheetId="23">[1]!___p1</definedName>
    <definedName name="Diamante" localSheetId="55">[0]!___p1</definedName>
    <definedName name="Diamante" localSheetId="47">[1]!___p1</definedName>
    <definedName name="Diamante" localSheetId="18">[1]!___p1</definedName>
    <definedName name="Diamante" localSheetId="45">[1]!___p1</definedName>
    <definedName name="Diamante" localSheetId="16">[1]!___p1</definedName>
    <definedName name="Diamante">[0]!___p1</definedName>
    <definedName name="DIANA" hidden="1">#REF!</definedName>
    <definedName name="diaria">#REF!</definedName>
    <definedName name="DIARISTA">#REF!</definedName>
    <definedName name="Dias">#REF!</definedName>
    <definedName name="Dias_Úteis_no_Mês">#REF!</definedName>
    <definedName name="Dias_Úteis_Realizados">#REF!</definedName>
    <definedName name="DICNOMEBL_Mun">#REF!</definedName>
    <definedName name="DICNOMEBL_Mun_1">#REF!</definedName>
    <definedName name="DICNOMEBL_Mun_3">#REF!</definedName>
    <definedName name="DICNOMEBL_UF">#REF!</definedName>
    <definedName name="DICNOMEBL_UF_1">#REF!</definedName>
    <definedName name="DICNOMEBL_UF_3">#REF!</definedName>
    <definedName name="dietajacir97">#REF!</definedName>
    <definedName name="dietajacir98">#REF!</definedName>
    <definedName name="dietajacirmedia97">#REF!</definedName>
    <definedName name="dietajacpm97">#REF!</definedName>
    <definedName name="dietajacpm98">#REF!</definedName>
    <definedName name="dietajacpmmedia97">#REF!</definedName>
    <definedName name="dietajatabela98">#REF!</definedName>
    <definedName name="Dif">IF(#REF!=#REF!,"=","Dif")</definedName>
    <definedName name="digi">#REF!</definedName>
    <definedName name="digitais">#REF!</definedName>
    <definedName name="DIGITAL">#REF!</definedName>
    <definedName name="Digital_Cenário1" hidden="1">#REF!</definedName>
    <definedName name="DimZelle1">#REF!</definedName>
    <definedName name="DimZelle5">#REF!</definedName>
    <definedName name="din">#REF!</definedName>
    <definedName name="Dinamarca_against">#REF!,#REF!,#REF!</definedName>
    <definedName name="Dinamarca_played">#REF!,#REF!,#REF!</definedName>
    <definedName name="dinheiro">#REF!</definedName>
    <definedName name="dinossauro">#REF!</definedName>
    <definedName name="dir">#REF!</definedName>
    <definedName name="Diretorias">#REF!</definedName>
    <definedName name="dirj">#REF!</definedName>
    <definedName name="DISC">#REF!</definedName>
    <definedName name="DISC_3">#REF!</definedName>
    <definedName name="DISNEY" hidden="1">#REF!</definedName>
    <definedName name="display_area_1">#REF!</definedName>
    <definedName name="dist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_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istribuidores">#REF!</definedName>
    <definedName name="Distritos">#REF!</definedName>
    <definedName name="DIVERSOS" localSheetId="39">[1]!_p1</definedName>
    <definedName name="DIVERSOS" localSheetId="20">[1]!_p1</definedName>
    <definedName name="DIVERSOS" localSheetId="4">[1]!_p1</definedName>
    <definedName name="DIVERSOS" localSheetId="25">[1]!_p1</definedName>
    <definedName name="DIVERSOS" localSheetId="27">[1]!_p1</definedName>
    <definedName name="DIVERSOS" localSheetId="31">[1]!_p1</definedName>
    <definedName name="DIVERSOS" localSheetId="35">[1]!_p1</definedName>
    <definedName name="DIVERSOS" localSheetId="33">[1]!_p1</definedName>
    <definedName name="DIVERSOS" localSheetId="53">[1]!_p1</definedName>
    <definedName name="DIVERSOS" localSheetId="29">[1]!_p1</definedName>
    <definedName name="DIVERSOS" localSheetId="49">[1]!_p1</definedName>
    <definedName name="DIVERSOS" localSheetId="6">[1]!_p1</definedName>
    <definedName name="DIVERSOS" localSheetId="41">[1]!_p1</definedName>
    <definedName name="DIVERSOS" localSheetId="8">[1]!_p1</definedName>
    <definedName name="DIVERSOS" localSheetId="43">[1]!_p1</definedName>
    <definedName name="DIVERSOS" localSheetId="10">[1]!_p1</definedName>
    <definedName name="DIVERSOS" localSheetId="37">[1]!_p1</definedName>
    <definedName name="DIVERSOS" localSheetId="12">[1]!_p1</definedName>
    <definedName name="DIVERSOS" localSheetId="51">[1]!_p1</definedName>
    <definedName name="DIVERSOS" localSheetId="14">[1]!_p1</definedName>
    <definedName name="DIVERSOS" localSheetId="23">[1]!_p1</definedName>
    <definedName name="DIVERSOS" localSheetId="55">[0]!_p1</definedName>
    <definedName name="DIVERSOS" localSheetId="47">[1]!_p1</definedName>
    <definedName name="DIVERSOS" localSheetId="18">[1]!_p1</definedName>
    <definedName name="DIVERSOS" localSheetId="45">[1]!_p1</definedName>
    <definedName name="DIVERSOS" localSheetId="16">[1]!_p1</definedName>
    <definedName name="DIVERSOS">[0]!_p1</definedName>
    <definedName name="divulga">#REF!</definedName>
    <definedName name="DivUnitZelle">#REF!</definedName>
    <definedName name="dkekekekeke" localSheetId="25" hidden="1">{#N/A,#N/A,FALSE,"SP1-OUT";#N/A,#N/A,FALSE,"SP1-NOV";#N/A,#N/A,FALSE,"SANT-OUT";#N/A,#N/A,FALSE,"SANT-NOV";#N/A,#N/A,FALSE,"CAMP-OUT";#N/A,#N/A,FALSE,"CAMP-NOV";#N/A,#N/A,FALSE,"CRONO 1";#N/A,#N/A,FALSE,"CAPA"}</definedName>
    <definedName name="dkekekekeke" localSheetId="27" hidden="1">{#N/A,#N/A,FALSE,"SP1-OUT";#N/A,#N/A,FALSE,"SP1-NOV";#N/A,#N/A,FALSE,"SANT-OUT";#N/A,#N/A,FALSE,"SANT-NOV";#N/A,#N/A,FALSE,"CAMP-OUT";#N/A,#N/A,FALSE,"CAMP-NOV";#N/A,#N/A,FALSE,"CRONO 1";#N/A,#N/A,FALSE,"CAPA"}</definedName>
    <definedName name="dkekekekeke" localSheetId="31" hidden="1">{#N/A,#N/A,FALSE,"SP1-OUT";#N/A,#N/A,FALSE,"SP1-NOV";#N/A,#N/A,FALSE,"SANT-OUT";#N/A,#N/A,FALSE,"SANT-NOV";#N/A,#N/A,FALSE,"CAMP-OUT";#N/A,#N/A,FALSE,"CAMP-NOV";#N/A,#N/A,FALSE,"CRONO 1";#N/A,#N/A,FALSE,"CAPA"}</definedName>
    <definedName name="dkekekekeke" localSheetId="29" hidden="1">{#N/A,#N/A,FALSE,"SP1-OUT";#N/A,#N/A,FALSE,"SP1-NOV";#N/A,#N/A,FALSE,"SANT-OUT";#N/A,#N/A,FALSE,"SANT-NOV";#N/A,#N/A,FALSE,"CAMP-OUT";#N/A,#N/A,FALSE,"CAMP-NOV";#N/A,#N/A,FALSE,"CRONO 1";#N/A,#N/A,FALSE,"CAPA"}</definedName>
    <definedName name="dkekekekeke" localSheetId="23" hidden="1">{#N/A,#N/A,FALSE,"SP1-OUT";#N/A,#N/A,FALSE,"SP1-NOV";#N/A,#N/A,FALSE,"SANT-OUT";#N/A,#N/A,FALSE,"SANT-NOV";#N/A,#N/A,FALSE,"CAMP-OUT";#N/A,#N/A,FALSE,"CAMP-NOV";#N/A,#N/A,FALSE,"CRONO 1";#N/A,#N/A,FALSE,"CAPA"}</definedName>
    <definedName name="dkekekekeke" localSheetId="55" hidden="1">{#N/A,#N/A,FALSE,"SP1-OUT";#N/A,#N/A,FALSE,"SP1-NOV";#N/A,#N/A,FALSE,"SANT-OUT";#N/A,#N/A,FALSE,"SANT-NOV";#N/A,#N/A,FALSE,"CAMP-OUT";#N/A,#N/A,FALSE,"CAMP-NOV";#N/A,#N/A,FALSE,"CRONO 1";#N/A,#N/A,FALSE,"CAPA"}</definedName>
    <definedName name="dkekekekeke" hidden="1">{#N/A,#N/A,FALSE,"SP1-OUT";#N/A,#N/A,FALSE,"SP1-NOV";#N/A,#N/A,FALSE,"SANT-OUT";#N/A,#N/A,FALSE,"SANT-NOV";#N/A,#N/A,FALSE,"CAMP-OUT";#N/A,#N/A,FALSE,"CAMP-NOV";#N/A,#N/A,FALSE,"CRONO 1";#N/A,#N/A,FALSE,"CAPA"}</definedName>
    <definedName name="dknfkd">#REF!</definedName>
    <definedName name="dlp" localSheetId="25" hidden="1">{"DLP_FOL_10",#N/A,FALSE,"RE1003"}</definedName>
    <definedName name="dlp" localSheetId="27" hidden="1">{"DLP_FOL_10",#N/A,FALSE,"RE1003"}</definedName>
    <definedName name="dlp" localSheetId="31" hidden="1">{"DLP_FOL_10",#N/A,FALSE,"RE1003"}</definedName>
    <definedName name="dlp" localSheetId="29" hidden="1">{"DLP_FOL_10",#N/A,FALSE,"RE1003"}</definedName>
    <definedName name="dlp" localSheetId="23" hidden="1">{"DLP_FOL_10",#N/A,FALSE,"RE1003"}</definedName>
    <definedName name="dlp" localSheetId="55" hidden="1">{"DLP_FOL_10",#N/A,FALSE,"RE1003"}</definedName>
    <definedName name="dlp" hidden="1">{"DLP_FOL_10",#N/A,FALSE,"RE1003"}</definedName>
    <definedName name="dm" localSheetId="39">[1]!___p1</definedName>
    <definedName name="dm" localSheetId="20">[1]!___p1</definedName>
    <definedName name="dm" localSheetId="4">[1]!___p1</definedName>
    <definedName name="dm" localSheetId="25">[1]!___p1</definedName>
    <definedName name="dm" localSheetId="27">[1]!___p1</definedName>
    <definedName name="dm" localSheetId="31">[1]!___p1</definedName>
    <definedName name="dm" localSheetId="35">[1]!___p1</definedName>
    <definedName name="dm" localSheetId="33">[1]!___p1</definedName>
    <definedName name="dm" localSheetId="53">[1]!___p1</definedName>
    <definedName name="dm" localSheetId="29">[1]!___p1</definedName>
    <definedName name="dm" localSheetId="49">[1]!___p1</definedName>
    <definedName name="dm" localSheetId="6">[1]!___p1</definedName>
    <definedName name="dm" localSheetId="41">[1]!___p1</definedName>
    <definedName name="dm" localSheetId="8">[1]!___p1</definedName>
    <definedName name="dm" localSheetId="43">[1]!___p1</definedName>
    <definedName name="dm" localSheetId="10">[1]!___p1</definedName>
    <definedName name="dm" localSheetId="37">[1]!___p1</definedName>
    <definedName name="dm" localSheetId="12">[1]!___p1</definedName>
    <definedName name="dm" localSheetId="51">[1]!___p1</definedName>
    <definedName name="dm" localSheetId="14">[1]!___p1</definedName>
    <definedName name="dm" localSheetId="23">[1]!___p1</definedName>
    <definedName name="dm" localSheetId="55">[0]!___p1</definedName>
    <definedName name="dm" localSheetId="47">[1]!___p1</definedName>
    <definedName name="dm" localSheetId="18">[1]!___p1</definedName>
    <definedName name="dm" localSheetId="45">[1]!___p1</definedName>
    <definedName name="dm" localSheetId="16">[1]!___p1</definedName>
    <definedName name="dm">[0]!___p1</definedName>
    <definedName name="dmigidomingo">#REF!</definedName>
    <definedName name="dmogidomingo">#REF!</definedName>
    <definedName name="dmogidu">#REF!</definedName>
    <definedName name="dmogiquarta">#REF!</definedName>
    <definedName name="dmogiquinta">#REF!</definedName>
    <definedName name="dmogisábado">#REF!</definedName>
    <definedName name="dmogisegunda">#REF!</definedName>
    <definedName name="dmogisexta">#REF!</definedName>
    <definedName name="dmogiterça">#REF!</definedName>
    <definedName name="DN" localSheetId="39">[1]!_p1</definedName>
    <definedName name="DN" localSheetId="20">[1]!_p1</definedName>
    <definedName name="DN" localSheetId="4">[1]!_p1</definedName>
    <definedName name="DN" localSheetId="25">[1]!_p1</definedName>
    <definedName name="DN" localSheetId="27">[1]!_p1</definedName>
    <definedName name="DN" localSheetId="31">[1]!_p1</definedName>
    <definedName name="DN" localSheetId="35">[1]!_p1</definedName>
    <definedName name="DN" localSheetId="33">[1]!_p1</definedName>
    <definedName name="DN" localSheetId="53">[1]!_p1</definedName>
    <definedName name="DN" localSheetId="29">[1]!_p1</definedName>
    <definedName name="DN" localSheetId="49">[1]!_p1</definedName>
    <definedName name="DN" localSheetId="6">[1]!_p1</definedName>
    <definedName name="DN" localSheetId="41">[1]!_p1</definedName>
    <definedName name="DN" localSheetId="8">[1]!_p1</definedName>
    <definedName name="DN" localSheetId="43">[1]!_p1</definedName>
    <definedName name="DN" localSheetId="10">[1]!_p1</definedName>
    <definedName name="DN" localSheetId="37">[1]!_p1</definedName>
    <definedName name="DN" localSheetId="12">[1]!_p1</definedName>
    <definedName name="DN" localSheetId="51">[1]!_p1</definedName>
    <definedName name="DN" localSheetId="14">[1]!_p1</definedName>
    <definedName name="DN" localSheetId="23">[1]!_p1</definedName>
    <definedName name="DN" localSheetId="55">[0]!_p1</definedName>
    <definedName name="DN" localSheetId="47">[1]!_p1</definedName>
    <definedName name="DN" localSheetId="18">[1]!_p1</definedName>
    <definedName name="DN" localSheetId="45">[1]!_p1</definedName>
    <definedName name="DN" localSheetId="16">[1]!_p1</definedName>
    <definedName name="DN">[0]!_p1</definedName>
    <definedName name="DNKOQ1" localSheetId="25" hidden="1">{"'crono'!$U$12:$W$20"}</definedName>
    <definedName name="DNKOQ1" localSheetId="27" hidden="1">{"'crono'!$U$12:$W$20"}</definedName>
    <definedName name="DNKOQ1" localSheetId="31" hidden="1">{"'crono'!$U$12:$W$20"}</definedName>
    <definedName name="DNKOQ1" localSheetId="29" hidden="1">{"'crono'!$U$12:$W$20"}</definedName>
    <definedName name="DNKOQ1" localSheetId="23" hidden="1">{"'crono'!$U$12:$W$20"}</definedName>
    <definedName name="DNKOQ1" localSheetId="55" hidden="1">{"'crono'!$U$12:$W$20"}</definedName>
    <definedName name="DNKOQ1" hidden="1">{"'crono'!$U$12:$W$20"}</definedName>
    <definedName name="do">#REF!</definedName>
    <definedName name="DOAR">#REF!</definedName>
    <definedName name="DocumentDate">#REF!</definedName>
    <definedName name="DocumentYear">#REF!</definedName>
    <definedName name="DOG_CHOW">#REF!</definedName>
    <definedName name="DOIS">#REF!</definedName>
    <definedName name="DOIS_3">#REF!</definedName>
    <definedName name="Dolar">#REF!</definedName>
    <definedName name="Dolar100">#REF!</definedName>
    <definedName name="dolar2">#REF!</definedName>
    <definedName name="DolarFabric">#REF!</definedName>
    <definedName name="DolarRecof">#REF!</definedName>
    <definedName name="dolls">#REF!</definedName>
    <definedName name="DOMGLO">#REF!</definedName>
    <definedName name="DPA">#REF!</definedName>
    <definedName name="dplfec" localSheetId="25" hidden="1">{"DLP_FOL_12",#N/A,FALSE,"RE1003"}</definedName>
    <definedName name="dplfec" localSheetId="27" hidden="1">{"DLP_FOL_12",#N/A,FALSE,"RE1003"}</definedName>
    <definedName name="dplfec" localSheetId="31" hidden="1">{"DLP_FOL_12",#N/A,FALSE,"RE1003"}</definedName>
    <definedName name="dplfec" localSheetId="29" hidden="1">{"DLP_FOL_12",#N/A,FALSE,"RE1003"}</definedName>
    <definedName name="dplfec" localSheetId="23" hidden="1">{"DLP_FOL_12",#N/A,FALSE,"RE1003"}</definedName>
    <definedName name="dplfec" localSheetId="55" hidden="1">{"DLP_FOL_12",#N/A,FALSE,"RE1003"}</definedName>
    <definedName name="dplfec" hidden="1">{"DLP_FOL_12",#N/A,FALSE,"RE1003"}</definedName>
    <definedName name="DPREVINOVO" localSheetId="25" hidden="1">{"'crono'!$U$12:$W$20"}</definedName>
    <definedName name="DPREVINOVO" localSheetId="27" hidden="1">{"'crono'!$U$12:$W$20"}</definedName>
    <definedName name="DPREVINOVO" localSheetId="31" hidden="1">{"'crono'!$U$12:$W$20"}</definedName>
    <definedName name="DPREVINOVO" localSheetId="29" hidden="1">{"'crono'!$U$12:$W$20"}</definedName>
    <definedName name="DPREVINOVO" localSheetId="23" hidden="1">{"'crono'!$U$12:$W$20"}</definedName>
    <definedName name="DPREVINOVO" localSheetId="55" hidden="1">{"'crono'!$U$12:$W$20"}</definedName>
    <definedName name="DPREVINOVO" hidden="1">{"'crono'!$U$12:$W$20"}</definedName>
    <definedName name="dqwedq" localSheetId="25" hidden="1">{#N/A,#N/A,FALSE,"caratula";#N/A,#N/A,FALSE,"Product by line";#N/A,#N/A,FALSE,"YTD";#N/A,#N/A,FALSE,"Per Units";#N/A,#N/A,FALSE,"Amount"}</definedName>
    <definedName name="dqwedq" localSheetId="27" hidden="1">{#N/A,#N/A,FALSE,"caratula";#N/A,#N/A,FALSE,"Product by line";#N/A,#N/A,FALSE,"YTD";#N/A,#N/A,FALSE,"Per Units";#N/A,#N/A,FALSE,"Amount"}</definedName>
    <definedName name="dqwedq" localSheetId="31" hidden="1">{#N/A,#N/A,FALSE,"caratula";#N/A,#N/A,FALSE,"Product by line";#N/A,#N/A,FALSE,"YTD";#N/A,#N/A,FALSE,"Per Units";#N/A,#N/A,FALSE,"Amount"}</definedName>
    <definedName name="dqwedq" localSheetId="29" hidden="1">{#N/A,#N/A,FALSE,"caratula";#N/A,#N/A,FALSE,"Product by line";#N/A,#N/A,FALSE,"YTD";#N/A,#N/A,FALSE,"Per Units";#N/A,#N/A,FALSE,"Amount"}</definedName>
    <definedName name="dqwedq" localSheetId="23" hidden="1">{#N/A,#N/A,FALSE,"caratula";#N/A,#N/A,FALSE,"Product by line";#N/A,#N/A,FALSE,"YTD";#N/A,#N/A,FALSE,"Per Units";#N/A,#N/A,FALSE,"Amount"}</definedName>
    <definedName name="dqwedq" localSheetId="55" hidden="1">{#N/A,#N/A,FALSE,"caratula";#N/A,#N/A,FALSE,"Product by line";#N/A,#N/A,FALSE,"YTD";#N/A,#N/A,FALSE,"Per Units";#N/A,#N/A,FALSE,"Amount"}</definedName>
    <definedName name="dqwedq" hidden="1">{#N/A,#N/A,FALSE,"caratula";#N/A,#N/A,FALSE,"Product by line";#N/A,#N/A,FALSE,"YTD";#N/A,#N/A,FALSE,"Per Units";#N/A,#N/A,FALSE,"Amount"}</definedName>
    <definedName name="drbhyjkjjjjjjjjjjjjjjjjjjjjjjjjjjjjjjjjjjjjjjj" localSheetId="25" hidden="1">{#N/A,#N/A,FALSE,"caratula";#N/A,#N/A,FALSE,"Product by line";#N/A,#N/A,FALSE,"YTD";#N/A,#N/A,FALSE,"Per Units";#N/A,#N/A,FALSE,"Amount"}</definedName>
    <definedName name="drbhyjkjjjjjjjjjjjjjjjjjjjjjjjjjjjjjjjjjjjjjjj" localSheetId="27" hidden="1">{#N/A,#N/A,FALSE,"caratula";#N/A,#N/A,FALSE,"Product by line";#N/A,#N/A,FALSE,"YTD";#N/A,#N/A,FALSE,"Per Units";#N/A,#N/A,FALSE,"Amount"}</definedName>
    <definedName name="drbhyjkjjjjjjjjjjjjjjjjjjjjjjjjjjjjjjjjjjjjjjj" localSheetId="31" hidden="1">{#N/A,#N/A,FALSE,"caratula";#N/A,#N/A,FALSE,"Product by line";#N/A,#N/A,FALSE,"YTD";#N/A,#N/A,FALSE,"Per Units";#N/A,#N/A,FALSE,"Amount"}</definedName>
    <definedName name="drbhyjkjjjjjjjjjjjjjjjjjjjjjjjjjjjjjjjjjjjjjjj" localSheetId="29" hidden="1">{#N/A,#N/A,FALSE,"caratula";#N/A,#N/A,FALSE,"Product by line";#N/A,#N/A,FALSE,"YTD";#N/A,#N/A,FALSE,"Per Units";#N/A,#N/A,FALSE,"Amount"}</definedName>
    <definedName name="drbhyjkjjjjjjjjjjjjjjjjjjjjjjjjjjjjjjjjjjjjjjj" localSheetId="23" hidden="1">{#N/A,#N/A,FALSE,"caratula";#N/A,#N/A,FALSE,"Product by line";#N/A,#N/A,FALSE,"YTD";#N/A,#N/A,FALSE,"Per Units";#N/A,#N/A,FALSE,"Amount"}</definedName>
    <definedName name="drbhyjkjjjjjjjjjjjjjjjjjjjjjjjjjjjjjjjjjjjjjjj" localSheetId="55" hidden="1">{#N/A,#N/A,FALSE,"caratula";#N/A,#N/A,FALSE,"Product by line";#N/A,#N/A,FALSE,"YTD";#N/A,#N/A,FALSE,"Per Units";#N/A,#N/A,FALSE,"Amount"}</definedName>
    <definedName name="drbhyjkjjjjjjjjjjjjjjjjjjjjjjjjjjjjjjjjjjjjjjj" hidden="1">{#N/A,#N/A,FALSE,"caratula";#N/A,#N/A,FALSE,"Product by line";#N/A,#N/A,FALSE,"YTD";#N/A,#N/A,FALSE,"Per Units";#N/A,#N/A,FALSE,"Amount"}</definedName>
    <definedName name="drdd">#REF!</definedName>
    <definedName name="DRE_Teixeira1" localSheetId="25" hidden="1">{#N/A,#N/A,FALSE,"model"}</definedName>
    <definedName name="DRE_Teixeira1" localSheetId="27" hidden="1">{#N/A,#N/A,FALSE,"model"}</definedName>
    <definedName name="DRE_Teixeira1" localSheetId="31" hidden="1">{#N/A,#N/A,FALSE,"model"}</definedName>
    <definedName name="DRE_Teixeira1" localSheetId="29" hidden="1">{#N/A,#N/A,FALSE,"model"}</definedName>
    <definedName name="DRE_Teixeira1" localSheetId="23" hidden="1">{#N/A,#N/A,FALSE,"model"}</definedName>
    <definedName name="DRE_Teixeira1" localSheetId="55" hidden="1">{#N/A,#N/A,FALSE,"model"}</definedName>
    <definedName name="DRE_Teixeira1" hidden="1">{#N/A,#N/A,FALSE,"model"}</definedName>
    <definedName name="DRE_Teixeira2" localSheetId="25" hidden="1">{#N/A,#N/A,FALSE,"model"}</definedName>
    <definedName name="DRE_Teixeira2" localSheetId="27" hidden="1">{#N/A,#N/A,FALSE,"model"}</definedName>
    <definedName name="DRE_Teixeira2" localSheetId="31" hidden="1">{#N/A,#N/A,FALSE,"model"}</definedName>
    <definedName name="DRE_Teixeira2" localSheetId="29" hidden="1">{#N/A,#N/A,FALSE,"model"}</definedName>
    <definedName name="DRE_Teixeira2" localSheetId="23" hidden="1">{#N/A,#N/A,FALSE,"model"}</definedName>
    <definedName name="DRE_Teixeira2" localSheetId="55" hidden="1">{#N/A,#N/A,FALSE,"model"}</definedName>
    <definedName name="DRE_Teixeira2" hidden="1">{#N/A,#N/A,FALSE,"model"}</definedName>
    <definedName name="drg" localSheetId="25" hidden="1">{#N/A,#N/A,FALSE,"BALLANTINE´S ";#N/A,#N/A,FALSE,"FUNDADOR"}</definedName>
    <definedName name="drg" localSheetId="27" hidden="1">{#N/A,#N/A,FALSE,"BALLANTINE´S ";#N/A,#N/A,FALSE,"FUNDADOR"}</definedName>
    <definedName name="drg" localSheetId="31" hidden="1">{#N/A,#N/A,FALSE,"BALLANTINE´S ";#N/A,#N/A,FALSE,"FUNDADOR"}</definedName>
    <definedName name="drg" localSheetId="29" hidden="1">{#N/A,#N/A,FALSE,"BALLANTINE´S ";#N/A,#N/A,FALSE,"FUNDADOR"}</definedName>
    <definedName name="drg" localSheetId="23" hidden="1">{#N/A,#N/A,FALSE,"BALLANTINE´S ";#N/A,#N/A,FALSE,"FUNDADOR"}</definedName>
    <definedName name="drg" localSheetId="55" hidden="1">{#N/A,#N/A,FALSE,"BALLANTINE´S ";#N/A,#N/A,FALSE,"FUNDADOR"}</definedName>
    <definedName name="drg" hidden="1">{#N/A,#N/A,FALSE,"BALLANTINE´S ";#N/A,#N/A,FALSE,"FUNDADOR"}</definedName>
    <definedName name="DRONTAL">#REF!</definedName>
    <definedName name="DRQE">#REF!</definedName>
    <definedName name="drty">#REF!</definedName>
    <definedName name="drtyryzw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tyryzw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DRW" localSheetId="25" hidden="1">{#N/A,#N/A,FALSE,"model"}</definedName>
    <definedName name="DRW" localSheetId="27" hidden="1">{#N/A,#N/A,FALSE,"model"}</definedName>
    <definedName name="DRW" localSheetId="31" hidden="1">{#N/A,#N/A,FALSE,"model"}</definedName>
    <definedName name="DRW" localSheetId="29" hidden="1">{#N/A,#N/A,FALSE,"model"}</definedName>
    <definedName name="DRW" localSheetId="23" hidden="1">{#N/A,#N/A,FALSE,"model"}</definedName>
    <definedName name="DRW" localSheetId="55" hidden="1">{#N/A,#N/A,FALSE,"model"}</definedName>
    <definedName name="DRW" hidden="1">{#N/A,#N/A,FALSE,"model"}</definedName>
    <definedName name="dryghesyte">#REF!</definedName>
    <definedName name="DS" localSheetId="39">[1]!_p1</definedName>
    <definedName name="DS" localSheetId="20">[1]!_p1</definedName>
    <definedName name="DS" localSheetId="4">[1]!_p1</definedName>
    <definedName name="DS" localSheetId="25">[1]!_p1</definedName>
    <definedName name="DS" localSheetId="27">[1]!_p1</definedName>
    <definedName name="DS" localSheetId="31">[1]!_p1</definedName>
    <definedName name="DS" localSheetId="35">[1]!_p1</definedName>
    <definedName name="DS" localSheetId="33">[1]!_p1</definedName>
    <definedName name="DS" localSheetId="53">[1]!_p1</definedName>
    <definedName name="DS" localSheetId="29">[1]!_p1</definedName>
    <definedName name="DS" localSheetId="49">[1]!_p1</definedName>
    <definedName name="DS" localSheetId="6">[1]!_p1</definedName>
    <definedName name="DS" localSheetId="41">[1]!_p1</definedName>
    <definedName name="DS" localSheetId="8">[1]!_p1</definedName>
    <definedName name="DS" localSheetId="43">[1]!_p1</definedName>
    <definedName name="DS" localSheetId="10">[1]!_p1</definedName>
    <definedName name="DS" localSheetId="37">[1]!_p1</definedName>
    <definedName name="DS" localSheetId="12">[1]!_p1</definedName>
    <definedName name="DS" localSheetId="51">[1]!_p1</definedName>
    <definedName name="DS" localSheetId="14">[1]!_p1</definedName>
    <definedName name="DS" localSheetId="23">[1]!_p1</definedName>
    <definedName name="DS" localSheetId="55">[0]!_p1</definedName>
    <definedName name="DS" localSheetId="47">[1]!_p1</definedName>
    <definedName name="DS" localSheetId="18">[1]!_p1</definedName>
    <definedName name="DS" localSheetId="45">[1]!_p1</definedName>
    <definedName name="DS" localSheetId="16">[1]!_p1</definedName>
    <definedName name="DS">[0]!_p1</definedName>
    <definedName name="dsa">#REF!</definedName>
    <definedName name="dsc" localSheetId="25" hidden="1">{#N/A,#N/A,FALSE,"Hoja1";#N/A,#N/A,FALSE,"Hoja2"}</definedName>
    <definedName name="dsc" localSheetId="27" hidden="1">{#N/A,#N/A,FALSE,"Hoja1";#N/A,#N/A,FALSE,"Hoja2"}</definedName>
    <definedName name="dsc" localSheetId="31" hidden="1">{#N/A,#N/A,FALSE,"Hoja1";#N/A,#N/A,FALSE,"Hoja2"}</definedName>
    <definedName name="dsc" localSheetId="29" hidden="1">{#N/A,#N/A,FALSE,"Hoja1";#N/A,#N/A,FALSE,"Hoja2"}</definedName>
    <definedName name="dsc" localSheetId="23" hidden="1">{#N/A,#N/A,FALSE,"Hoja1";#N/A,#N/A,FALSE,"Hoja2"}</definedName>
    <definedName name="dsc" localSheetId="55" hidden="1">{#N/A,#N/A,FALSE,"Hoja1";#N/A,#N/A,FALSE,"Hoja2"}</definedName>
    <definedName name="dsc" hidden="1">{#N/A,#N/A,FALSE,"Hoja1";#N/A,#N/A,FALSE,"Hoja2"}</definedName>
    <definedName name="DSC_PROGRAMA">OFFSET(#REF!,0,0,COUNTA(#REF!)-1,1)</definedName>
    <definedName name="DSCA" localSheetId="25" hidden="1">{#N/A,#N/A,FALSE,"Hoja1";#N/A,#N/A,FALSE,"Hoja2"}</definedName>
    <definedName name="DSCA" localSheetId="27" hidden="1">{#N/A,#N/A,FALSE,"Hoja1";#N/A,#N/A,FALSE,"Hoja2"}</definedName>
    <definedName name="DSCA" localSheetId="31" hidden="1">{#N/A,#N/A,FALSE,"Hoja1";#N/A,#N/A,FALSE,"Hoja2"}</definedName>
    <definedName name="DSCA" localSheetId="29" hidden="1">{#N/A,#N/A,FALSE,"Hoja1";#N/A,#N/A,FALSE,"Hoja2"}</definedName>
    <definedName name="DSCA" localSheetId="23" hidden="1">{#N/A,#N/A,FALSE,"Hoja1";#N/A,#N/A,FALSE,"Hoja2"}</definedName>
    <definedName name="DSCA" localSheetId="55" hidden="1">{#N/A,#N/A,FALSE,"Hoja1";#N/A,#N/A,FALSE,"Hoja2"}</definedName>
    <definedName name="DSCA" hidden="1">{#N/A,#N/A,FALSE,"Hoja1";#N/A,#N/A,FALSE,"Hoja2"}</definedName>
    <definedName name="dsd">#REF!</definedName>
    <definedName name="dsdas" hidden="1">#REF!</definedName>
    <definedName name="dsdfdsfdsfds" localSheetId="25" hidden="1">{#N/A,#N/A,FALSE,"CARATUL";#N/A,#N/A,FALSE,"PROFIT AND LOSS";#N/A,#N/A,FALSE,"GRAFICO_PBT";#N/A,#N/A,FALSE,"EXPLIC.VARIANTE";#N/A,#N/A,FALSE,"GENERAL EXP.AREA"}</definedName>
    <definedName name="dsdfdsfdsfds" localSheetId="27" hidden="1">{#N/A,#N/A,FALSE,"CARATUL";#N/A,#N/A,FALSE,"PROFIT AND LOSS";#N/A,#N/A,FALSE,"GRAFICO_PBT";#N/A,#N/A,FALSE,"EXPLIC.VARIANTE";#N/A,#N/A,FALSE,"GENERAL EXP.AREA"}</definedName>
    <definedName name="dsdfdsfdsfds" localSheetId="31" hidden="1">{#N/A,#N/A,FALSE,"CARATUL";#N/A,#N/A,FALSE,"PROFIT AND LOSS";#N/A,#N/A,FALSE,"GRAFICO_PBT";#N/A,#N/A,FALSE,"EXPLIC.VARIANTE";#N/A,#N/A,FALSE,"GENERAL EXP.AREA"}</definedName>
    <definedName name="dsdfdsfdsfds" localSheetId="29" hidden="1">{#N/A,#N/A,FALSE,"CARATUL";#N/A,#N/A,FALSE,"PROFIT AND LOSS";#N/A,#N/A,FALSE,"GRAFICO_PBT";#N/A,#N/A,FALSE,"EXPLIC.VARIANTE";#N/A,#N/A,FALSE,"GENERAL EXP.AREA"}</definedName>
    <definedName name="dsdfdsfdsfds" localSheetId="23" hidden="1">{#N/A,#N/A,FALSE,"CARATUL";#N/A,#N/A,FALSE,"PROFIT AND LOSS";#N/A,#N/A,FALSE,"GRAFICO_PBT";#N/A,#N/A,FALSE,"EXPLIC.VARIANTE";#N/A,#N/A,FALSE,"GENERAL EXP.AREA"}</definedName>
    <definedName name="dsdfdsfdsfds" localSheetId="55" hidden="1">{#N/A,#N/A,FALSE,"CARATUL";#N/A,#N/A,FALSE,"PROFIT AND LOSS";#N/A,#N/A,FALSE,"GRAFICO_PBT";#N/A,#N/A,FALSE,"EXPLIC.VARIANTE";#N/A,#N/A,FALSE,"GENERAL EXP.AREA"}</definedName>
    <definedName name="dsdfdsfdsfds" hidden="1">{#N/A,#N/A,FALSE,"CARATUL";#N/A,#N/A,FALSE,"PROFIT AND LOSS";#N/A,#N/A,FALSE,"GRAFICO_PBT";#N/A,#N/A,FALSE,"EXPLIC.VARIANTE";#N/A,#N/A,FALSE,"GENERAL EXP.AREA"}</definedName>
    <definedName name="dsdfgdsfsd" localSheetId="25" hidden="1">{#N/A,#N/A,FALSE,"CARATUL";#N/A,#N/A,FALSE,"PROFIT AND LOSS";#N/A,#N/A,FALSE,"GRAFICO_PBT";#N/A,#N/A,FALSE,"EXPLIC.VARIANTE";#N/A,#N/A,FALSE,"GENERAL EXP.AREA"}</definedName>
    <definedName name="dsdfgdsfsd" localSheetId="27" hidden="1">{#N/A,#N/A,FALSE,"CARATUL";#N/A,#N/A,FALSE,"PROFIT AND LOSS";#N/A,#N/A,FALSE,"GRAFICO_PBT";#N/A,#N/A,FALSE,"EXPLIC.VARIANTE";#N/A,#N/A,FALSE,"GENERAL EXP.AREA"}</definedName>
    <definedName name="dsdfgdsfsd" localSheetId="31" hidden="1">{#N/A,#N/A,FALSE,"CARATUL";#N/A,#N/A,FALSE,"PROFIT AND LOSS";#N/A,#N/A,FALSE,"GRAFICO_PBT";#N/A,#N/A,FALSE,"EXPLIC.VARIANTE";#N/A,#N/A,FALSE,"GENERAL EXP.AREA"}</definedName>
    <definedName name="dsdfgdsfsd" localSheetId="29" hidden="1">{#N/A,#N/A,FALSE,"CARATUL";#N/A,#N/A,FALSE,"PROFIT AND LOSS";#N/A,#N/A,FALSE,"GRAFICO_PBT";#N/A,#N/A,FALSE,"EXPLIC.VARIANTE";#N/A,#N/A,FALSE,"GENERAL EXP.AREA"}</definedName>
    <definedName name="dsdfgdsfsd" localSheetId="23" hidden="1">{#N/A,#N/A,FALSE,"CARATUL";#N/A,#N/A,FALSE,"PROFIT AND LOSS";#N/A,#N/A,FALSE,"GRAFICO_PBT";#N/A,#N/A,FALSE,"EXPLIC.VARIANTE";#N/A,#N/A,FALSE,"GENERAL EXP.AREA"}</definedName>
    <definedName name="dsdfgdsfsd" localSheetId="55" hidden="1">{#N/A,#N/A,FALSE,"CARATUL";#N/A,#N/A,FALSE,"PROFIT AND LOSS";#N/A,#N/A,FALSE,"GRAFICO_PBT";#N/A,#N/A,FALSE,"EXPLIC.VARIANTE";#N/A,#N/A,FALSE,"GENERAL EXP.AREA"}</definedName>
    <definedName name="dsdfgdsfsd" hidden="1">{#N/A,#N/A,FALSE,"CARATUL";#N/A,#N/A,FALSE,"PROFIT AND LOSS";#N/A,#N/A,FALSE,"GRAFICO_PBT";#N/A,#N/A,FALSE,"EXPLIC.VARIANTE";#N/A,#N/A,FALSE,"GENERAL EXP.AREA"}</definedName>
    <definedName name="dsds" hidden="1">#REF!</definedName>
    <definedName name="dsdsd" localSheetId="25" hidden="1">{#N/A,#N/A,FALSE,"Hoja1";#N/A,#N/A,FALSE,"Hoja2"}</definedName>
    <definedName name="dsdsd" localSheetId="27" hidden="1">{#N/A,#N/A,FALSE,"Hoja1";#N/A,#N/A,FALSE,"Hoja2"}</definedName>
    <definedName name="dsdsd" localSheetId="31" hidden="1">{#N/A,#N/A,FALSE,"Hoja1";#N/A,#N/A,FALSE,"Hoja2"}</definedName>
    <definedName name="dsdsd" localSheetId="29" hidden="1">{#N/A,#N/A,FALSE,"Hoja1";#N/A,#N/A,FALSE,"Hoja2"}</definedName>
    <definedName name="dsdsd" localSheetId="23" hidden="1">{#N/A,#N/A,FALSE,"Hoja1";#N/A,#N/A,FALSE,"Hoja2"}</definedName>
    <definedName name="dsdsd" localSheetId="55" hidden="1">{#N/A,#N/A,FALSE,"Hoja1";#N/A,#N/A,FALSE,"Hoja2"}</definedName>
    <definedName name="dsdsd" hidden="1">{#N/A,#N/A,FALSE,"Hoja1";#N/A,#N/A,FALSE,"Hoja2"}</definedName>
    <definedName name="dsdsdsdsasaaaaa" localSheetId="25" hidden="1">{#N/A,#N/A,FALSE,"CARATUL";#N/A,#N/A,FALSE,"PROFIT AND LOSS";#N/A,#N/A,FALSE,"GRAFICO_PBT";#N/A,#N/A,FALSE,"EXPLIC.VARIANTE";#N/A,#N/A,FALSE,"GENERAL EXP.AREA"}</definedName>
    <definedName name="dsdsdsdsasaaaaa" localSheetId="27" hidden="1">{#N/A,#N/A,FALSE,"CARATUL";#N/A,#N/A,FALSE,"PROFIT AND LOSS";#N/A,#N/A,FALSE,"GRAFICO_PBT";#N/A,#N/A,FALSE,"EXPLIC.VARIANTE";#N/A,#N/A,FALSE,"GENERAL EXP.AREA"}</definedName>
    <definedName name="dsdsdsdsasaaaaa" localSheetId="31" hidden="1">{#N/A,#N/A,FALSE,"CARATUL";#N/A,#N/A,FALSE,"PROFIT AND LOSS";#N/A,#N/A,FALSE,"GRAFICO_PBT";#N/A,#N/A,FALSE,"EXPLIC.VARIANTE";#N/A,#N/A,FALSE,"GENERAL EXP.AREA"}</definedName>
    <definedName name="dsdsdsdsasaaaaa" localSheetId="29" hidden="1">{#N/A,#N/A,FALSE,"CARATUL";#N/A,#N/A,FALSE,"PROFIT AND LOSS";#N/A,#N/A,FALSE,"GRAFICO_PBT";#N/A,#N/A,FALSE,"EXPLIC.VARIANTE";#N/A,#N/A,FALSE,"GENERAL EXP.AREA"}</definedName>
    <definedName name="dsdsdsdsasaaaaa" localSheetId="23" hidden="1">{#N/A,#N/A,FALSE,"CARATUL";#N/A,#N/A,FALSE,"PROFIT AND LOSS";#N/A,#N/A,FALSE,"GRAFICO_PBT";#N/A,#N/A,FALSE,"EXPLIC.VARIANTE";#N/A,#N/A,FALSE,"GENERAL EXP.AREA"}</definedName>
    <definedName name="dsdsdsdsasaaaaa" localSheetId="55" hidden="1">{#N/A,#N/A,FALSE,"CARATUL";#N/A,#N/A,FALSE,"PROFIT AND LOSS";#N/A,#N/A,FALSE,"GRAFICO_PBT";#N/A,#N/A,FALSE,"EXPLIC.VARIANTE";#N/A,#N/A,FALSE,"GENERAL EXP.AREA"}</definedName>
    <definedName name="dsdsdsdsasaaaaa" hidden="1">{#N/A,#N/A,FALSE,"CARATUL";#N/A,#N/A,FALSE,"PROFIT AND LOSS";#N/A,#N/A,FALSE,"GRAFICO_PBT";#N/A,#N/A,FALSE,"EXPLIC.VARIANTE";#N/A,#N/A,FALSE,"GENERAL EXP.AREA"}</definedName>
    <definedName name="dsdsdss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sds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dwwa">#REF!</definedName>
    <definedName name="DSF" localSheetId="25" hidden="1">{#N/A,#N/A,FALSE,"Hoja1";#N/A,#N/A,FALSE,"Hoja2"}</definedName>
    <definedName name="DSF" localSheetId="27" hidden="1">{#N/A,#N/A,FALSE,"Hoja1";#N/A,#N/A,FALSE,"Hoja2"}</definedName>
    <definedName name="DSF" localSheetId="31" hidden="1">{#N/A,#N/A,FALSE,"Hoja1";#N/A,#N/A,FALSE,"Hoja2"}</definedName>
    <definedName name="DSF" localSheetId="29" hidden="1">{#N/A,#N/A,FALSE,"Hoja1";#N/A,#N/A,FALSE,"Hoja2"}</definedName>
    <definedName name="DSF" localSheetId="23" hidden="1">{#N/A,#N/A,FALSE,"Hoja1";#N/A,#N/A,FALSE,"Hoja2"}</definedName>
    <definedName name="DSF" localSheetId="55" hidden="1">{#N/A,#N/A,FALSE,"Hoja1";#N/A,#N/A,FALSE,"Hoja2"}</definedName>
    <definedName name="DSF" hidden="1">{#N/A,#N/A,FALSE,"Hoja1";#N/A,#N/A,FALSE,"Hoja2"}</definedName>
    <definedName name="dsfadfsd">#REF!</definedName>
    <definedName name="dsfaf" localSheetId="39">[1]!_p1</definedName>
    <definedName name="dsfaf" localSheetId="20">[1]!_p1</definedName>
    <definedName name="dsfaf" localSheetId="4">[1]!_p1</definedName>
    <definedName name="dsfaf" localSheetId="25">[1]!_p1</definedName>
    <definedName name="dsfaf" localSheetId="27">[1]!_p1</definedName>
    <definedName name="dsfaf" localSheetId="31">[1]!_p1</definedName>
    <definedName name="dsfaf" localSheetId="35">[1]!_p1</definedName>
    <definedName name="dsfaf" localSheetId="33">[1]!_p1</definedName>
    <definedName name="dsfaf" localSheetId="53">[1]!_p1</definedName>
    <definedName name="dsfaf" localSheetId="29">[1]!_p1</definedName>
    <definedName name="dsfaf" localSheetId="49">[1]!_p1</definedName>
    <definedName name="dsfaf" localSheetId="6">[1]!_p1</definedName>
    <definedName name="dsfaf" localSheetId="41">[1]!_p1</definedName>
    <definedName name="dsfaf" localSheetId="8">[1]!_p1</definedName>
    <definedName name="dsfaf" localSheetId="43">[1]!_p1</definedName>
    <definedName name="dsfaf" localSheetId="10">[1]!_p1</definedName>
    <definedName name="dsfaf" localSheetId="37">[1]!_p1</definedName>
    <definedName name="dsfaf" localSheetId="12">[1]!_p1</definedName>
    <definedName name="dsfaf" localSheetId="51">[1]!_p1</definedName>
    <definedName name="dsfaf" localSheetId="14">[1]!_p1</definedName>
    <definedName name="dsfaf" localSheetId="23">[1]!_p1</definedName>
    <definedName name="dsfaf" localSheetId="55">[0]!_p1</definedName>
    <definedName name="dsfaf" localSheetId="47">[1]!_p1</definedName>
    <definedName name="dsfaf" localSheetId="18">[1]!_p1</definedName>
    <definedName name="dsfaf" localSheetId="45">[1]!_p1</definedName>
    <definedName name="dsfaf" localSheetId="16">[1]!_p1</definedName>
    <definedName name="dsfaf">[0]!_p1</definedName>
    <definedName name="dsfd" localSheetId="25" hidden="1">{#N/A,#N/A,FALSE,"MONTHDET";#N/A,#N/A,FALSE,"ACTUAL"}</definedName>
    <definedName name="dsfd" localSheetId="27" hidden="1">{#N/A,#N/A,FALSE,"MONTHDET";#N/A,#N/A,FALSE,"ACTUAL"}</definedName>
    <definedName name="dsfd" localSheetId="31" hidden="1">{#N/A,#N/A,FALSE,"MONTHDET";#N/A,#N/A,FALSE,"ACTUAL"}</definedName>
    <definedName name="dsfd" localSheetId="29" hidden="1">{#N/A,#N/A,FALSE,"MONTHDET";#N/A,#N/A,FALSE,"ACTUAL"}</definedName>
    <definedName name="dsfd" localSheetId="23" hidden="1">{#N/A,#N/A,FALSE,"MONTHDET";#N/A,#N/A,FALSE,"ACTUAL"}</definedName>
    <definedName name="dsfd" localSheetId="55" hidden="1">{#N/A,#N/A,FALSE,"MONTHDET";#N/A,#N/A,FALSE,"ACTUAL"}</definedName>
    <definedName name="dsfd" hidden="1">{#N/A,#N/A,FALSE,"MONTHDET";#N/A,#N/A,FALSE,"ACTUAL"}</definedName>
    <definedName name="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EWSEWWEWSARSA" localSheetId="25" hidden="1">{#N/A,#N/A,FALSE,"CARATUL";#N/A,#N/A,FALSE,"PROFIT AND LOSS";#N/A,#N/A,FALSE,"GRAFICO_PBT";#N/A,#N/A,FALSE,"EXPLIC.VARIANTE";#N/A,#N/A,FALSE,"GENERAL EXP.AREA"}</definedName>
    <definedName name="DSFEWSEWWEWSARSA" localSheetId="27" hidden="1">{#N/A,#N/A,FALSE,"CARATUL";#N/A,#N/A,FALSE,"PROFIT AND LOSS";#N/A,#N/A,FALSE,"GRAFICO_PBT";#N/A,#N/A,FALSE,"EXPLIC.VARIANTE";#N/A,#N/A,FALSE,"GENERAL EXP.AREA"}</definedName>
    <definedName name="DSFEWSEWWEWSARSA" localSheetId="31" hidden="1">{#N/A,#N/A,FALSE,"CARATUL";#N/A,#N/A,FALSE,"PROFIT AND LOSS";#N/A,#N/A,FALSE,"GRAFICO_PBT";#N/A,#N/A,FALSE,"EXPLIC.VARIANTE";#N/A,#N/A,FALSE,"GENERAL EXP.AREA"}</definedName>
    <definedName name="DSFEWSEWWEWSARSA" localSheetId="29" hidden="1">{#N/A,#N/A,FALSE,"CARATUL";#N/A,#N/A,FALSE,"PROFIT AND LOSS";#N/A,#N/A,FALSE,"GRAFICO_PBT";#N/A,#N/A,FALSE,"EXPLIC.VARIANTE";#N/A,#N/A,FALSE,"GENERAL EXP.AREA"}</definedName>
    <definedName name="DSFEWSEWWEWSARSA" localSheetId="23" hidden="1">{#N/A,#N/A,FALSE,"CARATUL";#N/A,#N/A,FALSE,"PROFIT AND LOSS";#N/A,#N/A,FALSE,"GRAFICO_PBT";#N/A,#N/A,FALSE,"EXPLIC.VARIANTE";#N/A,#N/A,FALSE,"GENERAL EXP.AREA"}</definedName>
    <definedName name="DSFEWSEWWEWSARSA" localSheetId="55" hidden="1">{#N/A,#N/A,FALSE,"CARATUL";#N/A,#N/A,FALSE,"PROFIT AND LOSS";#N/A,#N/A,FALSE,"GRAFICO_PBT";#N/A,#N/A,FALSE,"EXPLIC.VARIANTE";#N/A,#N/A,FALSE,"GENERAL EXP.AREA"}</definedName>
    <definedName name="DSFEWSEWWEWSARSA" hidden="1">{#N/A,#N/A,FALSE,"CARATUL";#N/A,#N/A,FALSE,"PROFIT AND LOSS";#N/A,#N/A,FALSE,"GRAFICO_PBT";#N/A,#N/A,FALSE,"EXPLIC.VARIANTE";#N/A,#N/A,FALSE,"GENERAL EXP.AREA"}</definedName>
    <definedName name="dsfsd">#REF!</definedName>
    <definedName name="dsfsdf">#REF!</definedName>
    <definedName name="dsfsdfdsf" localSheetId="25" hidden="1">{#N/A,#N/A,FALSE,"Valuation Summary";#N/A,#N/A,FALSE,"BT IS";#N/A,#N/A,FALSE,"BT CF";#N/A,#N/A,FALSE,"BT BS";#N/A,#N/A,FALSE,"BT FCF";#N/A,#N/A,FALSE,"BT Model";#N/A,#N/A,FALSE,"BT Finance"}</definedName>
    <definedName name="dsfsdfdsf" localSheetId="27" hidden="1">{#N/A,#N/A,FALSE,"Valuation Summary";#N/A,#N/A,FALSE,"BT IS";#N/A,#N/A,FALSE,"BT CF";#N/A,#N/A,FALSE,"BT BS";#N/A,#N/A,FALSE,"BT FCF";#N/A,#N/A,FALSE,"BT Model";#N/A,#N/A,FALSE,"BT Finance"}</definedName>
    <definedName name="dsfsdfdsf" localSheetId="31" hidden="1">{#N/A,#N/A,FALSE,"Valuation Summary";#N/A,#N/A,FALSE,"BT IS";#N/A,#N/A,FALSE,"BT CF";#N/A,#N/A,FALSE,"BT BS";#N/A,#N/A,FALSE,"BT FCF";#N/A,#N/A,FALSE,"BT Model";#N/A,#N/A,FALSE,"BT Finance"}</definedName>
    <definedName name="dsfsdfdsf" localSheetId="29" hidden="1">{#N/A,#N/A,FALSE,"Valuation Summary";#N/A,#N/A,FALSE,"BT IS";#N/A,#N/A,FALSE,"BT CF";#N/A,#N/A,FALSE,"BT BS";#N/A,#N/A,FALSE,"BT FCF";#N/A,#N/A,FALSE,"BT Model";#N/A,#N/A,FALSE,"BT Finance"}</definedName>
    <definedName name="dsfsdfdsf" localSheetId="23" hidden="1">{#N/A,#N/A,FALSE,"Valuation Summary";#N/A,#N/A,FALSE,"BT IS";#N/A,#N/A,FALSE,"BT CF";#N/A,#N/A,FALSE,"BT BS";#N/A,#N/A,FALSE,"BT FCF";#N/A,#N/A,FALSE,"BT Model";#N/A,#N/A,FALSE,"BT Finance"}</definedName>
    <definedName name="dsfsdfdsf" localSheetId="55" hidden="1">{#N/A,#N/A,FALSE,"Valuation Summary";#N/A,#N/A,FALSE,"BT IS";#N/A,#N/A,FALSE,"BT CF";#N/A,#N/A,FALSE,"BT BS";#N/A,#N/A,FALSE,"BT FCF";#N/A,#N/A,FALSE,"BT Model";#N/A,#N/A,FALSE,"BT Finance"}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dsfsdfs" localSheetId="25" hidden="1">{#N/A,#N/A,FALSE,"CARATUL";#N/A,#N/A,FALSE,"PROFIT AND LOSS";#N/A,#N/A,FALSE,"GRAFICO_PBT";#N/A,#N/A,FALSE,"EXPLIC.VARIANTE";#N/A,#N/A,FALSE,"GENERAL EXP.AREA"}</definedName>
    <definedName name="dsfsdfs" localSheetId="27" hidden="1">{#N/A,#N/A,FALSE,"CARATUL";#N/A,#N/A,FALSE,"PROFIT AND LOSS";#N/A,#N/A,FALSE,"GRAFICO_PBT";#N/A,#N/A,FALSE,"EXPLIC.VARIANTE";#N/A,#N/A,FALSE,"GENERAL EXP.AREA"}</definedName>
    <definedName name="dsfsdfs" localSheetId="31" hidden="1">{#N/A,#N/A,FALSE,"CARATUL";#N/A,#N/A,FALSE,"PROFIT AND LOSS";#N/A,#N/A,FALSE,"GRAFICO_PBT";#N/A,#N/A,FALSE,"EXPLIC.VARIANTE";#N/A,#N/A,FALSE,"GENERAL EXP.AREA"}</definedName>
    <definedName name="dsfsdfs" localSheetId="29" hidden="1">{#N/A,#N/A,FALSE,"CARATUL";#N/A,#N/A,FALSE,"PROFIT AND LOSS";#N/A,#N/A,FALSE,"GRAFICO_PBT";#N/A,#N/A,FALSE,"EXPLIC.VARIANTE";#N/A,#N/A,FALSE,"GENERAL EXP.AREA"}</definedName>
    <definedName name="dsfsdfs" localSheetId="23" hidden="1">{#N/A,#N/A,FALSE,"CARATUL";#N/A,#N/A,FALSE,"PROFIT AND LOSS";#N/A,#N/A,FALSE,"GRAFICO_PBT";#N/A,#N/A,FALSE,"EXPLIC.VARIANTE";#N/A,#N/A,FALSE,"GENERAL EXP.AREA"}</definedName>
    <definedName name="dsfsdfs" localSheetId="55" hidden="1">{#N/A,#N/A,FALSE,"CARATUL";#N/A,#N/A,FALSE,"PROFIT AND LOSS";#N/A,#N/A,FALSE,"GRAFICO_PBT";#N/A,#N/A,FALSE,"EXPLIC.VARIANTE";#N/A,#N/A,FALSE,"GENERAL EXP.AREA"}</definedName>
    <definedName name="dsfsdfs" hidden="1">{#N/A,#N/A,FALSE,"CARATUL";#N/A,#N/A,FALSE,"PROFIT AND LOSS";#N/A,#N/A,FALSE,"GRAFICO_PBT";#N/A,#N/A,FALSE,"EXPLIC.VARIANTE";#N/A,#N/A,FALSE,"GENERAL EXP.AREA"}</definedName>
    <definedName name="dsfsfasdsadsdfsdfsdsfdfsa" localSheetId="25" hidden="1">{#N/A,#N/A,FALSE,"CARATUL";#N/A,#N/A,FALSE,"PROFIT AND LOSS";#N/A,#N/A,FALSE,"GRAFICO_PBT";#N/A,#N/A,FALSE,"EXPLIC.VARIANTE";#N/A,#N/A,FALSE,"GENERAL EXP.AREA"}</definedName>
    <definedName name="dsfsfasdsadsdfsdfsdsfdfsa" localSheetId="27" hidden="1">{#N/A,#N/A,FALSE,"CARATUL";#N/A,#N/A,FALSE,"PROFIT AND LOSS";#N/A,#N/A,FALSE,"GRAFICO_PBT";#N/A,#N/A,FALSE,"EXPLIC.VARIANTE";#N/A,#N/A,FALSE,"GENERAL EXP.AREA"}</definedName>
    <definedName name="dsfsfasdsadsdfsdfsdsfdfsa" localSheetId="31" hidden="1">{#N/A,#N/A,FALSE,"CARATUL";#N/A,#N/A,FALSE,"PROFIT AND LOSS";#N/A,#N/A,FALSE,"GRAFICO_PBT";#N/A,#N/A,FALSE,"EXPLIC.VARIANTE";#N/A,#N/A,FALSE,"GENERAL EXP.AREA"}</definedName>
    <definedName name="dsfsfasdsadsdfsdfsdsfdfsa" localSheetId="29" hidden="1">{#N/A,#N/A,FALSE,"CARATUL";#N/A,#N/A,FALSE,"PROFIT AND LOSS";#N/A,#N/A,FALSE,"GRAFICO_PBT";#N/A,#N/A,FALSE,"EXPLIC.VARIANTE";#N/A,#N/A,FALSE,"GENERAL EXP.AREA"}</definedName>
    <definedName name="dsfsfasdsadsdfsdfsdsfdfsa" localSheetId="23" hidden="1">{#N/A,#N/A,FALSE,"CARATUL";#N/A,#N/A,FALSE,"PROFIT AND LOSS";#N/A,#N/A,FALSE,"GRAFICO_PBT";#N/A,#N/A,FALSE,"EXPLIC.VARIANTE";#N/A,#N/A,FALSE,"GENERAL EXP.AREA"}</definedName>
    <definedName name="dsfsfasdsadsdfsdfsdsfdfsa" localSheetId="55" hidden="1">{#N/A,#N/A,FALSE,"CARATUL";#N/A,#N/A,FALSE,"PROFIT AND LOSS";#N/A,#N/A,FALSE,"GRAFICO_PBT";#N/A,#N/A,FALSE,"EXPLIC.VARIANTE";#N/A,#N/A,FALSE,"GENERAL EXP.AREA"}</definedName>
    <definedName name="dsfsfasdsadsdfsdfsdsfdfsa" hidden="1">{#N/A,#N/A,FALSE,"CARATUL";#N/A,#N/A,FALSE,"PROFIT AND LOSS";#N/A,#N/A,FALSE,"GRAFICO_PBT";#N/A,#N/A,FALSE,"EXPLIC.VARIANTE";#N/A,#N/A,FALSE,"GENERAL EXP.AREA"}</definedName>
    <definedName name="dsfsgfdfdssa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gfdfdssa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vcxv">#REF!</definedName>
    <definedName name="dsgfdsfds" localSheetId="25" hidden="1">{#N/A,#N/A,FALSE,"CARATUL";#N/A,#N/A,FALSE,"PROFIT AND LOSS";#N/A,#N/A,FALSE,"GRAFICO_PBT";#N/A,#N/A,FALSE,"EXPLIC.VARIANTE";#N/A,#N/A,FALSE,"GENERAL EXP.AREA"}</definedName>
    <definedName name="dsgfdsfds" localSheetId="27" hidden="1">{#N/A,#N/A,FALSE,"CARATUL";#N/A,#N/A,FALSE,"PROFIT AND LOSS";#N/A,#N/A,FALSE,"GRAFICO_PBT";#N/A,#N/A,FALSE,"EXPLIC.VARIANTE";#N/A,#N/A,FALSE,"GENERAL EXP.AREA"}</definedName>
    <definedName name="dsgfdsfds" localSheetId="31" hidden="1">{#N/A,#N/A,FALSE,"CARATUL";#N/A,#N/A,FALSE,"PROFIT AND LOSS";#N/A,#N/A,FALSE,"GRAFICO_PBT";#N/A,#N/A,FALSE,"EXPLIC.VARIANTE";#N/A,#N/A,FALSE,"GENERAL EXP.AREA"}</definedName>
    <definedName name="dsgfdsfds" localSheetId="29" hidden="1">{#N/A,#N/A,FALSE,"CARATUL";#N/A,#N/A,FALSE,"PROFIT AND LOSS";#N/A,#N/A,FALSE,"GRAFICO_PBT";#N/A,#N/A,FALSE,"EXPLIC.VARIANTE";#N/A,#N/A,FALSE,"GENERAL EXP.AREA"}</definedName>
    <definedName name="dsgfdsfds" localSheetId="23" hidden="1">{#N/A,#N/A,FALSE,"CARATUL";#N/A,#N/A,FALSE,"PROFIT AND LOSS";#N/A,#N/A,FALSE,"GRAFICO_PBT";#N/A,#N/A,FALSE,"EXPLIC.VARIANTE";#N/A,#N/A,FALSE,"GENERAL EXP.AREA"}</definedName>
    <definedName name="dsgfdsfds" localSheetId="55" hidden="1">{#N/A,#N/A,FALSE,"CARATUL";#N/A,#N/A,FALSE,"PROFIT AND LOSS";#N/A,#N/A,FALSE,"GRAFICO_PBT";#N/A,#N/A,FALSE,"EXPLIC.VARIANTE";#N/A,#N/A,FALSE,"GENERAL EXP.AREA"}</definedName>
    <definedName name="dsgfdsfds" hidden="1">{#N/A,#N/A,FALSE,"CARATUL";#N/A,#N/A,FALSE,"PROFIT AND LOSS";#N/A,#N/A,FALSE,"GRAFICO_PBT";#N/A,#N/A,FALSE,"EXPLIC.VARIANTE";#N/A,#N/A,FALSE,"GENERAL EXP.AREA"}</definedName>
    <definedName name="dsgfsfdfjhfjfhjghkgjkgjkgjkgjkgjkghdnfbzsfb">#REF!</definedName>
    <definedName name="dsgsfagfrsgfdsa" localSheetId="25" hidden="1">{#N/A,#N/A,FALSE,"CARATUL";#N/A,#N/A,FALSE,"PROFIT AND LOSS";#N/A,#N/A,FALSE,"GRAFICO_PBT";#N/A,#N/A,FALSE,"EXPLIC.VARIANTE";#N/A,#N/A,FALSE,"GENERAL EXP.AREA"}</definedName>
    <definedName name="dsgsfagfrsgfdsa" localSheetId="27" hidden="1">{#N/A,#N/A,FALSE,"CARATUL";#N/A,#N/A,FALSE,"PROFIT AND LOSS";#N/A,#N/A,FALSE,"GRAFICO_PBT";#N/A,#N/A,FALSE,"EXPLIC.VARIANTE";#N/A,#N/A,FALSE,"GENERAL EXP.AREA"}</definedName>
    <definedName name="dsgsfagfrsgfdsa" localSheetId="31" hidden="1">{#N/A,#N/A,FALSE,"CARATUL";#N/A,#N/A,FALSE,"PROFIT AND LOSS";#N/A,#N/A,FALSE,"GRAFICO_PBT";#N/A,#N/A,FALSE,"EXPLIC.VARIANTE";#N/A,#N/A,FALSE,"GENERAL EXP.AREA"}</definedName>
    <definedName name="dsgsfagfrsgfdsa" localSheetId="29" hidden="1">{#N/A,#N/A,FALSE,"CARATUL";#N/A,#N/A,FALSE,"PROFIT AND LOSS";#N/A,#N/A,FALSE,"GRAFICO_PBT";#N/A,#N/A,FALSE,"EXPLIC.VARIANTE";#N/A,#N/A,FALSE,"GENERAL EXP.AREA"}</definedName>
    <definedName name="dsgsfagfrsgfdsa" localSheetId="23" hidden="1">{#N/A,#N/A,FALSE,"CARATUL";#N/A,#N/A,FALSE,"PROFIT AND LOSS";#N/A,#N/A,FALSE,"GRAFICO_PBT";#N/A,#N/A,FALSE,"EXPLIC.VARIANTE";#N/A,#N/A,FALSE,"GENERAL EXP.AREA"}</definedName>
    <definedName name="dsgsfagfrsgfdsa" localSheetId="55" hidden="1">{#N/A,#N/A,FALSE,"CARATUL";#N/A,#N/A,FALSE,"PROFIT AND LOSS";#N/A,#N/A,FALSE,"GRAFICO_PBT";#N/A,#N/A,FALSE,"EXPLIC.VARIANTE";#N/A,#N/A,FALSE,"GENERAL EXP.AREA"}</definedName>
    <definedName name="dsgsfagfrsgfdsa" hidden="1">{#N/A,#N/A,FALSE,"CARATUL";#N/A,#N/A,FALSE,"PROFIT AND LOSS";#N/A,#N/A,FALSE,"GRAFICO_PBT";#N/A,#N/A,FALSE,"EXPLIC.VARIANTE";#N/A,#N/A,FALSE,"GENERAL EXP.AREA"}</definedName>
    <definedName name="dsgsg" localSheetId="25" hidden="1">{#N/A,#N/A,FALSE,"CARATUL";#N/A,#N/A,FALSE,"PROFIT AND LOSS";#N/A,#N/A,FALSE,"GRAFICO_PBT";#N/A,#N/A,FALSE,"EXPLIC.VARIANTE";#N/A,#N/A,FALSE,"GENERAL EXP.AREA"}</definedName>
    <definedName name="dsgsg" localSheetId="27" hidden="1">{#N/A,#N/A,FALSE,"CARATUL";#N/A,#N/A,FALSE,"PROFIT AND LOSS";#N/A,#N/A,FALSE,"GRAFICO_PBT";#N/A,#N/A,FALSE,"EXPLIC.VARIANTE";#N/A,#N/A,FALSE,"GENERAL EXP.AREA"}</definedName>
    <definedName name="dsgsg" localSheetId="31" hidden="1">{#N/A,#N/A,FALSE,"CARATUL";#N/A,#N/A,FALSE,"PROFIT AND LOSS";#N/A,#N/A,FALSE,"GRAFICO_PBT";#N/A,#N/A,FALSE,"EXPLIC.VARIANTE";#N/A,#N/A,FALSE,"GENERAL EXP.AREA"}</definedName>
    <definedName name="dsgsg" localSheetId="29" hidden="1">{#N/A,#N/A,FALSE,"CARATUL";#N/A,#N/A,FALSE,"PROFIT AND LOSS";#N/A,#N/A,FALSE,"GRAFICO_PBT";#N/A,#N/A,FALSE,"EXPLIC.VARIANTE";#N/A,#N/A,FALSE,"GENERAL EXP.AREA"}</definedName>
    <definedName name="dsgsg" localSheetId="23" hidden="1">{#N/A,#N/A,FALSE,"CARATUL";#N/A,#N/A,FALSE,"PROFIT AND LOSS";#N/A,#N/A,FALSE,"GRAFICO_PBT";#N/A,#N/A,FALSE,"EXPLIC.VARIANTE";#N/A,#N/A,FALSE,"GENERAL EXP.AREA"}</definedName>
    <definedName name="dsgsg" localSheetId="55" hidden="1">{#N/A,#N/A,FALSE,"CARATUL";#N/A,#N/A,FALSE,"PROFIT AND LOSS";#N/A,#N/A,FALSE,"GRAFICO_PBT";#N/A,#N/A,FALSE,"EXPLIC.VARIANTE";#N/A,#N/A,FALSE,"GENERAL EXP.AREA"}</definedName>
    <definedName name="dsgsg" hidden="1">{#N/A,#N/A,FALSE,"CARATUL";#N/A,#N/A,FALSE,"PROFIT AND LOSS";#N/A,#N/A,FALSE,"GRAFICO_PBT";#N/A,#N/A,FALSE,"EXPLIC.VARIANTE";#N/A,#N/A,FALSE,"GENERAL EXP.AREA"}</definedName>
    <definedName name="dspdomingo">#REF!</definedName>
    <definedName name="dspdu">#REF!</definedName>
    <definedName name="dspquarta">#REF!</definedName>
    <definedName name="dspquinta">#REF!</definedName>
    <definedName name="dspsábado">#REF!</definedName>
    <definedName name="dspsegunda">#REF!</definedName>
    <definedName name="dspsexta">#REF!</definedName>
    <definedName name="dspterça">#REF!</definedName>
    <definedName name="dssdsd" localSheetId="25" hidden="1">{#N/A,#N/A,FALSE,"Hoja1";#N/A,#N/A,FALSE,"Hoja2"}</definedName>
    <definedName name="dssdsd" localSheetId="27" hidden="1">{#N/A,#N/A,FALSE,"Hoja1";#N/A,#N/A,FALSE,"Hoja2"}</definedName>
    <definedName name="dssdsd" localSheetId="31" hidden="1">{#N/A,#N/A,FALSE,"Hoja1";#N/A,#N/A,FALSE,"Hoja2"}</definedName>
    <definedName name="dssdsd" localSheetId="29" hidden="1">{#N/A,#N/A,FALSE,"Hoja1";#N/A,#N/A,FALSE,"Hoja2"}</definedName>
    <definedName name="dssdsd" localSheetId="23" hidden="1">{#N/A,#N/A,FALSE,"Hoja1";#N/A,#N/A,FALSE,"Hoja2"}</definedName>
    <definedName name="dssdsd" localSheetId="55" hidden="1">{#N/A,#N/A,FALSE,"Hoja1";#N/A,#N/A,FALSE,"Hoja2"}</definedName>
    <definedName name="dssdsd" hidden="1">{#N/A,#N/A,FALSE,"Hoja1";#N/A,#N/A,FALSE,"Hoja2"}</definedName>
    <definedName name="DSSGFDSDSS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GFDSDS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" localSheetId="25" hidden="1">{#N/A,#N/A,FALSE,"model"}</definedName>
    <definedName name="dssss" localSheetId="27" hidden="1">{#N/A,#N/A,FALSE,"model"}</definedName>
    <definedName name="dssss" localSheetId="31" hidden="1">{#N/A,#N/A,FALSE,"model"}</definedName>
    <definedName name="dssss" localSheetId="29" hidden="1">{#N/A,#N/A,FALSE,"model"}</definedName>
    <definedName name="dssss" localSheetId="23" hidden="1">{#N/A,#N/A,FALSE,"model"}</definedName>
    <definedName name="dssss" localSheetId="55" hidden="1">{#N/A,#N/A,FALSE,"model"}</definedName>
    <definedName name="dssss" hidden="1">{#N/A,#N/A,FALSE,"model"}</definedName>
    <definedName name="dsssssssfddsfds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ssssssfddsfds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uzanodomingo">#REF!</definedName>
    <definedName name="dsuzanodu">#REF!</definedName>
    <definedName name="dsuzanoquarta">#REF!</definedName>
    <definedName name="dsuzanoquinta">#REF!</definedName>
    <definedName name="dsuzanosábado">#REF!</definedName>
    <definedName name="dsuzanosegunda">#REF!</definedName>
    <definedName name="dsuzanosexta">#REF!</definedName>
    <definedName name="dsuzanoterça">#REF!</definedName>
    <definedName name="dsvdsavsdav" localSheetId="25" hidden="1">{#N/A,#N/A,FALSE,"CARATUL";#N/A,#N/A,FALSE,"PROFIT AND LOSS";#N/A,#N/A,FALSE,"GRAFICO_PBT";#N/A,#N/A,FALSE,"EXPLIC.VARIANTE";#N/A,#N/A,FALSE,"GENERAL EXP.AREA"}</definedName>
    <definedName name="dsvdsavsdav" localSheetId="27" hidden="1">{#N/A,#N/A,FALSE,"CARATUL";#N/A,#N/A,FALSE,"PROFIT AND LOSS";#N/A,#N/A,FALSE,"GRAFICO_PBT";#N/A,#N/A,FALSE,"EXPLIC.VARIANTE";#N/A,#N/A,FALSE,"GENERAL EXP.AREA"}</definedName>
    <definedName name="dsvdsavsdav" localSheetId="31" hidden="1">{#N/A,#N/A,FALSE,"CARATUL";#N/A,#N/A,FALSE,"PROFIT AND LOSS";#N/A,#N/A,FALSE,"GRAFICO_PBT";#N/A,#N/A,FALSE,"EXPLIC.VARIANTE";#N/A,#N/A,FALSE,"GENERAL EXP.AREA"}</definedName>
    <definedName name="dsvdsavsdav" localSheetId="29" hidden="1">{#N/A,#N/A,FALSE,"CARATUL";#N/A,#N/A,FALSE,"PROFIT AND LOSS";#N/A,#N/A,FALSE,"GRAFICO_PBT";#N/A,#N/A,FALSE,"EXPLIC.VARIANTE";#N/A,#N/A,FALSE,"GENERAL EXP.AREA"}</definedName>
    <definedName name="dsvdsavsdav" localSheetId="23" hidden="1">{#N/A,#N/A,FALSE,"CARATUL";#N/A,#N/A,FALSE,"PROFIT AND LOSS";#N/A,#N/A,FALSE,"GRAFICO_PBT";#N/A,#N/A,FALSE,"EXPLIC.VARIANTE";#N/A,#N/A,FALSE,"GENERAL EXP.AREA"}</definedName>
    <definedName name="dsvdsavsdav" localSheetId="55" hidden="1">{#N/A,#N/A,FALSE,"CARATUL";#N/A,#N/A,FALSE,"PROFIT AND LOSS";#N/A,#N/A,FALSE,"GRAFICO_PBT";#N/A,#N/A,FALSE,"EXPLIC.VARIANTE";#N/A,#N/A,FALSE,"GENERAL EXP.AREA"}</definedName>
    <definedName name="dsvdsavsdav" hidden="1">{#N/A,#N/A,FALSE,"CARATUL";#N/A,#N/A,FALSE,"PROFIT AND LOSS";#N/A,#N/A,FALSE,"GRAFICO_PBT";#N/A,#N/A,FALSE,"EXPLIC.VARIANTE";#N/A,#N/A,FALSE,"GENERAL EXP.AREA"}</definedName>
    <definedName name="DSWCDas">#REF!</definedName>
    <definedName name="dsx" localSheetId="25" hidden="1">{"prem1",#N/A,FALSE,"Consolidado";"pl_us",#N/A,FALSE,"Consolidado";"pl_hl",#N/A,FALSE,"Consolidado";"bs",#N/A,FALSE,"Consolidado";"cf",#N/A,FALSE,"Consolidado"}</definedName>
    <definedName name="dsx" localSheetId="27" hidden="1">{"prem1",#N/A,FALSE,"Consolidado";"pl_us",#N/A,FALSE,"Consolidado";"pl_hl",#N/A,FALSE,"Consolidado";"bs",#N/A,FALSE,"Consolidado";"cf",#N/A,FALSE,"Consolidado"}</definedName>
    <definedName name="dsx" localSheetId="31" hidden="1">{"prem1",#N/A,FALSE,"Consolidado";"pl_us",#N/A,FALSE,"Consolidado";"pl_hl",#N/A,FALSE,"Consolidado";"bs",#N/A,FALSE,"Consolidado";"cf",#N/A,FALSE,"Consolidado"}</definedName>
    <definedName name="dsx" localSheetId="29" hidden="1">{"prem1",#N/A,FALSE,"Consolidado";"pl_us",#N/A,FALSE,"Consolidado";"pl_hl",#N/A,FALSE,"Consolidado";"bs",#N/A,FALSE,"Consolidado";"cf",#N/A,FALSE,"Consolidado"}</definedName>
    <definedName name="dsx" localSheetId="23" hidden="1">{"prem1",#N/A,FALSE,"Consolidado";"pl_us",#N/A,FALSE,"Consolidado";"pl_hl",#N/A,FALSE,"Consolidado";"bs",#N/A,FALSE,"Consolidado";"cf",#N/A,FALSE,"Consolidado"}</definedName>
    <definedName name="dsx" localSheetId="55" hidden="1">{"prem1",#N/A,FALSE,"Consolidado";"pl_us",#N/A,FALSE,"Consolidado";"pl_hl",#N/A,FALSE,"Consolidado";"bs",#N/A,FALSE,"Consolidado";"cf",#N/A,FALSE,"Consolidado"}</definedName>
    <definedName name="dsx" hidden="1">{"prem1",#N/A,FALSE,"Consolidado";"pl_us",#N/A,FALSE,"Consolidado";"pl_hl",#N/A,FALSE,"Consolidado";"bs",#N/A,FALSE,"Consolidado";"cf",#N/A,FALSE,"Consolidado"}</definedName>
    <definedName name="DSXA" localSheetId="25" hidden="1">{"prem1",#N/A,FALSE,"Consolidado";"pl_us",#N/A,FALSE,"Consolidado";"pl_hl",#N/A,FALSE,"Consolidado";"bs",#N/A,FALSE,"Consolidado";"cf",#N/A,FALSE,"Consolidado"}</definedName>
    <definedName name="DSXA" localSheetId="27" hidden="1">{"prem1",#N/A,FALSE,"Consolidado";"pl_us",#N/A,FALSE,"Consolidado";"pl_hl",#N/A,FALSE,"Consolidado";"bs",#N/A,FALSE,"Consolidado";"cf",#N/A,FALSE,"Consolidado"}</definedName>
    <definedName name="DSXA" localSheetId="31" hidden="1">{"prem1",#N/A,FALSE,"Consolidado";"pl_us",#N/A,FALSE,"Consolidado";"pl_hl",#N/A,FALSE,"Consolidado";"bs",#N/A,FALSE,"Consolidado";"cf",#N/A,FALSE,"Consolidado"}</definedName>
    <definedName name="DSXA" localSheetId="29" hidden="1">{"prem1",#N/A,FALSE,"Consolidado";"pl_us",#N/A,FALSE,"Consolidado";"pl_hl",#N/A,FALSE,"Consolidado";"bs",#N/A,FALSE,"Consolidado";"cf",#N/A,FALSE,"Consolidado"}</definedName>
    <definedName name="DSXA" localSheetId="23" hidden="1">{"prem1",#N/A,FALSE,"Consolidado";"pl_us",#N/A,FALSE,"Consolidado";"pl_hl",#N/A,FALSE,"Consolidado";"bs",#N/A,FALSE,"Consolidado";"cf",#N/A,FALSE,"Consolidado"}</definedName>
    <definedName name="DSXA" localSheetId="55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szfsedf">#REF!</definedName>
    <definedName name="DTabNameHpt">#REF!</definedName>
    <definedName name="DTabNameOE">#REF!</definedName>
    <definedName name="dtre">#REF!</definedName>
    <definedName name="dtt">#REF!</definedName>
    <definedName name="DU">#REF!</definedName>
    <definedName name="dutrytru">#REF!</definedName>
    <definedName name="dv" localSheetId="39">[1]!_p1</definedName>
    <definedName name="dv" localSheetId="20">[1]!_p1</definedName>
    <definedName name="dv" localSheetId="4">[1]!_p1</definedName>
    <definedName name="dv" localSheetId="25">[1]!_p1</definedName>
    <definedName name="dv" localSheetId="27">[1]!_p1</definedName>
    <definedName name="dv" localSheetId="31">[1]!_p1</definedName>
    <definedName name="dv" localSheetId="35">[1]!_p1</definedName>
    <definedName name="dv" localSheetId="33">[1]!_p1</definedName>
    <definedName name="dv" localSheetId="53">[1]!_p1</definedName>
    <definedName name="dv" localSheetId="29">[1]!_p1</definedName>
    <definedName name="dv" localSheetId="49">[1]!_p1</definedName>
    <definedName name="dv" localSheetId="6">[1]!_p1</definedName>
    <definedName name="dv" localSheetId="41">[1]!_p1</definedName>
    <definedName name="dv" localSheetId="8">[1]!_p1</definedName>
    <definedName name="dv" localSheetId="43">[1]!_p1</definedName>
    <definedName name="dv" localSheetId="10">[1]!_p1</definedName>
    <definedName name="dv" localSheetId="37">[1]!_p1</definedName>
    <definedName name="dv" localSheetId="12">[1]!_p1</definedName>
    <definedName name="dv" localSheetId="51">[1]!_p1</definedName>
    <definedName name="dv" localSheetId="14">[1]!_p1</definedName>
    <definedName name="dv" localSheetId="23">[1]!_p1</definedName>
    <definedName name="dv" localSheetId="55">[0]!_p1</definedName>
    <definedName name="dv" localSheetId="47">[1]!_p1</definedName>
    <definedName name="dv" localSheetId="18">[1]!_p1</definedName>
    <definedName name="dv" localSheetId="45">[1]!_p1</definedName>
    <definedName name="dv" localSheetId="16">[1]!_p1</definedName>
    <definedName name="dv">[0]!_p1</definedName>
    <definedName name="dvgrgrsv" localSheetId="25" hidden="1">{#N/A,#N/A,FALSE,"BALLANTINE´S ";#N/A,#N/A,FALSE,"FUNDADOR"}</definedName>
    <definedName name="dvgrgrsv" localSheetId="27" hidden="1">{#N/A,#N/A,FALSE,"BALLANTINE´S ";#N/A,#N/A,FALSE,"FUNDADOR"}</definedName>
    <definedName name="dvgrgrsv" localSheetId="31" hidden="1">{#N/A,#N/A,FALSE,"BALLANTINE´S ";#N/A,#N/A,FALSE,"FUNDADOR"}</definedName>
    <definedName name="dvgrgrsv" localSheetId="29" hidden="1">{#N/A,#N/A,FALSE,"BALLANTINE´S ";#N/A,#N/A,FALSE,"FUNDADOR"}</definedName>
    <definedName name="dvgrgrsv" localSheetId="23" hidden="1">{#N/A,#N/A,FALSE,"BALLANTINE´S ";#N/A,#N/A,FALSE,"FUNDADOR"}</definedName>
    <definedName name="dvgrgrsv" localSheetId="55" hidden="1">{#N/A,#N/A,FALSE,"BALLANTINE´S ";#N/A,#N/A,FALSE,"FUNDADOR"}</definedName>
    <definedName name="dvgrgrsv" hidden="1">{#N/A,#N/A,FALSE,"BALLANTINE´S ";#N/A,#N/A,FALSE,"FUNDADOR"}</definedName>
    <definedName name="dvsd" hidden="1">#REF!</definedName>
    <definedName name="dwdwwd" localSheetId="25" hidden="1">{#N/A,#N/A,FALSE,"MONTHDET";#N/A,#N/A,FALSE,"ACTUAL"}</definedName>
    <definedName name="dwdwwd" localSheetId="27" hidden="1">{#N/A,#N/A,FALSE,"MONTHDET";#N/A,#N/A,FALSE,"ACTUAL"}</definedName>
    <definedName name="dwdwwd" localSheetId="31" hidden="1">{#N/A,#N/A,FALSE,"MONTHDET";#N/A,#N/A,FALSE,"ACTUAL"}</definedName>
    <definedName name="dwdwwd" localSheetId="29" hidden="1">{#N/A,#N/A,FALSE,"MONTHDET";#N/A,#N/A,FALSE,"ACTUAL"}</definedName>
    <definedName name="dwdwwd" localSheetId="23" hidden="1">{#N/A,#N/A,FALSE,"MONTHDET";#N/A,#N/A,FALSE,"ACTUAL"}</definedName>
    <definedName name="dwdwwd" localSheetId="55" hidden="1">{#N/A,#N/A,FALSE,"MONTHDET";#N/A,#N/A,FALSE,"ACTUAL"}</definedName>
    <definedName name="dwdwwd" hidden="1">{#N/A,#N/A,FALSE,"MONTHDET";#N/A,#N/A,FALSE,"ACTUAL"}</definedName>
    <definedName name="dwed">#REF!</definedName>
    <definedName name="dx" localSheetId="25" hidden="1">{"miles",#N/A,FALSE,"LUCROS E PERDAS (US$ 000)";"hl",#N/A,FALSE,"LUCROS E PERDAS (US$ 000)"}</definedName>
    <definedName name="dx" localSheetId="27" hidden="1">{"miles",#N/A,FALSE,"LUCROS E PERDAS (US$ 000)";"hl",#N/A,FALSE,"LUCROS E PERDAS (US$ 000)"}</definedName>
    <definedName name="dx" localSheetId="31" hidden="1">{"miles",#N/A,FALSE,"LUCROS E PERDAS (US$ 000)";"hl",#N/A,FALSE,"LUCROS E PERDAS (US$ 000)"}</definedName>
    <definedName name="dx" localSheetId="29" hidden="1">{"miles",#N/A,FALSE,"LUCROS E PERDAS (US$ 000)";"hl",#N/A,FALSE,"LUCROS E PERDAS (US$ 000)"}</definedName>
    <definedName name="dx" localSheetId="23" hidden="1">{"miles",#N/A,FALSE,"LUCROS E PERDAS (US$ 000)";"hl",#N/A,FALSE,"LUCROS E PERDAS (US$ 000)"}</definedName>
    <definedName name="dx" localSheetId="55" hidden="1">{"miles",#N/A,FALSE,"LUCROS E PERDAS (US$ 000)";"hl",#N/A,FALSE,"LUCROS E PERDAS (US$ 000)"}</definedName>
    <definedName name="dx" hidden="1">{"miles",#N/A,FALSE,"LUCROS E PERDAS (US$ 000)";"hl",#N/A,FALSE,"LUCROS E PERDAS (US$ 000)"}</definedName>
    <definedName name="dxa" localSheetId="25" hidden="1">{#N/A,#N/A,FALSE,"CARATUL";#N/A,#N/A,FALSE,"PROFIT AND LOSS";#N/A,#N/A,FALSE,"GRAFICO_PBT";#N/A,#N/A,FALSE,"EXPLIC.VARIANTE";#N/A,#N/A,FALSE,"GENERAL EXP.AREA"}</definedName>
    <definedName name="dxa" localSheetId="27" hidden="1">{#N/A,#N/A,FALSE,"CARATUL";#N/A,#N/A,FALSE,"PROFIT AND LOSS";#N/A,#N/A,FALSE,"GRAFICO_PBT";#N/A,#N/A,FALSE,"EXPLIC.VARIANTE";#N/A,#N/A,FALSE,"GENERAL EXP.AREA"}</definedName>
    <definedName name="dxa" localSheetId="31" hidden="1">{#N/A,#N/A,FALSE,"CARATUL";#N/A,#N/A,FALSE,"PROFIT AND LOSS";#N/A,#N/A,FALSE,"GRAFICO_PBT";#N/A,#N/A,FALSE,"EXPLIC.VARIANTE";#N/A,#N/A,FALSE,"GENERAL EXP.AREA"}</definedName>
    <definedName name="dxa" localSheetId="29" hidden="1">{#N/A,#N/A,FALSE,"CARATUL";#N/A,#N/A,FALSE,"PROFIT AND LOSS";#N/A,#N/A,FALSE,"GRAFICO_PBT";#N/A,#N/A,FALSE,"EXPLIC.VARIANTE";#N/A,#N/A,FALSE,"GENERAL EXP.AREA"}</definedName>
    <definedName name="dxa" localSheetId="23" hidden="1">{#N/A,#N/A,FALSE,"CARATUL";#N/A,#N/A,FALSE,"PROFIT AND LOSS";#N/A,#N/A,FALSE,"GRAFICO_PBT";#N/A,#N/A,FALSE,"EXPLIC.VARIANTE";#N/A,#N/A,FALSE,"GENERAL EXP.AREA"}</definedName>
    <definedName name="dxa" localSheetId="55" hidden="1">{#N/A,#N/A,FALSE,"CARATUL";#N/A,#N/A,FALSE,"PROFIT AND LOSS";#N/A,#N/A,FALSE,"GRAFICO_PBT";#N/A,#N/A,FALSE,"EXPLIC.VARIANTE";#N/A,#N/A,FALSE,"GENERAL EXP.AREA"}</definedName>
    <definedName name="dxa" hidden="1">{#N/A,#N/A,FALSE,"CARATUL";#N/A,#N/A,FALSE,"PROFIT AND LOSS";#N/A,#N/A,FALSE,"GRAFICO_PBT";#N/A,#N/A,FALSE,"EXPLIC.VARIANTE";#N/A,#N/A,FALSE,"GENERAL EXP.AREA"}</definedName>
    <definedName name="DXC" localSheetId="25" hidden="1">{"miles",#N/A,FALSE,"LUCROS E PERDAS (US$ 000)";"hl",#N/A,FALSE,"LUCROS E PERDAS (US$ 000)"}</definedName>
    <definedName name="DXC" localSheetId="27" hidden="1">{"miles",#N/A,FALSE,"LUCROS E PERDAS (US$ 000)";"hl",#N/A,FALSE,"LUCROS E PERDAS (US$ 000)"}</definedName>
    <definedName name="DXC" localSheetId="31" hidden="1">{"miles",#N/A,FALSE,"LUCROS E PERDAS (US$ 000)";"hl",#N/A,FALSE,"LUCROS E PERDAS (US$ 000)"}</definedName>
    <definedName name="DXC" localSheetId="29" hidden="1">{"miles",#N/A,FALSE,"LUCROS E PERDAS (US$ 000)";"hl",#N/A,FALSE,"LUCROS E PERDAS (US$ 000)"}</definedName>
    <definedName name="DXC" localSheetId="23" hidden="1">{"miles",#N/A,FALSE,"LUCROS E PERDAS (US$ 000)";"hl",#N/A,FALSE,"LUCROS E PERDAS (US$ 000)"}</definedName>
    <definedName name="DXC" localSheetId="55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dxd" localSheetId="25" hidden="1">{#N/A,#N/A,FALSE,"model"}</definedName>
    <definedName name="dxd" localSheetId="27" hidden="1">{#N/A,#N/A,FALSE,"model"}</definedName>
    <definedName name="dxd" localSheetId="31" hidden="1">{#N/A,#N/A,FALSE,"model"}</definedName>
    <definedName name="dxd" localSheetId="29" hidden="1">{#N/A,#N/A,FALSE,"model"}</definedName>
    <definedName name="dxd" localSheetId="23" hidden="1">{#N/A,#N/A,FALSE,"model"}</definedName>
    <definedName name="dxd" localSheetId="55" hidden="1">{#N/A,#N/A,FALSE,"model"}</definedName>
    <definedName name="dxd" hidden="1">{#N/A,#N/A,FALSE,"model"}</definedName>
    <definedName name="dxfgreg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dxfgreg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" localSheetId="39">[1]!_p1</definedName>
    <definedName name="e" localSheetId="20">[1]!_p1</definedName>
    <definedName name="e" localSheetId="4">[1]!_p1</definedName>
    <definedName name="e" localSheetId="25">[1]!_p1</definedName>
    <definedName name="e" localSheetId="27">[1]!_p1</definedName>
    <definedName name="e" localSheetId="31">[1]!_p1</definedName>
    <definedName name="e" localSheetId="35">[1]!_p1</definedName>
    <definedName name="e" localSheetId="33">[1]!_p1</definedName>
    <definedName name="e" localSheetId="53">[1]!_p1</definedName>
    <definedName name="e" localSheetId="29">[1]!_p1</definedName>
    <definedName name="e" localSheetId="49">[1]!_p1</definedName>
    <definedName name="e" localSheetId="6">[1]!_p1</definedName>
    <definedName name="e" localSheetId="41">[1]!_p1</definedName>
    <definedName name="e" localSheetId="8">[1]!_p1</definedName>
    <definedName name="e" localSheetId="43">[1]!_p1</definedName>
    <definedName name="e" localSheetId="10">[1]!_p1</definedName>
    <definedName name="e" localSheetId="37">[1]!_p1</definedName>
    <definedName name="e" localSheetId="12">[1]!_p1</definedName>
    <definedName name="e" localSheetId="51">[1]!_p1</definedName>
    <definedName name="e" localSheetId="14">[1]!_p1</definedName>
    <definedName name="e" localSheetId="23">[1]!_p1</definedName>
    <definedName name="e" localSheetId="55">[0]!_p1</definedName>
    <definedName name="e" localSheetId="47">[1]!_p1</definedName>
    <definedName name="e" localSheetId="18">[1]!_p1</definedName>
    <definedName name="e" localSheetId="45">[1]!_p1</definedName>
    <definedName name="e" localSheetId="16">[1]!_p1</definedName>
    <definedName name="e">[0]!_p1</definedName>
    <definedName name="e_1" localSheetId="39">_p1</definedName>
    <definedName name="e_1" localSheetId="20">_p1</definedName>
    <definedName name="e_1" localSheetId="4">_p1</definedName>
    <definedName name="e_1" localSheetId="25">_p1</definedName>
    <definedName name="e_1" localSheetId="27">_p1</definedName>
    <definedName name="e_1" localSheetId="31">_p1</definedName>
    <definedName name="e_1" localSheetId="35">_p1</definedName>
    <definedName name="e_1" localSheetId="33">_p1</definedName>
    <definedName name="e_1" localSheetId="53">_p1</definedName>
    <definedName name="e_1" localSheetId="29">_p1</definedName>
    <definedName name="e_1" localSheetId="49">_p1</definedName>
    <definedName name="e_1" localSheetId="6">_p1</definedName>
    <definedName name="e_1" localSheetId="41">_p1</definedName>
    <definedName name="e_1" localSheetId="8">_p1</definedName>
    <definedName name="e_1" localSheetId="43">_p1</definedName>
    <definedName name="e_1" localSheetId="10">_p1</definedName>
    <definedName name="e_1" localSheetId="37">_p1</definedName>
    <definedName name="e_1" localSheetId="12">_p1</definedName>
    <definedName name="e_1" localSheetId="51">_p1</definedName>
    <definedName name="e_1" localSheetId="14">_p1</definedName>
    <definedName name="e_1" localSheetId="23">_p1</definedName>
    <definedName name="e_1" localSheetId="55">_p1</definedName>
    <definedName name="e_1" localSheetId="47">_p1</definedName>
    <definedName name="e_1" localSheetId="18">_p1</definedName>
    <definedName name="e_1" localSheetId="45">_p1</definedName>
    <definedName name="e_1" localSheetId="16">_p1</definedName>
    <definedName name="e_1">_p1</definedName>
    <definedName name="e_10">#NAME?</definedName>
    <definedName name="e_15">#NAME?</definedName>
    <definedName name="e_16">#NAME?</definedName>
    <definedName name="e_17">#NAME?</definedName>
    <definedName name="e_18">#NAME?</definedName>
    <definedName name="e_19">#NAME?</definedName>
    <definedName name="e_2">#NAME?</definedName>
    <definedName name="e_22">#NAME?</definedName>
    <definedName name="e_3">#NAME?</definedName>
    <definedName name="e_4">#NAME?</definedName>
    <definedName name="e4r4r" localSheetId="39">[1]!_p1</definedName>
    <definedName name="e4r4r" localSheetId="20">[1]!_p1</definedName>
    <definedName name="e4r4r" localSheetId="4">[1]!_p1</definedName>
    <definedName name="e4r4r" localSheetId="25">[1]!_p1</definedName>
    <definedName name="e4r4r" localSheetId="27">[1]!_p1</definedName>
    <definedName name="e4r4r" localSheetId="31">[1]!_p1</definedName>
    <definedName name="e4r4r" localSheetId="35">[1]!_p1</definedName>
    <definedName name="e4r4r" localSheetId="33">[1]!_p1</definedName>
    <definedName name="e4r4r" localSheetId="53">[1]!_p1</definedName>
    <definedName name="e4r4r" localSheetId="29">[1]!_p1</definedName>
    <definedName name="e4r4r" localSheetId="49">[1]!_p1</definedName>
    <definedName name="e4r4r" localSheetId="6">[1]!_p1</definedName>
    <definedName name="e4r4r" localSheetId="41">[1]!_p1</definedName>
    <definedName name="e4r4r" localSheetId="8">[1]!_p1</definedName>
    <definedName name="e4r4r" localSheetId="43">[1]!_p1</definedName>
    <definedName name="e4r4r" localSheetId="10">[1]!_p1</definedName>
    <definedName name="e4r4r" localSheetId="37">[1]!_p1</definedName>
    <definedName name="e4r4r" localSheetId="12">[1]!_p1</definedName>
    <definedName name="e4r4r" localSheetId="51">[1]!_p1</definedName>
    <definedName name="e4r4r" localSheetId="14">[1]!_p1</definedName>
    <definedName name="e4r4r" localSheetId="23">[1]!_p1</definedName>
    <definedName name="e4r4r" localSheetId="55">[0]!_p1</definedName>
    <definedName name="e4r4r" localSheetId="47">[1]!_p1</definedName>
    <definedName name="e4r4r" localSheetId="18">[1]!_p1</definedName>
    <definedName name="e4r4r" localSheetId="45">[1]!_p1</definedName>
    <definedName name="e4r4r" localSheetId="16">[1]!_p1</definedName>
    <definedName name="e4r4r">[0]!_p1</definedName>
    <definedName name="e4r4r_1">#NAME?</definedName>
    <definedName name="e4r4r_2">#NAME?</definedName>
    <definedName name="e4r4r_3">#NAME?</definedName>
    <definedName name="e4r4r_4">#NAME?</definedName>
    <definedName name="e5uy5yu">#REF!</definedName>
    <definedName name="e5y5y" localSheetId="25" hidden="1">{#N/A,#N/A,FALSE,"BALLANTINE´S ";#N/A,#N/A,FALSE,"FUNDADOR"}</definedName>
    <definedName name="e5y5y" localSheetId="27" hidden="1">{#N/A,#N/A,FALSE,"BALLANTINE´S ";#N/A,#N/A,FALSE,"FUNDADOR"}</definedName>
    <definedName name="e5y5y" localSheetId="31" hidden="1">{#N/A,#N/A,FALSE,"BALLANTINE´S ";#N/A,#N/A,FALSE,"FUNDADOR"}</definedName>
    <definedName name="e5y5y" localSheetId="29" hidden="1">{#N/A,#N/A,FALSE,"BALLANTINE´S ";#N/A,#N/A,FALSE,"FUNDADOR"}</definedName>
    <definedName name="e5y5y" localSheetId="23" hidden="1">{#N/A,#N/A,FALSE,"BALLANTINE´S ";#N/A,#N/A,FALSE,"FUNDADOR"}</definedName>
    <definedName name="e5y5y" localSheetId="55" hidden="1">{#N/A,#N/A,FALSE,"BALLANTINE´S ";#N/A,#N/A,FALSE,"FUNDADOR"}</definedName>
    <definedName name="e5y5y" hidden="1">{#N/A,#N/A,FALSE,"BALLANTINE´S ";#N/A,#N/A,FALSE,"FUNDADOR"}</definedName>
    <definedName name="ead" localSheetId="25" hidden="1">{"'Janeiro'!$A$1:$I$153"}</definedName>
    <definedName name="ead" localSheetId="27" hidden="1">{"'Janeiro'!$A$1:$I$153"}</definedName>
    <definedName name="ead" localSheetId="31" hidden="1">{"'Janeiro'!$A$1:$I$153"}</definedName>
    <definedName name="ead" localSheetId="29" hidden="1">{"'Janeiro'!$A$1:$I$153"}</definedName>
    <definedName name="ead" localSheetId="23" hidden="1">{"'Janeiro'!$A$1:$I$153"}</definedName>
    <definedName name="ead" localSheetId="55" hidden="1">{"'Janeiro'!$A$1:$I$153"}</definedName>
    <definedName name="ead" hidden="1">{"'Janeiro'!$A$1:$I$153"}</definedName>
    <definedName name="eadsv" localSheetId="25" hidden="1">{"'Janeiro'!$A$1:$I$153"}</definedName>
    <definedName name="eadsv" localSheetId="27" hidden="1">{"'Janeiro'!$A$1:$I$153"}</definedName>
    <definedName name="eadsv" localSheetId="31" hidden="1">{"'Janeiro'!$A$1:$I$153"}</definedName>
    <definedName name="eadsv" localSheetId="29" hidden="1">{"'Janeiro'!$A$1:$I$153"}</definedName>
    <definedName name="eadsv" localSheetId="23" hidden="1">{"'Janeiro'!$A$1:$I$153"}</definedName>
    <definedName name="eadsv" localSheetId="55" hidden="1">{"'Janeiro'!$A$1:$I$153"}</definedName>
    <definedName name="eadsv" hidden="1">{"'Janeiro'!$A$1:$I$153"}</definedName>
    <definedName name="eaeıi" localSheetId="25" hidden="1">{#N/A,#N/A,FALSE,"Sheet1 (2)"}</definedName>
    <definedName name="eaeıi" localSheetId="27" hidden="1">{#N/A,#N/A,FALSE,"Sheet1 (2)"}</definedName>
    <definedName name="eaeıi" localSheetId="31" hidden="1">{#N/A,#N/A,FALSE,"Sheet1 (2)"}</definedName>
    <definedName name="eaeıi" localSheetId="29" hidden="1">{#N/A,#N/A,FALSE,"Sheet1 (2)"}</definedName>
    <definedName name="eaeıi" localSheetId="23" hidden="1">{#N/A,#N/A,FALSE,"Sheet1 (2)"}</definedName>
    <definedName name="eaeıi" localSheetId="55" hidden="1">{#N/A,#N/A,FALSE,"Sheet1 (2)"}</definedName>
    <definedName name="eaeıi" hidden="1">{#N/A,#N/A,FALSE,"Sheet1 (2)"}</definedName>
    <definedName name="eaeõi" localSheetId="25" hidden="1">{#N/A,#N/A,FALSE,"Sheet1 (2)"}</definedName>
    <definedName name="eaeõi" localSheetId="27" hidden="1">{#N/A,#N/A,FALSE,"Sheet1 (2)"}</definedName>
    <definedName name="eaeõi" localSheetId="31" hidden="1">{#N/A,#N/A,FALSE,"Sheet1 (2)"}</definedName>
    <definedName name="eaeõi" localSheetId="29" hidden="1">{#N/A,#N/A,FALSE,"Sheet1 (2)"}</definedName>
    <definedName name="eaeõi" localSheetId="23" hidden="1">{#N/A,#N/A,FALSE,"Sheet1 (2)"}</definedName>
    <definedName name="eaeõi" localSheetId="55" hidden="1">{#N/A,#N/A,FALSE,"Sheet1 (2)"}</definedName>
    <definedName name="eaeõi" hidden="1">{#N/A,#N/A,FALSE,"Sheet1 (2)"}</definedName>
    <definedName name="eafeg" localSheetId="39">[1]!_p1</definedName>
    <definedName name="eafeg" localSheetId="20">[1]!_p1</definedName>
    <definedName name="eafeg" localSheetId="4">[1]!_p1</definedName>
    <definedName name="eafeg" localSheetId="25">[1]!_p1</definedName>
    <definedName name="eafeg" localSheetId="27">[1]!_p1</definedName>
    <definedName name="eafeg" localSheetId="31">[1]!_p1</definedName>
    <definedName name="eafeg" localSheetId="35">[1]!_p1</definedName>
    <definedName name="eafeg" localSheetId="33">[1]!_p1</definedName>
    <definedName name="eafeg" localSheetId="53">[1]!_p1</definedName>
    <definedName name="eafeg" localSheetId="29">[1]!_p1</definedName>
    <definedName name="eafeg" localSheetId="49">[1]!_p1</definedName>
    <definedName name="eafeg" localSheetId="6">[1]!_p1</definedName>
    <definedName name="eafeg" localSheetId="41">[1]!_p1</definedName>
    <definedName name="eafeg" localSheetId="8">[1]!_p1</definedName>
    <definedName name="eafeg" localSheetId="43">[1]!_p1</definedName>
    <definedName name="eafeg" localSheetId="10">[1]!_p1</definedName>
    <definedName name="eafeg" localSheetId="37">[1]!_p1</definedName>
    <definedName name="eafeg" localSheetId="12">[1]!_p1</definedName>
    <definedName name="eafeg" localSheetId="51">[1]!_p1</definedName>
    <definedName name="eafeg" localSheetId="14">[1]!_p1</definedName>
    <definedName name="eafeg" localSheetId="23">[1]!_p1</definedName>
    <definedName name="eafeg" localSheetId="55">[0]!_p1</definedName>
    <definedName name="eafeg" localSheetId="47">[1]!_p1</definedName>
    <definedName name="eafeg" localSheetId="18">[1]!_p1</definedName>
    <definedName name="eafeg" localSheetId="45">[1]!_p1</definedName>
    <definedName name="eafeg" localSheetId="16">[1]!_p1</definedName>
    <definedName name="eafeg">[0]!_p1</definedName>
    <definedName name="eafeg_1">#NAME?</definedName>
    <definedName name="eafeg_2">#NAME?</definedName>
    <definedName name="eafeg_3">#NAME?</definedName>
    <definedName name="eafeg_4">#NAME?</definedName>
    <definedName name="eaqreaz">#REF!</definedName>
    <definedName name="earhfds" hidden="1">#REF!</definedName>
    <definedName name="ebitda">#REF!</definedName>
    <definedName name="EBITSENS">#REF!</definedName>
    <definedName name="EC">#REF!</definedName>
    <definedName name="ed" localSheetId="25" hidden="1">{#N/A,#N/A,FALSE,"CARATUL";#N/A,#N/A,FALSE,"PROFIT AND LOSS";#N/A,#N/A,FALSE,"GRAFICO_PBT";#N/A,#N/A,FALSE,"EXPLIC.VARIANTE";#N/A,#N/A,FALSE,"GENERAL EXP.AREA"}</definedName>
    <definedName name="ed" localSheetId="27" hidden="1">{#N/A,#N/A,FALSE,"CARATUL";#N/A,#N/A,FALSE,"PROFIT AND LOSS";#N/A,#N/A,FALSE,"GRAFICO_PBT";#N/A,#N/A,FALSE,"EXPLIC.VARIANTE";#N/A,#N/A,FALSE,"GENERAL EXP.AREA"}</definedName>
    <definedName name="ed" localSheetId="31" hidden="1">{#N/A,#N/A,FALSE,"CARATUL";#N/A,#N/A,FALSE,"PROFIT AND LOSS";#N/A,#N/A,FALSE,"GRAFICO_PBT";#N/A,#N/A,FALSE,"EXPLIC.VARIANTE";#N/A,#N/A,FALSE,"GENERAL EXP.AREA"}</definedName>
    <definedName name="ed" localSheetId="29" hidden="1">{#N/A,#N/A,FALSE,"CARATUL";#N/A,#N/A,FALSE,"PROFIT AND LOSS";#N/A,#N/A,FALSE,"GRAFICO_PBT";#N/A,#N/A,FALSE,"EXPLIC.VARIANTE";#N/A,#N/A,FALSE,"GENERAL EXP.AREA"}</definedName>
    <definedName name="ed" localSheetId="23" hidden="1">{#N/A,#N/A,FALSE,"CARATUL";#N/A,#N/A,FALSE,"PROFIT AND LOSS";#N/A,#N/A,FALSE,"GRAFICO_PBT";#N/A,#N/A,FALSE,"EXPLIC.VARIANTE";#N/A,#N/A,FALSE,"GENERAL EXP.AREA"}</definedName>
    <definedName name="ed" localSheetId="55" hidden="1">{#N/A,#N/A,FALSE,"CARATUL";#N/A,#N/A,FALSE,"PROFIT AND LOSS";#N/A,#N/A,FALSE,"GRAFICO_PBT";#N/A,#N/A,FALSE,"EXPLIC.VARIANTE";#N/A,#N/A,FALSE,"GENERAL EXP.AREA"}</definedName>
    <definedName name="ed" hidden="1">{#N/A,#N/A,FALSE,"CARATUL";#N/A,#N/A,FALSE,"PROFIT AND LOSS";#N/A,#N/A,FALSE,"GRAFICO_PBT";#N/A,#N/A,FALSE,"EXPLIC.VARIANTE";#N/A,#N/A,FALSE,"GENERAL EXP.AREA"}</definedName>
    <definedName name="Edcomeriais">#REF!</definedName>
    <definedName name="eddfgg" localSheetId="39">[1]!____p1</definedName>
    <definedName name="eddfgg" localSheetId="20">[1]!____p1</definedName>
    <definedName name="eddfgg" localSheetId="4">[1]!____p1</definedName>
    <definedName name="eddfgg" localSheetId="25">[1]!____p1</definedName>
    <definedName name="eddfgg" localSheetId="27">[1]!____p1</definedName>
    <definedName name="eddfgg" localSheetId="31">[1]!____p1</definedName>
    <definedName name="eddfgg" localSheetId="35">[1]!____p1</definedName>
    <definedName name="eddfgg" localSheetId="33">[1]!____p1</definedName>
    <definedName name="eddfgg" localSheetId="53">[1]!____p1</definedName>
    <definedName name="eddfgg" localSheetId="29">[1]!____p1</definedName>
    <definedName name="eddfgg" localSheetId="49">[1]!____p1</definedName>
    <definedName name="eddfgg" localSheetId="6">[1]!____p1</definedName>
    <definedName name="eddfgg" localSheetId="41">[1]!____p1</definedName>
    <definedName name="eddfgg" localSheetId="8">[1]!____p1</definedName>
    <definedName name="eddfgg" localSheetId="43">[1]!____p1</definedName>
    <definedName name="eddfgg" localSheetId="10">[1]!____p1</definedName>
    <definedName name="eddfgg" localSheetId="37">[1]!____p1</definedName>
    <definedName name="eddfgg" localSheetId="12">[1]!____p1</definedName>
    <definedName name="eddfgg" localSheetId="51">[1]!____p1</definedName>
    <definedName name="eddfgg" localSheetId="14">[1]!____p1</definedName>
    <definedName name="eddfgg" localSheetId="23">[1]!____p1</definedName>
    <definedName name="eddfgg" localSheetId="55">[0]!____p1</definedName>
    <definedName name="eddfgg" localSheetId="47">[1]!____p1</definedName>
    <definedName name="eddfgg" localSheetId="18">[1]!____p1</definedName>
    <definedName name="eddfgg" localSheetId="45">[1]!____p1</definedName>
    <definedName name="eddfgg" localSheetId="16">[1]!____p1</definedName>
    <definedName name="eddfgg">[0]!____p1</definedName>
    <definedName name="eder">#REF!</definedName>
    <definedName name="edfd_10">#NAME?</definedName>
    <definedName name="edfd_11">#NAME?</definedName>
    <definedName name="edfd_12">#NAME?</definedName>
    <definedName name="edfd_13">#NAME?</definedName>
    <definedName name="edfd_20">#NAME?</definedName>
    <definedName name="edfd_21">#NAME?</definedName>
    <definedName name="edfd_3">#NAME?</definedName>
    <definedName name="edfd_6">#NAME?</definedName>
    <definedName name="edfd_7">#NAME?</definedName>
    <definedName name="edfd_8">#NAME?</definedName>
    <definedName name="edfd_9">#NAME?</definedName>
    <definedName name="EDITORA_ABRIL_S.A">"FX-CONS"</definedName>
    <definedName name="Edresidenciais">#REF!</definedName>
    <definedName name="eds">#REF!</definedName>
    <definedName name="edson">#REF!</definedName>
    <definedName name="eduardo">#REF!</definedName>
    <definedName name="educarede" localSheetId="39">[1]!_p1</definedName>
    <definedName name="educarede" localSheetId="20">[1]!_p1</definedName>
    <definedName name="educarede" localSheetId="4">[1]!_p1</definedName>
    <definedName name="educarede" localSheetId="25">[1]!_p1</definedName>
    <definedName name="educarede" localSheetId="27">[1]!_p1</definedName>
    <definedName name="educarede" localSheetId="31">[1]!_p1</definedName>
    <definedName name="educarede" localSheetId="35">[1]!_p1</definedName>
    <definedName name="educarede" localSheetId="33">[1]!_p1</definedName>
    <definedName name="educarede" localSheetId="53">[1]!_p1</definedName>
    <definedName name="educarede" localSheetId="29">[1]!_p1</definedName>
    <definedName name="educarede" localSheetId="49">[1]!_p1</definedName>
    <definedName name="educarede" localSheetId="6">[1]!_p1</definedName>
    <definedName name="educarede" localSheetId="41">[1]!_p1</definedName>
    <definedName name="educarede" localSheetId="8">[1]!_p1</definedName>
    <definedName name="educarede" localSheetId="43">[1]!_p1</definedName>
    <definedName name="educarede" localSheetId="10">[1]!_p1</definedName>
    <definedName name="educarede" localSheetId="37">[1]!_p1</definedName>
    <definedName name="educarede" localSheetId="12">[1]!_p1</definedName>
    <definedName name="educarede" localSheetId="51">[1]!_p1</definedName>
    <definedName name="educarede" localSheetId="14">[1]!_p1</definedName>
    <definedName name="educarede" localSheetId="23">[1]!_p1</definedName>
    <definedName name="educarede" localSheetId="55">[0]!_p1</definedName>
    <definedName name="educarede" localSheetId="47">[1]!_p1</definedName>
    <definedName name="educarede" localSheetId="18">[1]!_p1</definedName>
    <definedName name="educarede" localSheetId="45">[1]!_p1</definedName>
    <definedName name="educarede" localSheetId="16">[1]!_p1</definedName>
    <definedName name="educarede">[0]!_p1</definedName>
    <definedName name="educarede_1" localSheetId="39">_p1</definedName>
    <definedName name="educarede_1" localSheetId="20">_p1</definedName>
    <definedName name="educarede_1" localSheetId="4">_p1</definedName>
    <definedName name="educarede_1" localSheetId="25">_p1</definedName>
    <definedName name="educarede_1" localSheetId="27">_p1</definedName>
    <definedName name="educarede_1" localSheetId="31">_p1</definedName>
    <definedName name="educarede_1" localSheetId="35">_p1</definedName>
    <definedName name="educarede_1" localSheetId="33">_p1</definedName>
    <definedName name="educarede_1" localSheetId="53">_p1</definedName>
    <definedName name="educarede_1" localSheetId="29">_p1</definedName>
    <definedName name="educarede_1" localSheetId="49">_p1</definedName>
    <definedName name="educarede_1" localSheetId="6">_p1</definedName>
    <definedName name="educarede_1" localSheetId="41">_p1</definedName>
    <definedName name="educarede_1" localSheetId="8">_p1</definedName>
    <definedName name="educarede_1" localSheetId="43">_p1</definedName>
    <definedName name="educarede_1" localSheetId="10">_p1</definedName>
    <definedName name="educarede_1" localSheetId="37">_p1</definedName>
    <definedName name="educarede_1" localSheetId="12">_p1</definedName>
    <definedName name="educarede_1" localSheetId="51">_p1</definedName>
    <definedName name="educarede_1" localSheetId="14">_p1</definedName>
    <definedName name="educarede_1" localSheetId="23">_p1</definedName>
    <definedName name="educarede_1" localSheetId="55">_p1</definedName>
    <definedName name="educarede_1" localSheetId="47">_p1</definedName>
    <definedName name="educarede_1" localSheetId="18">_p1</definedName>
    <definedName name="educarede_1" localSheetId="45">_p1</definedName>
    <definedName name="educarede_1" localSheetId="16">_p1</definedName>
    <definedName name="educarede_1">_p1</definedName>
    <definedName name="educarede_2" localSheetId="39">_p1</definedName>
    <definedName name="educarede_2" localSheetId="20">_p1</definedName>
    <definedName name="educarede_2" localSheetId="4">_p1</definedName>
    <definedName name="educarede_2" localSheetId="25">_p1</definedName>
    <definedName name="educarede_2" localSheetId="27">_p1</definedName>
    <definedName name="educarede_2" localSheetId="31">_p1</definedName>
    <definedName name="educarede_2" localSheetId="35">_p1</definedName>
    <definedName name="educarede_2" localSheetId="33">_p1</definedName>
    <definedName name="educarede_2" localSheetId="53">_p1</definedName>
    <definedName name="educarede_2" localSheetId="29">_p1</definedName>
    <definedName name="educarede_2" localSheetId="49">_p1</definedName>
    <definedName name="educarede_2" localSheetId="6">_p1</definedName>
    <definedName name="educarede_2" localSheetId="41">_p1</definedName>
    <definedName name="educarede_2" localSheetId="8">_p1</definedName>
    <definedName name="educarede_2" localSheetId="43">_p1</definedName>
    <definedName name="educarede_2" localSheetId="10">_p1</definedName>
    <definedName name="educarede_2" localSheetId="37">_p1</definedName>
    <definedName name="educarede_2" localSheetId="12">_p1</definedName>
    <definedName name="educarede_2" localSheetId="51">_p1</definedName>
    <definedName name="educarede_2" localSheetId="14">_p1</definedName>
    <definedName name="educarede_2" localSheetId="23">_p1</definedName>
    <definedName name="educarede_2" localSheetId="55">_p1</definedName>
    <definedName name="educarede_2" localSheetId="47">_p1</definedName>
    <definedName name="educarede_2" localSheetId="18">_p1</definedName>
    <definedName name="educarede_2" localSheetId="45">_p1</definedName>
    <definedName name="educarede_2" localSheetId="16">_p1</definedName>
    <definedName name="educarede_2">_p1</definedName>
    <definedName name="educarede_3" localSheetId="39">_p1</definedName>
    <definedName name="educarede_3" localSheetId="20">_p1</definedName>
    <definedName name="educarede_3" localSheetId="4">_p1</definedName>
    <definedName name="educarede_3" localSheetId="25">_p1</definedName>
    <definedName name="educarede_3" localSheetId="27">_p1</definedName>
    <definedName name="educarede_3" localSheetId="31">_p1</definedName>
    <definedName name="educarede_3" localSheetId="35">_p1</definedName>
    <definedName name="educarede_3" localSheetId="33">_p1</definedName>
    <definedName name="educarede_3" localSheetId="53">_p1</definedName>
    <definedName name="educarede_3" localSheetId="29">_p1</definedName>
    <definedName name="educarede_3" localSheetId="49">_p1</definedName>
    <definedName name="educarede_3" localSheetId="6">_p1</definedName>
    <definedName name="educarede_3" localSheetId="41">_p1</definedName>
    <definedName name="educarede_3" localSheetId="8">_p1</definedName>
    <definedName name="educarede_3" localSheetId="43">_p1</definedName>
    <definedName name="educarede_3" localSheetId="10">_p1</definedName>
    <definedName name="educarede_3" localSheetId="37">_p1</definedName>
    <definedName name="educarede_3" localSheetId="12">_p1</definedName>
    <definedName name="educarede_3" localSheetId="51">_p1</definedName>
    <definedName name="educarede_3" localSheetId="14">_p1</definedName>
    <definedName name="educarede_3" localSheetId="23">_p1</definedName>
    <definedName name="educarede_3" localSheetId="55">_p1</definedName>
    <definedName name="educarede_3" localSheetId="47">_p1</definedName>
    <definedName name="educarede_3" localSheetId="18">_p1</definedName>
    <definedName name="educarede_3" localSheetId="45">_p1</definedName>
    <definedName name="educarede_3" localSheetId="16">_p1</definedName>
    <definedName name="educarede_3">_p1</definedName>
    <definedName name="educarede_4" localSheetId="39">_p1</definedName>
    <definedName name="educarede_4" localSheetId="20">_p1</definedName>
    <definedName name="educarede_4" localSheetId="4">_p1</definedName>
    <definedName name="educarede_4" localSheetId="25">_p1</definedName>
    <definedName name="educarede_4" localSheetId="27">_p1</definedName>
    <definedName name="educarede_4" localSheetId="31">_p1</definedName>
    <definedName name="educarede_4" localSheetId="35">_p1</definedName>
    <definedName name="educarede_4" localSheetId="33">_p1</definedName>
    <definedName name="educarede_4" localSheetId="53">_p1</definedName>
    <definedName name="educarede_4" localSheetId="29">_p1</definedName>
    <definedName name="educarede_4" localSheetId="49">_p1</definedName>
    <definedName name="educarede_4" localSheetId="6">_p1</definedName>
    <definedName name="educarede_4" localSheetId="41">_p1</definedName>
    <definedName name="educarede_4" localSheetId="8">_p1</definedName>
    <definedName name="educarede_4" localSheetId="43">_p1</definedName>
    <definedName name="educarede_4" localSheetId="10">_p1</definedName>
    <definedName name="educarede_4" localSheetId="37">_p1</definedName>
    <definedName name="educarede_4" localSheetId="12">_p1</definedName>
    <definedName name="educarede_4" localSheetId="51">_p1</definedName>
    <definedName name="educarede_4" localSheetId="14">_p1</definedName>
    <definedName name="educarede_4" localSheetId="23">_p1</definedName>
    <definedName name="educarede_4" localSheetId="55">_p1</definedName>
    <definedName name="educarede_4" localSheetId="47">_p1</definedName>
    <definedName name="educarede_4" localSheetId="18">_p1</definedName>
    <definedName name="educarede_4" localSheetId="45">_p1</definedName>
    <definedName name="educarede_4" localSheetId="16">_p1</definedName>
    <definedName name="educarede_4">_p1</definedName>
    <definedName name="educaredee" localSheetId="39">[1]!_p1</definedName>
    <definedName name="educaredee" localSheetId="20">[1]!_p1</definedName>
    <definedName name="educaredee" localSheetId="4">[1]!_p1</definedName>
    <definedName name="educaredee" localSheetId="25">[1]!_p1</definedName>
    <definedName name="educaredee" localSheetId="27">[1]!_p1</definedName>
    <definedName name="educaredee" localSheetId="31">[1]!_p1</definedName>
    <definedName name="educaredee" localSheetId="35">[1]!_p1</definedName>
    <definedName name="educaredee" localSheetId="33">[1]!_p1</definedName>
    <definedName name="educaredee" localSheetId="53">[1]!_p1</definedName>
    <definedName name="educaredee" localSheetId="29">[1]!_p1</definedName>
    <definedName name="educaredee" localSheetId="49">[1]!_p1</definedName>
    <definedName name="educaredee" localSheetId="6">[1]!_p1</definedName>
    <definedName name="educaredee" localSheetId="41">[1]!_p1</definedName>
    <definedName name="educaredee" localSheetId="8">[1]!_p1</definedName>
    <definedName name="educaredee" localSheetId="43">[1]!_p1</definedName>
    <definedName name="educaredee" localSheetId="10">[1]!_p1</definedName>
    <definedName name="educaredee" localSheetId="37">[1]!_p1</definedName>
    <definedName name="educaredee" localSheetId="12">[1]!_p1</definedName>
    <definedName name="educaredee" localSheetId="51">[1]!_p1</definedName>
    <definedName name="educaredee" localSheetId="14">[1]!_p1</definedName>
    <definedName name="educaredee" localSheetId="23">[1]!_p1</definedName>
    <definedName name="educaredee" localSheetId="55">[0]!_p1</definedName>
    <definedName name="educaredee" localSheetId="47">[1]!_p1</definedName>
    <definedName name="educaredee" localSheetId="18">[1]!_p1</definedName>
    <definedName name="educaredee" localSheetId="45">[1]!_p1</definedName>
    <definedName name="educaredee" localSheetId="16">[1]!_p1</definedName>
    <definedName name="educaredee">[0]!_p1</definedName>
    <definedName name="educaredee_1" localSheetId="39">_p1</definedName>
    <definedName name="educaredee_1" localSheetId="20">_p1</definedName>
    <definedName name="educaredee_1" localSheetId="4">_p1</definedName>
    <definedName name="educaredee_1" localSheetId="25">_p1</definedName>
    <definedName name="educaredee_1" localSheetId="27">_p1</definedName>
    <definedName name="educaredee_1" localSheetId="31">_p1</definedName>
    <definedName name="educaredee_1" localSheetId="35">_p1</definedName>
    <definedName name="educaredee_1" localSheetId="33">_p1</definedName>
    <definedName name="educaredee_1" localSheetId="53">_p1</definedName>
    <definedName name="educaredee_1" localSheetId="29">_p1</definedName>
    <definedName name="educaredee_1" localSheetId="49">_p1</definedName>
    <definedName name="educaredee_1" localSheetId="6">_p1</definedName>
    <definedName name="educaredee_1" localSheetId="41">_p1</definedName>
    <definedName name="educaredee_1" localSheetId="8">_p1</definedName>
    <definedName name="educaredee_1" localSheetId="43">_p1</definedName>
    <definedName name="educaredee_1" localSheetId="10">_p1</definedName>
    <definedName name="educaredee_1" localSheetId="37">_p1</definedName>
    <definedName name="educaredee_1" localSheetId="12">_p1</definedName>
    <definedName name="educaredee_1" localSheetId="51">_p1</definedName>
    <definedName name="educaredee_1" localSheetId="14">_p1</definedName>
    <definedName name="educaredee_1" localSheetId="23">_p1</definedName>
    <definedName name="educaredee_1" localSheetId="55">_p1</definedName>
    <definedName name="educaredee_1" localSheetId="47">_p1</definedName>
    <definedName name="educaredee_1" localSheetId="18">_p1</definedName>
    <definedName name="educaredee_1" localSheetId="45">_p1</definedName>
    <definedName name="educaredee_1" localSheetId="16">_p1</definedName>
    <definedName name="educaredee_1">_p1</definedName>
    <definedName name="educaredee_2" localSheetId="39">_p1</definedName>
    <definedName name="educaredee_2" localSheetId="20">_p1</definedName>
    <definedName name="educaredee_2" localSheetId="4">_p1</definedName>
    <definedName name="educaredee_2" localSheetId="25">_p1</definedName>
    <definedName name="educaredee_2" localSheetId="27">_p1</definedName>
    <definedName name="educaredee_2" localSheetId="31">_p1</definedName>
    <definedName name="educaredee_2" localSheetId="35">_p1</definedName>
    <definedName name="educaredee_2" localSheetId="33">_p1</definedName>
    <definedName name="educaredee_2" localSheetId="53">_p1</definedName>
    <definedName name="educaredee_2" localSheetId="29">_p1</definedName>
    <definedName name="educaredee_2" localSheetId="49">_p1</definedName>
    <definedName name="educaredee_2" localSheetId="6">_p1</definedName>
    <definedName name="educaredee_2" localSheetId="41">_p1</definedName>
    <definedName name="educaredee_2" localSheetId="8">_p1</definedName>
    <definedName name="educaredee_2" localSheetId="43">_p1</definedName>
    <definedName name="educaredee_2" localSheetId="10">_p1</definedName>
    <definedName name="educaredee_2" localSheetId="37">_p1</definedName>
    <definedName name="educaredee_2" localSheetId="12">_p1</definedName>
    <definedName name="educaredee_2" localSheetId="51">_p1</definedName>
    <definedName name="educaredee_2" localSheetId="14">_p1</definedName>
    <definedName name="educaredee_2" localSheetId="23">_p1</definedName>
    <definedName name="educaredee_2" localSheetId="55">_p1</definedName>
    <definedName name="educaredee_2" localSheetId="47">_p1</definedName>
    <definedName name="educaredee_2" localSheetId="18">_p1</definedName>
    <definedName name="educaredee_2" localSheetId="45">_p1</definedName>
    <definedName name="educaredee_2" localSheetId="16">_p1</definedName>
    <definedName name="educaredee_2">_p1</definedName>
    <definedName name="educaredee_3" localSheetId="39">_p1</definedName>
    <definedName name="educaredee_3" localSheetId="20">_p1</definedName>
    <definedName name="educaredee_3" localSheetId="4">_p1</definedName>
    <definedName name="educaredee_3" localSheetId="25">_p1</definedName>
    <definedName name="educaredee_3" localSheetId="27">_p1</definedName>
    <definedName name="educaredee_3" localSheetId="31">_p1</definedName>
    <definedName name="educaredee_3" localSheetId="35">_p1</definedName>
    <definedName name="educaredee_3" localSheetId="33">_p1</definedName>
    <definedName name="educaredee_3" localSheetId="53">_p1</definedName>
    <definedName name="educaredee_3" localSheetId="29">_p1</definedName>
    <definedName name="educaredee_3" localSheetId="49">_p1</definedName>
    <definedName name="educaredee_3" localSheetId="6">_p1</definedName>
    <definedName name="educaredee_3" localSheetId="41">_p1</definedName>
    <definedName name="educaredee_3" localSheetId="8">_p1</definedName>
    <definedName name="educaredee_3" localSheetId="43">_p1</definedName>
    <definedName name="educaredee_3" localSheetId="10">_p1</definedName>
    <definedName name="educaredee_3" localSheetId="37">_p1</definedName>
    <definedName name="educaredee_3" localSheetId="12">_p1</definedName>
    <definedName name="educaredee_3" localSheetId="51">_p1</definedName>
    <definedName name="educaredee_3" localSheetId="14">_p1</definedName>
    <definedName name="educaredee_3" localSheetId="23">_p1</definedName>
    <definedName name="educaredee_3" localSheetId="55">_p1</definedName>
    <definedName name="educaredee_3" localSheetId="47">_p1</definedName>
    <definedName name="educaredee_3" localSheetId="18">_p1</definedName>
    <definedName name="educaredee_3" localSheetId="45">_p1</definedName>
    <definedName name="educaredee_3" localSheetId="16">_p1</definedName>
    <definedName name="educaredee_3">_p1</definedName>
    <definedName name="educaredee_4" localSheetId="39">_p1</definedName>
    <definedName name="educaredee_4" localSheetId="20">_p1</definedName>
    <definedName name="educaredee_4" localSheetId="4">_p1</definedName>
    <definedName name="educaredee_4" localSheetId="25">_p1</definedName>
    <definedName name="educaredee_4" localSheetId="27">_p1</definedName>
    <definedName name="educaredee_4" localSheetId="31">_p1</definedName>
    <definedName name="educaredee_4" localSheetId="35">_p1</definedName>
    <definedName name="educaredee_4" localSheetId="33">_p1</definedName>
    <definedName name="educaredee_4" localSheetId="53">_p1</definedName>
    <definedName name="educaredee_4" localSheetId="29">_p1</definedName>
    <definedName name="educaredee_4" localSheetId="49">_p1</definedName>
    <definedName name="educaredee_4" localSheetId="6">_p1</definedName>
    <definedName name="educaredee_4" localSheetId="41">_p1</definedName>
    <definedName name="educaredee_4" localSheetId="8">_p1</definedName>
    <definedName name="educaredee_4" localSheetId="43">_p1</definedName>
    <definedName name="educaredee_4" localSheetId="10">_p1</definedName>
    <definedName name="educaredee_4" localSheetId="37">_p1</definedName>
    <definedName name="educaredee_4" localSheetId="12">_p1</definedName>
    <definedName name="educaredee_4" localSheetId="51">_p1</definedName>
    <definedName name="educaredee_4" localSheetId="14">_p1</definedName>
    <definedName name="educaredee_4" localSheetId="23">_p1</definedName>
    <definedName name="educaredee_4" localSheetId="55">_p1</definedName>
    <definedName name="educaredee_4" localSheetId="47">_p1</definedName>
    <definedName name="educaredee_4" localSheetId="18">_p1</definedName>
    <definedName name="educaredee_4" localSheetId="45">_p1</definedName>
    <definedName name="educaredee_4" localSheetId="16">_p1</definedName>
    <definedName name="educaredee_4">_p1</definedName>
    <definedName name="EDW">#REF!</definedName>
    <definedName name="ee">#N/A</definedName>
    <definedName name="eee" localSheetId="25" hidden="1">{"'Comercial'!$A$1:$K$258","'Comercial'!$A$1:$K$257"}</definedName>
    <definedName name="eee" localSheetId="27" hidden="1">{"'Comercial'!$A$1:$K$258","'Comercial'!$A$1:$K$257"}</definedName>
    <definedName name="eee" localSheetId="31" hidden="1">{"'Comercial'!$A$1:$K$258","'Comercial'!$A$1:$K$257"}</definedName>
    <definedName name="eee" localSheetId="29" hidden="1">{"'Comercial'!$A$1:$K$258","'Comercial'!$A$1:$K$257"}</definedName>
    <definedName name="eee" localSheetId="23" hidden="1">{"'Comercial'!$A$1:$K$258","'Comercial'!$A$1:$K$257"}</definedName>
    <definedName name="eee" localSheetId="55" hidden="1">{"'Comercial'!$A$1:$K$258","'Comercial'!$A$1:$K$257"}</definedName>
    <definedName name="eee" hidden="1">{"'Comercial'!$A$1:$K$258","'Comercial'!$A$1:$K$257"}</definedName>
    <definedName name="EEEE" localSheetId="25" hidden="1">{#N/A,#N/A,FALSE,"Sheet1 (2)"}</definedName>
    <definedName name="EEEE" localSheetId="27" hidden="1">{#N/A,#N/A,FALSE,"Sheet1 (2)"}</definedName>
    <definedName name="EEEE" localSheetId="31" hidden="1">{#N/A,#N/A,FALSE,"Sheet1 (2)"}</definedName>
    <definedName name="EEEE" localSheetId="29" hidden="1">{#N/A,#N/A,FALSE,"Sheet1 (2)"}</definedName>
    <definedName name="EEEE" localSheetId="23" hidden="1">{#N/A,#N/A,FALSE,"Sheet1 (2)"}</definedName>
    <definedName name="EEEE" localSheetId="55" hidden="1">{#N/A,#N/A,FALSE,"Sheet1 (2)"}</definedName>
    <definedName name="EEEE" hidden="1">{#N/A,#N/A,FALSE,"Sheet1 (2)"}</definedName>
    <definedName name="eeee_1">#NAME?</definedName>
    <definedName name="eeee_2">#NAME?</definedName>
    <definedName name="eeee_3">#NAME?</definedName>
    <definedName name="eeee_4">#NAME?</definedName>
    <definedName name="eeeee" localSheetId="39">[1]!_p1</definedName>
    <definedName name="eeeee" localSheetId="20">[1]!_p1</definedName>
    <definedName name="eeeee" localSheetId="4">[1]!_p1</definedName>
    <definedName name="eeeee" localSheetId="25">[1]!_p1</definedName>
    <definedName name="eeeee" localSheetId="27">[1]!_p1</definedName>
    <definedName name="eeeee" localSheetId="31">[1]!_p1</definedName>
    <definedName name="eeeee" localSheetId="35">[1]!_p1</definedName>
    <definedName name="eeeee" localSheetId="33">[1]!_p1</definedName>
    <definedName name="eeeee" localSheetId="53">[1]!_p1</definedName>
    <definedName name="eeeee" localSheetId="29">[1]!_p1</definedName>
    <definedName name="eeeee" localSheetId="49">[1]!_p1</definedName>
    <definedName name="eeeee" localSheetId="6">[1]!_p1</definedName>
    <definedName name="eeeee" localSheetId="41">[1]!_p1</definedName>
    <definedName name="eeeee" localSheetId="8">[1]!_p1</definedName>
    <definedName name="eeeee" localSheetId="43">[1]!_p1</definedName>
    <definedName name="eeeee" localSheetId="10">[1]!_p1</definedName>
    <definedName name="eeeee" localSheetId="37">[1]!_p1</definedName>
    <definedName name="eeeee" localSheetId="12">[1]!_p1</definedName>
    <definedName name="eeeee" localSheetId="51">[1]!_p1</definedName>
    <definedName name="eeeee" localSheetId="14">[1]!_p1</definedName>
    <definedName name="eeeee" localSheetId="23">[1]!_p1</definedName>
    <definedName name="eeeee" localSheetId="55">[0]!_p1</definedName>
    <definedName name="eeeee" localSheetId="47">[1]!_p1</definedName>
    <definedName name="eeeee" localSheetId="18">[1]!_p1</definedName>
    <definedName name="eeeee" localSheetId="45">[1]!_p1</definedName>
    <definedName name="eeeee" localSheetId="16">[1]!_p1</definedName>
    <definedName name="eeeee">[0]!_p1</definedName>
    <definedName name="eeeee_15">#NAME?</definedName>
    <definedName name="eeeee_16">#NAME?</definedName>
    <definedName name="eeeee_17">#NAME?</definedName>
    <definedName name="EEEEEE" localSheetId="25" hidden="1">{#N/A,#N/A,FALSE,"Sheet1 (2)"}</definedName>
    <definedName name="EEEEEE" localSheetId="27" hidden="1">{#N/A,#N/A,FALSE,"Sheet1 (2)"}</definedName>
    <definedName name="EEEEEE" localSheetId="31" hidden="1">{#N/A,#N/A,FALSE,"Sheet1 (2)"}</definedName>
    <definedName name="EEEEEE" localSheetId="29" hidden="1">{#N/A,#N/A,FALSE,"Sheet1 (2)"}</definedName>
    <definedName name="EEEEEE" localSheetId="23" hidden="1">{#N/A,#N/A,FALSE,"Sheet1 (2)"}</definedName>
    <definedName name="EEEEEE" localSheetId="55" hidden="1">{#N/A,#N/A,FALSE,"Sheet1 (2)"}</definedName>
    <definedName name="EEEEEE" hidden="1">{#N/A,#N/A,FALSE,"Sheet1 (2)"}</definedName>
    <definedName name="eeeeeeee" localSheetId="39">[1]!_p1</definedName>
    <definedName name="eeeeeeee" localSheetId="20">[1]!_p1</definedName>
    <definedName name="eeeeeeee" localSheetId="4">[1]!_p1</definedName>
    <definedName name="eeeeeeee" localSheetId="25">[1]!_p1</definedName>
    <definedName name="eeeeeeee" localSheetId="27">[1]!_p1</definedName>
    <definedName name="eeeeeeee" localSheetId="31">[1]!_p1</definedName>
    <definedName name="eeeeeeee" localSheetId="35">[1]!_p1</definedName>
    <definedName name="eeeeeeee" localSheetId="33">[1]!_p1</definedName>
    <definedName name="eeeeeeee" localSheetId="53">[1]!_p1</definedName>
    <definedName name="eeeeeeee" localSheetId="29">[1]!_p1</definedName>
    <definedName name="eeeeeeee" localSheetId="49">[1]!_p1</definedName>
    <definedName name="eeeeeeee" localSheetId="6">[1]!_p1</definedName>
    <definedName name="eeeeeeee" localSheetId="41">[1]!_p1</definedName>
    <definedName name="eeeeeeee" localSheetId="8">[1]!_p1</definedName>
    <definedName name="eeeeeeee" localSheetId="43">[1]!_p1</definedName>
    <definedName name="eeeeeeee" localSheetId="10">[1]!_p1</definedName>
    <definedName name="eeeeeeee" localSheetId="37">[1]!_p1</definedName>
    <definedName name="eeeeeeee" localSheetId="12">[1]!_p1</definedName>
    <definedName name="eeeeeeee" localSheetId="51">[1]!_p1</definedName>
    <definedName name="eeeeeeee" localSheetId="14">[1]!_p1</definedName>
    <definedName name="eeeeeeee" localSheetId="23">[1]!_p1</definedName>
    <definedName name="eeeeeeee" localSheetId="55">[0]!_p1</definedName>
    <definedName name="eeeeeeee" localSheetId="47">[1]!_p1</definedName>
    <definedName name="eeeeeeee" localSheetId="18">[1]!_p1</definedName>
    <definedName name="eeeeeeee" localSheetId="45">[1]!_p1</definedName>
    <definedName name="eeeeeeee" localSheetId="16">[1]!_p1</definedName>
    <definedName name="eeeeeeee">[0]!_p1</definedName>
    <definedName name="eeeeeeeeeeeeee">#REF!</definedName>
    <definedName name="eeeerrr" localSheetId="39">[1]!_p1</definedName>
    <definedName name="eeeerrr" localSheetId="20">[1]!_p1</definedName>
    <definedName name="eeeerrr" localSheetId="4">[1]!_p1</definedName>
    <definedName name="eeeerrr" localSheetId="25">[1]!_p1</definedName>
    <definedName name="eeeerrr" localSheetId="27">[1]!_p1</definedName>
    <definedName name="eeeerrr" localSheetId="31">[1]!_p1</definedName>
    <definedName name="eeeerrr" localSheetId="35">[1]!_p1</definedName>
    <definedName name="eeeerrr" localSheetId="33">[1]!_p1</definedName>
    <definedName name="eeeerrr" localSheetId="53">[1]!_p1</definedName>
    <definedName name="eeeerrr" localSheetId="29">[1]!_p1</definedName>
    <definedName name="eeeerrr" localSheetId="49">[1]!_p1</definedName>
    <definedName name="eeeerrr" localSheetId="6">[1]!_p1</definedName>
    <definedName name="eeeerrr" localSheetId="41">[1]!_p1</definedName>
    <definedName name="eeeerrr" localSheetId="8">[1]!_p1</definedName>
    <definedName name="eeeerrr" localSheetId="43">[1]!_p1</definedName>
    <definedName name="eeeerrr" localSheetId="10">[1]!_p1</definedName>
    <definedName name="eeeerrr" localSheetId="37">[1]!_p1</definedName>
    <definedName name="eeeerrr" localSheetId="12">[1]!_p1</definedName>
    <definedName name="eeeerrr" localSheetId="51">[1]!_p1</definedName>
    <definedName name="eeeerrr" localSheetId="14">[1]!_p1</definedName>
    <definedName name="eeeerrr" localSheetId="23">[1]!_p1</definedName>
    <definedName name="eeeerrr" localSheetId="55">[0]!_p1</definedName>
    <definedName name="eeeerrr" localSheetId="47">[1]!_p1</definedName>
    <definedName name="eeeerrr" localSheetId="18">[1]!_p1</definedName>
    <definedName name="eeeerrr" localSheetId="45">[1]!_p1</definedName>
    <definedName name="eeeerrr" localSheetId="16">[1]!_p1</definedName>
    <definedName name="eeeerrr">[0]!_p1</definedName>
    <definedName name="eeerwy\">#REF!</definedName>
    <definedName name="EF">#REF!</definedName>
    <definedName name="EF_3">#REF!</definedName>
    <definedName name="EFA">#REF!</definedName>
    <definedName name="EFA_3">#REF!</definedName>
    <definedName name="efefefefefe" localSheetId="25" hidden="1">{#N/A,#N/A,FALSE,"CARATUL";#N/A,#N/A,FALSE,"PROFIT AND LOSS";#N/A,#N/A,FALSE,"GRAFICO_PBT";#N/A,#N/A,FALSE,"EXPLIC.VARIANTE";#N/A,#N/A,FALSE,"GENERAL EXP.AREA"}</definedName>
    <definedName name="efefefefefe" localSheetId="27" hidden="1">{#N/A,#N/A,FALSE,"CARATUL";#N/A,#N/A,FALSE,"PROFIT AND LOSS";#N/A,#N/A,FALSE,"GRAFICO_PBT";#N/A,#N/A,FALSE,"EXPLIC.VARIANTE";#N/A,#N/A,FALSE,"GENERAL EXP.AREA"}</definedName>
    <definedName name="efefefefefe" localSheetId="31" hidden="1">{#N/A,#N/A,FALSE,"CARATUL";#N/A,#N/A,FALSE,"PROFIT AND LOSS";#N/A,#N/A,FALSE,"GRAFICO_PBT";#N/A,#N/A,FALSE,"EXPLIC.VARIANTE";#N/A,#N/A,FALSE,"GENERAL EXP.AREA"}</definedName>
    <definedName name="efefefefefe" localSheetId="29" hidden="1">{#N/A,#N/A,FALSE,"CARATUL";#N/A,#N/A,FALSE,"PROFIT AND LOSS";#N/A,#N/A,FALSE,"GRAFICO_PBT";#N/A,#N/A,FALSE,"EXPLIC.VARIANTE";#N/A,#N/A,FALSE,"GENERAL EXP.AREA"}</definedName>
    <definedName name="efefefefefe" localSheetId="23" hidden="1">{#N/A,#N/A,FALSE,"CARATUL";#N/A,#N/A,FALSE,"PROFIT AND LOSS";#N/A,#N/A,FALSE,"GRAFICO_PBT";#N/A,#N/A,FALSE,"EXPLIC.VARIANTE";#N/A,#N/A,FALSE,"GENERAL EXP.AREA"}</definedName>
    <definedName name="efefefefefe" localSheetId="55" hidden="1">{#N/A,#N/A,FALSE,"CARATUL";#N/A,#N/A,FALSE,"PROFIT AND LOSS";#N/A,#N/A,FALSE,"GRAFICO_PBT";#N/A,#N/A,FALSE,"EXPLIC.VARIANTE";#N/A,#N/A,FALSE,"GENERAL EXP.AREA"}</definedName>
    <definedName name="efefefefefe" hidden="1">{#N/A,#N/A,FALSE,"CARATUL";#N/A,#N/A,FALSE,"PROFIT AND LOSS";#N/A,#N/A,FALSE,"GRAFICO_PBT";#N/A,#N/A,FALSE,"EXPLIC.VARIANTE";#N/A,#N/A,FALSE,"GENERAL EXP.AREA"}</definedName>
    <definedName name="efer" localSheetId="39">[1]!_p1</definedName>
    <definedName name="efer" localSheetId="20">[1]!_p1</definedName>
    <definedName name="efer" localSheetId="4">[1]!_p1</definedName>
    <definedName name="efer" localSheetId="25">[1]!_p1</definedName>
    <definedName name="efer" localSheetId="27">[1]!_p1</definedName>
    <definedName name="efer" localSheetId="31">[1]!_p1</definedName>
    <definedName name="efer" localSheetId="35">[1]!_p1</definedName>
    <definedName name="efer" localSheetId="33">[1]!_p1</definedName>
    <definedName name="efer" localSheetId="53">[1]!_p1</definedName>
    <definedName name="efer" localSheetId="29">[1]!_p1</definedName>
    <definedName name="efer" localSheetId="49">[1]!_p1</definedName>
    <definedName name="efer" localSheetId="6">[1]!_p1</definedName>
    <definedName name="efer" localSheetId="41">[1]!_p1</definedName>
    <definedName name="efer" localSheetId="8">[1]!_p1</definedName>
    <definedName name="efer" localSheetId="43">[1]!_p1</definedName>
    <definedName name="efer" localSheetId="10">[1]!_p1</definedName>
    <definedName name="efer" localSheetId="37">[1]!_p1</definedName>
    <definedName name="efer" localSheetId="12">[1]!_p1</definedName>
    <definedName name="efer" localSheetId="51">[1]!_p1</definedName>
    <definedName name="efer" localSheetId="14">[1]!_p1</definedName>
    <definedName name="efer" localSheetId="23">[1]!_p1</definedName>
    <definedName name="efer" localSheetId="55">[0]!_p1</definedName>
    <definedName name="efer" localSheetId="47">[1]!_p1</definedName>
    <definedName name="efer" localSheetId="18">[1]!_p1</definedName>
    <definedName name="efer" localSheetId="45">[1]!_p1</definedName>
    <definedName name="efer" localSheetId="16">[1]!_p1</definedName>
    <definedName name="efer">[0]!_p1</definedName>
    <definedName name="efer_1">#NAME?</definedName>
    <definedName name="efer_2">#NAME?</definedName>
    <definedName name="efer_3">#NAME?</definedName>
    <definedName name="efer_4">#NAME?</definedName>
    <definedName name="EF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frww" hidden="1">#REF!</definedName>
    <definedName name="EFSEDFWSEDF" localSheetId="25" hidden="1">{#N/A,#N/A,FALSE,"CARATUL";#N/A,#N/A,FALSE,"PROFIT AND LOSS";#N/A,#N/A,FALSE,"GRAFICO_PBT";#N/A,#N/A,FALSE,"EXPLIC.VARIANTE";#N/A,#N/A,FALSE,"GENERAL EXP.AREA"}</definedName>
    <definedName name="EFSEDFWSEDF" localSheetId="27" hidden="1">{#N/A,#N/A,FALSE,"CARATUL";#N/A,#N/A,FALSE,"PROFIT AND LOSS";#N/A,#N/A,FALSE,"GRAFICO_PBT";#N/A,#N/A,FALSE,"EXPLIC.VARIANTE";#N/A,#N/A,FALSE,"GENERAL EXP.AREA"}</definedName>
    <definedName name="EFSEDFWSEDF" localSheetId="31" hidden="1">{#N/A,#N/A,FALSE,"CARATUL";#N/A,#N/A,FALSE,"PROFIT AND LOSS";#N/A,#N/A,FALSE,"GRAFICO_PBT";#N/A,#N/A,FALSE,"EXPLIC.VARIANTE";#N/A,#N/A,FALSE,"GENERAL EXP.AREA"}</definedName>
    <definedName name="EFSEDFWSEDF" localSheetId="29" hidden="1">{#N/A,#N/A,FALSE,"CARATUL";#N/A,#N/A,FALSE,"PROFIT AND LOSS";#N/A,#N/A,FALSE,"GRAFICO_PBT";#N/A,#N/A,FALSE,"EXPLIC.VARIANTE";#N/A,#N/A,FALSE,"GENERAL EXP.AREA"}</definedName>
    <definedName name="EFSEDFWSEDF" localSheetId="23" hidden="1">{#N/A,#N/A,FALSE,"CARATUL";#N/A,#N/A,FALSE,"PROFIT AND LOSS";#N/A,#N/A,FALSE,"GRAFICO_PBT";#N/A,#N/A,FALSE,"EXPLIC.VARIANTE";#N/A,#N/A,FALSE,"GENERAL EXP.AREA"}</definedName>
    <definedName name="EFSEDFWSEDF" localSheetId="55" hidden="1">{#N/A,#N/A,FALSE,"CARATUL";#N/A,#N/A,FALSE,"PROFIT AND LOSS";#N/A,#N/A,FALSE,"GRAFICO_PBT";#N/A,#N/A,FALSE,"EXPLIC.VARIANTE";#N/A,#N/A,FALSE,"GENERAL EXP.AREA"}</definedName>
    <definedName name="EFSEDFWSEDF" hidden="1">{#N/A,#N/A,FALSE,"CARATUL";#N/A,#N/A,FALSE,"PROFIT AND LOSS";#N/A,#N/A,FALSE,"GRAFICO_PBT";#N/A,#N/A,FALSE,"EXPLIC.VARIANTE";#N/A,#N/A,FALSE,"GENERAL EXP.AREA"}</definedName>
    <definedName name="efsef">#REF!</definedName>
    <definedName name="efwef" localSheetId="39">[1]!____p1</definedName>
    <definedName name="efwef" localSheetId="20">[1]!____p1</definedName>
    <definedName name="efwef" localSheetId="4">[1]!____p1</definedName>
    <definedName name="efwef" localSheetId="25">[1]!____p1</definedName>
    <definedName name="efwef" localSheetId="27">[1]!____p1</definedName>
    <definedName name="efwef" localSheetId="31">[1]!____p1</definedName>
    <definedName name="efwef" localSheetId="35">[1]!____p1</definedName>
    <definedName name="efwef" localSheetId="33">[1]!____p1</definedName>
    <definedName name="efwef" localSheetId="53">[1]!____p1</definedName>
    <definedName name="efwef" localSheetId="29">[1]!____p1</definedName>
    <definedName name="efwef" localSheetId="49">[1]!____p1</definedName>
    <definedName name="efwef" localSheetId="6">[1]!____p1</definedName>
    <definedName name="efwef" localSheetId="41">[1]!____p1</definedName>
    <definedName name="efwef" localSheetId="8">[1]!____p1</definedName>
    <definedName name="efwef" localSheetId="43">[1]!____p1</definedName>
    <definedName name="efwef" localSheetId="10">[1]!____p1</definedName>
    <definedName name="efwef" localSheetId="37">[1]!____p1</definedName>
    <definedName name="efwef" localSheetId="12">[1]!____p1</definedName>
    <definedName name="efwef" localSheetId="51">[1]!____p1</definedName>
    <definedName name="efwef" localSheetId="14">[1]!____p1</definedName>
    <definedName name="efwef" localSheetId="23">[1]!____p1</definedName>
    <definedName name="efwef" localSheetId="55">[0]!____p1</definedName>
    <definedName name="efwef" localSheetId="47">[1]!____p1</definedName>
    <definedName name="efwef" localSheetId="18">[1]!____p1</definedName>
    <definedName name="efwef" localSheetId="45">[1]!____p1</definedName>
    <definedName name="efwef" localSheetId="16">[1]!____p1</definedName>
    <definedName name="efwef">[0]!____p1</definedName>
    <definedName name="EHETHETHET" localSheetId="25" hidden="1">{#N/A,#N/A,FALSE,"CARATUL";#N/A,#N/A,FALSE,"PROFIT AND LOSS";#N/A,#N/A,FALSE,"GRAFICO_PBT";#N/A,#N/A,FALSE,"EXPLIC.VARIANTE";#N/A,#N/A,FALSE,"GENERAL EXP.AREA"}</definedName>
    <definedName name="EHETHETHET" localSheetId="27" hidden="1">{#N/A,#N/A,FALSE,"CARATUL";#N/A,#N/A,FALSE,"PROFIT AND LOSS";#N/A,#N/A,FALSE,"GRAFICO_PBT";#N/A,#N/A,FALSE,"EXPLIC.VARIANTE";#N/A,#N/A,FALSE,"GENERAL EXP.AREA"}</definedName>
    <definedName name="EHETHETHET" localSheetId="31" hidden="1">{#N/A,#N/A,FALSE,"CARATUL";#N/A,#N/A,FALSE,"PROFIT AND LOSS";#N/A,#N/A,FALSE,"GRAFICO_PBT";#N/A,#N/A,FALSE,"EXPLIC.VARIANTE";#N/A,#N/A,FALSE,"GENERAL EXP.AREA"}</definedName>
    <definedName name="EHETHETHET" localSheetId="29" hidden="1">{#N/A,#N/A,FALSE,"CARATUL";#N/A,#N/A,FALSE,"PROFIT AND LOSS";#N/A,#N/A,FALSE,"GRAFICO_PBT";#N/A,#N/A,FALSE,"EXPLIC.VARIANTE";#N/A,#N/A,FALSE,"GENERAL EXP.AREA"}</definedName>
    <definedName name="EHETHETHET" localSheetId="23" hidden="1">{#N/A,#N/A,FALSE,"CARATUL";#N/A,#N/A,FALSE,"PROFIT AND LOSS";#N/A,#N/A,FALSE,"GRAFICO_PBT";#N/A,#N/A,FALSE,"EXPLIC.VARIANTE";#N/A,#N/A,FALSE,"GENERAL EXP.AREA"}</definedName>
    <definedName name="EHETHETHET" localSheetId="55" hidden="1">{#N/A,#N/A,FALSE,"CARATUL";#N/A,#N/A,FALSE,"PROFIT AND LOSS";#N/A,#N/A,FALSE,"GRAFICO_PBT";#N/A,#N/A,FALSE,"EXPLIC.VARIANTE";#N/A,#N/A,FALSE,"GENERAL EXP.AREA"}</definedName>
    <definedName name="EHETHETHET" hidden="1">{#N/A,#N/A,FALSE,"CARATUL";#N/A,#N/A,FALSE,"PROFIT AND LOSS";#N/A,#N/A,FALSE,"GRAFICO_PBT";#N/A,#N/A,FALSE,"EXPLIC.VARIANTE";#N/A,#N/A,FALSE,"GENERAL EXP.AREA"}</definedName>
    <definedName name="ei" localSheetId="25" hidden="1">{#N/A,#N/A,FALSE,"BALLANTINE´S ";#N/A,#N/A,FALSE,"FUNDADOR"}</definedName>
    <definedName name="ei" localSheetId="27" hidden="1">{#N/A,#N/A,FALSE,"BALLANTINE´S ";#N/A,#N/A,FALSE,"FUNDADOR"}</definedName>
    <definedName name="ei" localSheetId="31" hidden="1">{#N/A,#N/A,FALSE,"BALLANTINE´S ";#N/A,#N/A,FALSE,"FUNDADOR"}</definedName>
    <definedName name="ei" localSheetId="29" hidden="1">{#N/A,#N/A,FALSE,"BALLANTINE´S ";#N/A,#N/A,FALSE,"FUNDADOR"}</definedName>
    <definedName name="ei" localSheetId="23" hidden="1">{#N/A,#N/A,FALSE,"BALLANTINE´S ";#N/A,#N/A,FALSE,"FUNDADOR"}</definedName>
    <definedName name="ei" localSheetId="55" hidden="1">{#N/A,#N/A,FALSE,"BALLANTINE´S ";#N/A,#N/A,FALSE,"FUNDADOR"}</definedName>
    <definedName name="ei" hidden="1">{#N/A,#N/A,FALSE,"BALLANTINE´S ";#N/A,#N/A,FALSE,"FUNDADOR"}</definedName>
    <definedName name="Eihaj" hidden="1">#REF!</definedName>
    <definedName name="ekekekek" localSheetId="25" hidden="1">{#N/A,#N/A,FALSE,"SP1-OUT";#N/A,#N/A,FALSE,"SP1-NOV";#N/A,#N/A,FALSE,"SANT-OUT";#N/A,#N/A,FALSE,"SANT-NOV";#N/A,#N/A,FALSE,"CAMP-OUT";#N/A,#N/A,FALSE,"CAMP-NOV";#N/A,#N/A,FALSE,"CRONO 1";#N/A,#N/A,FALSE,"CAPA"}</definedName>
    <definedName name="ekekekek" localSheetId="27" hidden="1">{#N/A,#N/A,FALSE,"SP1-OUT";#N/A,#N/A,FALSE,"SP1-NOV";#N/A,#N/A,FALSE,"SANT-OUT";#N/A,#N/A,FALSE,"SANT-NOV";#N/A,#N/A,FALSE,"CAMP-OUT";#N/A,#N/A,FALSE,"CAMP-NOV";#N/A,#N/A,FALSE,"CRONO 1";#N/A,#N/A,FALSE,"CAPA"}</definedName>
    <definedName name="ekekekek" localSheetId="31" hidden="1">{#N/A,#N/A,FALSE,"SP1-OUT";#N/A,#N/A,FALSE,"SP1-NOV";#N/A,#N/A,FALSE,"SANT-OUT";#N/A,#N/A,FALSE,"SANT-NOV";#N/A,#N/A,FALSE,"CAMP-OUT";#N/A,#N/A,FALSE,"CAMP-NOV";#N/A,#N/A,FALSE,"CRONO 1";#N/A,#N/A,FALSE,"CAPA"}</definedName>
    <definedName name="ekekekek" localSheetId="29" hidden="1">{#N/A,#N/A,FALSE,"SP1-OUT";#N/A,#N/A,FALSE,"SP1-NOV";#N/A,#N/A,FALSE,"SANT-OUT";#N/A,#N/A,FALSE,"SANT-NOV";#N/A,#N/A,FALSE,"CAMP-OUT";#N/A,#N/A,FALSE,"CAMP-NOV";#N/A,#N/A,FALSE,"CRONO 1";#N/A,#N/A,FALSE,"CAPA"}</definedName>
    <definedName name="ekekekek" localSheetId="23" hidden="1">{#N/A,#N/A,FALSE,"SP1-OUT";#N/A,#N/A,FALSE,"SP1-NOV";#N/A,#N/A,FALSE,"SANT-OUT";#N/A,#N/A,FALSE,"SANT-NOV";#N/A,#N/A,FALSE,"CAMP-OUT";#N/A,#N/A,FALSE,"CAMP-NOV";#N/A,#N/A,FALSE,"CRONO 1";#N/A,#N/A,FALSE,"CAPA"}</definedName>
    <definedName name="ekekekek" localSheetId="55" hidden="1">{#N/A,#N/A,FALSE,"SP1-OUT";#N/A,#N/A,FALSE,"SP1-NOV";#N/A,#N/A,FALSE,"SANT-OUT";#N/A,#N/A,FALSE,"SANT-NOV";#N/A,#N/A,FALSE,"CAMP-OUT";#N/A,#N/A,FALSE,"CAMP-NOV";#N/A,#N/A,FALSE,"CRONO 1";#N/A,#N/A,FALSE,"CAPA"}</definedName>
    <definedName name="ekekekek" hidden="1">{#N/A,#N/A,FALSE,"SP1-OUT";#N/A,#N/A,FALSE,"SP1-NOV";#N/A,#N/A,FALSE,"SANT-OUT";#N/A,#N/A,FALSE,"SANT-NOV";#N/A,#N/A,FALSE,"CAMP-OUT";#N/A,#N/A,FALSE,"CAMP-NOV";#N/A,#N/A,FALSE,"CRONO 1";#N/A,#N/A,FALSE,"CAPA"}</definedName>
    <definedName name="el" localSheetId="39">[1]!_p1</definedName>
    <definedName name="el" localSheetId="20">[1]!_p1</definedName>
    <definedName name="el" localSheetId="4">[1]!_p1</definedName>
    <definedName name="el" localSheetId="25">[1]!_p1</definedName>
    <definedName name="el" localSheetId="27">[1]!_p1</definedName>
    <definedName name="el" localSheetId="31">[1]!_p1</definedName>
    <definedName name="el" localSheetId="35">[1]!_p1</definedName>
    <definedName name="el" localSheetId="33">[1]!_p1</definedName>
    <definedName name="el" localSheetId="53">[1]!_p1</definedName>
    <definedName name="el" localSheetId="29">[1]!_p1</definedName>
    <definedName name="el" localSheetId="49">[1]!_p1</definedName>
    <definedName name="el" localSheetId="6">[1]!_p1</definedName>
    <definedName name="el" localSheetId="41">[1]!_p1</definedName>
    <definedName name="el" localSheetId="8">[1]!_p1</definedName>
    <definedName name="el" localSheetId="43">[1]!_p1</definedName>
    <definedName name="el" localSheetId="10">[1]!_p1</definedName>
    <definedName name="el" localSheetId="37">[1]!_p1</definedName>
    <definedName name="el" localSheetId="12">[1]!_p1</definedName>
    <definedName name="el" localSheetId="51">[1]!_p1</definedName>
    <definedName name="el" localSheetId="14">[1]!_p1</definedName>
    <definedName name="el" localSheetId="23">[1]!_p1</definedName>
    <definedName name="el" localSheetId="55">[0]!_p1</definedName>
    <definedName name="el" localSheetId="47">[1]!_p1</definedName>
    <definedName name="el" localSheetId="18">[1]!_p1</definedName>
    <definedName name="el" localSheetId="45">[1]!_p1</definedName>
    <definedName name="el" localSheetId="16">[1]!_p1</definedName>
    <definedName name="el">[0]!_p1</definedName>
    <definedName name="Eldorado" localSheetId="25" hidden="1">{"'Janeiro'!$A$1:$I$153"}</definedName>
    <definedName name="Eldorado" localSheetId="27" hidden="1">{"'Janeiro'!$A$1:$I$153"}</definedName>
    <definedName name="Eldorado" localSheetId="31" hidden="1">{"'Janeiro'!$A$1:$I$153"}</definedName>
    <definedName name="Eldorado" localSheetId="29" hidden="1">{"'Janeiro'!$A$1:$I$153"}</definedName>
    <definedName name="Eldorado" localSheetId="23" hidden="1">{"'Janeiro'!$A$1:$I$153"}</definedName>
    <definedName name="Eldorado" localSheetId="55" hidden="1">{"'Janeiro'!$A$1:$I$153"}</definedName>
    <definedName name="Eldorado" hidden="1">{"'Janeiro'!$A$1:$I$153"}</definedName>
    <definedName name="elementcpv">#REF!</definedName>
    <definedName name="elementprogrammatic">#REF!</definedName>
    <definedName name="elen">#REF!</definedName>
    <definedName name="Eletro">#REF!</definedName>
    <definedName name="ELETROMIDIA">#REF!</definedName>
    <definedName name="eliane">#REF!</definedName>
    <definedName name="elle">#REF!</definedName>
    <definedName name="ELLE96">#REF!</definedName>
    <definedName name="ELLE97">#REF!</definedName>
    <definedName name="ELLE98">#REF!</definedName>
    <definedName name="ELLECPM96">#REF!</definedName>
    <definedName name="ELLECPM97">#REF!</definedName>
    <definedName name="ELLECPM98">#REF!</definedName>
    <definedName name="ELLECPMMEDIA97">#REF!</definedName>
    <definedName name="ELLEMEDIA97">#REF!</definedName>
    <definedName name="ELLEMEDIA97CIRC">#REF!</definedName>
    <definedName name="ELLEMEDIA98CIRC">#REF!</definedName>
    <definedName name="ellemediacpm98">#REF!</definedName>
    <definedName name="ELOI">#REF!</definedName>
    <definedName name="ELP">#REF!</definedName>
    <definedName name="em" localSheetId="39">[1]!_p1</definedName>
    <definedName name="em" localSheetId="20">[1]!_p1</definedName>
    <definedName name="em" localSheetId="4">[1]!_p1</definedName>
    <definedName name="em" localSheetId="25">[1]!_p1</definedName>
    <definedName name="em" localSheetId="27">[1]!_p1</definedName>
    <definedName name="em" localSheetId="31">[1]!_p1</definedName>
    <definedName name="em" localSheetId="35">[1]!_p1</definedName>
    <definedName name="em" localSheetId="33">[1]!_p1</definedName>
    <definedName name="em" localSheetId="53">[1]!_p1</definedName>
    <definedName name="em" localSheetId="29">[1]!_p1</definedName>
    <definedName name="em" localSheetId="49">[1]!_p1</definedName>
    <definedName name="em" localSheetId="6">[1]!_p1</definedName>
    <definedName name="em" localSheetId="41">[1]!_p1</definedName>
    <definedName name="em" localSheetId="8">[1]!_p1</definedName>
    <definedName name="em" localSheetId="43">[1]!_p1</definedName>
    <definedName name="em" localSheetId="10">[1]!_p1</definedName>
    <definedName name="em" localSheetId="37">[1]!_p1</definedName>
    <definedName name="em" localSheetId="12">[1]!_p1</definedName>
    <definedName name="em" localSheetId="51">[1]!_p1</definedName>
    <definedName name="em" localSheetId="14">[1]!_p1</definedName>
    <definedName name="em" localSheetId="23">[1]!_p1</definedName>
    <definedName name="em" localSheetId="55">[0]!_p1</definedName>
    <definedName name="em" localSheetId="47">[1]!_p1</definedName>
    <definedName name="em" localSheetId="18">[1]!_p1</definedName>
    <definedName name="em" localSheetId="45">[1]!_p1</definedName>
    <definedName name="em" localSheetId="16">[1]!_p1</definedName>
    <definedName name="em">[0]!_p1</definedName>
    <definedName name="em_1" localSheetId="39">_p1</definedName>
    <definedName name="em_1" localSheetId="20">_p1</definedName>
    <definedName name="em_1" localSheetId="4">_p1</definedName>
    <definedName name="em_1" localSheetId="25">_p1</definedName>
    <definedName name="em_1" localSheetId="27">_p1</definedName>
    <definedName name="em_1" localSheetId="31">_p1</definedName>
    <definedName name="em_1" localSheetId="35">_p1</definedName>
    <definedName name="em_1" localSheetId="33">_p1</definedName>
    <definedName name="em_1" localSheetId="53">_p1</definedName>
    <definedName name="em_1" localSheetId="29">_p1</definedName>
    <definedName name="em_1" localSheetId="49">_p1</definedName>
    <definedName name="em_1" localSheetId="6">_p1</definedName>
    <definedName name="em_1" localSheetId="41">_p1</definedName>
    <definedName name="em_1" localSheetId="8">_p1</definedName>
    <definedName name="em_1" localSheetId="43">_p1</definedName>
    <definedName name="em_1" localSheetId="10">_p1</definedName>
    <definedName name="em_1" localSheetId="37">_p1</definedName>
    <definedName name="em_1" localSheetId="12">_p1</definedName>
    <definedName name="em_1" localSheetId="51">_p1</definedName>
    <definedName name="em_1" localSheetId="14">_p1</definedName>
    <definedName name="em_1" localSheetId="23">_p1</definedName>
    <definedName name="em_1" localSheetId="55">_p1</definedName>
    <definedName name="em_1" localSheetId="47">_p1</definedName>
    <definedName name="em_1" localSheetId="18">_p1</definedName>
    <definedName name="em_1" localSheetId="45">_p1</definedName>
    <definedName name="em_1" localSheetId="16">_p1</definedName>
    <definedName name="em_1">_p1</definedName>
    <definedName name="em_10">#NAME?</definedName>
    <definedName name="em_16">#NAME?</definedName>
    <definedName name="em_19">#NAME?</definedName>
    <definedName name="em_2">"_p1"</definedName>
    <definedName name="em_22">#NAME?</definedName>
    <definedName name="em_3">#NAME?</definedName>
    <definedName name="em_4">"_p1"</definedName>
    <definedName name="emeieieiei" localSheetId="25" hidden="1">{#N/A,#N/A,FALSE,"SP1-OUT";#N/A,#N/A,FALSE,"SP1-NOV";#N/A,#N/A,FALSE,"SANT-OUT";#N/A,#N/A,FALSE,"SANT-NOV";#N/A,#N/A,FALSE,"CAMP-OUT";#N/A,#N/A,FALSE,"CAMP-NOV";#N/A,#N/A,FALSE,"CRONO 1";#N/A,#N/A,FALSE,"CAPA"}</definedName>
    <definedName name="emeieieiei" localSheetId="27" hidden="1">{#N/A,#N/A,FALSE,"SP1-OUT";#N/A,#N/A,FALSE,"SP1-NOV";#N/A,#N/A,FALSE,"SANT-OUT";#N/A,#N/A,FALSE,"SANT-NOV";#N/A,#N/A,FALSE,"CAMP-OUT";#N/A,#N/A,FALSE,"CAMP-NOV";#N/A,#N/A,FALSE,"CRONO 1";#N/A,#N/A,FALSE,"CAPA"}</definedName>
    <definedName name="emeieieiei" localSheetId="31" hidden="1">{#N/A,#N/A,FALSE,"SP1-OUT";#N/A,#N/A,FALSE,"SP1-NOV";#N/A,#N/A,FALSE,"SANT-OUT";#N/A,#N/A,FALSE,"SANT-NOV";#N/A,#N/A,FALSE,"CAMP-OUT";#N/A,#N/A,FALSE,"CAMP-NOV";#N/A,#N/A,FALSE,"CRONO 1";#N/A,#N/A,FALSE,"CAPA"}</definedName>
    <definedName name="emeieieiei" localSheetId="29" hidden="1">{#N/A,#N/A,FALSE,"SP1-OUT";#N/A,#N/A,FALSE,"SP1-NOV";#N/A,#N/A,FALSE,"SANT-OUT";#N/A,#N/A,FALSE,"SANT-NOV";#N/A,#N/A,FALSE,"CAMP-OUT";#N/A,#N/A,FALSE,"CAMP-NOV";#N/A,#N/A,FALSE,"CRONO 1";#N/A,#N/A,FALSE,"CAPA"}</definedName>
    <definedName name="emeieieiei" localSheetId="23" hidden="1">{#N/A,#N/A,FALSE,"SP1-OUT";#N/A,#N/A,FALSE,"SP1-NOV";#N/A,#N/A,FALSE,"SANT-OUT";#N/A,#N/A,FALSE,"SANT-NOV";#N/A,#N/A,FALSE,"CAMP-OUT";#N/A,#N/A,FALSE,"CAMP-NOV";#N/A,#N/A,FALSE,"CRONO 1";#N/A,#N/A,FALSE,"CAPA"}</definedName>
    <definedName name="emeieieiei" localSheetId="55" hidden="1">{#N/A,#N/A,FALSE,"SP1-OUT";#N/A,#N/A,FALSE,"SP1-NOV";#N/A,#N/A,FALSE,"SANT-OUT";#N/A,#N/A,FALSE,"SANT-NOV";#N/A,#N/A,FALSE,"CAMP-OUT";#N/A,#N/A,FALSE,"CAMP-NOV";#N/A,#N/A,FALSE,"CRONO 1";#N/A,#N/A,FALSE,"CAPA"}</definedName>
    <definedName name="emeieieiei" hidden="1">{#N/A,#N/A,FALSE,"SP1-OUT";#N/A,#N/A,FALSE,"SP1-NOV";#N/A,#N/A,FALSE,"SANT-OUT";#N/A,#N/A,FALSE,"SANT-NOV";#N/A,#N/A,FALSE,"CAMP-OUT";#N/A,#N/A,FALSE,"CAMP-NOV";#N/A,#N/A,FALSE,"CRONO 1";#N/A,#N/A,FALSE,"CAPA"}</definedName>
    <definedName name="emememe" localSheetId="39">[1]!__p1</definedName>
    <definedName name="emememe" localSheetId="20">[1]!__p1</definedName>
    <definedName name="emememe" localSheetId="4">[1]!__p1</definedName>
    <definedName name="emememe" localSheetId="25">[1]!__p1</definedName>
    <definedName name="emememe" localSheetId="27">[1]!__p1</definedName>
    <definedName name="emememe" localSheetId="31">[1]!__p1</definedName>
    <definedName name="emememe" localSheetId="35">[1]!__p1</definedName>
    <definedName name="emememe" localSheetId="33">[1]!__p1</definedName>
    <definedName name="emememe" localSheetId="53">[1]!__p1</definedName>
    <definedName name="emememe" localSheetId="29">[1]!__p1</definedName>
    <definedName name="emememe" localSheetId="49">[1]!__p1</definedName>
    <definedName name="emememe" localSheetId="6">[1]!__p1</definedName>
    <definedName name="emememe" localSheetId="41">[1]!__p1</definedName>
    <definedName name="emememe" localSheetId="8">[1]!__p1</definedName>
    <definedName name="emememe" localSheetId="43">[1]!__p1</definedName>
    <definedName name="emememe" localSheetId="10">[1]!__p1</definedName>
    <definedName name="emememe" localSheetId="37">[1]!__p1</definedName>
    <definedName name="emememe" localSheetId="12">[1]!__p1</definedName>
    <definedName name="emememe" localSheetId="51">[1]!__p1</definedName>
    <definedName name="emememe" localSheetId="14">[1]!__p1</definedName>
    <definedName name="emememe" localSheetId="23">[1]!__p1</definedName>
    <definedName name="emememe" localSheetId="55">[0]!__p1</definedName>
    <definedName name="emememe" localSheetId="47">[1]!__p1</definedName>
    <definedName name="emememe" localSheetId="18">[1]!__p1</definedName>
    <definedName name="emememe" localSheetId="45">[1]!__p1</definedName>
    <definedName name="emememe" localSheetId="16">[1]!__p1</definedName>
    <definedName name="emememe">[0]!__p1</definedName>
    <definedName name="emerson" localSheetId="39">[1]!_p1</definedName>
    <definedName name="emerson" localSheetId="20">[1]!_p1</definedName>
    <definedName name="emerson" localSheetId="4">[1]!_p1</definedName>
    <definedName name="emerson" localSheetId="25">[1]!_p1</definedName>
    <definedName name="emerson" localSheetId="27">[1]!_p1</definedName>
    <definedName name="emerson" localSheetId="31">[1]!_p1</definedName>
    <definedName name="emerson" localSheetId="35">[1]!_p1</definedName>
    <definedName name="emerson" localSheetId="33">[1]!_p1</definedName>
    <definedName name="emerson" localSheetId="53">[1]!_p1</definedName>
    <definedName name="emerson" localSheetId="29">[1]!_p1</definedName>
    <definedName name="emerson" localSheetId="49">[1]!_p1</definedName>
    <definedName name="emerson" localSheetId="6">[1]!_p1</definedName>
    <definedName name="emerson" localSheetId="41">[1]!_p1</definedName>
    <definedName name="emerson" localSheetId="8">[1]!_p1</definedName>
    <definedName name="emerson" localSheetId="43">[1]!_p1</definedName>
    <definedName name="emerson" localSheetId="10">[1]!_p1</definedName>
    <definedName name="emerson" localSheetId="37">[1]!_p1</definedName>
    <definedName name="emerson" localSheetId="12">[1]!_p1</definedName>
    <definedName name="emerson" localSheetId="51">[1]!_p1</definedName>
    <definedName name="emerson" localSheetId="14">[1]!_p1</definedName>
    <definedName name="emerson" localSheetId="23">[1]!_p1</definedName>
    <definedName name="emerson" localSheetId="55">[0]!_p1</definedName>
    <definedName name="emerson" localSheetId="47">[1]!_p1</definedName>
    <definedName name="emerson" localSheetId="18">[1]!_p1</definedName>
    <definedName name="emerson" localSheetId="45">[1]!_p1</definedName>
    <definedName name="emerson" localSheetId="16">[1]!_p1</definedName>
    <definedName name="emerson">[0]!_p1</definedName>
    <definedName name="emerson_1" localSheetId="39">_p1</definedName>
    <definedName name="emerson_1" localSheetId="20">_p1</definedName>
    <definedName name="emerson_1" localSheetId="4">_p1</definedName>
    <definedName name="emerson_1" localSheetId="25">_p1</definedName>
    <definedName name="emerson_1" localSheetId="27">_p1</definedName>
    <definedName name="emerson_1" localSheetId="31">_p1</definedName>
    <definedName name="emerson_1" localSheetId="35">_p1</definedName>
    <definedName name="emerson_1" localSheetId="33">_p1</definedName>
    <definedName name="emerson_1" localSheetId="53">_p1</definedName>
    <definedName name="emerson_1" localSheetId="29">_p1</definedName>
    <definedName name="emerson_1" localSheetId="49">_p1</definedName>
    <definedName name="emerson_1" localSheetId="6">_p1</definedName>
    <definedName name="emerson_1" localSheetId="41">_p1</definedName>
    <definedName name="emerson_1" localSheetId="8">_p1</definedName>
    <definedName name="emerson_1" localSheetId="43">_p1</definedName>
    <definedName name="emerson_1" localSheetId="10">_p1</definedName>
    <definedName name="emerson_1" localSheetId="37">_p1</definedName>
    <definedName name="emerson_1" localSheetId="12">_p1</definedName>
    <definedName name="emerson_1" localSheetId="51">_p1</definedName>
    <definedName name="emerson_1" localSheetId="14">_p1</definedName>
    <definedName name="emerson_1" localSheetId="23">_p1</definedName>
    <definedName name="emerson_1" localSheetId="55">_p1</definedName>
    <definedName name="emerson_1" localSheetId="47">_p1</definedName>
    <definedName name="emerson_1" localSheetId="18">_p1</definedName>
    <definedName name="emerson_1" localSheetId="45">_p1</definedName>
    <definedName name="emerson_1" localSheetId="16">_p1</definedName>
    <definedName name="emerson_1">_p1</definedName>
    <definedName name="emerson_2">"_p1"</definedName>
    <definedName name="emerson_4">"_p1"</definedName>
    <definedName name="emi">#REF!</definedName>
    <definedName name="Emissoras">#REF!</definedName>
    <definedName name="EMISSREGIONAIS">#REF!</definedName>
    <definedName name="emp">#REF!</definedName>
    <definedName name="EMPDEST">"001"</definedName>
    <definedName name="Empena">#REF!</definedName>
    <definedName name="empgpqneg" localSheetId="25" hidden="1">{#N/A,#N/A,FALSE,"model"}</definedName>
    <definedName name="empgpqneg" localSheetId="27" hidden="1">{#N/A,#N/A,FALSE,"model"}</definedName>
    <definedName name="empgpqneg" localSheetId="31" hidden="1">{#N/A,#N/A,FALSE,"model"}</definedName>
    <definedName name="empgpqneg" localSheetId="29" hidden="1">{#N/A,#N/A,FALSE,"model"}</definedName>
    <definedName name="empgpqneg" localSheetId="23" hidden="1">{#N/A,#N/A,FALSE,"model"}</definedName>
    <definedName name="empgpqneg" localSheetId="55" hidden="1">{#N/A,#N/A,FALSE,"model"}</definedName>
    <definedName name="empgpqneg" hidden="1">{#N/A,#N/A,FALSE,"model"}</definedName>
    <definedName name="empresa">#REF!</definedName>
    <definedName name="Encaixado">#REF!</definedName>
    <definedName name="encargos">#REF!</definedName>
    <definedName name="EndDate">#REF!</definedName>
    <definedName name="enter">#REF!</definedName>
    <definedName name="ENTRADA">#REF!</definedName>
    <definedName name="EPOCA98">#REF!</definedName>
    <definedName name="EPOCACPM98">#REF!</definedName>
    <definedName name="epocajulho">#REF!</definedName>
    <definedName name="epocatabela98">#REF!</definedName>
    <definedName name="eqf">#REF!</definedName>
    <definedName name="EQP">#REF!</definedName>
    <definedName name="EQP_3">#REF!</definedName>
    <definedName name="eqr">#REF!</definedName>
    <definedName name="Equador_against">#REF!,#REF!,#REF!</definedName>
    <definedName name="Equador_played">#REF!,#REF!,#REF!</definedName>
    <definedName name="Equatorial" localSheetId="25" hidden="1">{#N/A,#N/A,FALSE,"TOTAL"}</definedName>
    <definedName name="Equatorial" localSheetId="27" hidden="1">{#N/A,#N/A,FALSE,"TOTAL"}</definedName>
    <definedName name="Equatorial" localSheetId="31" hidden="1">{#N/A,#N/A,FALSE,"TOTAL"}</definedName>
    <definedName name="Equatorial" localSheetId="29" hidden="1">{#N/A,#N/A,FALSE,"TOTAL"}</definedName>
    <definedName name="Equatorial" localSheetId="23" hidden="1">{#N/A,#N/A,FALSE,"TOTAL"}</definedName>
    <definedName name="Equatorial" localSheetId="55" hidden="1">{#N/A,#N/A,FALSE,"TOTAL"}</definedName>
    <definedName name="Equatorial" hidden="1">{#N/A,#N/A,FALSE,"TOTAL"}</definedName>
    <definedName name="equipe">#REF!</definedName>
    <definedName name="Equipe_Chocolate">#REF!</definedName>
    <definedName name="eqwe" localSheetId="25" hidden="1">{#N/A,#N/A,FALSE,"BALLANTINE´S ";#N/A,#N/A,FALSE,"FUNDADOR"}</definedName>
    <definedName name="eqwe" localSheetId="27" hidden="1">{#N/A,#N/A,FALSE,"BALLANTINE´S ";#N/A,#N/A,FALSE,"FUNDADOR"}</definedName>
    <definedName name="eqwe" localSheetId="31" hidden="1">{#N/A,#N/A,FALSE,"BALLANTINE´S ";#N/A,#N/A,FALSE,"FUNDADOR"}</definedName>
    <definedName name="eqwe" localSheetId="29" hidden="1">{#N/A,#N/A,FALSE,"BALLANTINE´S ";#N/A,#N/A,FALSE,"FUNDADOR"}</definedName>
    <definedName name="eqwe" localSheetId="23" hidden="1">{#N/A,#N/A,FALSE,"BALLANTINE´S ";#N/A,#N/A,FALSE,"FUNDADOR"}</definedName>
    <definedName name="eqwe" localSheetId="55" hidden="1">{#N/A,#N/A,FALSE,"BALLANTINE´S ";#N/A,#N/A,FALSE,"FUNDADOR"}</definedName>
    <definedName name="eqwe" hidden="1">{#N/A,#N/A,FALSE,"BALLANTINE´S ";#N/A,#N/A,FALSE,"FUNDADOR"}</definedName>
    <definedName name="EQWEQW">#REF!</definedName>
    <definedName name="EQWEQWE">#REF!</definedName>
    <definedName name="eqwew" localSheetId="25" hidden="1">{#N/A,#N/A,FALSE,"CARATUL";#N/A,#N/A,FALSE,"PROFIT AND LOSS";#N/A,#N/A,FALSE,"GRAFICO_PBT";#N/A,#N/A,FALSE,"EXPLIC.VARIANTE";#N/A,#N/A,FALSE,"GENERAL EXP.AREA"}</definedName>
    <definedName name="eqwew" localSheetId="27" hidden="1">{#N/A,#N/A,FALSE,"CARATUL";#N/A,#N/A,FALSE,"PROFIT AND LOSS";#N/A,#N/A,FALSE,"GRAFICO_PBT";#N/A,#N/A,FALSE,"EXPLIC.VARIANTE";#N/A,#N/A,FALSE,"GENERAL EXP.AREA"}</definedName>
    <definedName name="eqwew" localSheetId="31" hidden="1">{#N/A,#N/A,FALSE,"CARATUL";#N/A,#N/A,FALSE,"PROFIT AND LOSS";#N/A,#N/A,FALSE,"GRAFICO_PBT";#N/A,#N/A,FALSE,"EXPLIC.VARIANTE";#N/A,#N/A,FALSE,"GENERAL EXP.AREA"}</definedName>
    <definedName name="eqwew" localSheetId="29" hidden="1">{#N/A,#N/A,FALSE,"CARATUL";#N/A,#N/A,FALSE,"PROFIT AND LOSS";#N/A,#N/A,FALSE,"GRAFICO_PBT";#N/A,#N/A,FALSE,"EXPLIC.VARIANTE";#N/A,#N/A,FALSE,"GENERAL EXP.AREA"}</definedName>
    <definedName name="eqwew" localSheetId="23" hidden="1">{#N/A,#N/A,FALSE,"CARATUL";#N/A,#N/A,FALSE,"PROFIT AND LOSS";#N/A,#N/A,FALSE,"GRAFICO_PBT";#N/A,#N/A,FALSE,"EXPLIC.VARIANTE";#N/A,#N/A,FALSE,"GENERAL EXP.AREA"}</definedName>
    <definedName name="eqwew" localSheetId="55" hidden="1">{#N/A,#N/A,FALSE,"CARATUL";#N/A,#N/A,FALSE,"PROFIT AND LOSS";#N/A,#N/A,FALSE,"GRAFICO_PBT";#N/A,#N/A,FALSE,"EXPLIC.VARIANTE";#N/A,#N/A,FALSE,"GENERAL EXP.AREA"}</definedName>
    <definedName name="eqwew" hidden="1">{#N/A,#N/A,FALSE,"CARATUL";#N/A,#N/A,FALSE,"PROFIT AND LOSS";#N/A,#N/A,FALSE,"GRAFICO_PBT";#N/A,#N/A,FALSE,"EXPLIC.VARIANTE";#N/A,#N/A,FALSE,"GENERAL EXP.AREA"}</definedName>
    <definedName name="EQWT">#REF!</definedName>
    <definedName name="er" localSheetId="39">[1]!_p1</definedName>
    <definedName name="er" localSheetId="20">[1]!_p1</definedName>
    <definedName name="er" localSheetId="4">[1]!_p1</definedName>
    <definedName name="er" localSheetId="25">[1]!_p1</definedName>
    <definedName name="er" localSheetId="27">[1]!_p1</definedName>
    <definedName name="er" localSheetId="31">[1]!_p1</definedName>
    <definedName name="er" localSheetId="35">[1]!_p1</definedName>
    <definedName name="er" localSheetId="33">[1]!_p1</definedName>
    <definedName name="er" localSheetId="53">[1]!_p1</definedName>
    <definedName name="er" localSheetId="29">[1]!_p1</definedName>
    <definedName name="er" localSheetId="49">[1]!_p1</definedName>
    <definedName name="er" localSheetId="6">[1]!_p1</definedName>
    <definedName name="er" localSheetId="41">[1]!_p1</definedName>
    <definedName name="er" localSheetId="8">[1]!_p1</definedName>
    <definedName name="er" localSheetId="43">[1]!_p1</definedName>
    <definedName name="er" localSheetId="10">[1]!_p1</definedName>
    <definedName name="er" localSheetId="37">[1]!_p1</definedName>
    <definedName name="er" localSheetId="12">[1]!_p1</definedName>
    <definedName name="er" localSheetId="51">[1]!_p1</definedName>
    <definedName name="er" localSheetId="14">[1]!_p1</definedName>
    <definedName name="er" localSheetId="23">[1]!_p1</definedName>
    <definedName name="er" localSheetId="55">[0]!_p1</definedName>
    <definedName name="er" localSheetId="47">[1]!_p1</definedName>
    <definedName name="er" localSheetId="18">[1]!_p1</definedName>
    <definedName name="er" localSheetId="45">[1]!_p1</definedName>
    <definedName name="er" localSheetId="16">[1]!_p1</definedName>
    <definedName name="er">[0]!_p1</definedName>
    <definedName name="er_1" localSheetId="39">_p1</definedName>
    <definedName name="er_1" localSheetId="20">_p1</definedName>
    <definedName name="er_1" localSheetId="4">_p1</definedName>
    <definedName name="er_1" localSheetId="25">_p1</definedName>
    <definedName name="er_1" localSheetId="27">_p1</definedName>
    <definedName name="er_1" localSheetId="31">_p1</definedName>
    <definedName name="er_1" localSheetId="35">_p1</definedName>
    <definedName name="er_1" localSheetId="33">_p1</definedName>
    <definedName name="er_1" localSheetId="53">_p1</definedName>
    <definedName name="er_1" localSheetId="29">_p1</definedName>
    <definedName name="er_1" localSheetId="49">_p1</definedName>
    <definedName name="er_1" localSheetId="6">_p1</definedName>
    <definedName name="er_1" localSheetId="41">_p1</definedName>
    <definedName name="er_1" localSheetId="8">_p1</definedName>
    <definedName name="er_1" localSheetId="43">_p1</definedName>
    <definedName name="er_1" localSheetId="10">_p1</definedName>
    <definedName name="er_1" localSheetId="37">_p1</definedName>
    <definedName name="er_1" localSheetId="12">_p1</definedName>
    <definedName name="er_1" localSheetId="51">_p1</definedName>
    <definedName name="er_1" localSheetId="14">_p1</definedName>
    <definedName name="er_1" localSheetId="23">_p1</definedName>
    <definedName name="er_1" localSheetId="55">_p1</definedName>
    <definedName name="er_1" localSheetId="47">_p1</definedName>
    <definedName name="er_1" localSheetId="18">_p1</definedName>
    <definedName name="er_1" localSheetId="45">_p1</definedName>
    <definedName name="er_1" localSheetId="16">_p1</definedName>
    <definedName name="er_1">_p1</definedName>
    <definedName name="er_10">#NAME?</definedName>
    <definedName name="er_16">#NAME?</definedName>
    <definedName name="er_19">#NAME?</definedName>
    <definedName name="er_2">"_p1"</definedName>
    <definedName name="er_22">#NAME?</definedName>
    <definedName name="er_3">#NAME?</definedName>
    <definedName name="er_4">"_p1"</definedName>
    <definedName name="er1_15">#NAME?</definedName>
    <definedName name="er1_16">#NAME?</definedName>
    <definedName name="er1_17">#NAME?</definedName>
    <definedName name="er5thyg3wr5yg">#REF!</definedName>
    <definedName name="Era">#REF!</definedName>
    <definedName name="eraerea" localSheetId="25" hidden="1">{"'Janeiro'!$A$1:$I$153"}</definedName>
    <definedName name="eraerea" localSheetId="27" hidden="1">{"'Janeiro'!$A$1:$I$153"}</definedName>
    <definedName name="eraerea" localSheetId="31" hidden="1">{"'Janeiro'!$A$1:$I$153"}</definedName>
    <definedName name="eraerea" localSheetId="29" hidden="1">{"'Janeiro'!$A$1:$I$153"}</definedName>
    <definedName name="eraerea" localSheetId="23" hidden="1">{"'Janeiro'!$A$1:$I$153"}</definedName>
    <definedName name="eraerea" localSheetId="55" hidden="1">{"'Janeiro'!$A$1:$I$153"}</definedName>
    <definedName name="eraerea" hidden="1">{"'Janeiro'!$A$1:$I$153"}</definedName>
    <definedName name="ere" localSheetId="25" hidden="1">{#N/A,#N/A,FALSE,"CARATUL";#N/A,#N/A,FALSE,"PROFIT AND LOSS";#N/A,#N/A,FALSE,"GRAFICO_PBT";#N/A,#N/A,FALSE,"EXPLIC.VARIANTE";#N/A,#N/A,FALSE,"GENERAL EXP.AREA"}</definedName>
    <definedName name="ere" localSheetId="27" hidden="1">{#N/A,#N/A,FALSE,"CARATUL";#N/A,#N/A,FALSE,"PROFIT AND LOSS";#N/A,#N/A,FALSE,"GRAFICO_PBT";#N/A,#N/A,FALSE,"EXPLIC.VARIANTE";#N/A,#N/A,FALSE,"GENERAL EXP.AREA"}</definedName>
    <definedName name="ere" localSheetId="31" hidden="1">{#N/A,#N/A,FALSE,"CARATUL";#N/A,#N/A,FALSE,"PROFIT AND LOSS";#N/A,#N/A,FALSE,"GRAFICO_PBT";#N/A,#N/A,FALSE,"EXPLIC.VARIANTE";#N/A,#N/A,FALSE,"GENERAL EXP.AREA"}</definedName>
    <definedName name="ere" localSheetId="29" hidden="1">{#N/A,#N/A,FALSE,"CARATUL";#N/A,#N/A,FALSE,"PROFIT AND LOSS";#N/A,#N/A,FALSE,"GRAFICO_PBT";#N/A,#N/A,FALSE,"EXPLIC.VARIANTE";#N/A,#N/A,FALSE,"GENERAL EXP.AREA"}</definedName>
    <definedName name="ere" localSheetId="23" hidden="1">{#N/A,#N/A,FALSE,"CARATUL";#N/A,#N/A,FALSE,"PROFIT AND LOSS";#N/A,#N/A,FALSE,"GRAFICO_PBT";#N/A,#N/A,FALSE,"EXPLIC.VARIANTE";#N/A,#N/A,FALSE,"GENERAL EXP.AREA"}</definedName>
    <definedName name="ere" localSheetId="55" hidden="1">{#N/A,#N/A,FALSE,"CARATUL";#N/A,#N/A,FALSE,"PROFIT AND LOSS";#N/A,#N/A,FALSE,"GRAFICO_PBT";#N/A,#N/A,FALSE,"EXPLIC.VARIANTE";#N/A,#N/A,FALSE,"GENERAL EXP.AREA"}</definedName>
    <definedName name="ere" hidden="1">{#N/A,#N/A,FALSE,"CARATUL";#N/A,#N/A,FALSE,"PROFIT AND LOSS";#N/A,#N/A,FALSE,"GRAFICO_PBT";#N/A,#N/A,FALSE,"EXPLIC.VARIANTE";#N/A,#N/A,FALSE,"GENERAL EXP.AREA"}</definedName>
    <definedName name="erea">#REF!</definedName>
    <definedName name="ereeee" localSheetId="39">[1]!_p1</definedName>
    <definedName name="ereeee" localSheetId="20">[1]!_p1</definedName>
    <definedName name="ereeee" localSheetId="4">[1]!_p1</definedName>
    <definedName name="ereeee" localSheetId="25">[1]!_p1</definedName>
    <definedName name="ereeee" localSheetId="27">[1]!_p1</definedName>
    <definedName name="ereeee" localSheetId="31">[1]!_p1</definedName>
    <definedName name="ereeee" localSheetId="35">[1]!_p1</definedName>
    <definedName name="ereeee" localSheetId="33">[1]!_p1</definedName>
    <definedName name="ereeee" localSheetId="53">[1]!_p1</definedName>
    <definedName name="ereeee" localSheetId="29">[1]!_p1</definedName>
    <definedName name="ereeee" localSheetId="49">[1]!_p1</definedName>
    <definedName name="ereeee" localSheetId="6">[1]!_p1</definedName>
    <definedName name="ereeee" localSheetId="41">[1]!_p1</definedName>
    <definedName name="ereeee" localSheetId="8">[1]!_p1</definedName>
    <definedName name="ereeee" localSheetId="43">[1]!_p1</definedName>
    <definedName name="ereeee" localSheetId="10">[1]!_p1</definedName>
    <definedName name="ereeee" localSheetId="37">[1]!_p1</definedName>
    <definedName name="ereeee" localSheetId="12">[1]!_p1</definedName>
    <definedName name="ereeee" localSheetId="51">[1]!_p1</definedName>
    <definedName name="ereeee" localSheetId="14">[1]!_p1</definedName>
    <definedName name="ereeee" localSheetId="23">[1]!_p1</definedName>
    <definedName name="ereeee" localSheetId="55">[0]!_p1</definedName>
    <definedName name="ereeee" localSheetId="47">[1]!_p1</definedName>
    <definedName name="ereeee" localSheetId="18">[1]!_p1</definedName>
    <definedName name="ereeee" localSheetId="45">[1]!_p1</definedName>
    <definedName name="ereeee" localSheetId="16">[1]!_p1</definedName>
    <definedName name="ereeee">[0]!_p1</definedName>
    <definedName name="erer" localSheetId="25" hidden="1">{#N/A,#N/A,FALSE,"Hoja1";#N/A,#N/A,FALSE,"Hoja2"}</definedName>
    <definedName name="erer" localSheetId="27" hidden="1">{#N/A,#N/A,FALSE,"Hoja1";#N/A,#N/A,FALSE,"Hoja2"}</definedName>
    <definedName name="erer" localSheetId="31" hidden="1">{#N/A,#N/A,FALSE,"Hoja1";#N/A,#N/A,FALSE,"Hoja2"}</definedName>
    <definedName name="erer" localSheetId="29" hidden="1">{#N/A,#N/A,FALSE,"Hoja1";#N/A,#N/A,FALSE,"Hoja2"}</definedName>
    <definedName name="erer" localSheetId="23" hidden="1">{#N/A,#N/A,FALSE,"Hoja1";#N/A,#N/A,FALSE,"Hoja2"}</definedName>
    <definedName name="erer" localSheetId="55" hidden="1">{#N/A,#N/A,FALSE,"Hoja1";#N/A,#N/A,FALSE,"Hoja2"}</definedName>
    <definedName name="erer" hidden="1">{#N/A,#N/A,FALSE,"Hoja1";#N/A,#N/A,FALSE,"Hoja2"}</definedName>
    <definedName name="ERERE" localSheetId="25" hidden="1">{#N/A,#N/A,FALSE,"Hoja1";#N/A,#N/A,FALSE,"Hoja2"}</definedName>
    <definedName name="ERERE" localSheetId="27" hidden="1">{#N/A,#N/A,FALSE,"Hoja1";#N/A,#N/A,FALSE,"Hoja2"}</definedName>
    <definedName name="ERERE" localSheetId="31" hidden="1">{#N/A,#N/A,FALSE,"Hoja1";#N/A,#N/A,FALSE,"Hoja2"}</definedName>
    <definedName name="ERERE" localSheetId="29" hidden="1">{#N/A,#N/A,FALSE,"Hoja1";#N/A,#N/A,FALSE,"Hoja2"}</definedName>
    <definedName name="ERERE" localSheetId="23" hidden="1">{#N/A,#N/A,FALSE,"Hoja1";#N/A,#N/A,FALSE,"Hoja2"}</definedName>
    <definedName name="ERERE" localSheetId="55" hidden="1">{#N/A,#N/A,FALSE,"Hoja1";#N/A,#N/A,FALSE,"Hoja2"}</definedName>
    <definedName name="ERERE" hidden="1">{#N/A,#N/A,FALSE,"Hoja1";#N/A,#N/A,FALSE,"Hoja2"}</definedName>
    <definedName name="ererre" localSheetId="25" hidden="1">{#N/A,#N/A,FALSE,"CARATUL";#N/A,#N/A,FALSE,"PROFIT AND LOSS";#N/A,#N/A,FALSE,"GRAFICO_PBT";#N/A,#N/A,FALSE,"EXPLIC.VARIANTE";#N/A,#N/A,FALSE,"GENERAL EXP.AREA"}</definedName>
    <definedName name="ererre" localSheetId="27" hidden="1">{#N/A,#N/A,FALSE,"CARATUL";#N/A,#N/A,FALSE,"PROFIT AND LOSS";#N/A,#N/A,FALSE,"GRAFICO_PBT";#N/A,#N/A,FALSE,"EXPLIC.VARIANTE";#N/A,#N/A,FALSE,"GENERAL EXP.AREA"}</definedName>
    <definedName name="ererre" localSheetId="31" hidden="1">{#N/A,#N/A,FALSE,"CARATUL";#N/A,#N/A,FALSE,"PROFIT AND LOSS";#N/A,#N/A,FALSE,"GRAFICO_PBT";#N/A,#N/A,FALSE,"EXPLIC.VARIANTE";#N/A,#N/A,FALSE,"GENERAL EXP.AREA"}</definedName>
    <definedName name="ererre" localSheetId="29" hidden="1">{#N/A,#N/A,FALSE,"CARATUL";#N/A,#N/A,FALSE,"PROFIT AND LOSS";#N/A,#N/A,FALSE,"GRAFICO_PBT";#N/A,#N/A,FALSE,"EXPLIC.VARIANTE";#N/A,#N/A,FALSE,"GENERAL EXP.AREA"}</definedName>
    <definedName name="ererre" localSheetId="23" hidden="1">{#N/A,#N/A,FALSE,"CARATUL";#N/A,#N/A,FALSE,"PROFIT AND LOSS";#N/A,#N/A,FALSE,"GRAFICO_PBT";#N/A,#N/A,FALSE,"EXPLIC.VARIANTE";#N/A,#N/A,FALSE,"GENERAL EXP.AREA"}</definedName>
    <definedName name="ererre" localSheetId="55" hidden="1">{#N/A,#N/A,FALSE,"CARATUL";#N/A,#N/A,FALSE,"PROFIT AND LOSS";#N/A,#N/A,FALSE,"GRAFICO_PBT";#N/A,#N/A,FALSE,"EXPLIC.VARIANTE";#N/A,#N/A,FALSE,"GENERAL EXP.AREA"}</definedName>
    <definedName name="ererre" hidden="1">{#N/A,#N/A,FALSE,"CARATUL";#N/A,#N/A,FALSE,"PROFIT AND LOSS";#N/A,#N/A,FALSE,"GRAFICO_PBT";#N/A,#N/A,FALSE,"EXPLIC.VARIANTE";#N/A,#N/A,FALSE,"GENERAL EXP.AREA"}</definedName>
    <definedName name="erertrzdsf" localSheetId="25" hidden="1">{#N/A,#N/A,FALSE,"CARATUL";#N/A,#N/A,FALSE,"PROFIT AND LOSS";#N/A,#N/A,FALSE,"GRAFICO_PBT";#N/A,#N/A,FALSE,"EXPLIC.VARIANTE";#N/A,#N/A,FALSE,"GENERAL EXP.AREA"}</definedName>
    <definedName name="erertrzdsf" localSheetId="27" hidden="1">{#N/A,#N/A,FALSE,"CARATUL";#N/A,#N/A,FALSE,"PROFIT AND LOSS";#N/A,#N/A,FALSE,"GRAFICO_PBT";#N/A,#N/A,FALSE,"EXPLIC.VARIANTE";#N/A,#N/A,FALSE,"GENERAL EXP.AREA"}</definedName>
    <definedName name="erertrzdsf" localSheetId="31" hidden="1">{#N/A,#N/A,FALSE,"CARATUL";#N/A,#N/A,FALSE,"PROFIT AND LOSS";#N/A,#N/A,FALSE,"GRAFICO_PBT";#N/A,#N/A,FALSE,"EXPLIC.VARIANTE";#N/A,#N/A,FALSE,"GENERAL EXP.AREA"}</definedName>
    <definedName name="erertrzdsf" localSheetId="29" hidden="1">{#N/A,#N/A,FALSE,"CARATUL";#N/A,#N/A,FALSE,"PROFIT AND LOSS";#N/A,#N/A,FALSE,"GRAFICO_PBT";#N/A,#N/A,FALSE,"EXPLIC.VARIANTE";#N/A,#N/A,FALSE,"GENERAL EXP.AREA"}</definedName>
    <definedName name="erertrzdsf" localSheetId="23" hidden="1">{#N/A,#N/A,FALSE,"CARATUL";#N/A,#N/A,FALSE,"PROFIT AND LOSS";#N/A,#N/A,FALSE,"GRAFICO_PBT";#N/A,#N/A,FALSE,"EXPLIC.VARIANTE";#N/A,#N/A,FALSE,"GENERAL EXP.AREA"}</definedName>
    <definedName name="erertrzdsf" localSheetId="55" hidden="1">{#N/A,#N/A,FALSE,"CARATUL";#N/A,#N/A,FALSE,"PROFIT AND LOSS";#N/A,#N/A,FALSE,"GRAFICO_PBT";#N/A,#N/A,FALSE,"EXPLIC.VARIANTE";#N/A,#N/A,FALSE,"GENERAL EXP.AREA"}</definedName>
    <definedName name="erertrzdsf" hidden="1">{#N/A,#N/A,FALSE,"CARATUL";#N/A,#N/A,FALSE,"PROFIT AND LOSS";#N/A,#N/A,FALSE,"GRAFICO_PBT";#N/A,#N/A,FALSE,"EXPLIC.VARIANTE";#N/A,#N/A,FALSE,"GENERAL EXP.AREA"}</definedName>
    <definedName name="ERETYTYTRRET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TYTYTRRET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ert">#REF!</definedName>
    <definedName name="erewtrrewgsfdgfsg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wtrrewgsfdgfs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eyt">#REF!</definedName>
    <definedName name="erfff" localSheetId="25" hidden="1">{#N/A,#N/A,FALSE,"caratula";#N/A,#N/A,FALSE,"Product by line";#N/A,#N/A,FALSE,"YTD";#N/A,#N/A,FALSE,"Per Units";#N/A,#N/A,FALSE,"Amount"}</definedName>
    <definedName name="erfff" localSheetId="27" hidden="1">{#N/A,#N/A,FALSE,"caratula";#N/A,#N/A,FALSE,"Product by line";#N/A,#N/A,FALSE,"YTD";#N/A,#N/A,FALSE,"Per Units";#N/A,#N/A,FALSE,"Amount"}</definedName>
    <definedName name="erfff" localSheetId="31" hidden="1">{#N/A,#N/A,FALSE,"caratula";#N/A,#N/A,FALSE,"Product by line";#N/A,#N/A,FALSE,"YTD";#N/A,#N/A,FALSE,"Per Units";#N/A,#N/A,FALSE,"Amount"}</definedName>
    <definedName name="erfff" localSheetId="29" hidden="1">{#N/A,#N/A,FALSE,"caratula";#N/A,#N/A,FALSE,"Product by line";#N/A,#N/A,FALSE,"YTD";#N/A,#N/A,FALSE,"Per Units";#N/A,#N/A,FALSE,"Amount"}</definedName>
    <definedName name="erfff" localSheetId="23" hidden="1">{#N/A,#N/A,FALSE,"caratula";#N/A,#N/A,FALSE,"Product by line";#N/A,#N/A,FALSE,"YTD";#N/A,#N/A,FALSE,"Per Units";#N/A,#N/A,FALSE,"Amount"}</definedName>
    <definedName name="erfff" localSheetId="55" hidden="1">{#N/A,#N/A,FALSE,"caratula";#N/A,#N/A,FALSE,"Product by line";#N/A,#N/A,FALSE,"YTD";#N/A,#N/A,FALSE,"Per Units";#N/A,#N/A,FALSE,"Amount"}</definedName>
    <definedName name="erfff" hidden="1">{#N/A,#N/A,FALSE,"caratula";#N/A,#N/A,FALSE,"Product by line";#N/A,#N/A,FALSE,"YTD";#N/A,#N/A,FALSE,"Per Units";#N/A,#N/A,FALSE,"Amount"}</definedName>
    <definedName name="err" localSheetId="39">[1]!_p1</definedName>
    <definedName name="err" localSheetId="20">[1]!_p1</definedName>
    <definedName name="err" localSheetId="4">[1]!_p1</definedName>
    <definedName name="err" localSheetId="25">[1]!_p1</definedName>
    <definedName name="err" localSheetId="27">[1]!_p1</definedName>
    <definedName name="err" localSheetId="31">[1]!_p1</definedName>
    <definedName name="err" localSheetId="35">[1]!_p1</definedName>
    <definedName name="err" localSheetId="33">[1]!_p1</definedName>
    <definedName name="err" localSheetId="53">[1]!_p1</definedName>
    <definedName name="err" localSheetId="29">[1]!_p1</definedName>
    <definedName name="err" localSheetId="49">[1]!_p1</definedName>
    <definedName name="err" localSheetId="6">[1]!_p1</definedName>
    <definedName name="err" localSheetId="41">[1]!_p1</definedName>
    <definedName name="err" localSheetId="8">[1]!_p1</definedName>
    <definedName name="err" localSheetId="43">[1]!_p1</definedName>
    <definedName name="err" localSheetId="10">[1]!_p1</definedName>
    <definedName name="err" localSheetId="37">[1]!_p1</definedName>
    <definedName name="err" localSheetId="12">[1]!_p1</definedName>
    <definedName name="err" localSheetId="51">[1]!_p1</definedName>
    <definedName name="err" localSheetId="14">[1]!_p1</definedName>
    <definedName name="err" localSheetId="23">[1]!_p1</definedName>
    <definedName name="err" localSheetId="55">[0]!_p1</definedName>
    <definedName name="err" localSheetId="47">[1]!_p1</definedName>
    <definedName name="err" localSheetId="18">[1]!_p1</definedName>
    <definedName name="err" localSheetId="45">[1]!_p1</definedName>
    <definedName name="err" localSheetId="16">[1]!_p1</definedName>
    <definedName name="err">[0]!_p1</definedName>
    <definedName name="erre" localSheetId="25" hidden="1">{"CAP VOL",#N/A,FALSE,"CAPITAL";"CAP VAR",#N/A,FALSE,"CAPITAL";"CAP FIJ",#N/A,FALSE,"CAPITAL";"CAP CONS",#N/A,FALSE,"CAPITAL";"CAP DATA",#N/A,FALSE,"CAPITAL"}</definedName>
    <definedName name="erre" localSheetId="27" hidden="1">{"CAP VOL",#N/A,FALSE,"CAPITAL";"CAP VAR",#N/A,FALSE,"CAPITAL";"CAP FIJ",#N/A,FALSE,"CAPITAL";"CAP CONS",#N/A,FALSE,"CAPITAL";"CAP DATA",#N/A,FALSE,"CAPITAL"}</definedName>
    <definedName name="erre" localSheetId="31" hidden="1">{"CAP VOL",#N/A,FALSE,"CAPITAL";"CAP VAR",#N/A,FALSE,"CAPITAL";"CAP FIJ",#N/A,FALSE,"CAPITAL";"CAP CONS",#N/A,FALSE,"CAPITAL";"CAP DATA",#N/A,FALSE,"CAPITAL"}</definedName>
    <definedName name="erre" localSheetId="29" hidden="1">{"CAP VOL",#N/A,FALSE,"CAPITAL";"CAP VAR",#N/A,FALSE,"CAPITAL";"CAP FIJ",#N/A,FALSE,"CAPITAL";"CAP CONS",#N/A,FALSE,"CAPITAL";"CAP DATA",#N/A,FALSE,"CAPITAL"}</definedName>
    <definedName name="erre" localSheetId="23" hidden="1">{"CAP VOL",#N/A,FALSE,"CAPITAL";"CAP VAR",#N/A,FALSE,"CAPITAL";"CAP FIJ",#N/A,FALSE,"CAPITAL";"CAP CONS",#N/A,FALSE,"CAPITAL";"CAP DATA",#N/A,FALSE,"CAPITAL"}</definedName>
    <definedName name="erre" localSheetId="55" hidden="1">{"CAP VOL",#N/A,FALSE,"CAPITAL";"CAP VAR",#N/A,FALSE,"CAPITAL";"CAP FIJ",#N/A,FALSE,"CAPITAL";"CAP CONS",#N/A,FALSE,"CAPITAL";"CAP DATA",#N/A,FALSE,"CAPITAL"}</definedName>
    <definedName name="erre" hidden="1">{"CAP VOL",#N/A,FALSE,"CAPITAL";"CAP VAR",#N/A,FALSE,"CAPITAL";"CAP FIJ",#N/A,FALSE,"CAPITAL";"CAP CONS",#N/A,FALSE,"CAPITAL";"CAP DATA",#N/A,FALSE,"CAPITAL"}</definedName>
    <definedName name="ERRER" localSheetId="25" hidden="1">{"CAP VOL",#N/A,FALSE,"CAPITAL";"CAP VAR",#N/A,FALSE,"CAPITAL";"CAP FIJ",#N/A,FALSE,"CAPITAL";"CAP CONS",#N/A,FALSE,"CAPITAL";"CAP DATA",#N/A,FALSE,"CAPITAL"}</definedName>
    <definedName name="ERRER" localSheetId="27" hidden="1">{"CAP VOL",#N/A,FALSE,"CAPITAL";"CAP VAR",#N/A,FALSE,"CAPITAL";"CAP FIJ",#N/A,FALSE,"CAPITAL";"CAP CONS",#N/A,FALSE,"CAPITAL";"CAP DATA",#N/A,FALSE,"CAPITAL"}</definedName>
    <definedName name="ERRER" localSheetId="31" hidden="1">{"CAP VOL",#N/A,FALSE,"CAPITAL";"CAP VAR",#N/A,FALSE,"CAPITAL";"CAP FIJ",#N/A,FALSE,"CAPITAL";"CAP CONS",#N/A,FALSE,"CAPITAL";"CAP DATA",#N/A,FALSE,"CAPITAL"}</definedName>
    <definedName name="ERRER" localSheetId="29" hidden="1">{"CAP VOL",#N/A,FALSE,"CAPITAL";"CAP VAR",#N/A,FALSE,"CAPITAL";"CAP FIJ",#N/A,FALSE,"CAPITAL";"CAP CONS",#N/A,FALSE,"CAPITAL";"CAP DATA",#N/A,FALSE,"CAPITAL"}</definedName>
    <definedName name="ERRER" localSheetId="23" hidden="1">{"CAP VOL",#N/A,FALSE,"CAPITAL";"CAP VAR",#N/A,FALSE,"CAPITAL";"CAP FIJ",#N/A,FALSE,"CAPITAL";"CAP CONS",#N/A,FALSE,"CAPITAL";"CAP DATA",#N/A,FALSE,"CAPITAL"}</definedName>
    <definedName name="ERRER" localSheetId="55" hidden="1">{"CAP VOL",#N/A,FALSE,"CAPITAL";"CAP VAR",#N/A,FALSE,"CAPITAL";"CAP FIJ",#N/A,FALSE,"CAPITAL";"CAP CONS",#N/A,FALSE,"CAPITAL";"CAP DATA",#N/A,FALSE,"CAPITAL"}</definedName>
    <definedName name="ERRER" hidden="1">{"CAP VOL",#N/A,FALSE,"CAPITAL";"CAP VAR",#N/A,FALSE,"CAPITAL";"CAP FIJ",#N/A,FALSE,"CAPITAL";"CAP CONS",#N/A,FALSE,"CAPITAL";"CAP DATA",#N/A,FALSE,"CAPITAL"}</definedName>
    <definedName name="errrr" localSheetId="25" hidden="1">{#N/A,#N/A,FALSE,"CARATUL";#N/A,#N/A,FALSE,"PROFIT AND LOSS";#N/A,#N/A,FALSE,"GRAFICO_PBT";#N/A,#N/A,FALSE,"EXPLIC.VARIANTE";#N/A,#N/A,FALSE,"GENERAL EXP.AREA"}</definedName>
    <definedName name="errrr" localSheetId="27" hidden="1">{#N/A,#N/A,FALSE,"CARATUL";#N/A,#N/A,FALSE,"PROFIT AND LOSS";#N/A,#N/A,FALSE,"GRAFICO_PBT";#N/A,#N/A,FALSE,"EXPLIC.VARIANTE";#N/A,#N/A,FALSE,"GENERAL EXP.AREA"}</definedName>
    <definedName name="errrr" localSheetId="31" hidden="1">{#N/A,#N/A,FALSE,"CARATUL";#N/A,#N/A,FALSE,"PROFIT AND LOSS";#N/A,#N/A,FALSE,"GRAFICO_PBT";#N/A,#N/A,FALSE,"EXPLIC.VARIANTE";#N/A,#N/A,FALSE,"GENERAL EXP.AREA"}</definedName>
    <definedName name="errrr" localSheetId="29" hidden="1">{#N/A,#N/A,FALSE,"CARATUL";#N/A,#N/A,FALSE,"PROFIT AND LOSS";#N/A,#N/A,FALSE,"GRAFICO_PBT";#N/A,#N/A,FALSE,"EXPLIC.VARIANTE";#N/A,#N/A,FALSE,"GENERAL EXP.AREA"}</definedName>
    <definedName name="errrr" localSheetId="23" hidden="1">{#N/A,#N/A,FALSE,"CARATUL";#N/A,#N/A,FALSE,"PROFIT AND LOSS";#N/A,#N/A,FALSE,"GRAFICO_PBT";#N/A,#N/A,FALSE,"EXPLIC.VARIANTE";#N/A,#N/A,FALSE,"GENERAL EXP.AREA"}</definedName>
    <definedName name="errrr" localSheetId="55" hidden="1">{#N/A,#N/A,FALSE,"CARATUL";#N/A,#N/A,FALSE,"PROFIT AND LOSS";#N/A,#N/A,FALSE,"GRAFICO_PBT";#N/A,#N/A,FALSE,"EXPLIC.VARIANTE";#N/A,#N/A,FALSE,"GENERAL EXP.AREA"}</definedName>
    <definedName name="errrr" hidden="1">{#N/A,#N/A,FALSE,"CARATUL";#N/A,#N/A,FALSE,"PROFIT AND LOSS";#N/A,#N/A,FALSE,"GRAFICO_PBT";#N/A,#N/A,FALSE,"EXPLIC.VARIANTE";#N/A,#N/A,FALSE,"GENERAL EXP.AREA"}</definedName>
    <definedName name="errrrrr" localSheetId="39">[1]!____p1</definedName>
    <definedName name="errrrrr" localSheetId="20">[1]!____p1</definedName>
    <definedName name="errrrrr" localSheetId="4">[1]!____p1</definedName>
    <definedName name="errrrrr" localSheetId="25">[1]!____p1</definedName>
    <definedName name="errrrrr" localSheetId="27">[1]!____p1</definedName>
    <definedName name="errrrrr" localSheetId="31">[1]!____p1</definedName>
    <definedName name="errrrrr" localSheetId="35">[1]!____p1</definedName>
    <definedName name="errrrrr" localSheetId="33">[1]!____p1</definedName>
    <definedName name="errrrrr" localSheetId="53">[1]!____p1</definedName>
    <definedName name="errrrrr" localSheetId="29">[1]!____p1</definedName>
    <definedName name="errrrrr" localSheetId="49">[1]!____p1</definedName>
    <definedName name="errrrrr" localSheetId="6">[1]!____p1</definedName>
    <definedName name="errrrrr" localSheetId="41">[1]!____p1</definedName>
    <definedName name="errrrrr" localSheetId="8">[1]!____p1</definedName>
    <definedName name="errrrrr" localSheetId="43">[1]!____p1</definedName>
    <definedName name="errrrrr" localSheetId="10">[1]!____p1</definedName>
    <definedName name="errrrrr" localSheetId="37">[1]!____p1</definedName>
    <definedName name="errrrrr" localSheetId="12">[1]!____p1</definedName>
    <definedName name="errrrrr" localSheetId="51">[1]!____p1</definedName>
    <definedName name="errrrrr" localSheetId="14">[1]!____p1</definedName>
    <definedName name="errrrrr" localSheetId="23">[1]!____p1</definedName>
    <definedName name="errrrrr" localSheetId="55">[0]!____p1</definedName>
    <definedName name="errrrrr" localSheetId="47">[1]!____p1</definedName>
    <definedName name="errrrrr" localSheetId="18">[1]!____p1</definedName>
    <definedName name="errrrrr" localSheetId="45">[1]!____p1</definedName>
    <definedName name="errrrrr" localSheetId="16">[1]!____p1</definedName>
    <definedName name="errrrrr">[0]!____p1</definedName>
    <definedName name="errrrrr_1">#NAME?</definedName>
    <definedName name="errrrrr_2">#NAME?</definedName>
    <definedName name="errrrrr_3">#NAME?</definedName>
    <definedName name="errrrrr_4">#NAME?</definedName>
    <definedName name="ert" localSheetId="39">[1]!_p1</definedName>
    <definedName name="ert" localSheetId="20">[1]!_p1</definedName>
    <definedName name="ert" localSheetId="4">[1]!_p1</definedName>
    <definedName name="ert" localSheetId="25">[1]!_p1</definedName>
    <definedName name="ert" localSheetId="27">[1]!_p1</definedName>
    <definedName name="ert" localSheetId="31">[1]!_p1</definedName>
    <definedName name="ert" localSheetId="35">[1]!_p1</definedName>
    <definedName name="ert" localSheetId="33">[1]!_p1</definedName>
    <definedName name="ert" localSheetId="53">[1]!_p1</definedName>
    <definedName name="ert" localSheetId="29">[1]!_p1</definedName>
    <definedName name="ert" localSheetId="49">[1]!_p1</definedName>
    <definedName name="ert" localSheetId="6">[1]!_p1</definedName>
    <definedName name="ert" localSheetId="41">[1]!_p1</definedName>
    <definedName name="ert" localSheetId="8">[1]!_p1</definedName>
    <definedName name="ert" localSheetId="43">[1]!_p1</definedName>
    <definedName name="ert" localSheetId="10">[1]!_p1</definedName>
    <definedName name="ert" localSheetId="37">[1]!_p1</definedName>
    <definedName name="ert" localSheetId="12">[1]!_p1</definedName>
    <definedName name="ert" localSheetId="51">[1]!_p1</definedName>
    <definedName name="ert" localSheetId="14">[1]!_p1</definedName>
    <definedName name="ert" localSheetId="23">[1]!_p1</definedName>
    <definedName name="ert" localSheetId="55">[0]!_p1</definedName>
    <definedName name="ert" localSheetId="47">[1]!_p1</definedName>
    <definedName name="ert" localSheetId="18">[1]!_p1</definedName>
    <definedName name="ert" localSheetId="45">[1]!_p1</definedName>
    <definedName name="ert" localSheetId="16">[1]!_p1</definedName>
    <definedName name="ert">[0]!_p1</definedName>
    <definedName name="ERT5E">#REF!</definedName>
    <definedName name="erte">#REF!</definedName>
    <definedName name="ertert">#REF!</definedName>
    <definedName name="ertertter">#REF!</definedName>
    <definedName name="ertewrt">#REF!</definedName>
    <definedName name="erteytuj">#REF!</definedName>
    <definedName name="ertwer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er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ertwywyyty" localSheetId="25" hidden="1">{#N/A,#N/A,FALSE,"BALLANTINE´S ";#N/A,#N/A,FALSE,"FUNDADOR"}</definedName>
    <definedName name="ertwywyyty" localSheetId="27" hidden="1">{#N/A,#N/A,FALSE,"BALLANTINE´S ";#N/A,#N/A,FALSE,"FUNDADOR"}</definedName>
    <definedName name="ertwywyyty" localSheetId="31" hidden="1">{#N/A,#N/A,FALSE,"BALLANTINE´S ";#N/A,#N/A,FALSE,"FUNDADOR"}</definedName>
    <definedName name="ertwywyyty" localSheetId="29" hidden="1">{#N/A,#N/A,FALSE,"BALLANTINE´S ";#N/A,#N/A,FALSE,"FUNDADOR"}</definedName>
    <definedName name="ertwywyyty" localSheetId="23" hidden="1">{#N/A,#N/A,FALSE,"BALLANTINE´S ";#N/A,#N/A,FALSE,"FUNDADOR"}</definedName>
    <definedName name="ertwywyyty" localSheetId="55" hidden="1">{#N/A,#N/A,FALSE,"BALLANTINE´S ";#N/A,#N/A,FALSE,"FUNDADOR"}</definedName>
    <definedName name="ertwywyyty" hidden="1">{#N/A,#N/A,FALSE,"BALLANTINE´S ";#N/A,#N/A,FALSE,"FUNDADOR"}</definedName>
    <definedName name="erw">#REF!</definedName>
    <definedName name="erwe" localSheetId="25" hidden="1">{#N/A,#N/A,FALSE,"BALLANTINE´S ";#N/A,#N/A,FALSE,"FUNDADOR"}</definedName>
    <definedName name="erwe" localSheetId="27" hidden="1">{#N/A,#N/A,FALSE,"BALLANTINE´S ";#N/A,#N/A,FALSE,"FUNDADOR"}</definedName>
    <definedName name="erwe" localSheetId="31" hidden="1">{#N/A,#N/A,FALSE,"BALLANTINE´S ";#N/A,#N/A,FALSE,"FUNDADOR"}</definedName>
    <definedName name="erwe" localSheetId="29" hidden="1">{#N/A,#N/A,FALSE,"BALLANTINE´S ";#N/A,#N/A,FALSE,"FUNDADOR"}</definedName>
    <definedName name="erwe" localSheetId="23" hidden="1">{#N/A,#N/A,FALSE,"BALLANTINE´S ";#N/A,#N/A,FALSE,"FUNDADOR"}</definedName>
    <definedName name="erwe" localSheetId="55" hidden="1">{#N/A,#N/A,FALSE,"BALLANTINE´S ";#N/A,#N/A,FALSE,"FUNDADOR"}</definedName>
    <definedName name="erwe" hidden="1">{#N/A,#N/A,FALSE,"BALLANTINE´S ";#N/A,#N/A,FALSE,"FUNDADOR"}</definedName>
    <definedName name="erwer">#REF!</definedName>
    <definedName name="erwrwe">#REF!</definedName>
    <definedName name="eryeyty">#REF!</definedName>
    <definedName name="ERYRT">#REF!</definedName>
    <definedName name="erytr">#REF!</definedName>
    <definedName name="erytuhjg">#REF!</definedName>
    <definedName name="ES">#REF!</definedName>
    <definedName name="ES_3">#REF!</definedName>
    <definedName name="ESA">#REF!</definedName>
    <definedName name="ESA_3">#REF!</definedName>
    <definedName name="Escolha1">#REF!</definedName>
    <definedName name="esdr" localSheetId="25" hidden="1">{#N/A,#N/A,FALSE,"ROTINA";#N/A,#N/A,FALSE,"ITENS";#N/A,#N/A,FALSE,"ACOMP"}</definedName>
    <definedName name="esdr" localSheetId="27" hidden="1">{#N/A,#N/A,FALSE,"ROTINA";#N/A,#N/A,FALSE,"ITENS";#N/A,#N/A,FALSE,"ACOMP"}</definedName>
    <definedName name="esdr" localSheetId="31" hidden="1">{#N/A,#N/A,FALSE,"ROTINA";#N/A,#N/A,FALSE,"ITENS";#N/A,#N/A,FALSE,"ACOMP"}</definedName>
    <definedName name="esdr" localSheetId="29" hidden="1">{#N/A,#N/A,FALSE,"ROTINA";#N/A,#N/A,FALSE,"ITENS";#N/A,#N/A,FALSE,"ACOMP"}</definedName>
    <definedName name="esdr" localSheetId="23" hidden="1">{#N/A,#N/A,FALSE,"ROTINA";#N/A,#N/A,FALSE,"ITENS";#N/A,#N/A,FALSE,"ACOMP"}</definedName>
    <definedName name="esdr" localSheetId="55" hidden="1">{#N/A,#N/A,FALSE,"ROTINA";#N/A,#N/A,FALSE,"ITENS";#N/A,#N/A,FALSE,"ACOMP"}</definedName>
    <definedName name="esdr" hidden="1">{#N/A,#N/A,FALSE,"ROTINA";#N/A,#N/A,FALSE,"ITENS";#N/A,#N/A,FALSE,"ACOMP"}</definedName>
    <definedName name="eski" localSheetId="25" hidden="1">{#N/A,#N/A,FALSE,"Sheet1 (2)"}</definedName>
    <definedName name="eski" localSheetId="27" hidden="1">{#N/A,#N/A,FALSE,"Sheet1 (2)"}</definedName>
    <definedName name="eski" localSheetId="31" hidden="1">{#N/A,#N/A,FALSE,"Sheet1 (2)"}</definedName>
    <definedName name="eski" localSheetId="29" hidden="1">{#N/A,#N/A,FALSE,"Sheet1 (2)"}</definedName>
    <definedName name="eski" localSheetId="23" hidden="1">{#N/A,#N/A,FALSE,"Sheet1 (2)"}</definedName>
    <definedName name="eski" localSheetId="55" hidden="1">{#N/A,#N/A,FALSE,"Sheet1 (2)"}</definedName>
    <definedName name="eski" hidden="1">{#N/A,#N/A,FALSE,"Sheet1 (2)"}</definedName>
    <definedName name="Eslovénia_against">#REF!,#REF!,#REF!</definedName>
    <definedName name="Eslovénia_played">#REF!,#REF!,#REF!</definedName>
    <definedName name="ESP" localSheetId="39">[1]!_p1</definedName>
    <definedName name="ESP" localSheetId="20">[1]!_p1</definedName>
    <definedName name="ESP" localSheetId="4">[1]!_p1</definedName>
    <definedName name="ESP" localSheetId="25">[1]!_p1</definedName>
    <definedName name="ESP" localSheetId="27">[1]!_p1</definedName>
    <definedName name="ESP" localSheetId="31">[1]!_p1</definedName>
    <definedName name="ESP" localSheetId="35">[1]!_p1</definedName>
    <definedName name="ESP" localSheetId="33">[1]!_p1</definedName>
    <definedName name="ESP" localSheetId="53">[1]!_p1</definedName>
    <definedName name="ESP" localSheetId="29">[1]!_p1</definedName>
    <definedName name="ESP" localSheetId="49">[1]!_p1</definedName>
    <definedName name="ESP" localSheetId="6">[1]!_p1</definedName>
    <definedName name="ESP" localSheetId="41">[1]!_p1</definedName>
    <definedName name="ESP" localSheetId="8">[1]!_p1</definedName>
    <definedName name="ESP" localSheetId="43">[1]!_p1</definedName>
    <definedName name="ESP" localSheetId="10">[1]!_p1</definedName>
    <definedName name="ESP" localSheetId="37">[1]!_p1</definedName>
    <definedName name="ESP" localSheetId="12">[1]!_p1</definedName>
    <definedName name="ESP" localSheetId="51">[1]!_p1</definedName>
    <definedName name="ESP" localSheetId="14">[1]!_p1</definedName>
    <definedName name="ESP" localSheetId="23">[1]!_p1</definedName>
    <definedName name="ESP" localSheetId="55">[0]!_p1</definedName>
    <definedName name="ESP" localSheetId="47">[1]!_p1</definedName>
    <definedName name="ESP" localSheetId="18">[1]!_p1</definedName>
    <definedName name="ESP" localSheetId="45">[1]!_p1</definedName>
    <definedName name="ESP" localSheetId="16">[1]!_p1</definedName>
    <definedName name="ESP">[0]!_p1</definedName>
    <definedName name="ESP_1">#NAME?</definedName>
    <definedName name="ESP_2">#NAME?</definedName>
    <definedName name="ESP_3">#NAME?</definedName>
    <definedName name="ESP_4">#NAME?</definedName>
    <definedName name="Espanha_against">#REF!,#REF!,#REF!</definedName>
    <definedName name="Espanha_played">#REF!,#REF!,#REF!</definedName>
    <definedName name="ESPN">#REF!</definedName>
    <definedName name="ess">#REF!</definedName>
    <definedName name="essai" localSheetId="2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localSheetId="2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localSheetId="3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localSheetId="2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localSheetId="2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localSheetId="5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liasTable">"Default"</definedName>
    <definedName name="EssLatest">"01"</definedName>
    <definedName name="EssOptions">"A1100000000121000001001101000_01000"</definedName>
    <definedName name="est" localSheetId="39">[1]!_p1</definedName>
    <definedName name="est" localSheetId="20">[1]!_p1</definedName>
    <definedName name="est" localSheetId="4">[1]!_p1</definedName>
    <definedName name="est" localSheetId="25">[1]!_p1</definedName>
    <definedName name="est" localSheetId="27">[1]!_p1</definedName>
    <definedName name="est" localSheetId="31">[1]!_p1</definedName>
    <definedName name="est" localSheetId="35">[1]!_p1</definedName>
    <definedName name="est" localSheetId="33">[1]!_p1</definedName>
    <definedName name="est" localSheetId="53">[1]!_p1</definedName>
    <definedName name="est" localSheetId="29">[1]!_p1</definedName>
    <definedName name="est" localSheetId="49">[1]!_p1</definedName>
    <definedName name="est" localSheetId="6">[1]!_p1</definedName>
    <definedName name="est" localSheetId="41">[1]!_p1</definedName>
    <definedName name="est" localSheetId="8">[1]!_p1</definedName>
    <definedName name="est" localSheetId="43">[1]!_p1</definedName>
    <definedName name="est" localSheetId="10">[1]!_p1</definedName>
    <definedName name="est" localSheetId="37">[1]!_p1</definedName>
    <definedName name="est" localSheetId="12">[1]!_p1</definedName>
    <definedName name="est" localSheetId="51">[1]!_p1</definedName>
    <definedName name="est" localSheetId="14">[1]!_p1</definedName>
    <definedName name="est" localSheetId="23">[1]!_p1</definedName>
    <definedName name="est" localSheetId="55">[0]!_p1</definedName>
    <definedName name="est" localSheetId="47">[1]!_p1</definedName>
    <definedName name="est" localSheetId="18">[1]!_p1</definedName>
    <definedName name="est" localSheetId="45">[1]!_p1</definedName>
    <definedName name="est" localSheetId="16">[1]!_p1</definedName>
    <definedName name="est">[0]!_p1</definedName>
    <definedName name="est_1" localSheetId="39">_p1</definedName>
    <definedName name="est_1" localSheetId="20">_p1</definedName>
    <definedName name="est_1" localSheetId="4">_p1</definedName>
    <definedName name="est_1" localSheetId="25">_p1</definedName>
    <definedName name="est_1" localSheetId="27">_p1</definedName>
    <definedName name="est_1" localSheetId="31">_p1</definedName>
    <definedName name="est_1" localSheetId="35">_p1</definedName>
    <definedName name="est_1" localSheetId="33">_p1</definedName>
    <definedName name="est_1" localSheetId="53">_p1</definedName>
    <definedName name="est_1" localSheetId="29">_p1</definedName>
    <definedName name="est_1" localSheetId="49">_p1</definedName>
    <definedName name="est_1" localSheetId="6">_p1</definedName>
    <definedName name="est_1" localSheetId="41">_p1</definedName>
    <definedName name="est_1" localSheetId="8">_p1</definedName>
    <definedName name="est_1" localSheetId="43">_p1</definedName>
    <definedName name="est_1" localSheetId="10">_p1</definedName>
    <definedName name="est_1" localSheetId="37">_p1</definedName>
    <definedName name="est_1" localSheetId="12">_p1</definedName>
    <definedName name="est_1" localSheetId="51">_p1</definedName>
    <definedName name="est_1" localSheetId="14">_p1</definedName>
    <definedName name="est_1" localSheetId="23">_p1</definedName>
    <definedName name="est_1" localSheetId="55">_p1</definedName>
    <definedName name="est_1" localSheetId="47">_p1</definedName>
    <definedName name="est_1" localSheetId="18">_p1</definedName>
    <definedName name="est_1" localSheetId="45">_p1</definedName>
    <definedName name="est_1" localSheetId="16">_p1</definedName>
    <definedName name="est_1">_p1</definedName>
    <definedName name="est_2" localSheetId="39">_p1</definedName>
    <definedName name="est_2" localSheetId="20">_p1</definedName>
    <definedName name="est_2" localSheetId="4">_p1</definedName>
    <definedName name="est_2" localSheetId="25">_p1</definedName>
    <definedName name="est_2" localSheetId="27">_p1</definedName>
    <definedName name="est_2" localSheetId="31">_p1</definedName>
    <definedName name="est_2" localSheetId="35">_p1</definedName>
    <definedName name="est_2" localSheetId="33">_p1</definedName>
    <definedName name="est_2" localSheetId="53">_p1</definedName>
    <definedName name="est_2" localSheetId="29">_p1</definedName>
    <definedName name="est_2" localSheetId="49">_p1</definedName>
    <definedName name="est_2" localSheetId="6">_p1</definedName>
    <definedName name="est_2" localSheetId="41">_p1</definedName>
    <definedName name="est_2" localSheetId="8">_p1</definedName>
    <definedName name="est_2" localSheetId="43">_p1</definedName>
    <definedName name="est_2" localSheetId="10">_p1</definedName>
    <definedName name="est_2" localSheetId="37">_p1</definedName>
    <definedName name="est_2" localSheetId="12">_p1</definedName>
    <definedName name="est_2" localSheetId="51">_p1</definedName>
    <definedName name="est_2" localSheetId="14">_p1</definedName>
    <definedName name="est_2" localSheetId="23">_p1</definedName>
    <definedName name="est_2" localSheetId="55">_p1</definedName>
    <definedName name="est_2" localSheetId="47">_p1</definedName>
    <definedName name="est_2" localSheetId="18">_p1</definedName>
    <definedName name="est_2" localSheetId="45">_p1</definedName>
    <definedName name="est_2" localSheetId="16">_p1</definedName>
    <definedName name="est_2">_p1</definedName>
    <definedName name="est_3" localSheetId="39">_p1</definedName>
    <definedName name="est_3" localSheetId="20">_p1</definedName>
    <definedName name="est_3" localSheetId="4">_p1</definedName>
    <definedName name="est_3" localSheetId="25">_p1</definedName>
    <definedName name="est_3" localSheetId="27">_p1</definedName>
    <definedName name="est_3" localSheetId="31">_p1</definedName>
    <definedName name="est_3" localSheetId="35">_p1</definedName>
    <definedName name="est_3" localSheetId="33">_p1</definedName>
    <definedName name="est_3" localSheetId="53">_p1</definedName>
    <definedName name="est_3" localSheetId="29">_p1</definedName>
    <definedName name="est_3" localSheetId="49">_p1</definedName>
    <definedName name="est_3" localSheetId="6">_p1</definedName>
    <definedName name="est_3" localSheetId="41">_p1</definedName>
    <definedName name="est_3" localSheetId="8">_p1</definedName>
    <definedName name="est_3" localSheetId="43">_p1</definedName>
    <definedName name="est_3" localSheetId="10">_p1</definedName>
    <definedName name="est_3" localSheetId="37">_p1</definedName>
    <definedName name="est_3" localSheetId="12">_p1</definedName>
    <definedName name="est_3" localSheetId="51">_p1</definedName>
    <definedName name="est_3" localSheetId="14">_p1</definedName>
    <definedName name="est_3" localSheetId="23">_p1</definedName>
    <definedName name="est_3" localSheetId="55">_p1</definedName>
    <definedName name="est_3" localSheetId="47">_p1</definedName>
    <definedName name="est_3" localSheetId="18">_p1</definedName>
    <definedName name="est_3" localSheetId="45">_p1</definedName>
    <definedName name="est_3" localSheetId="16">_p1</definedName>
    <definedName name="est_3">_p1</definedName>
    <definedName name="est_4" localSheetId="39">_p1</definedName>
    <definedName name="est_4" localSheetId="20">_p1</definedName>
    <definedName name="est_4" localSheetId="4">_p1</definedName>
    <definedName name="est_4" localSheetId="25">_p1</definedName>
    <definedName name="est_4" localSheetId="27">_p1</definedName>
    <definedName name="est_4" localSheetId="31">_p1</definedName>
    <definedName name="est_4" localSheetId="35">_p1</definedName>
    <definedName name="est_4" localSheetId="33">_p1</definedName>
    <definedName name="est_4" localSheetId="53">_p1</definedName>
    <definedName name="est_4" localSheetId="29">_p1</definedName>
    <definedName name="est_4" localSheetId="49">_p1</definedName>
    <definedName name="est_4" localSheetId="6">_p1</definedName>
    <definedName name="est_4" localSheetId="41">_p1</definedName>
    <definedName name="est_4" localSheetId="8">_p1</definedName>
    <definedName name="est_4" localSheetId="43">_p1</definedName>
    <definedName name="est_4" localSheetId="10">_p1</definedName>
    <definedName name="est_4" localSheetId="37">_p1</definedName>
    <definedName name="est_4" localSheetId="12">_p1</definedName>
    <definedName name="est_4" localSheetId="51">_p1</definedName>
    <definedName name="est_4" localSheetId="14">_p1</definedName>
    <definedName name="est_4" localSheetId="23">_p1</definedName>
    <definedName name="est_4" localSheetId="55">_p1</definedName>
    <definedName name="est_4" localSheetId="47">_p1</definedName>
    <definedName name="est_4" localSheetId="18">_p1</definedName>
    <definedName name="est_4" localSheetId="45">_p1</definedName>
    <definedName name="est_4" localSheetId="16">_p1</definedName>
    <definedName name="est_4">_p1</definedName>
    <definedName name="Estacoes">#REF!</definedName>
    <definedName name="Estações">#REF!</definedName>
    <definedName name="Estações1">#REF!</definedName>
    <definedName name="estado">#REF!</definedName>
    <definedName name="Estado_Regional">#REF!</definedName>
    <definedName name="ESTADOS">#REF!</definedName>
    <definedName name="este" localSheetId="25" hidden="1">{"'crono'!$U$12:$W$20"}</definedName>
    <definedName name="este" localSheetId="27" hidden="1">{"'crono'!$U$12:$W$20"}</definedName>
    <definedName name="este" localSheetId="31" hidden="1">{"'crono'!$U$12:$W$20"}</definedName>
    <definedName name="este" localSheetId="29" hidden="1">{"'crono'!$U$12:$W$20"}</definedName>
    <definedName name="este" localSheetId="23" hidden="1">{"'crono'!$U$12:$W$20"}</definedName>
    <definedName name="este" localSheetId="55" hidden="1">{"'crono'!$U$12:$W$20"}</definedName>
    <definedName name="este" hidden="1">{"'crono'!$U$12:$W$20"}</definedName>
    <definedName name="Esteves">#REF!</definedName>
    <definedName name="estoque">#REF!</definedName>
    <definedName name="EstoqueInicial">#REF!</definedName>
    <definedName name="estudo">#REF!</definedName>
    <definedName name="et4rt" localSheetId="39">[1]!_p1</definedName>
    <definedName name="et4rt" localSheetId="20">[1]!_p1</definedName>
    <definedName name="et4rt" localSheetId="4">[1]!_p1</definedName>
    <definedName name="et4rt" localSheetId="25">[1]!_p1</definedName>
    <definedName name="et4rt" localSheetId="27">[1]!_p1</definedName>
    <definedName name="et4rt" localSheetId="31">[1]!_p1</definedName>
    <definedName name="et4rt" localSheetId="35">[1]!_p1</definedName>
    <definedName name="et4rt" localSheetId="33">[1]!_p1</definedName>
    <definedName name="et4rt" localSheetId="53">[1]!_p1</definedName>
    <definedName name="et4rt" localSheetId="29">[1]!_p1</definedName>
    <definedName name="et4rt" localSheetId="49">[1]!_p1</definedName>
    <definedName name="et4rt" localSheetId="6">[1]!_p1</definedName>
    <definedName name="et4rt" localSheetId="41">[1]!_p1</definedName>
    <definedName name="et4rt" localSheetId="8">[1]!_p1</definedName>
    <definedName name="et4rt" localSheetId="43">[1]!_p1</definedName>
    <definedName name="et4rt" localSheetId="10">[1]!_p1</definedName>
    <definedName name="et4rt" localSheetId="37">[1]!_p1</definedName>
    <definedName name="et4rt" localSheetId="12">[1]!_p1</definedName>
    <definedName name="et4rt" localSheetId="51">[1]!_p1</definedName>
    <definedName name="et4rt" localSheetId="14">[1]!_p1</definedName>
    <definedName name="et4rt" localSheetId="23">[1]!_p1</definedName>
    <definedName name="et4rt" localSheetId="55">[0]!_p1</definedName>
    <definedName name="et4rt" localSheetId="47">[1]!_p1</definedName>
    <definedName name="et4rt" localSheetId="18">[1]!_p1</definedName>
    <definedName name="et4rt" localSheetId="45">[1]!_p1</definedName>
    <definedName name="et4rt" localSheetId="16">[1]!_p1</definedName>
    <definedName name="et4rt">[0]!_p1</definedName>
    <definedName name="et4rt_1">#NAME?</definedName>
    <definedName name="et4rt_2">#NAME?</definedName>
    <definedName name="et4rt_3">#NAME?</definedName>
    <definedName name="et4rt_4">#NAME?</definedName>
    <definedName name="ET5Y">#REF!</definedName>
    <definedName name="etdgd" localSheetId="25" hidden="1">{#N/A,#N/A,FALSE,"CARATUL";#N/A,#N/A,FALSE,"PROFIT AND LOSS";#N/A,#N/A,FALSE,"GRAFICO_PBT";#N/A,#N/A,FALSE,"EXPLIC.VARIANTE";#N/A,#N/A,FALSE,"GENERAL EXP.AREA"}</definedName>
    <definedName name="etdgd" localSheetId="27" hidden="1">{#N/A,#N/A,FALSE,"CARATUL";#N/A,#N/A,FALSE,"PROFIT AND LOSS";#N/A,#N/A,FALSE,"GRAFICO_PBT";#N/A,#N/A,FALSE,"EXPLIC.VARIANTE";#N/A,#N/A,FALSE,"GENERAL EXP.AREA"}</definedName>
    <definedName name="etdgd" localSheetId="31" hidden="1">{#N/A,#N/A,FALSE,"CARATUL";#N/A,#N/A,FALSE,"PROFIT AND LOSS";#N/A,#N/A,FALSE,"GRAFICO_PBT";#N/A,#N/A,FALSE,"EXPLIC.VARIANTE";#N/A,#N/A,FALSE,"GENERAL EXP.AREA"}</definedName>
    <definedName name="etdgd" localSheetId="29" hidden="1">{#N/A,#N/A,FALSE,"CARATUL";#N/A,#N/A,FALSE,"PROFIT AND LOSS";#N/A,#N/A,FALSE,"GRAFICO_PBT";#N/A,#N/A,FALSE,"EXPLIC.VARIANTE";#N/A,#N/A,FALSE,"GENERAL EXP.AREA"}</definedName>
    <definedName name="etdgd" localSheetId="23" hidden="1">{#N/A,#N/A,FALSE,"CARATUL";#N/A,#N/A,FALSE,"PROFIT AND LOSS";#N/A,#N/A,FALSE,"GRAFICO_PBT";#N/A,#N/A,FALSE,"EXPLIC.VARIANTE";#N/A,#N/A,FALSE,"GENERAL EXP.AREA"}</definedName>
    <definedName name="etdgd" localSheetId="55" hidden="1">{#N/A,#N/A,FALSE,"CARATUL";#N/A,#N/A,FALSE,"PROFIT AND LOSS";#N/A,#N/A,FALSE,"GRAFICO_PBT";#N/A,#N/A,FALSE,"EXPLIC.VARIANTE";#N/A,#N/A,FALSE,"GENERAL EXP.AREA"}</definedName>
    <definedName name="etdgd" hidden="1">{#N/A,#N/A,FALSE,"CARATUL";#N/A,#N/A,FALSE,"PROFIT AND LOSS";#N/A,#N/A,FALSE,"GRAFICO_PBT";#N/A,#N/A,FALSE,"EXPLIC.VARIANTE";#N/A,#N/A,FALSE,"GENERAL EXP.AREA"}</definedName>
    <definedName name="eterte">#REF!</definedName>
    <definedName name="ETHYRTH" localSheetId="25" hidden="1">{#N/A,#N/A,FALSE,"CARATUL";#N/A,#N/A,FALSE,"PROFIT AND LOSS";#N/A,#N/A,FALSE,"GRAFICO_PBT";#N/A,#N/A,FALSE,"EXPLIC.VARIANTE";#N/A,#N/A,FALSE,"GENERAL EXP.AREA"}</definedName>
    <definedName name="ETHYRTH" localSheetId="27" hidden="1">{#N/A,#N/A,FALSE,"CARATUL";#N/A,#N/A,FALSE,"PROFIT AND LOSS";#N/A,#N/A,FALSE,"GRAFICO_PBT";#N/A,#N/A,FALSE,"EXPLIC.VARIANTE";#N/A,#N/A,FALSE,"GENERAL EXP.AREA"}</definedName>
    <definedName name="ETHYRTH" localSheetId="31" hidden="1">{#N/A,#N/A,FALSE,"CARATUL";#N/A,#N/A,FALSE,"PROFIT AND LOSS";#N/A,#N/A,FALSE,"GRAFICO_PBT";#N/A,#N/A,FALSE,"EXPLIC.VARIANTE";#N/A,#N/A,FALSE,"GENERAL EXP.AREA"}</definedName>
    <definedName name="ETHYRTH" localSheetId="29" hidden="1">{#N/A,#N/A,FALSE,"CARATUL";#N/A,#N/A,FALSE,"PROFIT AND LOSS";#N/A,#N/A,FALSE,"GRAFICO_PBT";#N/A,#N/A,FALSE,"EXPLIC.VARIANTE";#N/A,#N/A,FALSE,"GENERAL EXP.AREA"}</definedName>
    <definedName name="ETHYRTH" localSheetId="23" hidden="1">{#N/A,#N/A,FALSE,"CARATUL";#N/A,#N/A,FALSE,"PROFIT AND LOSS";#N/A,#N/A,FALSE,"GRAFICO_PBT";#N/A,#N/A,FALSE,"EXPLIC.VARIANTE";#N/A,#N/A,FALSE,"GENERAL EXP.AREA"}</definedName>
    <definedName name="ETHYRTH" localSheetId="55" hidden="1">{#N/A,#N/A,FALSE,"CARATUL";#N/A,#N/A,FALSE,"PROFIT AND LOSS";#N/A,#N/A,FALSE,"GRAFICO_PBT";#N/A,#N/A,FALSE,"EXPLIC.VARIANTE";#N/A,#N/A,FALSE,"GENERAL EXP.AREA"}</definedName>
    <definedName name="ETHYRTH" hidden="1">{#N/A,#N/A,FALSE,"CARATUL";#N/A,#N/A,FALSE,"PROFIT AND LOSS";#N/A,#N/A,FALSE,"GRAFICO_PBT";#N/A,#N/A,FALSE,"EXPLIC.VARIANTE";#N/A,#N/A,FALSE,"GENERAL EXP.AREA"}</definedName>
    <definedName name="ETQW">#REF!</definedName>
    <definedName name="ETR" hidden="1">#REF!</definedName>
    <definedName name="etrwetwe" localSheetId="25" hidden="1">{#N/A,#N/A,FALSE,"CARATUL";#N/A,#N/A,FALSE,"PROFIT AND LOSS";#N/A,#N/A,FALSE,"GRAFICO_PBT";#N/A,#N/A,FALSE,"EXPLIC.VARIANTE";#N/A,#N/A,FALSE,"GENERAL EXP.AREA"}</definedName>
    <definedName name="etrwetwe" localSheetId="27" hidden="1">{#N/A,#N/A,FALSE,"CARATUL";#N/A,#N/A,FALSE,"PROFIT AND LOSS";#N/A,#N/A,FALSE,"GRAFICO_PBT";#N/A,#N/A,FALSE,"EXPLIC.VARIANTE";#N/A,#N/A,FALSE,"GENERAL EXP.AREA"}</definedName>
    <definedName name="etrwetwe" localSheetId="31" hidden="1">{#N/A,#N/A,FALSE,"CARATUL";#N/A,#N/A,FALSE,"PROFIT AND LOSS";#N/A,#N/A,FALSE,"GRAFICO_PBT";#N/A,#N/A,FALSE,"EXPLIC.VARIANTE";#N/A,#N/A,FALSE,"GENERAL EXP.AREA"}</definedName>
    <definedName name="etrwetwe" localSheetId="29" hidden="1">{#N/A,#N/A,FALSE,"CARATUL";#N/A,#N/A,FALSE,"PROFIT AND LOSS";#N/A,#N/A,FALSE,"GRAFICO_PBT";#N/A,#N/A,FALSE,"EXPLIC.VARIANTE";#N/A,#N/A,FALSE,"GENERAL EXP.AREA"}</definedName>
    <definedName name="etrwetwe" localSheetId="23" hidden="1">{#N/A,#N/A,FALSE,"CARATUL";#N/A,#N/A,FALSE,"PROFIT AND LOSS";#N/A,#N/A,FALSE,"GRAFICO_PBT";#N/A,#N/A,FALSE,"EXPLIC.VARIANTE";#N/A,#N/A,FALSE,"GENERAL EXP.AREA"}</definedName>
    <definedName name="etrwetwe" localSheetId="55" hidden="1">{#N/A,#N/A,FALSE,"CARATUL";#N/A,#N/A,FALSE,"PROFIT AND LOSS";#N/A,#N/A,FALSE,"GRAFICO_PBT";#N/A,#N/A,FALSE,"EXPLIC.VARIANTE";#N/A,#N/A,FALSE,"GENERAL EXP.AREA"}</definedName>
    <definedName name="etrwetwe" hidden="1">{#N/A,#N/A,FALSE,"CARATUL";#N/A,#N/A,FALSE,"PROFIT AND LOSS";#N/A,#N/A,FALSE,"GRAFICO_PBT";#N/A,#N/A,FALSE,"EXPLIC.VARIANTE";#N/A,#N/A,FALSE,"GENERAL EXP.AREA"}</definedName>
    <definedName name="etuyshgh" localSheetId="25" hidden="1">{#N/A,#N/A,FALSE,"BALLANTINE´S ";#N/A,#N/A,FALSE,"FUNDADOR"}</definedName>
    <definedName name="etuyshgh" localSheetId="27" hidden="1">{#N/A,#N/A,FALSE,"BALLANTINE´S ";#N/A,#N/A,FALSE,"FUNDADOR"}</definedName>
    <definedName name="etuyshgh" localSheetId="31" hidden="1">{#N/A,#N/A,FALSE,"BALLANTINE´S ";#N/A,#N/A,FALSE,"FUNDADOR"}</definedName>
    <definedName name="etuyshgh" localSheetId="29" hidden="1">{#N/A,#N/A,FALSE,"BALLANTINE´S ";#N/A,#N/A,FALSE,"FUNDADOR"}</definedName>
    <definedName name="etuyshgh" localSheetId="23" hidden="1">{#N/A,#N/A,FALSE,"BALLANTINE´S ";#N/A,#N/A,FALSE,"FUNDADOR"}</definedName>
    <definedName name="etuyshgh" localSheetId="55" hidden="1">{#N/A,#N/A,FALSE,"BALLANTINE´S ";#N/A,#N/A,FALSE,"FUNDADOR"}</definedName>
    <definedName name="etuyshgh" hidden="1">{#N/A,#N/A,FALSE,"BALLANTINE´S ";#N/A,#N/A,FALSE,"FUNDADOR"}</definedName>
    <definedName name="ETW">#REF!</definedName>
    <definedName name="etwa">#REF!</definedName>
    <definedName name="ETWEGFT">#REF!</definedName>
    <definedName name="etyety">#REF!</definedName>
    <definedName name="etyeye" localSheetId="25" hidden="1">{#N/A,#N/A,FALSE,"CARATUL";#N/A,#N/A,FALSE,"PROFIT AND LOSS";#N/A,#N/A,FALSE,"GRAFICO_PBT";#N/A,#N/A,FALSE,"EXPLIC.VARIANTE";#N/A,#N/A,FALSE,"GENERAL EXP.AREA"}</definedName>
    <definedName name="etyeye" localSheetId="27" hidden="1">{#N/A,#N/A,FALSE,"CARATUL";#N/A,#N/A,FALSE,"PROFIT AND LOSS";#N/A,#N/A,FALSE,"GRAFICO_PBT";#N/A,#N/A,FALSE,"EXPLIC.VARIANTE";#N/A,#N/A,FALSE,"GENERAL EXP.AREA"}</definedName>
    <definedName name="etyeye" localSheetId="31" hidden="1">{#N/A,#N/A,FALSE,"CARATUL";#N/A,#N/A,FALSE,"PROFIT AND LOSS";#N/A,#N/A,FALSE,"GRAFICO_PBT";#N/A,#N/A,FALSE,"EXPLIC.VARIANTE";#N/A,#N/A,FALSE,"GENERAL EXP.AREA"}</definedName>
    <definedName name="etyeye" localSheetId="29" hidden="1">{#N/A,#N/A,FALSE,"CARATUL";#N/A,#N/A,FALSE,"PROFIT AND LOSS";#N/A,#N/A,FALSE,"GRAFICO_PBT";#N/A,#N/A,FALSE,"EXPLIC.VARIANTE";#N/A,#N/A,FALSE,"GENERAL EXP.AREA"}</definedName>
    <definedName name="etyeye" localSheetId="23" hidden="1">{#N/A,#N/A,FALSE,"CARATUL";#N/A,#N/A,FALSE,"PROFIT AND LOSS";#N/A,#N/A,FALSE,"GRAFICO_PBT";#N/A,#N/A,FALSE,"EXPLIC.VARIANTE";#N/A,#N/A,FALSE,"GENERAL EXP.AREA"}</definedName>
    <definedName name="etyeye" localSheetId="55" hidden="1">{#N/A,#N/A,FALSE,"CARATUL";#N/A,#N/A,FALSE,"PROFIT AND LOSS";#N/A,#N/A,FALSE,"GRAFICO_PBT";#N/A,#N/A,FALSE,"EXPLIC.VARIANTE";#N/A,#N/A,FALSE,"GENERAL EXP.AREA"}</definedName>
    <definedName name="etyeye" hidden="1">{#N/A,#N/A,FALSE,"CARATUL";#N/A,#N/A,FALSE,"PROFIT AND LOSS";#N/A,#N/A,FALSE,"GRAFICO_PBT";#N/A,#N/A,FALSE,"EXPLIC.VARIANTE";#N/A,#N/A,FALSE,"GENERAL EXP.AREA"}</definedName>
    <definedName name="etytyt">#REF!</definedName>
    <definedName name="eu" localSheetId="39">[1]!_p1</definedName>
    <definedName name="eu" localSheetId="20">[1]!_p1</definedName>
    <definedName name="eu" localSheetId="4">[1]!_p1</definedName>
    <definedName name="eu" localSheetId="25">[1]!_p1</definedName>
    <definedName name="eu" localSheetId="27">[1]!_p1</definedName>
    <definedName name="eu" localSheetId="31">[1]!_p1</definedName>
    <definedName name="eu" localSheetId="35">[1]!_p1</definedName>
    <definedName name="eu" localSheetId="33">[1]!_p1</definedName>
    <definedName name="eu" localSheetId="53">[1]!_p1</definedName>
    <definedName name="eu" localSheetId="29">[1]!_p1</definedName>
    <definedName name="eu" localSheetId="49">[1]!_p1</definedName>
    <definedName name="eu" localSheetId="6">[1]!_p1</definedName>
    <definedName name="eu" localSheetId="41">[1]!_p1</definedName>
    <definedName name="eu" localSheetId="8">[1]!_p1</definedName>
    <definedName name="eu" localSheetId="43">[1]!_p1</definedName>
    <definedName name="eu" localSheetId="10">[1]!_p1</definedName>
    <definedName name="eu" localSheetId="37">[1]!_p1</definedName>
    <definedName name="eu" localSheetId="12">[1]!_p1</definedName>
    <definedName name="eu" localSheetId="51">[1]!_p1</definedName>
    <definedName name="eu" localSheetId="14">[1]!_p1</definedName>
    <definedName name="eu" localSheetId="23">[1]!_p1</definedName>
    <definedName name="eu" localSheetId="55">[0]!_p1</definedName>
    <definedName name="eu" localSheetId="47">[1]!_p1</definedName>
    <definedName name="eu" localSheetId="18">[1]!_p1</definedName>
    <definedName name="eu" localSheetId="45">[1]!_p1</definedName>
    <definedName name="eu" localSheetId="16">[1]!_p1</definedName>
    <definedName name="eu">[0]!_p1</definedName>
    <definedName name="eu_1" localSheetId="39">_p1</definedName>
    <definedName name="eu_1" localSheetId="20">_p1</definedName>
    <definedName name="eu_1" localSheetId="4">_p1</definedName>
    <definedName name="eu_1" localSheetId="25">_p1</definedName>
    <definedName name="eu_1" localSheetId="27">_p1</definedName>
    <definedName name="eu_1" localSheetId="31">_p1</definedName>
    <definedName name="eu_1" localSheetId="35">_p1</definedName>
    <definedName name="eu_1" localSheetId="33">_p1</definedName>
    <definedName name="eu_1" localSheetId="53">_p1</definedName>
    <definedName name="eu_1" localSheetId="29">_p1</definedName>
    <definedName name="eu_1" localSheetId="49">_p1</definedName>
    <definedName name="eu_1" localSheetId="6">_p1</definedName>
    <definedName name="eu_1" localSheetId="41">_p1</definedName>
    <definedName name="eu_1" localSheetId="8">_p1</definedName>
    <definedName name="eu_1" localSheetId="43">_p1</definedName>
    <definedName name="eu_1" localSheetId="10">_p1</definedName>
    <definedName name="eu_1" localSheetId="37">_p1</definedName>
    <definedName name="eu_1" localSheetId="12">_p1</definedName>
    <definedName name="eu_1" localSheetId="51">_p1</definedName>
    <definedName name="eu_1" localSheetId="14">_p1</definedName>
    <definedName name="eu_1" localSheetId="23">_p1</definedName>
    <definedName name="eu_1" localSheetId="55">_p1</definedName>
    <definedName name="eu_1" localSheetId="47">_p1</definedName>
    <definedName name="eu_1" localSheetId="18">_p1</definedName>
    <definedName name="eu_1" localSheetId="45">_p1</definedName>
    <definedName name="eu_1" localSheetId="16">_p1</definedName>
    <definedName name="eu_1">_p1</definedName>
    <definedName name="eu_10">#NAME?</definedName>
    <definedName name="eu_16">#NAME?</definedName>
    <definedName name="eu_19">#NAME?</definedName>
    <definedName name="eu_2">"_p1"</definedName>
    <definedName name="eu_22">#NAME?</definedName>
    <definedName name="eu_3">#NAME?</definedName>
    <definedName name="eu_4">"_p1"</definedName>
    <definedName name="EU_QUERO_SALVAR" localSheetId="39">[1]!_p1</definedName>
    <definedName name="EU_QUERO_SALVAR" localSheetId="20">[1]!_p1</definedName>
    <definedName name="EU_QUERO_SALVAR" localSheetId="4">[1]!_p1</definedName>
    <definedName name="EU_QUERO_SALVAR" localSheetId="25">[1]!_p1</definedName>
    <definedName name="EU_QUERO_SALVAR" localSheetId="27">[1]!_p1</definedName>
    <definedName name="EU_QUERO_SALVAR" localSheetId="31">[1]!_p1</definedName>
    <definedName name="EU_QUERO_SALVAR" localSheetId="35">[1]!_p1</definedName>
    <definedName name="EU_QUERO_SALVAR" localSheetId="33">[1]!_p1</definedName>
    <definedName name="EU_QUERO_SALVAR" localSheetId="53">[1]!_p1</definedName>
    <definedName name="EU_QUERO_SALVAR" localSheetId="29">[1]!_p1</definedName>
    <definedName name="EU_QUERO_SALVAR" localSheetId="49">[1]!_p1</definedName>
    <definedName name="EU_QUERO_SALVAR" localSheetId="6">[1]!_p1</definedName>
    <definedName name="EU_QUERO_SALVAR" localSheetId="41">[1]!_p1</definedName>
    <definedName name="EU_QUERO_SALVAR" localSheetId="8">[1]!_p1</definedName>
    <definedName name="EU_QUERO_SALVAR" localSheetId="43">[1]!_p1</definedName>
    <definedName name="EU_QUERO_SALVAR" localSheetId="10">[1]!_p1</definedName>
    <definedName name="EU_QUERO_SALVAR" localSheetId="37">[1]!_p1</definedName>
    <definedName name="EU_QUERO_SALVAR" localSheetId="12">[1]!_p1</definedName>
    <definedName name="EU_QUERO_SALVAR" localSheetId="51">[1]!_p1</definedName>
    <definedName name="EU_QUERO_SALVAR" localSheetId="14">[1]!_p1</definedName>
    <definedName name="EU_QUERO_SALVAR" localSheetId="23">[1]!_p1</definedName>
    <definedName name="EU_QUERO_SALVAR" localSheetId="55">[0]!_p1</definedName>
    <definedName name="EU_QUERO_SALVAR" localSheetId="47">[1]!_p1</definedName>
    <definedName name="EU_QUERO_SALVAR" localSheetId="18">[1]!_p1</definedName>
    <definedName name="EU_QUERO_SALVAR" localSheetId="45">[1]!_p1</definedName>
    <definedName name="EU_QUERO_SALVAR" localSheetId="16">[1]!_p1</definedName>
    <definedName name="EU_QUERO_SALVAR">[0]!_p1</definedName>
    <definedName name="EU_QUERO_SALVAR_1" localSheetId="39">_p1</definedName>
    <definedName name="EU_QUERO_SALVAR_1" localSheetId="20">_p1</definedName>
    <definedName name="EU_QUERO_SALVAR_1" localSheetId="4">_p1</definedName>
    <definedName name="EU_QUERO_SALVAR_1" localSheetId="25">_p1</definedName>
    <definedName name="EU_QUERO_SALVAR_1" localSheetId="27">_p1</definedName>
    <definedName name="EU_QUERO_SALVAR_1" localSheetId="31">_p1</definedName>
    <definedName name="EU_QUERO_SALVAR_1" localSheetId="35">_p1</definedName>
    <definedName name="EU_QUERO_SALVAR_1" localSheetId="33">_p1</definedName>
    <definedName name="EU_QUERO_SALVAR_1" localSheetId="53">_p1</definedName>
    <definedName name="EU_QUERO_SALVAR_1" localSheetId="29">_p1</definedName>
    <definedName name="EU_QUERO_SALVAR_1" localSheetId="49">_p1</definedName>
    <definedName name="EU_QUERO_SALVAR_1" localSheetId="6">_p1</definedName>
    <definedName name="EU_QUERO_SALVAR_1" localSheetId="41">_p1</definedName>
    <definedName name="EU_QUERO_SALVAR_1" localSheetId="8">_p1</definedName>
    <definedName name="EU_QUERO_SALVAR_1" localSheetId="43">_p1</definedName>
    <definedName name="EU_QUERO_SALVAR_1" localSheetId="10">_p1</definedName>
    <definedName name="EU_QUERO_SALVAR_1" localSheetId="37">_p1</definedName>
    <definedName name="EU_QUERO_SALVAR_1" localSheetId="12">_p1</definedName>
    <definedName name="EU_QUERO_SALVAR_1" localSheetId="51">_p1</definedName>
    <definedName name="EU_QUERO_SALVAR_1" localSheetId="14">_p1</definedName>
    <definedName name="EU_QUERO_SALVAR_1" localSheetId="23">_p1</definedName>
    <definedName name="EU_QUERO_SALVAR_1" localSheetId="55">_p1</definedName>
    <definedName name="EU_QUERO_SALVAR_1" localSheetId="47">_p1</definedName>
    <definedName name="EU_QUERO_SALVAR_1" localSheetId="18">_p1</definedName>
    <definedName name="EU_QUERO_SALVAR_1" localSheetId="45">_p1</definedName>
    <definedName name="EU_QUERO_SALVAR_1" localSheetId="16">_p1</definedName>
    <definedName name="EU_QUERO_SALVAR_1">_p1</definedName>
    <definedName name="EU_QUERO_SALVAR_2" localSheetId="39">_p1</definedName>
    <definedName name="EU_QUERO_SALVAR_2" localSheetId="20">_p1</definedName>
    <definedName name="EU_QUERO_SALVAR_2" localSheetId="4">_p1</definedName>
    <definedName name="EU_QUERO_SALVAR_2" localSheetId="25">_p1</definedName>
    <definedName name="EU_QUERO_SALVAR_2" localSheetId="27">_p1</definedName>
    <definedName name="EU_QUERO_SALVAR_2" localSheetId="31">_p1</definedName>
    <definedName name="EU_QUERO_SALVAR_2" localSheetId="35">_p1</definedName>
    <definedName name="EU_QUERO_SALVAR_2" localSheetId="33">_p1</definedName>
    <definedName name="EU_QUERO_SALVAR_2" localSheetId="53">_p1</definedName>
    <definedName name="EU_QUERO_SALVAR_2" localSheetId="29">_p1</definedName>
    <definedName name="EU_QUERO_SALVAR_2" localSheetId="49">_p1</definedName>
    <definedName name="EU_QUERO_SALVAR_2" localSheetId="6">_p1</definedName>
    <definedName name="EU_QUERO_SALVAR_2" localSheetId="41">_p1</definedName>
    <definedName name="EU_QUERO_SALVAR_2" localSheetId="8">_p1</definedName>
    <definedName name="EU_QUERO_SALVAR_2" localSheetId="43">_p1</definedName>
    <definedName name="EU_QUERO_SALVAR_2" localSheetId="10">_p1</definedName>
    <definedName name="EU_QUERO_SALVAR_2" localSheetId="37">_p1</definedName>
    <definedName name="EU_QUERO_SALVAR_2" localSheetId="12">_p1</definedName>
    <definedName name="EU_QUERO_SALVAR_2" localSheetId="51">_p1</definedName>
    <definedName name="EU_QUERO_SALVAR_2" localSheetId="14">_p1</definedName>
    <definedName name="EU_QUERO_SALVAR_2" localSheetId="23">_p1</definedName>
    <definedName name="EU_QUERO_SALVAR_2" localSheetId="55">_p1</definedName>
    <definedName name="EU_QUERO_SALVAR_2" localSheetId="47">_p1</definedName>
    <definedName name="EU_QUERO_SALVAR_2" localSheetId="18">_p1</definedName>
    <definedName name="EU_QUERO_SALVAR_2" localSheetId="45">_p1</definedName>
    <definedName name="EU_QUERO_SALVAR_2" localSheetId="16">_p1</definedName>
    <definedName name="EU_QUERO_SALVAR_2">_p1</definedName>
    <definedName name="EU_QUERO_SALVAR_3" localSheetId="39">_p1</definedName>
    <definedName name="EU_QUERO_SALVAR_3" localSheetId="20">_p1</definedName>
    <definedName name="EU_QUERO_SALVAR_3" localSheetId="4">_p1</definedName>
    <definedName name="EU_QUERO_SALVAR_3" localSheetId="25">_p1</definedName>
    <definedName name="EU_QUERO_SALVAR_3" localSheetId="27">_p1</definedName>
    <definedName name="EU_QUERO_SALVAR_3" localSheetId="31">_p1</definedName>
    <definedName name="EU_QUERO_SALVAR_3" localSheetId="35">_p1</definedName>
    <definedName name="EU_QUERO_SALVAR_3" localSheetId="33">_p1</definedName>
    <definedName name="EU_QUERO_SALVAR_3" localSheetId="53">_p1</definedName>
    <definedName name="EU_QUERO_SALVAR_3" localSheetId="29">_p1</definedName>
    <definedName name="EU_QUERO_SALVAR_3" localSheetId="49">_p1</definedName>
    <definedName name="EU_QUERO_SALVAR_3" localSheetId="6">_p1</definedName>
    <definedName name="EU_QUERO_SALVAR_3" localSheetId="41">_p1</definedName>
    <definedName name="EU_QUERO_SALVAR_3" localSheetId="8">_p1</definedName>
    <definedName name="EU_QUERO_SALVAR_3" localSheetId="43">_p1</definedName>
    <definedName name="EU_QUERO_SALVAR_3" localSheetId="10">_p1</definedName>
    <definedName name="EU_QUERO_SALVAR_3" localSheetId="37">_p1</definedName>
    <definedName name="EU_QUERO_SALVAR_3" localSheetId="12">_p1</definedName>
    <definedName name="EU_QUERO_SALVAR_3" localSheetId="51">_p1</definedName>
    <definedName name="EU_QUERO_SALVAR_3" localSheetId="14">_p1</definedName>
    <definedName name="EU_QUERO_SALVAR_3" localSheetId="23">_p1</definedName>
    <definedName name="EU_QUERO_SALVAR_3" localSheetId="55">_p1</definedName>
    <definedName name="EU_QUERO_SALVAR_3" localSheetId="47">_p1</definedName>
    <definedName name="EU_QUERO_SALVAR_3" localSheetId="18">_p1</definedName>
    <definedName name="EU_QUERO_SALVAR_3" localSheetId="45">_p1</definedName>
    <definedName name="EU_QUERO_SALVAR_3" localSheetId="16">_p1</definedName>
    <definedName name="EU_QUERO_SALVAR_3">_p1</definedName>
    <definedName name="EU_QUERO_SALVAR_4" localSheetId="39">_p1</definedName>
    <definedName name="EU_QUERO_SALVAR_4" localSheetId="20">_p1</definedName>
    <definedName name="EU_QUERO_SALVAR_4" localSheetId="4">_p1</definedName>
    <definedName name="EU_QUERO_SALVAR_4" localSheetId="25">_p1</definedName>
    <definedName name="EU_QUERO_SALVAR_4" localSheetId="27">_p1</definedName>
    <definedName name="EU_QUERO_SALVAR_4" localSheetId="31">_p1</definedName>
    <definedName name="EU_QUERO_SALVAR_4" localSheetId="35">_p1</definedName>
    <definedName name="EU_QUERO_SALVAR_4" localSheetId="33">_p1</definedName>
    <definedName name="EU_QUERO_SALVAR_4" localSheetId="53">_p1</definedName>
    <definedName name="EU_QUERO_SALVAR_4" localSheetId="29">_p1</definedName>
    <definedName name="EU_QUERO_SALVAR_4" localSheetId="49">_p1</definedName>
    <definedName name="EU_QUERO_SALVAR_4" localSheetId="6">_p1</definedName>
    <definedName name="EU_QUERO_SALVAR_4" localSheetId="41">_p1</definedName>
    <definedName name="EU_QUERO_SALVAR_4" localSheetId="8">_p1</definedName>
    <definedName name="EU_QUERO_SALVAR_4" localSheetId="43">_p1</definedName>
    <definedName name="EU_QUERO_SALVAR_4" localSheetId="10">_p1</definedName>
    <definedName name="EU_QUERO_SALVAR_4" localSheetId="37">_p1</definedName>
    <definedName name="EU_QUERO_SALVAR_4" localSheetId="12">_p1</definedName>
    <definedName name="EU_QUERO_SALVAR_4" localSheetId="51">_p1</definedName>
    <definedName name="EU_QUERO_SALVAR_4" localSheetId="14">_p1</definedName>
    <definedName name="EU_QUERO_SALVAR_4" localSheetId="23">_p1</definedName>
    <definedName name="EU_QUERO_SALVAR_4" localSheetId="55">_p1</definedName>
    <definedName name="EU_QUERO_SALVAR_4" localSheetId="47">_p1</definedName>
    <definedName name="EU_QUERO_SALVAR_4" localSheetId="18">_p1</definedName>
    <definedName name="EU_QUERO_SALVAR_4" localSheetId="45">_p1</definedName>
    <definedName name="EU_QUERO_SALVAR_4" localSheetId="16">_p1</definedName>
    <definedName name="EU_QUERO_SALVAR_4">_p1</definedName>
    <definedName name="EUA_against">#REF!,#REF!,#REF!</definedName>
    <definedName name="EUA_played">#REF!,#REF!,#REF!</definedName>
    <definedName name="eumereco">#REF!</definedName>
    <definedName name="EUR">#REF!</definedName>
    <definedName name="EV">#REF!</definedName>
    <definedName name="ev.Calculation" hidden="1">-4135</definedName>
    <definedName name="ev.Initialized" hidden="1">FALSE</definedName>
    <definedName name="EV__CVPARAMS__" hidden="1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"(GMT-03:00)3/2/2011 18:39:27"</definedName>
    <definedName name="EV__LOCKEDCVW__FINANCIAL_REPORTING" hidden="1">"SEC_NETINC.CY,AT_P,BR_ALL,Actual,CO_ALL_Division,All_DataSrc,DP_ALLORDER,GE_LatinRegion,IC_ALL,PL_INTL,SE_ALL,2009.TOTAL,PERIODIC,"</definedName>
    <definedName name="EV__LOCKEDCVW__RATE" hidden="1">"AT_2,Actual,Avg,RateInput,2005.TOTAL,PERIODIC,"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134217740</definedName>
    <definedName name="EV__WBVERSION__" hidden="1">0</definedName>
    <definedName name="EV__WSINFO__" hidden="1">"password"</definedName>
    <definedName name="EVA10GLO">#REF!</definedName>
    <definedName name="EVA11GLO">#REF!</definedName>
    <definedName name="EVA12GLO">#REF!</definedName>
    <definedName name="EVA13GLO">#REF!</definedName>
    <definedName name="EVA1GLO">#REF!</definedName>
    <definedName name="EVA2GLO">#REF!</definedName>
    <definedName name="EVA3GLO">#REF!</definedName>
    <definedName name="EVA4GLO">#REF!</definedName>
    <definedName name="EVA5GLO">#REF!</definedName>
    <definedName name="EVA6GLO">#REF!</definedName>
    <definedName name="EVA7GLO">#REF!</definedName>
    <definedName name="EVA8GLO">#REF!</definedName>
    <definedName name="EVA9GLO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CPM10GLO">#REF!</definedName>
    <definedName name="EVCPM11GLO">#REF!</definedName>
    <definedName name="EVCPM12GLO">#REF!</definedName>
    <definedName name="EVCPM13GLO">#REF!</definedName>
    <definedName name="EVCPM1GLO">#REF!</definedName>
    <definedName name="EVCPM2GLO">#REF!</definedName>
    <definedName name="EVCPM3GLO">#REF!</definedName>
    <definedName name="EVCPM4GLO">#REF!</definedName>
    <definedName name="EVCPM5GLO">#REF!</definedName>
    <definedName name="EVCPM6GLO">#REF!</definedName>
    <definedName name="EVCPM7GLO">#REF!</definedName>
    <definedName name="EVCPM8GLO">#REF!</definedName>
    <definedName name="EVCPM9GLO">#REF!</definedName>
    <definedName name="eventos" localSheetId="39">[1]!_p1</definedName>
    <definedName name="eventos" localSheetId="20">[1]!_p1</definedName>
    <definedName name="eventos" localSheetId="4">[1]!_p1</definedName>
    <definedName name="eventos" localSheetId="25">[1]!_p1</definedName>
    <definedName name="eventos" localSheetId="27">[1]!_p1</definedName>
    <definedName name="eventos" localSheetId="31">[1]!_p1</definedName>
    <definedName name="eventos" localSheetId="35">[1]!_p1</definedName>
    <definedName name="eventos" localSheetId="33">[1]!_p1</definedName>
    <definedName name="eventos" localSheetId="53">[1]!_p1</definedName>
    <definedName name="eventos" localSheetId="29">[1]!_p1</definedName>
    <definedName name="eventos" localSheetId="49">[1]!_p1</definedName>
    <definedName name="eventos" localSheetId="6">[1]!_p1</definedName>
    <definedName name="eventos" localSheetId="41">[1]!_p1</definedName>
    <definedName name="eventos" localSheetId="8">[1]!_p1</definedName>
    <definedName name="eventos" localSheetId="43">[1]!_p1</definedName>
    <definedName name="eventos" localSheetId="10">[1]!_p1</definedName>
    <definedName name="eventos" localSheetId="37">[1]!_p1</definedName>
    <definedName name="eventos" localSheetId="12">[1]!_p1</definedName>
    <definedName name="eventos" localSheetId="51">[1]!_p1</definedName>
    <definedName name="eventos" localSheetId="14">[1]!_p1</definedName>
    <definedName name="eventos" localSheetId="23">[1]!_p1</definedName>
    <definedName name="eventos" localSheetId="55">[0]!_p1</definedName>
    <definedName name="eventos" localSheetId="47">[1]!_p1</definedName>
    <definedName name="eventos" localSheetId="18">[1]!_p1</definedName>
    <definedName name="eventos" localSheetId="45">[1]!_p1</definedName>
    <definedName name="eventos" localSheetId="16">[1]!_p1</definedName>
    <definedName name="eventos">[0]!_p1</definedName>
    <definedName name="eventos_1" localSheetId="39">_p1</definedName>
    <definedName name="eventos_1" localSheetId="20">_p1</definedName>
    <definedName name="eventos_1" localSheetId="4">_p1</definedName>
    <definedName name="eventos_1" localSheetId="25">_p1</definedName>
    <definedName name="eventos_1" localSheetId="27">_p1</definedName>
    <definedName name="eventos_1" localSheetId="31">_p1</definedName>
    <definedName name="eventos_1" localSheetId="35">_p1</definedName>
    <definedName name="eventos_1" localSheetId="33">_p1</definedName>
    <definedName name="eventos_1" localSheetId="53">_p1</definedName>
    <definedName name="eventos_1" localSheetId="29">_p1</definedName>
    <definedName name="eventos_1" localSheetId="49">_p1</definedName>
    <definedName name="eventos_1" localSheetId="6">_p1</definedName>
    <definedName name="eventos_1" localSheetId="41">_p1</definedName>
    <definedName name="eventos_1" localSheetId="8">_p1</definedName>
    <definedName name="eventos_1" localSheetId="43">_p1</definedName>
    <definedName name="eventos_1" localSheetId="10">_p1</definedName>
    <definedName name="eventos_1" localSheetId="37">_p1</definedName>
    <definedName name="eventos_1" localSheetId="12">_p1</definedName>
    <definedName name="eventos_1" localSheetId="51">_p1</definedName>
    <definedName name="eventos_1" localSheetId="14">_p1</definedName>
    <definedName name="eventos_1" localSheetId="23">_p1</definedName>
    <definedName name="eventos_1" localSheetId="55">_p1</definedName>
    <definedName name="eventos_1" localSheetId="47">_p1</definedName>
    <definedName name="eventos_1" localSheetId="18">_p1</definedName>
    <definedName name="eventos_1" localSheetId="45">_p1</definedName>
    <definedName name="eventos_1" localSheetId="16">_p1</definedName>
    <definedName name="eventos_1">_p1</definedName>
    <definedName name="eventos_10">#NAME?</definedName>
    <definedName name="eventos_16">#NAME?</definedName>
    <definedName name="eventos_19">#NAME?</definedName>
    <definedName name="eventos_2">"_p1"</definedName>
    <definedName name="eventos_22">#NAME?</definedName>
    <definedName name="eventos_3">#NAME?</definedName>
    <definedName name="eventos_4">"_p1"</definedName>
    <definedName name="EVP10GLO">#REF!</definedName>
    <definedName name="EVP11GLO">#REF!</definedName>
    <definedName name="EVP12GLO">#REF!</definedName>
    <definedName name="EVP13GLO">#REF!</definedName>
    <definedName name="EVP1GLO">#REF!</definedName>
    <definedName name="EVP2GLO">#REF!</definedName>
    <definedName name="EVP3GLO">#REF!</definedName>
    <definedName name="EVP4GLO">#REF!</definedName>
    <definedName name="EVP5GLO">#REF!</definedName>
    <definedName name="EVP6GLO">#REF!</definedName>
    <definedName name="EVP7GLO">#REF!</definedName>
    <definedName name="EVP8GLO">#REF!</definedName>
    <definedName name="EVP9GLO">#REF!</definedName>
    <definedName name="ew" localSheetId="25" hidden="1">{#N/A,#N/A,FALSE,"caratula";#N/A,#N/A,FALSE,"Product by line";#N/A,#N/A,FALSE,"YTD";#N/A,#N/A,FALSE,"Per Units";#N/A,#N/A,FALSE,"Amount"}</definedName>
    <definedName name="ew" localSheetId="27" hidden="1">{#N/A,#N/A,FALSE,"caratula";#N/A,#N/A,FALSE,"Product by line";#N/A,#N/A,FALSE,"YTD";#N/A,#N/A,FALSE,"Per Units";#N/A,#N/A,FALSE,"Amount"}</definedName>
    <definedName name="ew" localSheetId="31" hidden="1">{#N/A,#N/A,FALSE,"caratula";#N/A,#N/A,FALSE,"Product by line";#N/A,#N/A,FALSE,"YTD";#N/A,#N/A,FALSE,"Per Units";#N/A,#N/A,FALSE,"Amount"}</definedName>
    <definedName name="ew" localSheetId="29" hidden="1">{#N/A,#N/A,FALSE,"caratula";#N/A,#N/A,FALSE,"Product by line";#N/A,#N/A,FALSE,"YTD";#N/A,#N/A,FALSE,"Per Units";#N/A,#N/A,FALSE,"Amount"}</definedName>
    <definedName name="ew" localSheetId="23" hidden="1">{#N/A,#N/A,FALSE,"caratula";#N/A,#N/A,FALSE,"Product by line";#N/A,#N/A,FALSE,"YTD";#N/A,#N/A,FALSE,"Per Units";#N/A,#N/A,FALSE,"Amount"}</definedName>
    <definedName name="ew" localSheetId="55" hidden="1">{#N/A,#N/A,FALSE,"caratula";#N/A,#N/A,FALSE,"Product by line";#N/A,#N/A,FALSE,"YTD";#N/A,#N/A,FALSE,"Per Units";#N/A,#N/A,FALSE,"Amount"}</definedName>
    <definedName name="ew" hidden="1">{#N/A,#N/A,FALSE,"caratula";#N/A,#N/A,FALSE,"Product by line";#N/A,#N/A,FALSE,"YTD";#N/A,#N/A,FALSE,"Per Units";#N/A,#N/A,FALSE,"Amount"}</definedName>
    <definedName name="ewe">#REF!</definedName>
    <definedName name="eweqe" localSheetId="25" hidden="1">{#N/A,#N/A,FALSE,"CARATUL";#N/A,#N/A,FALSE,"PROFIT AND LOSS";#N/A,#N/A,FALSE,"GRAFICO_PBT";#N/A,#N/A,FALSE,"EXPLIC.VARIANTE";#N/A,#N/A,FALSE,"GENERAL EXP.AREA"}</definedName>
    <definedName name="eweqe" localSheetId="27" hidden="1">{#N/A,#N/A,FALSE,"CARATUL";#N/A,#N/A,FALSE,"PROFIT AND LOSS";#N/A,#N/A,FALSE,"GRAFICO_PBT";#N/A,#N/A,FALSE,"EXPLIC.VARIANTE";#N/A,#N/A,FALSE,"GENERAL EXP.AREA"}</definedName>
    <definedName name="eweqe" localSheetId="31" hidden="1">{#N/A,#N/A,FALSE,"CARATUL";#N/A,#N/A,FALSE,"PROFIT AND LOSS";#N/A,#N/A,FALSE,"GRAFICO_PBT";#N/A,#N/A,FALSE,"EXPLIC.VARIANTE";#N/A,#N/A,FALSE,"GENERAL EXP.AREA"}</definedName>
    <definedName name="eweqe" localSheetId="29" hidden="1">{#N/A,#N/A,FALSE,"CARATUL";#N/A,#N/A,FALSE,"PROFIT AND LOSS";#N/A,#N/A,FALSE,"GRAFICO_PBT";#N/A,#N/A,FALSE,"EXPLIC.VARIANTE";#N/A,#N/A,FALSE,"GENERAL EXP.AREA"}</definedName>
    <definedName name="eweqe" localSheetId="23" hidden="1">{#N/A,#N/A,FALSE,"CARATUL";#N/A,#N/A,FALSE,"PROFIT AND LOSS";#N/A,#N/A,FALSE,"GRAFICO_PBT";#N/A,#N/A,FALSE,"EXPLIC.VARIANTE";#N/A,#N/A,FALSE,"GENERAL EXP.AREA"}</definedName>
    <definedName name="eweqe" localSheetId="55" hidden="1">{#N/A,#N/A,FALSE,"CARATUL";#N/A,#N/A,FALSE,"PROFIT AND LOSS";#N/A,#N/A,FALSE,"GRAFICO_PBT";#N/A,#N/A,FALSE,"EXPLIC.VARIANTE";#N/A,#N/A,FALSE,"GENERAL EXP.AREA"}</definedName>
    <definedName name="eweqe" hidden="1">{#N/A,#N/A,FALSE,"CARATUL";#N/A,#N/A,FALSE,"PROFIT AND LOSS";#N/A,#N/A,FALSE,"GRAFICO_PBT";#N/A,#N/A,FALSE,"EXPLIC.VARIANTE";#N/A,#N/A,FALSE,"GENERAL EXP.AREA"}</definedName>
    <definedName name="EWEQW" localSheetId="25" hidden="1">{"'Janeiro'!$A$1:$I$153"}</definedName>
    <definedName name="EWEQW" localSheetId="27" hidden="1">{"'Janeiro'!$A$1:$I$153"}</definedName>
    <definedName name="EWEQW" localSheetId="31" hidden="1">{"'Janeiro'!$A$1:$I$153"}</definedName>
    <definedName name="EWEQW" localSheetId="29" hidden="1">{"'Janeiro'!$A$1:$I$153"}</definedName>
    <definedName name="EWEQW" localSheetId="23" hidden="1">{"'Janeiro'!$A$1:$I$153"}</definedName>
    <definedName name="EWEQW" localSheetId="55" hidden="1">{"'Janeiro'!$A$1:$I$153"}</definedName>
    <definedName name="EWEQW" hidden="1">{"'Janeiro'!$A$1:$I$153"}</definedName>
    <definedName name="EWEQW_1" localSheetId="25" hidden="1">{"'Janeiro'!$A$1:$I$153"}</definedName>
    <definedName name="EWEQW_1" localSheetId="27" hidden="1">{"'Janeiro'!$A$1:$I$153"}</definedName>
    <definedName name="EWEQW_1" localSheetId="31" hidden="1">{"'Janeiro'!$A$1:$I$153"}</definedName>
    <definedName name="EWEQW_1" localSheetId="29" hidden="1">{"'Janeiro'!$A$1:$I$153"}</definedName>
    <definedName name="EWEQW_1" localSheetId="23" hidden="1">{"'Janeiro'!$A$1:$I$153"}</definedName>
    <definedName name="EWEQW_1" localSheetId="55" hidden="1">{"'Janeiro'!$A$1:$I$153"}</definedName>
    <definedName name="EWEQW_1" hidden="1">{"'Janeiro'!$A$1:$I$153"}</definedName>
    <definedName name="EWEQW_2" localSheetId="25" hidden="1">{"'Janeiro'!$A$1:$I$153"}</definedName>
    <definedName name="EWEQW_2" localSheetId="27" hidden="1">{"'Janeiro'!$A$1:$I$153"}</definedName>
    <definedName name="EWEQW_2" localSheetId="31" hidden="1">{"'Janeiro'!$A$1:$I$153"}</definedName>
    <definedName name="EWEQW_2" localSheetId="29" hidden="1">{"'Janeiro'!$A$1:$I$153"}</definedName>
    <definedName name="EWEQW_2" localSheetId="23" hidden="1">{"'Janeiro'!$A$1:$I$153"}</definedName>
    <definedName name="EWEQW_2" localSheetId="55" hidden="1">{"'Janeiro'!$A$1:$I$153"}</definedName>
    <definedName name="EWEQW_2" hidden="1">{"'Janeiro'!$A$1:$I$153"}</definedName>
    <definedName name="EWEQW_3" localSheetId="25" hidden="1">{"'Janeiro'!$A$1:$I$153"}</definedName>
    <definedName name="EWEQW_3" localSheetId="27" hidden="1">{"'Janeiro'!$A$1:$I$153"}</definedName>
    <definedName name="EWEQW_3" localSheetId="31" hidden="1">{"'Janeiro'!$A$1:$I$153"}</definedName>
    <definedName name="EWEQW_3" localSheetId="29" hidden="1">{"'Janeiro'!$A$1:$I$153"}</definedName>
    <definedName name="EWEQW_3" localSheetId="23" hidden="1">{"'Janeiro'!$A$1:$I$153"}</definedName>
    <definedName name="EWEQW_3" localSheetId="55" hidden="1">{"'Janeiro'!$A$1:$I$153"}</definedName>
    <definedName name="EWEQW_3" hidden="1">{"'Janeiro'!$A$1:$I$153"}</definedName>
    <definedName name="EWEQW_4" localSheetId="25" hidden="1">{"'Janeiro'!$A$1:$I$153"}</definedName>
    <definedName name="EWEQW_4" localSheetId="27" hidden="1">{"'Janeiro'!$A$1:$I$153"}</definedName>
    <definedName name="EWEQW_4" localSheetId="31" hidden="1">{"'Janeiro'!$A$1:$I$153"}</definedName>
    <definedName name="EWEQW_4" localSheetId="29" hidden="1">{"'Janeiro'!$A$1:$I$153"}</definedName>
    <definedName name="EWEQW_4" localSheetId="23" hidden="1">{"'Janeiro'!$A$1:$I$153"}</definedName>
    <definedName name="EWEQW_4" localSheetId="55" hidden="1">{"'Janeiro'!$A$1:$I$153"}</definedName>
    <definedName name="EWEQW_4" hidden="1">{"'Janeiro'!$A$1:$I$153"}</definedName>
    <definedName name="EWEQW_5" localSheetId="25" hidden="1">{"'Janeiro'!$A$1:$I$153"}</definedName>
    <definedName name="EWEQW_5" localSheetId="27" hidden="1">{"'Janeiro'!$A$1:$I$153"}</definedName>
    <definedName name="EWEQW_5" localSheetId="31" hidden="1">{"'Janeiro'!$A$1:$I$153"}</definedName>
    <definedName name="EWEQW_5" localSheetId="29" hidden="1">{"'Janeiro'!$A$1:$I$153"}</definedName>
    <definedName name="EWEQW_5" localSheetId="23" hidden="1">{"'Janeiro'!$A$1:$I$153"}</definedName>
    <definedName name="EWEQW_5" localSheetId="55" hidden="1">{"'Janeiro'!$A$1:$I$153"}</definedName>
    <definedName name="EWEQW_5" hidden="1">{"'Janeiro'!$A$1:$I$153"}</definedName>
    <definedName name="ewery">#REF!</definedName>
    <definedName name="ewewew">#REF!</definedName>
    <definedName name="ewewewewe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ewewewe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wf">#REF!</definedName>
    <definedName name="ewfewfwefwefew">#REF!</definedName>
    <definedName name="ewq">#REF!</definedName>
    <definedName name="ewr">#REF!</definedName>
    <definedName name="EWTWYK">#REF!</definedName>
    <definedName name="exame">#REF!</definedName>
    <definedName name="EXAME96">#REF!</definedName>
    <definedName name="EXAME97">#REF!</definedName>
    <definedName name="EXAME98">#REF!</definedName>
    <definedName name="EXAMECPM96">#REF!</definedName>
    <definedName name="EXAMECPM97">#REF!</definedName>
    <definedName name="EXAMECPM98">#REF!</definedName>
    <definedName name="EXAMECPMMEDIA97">#REF!</definedName>
    <definedName name="examecpmmedia98">#REF!</definedName>
    <definedName name="EXAMEMEDIA97">#REF!</definedName>
    <definedName name="EXAMEMEDIA97CIRC">#REF!</definedName>
    <definedName name="EXAMEMEDIA98CIRC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Criteria">#REF!</definedName>
    <definedName name="Excel_BuiltIn_Criteria_1">#REF!</definedName>
    <definedName name="Excel_BuiltIn_Criteria_12">#REF!</definedName>
    <definedName name="Excel_BuiltIn_Criteria_15">#REF!</definedName>
    <definedName name="Excel_BuiltIn_Criteria_16">#REF!</definedName>
    <definedName name="Excel_BuiltIn_Criteria_17">#REF!</definedName>
    <definedName name="Excel_BuiltIn_Criteria_18">#REF!</definedName>
    <definedName name="Excel_BuiltIn_Criteria_21">#REF!</definedName>
    <definedName name="Excel_BuiltIn_Criteria_3">#REF!</definedName>
    <definedName name="Excel_BuiltIn_Criteria_4">#REF!</definedName>
    <definedName name="Excel_BuiltIn_Database">#REF!</definedName>
    <definedName name="Excel_BuiltIn_Database_1">#REF!</definedName>
    <definedName name="Excel_BuiltIn_Database_12">#REF!</definedName>
    <definedName name="Excel_BuiltIn_Database_15">#REF!</definedName>
    <definedName name="Excel_BuiltIn_Database_16">#REF!</definedName>
    <definedName name="Excel_BuiltIn_Database_17">#REF!</definedName>
    <definedName name="Excel_BuiltIn_Database_18">#REF!</definedName>
    <definedName name="Excel_BuiltIn_Database_21">#REF!</definedName>
    <definedName name="Excel_BuiltIn_Database_3">#REF!</definedName>
    <definedName name="Excel_BuiltIn_Database_4">#REF!</definedName>
    <definedName name="Excel_BuiltIn_Extract">#REF!</definedName>
    <definedName name="Excel_BuiltIn_Extract_1">#REF!</definedName>
    <definedName name="Excel_BuiltIn_Extract_12">#REF!</definedName>
    <definedName name="Excel_BuiltIn_Extract_15">#REF!</definedName>
    <definedName name="Excel_BuiltIn_Extract_16">#REF!</definedName>
    <definedName name="Excel_BuiltIn_Extract_17">#REF!</definedName>
    <definedName name="Excel_BuiltIn_Extract_18">#REF!</definedName>
    <definedName name="Excel_BuiltIn_Extract_21">#REF!</definedName>
    <definedName name="Excel_BuiltIn_Extract_3">#REF!</definedName>
    <definedName name="Excel_BuiltIn_Extract_4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0">"$#REF!.$A$1:$BS$68"</definedName>
    <definedName name="Excel_BuiltIn_Print_Area_1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_1">#REF!</definedName>
    <definedName name="Excel_BuiltIn_Print_Area_3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"$#REF!.$A$1:$BS$59"</definedName>
    <definedName name="Excel_BuiltIn_Print_Area_9">"$#REF!.$A$1:$BS$62"</definedName>
    <definedName name="Excel_BuiltIn_Print_Titles">NA()</definedName>
    <definedName name="Excel_BuiltIn_Print_Titles_5">#REF!</definedName>
    <definedName name="Executivos">#REF!</definedName>
    <definedName name="ExemplaresAssinaturas">#REF!</definedName>
    <definedName name="EXIB">[2]Preços!$B$4:$DX$4</definedName>
    <definedName name="exibidoras_unicas">#REF!</definedName>
    <definedName name="Exibir_Dat_Com">#REF!</definedName>
    <definedName name="Exibir_Fer_EUA">#REF!</definedName>
    <definedName name="Exibir_Fer_Nac">#REF!</definedName>
    <definedName name="EXP_ACT98">#REF!</definedName>
    <definedName name="EXP_APE98">#REF!</definedName>
    <definedName name="EXP_ASE97">#REF!</definedName>
    <definedName name="ExpandOutputs">#REF!</definedName>
    <definedName name="ExpandVPeriods">#REF!</definedName>
    <definedName name="EXPFA">#REF!</definedName>
    <definedName name="ExportFile">#REF!</definedName>
    <definedName name="ExRevs23" hidden="1">#REF!</definedName>
    <definedName name="EXRM">#REF!</definedName>
    <definedName name="EXRMANT">#REF!</definedName>
    <definedName name="Extensiva">#N/A</definedName>
    <definedName name="exterior">#REF!</definedName>
    <definedName name="extra.com" localSheetId="25" hidden="1">{"DLP_FOL_12",#N/A,FALSE,"RE1003"}</definedName>
    <definedName name="extra.com" localSheetId="27" hidden="1">{"DLP_FOL_12",#N/A,FALSE,"RE1003"}</definedName>
    <definedName name="extra.com" localSheetId="31" hidden="1">{"DLP_FOL_12",#N/A,FALSE,"RE1003"}</definedName>
    <definedName name="extra.com" localSheetId="29" hidden="1">{"DLP_FOL_12",#N/A,FALSE,"RE1003"}</definedName>
    <definedName name="extra.com" localSheetId="23" hidden="1">{"DLP_FOL_12",#N/A,FALSE,"RE1003"}</definedName>
    <definedName name="extra.com" localSheetId="55" hidden="1">{"DLP_FOL_12",#N/A,FALSE,"RE1003"}</definedName>
    <definedName name="extra.com" hidden="1">{"DLP_FOL_12",#N/A,FALSE,"RE1003"}</definedName>
    <definedName name="EXTRACAO">#REF!</definedName>
    <definedName name="eyay" localSheetId="25" hidden="1">{#N/A,#N/A,FALSE,"BALLANTINE´S ";#N/A,#N/A,FALSE,"FUNDADOR"}</definedName>
    <definedName name="eyay" localSheetId="27" hidden="1">{#N/A,#N/A,FALSE,"BALLANTINE´S ";#N/A,#N/A,FALSE,"FUNDADOR"}</definedName>
    <definedName name="eyay" localSheetId="31" hidden="1">{#N/A,#N/A,FALSE,"BALLANTINE´S ";#N/A,#N/A,FALSE,"FUNDADOR"}</definedName>
    <definedName name="eyay" localSheetId="29" hidden="1">{#N/A,#N/A,FALSE,"BALLANTINE´S ";#N/A,#N/A,FALSE,"FUNDADOR"}</definedName>
    <definedName name="eyay" localSheetId="23" hidden="1">{#N/A,#N/A,FALSE,"BALLANTINE´S ";#N/A,#N/A,FALSE,"FUNDADOR"}</definedName>
    <definedName name="eyay" localSheetId="55" hidden="1">{#N/A,#N/A,FALSE,"BALLANTINE´S ";#N/A,#N/A,FALSE,"FUNDADOR"}</definedName>
    <definedName name="eyay" hidden="1">{#N/A,#N/A,FALSE,"BALLANTINE´S ";#N/A,#N/A,FALSE,"FUNDADOR"}</definedName>
    <definedName name="eye5tg">#REF!</definedName>
    <definedName name="eyerrfdh">#REF!</definedName>
    <definedName name="eyrytry">#REF!</definedName>
    <definedName name="ezra" localSheetId="39">[1]!_p1</definedName>
    <definedName name="ezra" localSheetId="20">[1]!_p1</definedName>
    <definedName name="ezra" localSheetId="4">[1]!_p1</definedName>
    <definedName name="ezra" localSheetId="25">[1]!_p1</definedName>
    <definedName name="ezra" localSheetId="27">[1]!_p1</definedName>
    <definedName name="ezra" localSheetId="31">[1]!_p1</definedName>
    <definedName name="ezra" localSheetId="35">[1]!_p1</definedName>
    <definedName name="ezra" localSheetId="33">[1]!_p1</definedName>
    <definedName name="ezra" localSheetId="53">[1]!_p1</definedName>
    <definedName name="ezra" localSheetId="29">[1]!_p1</definedName>
    <definedName name="ezra" localSheetId="49">[1]!_p1</definedName>
    <definedName name="ezra" localSheetId="6">[1]!_p1</definedName>
    <definedName name="ezra" localSheetId="41">[1]!_p1</definedName>
    <definedName name="ezra" localSheetId="8">[1]!_p1</definedName>
    <definedName name="ezra" localSheetId="43">[1]!_p1</definedName>
    <definedName name="ezra" localSheetId="10">[1]!_p1</definedName>
    <definedName name="ezra" localSheetId="37">[1]!_p1</definedName>
    <definedName name="ezra" localSheetId="12">[1]!_p1</definedName>
    <definedName name="ezra" localSheetId="51">[1]!_p1</definedName>
    <definedName name="ezra" localSheetId="14">[1]!_p1</definedName>
    <definedName name="ezra" localSheetId="23">[1]!_p1</definedName>
    <definedName name="ezra" localSheetId="55">[0]!_p1</definedName>
    <definedName name="ezra" localSheetId="47">[1]!_p1</definedName>
    <definedName name="ezra" localSheetId="18">[1]!_p1</definedName>
    <definedName name="ezra" localSheetId="45">[1]!_p1</definedName>
    <definedName name="ezra" localSheetId="16">[1]!_p1</definedName>
    <definedName name="ezra">[0]!_p1</definedName>
    <definedName name="ezra_1" localSheetId="39">_p1</definedName>
    <definedName name="ezra_1" localSheetId="20">_p1</definedName>
    <definedName name="ezra_1" localSheetId="4">_p1</definedName>
    <definedName name="ezra_1" localSheetId="25">_p1</definedName>
    <definedName name="ezra_1" localSheetId="27">_p1</definedName>
    <definedName name="ezra_1" localSheetId="31">_p1</definedName>
    <definedName name="ezra_1" localSheetId="35">_p1</definedName>
    <definedName name="ezra_1" localSheetId="33">_p1</definedName>
    <definedName name="ezra_1" localSheetId="53">_p1</definedName>
    <definedName name="ezra_1" localSheetId="29">_p1</definedName>
    <definedName name="ezra_1" localSheetId="49">_p1</definedName>
    <definedName name="ezra_1" localSheetId="6">_p1</definedName>
    <definedName name="ezra_1" localSheetId="41">_p1</definedName>
    <definedName name="ezra_1" localSheetId="8">_p1</definedName>
    <definedName name="ezra_1" localSheetId="43">_p1</definedName>
    <definedName name="ezra_1" localSheetId="10">_p1</definedName>
    <definedName name="ezra_1" localSheetId="37">_p1</definedName>
    <definedName name="ezra_1" localSheetId="12">_p1</definedName>
    <definedName name="ezra_1" localSheetId="51">_p1</definedName>
    <definedName name="ezra_1" localSheetId="14">_p1</definedName>
    <definedName name="ezra_1" localSheetId="23">_p1</definedName>
    <definedName name="ezra_1" localSheetId="55">_p1</definedName>
    <definedName name="ezra_1" localSheetId="47">_p1</definedName>
    <definedName name="ezra_1" localSheetId="18">_p1</definedName>
    <definedName name="ezra_1" localSheetId="45">_p1</definedName>
    <definedName name="ezra_1" localSheetId="16">_p1</definedName>
    <definedName name="ezra_1">_p1</definedName>
    <definedName name="ezra_2">"_p1"</definedName>
    <definedName name="ezra_4">"_p1"</definedName>
    <definedName name="F" localSheetId="39">[1]!_p1</definedName>
    <definedName name="F" localSheetId="20">[1]!_p1</definedName>
    <definedName name="F" localSheetId="4">[1]!_p1</definedName>
    <definedName name="F" localSheetId="25">[1]!_p1</definedName>
    <definedName name="F" localSheetId="27">[1]!_p1</definedName>
    <definedName name="F" localSheetId="31">[1]!_p1</definedName>
    <definedName name="F" localSheetId="35">[1]!_p1</definedName>
    <definedName name="F" localSheetId="33">[1]!_p1</definedName>
    <definedName name="F" localSheetId="53">[1]!_p1</definedName>
    <definedName name="F" localSheetId="29">[1]!_p1</definedName>
    <definedName name="F" localSheetId="49">[1]!_p1</definedName>
    <definedName name="F" localSheetId="6">[1]!_p1</definedName>
    <definedName name="F" localSheetId="41">[1]!_p1</definedName>
    <definedName name="F" localSheetId="8">[1]!_p1</definedName>
    <definedName name="F" localSheetId="43">[1]!_p1</definedName>
    <definedName name="F" localSheetId="10">[1]!_p1</definedName>
    <definedName name="F" localSheetId="37">[1]!_p1</definedName>
    <definedName name="F" localSheetId="12">[1]!_p1</definedName>
    <definedName name="F" localSheetId="51">[1]!_p1</definedName>
    <definedName name="F" localSheetId="14">[1]!_p1</definedName>
    <definedName name="F" localSheetId="23">[1]!_p1</definedName>
    <definedName name="F" localSheetId="55">[0]!_p1</definedName>
    <definedName name="F" localSheetId="47">[1]!_p1</definedName>
    <definedName name="F" localSheetId="18">[1]!_p1</definedName>
    <definedName name="F" localSheetId="45">[1]!_p1</definedName>
    <definedName name="F" localSheetId="16">[1]!_p1</definedName>
    <definedName name="F">[0]!_p1</definedName>
    <definedName name="f.f35" hidden="1">#REF!</definedName>
    <definedName name="f_1">#NAME?</definedName>
    <definedName name="f_10">#NAME?</definedName>
    <definedName name="f_11">#NAME?</definedName>
    <definedName name="f_12">#NAME?</definedName>
    <definedName name="f_13">#NAME?</definedName>
    <definedName name="f_2">#NAME?</definedName>
    <definedName name="f_20">#NAME?</definedName>
    <definedName name="f_21">#NAME?</definedName>
    <definedName name="f_3">#NAME?</definedName>
    <definedName name="f_4">#NAME?</definedName>
    <definedName name="f_6">#NAME?</definedName>
    <definedName name="f_7">#NAME?</definedName>
    <definedName name="f_8">#NAME?</definedName>
    <definedName name="f_9">#NAME?</definedName>
    <definedName name="F_PRINT">#REF!</definedName>
    <definedName name="fa" localSheetId="25" hidden="1">{#N/A,#N/A,FALSE,"CARATUL";#N/A,#N/A,FALSE,"PROFIT AND LOSS";#N/A,#N/A,FALSE,"GRAFICO_PBT";#N/A,#N/A,FALSE,"EXPLIC.VARIANTE";#N/A,#N/A,FALSE,"GENERAL EXP.AREA"}</definedName>
    <definedName name="fa" localSheetId="27" hidden="1">{#N/A,#N/A,FALSE,"CARATUL";#N/A,#N/A,FALSE,"PROFIT AND LOSS";#N/A,#N/A,FALSE,"GRAFICO_PBT";#N/A,#N/A,FALSE,"EXPLIC.VARIANTE";#N/A,#N/A,FALSE,"GENERAL EXP.AREA"}</definedName>
    <definedName name="fa" localSheetId="31" hidden="1">{#N/A,#N/A,FALSE,"CARATUL";#N/A,#N/A,FALSE,"PROFIT AND LOSS";#N/A,#N/A,FALSE,"GRAFICO_PBT";#N/A,#N/A,FALSE,"EXPLIC.VARIANTE";#N/A,#N/A,FALSE,"GENERAL EXP.AREA"}</definedName>
    <definedName name="fa" localSheetId="29" hidden="1">{#N/A,#N/A,FALSE,"CARATUL";#N/A,#N/A,FALSE,"PROFIT AND LOSS";#N/A,#N/A,FALSE,"GRAFICO_PBT";#N/A,#N/A,FALSE,"EXPLIC.VARIANTE";#N/A,#N/A,FALSE,"GENERAL EXP.AREA"}</definedName>
    <definedName name="fa" localSheetId="23" hidden="1">{#N/A,#N/A,FALSE,"CARATUL";#N/A,#N/A,FALSE,"PROFIT AND LOSS";#N/A,#N/A,FALSE,"GRAFICO_PBT";#N/A,#N/A,FALSE,"EXPLIC.VARIANTE";#N/A,#N/A,FALSE,"GENERAL EXP.AREA"}</definedName>
    <definedName name="fa" localSheetId="55" hidden="1">{#N/A,#N/A,FALSE,"CARATUL";#N/A,#N/A,FALSE,"PROFIT AND LOSS";#N/A,#N/A,FALSE,"GRAFICO_PBT";#N/A,#N/A,FALSE,"EXPLIC.VARIANTE";#N/A,#N/A,FALSE,"GENERAL EXP.AREA"}</definedName>
    <definedName name="fa" hidden="1">{#N/A,#N/A,FALSE,"CARATUL";#N/A,#N/A,FALSE,"PROFIT AND LOSS";#N/A,#N/A,FALSE,"GRAFICO_PBT";#N/A,#N/A,FALSE,"EXPLIC.VARIANTE";#N/A,#N/A,FALSE,"GENERAL EXP.AREA"}</definedName>
    <definedName name="faber">#REF!</definedName>
    <definedName name="fabi" localSheetId="39">[1]!____p1</definedName>
    <definedName name="fabi" localSheetId="20">[1]!____p1</definedName>
    <definedName name="fabi" localSheetId="4">[1]!____p1</definedName>
    <definedName name="fabi" localSheetId="25">[1]!____p1</definedName>
    <definedName name="fabi" localSheetId="27">[1]!____p1</definedName>
    <definedName name="fabi" localSheetId="31">[1]!____p1</definedName>
    <definedName name="fabi" localSheetId="35">[1]!____p1</definedName>
    <definedName name="fabi" localSheetId="33">[1]!____p1</definedName>
    <definedName name="fabi" localSheetId="53">[1]!____p1</definedName>
    <definedName name="fabi" localSheetId="29">[1]!____p1</definedName>
    <definedName name="fabi" localSheetId="49">[1]!____p1</definedName>
    <definedName name="fabi" localSheetId="6">[1]!____p1</definedName>
    <definedName name="fabi" localSheetId="41">[1]!____p1</definedName>
    <definedName name="fabi" localSheetId="8">[1]!____p1</definedName>
    <definedName name="fabi" localSheetId="43">[1]!____p1</definedName>
    <definedName name="fabi" localSheetId="10">[1]!____p1</definedName>
    <definedName name="fabi" localSheetId="37">[1]!____p1</definedName>
    <definedName name="fabi" localSheetId="12">[1]!____p1</definedName>
    <definedName name="fabi" localSheetId="51">[1]!____p1</definedName>
    <definedName name="fabi" localSheetId="14">[1]!____p1</definedName>
    <definedName name="fabi" localSheetId="23">[1]!____p1</definedName>
    <definedName name="fabi" localSheetId="55">[0]!____p1</definedName>
    <definedName name="fabi" localSheetId="47">[1]!____p1</definedName>
    <definedName name="fabi" localSheetId="18">[1]!____p1</definedName>
    <definedName name="fabi" localSheetId="45">[1]!____p1</definedName>
    <definedName name="fabi" localSheetId="16">[1]!____p1</definedName>
    <definedName name="fabi">[0]!____p1</definedName>
    <definedName name="Fábio">#REF!</definedName>
    <definedName name="fabioa">#REF!</definedName>
    <definedName name="FAÇA96">#REF!</definedName>
    <definedName name="FAÇA97">#REF!</definedName>
    <definedName name="FAÇA98">#REF!</definedName>
    <definedName name="facafacil">#REF!</definedName>
    <definedName name="FACAFACILCPM96">#REF!</definedName>
    <definedName name="FACAFACILCPM97">#REF!</definedName>
    <definedName name="FACAFACILCPM98">#REF!</definedName>
    <definedName name="FACAFACILCPMT96">#REF!</definedName>
    <definedName name="FACAFACILCPMT97">#REF!</definedName>
    <definedName name="FACAFACILCPMT98">#REF!</definedName>
    <definedName name="FACAFACILMEDIACPM97">#REF!</definedName>
    <definedName name="facafaciltabela98">#REF!</definedName>
    <definedName name="Facebook">#REF!</definedName>
    <definedName name="FACTOR">#REF!</definedName>
    <definedName name="FACTOR_3">#REF!</definedName>
    <definedName name="fadfe" localSheetId="25" hidden="1">{"'Janeiro'!$A$1:$I$153"}</definedName>
    <definedName name="fadfe" localSheetId="27" hidden="1">{"'Janeiro'!$A$1:$I$153"}</definedName>
    <definedName name="fadfe" localSheetId="31" hidden="1">{"'Janeiro'!$A$1:$I$153"}</definedName>
    <definedName name="fadfe" localSheetId="29" hidden="1">{"'Janeiro'!$A$1:$I$153"}</definedName>
    <definedName name="fadfe" localSheetId="23" hidden="1">{"'Janeiro'!$A$1:$I$153"}</definedName>
    <definedName name="fadfe" localSheetId="55" hidden="1">{"'Janeiro'!$A$1:$I$153"}</definedName>
    <definedName name="fadfe" hidden="1">{"'Janeiro'!$A$1:$I$153"}</definedName>
    <definedName name="FADFSDFDSFD" localSheetId="25" hidden="1">{#N/A,#N/A,FALSE,"CARATUL";#N/A,#N/A,FALSE,"PROFIT AND LOSS";#N/A,#N/A,FALSE,"GRAFICO_PBT";#N/A,#N/A,FALSE,"EXPLIC.VARIANTE";#N/A,#N/A,FALSE,"GENERAL EXP.AREA"}</definedName>
    <definedName name="FADFSDFDSFD" localSheetId="27" hidden="1">{#N/A,#N/A,FALSE,"CARATUL";#N/A,#N/A,FALSE,"PROFIT AND LOSS";#N/A,#N/A,FALSE,"GRAFICO_PBT";#N/A,#N/A,FALSE,"EXPLIC.VARIANTE";#N/A,#N/A,FALSE,"GENERAL EXP.AREA"}</definedName>
    <definedName name="FADFSDFDSFD" localSheetId="31" hidden="1">{#N/A,#N/A,FALSE,"CARATUL";#N/A,#N/A,FALSE,"PROFIT AND LOSS";#N/A,#N/A,FALSE,"GRAFICO_PBT";#N/A,#N/A,FALSE,"EXPLIC.VARIANTE";#N/A,#N/A,FALSE,"GENERAL EXP.AREA"}</definedName>
    <definedName name="FADFSDFDSFD" localSheetId="29" hidden="1">{#N/A,#N/A,FALSE,"CARATUL";#N/A,#N/A,FALSE,"PROFIT AND LOSS";#N/A,#N/A,FALSE,"GRAFICO_PBT";#N/A,#N/A,FALSE,"EXPLIC.VARIANTE";#N/A,#N/A,FALSE,"GENERAL EXP.AREA"}</definedName>
    <definedName name="FADFSDFDSFD" localSheetId="23" hidden="1">{#N/A,#N/A,FALSE,"CARATUL";#N/A,#N/A,FALSE,"PROFIT AND LOSS";#N/A,#N/A,FALSE,"GRAFICO_PBT";#N/A,#N/A,FALSE,"EXPLIC.VARIANTE";#N/A,#N/A,FALSE,"GENERAL EXP.AREA"}</definedName>
    <definedName name="FADFSDFDSFD" localSheetId="55" hidden="1">{#N/A,#N/A,FALSE,"CARATUL";#N/A,#N/A,FALSE,"PROFIT AND LOSS";#N/A,#N/A,FALSE,"GRAFICO_PBT";#N/A,#N/A,FALSE,"EXPLIC.VARIANTE";#N/A,#N/A,FALSE,"GENERAL EXP.AREA"}</definedName>
    <definedName name="FADFSDFDSFD" hidden="1">{#N/A,#N/A,FALSE,"CARATUL";#N/A,#N/A,FALSE,"PROFIT AND LOSS";#N/A,#N/A,FALSE,"GRAFICO_PBT";#N/A,#N/A,FALSE,"EXPLIC.VARIANTE";#N/A,#N/A,FALSE,"GENERAL EXP.AREA"}</definedName>
    <definedName name="FAEFRA">#REF!</definedName>
    <definedName name="faereg" localSheetId="39">[1]!_p1</definedName>
    <definedName name="faereg" localSheetId="20">[1]!_p1</definedName>
    <definedName name="faereg" localSheetId="4">[1]!_p1</definedName>
    <definedName name="faereg" localSheetId="25">[1]!_p1</definedName>
    <definedName name="faereg" localSheetId="27">[1]!_p1</definedName>
    <definedName name="faereg" localSheetId="31">[1]!_p1</definedName>
    <definedName name="faereg" localSheetId="35">[1]!_p1</definedName>
    <definedName name="faereg" localSheetId="33">[1]!_p1</definedName>
    <definedName name="faereg" localSheetId="53">[1]!_p1</definedName>
    <definedName name="faereg" localSheetId="29">[1]!_p1</definedName>
    <definedName name="faereg" localSheetId="49">[1]!_p1</definedName>
    <definedName name="faereg" localSheetId="6">[1]!_p1</definedName>
    <definedName name="faereg" localSheetId="41">[1]!_p1</definedName>
    <definedName name="faereg" localSheetId="8">[1]!_p1</definedName>
    <definedName name="faereg" localSheetId="43">[1]!_p1</definedName>
    <definedName name="faereg" localSheetId="10">[1]!_p1</definedName>
    <definedName name="faereg" localSheetId="37">[1]!_p1</definedName>
    <definedName name="faereg" localSheetId="12">[1]!_p1</definedName>
    <definedName name="faereg" localSheetId="51">[1]!_p1</definedName>
    <definedName name="faereg" localSheetId="14">[1]!_p1</definedName>
    <definedName name="faereg" localSheetId="23">[1]!_p1</definedName>
    <definedName name="faereg" localSheetId="55">[0]!_p1</definedName>
    <definedName name="faereg" localSheetId="47">[1]!_p1</definedName>
    <definedName name="faereg" localSheetId="18">[1]!_p1</definedName>
    <definedName name="faereg" localSheetId="45">[1]!_p1</definedName>
    <definedName name="faereg" localSheetId="16">[1]!_p1</definedName>
    <definedName name="faereg">[0]!_p1</definedName>
    <definedName name="faereg_1">#NAME?</definedName>
    <definedName name="faereg_2">#NAME?</definedName>
    <definedName name="faereg_3">#NAME?</definedName>
    <definedName name="faereg_4">#NAME?</definedName>
    <definedName name="faf" localSheetId="25" hidden="1">{#N/A,#N/A,FALSE,"CARATUL";#N/A,#N/A,FALSE,"PROFIT AND LOSS";#N/A,#N/A,FALSE,"GRAFICO_PBT";#N/A,#N/A,FALSE,"EXPLIC.VARIANTE";#N/A,#N/A,FALSE,"GENERAL EXP.AREA"}</definedName>
    <definedName name="faf" localSheetId="27" hidden="1">{#N/A,#N/A,FALSE,"CARATUL";#N/A,#N/A,FALSE,"PROFIT AND LOSS";#N/A,#N/A,FALSE,"GRAFICO_PBT";#N/A,#N/A,FALSE,"EXPLIC.VARIANTE";#N/A,#N/A,FALSE,"GENERAL EXP.AREA"}</definedName>
    <definedName name="faf" localSheetId="31" hidden="1">{#N/A,#N/A,FALSE,"CARATUL";#N/A,#N/A,FALSE,"PROFIT AND LOSS";#N/A,#N/A,FALSE,"GRAFICO_PBT";#N/A,#N/A,FALSE,"EXPLIC.VARIANTE";#N/A,#N/A,FALSE,"GENERAL EXP.AREA"}</definedName>
    <definedName name="faf" localSheetId="29" hidden="1">{#N/A,#N/A,FALSE,"CARATUL";#N/A,#N/A,FALSE,"PROFIT AND LOSS";#N/A,#N/A,FALSE,"GRAFICO_PBT";#N/A,#N/A,FALSE,"EXPLIC.VARIANTE";#N/A,#N/A,FALSE,"GENERAL EXP.AREA"}</definedName>
    <definedName name="faf" localSheetId="23" hidden="1">{#N/A,#N/A,FALSE,"CARATUL";#N/A,#N/A,FALSE,"PROFIT AND LOSS";#N/A,#N/A,FALSE,"GRAFICO_PBT";#N/A,#N/A,FALSE,"EXPLIC.VARIANTE";#N/A,#N/A,FALSE,"GENERAL EXP.AREA"}</definedName>
    <definedName name="faf" localSheetId="55" hidden="1">{#N/A,#N/A,FALSE,"CARATUL";#N/A,#N/A,FALSE,"PROFIT AND LOSS";#N/A,#N/A,FALSE,"GRAFICO_PBT";#N/A,#N/A,FALSE,"EXPLIC.VARIANTE";#N/A,#N/A,FALSE,"GENERAL EXP.AREA"}</definedName>
    <definedName name="faf" hidden="1">{#N/A,#N/A,FALSE,"CARATUL";#N/A,#N/A,FALSE,"PROFIT AND LOSS";#N/A,#N/A,FALSE,"GRAFICO_PBT";#N/A,#N/A,FALSE,"EXPLIC.VARIANTE";#N/A,#N/A,FALSE,"GENERAL EXP.AREA"}</definedName>
    <definedName name="faffr" localSheetId="25" hidden="1">{#N/A,#N/A,FALSE,"caratula";#N/A,#N/A,FALSE,"Product by line";#N/A,#N/A,FALSE,"YTD";#N/A,#N/A,FALSE,"Per Units";#N/A,#N/A,FALSE,"Amount"}</definedName>
    <definedName name="faffr" localSheetId="27" hidden="1">{#N/A,#N/A,FALSE,"caratula";#N/A,#N/A,FALSE,"Product by line";#N/A,#N/A,FALSE,"YTD";#N/A,#N/A,FALSE,"Per Units";#N/A,#N/A,FALSE,"Amount"}</definedName>
    <definedName name="faffr" localSheetId="31" hidden="1">{#N/A,#N/A,FALSE,"caratula";#N/A,#N/A,FALSE,"Product by line";#N/A,#N/A,FALSE,"YTD";#N/A,#N/A,FALSE,"Per Units";#N/A,#N/A,FALSE,"Amount"}</definedName>
    <definedName name="faffr" localSheetId="29" hidden="1">{#N/A,#N/A,FALSE,"caratula";#N/A,#N/A,FALSE,"Product by line";#N/A,#N/A,FALSE,"YTD";#N/A,#N/A,FALSE,"Per Units";#N/A,#N/A,FALSE,"Amount"}</definedName>
    <definedName name="faffr" localSheetId="23" hidden="1">{#N/A,#N/A,FALSE,"caratula";#N/A,#N/A,FALSE,"Product by line";#N/A,#N/A,FALSE,"YTD";#N/A,#N/A,FALSE,"Per Units";#N/A,#N/A,FALSE,"Amount"}</definedName>
    <definedName name="faffr" localSheetId="55" hidden="1">{#N/A,#N/A,FALSE,"caratula";#N/A,#N/A,FALSE,"Product by line";#N/A,#N/A,FALSE,"YTD";#N/A,#N/A,FALSE,"Per Units";#N/A,#N/A,FALSE,"Amount"}</definedName>
    <definedName name="faffr" hidden="1">{#N/A,#N/A,FALSE,"caratula";#N/A,#N/A,FALSE,"Product by line";#N/A,#N/A,FALSE,"YTD";#N/A,#N/A,FALSE,"Per Units";#N/A,#N/A,FALSE,"Amount"}</definedName>
    <definedName name="falow">#REF!</definedName>
    <definedName name="FANCY_FEAST">#REF!</definedName>
    <definedName name="FARINHA_LACTEA">#REF!</definedName>
    <definedName name="fasdfasdfasfa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dfasdfasfa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ASE">#REF!</definedName>
    <definedName name="FASE_3">#REF!</definedName>
    <definedName name="FASFA" hidden="1">#REF!</definedName>
    <definedName name="fasfsa" hidden="1">#REF!</definedName>
    <definedName name="fast">#REF!</definedName>
    <definedName name="FATIADOS">#REF!</definedName>
    <definedName name="fatima" localSheetId="25" hidden="1">{"DLP_FOL_08",#N/A,FALSE,"RE1003"}</definedName>
    <definedName name="fatima" localSheetId="27" hidden="1">{"DLP_FOL_08",#N/A,FALSE,"RE1003"}</definedName>
    <definedName name="fatima" localSheetId="31" hidden="1">{"DLP_FOL_08",#N/A,FALSE,"RE1003"}</definedName>
    <definedName name="fatima" localSheetId="29" hidden="1">{"DLP_FOL_08",#N/A,FALSE,"RE1003"}</definedName>
    <definedName name="fatima" localSheetId="23" hidden="1">{"DLP_FOL_08",#N/A,FALSE,"RE1003"}</definedName>
    <definedName name="fatima" localSheetId="55" hidden="1">{"DLP_FOL_08",#N/A,FALSE,"RE1003"}</definedName>
    <definedName name="fatima" hidden="1">{"DLP_FOL_08",#N/A,FALSE,"RE1003"}</definedName>
    <definedName name="FATURA">#REF!</definedName>
    <definedName name="FATURA.1">#REF!</definedName>
    <definedName name="faturamento" localSheetId="25" hidden="1">{#N/A,#N/A,FALSE,"Fone das Praças"}</definedName>
    <definedName name="faturamento" localSheetId="27" hidden="1">{#N/A,#N/A,FALSE,"Fone das Praças"}</definedName>
    <definedName name="faturamento" localSheetId="31" hidden="1">{#N/A,#N/A,FALSE,"Fone das Praças"}</definedName>
    <definedName name="faturamento" localSheetId="29" hidden="1">{#N/A,#N/A,FALSE,"Fone das Praças"}</definedName>
    <definedName name="faturamento" localSheetId="23" hidden="1">{#N/A,#N/A,FALSE,"Fone das Praças"}</definedName>
    <definedName name="faturamento" localSheetId="55" hidden="1">{#N/A,#N/A,FALSE,"Fone das Praças"}</definedName>
    <definedName name="faturamento" hidden="1">{#N/A,#N/A,FALSE,"Fone das Praças"}</definedName>
    <definedName name="FAZ" localSheetId="39">[1]!____p1</definedName>
    <definedName name="FAZ" localSheetId="20">[1]!____p1</definedName>
    <definedName name="FAZ" localSheetId="4">[1]!____p1</definedName>
    <definedName name="FAZ" localSheetId="25">[1]!____p1</definedName>
    <definedName name="FAZ" localSheetId="27">[1]!____p1</definedName>
    <definedName name="FAZ" localSheetId="31">[1]!____p1</definedName>
    <definedName name="FAZ" localSheetId="35">[1]!____p1</definedName>
    <definedName name="FAZ" localSheetId="33">[1]!____p1</definedName>
    <definedName name="FAZ" localSheetId="53">[1]!____p1</definedName>
    <definedName name="FAZ" localSheetId="29">[1]!____p1</definedName>
    <definedName name="FAZ" localSheetId="49">[1]!____p1</definedName>
    <definedName name="FAZ" localSheetId="6">[1]!____p1</definedName>
    <definedName name="FAZ" localSheetId="41">[1]!____p1</definedName>
    <definedName name="FAZ" localSheetId="8">[1]!____p1</definedName>
    <definedName name="FAZ" localSheetId="43">[1]!____p1</definedName>
    <definedName name="FAZ" localSheetId="10">[1]!____p1</definedName>
    <definedName name="FAZ" localSheetId="37">[1]!____p1</definedName>
    <definedName name="FAZ" localSheetId="12">[1]!____p1</definedName>
    <definedName name="FAZ" localSheetId="51">[1]!____p1</definedName>
    <definedName name="FAZ" localSheetId="14">[1]!____p1</definedName>
    <definedName name="FAZ" localSheetId="23">[1]!____p1</definedName>
    <definedName name="FAZ" localSheetId="55">[0]!____p1</definedName>
    <definedName name="FAZ" localSheetId="47">[1]!____p1</definedName>
    <definedName name="FAZ" localSheetId="18">[1]!____p1</definedName>
    <definedName name="FAZ" localSheetId="45">[1]!____p1</definedName>
    <definedName name="FAZ" localSheetId="16">[1]!____p1</definedName>
    <definedName name="FAZ">[0]!____p1</definedName>
    <definedName name="FBCBGFDHG">#REF!</definedName>
    <definedName name="fbdfhdr" localSheetId="25" hidden="1">{"'Janeiro'!$A$1:$I$153"}</definedName>
    <definedName name="fbdfhdr" localSheetId="27" hidden="1">{"'Janeiro'!$A$1:$I$153"}</definedName>
    <definedName name="fbdfhdr" localSheetId="31" hidden="1">{"'Janeiro'!$A$1:$I$153"}</definedName>
    <definedName name="fbdfhdr" localSheetId="29" hidden="1">{"'Janeiro'!$A$1:$I$153"}</definedName>
    <definedName name="fbdfhdr" localSheetId="23" hidden="1">{"'Janeiro'!$A$1:$I$153"}</definedName>
    <definedName name="fbdfhdr" localSheetId="55" hidden="1">{"'Janeiro'!$A$1:$I$153"}</definedName>
    <definedName name="fbdfhdr" hidden="1">{"'Janeiro'!$A$1:$I$153"}</definedName>
    <definedName name="fbfdgs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fdgs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bgtg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gtg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BQGB">#REF!</definedName>
    <definedName name="fbxz" localSheetId="25" hidden="1">{#N/A,#N/A,FALSE,"CARATUL";#N/A,#N/A,FALSE,"PROFIT AND LOSS";#N/A,#N/A,FALSE,"GRAFICO_PBT";#N/A,#N/A,FALSE,"EXPLIC.VARIANTE";#N/A,#N/A,FALSE,"GENERAL EXP.AREA"}</definedName>
    <definedName name="fbxz" localSheetId="27" hidden="1">{#N/A,#N/A,FALSE,"CARATUL";#N/A,#N/A,FALSE,"PROFIT AND LOSS";#N/A,#N/A,FALSE,"GRAFICO_PBT";#N/A,#N/A,FALSE,"EXPLIC.VARIANTE";#N/A,#N/A,FALSE,"GENERAL EXP.AREA"}</definedName>
    <definedName name="fbxz" localSheetId="31" hidden="1">{#N/A,#N/A,FALSE,"CARATUL";#N/A,#N/A,FALSE,"PROFIT AND LOSS";#N/A,#N/A,FALSE,"GRAFICO_PBT";#N/A,#N/A,FALSE,"EXPLIC.VARIANTE";#N/A,#N/A,FALSE,"GENERAL EXP.AREA"}</definedName>
    <definedName name="fbxz" localSheetId="29" hidden="1">{#N/A,#N/A,FALSE,"CARATUL";#N/A,#N/A,FALSE,"PROFIT AND LOSS";#N/A,#N/A,FALSE,"GRAFICO_PBT";#N/A,#N/A,FALSE,"EXPLIC.VARIANTE";#N/A,#N/A,FALSE,"GENERAL EXP.AREA"}</definedName>
    <definedName name="fbxz" localSheetId="23" hidden="1">{#N/A,#N/A,FALSE,"CARATUL";#N/A,#N/A,FALSE,"PROFIT AND LOSS";#N/A,#N/A,FALSE,"GRAFICO_PBT";#N/A,#N/A,FALSE,"EXPLIC.VARIANTE";#N/A,#N/A,FALSE,"GENERAL EXP.AREA"}</definedName>
    <definedName name="fbxz" localSheetId="55" hidden="1">{#N/A,#N/A,FALSE,"CARATUL";#N/A,#N/A,FALSE,"PROFIT AND LOSS";#N/A,#N/A,FALSE,"GRAFICO_PBT";#N/A,#N/A,FALSE,"EXPLIC.VARIANTE";#N/A,#N/A,FALSE,"GENERAL EXP.AREA"}</definedName>
    <definedName name="fbxz" hidden="1">{#N/A,#N/A,FALSE,"CARATUL";#N/A,#N/A,FALSE,"PROFIT AND LOSS";#N/A,#N/A,FALSE,"GRAFICO_PBT";#N/A,#N/A,FALSE,"EXPLIC.VARIANTE";#N/A,#N/A,FALSE,"GENERAL EXP.AREA"}</definedName>
    <definedName name="fcb">#REF!</definedName>
    <definedName name="fcd">#REF!</definedName>
    <definedName name="FCGBSDGR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GBSDGR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cvxc" localSheetId="25" hidden="1">{#N/A,#N/A,FALSE,"Hoja1";#N/A,#N/A,FALSE,"Hoja2"}</definedName>
    <definedName name="fcvxc" localSheetId="27" hidden="1">{#N/A,#N/A,FALSE,"Hoja1";#N/A,#N/A,FALSE,"Hoja2"}</definedName>
    <definedName name="fcvxc" localSheetId="31" hidden="1">{#N/A,#N/A,FALSE,"Hoja1";#N/A,#N/A,FALSE,"Hoja2"}</definedName>
    <definedName name="fcvxc" localSheetId="29" hidden="1">{#N/A,#N/A,FALSE,"Hoja1";#N/A,#N/A,FALSE,"Hoja2"}</definedName>
    <definedName name="fcvxc" localSheetId="23" hidden="1">{#N/A,#N/A,FALSE,"Hoja1";#N/A,#N/A,FALSE,"Hoja2"}</definedName>
    <definedName name="fcvxc" localSheetId="55" hidden="1">{#N/A,#N/A,FALSE,"Hoja1";#N/A,#N/A,FALSE,"Hoja2"}</definedName>
    <definedName name="fcvxc" hidden="1">{#N/A,#N/A,FALSE,"Hoja1";#N/A,#N/A,FALSE,"Hoja2"}</definedName>
    <definedName name="FD">#REF!</definedName>
    <definedName name="FDADSSGFDFDSAGSGFDASGF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DSSGFDFDSAGSGFDASGF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afdsfsdfds" localSheetId="25" hidden="1">{#N/A,#N/A,FALSE,"CARATUL";#N/A,#N/A,FALSE,"PROFIT AND LOSS";#N/A,#N/A,FALSE,"GRAFICO_PBT";#N/A,#N/A,FALSE,"EXPLIC.VARIANTE";#N/A,#N/A,FALSE,"GENERAL EXP.AREA"}</definedName>
    <definedName name="fdafdsfsdfds" localSheetId="27" hidden="1">{#N/A,#N/A,FALSE,"CARATUL";#N/A,#N/A,FALSE,"PROFIT AND LOSS";#N/A,#N/A,FALSE,"GRAFICO_PBT";#N/A,#N/A,FALSE,"EXPLIC.VARIANTE";#N/A,#N/A,FALSE,"GENERAL EXP.AREA"}</definedName>
    <definedName name="fdafdsfsdfds" localSheetId="31" hidden="1">{#N/A,#N/A,FALSE,"CARATUL";#N/A,#N/A,FALSE,"PROFIT AND LOSS";#N/A,#N/A,FALSE,"GRAFICO_PBT";#N/A,#N/A,FALSE,"EXPLIC.VARIANTE";#N/A,#N/A,FALSE,"GENERAL EXP.AREA"}</definedName>
    <definedName name="fdafdsfsdfds" localSheetId="29" hidden="1">{#N/A,#N/A,FALSE,"CARATUL";#N/A,#N/A,FALSE,"PROFIT AND LOSS";#N/A,#N/A,FALSE,"GRAFICO_PBT";#N/A,#N/A,FALSE,"EXPLIC.VARIANTE";#N/A,#N/A,FALSE,"GENERAL EXP.AREA"}</definedName>
    <definedName name="fdafdsfsdfds" localSheetId="23" hidden="1">{#N/A,#N/A,FALSE,"CARATUL";#N/A,#N/A,FALSE,"PROFIT AND LOSS";#N/A,#N/A,FALSE,"GRAFICO_PBT";#N/A,#N/A,FALSE,"EXPLIC.VARIANTE";#N/A,#N/A,FALSE,"GENERAL EXP.AREA"}</definedName>
    <definedName name="fdafdsfsdfds" localSheetId="55" hidden="1">{#N/A,#N/A,FALSE,"CARATUL";#N/A,#N/A,FALSE,"PROFIT AND LOSS";#N/A,#N/A,FALSE,"GRAFICO_PBT";#N/A,#N/A,FALSE,"EXPLIC.VARIANTE";#N/A,#N/A,FALSE,"GENERAL EXP.AREA"}</definedName>
    <definedName name="fdafdsfsdfds" hidden="1">{#N/A,#N/A,FALSE,"CARATUL";#N/A,#N/A,FALSE,"PROFIT AND LOSS";#N/A,#N/A,FALSE,"GRAFICO_PBT";#N/A,#N/A,FALSE,"EXPLIC.VARIANTE";#N/A,#N/A,FALSE,"GENERAL EXP.AREA"}</definedName>
    <definedName name="fdasf" localSheetId="25" hidden="1">{"DLP_FOL_06",#N/A,FALSE,"RE1003"}</definedName>
    <definedName name="fdasf" localSheetId="27" hidden="1">{"DLP_FOL_06",#N/A,FALSE,"RE1003"}</definedName>
    <definedName name="fdasf" localSheetId="31" hidden="1">{"DLP_FOL_06",#N/A,FALSE,"RE1003"}</definedName>
    <definedName name="fdasf" localSheetId="29" hidden="1">{"DLP_FOL_06",#N/A,FALSE,"RE1003"}</definedName>
    <definedName name="fdasf" localSheetId="23" hidden="1">{"DLP_FOL_06",#N/A,FALSE,"RE1003"}</definedName>
    <definedName name="fdasf" localSheetId="55" hidden="1">{"DLP_FOL_06",#N/A,FALSE,"RE1003"}</definedName>
    <definedName name="fdasf" hidden="1">{"DLP_FOL_06",#N/A,FALSE,"RE1003"}</definedName>
    <definedName name="fdcfdcfdcfdc" localSheetId="25" hidden="1">{#N/A,#N/A,FALSE,"CARATUL";#N/A,#N/A,FALSE,"PROFIT AND LOSS";#N/A,#N/A,FALSE,"GRAFICO_PBT";#N/A,#N/A,FALSE,"EXPLIC.VARIANTE";#N/A,#N/A,FALSE,"GENERAL EXP.AREA"}</definedName>
    <definedName name="fdcfdcfdcfdc" localSheetId="27" hidden="1">{#N/A,#N/A,FALSE,"CARATUL";#N/A,#N/A,FALSE,"PROFIT AND LOSS";#N/A,#N/A,FALSE,"GRAFICO_PBT";#N/A,#N/A,FALSE,"EXPLIC.VARIANTE";#N/A,#N/A,FALSE,"GENERAL EXP.AREA"}</definedName>
    <definedName name="fdcfdcfdcfdc" localSheetId="31" hidden="1">{#N/A,#N/A,FALSE,"CARATUL";#N/A,#N/A,FALSE,"PROFIT AND LOSS";#N/A,#N/A,FALSE,"GRAFICO_PBT";#N/A,#N/A,FALSE,"EXPLIC.VARIANTE";#N/A,#N/A,FALSE,"GENERAL EXP.AREA"}</definedName>
    <definedName name="fdcfdcfdcfdc" localSheetId="29" hidden="1">{#N/A,#N/A,FALSE,"CARATUL";#N/A,#N/A,FALSE,"PROFIT AND LOSS";#N/A,#N/A,FALSE,"GRAFICO_PBT";#N/A,#N/A,FALSE,"EXPLIC.VARIANTE";#N/A,#N/A,FALSE,"GENERAL EXP.AREA"}</definedName>
    <definedName name="fdcfdcfdcfdc" localSheetId="23" hidden="1">{#N/A,#N/A,FALSE,"CARATUL";#N/A,#N/A,FALSE,"PROFIT AND LOSS";#N/A,#N/A,FALSE,"GRAFICO_PBT";#N/A,#N/A,FALSE,"EXPLIC.VARIANTE";#N/A,#N/A,FALSE,"GENERAL EXP.AREA"}</definedName>
    <definedName name="fdcfdcfdcfdc" localSheetId="55" hidden="1">{#N/A,#N/A,FALSE,"CARATUL";#N/A,#N/A,FALSE,"PROFIT AND LOSS";#N/A,#N/A,FALSE,"GRAFICO_PBT";#N/A,#N/A,FALSE,"EXPLIC.VARIANTE";#N/A,#N/A,FALSE,"GENERAL EXP.AREA"}</definedName>
    <definedName name="fdcfdcfdcfdc" hidden="1">{#N/A,#N/A,FALSE,"CARATUL";#N/A,#N/A,FALSE,"PROFIT AND LOSS";#N/A,#N/A,FALSE,"GRAFICO_PBT";#N/A,#N/A,FALSE,"EXPLIC.VARIANTE";#N/A,#N/A,FALSE,"GENERAL EXP.AREA"}</definedName>
    <definedName name="fddfr" localSheetId="25" hidden="1">{"Prenissas",#N/A,FALSE,"Consolidado (3)";"Lucros000",#N/A,FALSE,"Consolidado (3)";"LucrosHL",#N/A,FALSE,"Consolidado (3)";"Balanco",#N/A,FALSE,"Consolidado (3)";"FluxoC",#N/A,FALSE,"Consolidado (3)"}</definedName>
    <definedName name="fddfr" localSheetId="27" hidden="1">{"Prenissas",#N/A,FALSE,"Consolidado (3)";"Lucros000",#N/A,FALSE,"Consolidado (3)";"LucrosHL",#N/A,FALSE,"Consolidado (3)";"Balanco",#N/A,FALSE,"Consolidado (3)";"FluxoC",#N/A,FALSE,"Consolidado (3)"}</definedName>
    <definedName name="fddfr" localSheetId="31" hidden="1">{"Prenissas",#N/A,FALSE,"Consolidado (3)";"Lucros000",#N/A,FALSE,"Consolidado (3)";"LucrosHL",#N/A,FALSE,"Consolidado (3)";"Balanco",#N/A,FALSE,"Consolidado (3)";"FluxoC",#N/A,FALSE,"Consolidado (3)"}</definedName>
    <definedName name="fddfr" localSheetId="29" hidden="1">{"Prenissas",#N/A,FALSE,"Consolidado (3)";"Lucros000",#N/A,FALSE,"Consolidado (3)";"LucrosHL",#N/A,FALSE,"Consolidado (3)";"Balanco",#N/A,FALSE,"Consolidado (3)";"FluxoC",#N/A,FALSE,"Consolidado (3)"}</definedName>
    <definedName name="fddfr" localSheetId="23" hidden="1">{"Prenissas",#N/A,FALSE,"Consolidado (3)";"Lucros000",#N/A,FALSE,"Consolidado (3)";"LucrosHL",#N/A,FALSE,"Consolidado (3)";"Balanco",#N/A,FALSE,"Consolidado (3)";"FluxoC",#N/A,FALSE,"Consolidado (3)"}</definedName>
    <definedName name="fddfr" localSheetId="55" hidden="1">{"Prenissas",#N/A,FALSE,"Consolidado (3)";"Lucros000",#N/A,FALSE,"Consolidado (3)";"LucrosHL",#N/A,FALSE,"Consolidado (3)";"Balanco",#N/A,FALSE,"Consolidado (3)";"FluxoC",#N/A,FALSE,"Consolidado (3)"}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ERFR" localSheetId="25" hidden="1">{#N/A,#N/A,FALSE,"CARATUL";#N/A,#N/A,FALSE,"PROFIT AND LOSS";#N/A,#N/A,FALSE,"GRAFICO_PBT";#N/A,#N/A,FALSE,"EXPLIC.VARIANTE";#N/A,#N/A,FALSE,"GENERAL EXP.AREA"}</definedName>
    <definedName name="FDERFR" localSheetId="27" hidden="1">{#N/A,#N/A,FALSE,"CARATUL";#N/A,#N/A,FALSE,"PROFIT AND LOSS";#N/A,#N/A,FALSE,"GRAFICO_PBT";#N/A,#N/A,FALSE,"EXPLIC.VARIANTE";#N/A,#N/A,FALSE,"GENERAL EXP.AREA"}</definedName>
    <definedName name="FDERFR" localSheetId="31" hidden="1">{#N/A,#N/A,FALSE,"CARATUL";#N/A,#N/A,FALSE,"PROFIT AND LOSS";#N/A,#N/A,FALSE,"GRAFICO_PBT";#N/A,#N/A,FALSE,"EXPLIC.VARIANTE";#N/A,#N/A,FALSE,"GENERAL EXP.AREA"}</definedName>
    <definedName name="FDERFR" localSheetId="29" hidden="1">{#N/A,#N/A,FALSE,"CARATUL";#N/A,#N/A,FALSE,"PROFIT AND LOSS";#N/A,#N/A,FALSE,"GRAFICO_PBT";#N/A,#N/A,FALSE,"EXPLIC.VARIANTE";#N/A,#N/A,FALSE,"GENERAL EXP.AREA"}</definedName>
    <definedName name="FDERFR" localSheetId="23" hidden="1">{#N/A,#N/A,FALSE,"CARATUL";#N/A,#N/A,FALSE,"PROFIT AND LOSS";#N/A,#N/A,FALSE,"GRAFICO_PBT";#N/A,#N/A,FALSE,"EXPLIC.VARIANTE";#N/A,#N/A,FALSE,"GENERAL EXP.AREA"}</definedName>
    <definedName name="FDERFR" localSheetId="55" hidden="1">{#N/A,#N/A,FALSE,"CARATUL";#N/A,#N/A,FALSE,"PROFIT AND LOSS";#N/A,#N/A,FALSE,"GRAFICO_PBT";#N/A,#N/A,FALSE,"EXPLIC.VARIANTE";#N/A,#N/A,FALSE,"GENERAL EXP.AREA"}</definedName>
    <definedName name="FDERFR" hidden="1">{#N/A,#N/A,FALSE,"CARATUL";#N/A,#N/A,FALSE,"PROFIT AND LOSS";#N/A,#N/A,FALSE,"GRAFICO_PBT";#N/A,#N/A,FALSE,"EXPLIC.VARIANTE";#N/A,#N/A,FALSE,"GENERAL EXP.AREA"}</definedName>
    <definedName name="fdf" hidden="1">#REF!</definedName>
    <definedName name="fdfd" localSheetId="25" hidden="1">{"DLP_FOL_14",#N/A,FALSE,"RE1003"}</definedName>
    <definedName name="fdfd" localSheetId="27" hidden="1">{"DLP_FOL_14",#N/A,FALSE,"RE1003"}</definedName>
    <definedName name="fdfd" localSheetId="31" hidden="1">{"DLP_FOL_14",#N/A,FALSE,"RE1003"}</definedName>
    <definedName name="fdfd" localSheetId="29" hidden="1">{"DLP_FOL_14",#N/A,FALSE,"RE1003"}</definedName>
    <definedName name="fdfd" localSheetId="23" hidden="1">{"DLP_FOL_14",#N/A,FALSE,"RE1003"}</definedName>
    <definedName name="fdfd" localSheetId="55" hidden="1">{"DLP_FOL_14",#N/A,FALSE,"RE1003"}</definedName>
    <definedName name="fdfd" hidden="1">{"DLP_FOL_14",#N/A,FALSE,"RE1003"}</definedName>
    <definedName name="fdfdf">#REF!</definedName>
    <definedName name="fdfdfd" localSheetId="25" hidden="1">{#N/A,#N/A,FALSE,"CARATUL";#N/A,#N/A,FALSE,"PROFIT AND LOSS";#N/A,#N/A,FALSE,"GRAFICO_PBT";#N/A,#N/A,FALSE,"EXPLIC.VARIANTE";#N/A,#N/A,FALSE,"GENERAL EXP.AREA"}</definedName>
    <definedName name="fdfdfd" localSheetId="27" hidden="1">{#N/A,#N/A,FALSE,"CARATUL";#N/A,#N/A,FALSE,"PROFIT AND LOSS";#N/A,#N/A,FALSE,"GRAFICO_PBT";#N/A,#N/A,FALSE,"EXPLIC.VARIANTE";#N/A,#N/A,FALSE,"GENERAL EXP.AREA"}</definedName>
    <definedName name="fdfdfd" localSheetId="31" hidden="1">{#N/A,#N/A,FALSE,"CARATUL";#N/A,#N/A,FALSE,"PROFIT AND LOSS";#N/A,#N/A,FALSE,"GRAFICO_PBT";#N/A,#N/A,FALSE,"EXPLIC.VARIANTE";#N/A,#N/A,FALSE,"GENERAL EXP.AREA"}</definedName>
    <definedName name="fdfdfd" localSheetId="29" hidden="1">{#N/A,#N/A,FALSE,"CARATUL";#N/A,#N/A,FALSE,"PROFIT AND LOSS";#N/A,#N/A,FALSE,"GRAFICO_PBT";#N/A,#N/A,FALSE,"EXPLIC.VARIANTE";#N/A,#N/A,FALSE,"GENERAL EXP.AREA"}</definedName>
    <definedName name="fdfdfd" localSheetId="23" hidden="1">{#N/A,#N/A,FALSE,"CARATUL";#N/A,#N/A,FALSE,"PROFIT AND LOSS";#N/A,#N/A,FALSE,"GRAFICO_PBT";#N/A,#N/A,FALSE,"EXPLIC.VARIANTE";#N/A,#N/A,FALSE,"GENERAL EXP.AREA"}</definedName>
    <definedName name="fdfdfd" localSheetId="55" hidden="1">{#N/A,#N/A,FALSE,"CARATUL";#N/A,#N/A,FALSE,"PROFIT AND LOSS";#N/A,#N/A,FALSE,"GRAFICO_PBT";#N/A,#N/A,FALSE,"EXPLIC.VARIANTE";#N/A,#N/A,FALSE,"GENERAL EXP.AREA"}</definedName>
    <definedName name="fdfdfd" hidden="1">{#N/A,#N/A,FALSE,"CARATUL";#N/A,#N/A,FALSE,"PROFIT AND LOSS";#N/A,#N/A,FALSE,"GRAFICO_PBT";#N/A,#N/A,FALSE,"EXPLIC.VARIANTE";#N/A,#N/A,FALSE,"GENERAL EXP.AREA"}</definedName>
    <definedName name="FDFDFDF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fdfdfdfdfdeee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afdsagfdsgfvsd" localSheetId="25" hidden="1">{#N/A,#N/A,FALSE,"CARATUL";#N/A,#N/A,FALSE,"PROFIT AND LOSS";#N/A,#N/A,FALSE,"GRAFICO_PBT";#N/A,#N/A,FALSE,"EXPLIC.VARIANTE";#N/A,#N/A,FALSE,"GENERAL EXP.AREA"}</definedName>
    <definedName name="fdfdsafdsagfdsgfvsd" localSheetId="27" hidden="1">{#N/A,#N/A,FALSE,"CARATUL";#N/A,#N/A,FALSE,"PROFIT AND LOSS";#N/A,#N/A,FALSE,"GRAFICO_PBT";#N/A,#N/A,FALSE,"EXPLIC.VARIANTE";#N/A,#N/A,FALSE,"GENERAL EXP.AREA"}</definedName>
    <definedName name="fdfdsafdsagfdsgfvsd" localSheetId="31" hidden="1">{#N/A,#N/A,FALSE,"CARATUL";#N/A,#N/A,FALSE,"PROFIT AND LOSS";#N/A,#N/A,FALSE,"GRAFICO_PBT";#N/A,#N/A,FALSE,"EXPLIC.VARIANTE";#N/A,#N/A,FALSE,"GENERAL EXP.AREA"}</definedName>
    <definedName name="fdfdsafdsagfdsgfvsd" localSheetId="29" hidden="1">{#N/A,#N/A,FALSE,"CARATUL";#N/A,#N/A,FALSE,"PROFIT AND LOSS";#N/A,#N/A,FALSE,"GRAFICO_PBT";#N/A,#N/A,FALSE,"EXPLIC.VARIANTE";#N/A,#N/A,FALSE,"GENERAL EXP.AREA"}</definedName>
    <definedName name="fdfdsafdsagfdsgfvsd" localSheetId="23" hidden="1">{#N/A,#N/A,FALSE,"CARATUL";#N/A,#N/A,FALSE,"PROFIT AND LOSS";#N/A,#N/A,FALSE,"GRAFICO_PBT";#N/A,#N/A,FALSE,"EXPLIC.VARIANTE";#N/A,#N/A,FALSE,"GENERAL EXP.AREA"}</definedName>
    <definedName name="fdfdsafdsagfdsgfvsd" localSheetId="55" hidden="1">{#N/A,#N/A,FALSE,"CARATUL";#N/A,#N/A,FALSE,"PROFIT AND LOSS";#N/A,#N/A,FALSE,"GRAFICO_PBT";#N/A,#N/A,FALSE,"EXPLIC.VARIANTE";#N/A,#N/A,FALSE,"GENERAL EXP.AREA"}</definedName>
    <definedName name="fdfdsafdsagfdsgfvsd" hidden="1">{#N/A,#N/A,FALSE,"CARATUL";#N/A,#N/A,FALSE,"PROFIT AND LOSS";#N/A,#N/A,FALSE,"GRAFICO_PBT";#N/A,#N/A,FALSE,"EXPLIC.VARIANTE";#N/A,#N/A,FALSE,"GENERAL EXP.AREA"}</definedName>
    <definedName name="fdfdsfdsdsfdsfdfdssd" localSheetId="25" hidden="1">{#N/A,#N/A,FALSE,"CARATUL";#N/A,#N/A,FALSE,"PROFIT AND LOSS";#N/A,#N/A,FALSE,"GRAFICO_PBT";#N/A,#N/A,FALSE,"EXPLIC.VARIANTE";#N/A,#N/A,FALSE,"GENERAL EXP.AREA"}</definedName>
    <definedName name="fdfdsfdsdsfdsfdfdssd" localSheetId="27" hidden="1">{#N/A,#N/A,FALSE,"CARATUL";#N/A,#N/A,FALSE,"PROFIT AND LOSS";#N/A,#N/A,FALSE,"GRAFICO_PBT";#N/A,#N/A,FALSE,"EXPLIC.VARIANTE";#N/A,#N/A,FALSE,"GENERAL EXP.AREA"}</definedName>
    <definedName name="fdfdsfdsdsfdsfdfdssd" localSheetId="31" hidden="1">{#N/A,#N/A,FALSE,"CARATUL";#N/A,#N/A,FALSE,"PROFIT AND LOSS";#N/A,#N/A,FALSE,"GRAFICO_PBT";#N/A,#N/A,FALSE,"EXPLIC.VARIANTE";#N/A,#N/A,FALSE,"GENERAL EXP.AREA"}</definedName>
    <definedName name="fdfdsfdsdsfdsfdfdssd" localSheetId="29" hidden="1">{#N/A,#N/A,FALSE,"CARATUL";#N/A,#N/A,FALSE,"PROFIT AND LOSS";#N/A,#N/A,FALSE,"GRAFICO_PBT";#N/A,#N/A,FALSE,"EXPLIC.VARIANTE";#N/A,#N/A,FALSE,"GENERAL EXP.AREA"}</definedName>
    <definedName name="fdfdsfdsdsfdsfdfdssd" localSheetId="23" hidden="1">{#N/A,#N/A,FALSE,"CARATUL";#N/A,#N/A,FALSE,"PROFIT AND LOSS";#N/A,#N/A,FALSE,"GRAFICO_PBT";#N/A,#N/A,FALSE,"EXPLIC.VARIANTE";#N/A,#N/A,FALSE,"GENERAL EXP.AREA"}</definedName>
    <definedName name="fdfdsfdsdsfdsfdfdssd" localSheetId="55" hidden="1">{#N/A,#N/A,FALSE,"CARATUL";#N/A,#N/A,FALSE,"PROFIT AND LOSS";#N/A,#N/A,FALSE,"GRAFICO_PBT";#N/A,#N/A,FALSE,"EXPLIC.VARIANTE";#N/A,#N/A,FALSE,"GENERAL EXP.AREA"}</definedName>
    <definedName name="fdfdsfdsdsfdsfdfdssd" hidden="1">{#N/A,#N/A,FALSE,"CARATUL";#N/A,#N/A,FALSE,"PROFIT AND LOSS";#N/A,#N/A,FALSE,"GRAFICO_PBT";#N/A,#N/A,FALSE,"EXPLIC.VARIANTE";#N/A,#N/A,FALSE,"GENERAL EXP.AREA"}</definedName>
    <definedName name="fdfdsfs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edwfwfwf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fff" localSheetId="25" hidden="1">{#N/A,#N/A,FALSE,"CARATUL";#N/A,#N/A,FALSE,"PROFIT AND LOSS";#N/A,#N/A,FALSE,"GRAFICO_PBT";#N/A,#N/A,FALSE,"EXPLIC.VARIANTE";#N/A,#N/A,FALSE,"GENERAL EXP.AREA"}</definedName>
    <definedName name="fdffff" localSheetId="27" hidden="1">{#N/A,#N/A,FALSE,"CARATUL";#N/A,#N/A,FALSE,"PROFIT AND LOSS";#N/A,#N/A,FALSE,"GRAFICO_PBT";#N/A,#N/A,FALSE,"EXPLIC.VARIANTE";#N/A,#N/A,FALSE,"GENERAL EXP.AREA"}</definedName>
    <definedName name="fdffff" localSheetId="31" hidden="1">{#N/A,#N/A,FALSE,"CARATUL";#N/A,#N/A,FALSE,"PROFIT AND LOSS";#N/A,#N/A,FALSE,"GRAFICO_PBT";#N/A,#N/A,FALSE,"EXPLIC.VARIANTE";#N/A,#N/A,FALSE,"GENERAL EXP.AREA"}</definedName>
    <definedName name="fdffff" localSheetId="29" hidden="1">{#N/A,#N/A,FALSE,"CARATUL";#N/A,#N/A,FALSE,"PROFIT AND LOSS";#N/A,#N/A,FALSE,"GRAFICO_PBT";#N/A,#N/A,FALSE,"EXPLIC.VARIANTE";#N/A,#N/A,FALSE,"GENERAL EXP.AREA"}</definedName>
    <definedName name="fdffff" localSheetId="23" hidden="1">{#N/A,#N/A,FALSE,"CARATUL";#N/A,#N/A,FALSE,"PROFIT AND LOSS";#N/A,#N/A,FALSE,"GRAFICO_PBT";#N/A,#N/A,FALSE,"EXPLIC.VARIANTE";#N/A,#N/A,FALSE,"GENERAL EXP.AREA"}</definedName>
    <definedName name="fdffff" localSheetId="55" hidden="1">{#N/A,#N/A,FALSE,"CARATUL";#N/A,#N/A,FALSE,"PROFIT AND LOSS";#N/A,#N/A,FALSE,"GRAFICO_PBT";#N/A,#N/A,FALSE,"EXPLIC.VARIANTE";#N/A,#N/A,FALSE,"GENERAL EXP.AREA"}</definedName>
    <definedName name="fdffff" hidden="1">{#N/A,#N/A,FALSE,"CARATUL";#N/A,#N/A,FALSE,"PROFIT AND LOSS";#N/A,#N/A,FALSE,"GRAFICO_PBT";#N/A,#N/A,FALSE,"EXPLIC.VARIANTE";#N/A,#N/A,FALSE,"GENERAL EXP.AREA"}</definedName>
    <definedName name="FDFGDFDDDDD" localSheetId="25" hidden="1">{#N/A,#N/A,FALSE,"CARATUL";#N/A,#N/A,FALSE,"PROFIT AND LOSS";#N/A,#N/A,FALSE,"GRAFICO_PBT";#N/A,#N/A,FALSE,"EXPLIC.VARIANTE";#N/A,#N/A,FALSE,"GENERAL EXP.AREA"}</definedName>
    <definedName name="FDFGDFDDDDD" localSheetId="27" hidden="1">{#N/A,#N/A,FALSE,"CARATUL";#N/A,#N/A,FALSE,"PROFIT AND LOSS";#N/A,#N/A,FALSE,"GRAFICO_PBT";#N/A,#N/A,FALSE,"EXPLIC.VARIANTE";#N/A,#N/A,FALSE,"GENERAL EXP.AREA"}</definedName>
    <definedName name="FDFGDFDDDDD" localSheetId="31" hidden="1">{#N/A,#N/A,FALSE,"CARATUL";#N/A,#N/A,FALSE,"PROFIT AND LOSS";#N/A,#N/A,FALSE,"GRAFICO_PBT";#N/A,#N/A,FALSE,"EXPLIC.VARIANTE";#N/A,#N/A,FALSE,"GENERAL EXP.AREA"}</definedName>
    <definedName name="FDFGDFDDDDD" localSheetId="29" hidden="1">{#N/A,#N/A,FALSE,"CARATUL";#N/A,#N/A,FALSE,"PROFIT AND LOSS";#N/A,#N/A,FALSE,"GRAFICO_PBT";#N/A,#N/A,FALSE,"EXPLIC.VARIANTE";#N/A,#N/A,FALSE,"GENERAL EXP.AREA"}</definedName>
    <definedName name="FDFGDFDDDDD" localSheetId="23" hidden="1">{#N/A,#N/A,FALSE,"CARATUL";#N/A,#N/A,FALSE,"PROFIT AND LOSS";#N/A,#N/A,FALSE,"GRAFICO_PBT";#N/A,#N/A,FALSE,"EXPLIC.VARIANTE";#N/A,#N/A,FALSE,"GENERAL EXP.AREA"}</definedName>
    <definedName name="FDFGDFDDDDD" localSheetId="55" hidden="1">{#N/A,#N/A,FALSE,"CARATUL";#N/A,#N/A,FALSE,"PROFIT AND LOSS";#N/A,#N/A,FALSE,"GRAFICO_PBT";#N/A,#N/A,FALSE,"EXPLIC.VARIANTE";#N/A,#N/A,FALSE,"GENERAL EXP.AREA"}</definedName>
    <definedName name="FDFGDFDDDDD" hidden="1">{#N/A,#N/A,FALSE,"CARATUL";#N/A,#N/A,FALSE,"PROFIT AND LOSS";#N/A,#N/A,FALSE,"GRAFICO_PBT";#N/A,#N/A,FALSE,"EXPLIC.VARIANTE";#N/A,#N/A,FALSE,"GENERAL EXP.AREA"}</definedName>
    <definedName name="fdfr" hidden="1">#REF!</definedName>
    <definedName name="fdfssdf" localSheetId="25" hidden="1">{#N/A,#N/A,FALSE,"BALLANTINE´S ";#N/A,#N/A,FALSE,"FUNDADOR"}</definedName>
    <definedName name="fdfssdf" localSheetId="27" hidden="1">{#N/A,#N/A,FALSE,"BALLANTINE´S ";#N/A,#N/A,FALSE,"FUNDADOR"}</definedName>
    <definedName name="fdfssdf" localSheetId="31" hidden="1">{#N/A,#N/A,FALSE,"BALLANTINE´S ";#N/A,#N/A,FALSE,"FUNDADOR"}</definedName>
    <definedName name="fdfssdf" localSheetId="29" hidden="1">{#N/A,#N/A,FALSE,"BALLANTINE´S ";#N/A,#N/A,FALSE,"FUNDADOR"}</definedName>
    <definedName name="fdfssdf" localSheetId="23" hidden="1">{#N/A,#N/A,FALSE,"BALLANTINE´S ";#N/A,#N/A,FALSE,"FUNDADOR"}</definedName>
    <definedName name="fdfssdf" localSheetId="55" hidden="1">{#N/A,#N/A,FALSE,"BALLANTINE´S ";#N/A,#N/A,FALSE,"FUNDADOR"}</definedName>
    <definedName name="fdfssdf" hidden="1">{#N/A,#N/A,FALSE,"BALLANTINE´S ";#N/A,#N/A,FALSE,"FUNDADOR"}</definedName>
    <definedName name="fdgd" localSheetId="25" hidden="1">{#N/A,#N/A,FALSE,"SP1-OUT";#N/A,#N/A,FALSE,"SP1-NOV";#N/A,#N/A,FALSE,"SANT-OUT";#N/A,#N/A,FALSE,"SANT-NOV";#N/A,#N/A,FALSE,"CAMP-OUT";#N/A,#N/A,FALSE,"CAMP-NOV";#N/A,#N/A,FALSE,"CRONO 1";#N/A,#N/A,FALSE,"CAPA"}</definedName>
    <definedName name="fdgd" localSheetId="27" hidden="1">{#N/A,#N/A,FALSE,"SP1-OUT";#N/A,#N/A,FALSE,"SP1-NOV";#N/A,#N/A,FALSE,"SANT-OUT";#N/A,#N/A,FALSE,"SANT-NOV";#N/A,#N/A,FALSE,"CAMP-OUT";#N/A,#N/A,FALSE,"CAMP-NOV";#N/A,#N/A,FALSE,"CRONO 1";#N/A,#N/A,FALSE,"CAPA"}</definedName>
    <definedName name="fdgd" localSheetId="31" hidden="1">{#N/A,#N/A,FALSE,"SP1-OUT";#N/A,#N/A,FALSE,"SP1-NOV";#N/A,#N/A,FALSE,"SANT-OUT";#N/A,#N/A,FALSE,"SANT-NOV";#N/A,#N/A,FALSE,"CAMP-OUT";#N/A,#N/A,FALSE,"CAMP-NOV";#N/A,#N/A,FALSE,"CRONO 1";#N/A,#N/A,FALSE,"CAPA"}</definedName>
    <definedName name="fdgd" localSheetId="29" hidden="1">{#N/A,#N/A,FALSE,"SP1-OUT";#N/A,#N/A,FALSE,"SP1-NOV";#N/A,#N/A,FALSE,"SANT-OUT";#N/A,#N/A,FALSE,"SANT-NOV";#N/A,#N/A,FALSE,"CAMP-OUT";#N/A,#N/A,FALSE,"CAMP-NOV";#N/A,#N/A,FALSE,"CRONO 1";#N/A,#N/A,FALSE,"CAPA"}</definedName>
    <definedName name="fdgd" localSheetId="23" hidden="1">{#N/A,#N/A,FALSE,"SP1-OUT";#N/A,#N/A,FALSE,"SP1-NOV";#N/A,#N/A,FALSE,"SANT-OUT";#N/A,#N/A,FALSE,"SANT-NOV";#N/A,#N/A,FALSE,"CAMP-OUT";#N/A,#N/A,FALSE,"CAMP-NOV";#N/A,#N/A,FALSE,"CRONO 1";#N/A,#N/A,FALSE,"CAPA"}</definedName>
    <definedName name="fdgd" localSheetId="55" hidden="1">{#N/A,#N/A,FALSE,"SP1-OUT";#N/A,#N/A,FALSE,"SP1-NOV";#N/A,#N/A,FALSE,"SANT-OUT";#N/A,#N/A,FALSE,"SANT-NOV";#N/A,#N/A,FALSE,"CAMP-OUT";#N/A,#N/A,FALSE,"CAMP-NOV";#N/A,#N/A,FALSE,"CRONO 1";#N/A,#N/A,FALSE,"CAPA"}</definedName>
    <definedName name="fdgd" hidden="1">{#N/A,#N/A,FALSE,"SP1-OUT";#N/A,#N/A,FALSE,"SP1-NOV";#N/A,#N/A,FALSE,"SANT-OUT";#N/A,#N/A,FALSE,"SANT-NOV";#N/A,#N/A,FALSE,"CAMP-OUT";#N/A,#N/A,FALSE,"CAMP-NOV";#N/A,#N/A,FALSE,"CRONO 1";#N/A,#N/A,FALSE,"CAPA"}</definedName>
    <definedName name="fdgdfg" localSheetId="25" hidden="1">{"RESUMEN",#N/A,FALSE,"RESUMEN";"RESUMEN_MARG",#N/A,FALSE,"RESUMEN"}</definedName>
    <definedName name="fdgdfg" localSheetId="27" hidden="1">{"RESUMEN",#N/A,FALSE,"RESUMEN";"RESUMEN_MARG",#N/A,FALSE,"RESUMEN"}</definedName>
    <definedName name="fdgdfg" localSheetId="31" hidden="1">{"RESUMEN",#N/A,FALSE,"RESUMEN";"RESUMEN_MARG",#N/A,FALSE,"RESUMEN"}</definedName>
    <definedName name="fdgdfg" localSheetId="29" hidden="1">{"RESUMEN",#N/A,FALSE,"RESUMEN";"RESUMEN_MARG",#N/A,FALSE,"RESUMEN"}</definedName>
    <definedName name="fdgdfg" localSheetId="23" hidden="1">{"RESUMEN",#N/A,FALSE,"RESUMEN";"RESUMEN_MARG",#N/A,FALSE,"RESUMEN"}</definedName>
    <definedName name="fdgdfg" localSheetId="55" hidden="1">{"RESUMEN",#N/A,FALSE,"RESUMEN";"RESUMEN_MARG",#N/A,FALSE,"RESUMEN"}</definedName>
    <definedName name="fdgdfg" hidden="1">{"RESUMEN",#N/A,FALSE,"RESUMEN";"RESUMEN_MARG",#N/A,FALSE,"RESUMEN"}</definedName>
    <definedName name="FDGDFGHDFG">#REF!</definedName>
    <definedName name="fdgdte">#REF!</definedName>
    <definedName name="fdghdgf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ghdgf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hgxd" hidden="1">#REF!</definedName>
    <definedName name="fdhs" hidden="1">#REF!</definedName>
    <definedName name="fdryhreyery" localSheetId="25" hidden="1">{"1DhPgAbs",#N/A,FALSE,"dHora";"2DhPgPerc",#N/A,FALSE,"dHora";"3DhPgAbsAcum",#N/A,FALSE,"dHora"}</definedName>
    <definedName name="fdryhreyery" localSheetId="27" hidden="1">{"1DhPgAbs",#N/A,FALSE,"dHora";"2DhPgPerc",#N/A,FALSE,"dHora";"3DhPgAbsAcum",#N/A,FALSE,"dHora"}</definedName>
    <definedName name="fdryhreyery" localSheetId="31" hidden="1">{"1DhPgAbs",#N/A,FALSE,"dHora";"2DhPgPerc",#N/A,FALSE,"dHora";"3DhPgAbsAcum",#N/A,FALSE,"dHora"}</definedName>
    <definedName name="fdryhreyery" localSheetId="29" hidden="1">{"1DhPgAbs",#N/A,FALSE,"dHora";"2DhPgPerc",#N/A,FALSE,"dHora";"3DhPgAbsAcum",#N/A,FALSE,"dHora"}</definedName>
    <definedName name="fdryhreyery" localSheetId="23" hidden="1">{"1DhPgAbs",#N/A,FALSE,"dHora";"2DhPgPerc",#N/A,FALSE,"dHora";"3DhPgAbsAcum",#N/A,FALSE,"dHora"}</definedName>
    <definedName name="fdryhreyery" localSheetId="55" hidden="1">{"1DhPgAbs",#N/A,FALSE,"dHora";"2DhPgPerc",#N/A,FALSE,"dHora";"3DhPgAbsAcum",#N/A,FALSE,"dHora"}</definedName>
    <definedName name="fdryhreyery" hidden="1">{"1DhPgAbs",#N/A,FALSE,"dHora";"2DhPgPerc",#N/A,FALSE,"dHora";"3DhPgAbsAcum",#N/A,FALSE,"dHora"}</definedName>
    <definedName name="FDS">#REF!</definedName>
    <definedName name="fdsa" localSheetId="25" hidden="1">{"CAPA_ACU_FOL_01",#N/A,FALSE,"RE1003"}</definedName>
    <definedName name="fdsa" localSheetId="27" hidden="1">{"CAPA_ACU_FOL_01",#N/A,FALSE,"RE1003"}</definedName>
    <definedName name="fdsa" localSheetId="31" hidden="1">{"CAPA_ACU_FOL_01",#N/A,FALSE,"RE1003"}</definedName>
    <definedName name="fdsa" localSheetId="29" hidden="1">{"CAPA_ACU_FOL_01",#N/A,FALSE,"RE1003"}</definedName>
    <definedName name="fdsa" localSheetId="23" hidden="1">{"CAPA_ACU_FOL_01",#N/A,FALSE,"RE1003"}</definedName>
    <definedName name="fdsa" localSheetId="55" hidden="1">{"CAPA_ACU_FOL_01",#N/A,FALSE,"RE1003"}</definedName>
    <definedName name="fdsa" hidden="1">{"CAPA_ACU_FOL_01",#N/A,FALSE,"RE1003"}</definedName>
    <definedName name="fdsdds" localSheetId="39">[1]!_________p1</definedName>
    <definedName name="fdsdds" localSheetId="20">[1]!_________p1</definedName>
    <definedName name="fdsdds" localSheetId="4">[1]!_________p1</definedName>
    <definedName name="fdsdds" localSheetId="25">[1]!_________p1</definedName>
    <definedName name="fdsdds" localSheetId="27">[1]!_________p1</definedName>
    <definedName name="fdsdds" localSheetId="31">[1]!_________p1</definedName>
    <definedName name="fdsdds" localSheetId="35">[1]!_________p1</definedName>
    <definedName name="fdsdds" localSheetId="33">[1]!_________p1</definedName>
    <definedName name="fdsdds" localSheetId="53">[1]!_________p1</definedName>
    <definedName name="fdsdds" localSheetId="29">[1]!_________p1</definedName>
    <definedName name="fdsdds" localSheetId="49">[1]!_________p1</definedName>
    <definedName name="fdsdds" localSheetId="6">[1]!_________p1</definedName>
    <definedName name="fdsdds" localSheetId="41">[1]!_________p1</definedName>
    <definedName name="fdsdds" localSheetId="8">[1]!_________p1</definedName>
    <definedName name="fdsdds" localSheetId="43">[1]!_________p1</definedName>
    <definedName name="fdsdds" localSheetId="10">[1]!_________p1</definedName>
    <definedName name="fdsdds" localSheetId="37">[1]!_________p1</definedName>
    <definedName name="fdsdds" localSheetId="12">[1]!_________p1</definedName>
    <definedName name="fdsdds" localSheetId="51">[1]!_________p1</definedName>
    <definedName name="fdsdds" localSheetId="14">[1]!_________p1</definedName>
    <definedName name="fdsdds" localSheetId="23">[1]!_________p1</definedName>
    <definedName name="fdsdds" localSheetId="55">[0]!_________p1</definedName>
    <definedName name="fdsdds" localSheetId="47">[1]!_________p1</definedName>
    <definedName name="fdsdds" localSheetId="18">[1]!_________p1</definedName>
    <definedName name="fdsdds" localSheetId="45">[1]!_________p1</definedName>
    <definedName name="fdsdds" localSheetId="16">[1]!_________p1</definedName>
    <definedName name="fdsdds">[0]!_________p1</definedName>
    <definedName name="fdsdf" localSheetId="25" hidden="1">{#N/A,#N/A,FALSE,"model"}</definedName>
    <definedName name="fdsdf" localSheetId="27" hidden="1">{#N/A,#N/A,FALSE,"model"}</definedName>
    <definedName name="fdsdf" localSheetId="31" hidden="1">{#N/A,#N/A,FALSE,"model"}</definedName>
    <definedName name="fdsdf" localSheetId="29" hidden="1">{#N/A,#N/A,FALSE,"model"}</definedName>
    <definedName name="fdsdf" localSheetId="23" hidden="1">{#N/A,#N/A,FALSE,"model"}</definedName>
    <definedName name="fdsdf" localSheetId="55" hidden="1">{#N/A,#N/A,FALSE,"model"}</definedName>
    <definedName name="fdsdf" hidden="1">{#N/A,#N/A,FALSE,"model"}</definedName>
    <definedName name="fdsdfs" localSheetId="25" hidden="1">{"prem1",#N/A,FALSE,"Consolidado";"pl_us",#N/A,FALSE,"Consolidado";"pl_hl",#N/A,FALSE,"Consolidado";"bs",#N/A,FALSE,"Consolidado";"cf",#N/A,FALSE,"Consolidado"}</definedName>
    <definedName name="fdsdfs" localSheetId="27" hidden="1">{"prem1",#N/A,FALSE,"Consolidado";"pl_us",#N/A,FALSE,"Consolidado";"pl_hl",#N/A,FALSE,"Consolidado";"bs",#N/A,FALSE,"Consolidado";"cf",#N/A,FALSE,"Consolidado"}</definedName>
    <definedName name="fdsdfs" localSheetId="31" hidden="1">{"prem1",#N/A,FALSE,"Consolidado";"pl_us",#N/A,FALSE,"Consolidado";"pl_hl",#N/A,FALSE,"Consolidado";"bs",#N/A,FALSE,"Consolidado";"cf",#N/A,FALSE,"Consolidado"}</definedName>
    <definedName name="fdsdfs" localSheetId="29" hidden="1">{"prem1",#N/A,FALSE,"Consolidado";"pl_us",#N/A,FALSE,"Consolidado";"pl_hl",#N/A,FALSE,"Consolidado";"bs",#N/A,FALSE,"Consolidado";"cf",#N/A,FALSE,"Consolidado"}</definedName>
    <definedName name="fdsdfs" localSheetId="23" hidden="1">{"prem1",#N/A,FALSE,"Consolidado";"pl_us",#N/A,FALSE,"Consolidado";"pl_hl",#N/A,FALSE,"Consolidado";"bs",#N/A,FALSE,"Consolidado";"cf",#N/A,FALSE,"Consolidado"}</definedName>
    <definedName name="fdsdfs" localSheetId="55" hidden="1">{"prem1",#N/A,FALSE,"Consolidado";"pl_us",#N/A,FALSE,"Consolidado";"pl_hl",#N/A,FALSE,"Consolidado";"bs",#N/A,FALSE,"Consolidado";"cf",#N/A,FALSE,"Consolidado"}</definedName>
    <definedName name="fdsdfs" hidden="1">{"prem1",#N/A,FALSE,"Consolidado";"pl_us",#N/A,FALSE,"Consolidado";"pl_hl",#N/A,FALSE,"Consolidado";"bs",#N/A,FALSE,"Consolidado";"cf",#N/A,FALSE,"Consolidado"}</definedName>
    <definedName name="FDSDSSDSDSFDDS" localSheetId="25" hidden="1">{#N/A,#N/A,FALSE,"CARATUL";#N/A,#N/A,FALSE,"PROFIT AND LOSS";#N/A,#N/A,FALSE,"GRAFICO_PBT";#N/A,#N/A,FALSE,"EXPLIC.VARIANTE";#N/A,#N/A,FALSE,"GENERAL EXP.AREA"}</definedName>
    <definedName name="FDSDSSDSDSFDDS" localSheetId="27" hidden="1">{#N/A,#N/A,FALSE,"CARATUL";#N/A,#N/A,FALSE,"PROFIT AND LOSS";#N/A,#N/A,FALSE,"GRAFICO_PBT";#N/A,#N/A,FALSE,"EXPLIC.VARIANTE";#N/A,#N/A,FALSE,"GENERAL EXP.AREA"}</definedName>
    <definedName name="FDSDSSDSDSFDDS" localSheetId="31" hidden="1">{#N/A,#N/A,FALSE,"CARATUL";#N/A,#N/A,FALSE,"PROFIT AND LOSS";#N/A,#N/A,FALSE,"GRAFICO_PBT";#N/A,#N/A,FALSE,"EXPLIC.VARIANTE";#N/A,#N/A,FALSE,"GENERAL EXP.AREA"}</definedName>
    <definedName name="FDSDSSDSDSFDDS" localSheetId="29" hidden="1">{#N/A,#N/A,FALSE,"CARATUL";#N/A,#N/A,FALSE,"PROFIT AND LOSS";#N/A,#N/A,FALSE,"GRAFICO_PBT";#N/A,#N/A,FALSE,"EXPLIC.VARIANTE";#N/A,#N/A,FALSE,"GENERAL EXP.AREA"}</definedName>
    <definedName name="FDSDSSDSDSFDDS" localSheetId="23" hidden="1">{#N/A,#N/A,FALSE,"CARATUL";#N/A,#N/A,FALSE,"PROFIT AND LOSS";#N/A,#N/A,FALSE,"GRAFICO_PBT";#N/A,#N/A,FALSE,"EXPLIC.VARIANTE";#N/A,#N/A,FALSE,"GENERAL EXP.AREA"}</definedName>
    <definedName name="FDSDSSDSDSFDDS" localSheetId="55" hidden="1">{#N/A,#N/A,FALSE,"CARATUL";#N/A,#N/A,FALSE,"PROFIT AND LOSS";#N/A,#N/A,FALSE,"GRAFICO_PBT";#N/A,#N/A,FALSE,"EXPLIC.VARIANTE";#N/A,#N/A,FALSE,"GENERAL EXP.AREA"}</definedName>
    <definedName name="FDSDSSDSDSFDDS" hidden="1">{#N/A,#N/A,FALSE,"CARATUL";#N/A,#N/A,FALSE,"PROFIT AND LOSS";#N/A,#N/A,FALSE,"GRAFICO_PBT";#N/A,#N/A,FALSE,"EXPLIC.VARIANTE";#N/A,#N/A,FALSE,"GENERAL EXP.AREA"}</definedName>
    <definedName name="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" localSheetId="25" hidden="1">{#N/A,#N/A,FALSE,"CARATUL";#N/A,#N/A,FALSE,"PROFIT AND LOSS";#N/A,#N/A,FALSE,"GRAFICO_PBT";#N/A,#N/A,FALSE,"EXPLIC.VARIANTE";#N/A,#N/A,FALSE,"GENERAL EXP.AREA"}</definedName>
    <definedName name="FDSFDSA" localSheetId="27" hidden="1">{#N/A,#N/A,FALSE,"CARATUL";#N/A,#N/A,FALSE,"PROFIT AND LOSS";#N/A,#N/A,FALSE,"GRAFICO_PBT";#N/A,#N/A,FALSE,"EXPLIC.VARIANTE";#N/A,#N/A,FALSE,"GENERAL EXP.AREA"}</definedName>
    <definedName name="FDSFDSA" localSheetId="31" hidden="1">{#N/A,#N/A,FALSE,"CARATUL";#N/A,#N/A,FALSE,"PROFIT AND LOSS";#N/A,#N/A,FALSE,"GRAFICO_PBT";#N/A,#N/A,FALSE,"EXPLIC.VARIANTE";#N/A,#N/A,FALSE,"GENERAL EXP.AREA"}</definedName>
    <definedName name="FDSFDSA" localSheetId="29" hidden="1">{#N/A,#N/A,FALSE,"CARATUL";#N/A,#N/A,FALSE,"PROFIT AND LOSS";#N/A,#N/A,FALSE,"GRAFICO_PBT";#N/A,#N/A,FALSE,"EXPLIC.VARIANTE";#N/A,#N/A,FALSE,"GENERAL EXP.AREA"}</definedName>
    <definedName name="FDSFDSA" localSheetId="23" hidden="1">{#N/A,#N/A,FALSE,"CARATUL";#N/A,#N/A,FALSE,"PROFIT AND LOSS";#N/A,#N/A,FALSE,"GRAFICO_PBT";#N/A,#N/A,FALSE,"EXPLIC.VARIANTE";#N/A,#N/A,FALSE,"GENERAL EXP.AREA"}</definedName>
    <definedName name="FDSFDSA" localSheetId="55" hidden="1">{#N/A,#N/A,FALSE,"CARATUL";#N/A,#N/A,FALSE,"PROFIT AND LOSS";#N/A,#N/A,FALSE,"GRAFICO_PBT";#N/A,#N/A,FALSE,"EXPLIC.VARIANTE";#N/A,#N/A,FALSE,"GENERAL EXP.AREA"}</definedName>
    <definedName name="FDSFDSA" hidden="1">{#N/A,#N/A,FALSE,"CARATUL";#N/A,#N/A,FALSE,"PROFIT AND LOSS";#N/A,#N/A,FALSE,"GRAFICO_PBT";#N/A,#N/A,FALSE,"EXPLIC.VARIANTE";#N/A,#N/A,FALSE,"GENERAL EXP.AREA"}</definedName>
    <definedName name="fdsfdsafdsasdds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fdsasdds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" localSheetId="25" hidden="1">{#N/A,#N/A,FALSE,"CARATUL";#N/A,#N/A,FALSE,"PROFIT AND LOSS";#N/A,#N/A,FALSE,"GRAFICO_PBT";#N/A,#N/A,FALSE,"EXPLIC.VARIANTE";#N/A,#N/A,FALSE,"GENERAL EXP.AREA"}</definedName>
    <definedName name="fdsfdsfdsf" localSheetId="27" hidden="1">{#N/A,#N/A,FALSE,"CARATUL";#N/A,#N/A,FALSE,"PROFIT AND LOSS";#N/A,#N/A,FALSE,"GRAFICO_PBT";#N/A,#N/A,FALSE,"EXPLIC.VARIANTE";#N/A,#N/A,FALSE,"GENERAL EXP.AREA"}</definedName>
    <definedName name="fdsfdsfdsf" localSheetId="31" hidden="1">{#N/A,#N/A,FALSE,"CARATUL";#N/A,#N/A,FALSE,"PROFIT AND LOSS";#N/A,#N/A,FALSE,"GRAFICO_PBT";#N/A,#N/A,FALSE,"EXPLIC.VARIANTE";#N/A,#N/A,FALSE,"GENERAL EXP.AREA"}</definedName>
    <definedName name="fdsfdsfdsf" localSheetId="29" hidden="1">{#N/A,#N/A,FALSE,"CARATUL";#N/A,#N/A,FALSE,"PROFIT AND LOSS";#N/A,#N/A,FALSE,"GRAFICO_PBT";#N/A,#N/A,FALSE,"EXPLIC.VARIANTE";#N/A,#N/A,FALSE,"GENERAL EXP.AREA"}</definedName>
    <definedName name="fdsfdsfdsf" localSheetId="23" hidden="1">{#N/A,#N/A,FALSE,"CARATUL";#N/A,#N/A,FALSE,"PROFIT AND LOSS";#N/A,#N/A,FALSE,"GRAFICO_PBT";#N/A,#N/A,FALSE,"EXPLIC.VARIANTE";#N/A,#N/A,FALSE,"GENERAL EXP.AREA"}</definedName>
    <definedName name="fdsfdsfdsf" localSheetId="55" hidden="1">{#N/A,#N/A,FALSE,"CARATUL";#N/A,#N/A,FALSE,"PROFIT AND LOSS";#N/A,#N/A,FALSE,"GRAFICO_PBT";#N/A,#N/A,FALSE,"EXPLIC.VARIANTE";#N/A,#N/A,FALSE,"GENERAL EXP.AREA"}</definedName>
    <definedName name="fdsfdsfdsf" hidden="1">{#N/A,#N/A,FALSE,"CARATUL";#N/A,#N/A,FALSE,"PROFIT AND LOSS";#N/A,#N/A,FALSE,"GRAFICO_PBT";#N/A,#N/A,FALSE,"EXPLIC.VARIANTE";#N/A,#N/A,FALSE,"GENERAL EXP.AREA"}</definedName>
    <definedName name="fdsfdsfdsfds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SSSSSS" localSheetId="25" hidden="1">{#N/A,#N/A,FALSE,"CARATUL";#N/A,#N/A,FALSE,"PROFIT AND LOSS";#N/A,#N/A,FALSE,"GRAFICO_PBT";#N/A,#N/A,FALSE,"EXPLIC.VARIANTE";#N/A,#N/A,FALSE,"GENERAL EXP.AREA"}</definedName>
    <definedName name="FDSFDSFDSFDSFSSSSSSS" localSheetId="27" hidden="1">{#N/A,#N/A,FALSE,"CARATUL";#N/A,#N/A,FALSE,"PROFIT AND LOSS";#N/A,#N/A,FALSE,"GRAFICO_PBT";#N/A,#N/A,FALSE,"EXPLIC.VARIANTE";#N/A,#N/A,FALSE,"GENERAL EXP.AREA"}</definedName>
    <definedName name="FDSFDSFDSFDSFSSSSSSS" localSheetId="31" hidden="1">{#N/A,#N/A,FALSE,"CARATUL";#N/A,#N/A,FALSE,"PROFIT AND LOSS";#N/A,#N/A,FALSE,"GRAFICO_PBT";#N/A,#N/A,FALSE,"EXPLIC.VARIANTE";#N/A,#N/A,FALSE,"GENERAL EXP.AREA"}</definedName>
    <definedName name="FDSFDSFDSFDSFSSSSSSS" localSheetId="29" hidden="1">{#N/A,#N/A,FALSE,"CARATUL";#N/A,#N/A,FALSE,"PROFIT AND LOSS";#N/A,#N/A,FALSE,"GRAFICO_PBT";#N/A,#N/A,FALSE,"EXPLIC.VARIANTE";#N/A,#N/A,FALSE,"GENERAL EXP.AREA"}</definedName>
    <definedName name="FDSFDSFDSFDSFSSSSSSS" localSheetId="23" hidden="1">{#N/A,#N/A,FALSE,"CARATUL";#N/A,#N/A,FALSE,"PROFIT AND LOSS";#N/A,#N/A,FALSE,"GRAFICO_PBT";#N/A,#N/A,FALSE,"EXPLIC.VARIANTE";#N/A,#N/A,FALSE,"GENERAL EXP.AREA"}</definedName>
    <definedName name="FDSFDSFDSFDSFSSSSSSS" localSheetId="55" hidden="1">{#N/A,#N/A,FALSE,"CARATUL";#N/A,#N/A,FALSE,"PROFIT AND LOSS";#N/A,#N/A,FALSE,"GRAFICO_PBT";#N/A,#N/A,FALSE,"EXPLIC.VARIANTE";#N/A,#N/A,FALSE,"GENERAL EXP.AREA"}</definedName>
    <definedName name="FDSFDSFDSFDSFSSSSSSS" hidden="1">{#N/A,#N/A,FALSE,"CARATUL";#N/A,#N/A,FALSE,"PROFIT AND LOSS";#N/A,#N/A,FALSE,"GRAFICO_PBT";#N/A,#N/A,FALSE,"EXPLIC.VARIANTE";#N/A,#N/A,FALSE,"GENERAL EXP.AREA"}</definedName>
    <definedName name="FDSFDSFDSFSSSSSS" localSheetId="25" hidden="1">{#N/A,#N/A,FALSE,"CARATUL";#N/A,#N/A,FALSE,"PROFIT AND LOSS";#N/A,#N/A,FALSE,"GRAFICO_PBT";#N/A,#N/A,FALSE,"EXPLIC.VARIANTE";#N/A,#N/A,FALSE,"GENERAL EXP.AREA"}</definedName>
    <definedName name="FDSFDSFDSFSSSSSS" localSheetId="27" hidden="1">{#N/A,#N/A,FALSE,"CARATUL";#N/A,#N/A,FALSE,"PROFIT AND LOSS";#N/A,#N/A,FALSE,"GRAFICO_PBT";#N/A,#N/A,FALSE,"EXPLIC.VARIANTE";#N/A,#N/A,FALSE,"GENERAL EXP.AREA"}</definedName>
    <definedName name="FDSFDSFDSFSSSSSS" localSheetId="31" hidden="1">{#N/A,#N/A,FALSE,"CARATUL";#N/A,#N/A,FALSE,"PROFIT AND LOSS";#N/A,#N/A,FALSE,"GRAFICO_PBT";#N/A,#N/A,FALSE,"EXPLIC.VARIANTE";#N/A,#N/A,FALSE,"GENERAL EXP.AREA"}</definedName>
    <definedName name="FDSFDSFDSFSSSSSS" localSheetId="29" hidden="1">{#N/A,#N/A,FALSE,"CARATUL";#N/A,#N/A,FALSE,"PROFIT AND LOSS";#N/A,#N/A,FALSE,"GRAFICO_PBT";#N/A,#N/A,FALSE,"EXPLIC.VARIANTE";#N/A,#N/A,FALSE,"GENERAL EXP.AREA"}</definedName>
    <definedName name="FDSFDSFDSFSSSSSS" localSheetId="23" hidden="1">{#N/A,#N/A,FALSE,"CARATUL";#N/A,#N/A,FALSE,"PROFIT AND LOSS";#N/A,#N/A,FALSE,"GRAFICO_PBT";#N/A,#N/A,FALSE,"EXPLIC.VARIANTE";#N/A,#N/A,FALSE,"GENERAL EXP.AREA"}</definedName>
    <definedName name="FDSFDSFDSFSSSSSS" localSheetId="55" hidden="1">{#N/A,#N/A,FALSE,"CARATUL";#N/A,#N/A,FALSE,"PROFIT AND LOSS";#N/A,#N/A,FALSE,"GRAFICO_PBT";#N/A,#N/A,FALSE,"EXPLIC.VARIANTE";#N/A,#N/A,FALSE,"GENERAL EXP.AREA"}</definedName>
    <definedName name="FDSFDSFDSFSSSSSS" hidden="1">{#N/A,#N/A,FALSE,"CARATUL";#N/A,#N/A,FALSE,"PROFIT AND LOSS";#N/A,#N/A,FALSE,"GRAFICO_PBT";#N/A,#N/A,FALSE,"EXPLIC.VARIANTE";#N/A,#N/A,FALSE,"GENERAL EXP.AREA"}</definedName>
    <definedName name="fdsfdsfdsssss" localSheetId="25" hidden="1">{#N/A,#N/A,FALSE,"CARATUL";#N/A,#N/A,FALSE,"PROFIT AND LOSS";#N/A,#N/A,FALSE,"GRAFICO_PBT";#N/A,#N/A,FALSE,"EXPLIC.VARIANTE";#N/A,#N/A,FALSE,"GENERAL EXP.AREA"}</definedName>
    <definedName name="fdsfdsfdsssss" localSheetId="27" hidden="1">{#N/A,#N/A,FALSE,"CARATUL";#N/A,#N/A,FALSE,"PROFIT AND LOSS";#N/A,#N/A,FALSE,"GRAFICO_PBT";#N/A,#N/A,FALSE,"EXPLIC.VARIANTE";#N/A,#N/A,FALSE,"GENERAL EXP.AREA"}</definedName>
    <definedName name="fdsfdsfdsssss" localSheetId="31" hidden="1">{#N/A,#N/A,FALSE,"CARATUL";#N/A,#N/A,FALSE,"PROFIT AND LOSS";#N/A,#N/A,FALSE,"GRAFICO_PBT";#N/A,#N/A,FALSE,"EXPLIC.VARIANTE";#N/A,#N/A,FALSE,"GENERAL EXP.AREA"}</definedName>
    <definedName name="fdsfdsfdsssss" localSheetId="29" hidden="1">{#N/A,#N/A,FALSE,"CARATUL";#N/A,#N/A,FALSE,"PROFIT AND LOSS";#N/A,#N/A,FALSE,"GRAFICO_PBT";#N/A,#N/A,FALSE,"EXPLIC.VARIANTE";#N/A,#N/A,FALSE,"GENERAL EXP.AREA"}</definedName>
    <definedName name="fdsfdsfdsssss" localSheetId="23" hidden="1">{#N/A,#N/A,FALSE,"CARATUL";#N/A,#N/A,FALSE,"PROFIT AND LOSS";#N/A,#N/A,FALSE,"GRAFICO_PBT";#N/A,#N/A,FALSE,"EXPLIC.VARIANTE";#N/A,#N/A,FALSE,"GENERAL EXP.AREA"}</definedName>
    <definedName name="fdsfdsfdsssss" localSheetId="55" hidden="1">{#N/A,#N/A,FALSE,"CARATUL";#N/A,#N/A,FALSE,"PROFIT AND LOSS";#N/A,#N/A,FALSE,"GRAFICO_PBT";#N/A,#N/A,FALSE,"EXPLIC.VARIANTE";#N/A,#N/A,FALSE,"GENERAL EXP.AREA"}</definedName>
    <definedName name="fdsfdsfdsssss" hidden="1">{#N/A,#N/A,FALSE,"CARATUL";#N/A,#N/A,FALSE,"PROFIT AND LOSS";#N/A,#N/A,FALSE,"GRAFICO_PBT";#N/A,#N/A,FALSE,"EXPLIC.VARIANTE";#N/A,#N/A,FALSE,"GENERAL EXP.AREA"}</definedName>
    <definedName name="fdsfdsfs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" localSheetId="25" hidden="1">{#N/A,#N/A,FALSE,"Hoja1";#N/A,#N/A,FALSE,"Hoja2"}</definedName>
    <definedName name="fdsfsdf" localSheetId="27" hidden="1">{#N/A,#N/A,FALSE,"Hoja1";#N/A,#N/A,FALSE,"Hoja2"}</definedName>
    <definedName name="fdsfsdf" localSheetId="31" hidden="1">{#N/A,#N/A,FALSE,"Hoja1";#N/A,#N/A,FALSE,"Hoja2"}</definedName>
    <definedName name="fdsfsdf" localSheetId="29" hidden="1">{#N/A,#N/A,FALSE,"Hoja1";#N/A,#N/A,FALSE,"Hoja2"}</definedName>
    <definedName name="fdsfsdf" localSheetId="23" hidden="1">{#N/A,#N/A,FALSE,"Hoja1";#N/A,#N/A,FALSE,"Hoja2"}</definedName>
    <definedName name="fdsfsdf" localSheetId="55" hidden="1">{#N/A,#N/A,FALSE,"Hoja1";#N/A,#N/A,FALSE,"Hoja2"}</definedName>
    <definedName name="fdsfsdf" hidden="1">{#N/A,#N/A,FALSE,"Hoja1";#N/A,#N/A,FALSE,"Hoja2"}</definedName>
    <definedName name="fdsfsd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dsgfdsss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sdsss" localSheetId="25" hidden="1">{#N/A,#N/A,FALSE,"CARATUL";#N/A,#N/A,FALSE,"PROFIT AND LOSS";#N/A,#N/A,FALSE,"GRAFICO_PBT";#N/A,#N/A,FALSE,"EXPLIC.VARIANTE";#N/A,#N/A,FALSE,"GENERAL EXP.AREA"}</definedName>
    <definedName name="fdsfsdfsdsss" localSheetId="27" hidden="1">{#N/A,#N/A,FALSE,"CARATUL";#N/A,#N/A,FALSE,"PROFIT AND LOSS";#N/A,#N/A,FALSE,"GRAFICO_PBT";#N/A,#N/A,FALSE,"EXPLIC.VARIANTE";#N/A,#N/A,FALSE,"GENERAL EXP.AREA"}</definedName>
    <definedName name="fdsfsdfsdsss" localSheetId="31" hidden="1">{#N/A,#N/A,FALSE,"CARATUL";#N/A,#N/A,FALSE,"PROFIT AND LOSS";#N/A,#N/A,FALSE,"GRAFICO_PBT";#N/A,#N/A,FALSE,"EXPLIC.VARIANTE";#N/A,#N/A,FALSE,"GENERAL EXP.AREA"}</definedName>
    <definedName name="fdsfsdfsdsss" localSheetId="29" hidden="1">{#N/A,#N/A,FALSE,"CARATUL";#N/A,#N/A,FALSE,"PROFIT AND LOSS";#N/A,#N/A,FALSE,"GRAFICO_PBT";#N/A,#N/A,FALSE,"EXPLIC.VARIANTE";#N/A,#N/A,FALSE,"GENERAL EXP.AREA"}</definedName>
    <definedName name="fdsfsdfsdsss" localSheetId="23" hidden="1">{#N/A,#N/A,FALSE,"CARATUL";#N/A,#N/A,FALSE,"PROFIT AND LOSS";#N/A,#N/A,FALSE,"GRAFICO_PBT";#N/A,#N/A,FALSE,"EXPLIC.VARIANTE";#N/A,#N/A,FALSE,"GENERAL EXP.AREA"}</definedName>
    <definedName name="fdsfsdfsdsss" localSheetId="55" hidden="1">{#N/A,#N/A,FALSE,"CARATUL";#N/A,#N/A,FALSE,"PROFIT AND LOSS";#N/A,#N/A,FALSE,"GRAFICO_PBT";#N/A,#N/A,FALSE,"EXPLIC.VARIANTE";#N/A,#N/A,FALSE,"GENERAL EXP.AREA"}</definedName>
    <definedName name="fdsfsdfsdsss" hidden="1">{#N/A,#N/A,FALSE,"CARATUL";#N/A,#N/A,FALSE,"PROFIT AND LOSS";#N/A,#N/A,FALSE,"GRAFICO_PBT";#N/A,#N/A,FALSE,"EXPLIC.VARIANTE";#N/A,#N/A,FALSE,"GENERAL EXP.AREA"}</definedName>
    <definedName name="fdsfsdfwsww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dfwsww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ew" localSheetId="25" hidden="1">{#N/A,#N/A,FALSE,"Hoja1";#N/A,#N/A,FALSE,"Hoja2"}</definedName>
    <definedName name="fdsfsew" localSheetId="27" hidden="1">{#N/A,#N/A,FALSE,"Hoja1";#N/A,#N/A,FALSE,"Hoja2"}</definedName>
    <definedName name="fdsfsew" localSheetId="31" hidden="1">{#N/A,#N/A,FALSE,"Hoja1";#N/A,#N/A,FALSE,"Hoja2"}</definedName>
    <definedName name="fdsfsew" localSheetId="29" hidden="1">{#N/A,#N/A,FALSE,"Hoja1";#N/A,#N/A,FALSE,"Hoja2"}</definedName>
    <definedName name="fdsfsew" localSheetId="23" hidden="1">{#N/A,#N/A,FALSE,"Hoja1";#N/A,#N/A,FALSE,"Hoja2"}</definedName>
    <definedName name="fdsfsew" localSheetId="55" hidden="1">{#N/A,#N/A,FALSE,"Hoja1";#N/A,#N/A,FALSE,"Hoja2"}</definedName>
    <definedName name="fdsfsew" hidden="1">{#N/A,#N/A,FALSE,"Hoja1";#N/A,#N/A,FALSE,"Hoja2"}</definedName>
    <definedName name="fdssddsf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dsf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sdfsdf" localSheetId="25" hidden="1">{"miles",#N/A,FALSE,"LUCROS E PERDAS (US$ 000)";"hl",#N/A,FALSE,"LUCROS E PERDAS (US$ 000)"}</definedName>
    <definedName name="fdssdfsdf" localSheetId="27" hidden="1">{"miles",#N/A,FALSE,"LUCROS E PERDAS (US$ 000)";"hl",#N/A,FALSE,"LUCROS E PERDAS (US$ 000)"}</definedName>
    <definedName name="fdssdfsdf" localSheetId="31" hidden="1">{"miles",#N/A,FALSE,"LUCROS E PERDAS (US$ 000)";"hl",#N/A,FALSE,"LUCROS E PERDAS (US$ 000)"}</definedName>
    <definedName name="fdssdfsdf" localSheetId="29" hidden="1">{"miles",#N/A,FALSE,"LUCROS E PERDAS (US$ 000)";"hl",#N/A,FALSE,"LUCROS E PERDAS (US$ 000)"}</definedName>
    <definedName name="fdssdfsdf" localSheetId="23" hidden="1">{"miles",#N/A,FALSE,"LUCROS E PERDAS (US$ 000)";"hl",#N/A,FALSE,"LUCROS E PERDAS (US$ 000)"}</definedName>
    <definedName name="fdssdfsdf" localSheetId="55" hidden="1">{"miles",#N/A,FALSE,"LUCROS E PERDAS (US$ 000)";"hl",#N/A,FALSE,"LUCROS E PERDAS (US$ 000)"}</definedName>
    <definedName name="fdssdfsdf" hidden="1">{"miles",#N/A,FALSE,"LUCROS E PERDAS (US$ 000)";"hl",#N/A,FALSE,"LUCROS E PERDAS (US$ 000)"}</definedName>
    <definedName name="fdvreg">#REF!</definedName>
    <definedName name="FE" localSheetId="39">[1]!_p1</definedName>
    <definedName name="FE" localSheetId="20">[1]!_p1</definedName>
    <definedName name="FE" localSheetId="4">[1]!_p1</definedName>
    <definedName name="FE" localSheetId="25">[1]!_p1</definedName>
    <definedName name="FE" localSheetId="27">[1]!_p1</definedName>
    <definedName name="FE" localSheetId="31">[1]!_p1</definedName>
    <definedName name="FE" localSheetId="35">[1]!_p1</definedName>
    <definedName name="FE" localSheetId="33">[1]!_p1</definedName>
    <definedName name="FE" localSheetId="53">[1]!_p1</definedName>
    <definedName name="FE" localSheetId="29">[1]!_p1</definedName>
    <definedName name="FE" localSheetId="49">[1]!_p1</definedName>
    <definedName name="FE" localSheetId="6">[1]!_p1</definedName>
    <definedName name="FE" localSheetId="41">[1]!_p1</definedName>
    <definedName name="FE" localSheetId="8">[1]!_p1</definedName>
    <definedName name="FE" localSheetId="43">[1]!_p1</definedName>
    <definedName name="FE" localSheetId="10">[1]!_p1</definedName>
    <definedName name="FE" localSheetId="37">[1]!_p1</definedName>
    <definedName name="FE" localSheetId="12">[1]!_p1</definedName>
    <definedName name="FE" localSheetId="51">[1]!_p1</definedName>
    <definedName name="FE" localSheetId="14">[1]!_p1</definedName>
    <definedName name="FE" localSheetId="23">[1]!_p1</definedName>
    <definedName name="FE" localSheetId="55">[0]!_p1</definedName>
    <definedName name="FE" localSheetId="47">[1]!_p1</definedName>
    <definedName name="FE" localSheetId="18">[1]!_p1</definedName>
    <definedName name="FE" localSheetId="45">[1]!_p1</definedName>
    <definedName name="FE" localSheetId="16">[1]!_p1</definedName>
    <definedName name="FE">[0]!_p1</definedName>
    <definedName name="FE_1" localSheetId="39">_p1</definedName>
    <definedName name="FE_1" localSheetId="20">_p1</definedName>
    <definedName name="FE_1" localSheetId="4">_p1</definedName>
    <definedName name="FE_1" localSheetId="25">_p1</definedName>
    <definedName name="FE_1" localSheetId="27">_p1</definedName>
    <definedName name="FE_1" localSheetId="31">_p1</definedName>
    <definedName name="FE_1" localSheetId="35">_p1</definedName>
    <definedName name="FE_1" localSheetId="33">_p1</definedName>
    <definedName name="FE_1" localSheetId="53">_p1</definedName>
    <definedName name="FE_1" localSheetId="29">_p1</definedName>
    <definedName name="FE_1" localSheetId="49">_p1</definedName>
    <definedName name="FE_1" localSheetId="6">_p1</definedName>
    <definedName name="FE_1" localSheetId="41">_p1</definedName>
    <definedName name="FE_1" localSheetId="8">_p1</definedName>
    <definedName name="FE_1" localSheetId="43">_p1</definedName>
    <definedName name="FE_1" localSheetId="10">_p1</definedName>
    <definedName name="FE_1" localSheetId="37">_p1</definedName>
    <definedName name="FE_1" localSheetId="12">_p1</definedName>
    <definedName name="FE_1" localSheetId="51">_p1</definedName>
    <definedName name="FE_1" localSheetId="14">_p1</definedName>
    <definedName name="FE_1" localSheetId="23">_p1</definedName>
    <definedName name="FE_1" localSheetId="55">_p1</definedName>
    <definedName name="FE_1" localSheetId="47">_p1</definedName>
    <definedName name="FE_1" localSheetId="18">_p1</definedName>
    <definedName name="FE_1" localSheetId="45">_p1</definedName>
    <definedName name="FE_1" localSheetId="16">_p1</definedName>
    <definedName name="FE_1">_p1</definedName>
    <definedName name="FE_2" localSheetId="39">_p1</definedName>
    <definedName name="FE_2" localSheetId="20">_p1</definedName>
    <definedName name="FE_2" localSheetId="4">_p1</definedName>
    <definedName name="FE_2" localSheetId="25">_p1</definedName>
    <definedName name="FE_2" localSheetId="27">_p1</definedName>
    <definedName name="FE_2" localSheetId="31">_p1</definedName>
    <definedName name="FE_2" localSheetId="35">_p1</definedName>
    <definedName name="FE_2" localSheetId="33">_p1</definedName>
    <definedName name="FE_2" localSheetId="53">_p1</definedName>
    <definedName name="FE_2" localSheetId="29">_p1</definedName>
    <definedName name="FE_2" localSheetId="49">_p1</definedName>
    <definedName name="FE_2" localSheetId="6">_p1</definedName>
    <definedName name="FE_2" localSheetId="41">_p1</definedName>
    <definedName name="FE_2" localSheetId="8">_p1</definedName>
    <definedName name="FE_2" localSheetId="43">_p1</definedName>
    <definedName name="FE_2" localSheetId="10">_p1</definedName>
    <definedName name="FE_2" localSheetId="37">_p1</definedName>
    <definedName name="FE_2" localSheetId="12">_p1</definedName>
    <definedName name="FE_2" localSheetId="51">_p1</definedName>
    <definedName name="FE_2" localSheetId="14">_p1</definedName>
    <definedName name="FE_2" localSheetId="23">_p1</definedName>
    <definedName name="FE_2" localSheetId="55">_p1</definedName>
    <definedName name="FE_2" localSheetId="47">_p1</definedName>
    <definedName name="FE_2" localSheetId="18">_p1</definedName>
    <definedName name="FE_2" localSheetId="45">_p1</definedName>
    <definedName name="FE_2" localSheetId="16">_p1</definedName>
    <definedName name="FE_2">_p1</definedName>
    <definedName name="FE_3" localSheetId="39">_p1</definedName>
    <definedName name="FE_3" localSheetId="20">_p1</definedName>
    <definedName name="FE_3" localSheetId="4">_p1</definedName>
    <definedName name="FE_3" localSheetId="25">_p1</definedName>
    <definedName name="FE_3" localSheetId="27">_p1</definedName>
    <definedName name="FE_3" localSheetId="31">_p1</definedName>
    <definedName name="FE_3" localSheetId="35">_p1</definedName>
    <definedName name="FE_3" localSheetId="33">_p1</definedName>
    <definedName name="FE_3" localSheetId="53">_p1</definedName>
    <definedName name="FE_3" localSheetId="29">_p1</definedName>
    <definedName name="FE_3" localSheetId="49">_p1</definedName>
    <definedName name="FE_3" localSheetId="6">_p1</definedName>
    <definedName name="FE_3" localSheetId="41">_p1</definedName>
    <definedName name="FE_3" localSheetId="8">_p1</definedName>
    <definedName name="FE_3" localSheetId="43">_p1</definedName>
    <definedName name="FE_3" localSheetId="10">_p1</definedName>
    <definedName name="FE_3" localSheetId="37">_p1</definedName>
    <definedName name="FE_3" localSheetId="12">_p1</definedName>
    <definedName name="FE_3" localSheetId="51">_p1</definedName>
    <definedName name="FE_3" localSheetId="14">_p1</definedName>
    <definedName name="FE_3" localSheetId="23">_p1</definedName>
    <definedName name="FE_3" localSheetId="55">_p1</definedName>
    <definedName name="FE_3" localSheetId="47">_p1</definedName>
    <definedName name="FE_3" localSheetId="18">_p1</definedName>
    <definedName name="FE_3" localSheetId="45">_p1</definedName>
    <definedName name="FE_3" localSheetId="16">_p1</definedName>
    <definedName name="FE_3">_p1</definedName>
    <definedName name="FE_4" localSheetId="39">_p1</definedName>
    <definedName name="FE_4" localSheetId="20">_p1</definedName>
    <definedName name="FE_4" localSheetId="4">_p1</definedName>
    <definedName name="FE_4" localSheetId="25">_p1</definedName>
    <definedName name="FE_4" localSheetId="27">_p1</definedName>
    <definedName name="FE_4" localSheetId="31">_p1</definedName>
    <definedName name="FE_4" localSheetId="35">_p1</definedName>
    <definedName name="FE_4" localSheetId="33">_p1</definedName>
    <definedName name="FE_4" localSheetId="53">_p1</definedName>
    <definedName name="FE_4" localSheetId="29">_p1</definedName>
    <definedName name="FE_4" localSheetId="49">_p1</definedName>
    <definedName name="FE_4" localSheetId="6">_p1</definedName>
    <definedName name="FE_4" localSheetId="41">_p1</definedName>
    <definedName name="FE_4" localSheetId="8">_p1</definedName>
    <definedName name="FE_4" localSheetId="43">_p1</definedName>
    <definedName name="FE_4" localSheetId="10">_p1</definedName>
    <definedName name="FE_4" localSheetId="37">_p1</definedName>
    <definedName name="FE_4" localSheetId="12">_p1</definedName>
    <definedName name="FE_4" localSheetId="51">_p1</definedName>
    <definedName name="FE_4" localSheetId="14">_p1</definedName>
    <definedName name="FE_4" localSheetId="23">_p1</definedName>
    <definedName name="FE_4" localSheetId="55">_p1</definedName>
    <definedName name="FE_4" localSheetId="47">_p1</definedName>
    <definedName name="FE_4" localSheetId="18">_p1</definedName>
    <definedName name="FE_4" localSheetId="45">_p1</definedName>
    <definedName name="FE_4" localSheetId="16">_p1</definedName>
    <definedName name="FE_4">_p1</definedName>
    <definedName name="FEAWRQ">#REF!</definedName>
    <definedName name="FECH">#REF!</definedName>
    <definedName name="feeer" hidden="1">#REF!</definedName>
    <definedName name="fef">#REF!</definedName>
    <definedName name="fefea" localSheetId="39">[1]!_p1</definedName>
    <definedName name="fefea" localSheetId="20">[1]!_p1</definedName>
    <definedName name="fefea" localSheetId="4">[1]!_p1</definedName>
    <definedName name="fefea" localSheetId="25">[1]!_p1</definedName>
    <definedName name="fefea" localSheetId="27">[1]!_p1</definedName>
    <definedName name="fefea" localSheetId="31">[1]!_p1</definedName>
    <definedName name="fefea" localSheetId="35">[1]!_p1</definedName>
    <definedName name="fefea" localSheetId="33">[1]!_p1</definedName>
    <definedName name="fefea" localSheetId="53">[1]!_p1</definedName>
    <definedName name="fefea" localSheetId="29">[1]!_p1</definedName>
    <definedName name="fefea" localSheetId="49">[1]!_p1</definedName>
    <definedName name="fefea" localSheetId="6">[1]!_p1</definedName>
    <definedName name="fefea" localSheetId="41">[1]!_p1</definedName>
    <definedName name="fefea" localSheetId="8">[1]!_p1</definedName>
    <definedName name="fefea" localSheetId="43">[1]!_p1</definedName>
    <definedName name="fefea" localSheetId="10">[1]!_p1</definedName>
    <definedName name="fefea" localSheetId="37">[1]!_p1</definedName>
    <definedName name="fefea" localSheetId="12">[1]!_p1</definedName>
    <definedName name="fefea" localSheetId="51">[1]!_p1</definedName>
    <definedName name="fefea" localSheetId="14">[1]!_p1</definedName>
    <definedName name="fefea" localSheetId="23">[1]!_p1</definedName>
    <definedName name="fefea" localSheetId="55">[0]!_p1</definedName>
    <definedName name="fefea" localSheetId="47">[1]!_p1</definedName>
    <definedName name="fefea" localSheetId="18">[1]!_p1</definedName>
    <definedName name="fefea" localSheetId="45">[1]!_p1</definedName>
    <definedName name="fefea" localSheetId="16">[1]!_p1</definedName>
    <definedName name="fefea">[0]!_p1</definedName>
    <definedName name="fefea_1">#NAME?</definedName>
    <definedName name="fefea_2">#NAME?</definedName>
    <definedName name="fefea_3">#NAME?</definedName>
    <definedName name="fefea_4">#NAME?</definedName>
    <definedName name="fegaewg" localSheetId="39">[1]!_p1</definedName>
    <definedName name="fegaewg" localSheetId="20">[1]!_p1</definedName>
    <definedName name="fegaewg" localSheetId="4">[1]!_p1</definedName>
    <definedName name="fegaewg" localSheetId="25">[1]!_p1</definedName>
    <definedName name="fegaewg" localSheetId="27">[1]!_p1</definedName>
    <definedName name="fegaewg" localSheetId="31">[1]!_p1</definedName>
    <definedName name="fegaewg" localSheetId="35">[1]!_p1</definedName>
    <definedName name="fegaewg" localSheetId="33">[1]!_p1</definedName>
    <definedName name="fegaewg" localSheetId="53">[1]!_p1</definedName>
    <definedName name="fegaewg" localSheetId="29">[1]!_p1</definedName>
    <definedName name="fegaewg" localSheetId="49">[1]!_p1</definedName>
    <definedName name="fegaewg" localSheetId="6">[1]!_p1</definedName>
    <definedName name="fegaewg" localSheetId="41">[1]!_p1</definedName>
    <definedName name="fegaewg" localSheetId="8">[1]!_p1</definedName>
    <definedName name="fegaewg" localSheetId="43">[1]!_p1</definedName>
    <definedName name="fegaewg" localSheetId="10">[1]!_p1</definedName>
    <definedName name="fegaewg" localSheetId="37">[1]!_p1</definedName>
    <definedName name="fegaewg" localSheetId="12">[1]!_p1</definedName>
    <definedName name="fegaewg" localSheetId="51">[1]!_p1</definedName>
    <definedName name="fegaewg" localSheetId="14">[1]!_p1</definedName>
    <definedName name="fegaewg" localSheetId="23">[1]!_p1</definedName>
    <definedName name="fegaewg" localSheetId="55">[0]!_p1</definedName>
    <definedName name="fegaewg" localSheetId="47">[1]!_p1</definedName>
    <definedName name="fegaewg" localSheetId="18">[1]!_p1</definedName>
    <definedName name="fegaewg" localSheetId="45">[1]!_p1</definedName>
    <definedName name="fegaewg" localSheetId="16">[1]!_p1</definedName>
    <definedName name="fegaewg">[0]!_p1</definedName>
    <definedName name="fegaewg_1">#NAME?</definedName>
    <definedName name="fegaewg_2">#NAME?</definedName>
    <definedName name="fegaewg_3">#NAME?</definedName>
    <definedName name="fegaewg_4">#NAME?</definedName>
    <definedName name="Feliope" localSheetId="25" hidden="1">{#N/A,#N/A,FALSE,"HIGHNEW";#N/A,#N/A,FALSE,"HIGHOLD"}</definedName>
    <definedName name="Feliope" localSheetId="27" hidden="1">{#N/A,#N/A,FALSE,"HIGHNEW";#N/A,#N/A,FALSE,"HIGHOLD"}</definedName>
    <definedName name="Feliope" localSheetId="31" hidden="1">{#N/A,#N/A,FALSE,"HIGHNEW";#N/A,#N/A,FALSE,"HIGHOLD"}</definedName>
    <definedName name="Feliope" localSheetId="29" hidden="1">{#N/A,#N/A,FALSE,"HIGHNEW";#N/A,#N/A,FALSE,"HIGHOLD"}</definedName>
    <definedName name="Feliope" localSheetId="23" hidden="1">{#N/A,#N/A,FALSE,"HIGHNEW";#N/A,#N/A,FALSE,"HIGHOLD"}</definedName>
    <definedName name="Feliope" localSheetId="55" hidden="1">{#N/A,#N/A,FALSE,"HIGHNEW";#N/A,#N/A,FALSE,"HIGHOLD"}</definedName>
    <definedName name="Feliope" hidden="1">{#N/A,#N/A,FALSE,"HIGHNEW";#N/A,#N/A,FALSE,"HIGHOLD"}</definedName>
    <definedName name="FENO2">#REF!</definedName>
    <definedName name="FER" localSheetId="39">[1]!_p1</definedName>
    <definedName name="FER" localSheetId="20">[1]!_p1</definedName>
    <definedName name="FER" localSheetId="4">[1]!_p1</definedName>
    <definedName name="FER" localSheetId="25">[1]!_p1</definedName>
    <definedName name="FER" localSheetId="27">[1]!_p1</definedName>
    <definedName name="FER" localSheetId="31">[1]!_p1</definedName>
    <definedName name="FER" localSheetId="35">[1]!_p1</definedName>
    <definedName name="FER" localSheetId="33">[1]!_p1</definedName>
    <definedName name="FER" localSheetId="53">[1]!_p1</definedName>
    <definedName name="FER" localSheetId="29">[1]!_p1</definedName>
    <definedName name="FER" localSheetId="49">[1]!_p1</definedName>
    <definedName name="FER" localSheetId="6">[1]!_p1</definedName>
    <definedName name="FER" localSheetId="41">[1]!_p1</definedName>
    <definedName name="FER" localSheetId="8">[1]!_p1</definedName>
    <definedName name="FER" localSheetId="43">[1]!_p1</definedName>
    <definedName name="FER" localSheetId="10">[1]!_p1</definedName>
    <definedName name="FER" localSheetId="37">[1]!_p1</definedName>
    <definedName name="FER" localSheetId="12">[1]!_p1</definedName>
    <definedName name="FER" localSheetId="51">[1]!_p1</definedName>
    <definedName name="FER" localSheetId="14">[1]!_p1</definedName>
    <definedName name="FER" localSheetId="23">[1]!_p1</definedName>
    <definedName name="FER" localSheetId="55">[0]!_p1</definedName>
    <definedName name="FER" localSheetId="47">[1]!_p1</definedName>
    <definedName name="FER" localSheetId="18">[1]!_p1</definedName>
    <definedName name="FER" localSheetId="45">[1]!_p1</definedName>
    <definedName name="FER" localSheetId="16">[1]!_p1</definedName>
    <definedName name="FER">[0]!_p1</definedName>
    <definedName name="FER_1" localSheetId="39">_p1</definedName>
    <definedName name="FER_1" localSheetId="20">_p1</definedName>
    <definedName name="FER_1" localSheetId="4">_p1</definedName>
    <definedName name="FER_1" localSheetId="25">_p1</definedName>
    <definedName name="FER_1" localSheetId="27">_p1</definedName>
    <definedName name="FER_1" localSheetId="31">_p1</definedName>
    <definedName name="FER_1" localSheetId="35">_p1</definedName>
    <definedName name="FER_1" localSheetId="33">_p1</definedName>
    <definedName name="FER_1" localSheetId="53">_p1</definedName>
    <definedName name="FER_1" localSheetId="29">_p1</definedName>
    <definedName name="FER_1" localSheetId="49">_p1</definedName>
    <definedName name="FER_1" localSheetId="6">_p1</definedName>
    <definedName name="FER_1" localSheetId="41">_p1</definedName>
    <definedName name="FER_1" localSheetId="8">_p1</definedName>
    <definedName name="FER_1" localSheetId="43">_p1</definedName>
    <definedName name="FER_1" localSheetId="10">_p1</definedName>
    <definedName name="FER_1" localSheetId="37">_p1</definedName>
    <definedName name="FER_1" localSheetId="12">_p1</definedName>
    <definedName name="FER_1" localSheetId="51">_p1</definedName>
    <definedName name="FER_1" localSheetId="14">_p1</definedName>
    <definedName name="FER_1" localSheetId="23">_p1</definedName>
    <definedName name="FER_1" localSheetId="55">_p1</definedName>
    <definedName name="FER_1" localSheetId="47">_p1</definedName>
    <definedName name="FER_1" localSheetId="18">_p1</definedName>
    <definedName name="FER_1" localSheetId="45">_p1</definedName>
    <definedName name="FER_1" localSheetId="16">_p1</definedName>
    <definedName name="FER_1">_p1</definedName>
    <definedName name="FER_10">#NAME?</definedName>
    <definedName name="FER_16">#NAME?</definedName>
    <definedName name="FER_19">#NAME?</definedName>
    <definedName name="FER_2">"_p1"</definedName>
    <definedName name="FER_22">#NAME?</definedName>
    <definedName name="FER_3">#NAME?</definedName>
    <definedName name="FER_4">"_p1"</definedName>
    <definedName name="ferge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ge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eria" localSheetId="25" hidden="1">{#N/A,#N/A,FALSE,"BALLANTINE´S ";#N/A,#N/A,FALSE,"FUNDADOR"}</definedName>
    <definedName name="Feria" localSheetId="27" hidden="1">{#N/A,#N/A,FALSE,"BALLANTINE´S ";#N/A,#N/A,FALSE,"FUNDADOR"}</definedName>
    <definedName name="Feria" localSheetId="31" hidden="1">{#N/A,#N/A,FALSE,"BALLANTINE´S ";#N/A,#N/A,FALSE,"FUNDADOR"}</definedName>
    <definedName name="Feria" localSheetId="29" hidden="1">{#N/A,#N/A,FALSE,"BALLANTINE´S ";#N/A,#N/A,FALSE,"FUNDADOR"}</definedName>
    <definedName name="Feria" localSheetId="23" hidden="1">{#N/A,#N/A,FALSE,"BALLANTINE´S ";#N/A,#N/A,FALSE,"FUNDADOR"}</definedName>
    <definedName name="Feria" localSheetId="55" hidden="1">{#N/A,#N/A,FALSE,"BALLANTINE´S ";#N/A,#N/A,FALSE,"FUNDADOR"}</definedName>
    <definedName name="Feria" hidden="1">{#N/A,#N/A,FALSE,"BALLANTINE´S ";#N/A,#N/A,FALSE,"FUNDADOR"}</definedName>
    <definedName name="Feria_1" localSheetId="25" hidden="1">{#N/A,#N/A,FALSE,"BALLANTINE´S ";#N/A,#N/A,FALSE,"FUNDADOR"}</definedName>
    <definedName name="Feria_1" localSheetId="27" hidden="1">{#N/A,#N/A,FALSE,"BALLANTINE´S ";#N/A,#N/A,FALSE,"FUNDADOR"}</definedName>
    <definedName name="Feria_1" localSheetId="31" hidden="1">{#N/A,#N/A,FALSE,"BALLANTINE´S ";#N/A,#N/A,FALSE,"FUNDADOR"}</definedName>
    <definedName name="Feria_1" localSheetId="29" hidden="1">{#N/A,#N/A,FALSE,"BALLANTINE´S ";#N/A,#N/A,FALSE,"FUNDADOR"}</definedName>
    <definedName name="Feria_1" localSheetId="23" hidden="1">{#N/A,#N/A,FALSE,"BALLANTINE´S ";#N/A,#N/A,FALSE,"FUNDADOR"}</definedName>
    <definedName name="Feria_1" localSheetId="55" hidden="1">{#N/A,#N/A,FALSE,"BALLANTINE´S ";#N/A,#N/A,FALSE,"FUNDADOR"}</definedName>
    <definedName name="Feria_1" hidden="1">{#N/A,#N/A,FALSE,"BALLANTINE´S ";#N/A,#N/A,FALSE,"FUNDADOR"}</definedName>
    <definedName name="Feria_2" localSheetId="25" hidden="1">{#N/A,#N/A,FALSE,"BALLANTINE´S ";#N/A,#N/A,FALSE,"FUNDADOR"}</definedName>
    <definedName name="Feria_2" localSheetId="27" hidden="1">{#N/A,#N/A,FALSE,"BALLANTINE´S ";#N/A,#N/A,FALSE,"FUNDADOR"}</definedName>
    <definedName name="Feria_2" localSheetId="31" hidden="1">{#N/A,#N/A,FALSE,"BALLANTINE´S ";#N/A,#N/A,FALSE,"FUNDADOR"}</definedName>
    <definedName name="Feria_2" localSheetId="29" hidden="1">{#N/A,#N/A,FALSE,"BALLANTINE´S ";#N/A,#N/A,FALSE,"FUNDADOR"}</definedName>
    <definedName name="Feria_2" localSheetId="23" hidden="1">{#N/A,#N/A,FALSE,"BALLANTINE´S ";#N/A,#N/A,FALSE,"FUNDADOR"}</definedName>
    <definedName name="Feria_2" localSheetId="55" hidden="1">{#N/A,#N/A,FALSE,"BALLANTINE´S ";#N/A,#N/A,FALSE,"FUNDADOR"}</definedName>
    <definedName name="Feria_2" hidden="1">{#N/A,#N/A,FALSE,"BALLANTINE´S ";#N/A,#N/A,FALSE,"FUNDADOR"}</definedName>
    <definedName name="Feria_3" localSheetId="25" hidden="1">{#N/A,#N/A,FALSE,"BALLANTINE´S ";#N/A,#N/A,FALSE,"FUNDADOR"}</definedName>
    <definedName name="Feria_3" localSheetId="27" hidden="1">{#N/A,#N/A,FALSE,"BALLANTINE´S ";#N/A,#N/A,FALSE,"FUNDADOR"}</definedName>
    <definedName name="Feria_3" localSheetId="31" hidden="1">{#N/A,#N/A,FALSE,"BALLANTINE´S ";#N/A,#N/A,FALSE,"FUNDADOR"}</definedName>
    <definedName name="Feria_3" localSheetId="29" hidden="1">{#N/A,#N/A,FALSE,"BALLANTINE´S ";#N/A,#N/A,FALSE,"FUNDADOR"}</definedName>
    <definedName name="Feria_3" localSheetId="23" hidden="1">{#N/A,#N/A,FALSE,"BALLANTINE´S ";#N/A,#N/A,FALSE,"FUNDADOR"}</definedName>
    <definedName name="Feria_3" localSheetId="55" hidden="1">{#N/A,#N/A,FALSE,"BALLANTINE´S ";#N/A,#N/A,FALSE,"FUNDADOR"}</definedName>
    <definedName name="Feria_3" hidden="1">{#N/A,#N/A,FALSE,"BALLANTINE´S ";#N/A,#N/A,FALSE,"FUNDADOR"}</definedName>
    <definedName name="Feria_4" localSheetId="25" hidden="1">{#N/A,#N/A,FALSE,"BALLANTINE´S ";#N/A,#N/A,FALSE,"FUNDADOR"}</definedName>
    <definedName name="Feria_4" localSheetId="27" hidden="1">{#N/A,#N/A,FALSE,"BALLANTINE´S ";#N/A,#N/A,FALSE,"FUNDADOR"}</definedName>
    <definedName name="Feria_4" localSheetId="31" hidden="1">{#N/A,#N/A,FALSE,"BALLANTINE´S ";#N/A,#N/A,FALSE,"FUNDADOR"}</definedName>
    <definedName name="Feria_4" localSheetId="29" hidden="1">{#N/A,#N/A,FALSE,"BALLANTINE´S ";#N/A,#N/A,FALSE,"FUNDADOR"}</definedName>
    <definedName name="Feria_4" localSheetId="23" hidden="1">{#N/A,#N/A,FALSE,"BALLANTINE´S ";#N/A,#N/A,FALSE,"FUNDADOR"}</definedName>
    <definedName name="Feria_4" localSheetId="55" hidden="1">{#N/A,#N/A,FALSE,"BALLANTINE´S ";#N/A,#N/A,FALSE,"FUNDADOR"}</definedName>
    <definedName name="Feria_4" hidden="1">{#N/A,#N/A,FALSE,"BALLANTINE´S ";#N/A,#N/A,FALSE,"FUNDADOR"}</definedName>
    <definedName name="Feria_5" localSheetId="25" hidden="1">{#N/A,#N/A,FALSE,"BALLANTINE´S ";#N/A,#N/A,FALSE,"FUNDADOR"}</definedName>
    <definedName name="Feria_5" localSheetId="27" hidden="1">{#N/A,#N/A,FALSE,"BALLANTINE´S ";#N/A,#N/A,FALSE,"FUNDADOR"}</definedName>
    <definedName name="Feria_5" localSheetId="31" hidden="1">{#N/A,#N/A,FALSE,"BALLANTINE´S ";#N/A,#N/A,FALSE,"FUNDADOR"}</definedName>
    <definedName name="Feria_5" localSheetId="29" hidden="1">{#N/A,#N/A,FALSE,"BALLANTINE´S ";#N/A,#N/A,FALSE,"FUNDADOR"}</definedName>
    <definedName name="Feria_5" localSheetId="23" hidden="1">{#N/A,#N/A,FALSE,"BALLANTINE´S ";#N/A,#N/A,FALSE,"FUNDADOR"}</definedName>
    <definedName name="Feria_5" localSheetId="55" hidden="1">{#N/A,#N/A,FALSE,"BALLANTINE´S ";#N/A,#N/A,FALSE,"FUNDADOR"}</definedName>
    <definedName name="Feria_5" hidden="1">{#N/A,#N/A,FALSE,"BALLANTINE´S ";#N/A,#N/A,FALSE,"FUNDADOR"}</definedName>
    <definedName name="fern">#REF!</definedName>
    <definedName name="fernanda">#REF!</definedName>
    <definedName name="fersda" localSheetId="25" hidden="1">{#N/A,#N/A,FALSE,"Sheet1 (2)"}</definedName>
    <definedName name="fersda" localSheetId="27" hidden="1">{#N/A,#N/A,FALSE,"Sheet1 (2)"}</definedName>
    <definedName name="fersda" localSheetId="31" hidden="1">{#N/A,#N/A,FALSE,"Sheet1 (2)"}</definedName>
    <definedName name="fersda" localSheetId="29" hidden="1">{#N/A,#N/A,FALSE,"Sheet1 (2)"}</definedName>
    <definedName name="fersda" localSheetId="23" hidden="1">{#N/A,#N/A,FALSE,"Sheet1 (2)"}</definedName>
    <definedName name="fersda" localSheetId="55" hidden="1">{#N/A,#N/A,FALSE,"Sheet1 (2)"}</definedName>
    <definedName name="fersda" hidden="1">{#N/A,#N/A,FALSE,"Sheet1 (2)"}</definedName>
    <definedName name="fev">#REF!</definedName>
    <definedName name="FEVEREIRO" localSheetId="25" hidden="1">{"'crono'!$U$12:$W$20"}</definedName>
    <definedName name="FEVEREIRO" localSheetId="27" hidden="1">{"'crono'!$U$12:$W$20"}</definedName>
    <definedName name="FEVEREIRO" localSheetId="31" hidden="1">{"'crono'!$U$12:$W$20"}</definedName>
    <definedName name="FEVEREIRO" localSheetId="29" hidden="1">{"'crono'!$U$12:$W$20"}</definedName>
    <definedName name="FEVEREIRO" localSheetId="23" hidden="1">{"'crono'!$U$12:$W$20"}</definedName>
    <definedName name="FEVEREIRO" localSheetId="55" hidden="1">{"'crono'!$U$12:$W$20"}</definedName>
    <definedName name="FEVEREIRO" hidden="1">{"'crono'!$U$12:$W$20"}</definedName>
    <definedName name="FEVEREIRO_1" localSheetId="25" hidden="1">{"'crono'!$U$12:$W$20"}</definedName>
    <definedName name="FEVEREIRO_1" localSheetId="27" hidden="1">{"'crono'!$U$12:$W$20"}</definedName>
    <definedName name="FEVEREIRO_1" localSheetId="31" hidden="1">{"'crono'!$U$12:$W$20"}</definedName>
    <definedName name="FEVEREIRO_1" localSheetId="29" hidden="1">{"'crono'!$U$12:$W$20"}</definedName>
    <definedName name="FEVEREIRO_1" localSheetId="23" hidden="1">{"'crono'!$U$12:$W$20"}</definedName>
    <definedName name="FEVEREIRO_1" localSheetId="55" hidden="1">{"'crono'!$U$12:$W$20"}</definedName>
    <definedName name="FEVEREIRO_1" hidden="1">{"'crono'!$U$12:$W$20"}</definedName>
    <definedName name="FEVEREIRO_2" localSheetId="25" hidden="1">{"'crono'!$U$12:$W$20"}</definedName>
    <definedName name="FEVEREIRO_2" localSheetId="27" hidden="1">{"'crono'!$U$12:$W$20"}</definedName>
    <definedName name="FEVEREIRO_2" localSheetId="31" hidden="1">{"'crono'!$U$12:$W$20"}</definedName>
    <definedName name="FEVEREIRO_2" localSheetId="29" hidden="1">{"'crono'!$U$12:$W$20"}</definedName>
    <definedName name="FEVEREIRO_2" localSheetId="23" hidden="1">{"'crono'!$U$12:$W$20"}</definedName>
    <definedName name="FEVEREIRO_2" localSheetId="55" hidden="1">{"'crono'!$U$12:$W$20"}</definedName>
    <definedName name="FEVEREIRO_2" hidden="1">{"'crono'!$U$12:$W$20"}</definedName>
    <definedName name="FEVEREIRO_3" localSheetId="25" hidden="1">{"'crono'!$U$12:$W$20"}</definedName>
    <definedName name="FEVEREIRO_3" localSheetId="27" hidden="1">{"'crono'!$U$12:$W$20"}</definedName>
    <definedName name="FEVEREIRO_3" localSheetId="31" hidden="1">{"'crono'!$U$12:$W$20"}</definedName>
    <definedName name="FEVEREIRO_3" localSheetId="29" hidden="1">{"'crono'!$U$12:$W$20"}</definedName>
    <definedName name="FEVEREIRO_3" localSheetId="23" hidden="1">{"'crono'!$U$12:$W$20"}</definedName>
    <definedName name="FEVEREIRO_3" localSheetId="55" hidden="1">{"'crono'!$U$12:$W$20"}</definedName>
    <definedName name="FEVEREIRO_3" hidden="1">{"'crono'!$U$12:$W$20"}</definedName>
    <definedName name="FEVEREIRO_4" localSheetId="25" hidden="1">{"'crono'!$U$12:$W$20"}</definedName>
    <definedName name="FEVEREIRO_4" localSheetId="27" hidden="1">{"'crono'!$U$12:$W$20"}</definedName>
    <definedName name="FEVEREIRO_4" localSheetId="31" hidden="1">{"'crono'!$U$12:$W$20"}</definedName>
    <definedName name="FEVEREIRO_4" localSheetId="29" hidden="1">{"'crono'!$U$12:$W$20"}</definedName>
    <definedName name="FEVEREIRO_4" localSheetId="23" hidden="1">{"'crono'!$U$12:$W$20"}</definedName>
    <definedName name="FEVEREIRO_4" localSheetId="55" hidden="1">{"'crono'!$U$12:$W$20"}</definedName>
    <definedName name="FEVEREIRO_4" hidden="1">{"'crono'!$U$12:$W$20"}</definedName>
    <definedName name="FEVEREIRO_5" localSheetId="25" hidden="1">{"'crono'!$U$12:$W$20"}</definedName>
    <definedName name="FEVEREIRO_5" localSheetId="27" hidden="1">{"'crono'!$U$12:$W$20"}</definedName>
    <definedName name="FEVEREIRO_5" localSheetId="31" hidden="1">{"'crono'!$U$12:$W$20"}</definedName>
    <definedName name="FEVEREIRO_5" localSheetId="29" hidden="1">{"'crono'!$U$12:$W$20"}</definedName>
    <definedName name="FEVEREIRO_5" localSheetId="23" hidden="1">{"'crono'!$U$12:$W$20"}</definedName>
    <definedName name="FEVEREIRO_5" localSheetId="55" hidden="1">{"'crono'!$U$12:$W$20"}</definedName>
    <definedName name="FEVEREIRO_5" hidden="1">{"'crono'!$U$12:$W$20"}</definedName>
    <definedName name="fewfwefwef">#REF!</definedName>
    <definedName name="ff" localSheetId="39">[1]!_p1</definedName>
    <definedName name="ff" localSheetId="20">[1]!_p1</definedName>
    <definedName name="ff" localSheetId="4">[1]!_p1</definedName>
    <definedName name="ff" localSheetId="25">[1]!_p1</definedName>
    <definedName name="ff" localSheetId="27">[1]!_p1</definedName>
    <definedName name="ff" localSheetId="31">[1]!_p1</definedName>
    <definedName name="ff" localSheetId="35">[1]!_p1</definedName>
    <definedName name="ff" localSheetId="33">[1]!_p1</definedName>
    <definedName name="ff" localSheetId="53">[1]!_p1</definedName>
    <definedName name="ff" localSheetId="29">[1]!_p1</definedName>
    <definedName name="ff" localSheetId="49">[1]!_p1</definedName>
    <definedName name="ff" localSheetId="6">[1]!_p1</definedName>
    <definedName name="ff" localSheetId="41">[1]!_p1</definedName>
    <definedName name="ff" localSheetId="8">[1]!_p1</definedName>
    <definedName name="ff" localSheetId="43">[1]!_p1</definedName>
    <definedName name="ff" localSheetId="10">[1]!_p1</definedName>
    <definedName name="ff" localSheetId="37">[1]!_p1</definedName>
    <definedName name="ff" localSheetId="12">[1]!_p1</definedName>
    <definedName name="ff" localSheetId="51">[1]!_p1</definedName>
    <definedName name="ff" localSheetId="14">[1]!_p1</definedName>
    <definedName name="ff" localSheetId="23">[1]!_p1</definedName>
    <definedName name="ff" localSheetId="55">[0]!_p1</definedName>
    <definedName name="ff" localSheetId="47">[1]!_p1</definedName>
    <definedName name="ff" localSheetId="18">[1]!_p1</definedName>
    <definedName name="ff" localSheetId="45">[1]!_p1</definedName>
    <definedName name="ff" localSheetId="16">[1]!_p1</definedName>
    <definedName name="ff">[0]!_p1</definedName>
    <definedName name="ff_1">#NAME?</definedName>
    <definedName name="ff_10">#NAME?</definedName>
    <definedName name="ff_15">#NAME?</definedName>
    <definedName name="ff_16">#NAME?</definedName>
    <definedName name="ff_17">#NAME?</definedName>
    <definedName name="ff_18">#NAME?</definedName>
    <definedName name="ff_19">#NAME?</definedName>
    <definedName name="ff_2">#NAME?</definedName>
    <definedName name="ff_20">#NAME?</definedName>
    <definedName name="ff_22">#NAME?</definedName>
    <definedName name="ff_3">#NAME?</definedName>
    <definedName name="ff_4">#NAME?</definedName>
    <definedName name="ff_8">#NAME?</definedName>
    <definedName name="ffasdfdfasd">#REF!</definedName>
    <definedName name="FFDDFDDDDD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DFDDDDD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dgwe" localSheetId="25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27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31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29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23" hidden="1">{"Real",#N/A,FALSE,"CONSOLIDADO";"Real",#N/A,FALSE,"OCCIDENTE";"Real",#N/A,FALSE,"LARA";"Real",#N/A,FALSE,"CENTRO";"Real",#N/A,FALSE,"METROPOLITANA";"Real",#N/A,FALSE,"ORIENTE";"Real",#N/A,FALSE,"Pto.libre"}</definedName>
    <definedName name="ffdgwe" localSheetId="55" hidden="1">{"Real",#N/A,FALSE,"CONSOLIDADO";"Real",#N/A,FALSE,"OCCIDENTE";"Real",#N/A,FALSE,"LARA";"Real",#N/A,FALSE,"CENTRO";"Real",#N/A,FALSE,"METROPOLITANA";"Real",#N/A,FALSE,"ORIENTE";"Real",#N/A,FALSE,"Pto.libre"}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f" localSheetId="39">[1]!____p1</definedName>
    <definedName name="fff" localSheetId="20">[1]!____p1</definedName>
    <definedName name="fff" localSheetId="4">[1]!____p1</definedName>
    <definedName name="fff" localSheetId="25">[1]!____p1</definedName>
    <definedName name="fff" localSheetId="27">[1]!____p1</definedName>
    <definedName name="fff" localSheetId="31">[1]!____p1</definedName>
    <definedName name="fff" localSheetId="35">[1]!____p1</definedName>
    <definedName name="fff" localSheetId="33">[1]!____p1</definedName>
    <definedName name="fff" localSheetId="53">[1]!____p1</definedName>
    <definedName name="fff" localSheetId="29">[1]!____p1</definedName>
    <definedName name="fff" localSheetId="49">[1]!____p1</definedName>
    <definedName name="fff" localSheetId="6">[1]!____p1</definedName>
    <definedName name="fff" localSheetId="41">[1]!____p1</definedName>
    <definedName name="fff" localSheetId="8">[1]!____p1</definedName>
    <definedName name="fff" localSheetId="43">[1]!____p1</definedName>
    <definedName name="fff" localSheetId="10">[1]!____p1</definedName>
    <definedName name="fff" localSheetId="37">[1]!____p1</definedName>
    <definedName name="fff" localSheetId="12">[1]!____p1</definedName>
    <definedName name="fff" localSheetId="51">[1]!____p1</definedName>
    <definedName name="fff" localSheetId="14">[1]!____p1</definedName>
    <definedName name="fff" localSheetId="23">[1]!____p1</definedName>
    <definedName name="fff" localSheetId="55">[0]!____p1</definedName>
    <definedName name="fff" localSheetId="47">[1]!____p1</definedName>
    <definedName name="fff" localSheetId="18">[1]!____p1</definedName>
    <definedName name="fff" localSheetId="45">[1]!____p1</definedName>
    <definedName name="fff" localSheetId="16">[1]!____p1</definedName>
    <definedName name="fff">[0]!____p1</definedName>
    <definedName name="fff_1">#NAME?</definedName>
    <definedName name="fff_2">#NAME?</definedName>
    <definedName name="fff_3">#NAME?</definedName>
    <definedName name="fff_4">#NAME?</definedName>
    <definedName name="ffff">#REF!</definedName>
    <definedName name="fffff" localSheetId="39">[1]!_p1</definedName>
    <definedName name="fffff" localSheetId="20">[1]!_p1</definedName>
    <definedName name="fffff" localSheetId="4">[1]!_p1</definedName>
    <definedName name="fffff" localSheetId="25">[1]!_p1</definedName>
    <definedName name="fffff" localSheetId="27">[1]!_p1</definedName>
    <definedName name="fffff" localSheetId="31">[1]!_p1</definedName>
    <definedName name="fffff" localSheetId="35">[1]!_p1</definedName>
    <definedName name="fffff" localSheetId="33">[1]!_p1</definedName>
    <definedName name="fffff" localSheetId="53">[1]!_p1</definedName>
    <definedName name="fffff" localSheetId="29">[1]!_p1</definedName>
    <definedName name="fffff" localSheetId="49">[1]!_p1</definedName>
    <definedName name="fffff" localSheetId="6">[1]!_p1</definedName>
    <definedName name="fffff" localSheetId="41">[1]!_p1</definedName>
    <definedName name="fffff" localSheetId="8">[1]!_p1</definedName>
    <definedName name="fffff" localSheetId="43">[1]!_p1</definedName>
    <definedName name="fffff" localSheetId="10">[1]!_p1</definedName>
    <definedName name="fffff" localSheetId="37">[1]!_p1</definedName>
    <definedName name="fffff" localSheetId="12">[1]!_p1</definedName>
    <definedName name="fffff" localSheetId="51">[1]!_p1</definedName>
    <definedName name="fffff" localSheetId="14">[1]!_p1</definedName>
    <definedName name="fffff" localSheetId="23">[1]!_p1</definedName>
    <definedName name="fffff" localSheetId="55">[0]!_p1</definedName>
    <definedName name="fffff" localSheetId="47">[1]!_p1</definedName>
    <definedName name="fffff" localSheetId="18">[1]!_p1</definedName>
    <definedName name="fffff" localSheetId="45">[1]!_p1</definedName>
    <definedName name="fffff" localSheetId="16">[1]!_p1</definedName>
    <definedName name="fffff">[0]!_p1</definedName>
    <definedName name="fffff_15">#NAME?</definedName>
    <definedName name="fffff_16">#NAME?</definedName>
    <definedName name="fffff_17">#NAME?</definedName>
    <definedName name="fffff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f" localSheetId="25" hidden="1">{"'Janeiro'!$A$1:$I$153"}</definedName>
    <definedName name="fffffff" localSheetId="27" hidden="1">{"'Janeiro'!$A$1:$I$153"}</definedName>
    <definedName name="fffffff" localSheetId="31" hidden="1">{"'Janeiro'!$A$1:$I$153"}</definedName>
    <definedName name="fffffff" localSheetId="29" hidden="1">{"'Janeiro'!$A$1:$I$153"}</definedName>
    <definedName name="fffffff" localSheetId="23" hidden="1">{"'Janeiro'!$A$1:$I$153"}</definedName>
    <definedName name="fffffff" localSheetId="55" hidden="1">{"'Janeiro'!$A$1:$I$153"}</definedName>
    <definedName name="fffffff" hidden="1">{"'Janeiro'!$A$1:$I$153"}</definedName>
    <definedName name="fffffffff">#REF!</definedName>
    <definedName name="ffffffffff">#REF!</definedName>
    <definedName name="ffffffffff_1" localSheetId="39">_p1</definedName>
    <definedName name="ffffffffff_1" localSheetId="20">_p1</definedName>
    <definedName name="ffffffffff_1" localSheetId="4">_p1</definedName>
    <definedName name="ffffffffff_1" localSheetId="25">_p1</definedName>
    <definedName name="ffffffffff_1" localSheetId="27">_p1</definedName>
    <definedName name="ffffffffff_1" localSheetId="31">_p1</definedName>
    <definedName name="ffffffffff_1" localSheetId="35">_p1</definedName>
    <definedName name="ffffffffff_1" localSheetId="33">_p1</definedName>
    <definedName name="ffffffffff_1" localSheetId="53">_p1</definedName>
    <definedName name="ffffffffff_1" localSheetId="29">_p1</definedName>
    <definedName name="ffffffffff_1" localSheetId="49">_p1</definedName>
    <definedName name="ffffffffff_1" localSheetId="6">_p1</definedName>
    <definedName name="ffffffffff_1" localSheetId="41">_p1</definedName>
    <definedName name="ffffffffff_1" localSheetId="8">_p1</definedName>
    <definedName name="ffffffffff_1" localSheetId="43">_p1</definedName>
    <definedName name="ffffffffff_1" localSheetId="10">_p1</definedName>
    <definedName name="ffffffffff_1" localSheetId="37">_p1</definedName>
    <definedName name="ffffffffff_1" localSheetId="12">_p1</definedName>
    <definedName name="ffffffffff_1" localSheetId="51">_p1</definedName>
    <definedName name="ffffffffff_1" localSheetId="14">_p1</definedName>
    <definedName name="ffffffffff_1" localSheetId="23">_p1</definedName>
    <definedName name="ffffffffff_1" localSheetId="55">_p1</definedName>
    <definedName name="ffffffffff_1" localSheetId="47">_p1</definedName>
    <definedName name="ffffffffff_1" localSheetId="18">_p1</definedName>
    <definedName name="ffffffffff_1" localSheetId="45">_p1</definedName>
    <definedName name="ffffffffff_1" localSheetId="16">_p1</definedName>
    <definedName name="ffffffffff_1">_p1</definedName>
    <definedName name="ffffffffff_2">"_p1"</definedName>
    <definedName name="ffffffffff_4">"_p1"</definedName>
    <definedName name="FFFFFFFFFFF" localSheetId="25" hidden="1">{#N/A,#N/A,FALSE,"model"}</definedName>
    <definedName name="FFFFFFFFFFF" localSheetId="27" hidden="1">{#N/A,#N/A,FALSE,"model"}</definedName>
    <definedName name="FFFFFFFFFFF" localSheetId="31" hidden="1">{#N/A,#N/A,FALSE,"model"}</definedName>
    <definedName name="FFFFFFFFFFF" localSheetId="29" hidden="1">{#N/A,#N/A,FALSE,"model"}</definedName>
    <definedName name="FFFFFFFFFFF" localSheetId="23" hidden="1">{#N/A,#N/A,FALSE,"model"}</definedName>
    <definedName name="FFFFFFFFFFF" localSheetId="55" hidden="1">{#N/A,#N/A,FALSE,"model"}</definedName>
    <definedName name="FFFFFFFFFFF" hidden="1">{#N/A,#N/A,FALSE,"model"}</definedName>
    <definedName name="ffffffffffffff">#REF!</definedName>
    <definedName name="ffffffffffffffffff">#REF!</definedName>
    <definedName name="fffffffffffffffffffffff" hidden="1">#REF!</definedName>
    <definedName name="fffffffffffffffffffffffffffffffffffffffffffff">#REF!</definedName>
    <definedName name="fffggf" localSheetId="25" hidden="1">{#N/A,#N/A,FALSE,"CARATUL";#N/A,#N/A,FALSE,"PROFIT AND LOSS";#N/A,#N/A,FALSE,"GRAFICO_PBT";#N/A,#N/A,FALSE,"EXPLIC.VARIANTE";#N/A,#N/A,FALSE,"GENERAL EXP.AREA"}</definedName>
    <definedName name="fffggf" localSheetId="27" hidden="1">{#N/A,#N/A,FALSE,"CARATUL";#N/A,#N/A,FALSE,"PROFIT AND LOSS";#N/A,#N/A,FALSE,"GRAFICO_PBT";#N/A,#N/A,FALSE,"EXPLIC.VARIANTE";#N/A,#N/A,FALSE,"GENERAL EXP.AREA"}</definedName>
    <definedName name="fffggf" localSheetId="31" hidden="1">{#N/A,#N/A,FALSE,"CARATUL";#N/A,#N/A,FALSE,"PROFIT AND LOSS";#N/A,#N/A,FALSE,"GRAFICO_PBT";#N/A,#N/A,FALSE,"EXPLIC.VARIANTE";#N/A,#N/A,FALSE,"GENERAL EXP.AREA"}</definedName>
    <definedName name="fffggf" localSheetId="29" hidden="1">{#N/A,#N/A,FALSE,"CARATUL";#N/A,#N/A,FALSE,"PROFIT AND LOSS";#N/A,#N/A,FALSE,"GRAFICO_PBT";#N/A,#N/A,FALSE,"EXPLIC.VARIANTE";#N/A,#N/A,FALSE,"GENERAL EXP.AREA"}</definedName>
    <definedName name="fffggf" localSheetId="23" hidden="1">{#N/A,#N/A,FALSE,"CARATUL";#N/A,#N/A,FALSE,"PROFIT AND LOSS";#N/A,#N/A,FALSE,"GRAFICO_PBT";#N/A,#N/A,FALSE,"EXPLIC.VARIANTE";#N/A,#N/A,FALSE,"GENERAL EXP.AREA"}</definedName>
    <definedName name="fffggf" localSheetId="55" hidden="1">{#N/A,#N/A,FALSE,"CARATUL";#N/A,#N/A,FALSE,"PROFIT AND LOSS";#N/A,#N/A,FALSE,"GRAFICO_PBT";#N/A,#N/A,FALSE,"EXPLIC.VARIANTE";#N/A,#N/A,FALSE,"GENERAL EXP.AREA"}</definedName>
    <definedName name="fffggf" hidden="1">{#N/A,#N/A,FALSE,"CARATUL";#N/A,#N/A,FALSE,"PROFIT AND LOSS";#N/A,#N/A,FALSE,"GRAFICO_PBT";#N/A,#N/A,FALSE,"EXPLIC.VARIANTE";#N/A,#N/A,FALSE,"GENERAL EXP.AREA"}</definedName>
    <definedName name="ffg" localSheetId="25" hidden="1">{#N/A,#N/A,FALSE,"SP1-OUT";#N/A,#N/A,FALSE,"SP1-NOV";#N/A,#N/A,FALSE,"SANT-OUT";#N/A,#N/A,FALSE,"SANT-NOV";#N/A,#N/A,FALSE,"CAMP-OUT";#N/A,#N/A,FALSE,"CAMP-NOV";#N/A,#N/A,FALSE,"CRONO 1";#N/A,#N/A,FALSE,"CAPA"}</definedName>
    <definedName name="ffg" localSheetId="27" hidden="1">{#N/A,#N/A,FALSE,"SP1-OUT";#N/A,#N/A,FALSE,"SP1-NOV";#N/A,#N/A,FALSE,"SANT-OUT";#N/A,#N/A,FALSE,"SANT-NOV";#N/A,#N/A,FALSE,"CAMP-OUT";#N/A,#N/A,FALSE,"CAMP-NOV";#N/A,#N/A,FALSE,"CRONO 1";#N/A,#N/A,FALSE,"CAPA"}</definedName>
    <definedName name="ffg" localSheetId="31" hidden="1">{#N/A,#N/A,FALSE,"SP1-OUT";#N/A,#N/A,FALSE,"SP1-NOV";#N/A,#N/A,FALSE,"SANT-OUT";#N/A,#N/A,FALSE,"SANT-NOV";#N/A,#N/A,FALSE,"CAMP-OUT";#N/A,#N/A,FALSE,"CAMP-NOV";#N/A,#N/A,FALSE,"CRONO 1";#N/A,#N/A,FALSE,"CAPA"}</definedName>
    <definedName name="ffg" localSheetId="29" hidden="1">{#N/A,#N/A,FALSE,"SP1-OUT";#N/A,#N/A,FALSE,"SP1-NOV";#N/A,#N/A,FALSE,"SANT-OUT";#N/A,#N/A,FALSE,"SANT-NOV";#N/A,#N/A,FALSE,"CAMP-OUT";#N/A,#N/A,FALSE,"CAMP-NOV";#N/A,#N/A,FALSE,"CRONO 1";#N/A,#N/A,FALSE,"CAPA"}</definedName>
    <definedName name="ffg" localSheetId="23" hidden="1">{#N/A,#N/A,FALSE,"SP1-OUT";#N/A,#N/A,FALSE,"SP1-NOV";#N/A,#N/A,FALSE,"SANT-OUT";#N/A,#N/A,FALSE,"SANT-NOV";#N/A,#N/A,FALSE,"CAMP-OUT";#N/A,#N/A,FALSE,"CAMP-NOV";#N/A,#N/A,FALSE,"CRONO 1";#N/A,#N/A,FALSE,"CAPA"}</definedName>
    <definedName name="ffg" localSheetId="55" hidden="1">{#N/A,#N/A,FALSE,"SP1-OUT";#N/A,#N/A,FALSE,"SP1-NOV";#N/A,#N/A,FALSE,"SANT-OUT";#N/A,#N/A,FALSE,"SANT-NOV";#N/A,#N/A,FALSE,"CAMP-OUT";#N/A,#N/A,FALSE,"CAMP-NOV";#N/A,#N/A,FALSE,"CRONO 1";#N/A,#N/A,FALSE,"CAPA"}</definedName>
    <definedName name="ffg" hidden="1">{#N/A,#N/A,FALSE,"SP1-OUT";#N/A,#N/A,FALSE,"SP1-NOV";#N/A,#N/A,FALSE,"SANT-OUT";#N/A,#N/A,FALSE,"SANT-NOV";#N/A,#N/A,FALSE,"CAMP-OUT";#N/A,#N/A,FALSE,"CAMP-NOV";#N/A,#N/A,FALSE,"CRONO 1";#N/A,#N/A,FALSE,"CAPA"}</definedName>
    <definedName name="ffggg" localSheetId="25" hidden="1">{"AUTONOMO_F_1",#N/A,FALSE,"RE1003"}</definedName>
    <definedName name="ffggg" localSheetId="27" hidden="1">{"AUTONOMO_F_1",#N/A,FALSE,"RE1003"}</definedName>
    <definedName name="ffggg" localSheetId="31" hidden="1">{"AUTONOMO_F_1",#N/A,FALSE,"RE1003"}</definedName>
    <definedName name="ffggg" localSheetId="29" hidden="1">{"AUTONOMO_F_1",#N/A,FALSE,"RE1003"}</definedName>
    <definedName name="ffggg" localSheetId="23" hidden="1">{"AUTONOMO_F_1",#N/A,FALSE,"RE1003"}</definedName>
    <definedName name="ffggg" localSheetId="55" hidden="1">{"AUTONOMO_F_1",#N/A,FALSE,"RE1003"}</definedName>
    <definedName name="ffggg" hidden="1">{"AUTONOMO_F_1",#N/A,FALSE,"RE1003"}</definedName>
    <definedName name="ffgghh4" localSheetId="25" hidden="1">{"AUTONOMO_F_2",#N/A,FALSE,"RE1003"}</definedName>
    <definedName name="ffgghh4" localSheetId="27" hidden="1">{"AUTONOMO_F_2",#N/A,FALSE,"RE1003"}</definedName>
    <definedName name="ffgghh4" localSheetId="31" hidden="1">{"AUTONOMO_F_2",#N/A,FALSE,"RE1003"}</definedName>
    <definedName name="ffgghh4" localSheetId="29" hidden="1">{"AUTONOMO_F_2",#N/A,FALSE,"RE1003"}</definedName>
    <definedName name="ffgghh4" localSheetId="23" hidden="1">{"AUTONOMO_F_2",#N/A,FALSE,"RE1003"}</definedName>
    <definedName name="ffgghh4" localSheetId="55" hidden="1">{"AUTONOMO_F_2",#N/A,FALSE,"RE1003"}</definedName>
    <definedName name="ffgghh4" hidden="1">{"AUTONOMO_F_2",#N/A,FALSE,"RE1003"}</definedName>
    <definedName name="ffsfdfss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sfdfss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wfw" localSheetId="25" hidden="1">{#N/A,#N/A,FALSE,"CARATUL";#N/A,#N/A,FALSE,"PROFIT AND LOSS";#N/A,#N/A,FALSE,"GRAFICO_PBT";#N/A,#N/A,FALSE,"EXPLIC.VARIANTE";#N/A,#N/A,FALSE,"GENERAL EXP.AREA"}</definedName>
    <definedName name="ffwfw" localSheetId="27" hidden="1">{#N/A,#N/A,FALSE,"CARATUL";#N/A,#N/A,FALSE,"PROFIT AND LOSS";#N/A,#N/A,FALSE,"GRAFICO_PBT";#N/A,#N/A,FALSE,"EXPLIC.VARIANTE";#N/A,#N/A,FALSE,"GENERAL EXP.AREA"}</definedName>
    <definedName name="ffwfw" localSheetId="31" hidden="1">{#N/A,#N/A,FALSE,"CARATUL";#N/A,#N/A,FALSE,"PROFIT AND LOSS";#N/A,#N/A,FALSE,"GRAFICO_PBT";#N/A,#N/A,FALSE,"EXPLIC.VARIANTE";#N/A,#N/A,FALSE,"GENERAL EXP.AREA"}</definedName>
    <definedName name="ffwfw" localSheetId="29" hidden="1">{#N/A,#N/A,FALSE,"CARATUL";#N/A,#N/A,FALSE,"PROFIT AND LOSS";#N/A,#N/A,FALSE,"GRAFICO_PBT";#N/A,#N/A,FALSE,"EXPLIC.VARIANTE";#N/A,#N/A,FALSE,"GENERAL EXP.AREA"}</definedName>
    <definedName name="ffwfw" localSheetId="23" hidden="1">{#N/A,#N/A,FALSE,"CARATUL";#N/A,#N/A,FALSE,"PROFIT AND LOSS";#N/A,#N/A,FALSE,"GRAFICO_PBT";#N/A,#N/A,FALSE,"EXPLIC.VARIANTE";#N/A,#N/A,FALSE,"GENERAL EXP.AREA"}</definedName>
    <definedName name="ffwfw" localSheetId="55" hidden="1">{#N/A,#N/A,FALSE,"CARATUL";#N/A,#N/A,FALSE,"PROFIT AND LOSS";#N/A,#N/A,FALSE,"GRAFICO_PBT";#N/A,#N/A,FALSE,"EXPLIC.VARIANTE";#N/A,#N/A,FALSE,"GENERAL EXP.AREA"}</definedName>
    <definedName name="ffwfw" hidden="1">{#N/A,#N/A,FALSE,"CARATUL";#N/A,#N/A,FALSE,"PROFIT AND LOSS";#N/A,#N/A,FALSE,"GRAFICO_PBT";#N/A,#N/A,FALSE,"EXPLIC.VARIANTE";#N/A,#N/A,FALSE,"GENERAL EXP.AREA"}</definedName>
    <definedName name="FG" localSheetId="39">[1]!_p1</definedName>
    <definedName name="FG" localSheetId="20">[1]!_p1</definedName>
    <definedName name="FG" localSheetId="4">[1]!_p1</definedName>
    <definedName name="FG" localSheetId="25">[1]!_p1</definedName>
    <definedName name="FG" localSheetId="27">[1]!_p1</definedName>
    <definedName name="FG" localSheetId="31">[1]!_p1</definedName>
    <definedName name="FG" localSheetId="35">[1]!_p1</definedName>
    <definedName name="FG" localSheetId="33">[1]!_p1</definedName>
    <definedName name="FG" localSheetId="53">[1]!_p1</definedName>
    <definedName name="FG" localSheetId="29">[1]!_p1</definedName>
    <definedName name="FG" localSheetId="49">[1]!_p1</definedName>
    <definedName name="FG" localSheetId="6">[1]!_p1</definedName>
    <definedName name="FG" localSheetId="41">[1]!_p1</definedName>
    <definedName name="FG" localSheetId="8">[1]!_p1</definedName>
    <definedName name="FG" localSheetId="43">[1]!_p1</definedName>
    <definedName name="FG" localSheetId="10">[1]!_p1</definedName>
    <definedName name="FG" localSheetId="37">[1]!_p1</definedName>
    <definedName name="FG" localSheetId="12">[1]!_p1</definedName>
    <definedName name="FG" localSheetId="51">[1]!_p1</definedName>
    <definedName name="FG" localSheetId="14">[1]!_p1</definedName>
    <definedName name="FG" localSheetId="23">[1]!_p1</definedName>
    <definedName name="FG" localSheetId="55">[0]!_p1</definedName>
    <definedName name="FG" localSheetId="47">[1]!_p1</definedName>
    <definedName name="FG" localSheetId="18">[1]!_p1</definedName>
    <definedName name="FG" localSheetId="45">[1]!_p1</definedName>
    <definedName name="FG" localSheetId="16">[1]!_p1</definedName>
    <definedName name="FG">[0]!_p1</definedName>
    <definedName name="FG_1" localSheetId="39">_p1</definedName>
    <definedName name="FG_1" localSheetId="20">_p1</definedName>
    <definedName name="FG_1" localSheetId="4">_p1</definedName>
    <definedName name="FG_1" localSheetId="25">_p1</definedName>
    <definedName name="FG_1" localSheetId="27">_p1</definedName>
    <definedName name="FG_1" localSheetId="31">_p1</definedName>
    <definedName name="FG_1" localSheetId="35">_p1</definedName>
    <definedName name="FG_1" localSheetId="33">_p1</definedName>
    <definedName name="FG_1" localSheetId="53">_p1</definedName>
    <definedName name="FG_1" localSheetId="29">_p1</definedName>
    <definedName name="FG_1" localSheetId="49">_p1</definedName>
    <definedName name="FG_1" localSheetId="6">_p1</definedName>
    <definedName name="FG_1" localSheetId="41">_p1</definedName>
    <definedName name="FG_1" localSheetId="8">_p1</definedName>
    <definedName name="FG_1" localSheetId="43">_p1</definedName>
    <definedName name="FG_1" localSheetId="10">_p1</definedName>
    <definedName name="FG_1" localSheetId="37">_p1</definedName>
    <definedName name="FG_1" localSheetId="12">_p1</definedName>
    <definedName name="FG_1" localSheetId="51">_p1</definedName>
    <definedName name="FG_1" localSheetId="14">_p1</definedName>
    <definedName name="FG_1" localSheetId="23">_p1</definedName>
    <definedName name="FG_1" localSheetId="55">_p1</definedName>
    <definedName name="FG_1" localSheetId="47">_p1</definedName>
    <definedName name="FG_1" localSheetId="18">_p1</definedName>
    <definedName name="FG_1" localSheetId="45">_p1</definedName>
    <definedName name="FG_1" localSheetId="16">_p1</definedName>
    <definedName name="FG_1">_p1</definedName>
    <definedName name="FG_2" localSheetId="39">_p1</definedName>
    <definedName name="FG_2" localSheetId="20">_p1</definedName>
    <definedName name="FG_2" localSheetId="4">_p1</definedName>
    <definedName name="FG_2" localSheetId="25">_p1</definedName>
    <definedName name="FG_2" localSheetId="27">_p1</definedName>
    <definedName name="FG_2" localSheetId="31">_p1</definedName>
    <definedName name="FG_2" localSheetId="35">_p1</definedName>
    <definedName name="FG_2" localSheetId="33">_p1</definedName>
    <definedName name="FG_2" localSheetId="53">_p1</definedName>
    <definedName name="FG_2" localSheetId="29">_p1</definedName>
    <definedName name="FG_2" localSheetId="49">_p1</definedName>
    <definedName name="FG_2" localSheetId="6">_p1</definedName>
    <definedName name="FG_2" localSheetId="41">_p1</definedName>
    <definedName name="FG_2" localSheetId="8">_p1</definedName>
    <definedName name="FG_2" localSheetId="43">_p1</definedName>
    <definedName name="FG_2" localSheetId="10">_p1</definedName>
    <definedName name="FG_2" localSheetId="37">_p1</definedName>
    <definedName name="FG_2" localSheetId="12">_p1</definedName>
    <definedName name="FG_2" localSheetId="51">_p1</definedName>
    <definedName name="FG_2" localSheetId="14">_p1</definedName>
    <definedName name="FG_2" localSheetId="23">_p1</definedName>
    <definedName name="FG_2" localSheetId="55">_p1</definedName>
    <definedName name="FG_2" localSheetId="47">_p1</definedName>
    <definedName name="FG_2" localSheetId="18">_p1</definedName>
    <definedName name="FG_2" localSheetId="45">_p1</definedName>
    <definedName name="FG_2" localSheetId="16">_p1</definedName>
    <definedName name="FG_2">_p1</definedName>
    <definedName name="FG_3" localSheetId="39">_p1</definedName>
    <definedName name="FG_3" localSheetId="20">_p1</definedName>
    <definedName name="FG_3" localSheetId="4">_p1</definedName>
    <definedName name="FG_3" localSheetId="25">_p1</definedName>
    <definedName name="FG_3" localSheetId="27">_p1</definedName>
    <definedName name="FG_3" localSheetId="31">_p1</definedName>
    <definedName name="FG_3" localSheetId="35">_p1</definedName>
    <definedName name="FG_3" localSheetId="33">_p1</definedName>
    <definedName name="FG_3" localSheetId="53">_p1</definedName>
    <definedName name="FG_3" localSheetId="29">_p1</definedName>
    <definedName name="FG_3" localSheetId="49">_p1</definedName>
    <definedName name="FG_3" localSheetId="6">_p1</definedName>
    <definedName name="FG_3" localSheetId="41">_p1</definedName>
    <definedName name="FG_3" localSheetId="8">_p1</definedName>
    <definedName name="FG_3" localSheetId="43">_p1</definedName>
    <definedName name="FG_3" localSheetId="10">_p1</definedName>
    <definedName name="FG_3" localSheetId="37">_p1</definedName>
    <definedName name="FG_3" localSheetId="12">_p1</definedName>
    <definedName name="FG_3" localSheetId="51">_p1</definedName>
    <definedName name="FG_3" localSheetId="14">_p1</definedName>
    <definedName name="FG_3" localSheetId="23">_p1</definedName>
    <definedName name="FG_3" localSheetId="55">_p1</definedName>
    <definedName name="FG_3" localSheetId="47">_p1</definedName>
    <definedName name="FG_3" localSheetId="18">_p1</definedName>
    <definedName name="FG_3" localSheetId="45">_p1</definedName>
    <definedName name="FG_3" localSheetId="16">_p1</definedName>
    <definedName name="FG_3">_p1</definedName>
    <definedName name="FG_4" localSheetId="39">_p1</definedName>
    <definedName name="FG_4" localSheetId="20">_p1</definedName>
    <definedName name="FG_4" localSheetId="4">_p1</definedName>
    <definedName name="FG_4" localSheetId="25">_p1</definedName>
    <definedName name="FG_4" localSheetId="27">_p1</definedName>
    <definedName name="FG_4" localSheetId="31">_p1</definedName>
    <definedName name="FG_4" localSheetId="35">_p1</definedName>
    <definedName name="FG_4" localSheetId="33">_p1</definedName>
    <definedName name="FG_4" localSheetId="53">_p1</definedName>
    <definedName name="FG_4" localSheetId="29">_p1</definedName>
    <definedName name="FG_4" localSheetId="49">_p1</definedName>
    <definedName name="FG_4" localSheetId="6">_p1</definedName>
    <definedName name="FG_4" localSheetId="41">_p1</definedName>
    <definedName name="FG_4" localSheetId="8">_p1</definedName>
    <definedName name="FG_4" localSheetId="43">_p1</definedName>
    <definedName name="FG_4" localSheetId="10">_p1</definedName>
    <definedName name="FG_4" localSheetId="37">_p1</definedName>
    <definedName name="FG_4" localSheetId="12">_p1</definedName>
    <definedName name="FG_4" localSheetId="51">_p1</definedName>
    <definedName name="FG_4" localSheetId="14">_p1</definedName>
    <definedName name="FG_4" localSheetId="23">_p1</definedName>
    <definedName name="FG_4" localSheetId="55">_p1</definedName>
    <definedName name="FG_4" localSheetId="47">_p1</definedName>
    <definedName name="FG_4" localSheetId="18">_p1</definedName>
    <definedName name="FG_4" localSheetId="45">_p1</definedName>
    <definedName name="FG_4" localSheetId="16">_p1</definedName>
    <definedName name="FG_4">_p1</definedName>
    <definedName name="FG46TBTB4RTDKDK">#REF!</definedName>
    <definedName name="fgb">#REF!</definedName>
    <definedName name="fgbergerg">#REF!</definedName>
    <definedName name="FGBHTFHG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HTFHG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fgbrdg" localSheetId="25" hidden="1">{"'Janeiro'!$A$1:$I$153"}</definedName>
    <definedName name="fgbrdg" localSheetId="27" hidden="1">{"'Janeiro'!$A$1:$I$153"}</definedName>
    <definedName name="fgbrdg" localSheetId="31" hidden="1">{"'Janeiro'!$A$1:$I$153"}</definedName>
    <definedName name="fgbrdg" localSheetId="29" hidden="1">{"'Janeiro'!$A$1:$I$153"}</definedName>
    <definedName name="fgbrdg" localSheetId="23" hidden="1">{"'Janeiro'!$A$1:$I$153"}</definedName>
    <definedName name="fgbrdg" localSheetId="55" hidden="1">{"'Janeiro'!$A$1:$I$153"}</definedName>
    <definedName name="fgbrdg" hidden="1">{"'Janeiro'!$A$1:$I$153"}</definedName>
    <definedName name="fgbrtghrt">#REF!</definedName>
    <definedName name="fgdak" localSheetId="39">[1]!_p1</definedName>
    <definedName name="fgdak" localSheetId="20">[1]!_p1</definedName>
    <definedName name="fgdak" localSheetId="4">[1]!_p1</definedName>
    <definedName name="fgdak" localSheetId="25">[1]!_p1</definedName>
    <definedName name="fgdak" localSheetId="27">[1]!_p1</definedName>
    <definedName name="fgdak" localSheetId="31">[1]!_p1</definedName>
    <definedName name="fgdak" localSheetId="35">[1]!_p1</definedName>
    <definedName name="fgdak" localSheetId="33">[1]!_p1</definedName>
    <definedName name="fgdak" localSheetId="53">[1]!_p1</definedName>
    <definedName name="fgdak" localSheetId="29">[1]!_p1</definedName>
    <definedName name="fgdak" localSheetId="49">[1]!_p1</definedName>
    <definedName name="fgdak" localSheetId="6">[1]!_p1</definedName>
    <definedName name="fgdak" localSheetId="41">[1]!_p1</definedName>
    <definedName name="fgdak" localSheetId="8">[1]!_p1</definedName>
    <definedName name="fgdak" localSheetId="43">[1]!_p1</definedName>
    <definedName name="fgdak" localSheetId="10">[1]!_p1</definedName>
    <definedName name="fgdak" localSheetId="37">[1]!_p1</definedName>
    <definedName name="fgdak" localSheetId="12">[1]!_p1</definedName>
    <definedName name="fgdak" localSheetId="51">[1]!_p1</definedName>
    <definedName name="fgdak" localSheetId="14">[1]!_p1</definedName>
    <definedName name="fgdak" localSheetId="23">[1]!_p1</definedName>
    <definedName name="fgdak" localSheetId="55">[0]!_p1</definedName>
    <definedName name="fgdak" localSheetId="47">[1]!_p1</definedName>
    <definedName name="fgdak" localSheetId="18">[1]!_p1</definedName>
    <definedName name="fgdak" localSheetId="45">[1]!_p1</definedName>
    <definedName name="fgdak" localSheetId="16">[1]!_p1</definedName>
    <definedName name="fgdak">[0]!_p1</definedName>
    <definedName name="FGDD" localSheetId="39">[1]!_p1</definedName>
    <definedName name="FGDD" localSheetId="20">[1]!_p1</definedName>
    <definedName name="FGDD" localSheetId="4">[1]!_p1</definedName>
    <definedName name="FGDD" localSheetId="25">[1]!_p1</definedName>
    <definedName name="FGDD" localSheetId="27">[1]!_p1</definedName>
    <definedName name="FGDD" localSheetId="31">[1]!_p1</definedName>
    <definedName name="FGDD" localSheetId="35">[1]!_p1</definedName>
    <definedName name="FGDD" localSheetId="33">[1]!_p1</definedName>
    <definedName name="FGDD" localSheetId="53">[1]!_p1</definedName>
    <definedName name="FGDD" localSheetId="29">[1]!_p1</definedName>
    <definedName name="FGDD" localSheetId="49">[1]!_p1</definedName>
    <definedName name="FGDD" localSheetId="6">[1]!_p1</definedName>
    <definedName name="FGDD" localSheetId="41">[1]!_p1</definedName>
    <definedName name="FGDD" localSheetId="8">[1]!_p1</definedName>
    <definedName name="FGDD" localSheetId="43">[1]!_p1</definedName>
    <definedName name="FGDD" localSheetId="10">[1]!_p1</definedName>
    <definedName name="FGDD" localSheetId="37">[1]!_p1</definedName>
    <definedName name="FGDD" localSheetId="12">[1]!_p1</definedName>
    <definedName name="FGDD" localSheetId="51">[1]!_p1</definedName>
    <definedName name="FGDD" localSheetId="14">[1]!_p1</definedName>
    <definedName name="FGDD" localSheetId="23">[1]!_p1</definedName>
    <definedName name="FGDD" localSheetId="55">[0]!_p1</definedName>
    <definedName name="FGDD" localSheetId="47">[1]!_p1</definedName>
    <definedName name="FGDD" localSheetId="18">[1]!_p1</definedName>
    <definedName name="FGDD" localSheetId="45">[1]!_p1</definedName>
    <definedName name="FGDD" localSheetId="16">[1]!_p1</definedName>
    <definedName name="FGDD">[0]!_p1</definedName>
    <definedName name="fgdfgdr">#REF!</definedName>
    <definedName name="fgdfgfd">#REF!</definedName>
    <definedName name="FGDG">#REF!</definedName>
    <definedName name="FGDGD" hidden="1">#REF!</definedName>
    <definedName name="fgdsfsdsd" localSheetId="25" hidden="1">{#N/A,#N/A,FALSE,"CARATUL";#N/A,#N/A,FALSE,"PROFIT AND LOSS";#N/A,#N/A,FALSE,"GRAFICO_PBT";#N/A,#N/A,FALSE,"EXPLIC.VARIANTE";#N/A,#N/A,FALSE,"GENERAL EXP.AREA"}</definedName>
    <definedName name="fgdsfsdsd" localSheetId="27" hidden="1">{#N/A,#N/A,FALSE,"CARATUL";#N/A,#N/A,FALSE,"PROFIT AND LOSS";#N/A,#N/A,FALSE,"GRAFICO_PBT";#N/A,#N/A,FALSE,"EXPLIC.VARIANTE";#N/A,#N/A,FALSE,"GENERAL EXP.AREA"}</definedName>
    <definedName name="fgdsfsdsd" localSheetId="31" hidden="1">{#N/A,#N/A,FALSE,"CARATUL";#N/A,#N/A,FALSE,"PROFIT AND LOSS";#N/A,#N/A,FALSE,"GRAFICO_PBT";#N/A,#N/A,FALSE,"EXPLIC.VARIANTE";#N/A,#N/A,FALSE,"GENERAL EXP.AREA"}</definedName>
    <definedName name="fgdsfsdsd" localSheetId="29" hidden="1">{#N/A,#N/A,FALSE,"CARATUL";#N/A,#N/A,FALSE,"PROFIT AND LOSS";#N/A,#N/A,FALSE,"GRAFICO_PBT";#N/A,#N/A,FALSE,"EXPLIC.VARIANTE";#N/A,#N/A,FALSE,"GENERAL EXP.AREA"}</definedName>
    <definedName name="fgdsfsdsd" localSheetId="23" hidden="1">{#N/A,#N/A,FALSE,"CARATUL";#N/A,#N/A,FALSE,"PROFIT AND LOSS";#N/A,#N/A,FALSE,"GRAFICO_PBT";#N/A,#N/A,FALSE,"EXPLIC.VARIANTE";#N/A,#N/A,FALSE,"GENERAL EXP.AREA"}</definedName>
    <definedName name="fgdsfsdsd" localSheetId="55" hidden="1">{#N/A,#N/A,FALSE,"CARATUL";#N/A,#N/A,FALSE,"PROFIT AND LOSS";#N/A,#N/A,FALSE,"GRAFICO_PBT";#N/A,#N/A,FALSE,"EXPLIC.VARIANTE";#N/A,#N/A,FALSE,"GENERAL EXP.AREA"}</definedName>
    <definedName name="fgdsfsdsd" hidden="1">{#N/A,#N/A,FALSE,"CARATUL";#N/A,#N/A,FALSE,"PROFIT AND LOSS";#N/A,#N/A,FALSE,"GRAFICO_PBT";#N/A,#N/A,FALSE,"EXPLIC.VARIANTE";#N/A,#N/A,FALSE,"GENERAL EXP.AREA"}</definedName>
    <definedName name="fgesrtwe3rt" localSheetId="25" hidden="1">{"'Janeiro'!$A$1:$I$153"}</definedName>
    <definedName name="fgesrtwe3rt" localSheetId="27" hidden="1">{"'Janeiro'!$A$1:$I$153"}</definedName>
    <definedName name="fgesrtwe3rt" localSheetId="31" hidden="1">{"'Janeiro'!$A$1:$I$153"}</definedName>
    <definedName name="fgesrtwe3rt" localSheetId="29" hidden="1">{"'Janeiro'!$A$1:$I$153"}</definedName>
    <definedName name="fgesrtwe3rt" localSheetId="23" hidden="1">{"'Janeiro'!$A$1:$I$153"}</definedName>
    <definedName name="fgesrtwe3rt" localSheetId="55" hidden="1">{"'Janeiro'!$A$1:$I$153"}</definedName>
    <definedName name="fgesrtwe3rt" hidden="1">{"'Janeiro'!$A$1:$I$153"}</definedName>
    <definedName name="fgewerwq" hidden="1">#REF!</definedName>
    <definedName name="fgfdg">#REF!</definedName>
    <definedName name="fgfdgfdgfdddd" localSheetId="25" hidden="1">{#N/A,#N/A,FALSE,"CARATUL";#N/A,#N/A,FALSE,"PROFIT AND LOSS";#N/A,#N/A,FALSE,"GRAFICO_PBT";#N/A,#N/A,FALSE,"EXPLIC.VARIANTE";#N/A,#N/A,FALSE,"GENERAL EXP.AREA"}</definedName>
    <definedName name="fgfdgfdgfdddd" localSheetId="27" hidden="1">{#N/A,#N/A,FALSE,"CARATUL";#N/A,#N/A,FALSE,"PROFIT AND LOSS";#N/A,#N/A,FALSE,"GRAFICO_PBT";#N/A,#N/A,FALSE,"EXPLIC.VARIANTE";#N/A,#N/A,FALSE,"GENERAL EXP.AREA"}</definedName>
    <definedName name="fgfdgfdgfdddd" localSheetId="31" hidden="1">{#N/A,#N/A,FALSE,"CARATUL";#N/A,#N/A,FALSE,"PROFIT AND LOSS";#N/A,#N/A,FALSE,"GRAFICO_PBT";#N/A,#N/A,FALSE,"EXPLIC.VARIANTE";#N/A,#N/A,FALSE,"GENERAL EXP.AREA"}</definedName>
    <definedName name="fgfdgfdgfdddd" localSheetId="29" hidden="1">{#N/A,#N/A,FALSE,"CARATUL";#N/A,#N/A,FALSE,"PROFIT AND LOSS";#N/A,#N/A,FALSE,"GRAFICO_PBT";#N/A,#N/A,FALSE,"EXPLIC.VARIANTE";#N/A,#N/A,FALSE,"GENERAL EXP.AREA"}</definedName>
    <definedName name="fgfdgfdgfdddd" localSheetId="23" hidden="1">{#N/A,#N/A,FALSE,"CARATUL";#N/A,#N/A,FALSE,"PROFIT AND LOSS";#N/A,#N/A,FALSE,"GRAFICO_PBT";#N/A,#N/A,FALSE,"EXPLIC.VARIANTE";#N/A,#N/A,FALSE,"GENERAL EXP.AREA"}</definedName>
    <definedName name="fgfdgfdgfdddd" localSheetId="55" hidden="1">{#N/A,#N/A,FALSE,"CARATUL";#N/A,#N/A,FALSE,"PROFIT AND LOSS";#N/A,#N/A,FALSE,"GRAFICO_PBT";#N/A,#N/A,FALSE,"EXPLIC.VARIANTE";#N/A,#N/A,FALSE,"GENERAL EXP.AREA"}</definedName>
    <definedName name="fgfdgfdgfdddd" hidden="1">{#N/A,#N/A,FALSE,"CARATUL";#N/A,#N/A,FALSE,"PROFIT AND LOSS";#N/A,#N/A,FALSE,"GRAFICO_PBT";#N/A,#N/A,FALSE,"EXPLIC.VARIANTE";#N/A,#N/A,FALSE,"GENERAL EXP.AREA"}</definedName>
    <definedName name="FGFG" hidden="1">#REF!</definedName>
    <definedName name="fgfhethe" hidden="1">#REF!</definedName>
    <definedName name="fgfhjk">#REF!</definedName>
    <definedName name="FGFTHRT" localSheetId="25" hidden="1">{"'Janeiro'!$A$1:$I$153"}</definedName>
    <definedName name="FGFTHRT" localSheetId="27" hidden="1">{"'Janeiro'!$A$1:$I$153"}</definedName>
    <definedName name="FGFTHRT" localSheetId="31" hidden="1">{"'Janeiro'!$A$1:$I$153"}</definedName>
    <definedName name="FGFTHRT" localSheetId="29" hidden="1">{"'Janeiro'!$A$1:$I$153"}</definedName>
    <definedName name="FGFTHRT" localSheetId="23" hidden="1">{"'Janeiro'!$A$1:$I$153"}</definedName>
    <definedName name="FGFTHRT" localSheetId="55" hidden="1">{"'Janeiro'!$A$1:$I$153"}</definedName>
    <definedName name="FGFTHRT" hidden="1">{"'Janeiro'!$A$1:$I$153"}</definedName>
    <definedName name="fggg" localSheetId="25" hidden="1">{#N/A,#N/A,FALSE,"CARATUL";#N/A,#N/A,FALSE,"PROFIT AND LOSS";#N/A,#N/A,FALSE,"GRAFICO_PBT";#N/A,#N/A,FALSE,"EXPLIC.VARIANTE";#N/A,#N/A,FALSE,"GENERAL EXP.AREA"}</definedName>
    <definedName name="fggg" localSheetId="27" hidden="1">{#N/A,#N/A,FALSE,"CARATUL";#N/A,#N/A,FALSE,"PROFIT AND LOSS";#N/A,#N/A,FALSE,"GRAFICO_PBT";#N/A,#N/A,FALSE,"EXPLIC.VARIANTE";#N/A,#N/A,FALSE,"GENERAL EXP.AREA"}</definedName>
    <definedName name="fggg" localSheetId="31" hidden="1">{#N/A,#N/A,FALSE,"CARATUL";#N/A,#N/A,FALSE,"PROFIT AND LOSS";#N/A,#N/A,FALSE,"GRAFICO_PBT";#N/A,#N/A,FALSE,"EXPLIC.VARIANTE";#N/A,#N/A,FALSE,"GENERAL EXP.AREA"}</definedName>
    <definedName name="fggg" localSheetId="29" hidden="1">{#N/A,#N/A,FALSE,"CARATUL";#N/A,#N/A,FALSE,"PROFIT AND LOSS";#N/A,#N/A,FALSE,"GRAFICO_PBT";#N/A,#N/A,FALSE,"EXPLIC.VARIANTE";#N/A,#N/A,FALSE,"GENERAL EXP.AREA"}</definedName>
    <definedName name="fggg" localSheetId="23" hidden="1">{#N/A,#N/A,FALSE,"CARATUL";#N/A,#N/A,FALSE,"PROFIT AND LOSS";#N/A,#N/A,FALSE,"GRAFICO_PBT";#N/A,#N/A,FALSE,"EXPLIC.VARIANTE";#N/A,#N/A,FALSE,"GENERAL EXP.AREA"}</definedName>
    <definedName name="fggg" localSheetId="55" hidden="1">{#N/A,#N/A,FALSE,"CARATUL";#N/A,#N/A,FALSE,"PROFIT AND LOSS";#N/A,#N/A,FALSE,"GRAFICO_PBT";#N/A,#N/A,FALSE,"EXPLIC.VARIANTE";#N/A,#N/A,FALSE,"GENERAL EXP.AREA"}</definedName>
    <definedName name="fggg" hidden="1">{#N/A,#N/A,FALSE,"CARATUL";#N/A,#N/A,FALSE,"PROFIT AND LOSS";#N/A,#N/A,FALSE,"GRAFICO_PBT";#N/A,#N/A,FALSE,"EXPLIC.VARIANTE";#N/A,#N/A,FALSE,"GENERAL EXP.AREA"}</definedName>
    <definedName name="fgh">#REF!</definedName>
    <definedName name="fgherg" localSheetId="25" hidden="1">{"1DhPgAbs",#N/A,FALSE,"dHora";"2DhPgPerc",#N/A,FALSE,"dHora";"3DhPgAbsAcum",#N/A,FALSE,"dHora"}</definedName>
    <definedName name="fgherg" localSheetId="27" hidden="1">{"1DhPgAbs",#N/A,FALSE,"dHora";"2DhPgPerc",#N/A,FALSE,"dHora";"3DhPgAbsAcum",#N/A,FALSE,"dHora"}</definedName>
    <definedName name="fgherg" localSheetId="31" hidden="1">{"1DhPgAbs",#N/A,FALSE,"dHora";"2DhPgPerc",#N/A,FALSE,"dHora";"3DhPgAbsAcum",#N/A,FALSE,"dHora"}</definedName>
    <definedName name="fgherg" localSheetId="29" hidden="1">{"1DhPgAbs",#N/A,FALSE,"dHora";"2DhPgPerc",#N/A,FALSE,"dHora";"3DhPgAbsAcum",#N/A,FALSE,"dHora"}</definedName>
    <definedName name="fgherg" localSheetId="23" hidden="1">{"1DhPgAbs",#N/A,FALSE,"dHora";"2DhPgPerc",#N/A,FALSE,"dHora";"3DhPgAbsAcum",#N/A,FALSE,"dHora"}</definedName>
    <definedName name="fgherg" localSheetId="55" hidden="1">{"1DhPgAbs",#N/A,FALSE,"dHora";"2DhPgPerc",#N/A,FALSE,"dHora";"3DhPgAbsAcum",#N/A,FALSE,"dHora"}</definedName>
    <definedName name="fgherg" hidden="1">{"1DhPgAbs",#N/A,FALSE,"dHora";"2DhPgPerc",#N/A,FALSE,"dHora";"3DhPgAbsAcum",#N/A,FALSE,"dHora"}</definedName>
    <definedName name="fghfghf" localSheetId="25" hidden="1">{"prem1",#N/A,FALSE,"Consolidado";"pl_us",#N/A,FALSE,"Consolidado";"pl_hl",#N/A,FALSE,"Consolidado";"bs",#N/A,FALSE,"Consolidado";"cf",#N/A,FALSE,"Consolidado"}</definedName>
    <definedName name="fghfghf" localSheetId="27" hidden="1">{"prem1",#N/A,FALSE,"Consolidado";"pl_us",#N/A,FALSE,"Consolidado";"pl_hl",#N/A,FALSE,"Consolidado";"bs",#N/A,FALSE,"Consolidado";"cf",#N/A,FALSE,"Consolidado"}</definedName>
    <definedName name="fghfghf" localSheetId="31" hidden="1">{"prem1",#N/A,FALSE,"Consolidado";"pl_us",#N/A,FALSE,"Consolidado";"pl_hl",#N/A,FALSE,"Consolidado";"bs",#N/A,FALSE,"Consolidado";"cf",#N/A,FALSE,"Consolidado"}</definedName>
    <definedName name="fghfghf" localSheetId="29" hidden="1">{"prem1",#N/A,FALSE,"Consolidado";"pl_us",#N/A,FALSE,"Consolidado";"pl_hl",#N/A,FALSE,"Consolidado";"bs",#N/A,FALSE,"Consolidado";"cf",#N/A,FALSE,"Consolidado"}</definedName>
    <definedName name="fghfghf" localSheetId="23" hidden="1">{"prem1",#N/A,FALSE,"Consolidado";"pl_us",#N/A,FALSE,"Consolidado";"pl_hl",#N/A,FALSE,"Consolidado";"bs",#N/A,FALSE,"Consolidado";"cf",#N/A,FALSE,"Consolidado"}</definedName>
    <definedName name="fghfghf" localSheetId="55" hidden="1">{"prem1",#N/A,FALSE,"Consolidado";"pl_us",#N/A,FALSE,"Consolidado";"pl_hl",#N/A,FALSE,"Consolidado";"bs",#N/A,FALSE,"Consolidado";"cf",#N/A,FALSE,"Consolidado"}</definedName>
    <definedName name="fghfghf" hidden="1">{"prem1",#N/A,FALSE,"Consolidado";"pl_us",#N/A,FALSE,"Consolidado";"pl_hl",#N/A,FALSE,"Consolidado";"bs",#N/A,FALSE,"Consolidado";"cf",#N/A,FALSE,"Consolidado"}</definedName>
    <definedName name="fghfh">#REF!</definedName>
    <definedName name="fghgfhgh" localSheetId="25" hidden="1">{#N/A,#N/A,FALSE,"BALLANTINE´S ";#N/A,#N/A,FALSE,"FUNDADOR"}</definedName>
    <definedName name="fghgfhgh" localSheetId="27" hidden="1">{#N/A,#N/A,FALSE,"BALLANTINE´S ";#N/A,#N/A,FALSE,"FUNDADOR"}</definedName>
    <definedName name="fghgfhgh" localSheetId="31" hidden="1">{#N/A,#N/A,FALSE,"BALLANTINE´S ";#N/A,#N/A,FALSE,"FUNDADOR"}</definedName>
    <definedName name="fghgfhgh" localSheetId="29" hidden="1">{#N/A,#N/A,FALSE,"BALLANTINE´S ";#N/A,#N/A,FALSE,"FUNDADOR"}</definedName>
    <definedName name="fghgfhgh" localSheetId="23" hidden="1">{#N/A,#N/A,FALSE,"BALLANTINE´S ";#N/A,#N/A,FALSE,"FUNDADOR"}</definedName>
    <definedName name="fghgfhgh" localSheetId="55" hidden="1">{#N/A,#N/A,FALSE,"BALLANTINE´S ";#N/A,#N/A,FALSE,"FUNDADOR"}</definedName>
    <definedName name="fghgfhgh" hidden="1">{#N/A,#N/A,FALSE,"BALLANTINE´S ";#N/A,#N/A,FALSE,"FUNDADOR"}</definedName>
    <definedName name="fghrtgt" localSheetId="25" hidden="1">{"'Janeiro'!$A$1:$I$153"}</definedName>
    <definedName name="fghrtgt" localSheetId="27" hidden="1">{"'Janeiro'!$A$1:$I$153"}</definedName>
    <definedName name="fghrtgt" localSheetId="31" hidden="1">{"'Janeiro'!$A$1:$I$153"}</definedName>
    <definedName name="fghrtgt" localSheetId="29" hidden="1">{"'Janeiro'!$A$1:$I$153"}</definedName>
    <definedName name="fghrtgt" localSheetId="23" hidden="1">{"'Janeiro'!$A$1:$I$153"}</definedName>
    <definedName name="fghrtgt" localSheetId="55" hidden="1">{"'Janeiro'!$A$1:$I$153"}</definedName>
    <definedName name="fghrtgt" hidden="1">{"'Janeiro'!$A$1:$I$153"}</definedName>
    <definedName name="fghrty">#REF!</definedName>
    <definedName name="fgrdgtrdf" localSheetId="25" hidden="1">{"1DhPgAbs",#N/A,FALSE,"dHora";"2DhPgPerc",#N/A,FALSE,"dHora";"3DhPgAbsAcum",#N/A,FALSE,"dHora"}</definedName>
    <definedName name="fgrdgtrdf" localSheetId="27" hidden="1">{"1DhPgAbs",#N/A,FALSE,"dHora";"2DhPgPerc",#N/A,FALSE,"dHora";"3DhPgAbsAcum",#N/A,FALSE,"dHora"}</definedName>
    <definedName name="fgrdgtrdf" localSheetId="31" hidden="1">{"1DhPgAbs",#N/A,FALSE,"dHora";"2DhPgPerc",#N/A,FALSE,"dHora";"3DhPgAbsAcum",#N/A,FALSE,"dHora"}</definedName>
    <definedName name="fgrdgtrdf" localSheetId="29" hidden="1">{"1DhPgAbs",#N/A,FALSE,"dHora";"2DhPgPerc",#N/A,FALSE,"dHora";"3DhPgAbsAcum",#N/A,FALSE,"dHora"}</definedName>
    <definedName name="fgrdgtrdf" localSheetId="23" hidden="1">{"1DhPgAbs",#N/A,FALSE,"dHora";"2DhPgPerc",#N/A,FALSE,"dHora";"3DhPgAbsAcum",#N/A,FALSE,"dHora"}</definedName>
    <definedName name="fgrdgtrdf" localSheetId="55" hidden="1">{"1DhPgAbs",#N/A,FALSE,"dHora";"2DhPgPerc",#N/A,FALSE,"dHora";"3DhPgAbsAcum",#N/A,FALSE,"dHora"}</definedName>
    <definedName name="fgrdgtrdf" hidden="1">{"1DhPgAbs",#N/A,FALSE,"dHora";"2DhPgPerc",#N/A,FALSE,"dHora";"3DhPgAbsAcum",#N/A,FALSE,"dHora"}</definedName>
    <definedName name="FGRETER" localSheetId="25" hidden="1">{"'Janeiro'!$A$1:$I$153"}</definedName>
    <definedName name="FGRETER" localSheetId="27" hidden="1">{"'Janeiro'!$A$1:$I$153"}</definedName>
    <definedName name="FGRETER" localSheetId="31" hidden="1">{"'Janeiro'!$A$1:$I$153"}</definedName>
    <definedName name="FGRETER" localSheetId="29" hidden="1">{"'Janeiro'!$A$1:$I$153"}</definedName>
    <definedName name="FGRETER" localSheetId="23" hidden="1">{"'Janeiro'!$A$1:$I$153"}</definedName>
    <definedName name="FGRETER" localSheetId="55" hidden="1">{"'Janeiro'!$A$1:$I$153"}</definedName>
    <definedName name="FGRETER" hidden="1">{"'Janeiro'!$A$1:$I$153"}</definedName>
    <definedName name="fgsfgssgfsgfs" localSheetId="25" hidden="1">{#N/A,#N/A,FALSE,"CARATUL";#N/A,#N/A,FALSE,"PROFIT AND LOSS";#N/A,#N/A,FALSE,"GRAFICO_PBT";#N/A,#N/A,FALSE,"EXPLIC.VARIANTE";#N/A,#N/A,FALSE,"GENERAL EXP.AREA"}</definedName>
    <definedName name="fgsfgssgfsgfs" localSheetId="27" hidden="1">{#N/A,#N/A,FALSE,"CARATUL";#N/A,#N/A,FALSE,"PROFIT AND LOSS";#N/A,#N/A,FALSE,"GRAFICO_PBT";#N/A,#N/A,FALSE,"EXPLIC.VARIANTE";#N/A,#N/A,FALSE,"GENERAL EXP.AREA"}</definedName>
    <definedName name="fgsfgssgfsgfs" localSheetId="31" hidden="1">{#N/A,#N/A,FALSE,"CARATUL";#N/A,#N/A,FALSE,"PROFIT AND LOSS";#N/A,#N/A,FALSE,"GRAFICO_PBT";#N/A,#N/A,FALSE,"EXPLIC.VARIANTE";#N/A,#N/A,FALSE,"GENERAL EXP.AREA"}</definedName>
    <definedName name="fgsfgssgfsgfs" localSheetId="29" hidden="1">{#N/A,#N/A,FALSE,"CARATUL";#N/A,#N/A,FALSE,"PROFIT AND LOSS";#N/A,#N/A,FALSE,"GRAFICO_PBT";#N/A,#N/A,FALSE,"EXPLIC.VARIANTE";#N/A,#N/A,FALSE,"GENERAL EXP.AREA"}</definedName>
    <definedName name="fgsfgssgfsgfs" localSheetId="23" hidden="1">{#N/A,#N/A,FALSE,"CARATUL";#N/A,#N/A,FALSE,"PROFIT AND LOSS";#N/A,#N/A,FALSE,"GRAFICO_PBT";#N/A,#N/A,FALSE,"EXPLIC.VARIANTE";#N/A,#N/A,FALSE,"GENERAL EXP.AREA"}</definedName>
    <definedName name="fgsfgssgfsgfs" localSheetId="55" hidden="1">{#N/A,#N/A,FALSE,"CARATUL";#N/A,#N/A,FALSE,"PROFIT AND LOSS";#N/A,#N/A,FALSE,"GRAFICO_PBT";#N/A,#N/A,FALSE,"EXPLIC.VARIANTE";#N/A,#N/A,FALSE,"GENERAL EXP.AREA"}</definedName>
    <definedName name="fgsfgssgfsgfs" hidden="1">{#N/A,#N/A,FALSE,"CARATUL";#N/A,#N/A,FALSE,"PROFIT AND LOSS";#N/A,#N/A,FALSE,"GRAFICO_PBT";#N/A,#N/A,FALSE,"EXPLIC.VARIANTE";#N/A,#N/A,FALSE,"GENERAL EXP.AREA"}</definedName>
    <definedName name="fgt">#REF!</definedName>
    <definedName name="fgtjtyjuyt" localSheetId="25" hidden="1">{"1DhPgAbs",#N/A,FALSE,"dHora";"2DhPgPerc",#N/A,FALSE,"dHora";"3DhPgAbsAcum",#N/A,FALSE,"dHora"}</definedName>
    <definedName name="fgtjtyjuyt" localSheetId="27" hidden="1">{"1DhPgAbs",#N/A,FALSE,"dHora";"2DhPgPerc",#N/A,FALSE,"dHora";"3DhPgAbsAcum",#N/A,FALSE,"dHora"}</definedName>
    <definedName name="fgtjtyjuyt" localSheetId="31" hidden="1">{"1DhPgAbs",#N/A,FALSE,"dHora";"2DhPgPerc",#N/A,FALSE,"dHora";"3DhPgAbsAcum",#N/A,FALSE,"dHora"}</definedName>
    <definedName name="fgtjtyjuyt" localSheetId="29" hidden="1">{"1DhPgAbs",#N/A,FALSE,"dHora";"2DhPgPerc",#N/A,FALSE,"dHora";"3DhPgAbsAcum",#N/A,FALSE,"dHora"}</definedName>
    <definedName name="fgtjtyjuyt" localSheetId="23" hidden="1">{"1DhPgAbs",#N/A,FALSE,"dHora";"2DhPgPerc",#N/A,FALSE,"dHora";"3DhPgAbsAcum",#N/A,FALSE,"dHora"}</definedName>
    <definedName name="fgtjtyjuyt" localSheetId="55" hidden="1">{"1DhPgAbs",#N/A,FALSE,"dHora";"2DhPgPerc",#N/A,FALSE,"dHora";"3DhPgAbsAcum",#N/A,FALSE,"dHora"}</definedName>
    <definedName name="fgtjtyjuyt" hidden="1">{"1DhPgAbs",#N/A,FALSE,"dHora";"2DhPgPerc",#N/A,FALSE,"dHora";"3DhPgAbsAcum",#N/A,FALSE,"dHora"}</definedName>
    <definedName name="FHBFTGHT">#REF!</definedName>
    <definedName name="FHBSFHGBSFG">#REF!</definedName>
    <definedName name="fhdrh">#REF!</definedName>
    <definedName name="FHE">#REF!</definedName>
    <definedName name="FHETYE">#REF!</definedName>
    <definedName name="fhfghfgh">#REF!</definedName>
    <definedName name="fhfgjfjk">#REF!</definedName>
    <definedName name="fhfhfh">#REF!</definedName>
    <definedName name="fhgh">#REF!</definedName>
    <definedName name="fhghf">#REF!</definedName>
    <definedName name="fhjfj">#REF!</definedName>
    <definedName name="fhmshfj" localSheetId="25" hidden="1">{#N/A,#N/A,FALSE,"CARATUL";#N/A,#N/A,FALSE,"PROFIT AND LOSS";#N/A,#N/A,FALSE,"GRAFICO_PBT";#N/A,#N/A,FALSE,"EXPLIC.VARIANTE";#N/A,#N/A,FALSE,"GENERAL EXP.AREA"}</definedName>
    <definedName name="fhmshfj" localSheetId="27" hidden="1">{#N/A,#N/A,FALSE,"CARATUL";#N/A,#N/A,FALSE,"PROFIT AND LOSS";#N/A,#N/A,FALSE,"GRAFICO_PBT";#N/A,#N/A,FALSE,"EXPLIC.VARIANTE";#N/A,#N/A,FALSE,"GENERAL EXP.AREA"}</definedName>
    <definedName name="fhmshfj" localSheetId="31" hidden="1">{#N/A,#N/A,FALSE,"CARATUL";#N/A,#N/A,FALSE,"PROFIT AND LOSS";#N/A,#N/A,FALSE,"GRAFICO_PBT";#N/A,#N/A,FALSE,"EXPLIC.VARIANTE";#N/A,#N/A,FALSE,"GENERAL EXP.AREA"}</definedName>
    <definedName name="fhmshfj" localSheetId="29" hidden="1">{#N/A,#N/A,FALSE,"CARATUL";#N/A,#N/A,FALSE,"PROFIT AND LOSS";#N/A,#N/A,FALSE,"GRAFICO_PBT";#N/A,#N/A,FALSE,"EXPLIC.VARIANTE";#N/A,#N/A,FALSE,"GENERAL EXP.AREA"}</definedName>
    <definedName name="fhmshfj" localSheetId="23" hidden="1">{#N/A,#N/A,FALSE,"CARATUL";#N/A,#N/A,FALSE,"PROFIT AND LOSS";#N/A,#N/A,FALSE,"GRAFICO_PBT";#N/A,#N/A,FALSE,"EXPLIC.VARIANTE";#N/A,#N/A,FALSE,"GENERAL EXP.AREA"}</definedName>
    <definedName name="fhmshfj" localSheetId="55" hidden="1">{#N/A,#N/A,FALSE,"CARATUL";#N/A,#N/A,FALSE,"PROFIT AND LOSS";#N/A,#N/A,FALSE,"GRAFICO_PBT";#N/A,#N/A,FALSE,"EXPLIC.VARIANTE";#N/A,#N/A,FALSE,"GENERAL EXP.AREA"}</definedName>
    <definedName name="fhmshfj" hidden="1">{#N/A,#N/A,FALSE,"CARATUL";#N/A,#N/A,FALSE,"PROFIT AND LOSS";#N/A,#N/A,FALSE,"GRAFICO_PBT";#N/A,#N/A,FALSE,"EXPLIC.VARIANTE";#N/A,#N/A,FALSE,"GENERAL EXP.AREA"}</definedName>
    <definedName name="fhrth">#REF!</definedName>
    <definedName name="fhsrhgreyt" localSheetId="25" hidden="1">{"1DhPgAbs",#N/A,FALSE,"dHora";"2DhPgPerc",#N/A,FALSE,"dHora";"3DhPgAbsAcum",#N/A,FALSE,"dHora"}</definedName>
    <definedName name="fhsrhgreyt" localSheetId="27" hidden="1">{"1DhPgAbs",#N/A,FALSE,"dHora";"2DhPgPerc",#N/A,FALSE,"dHora";"3DhPgAbsAcum",#N/A,FALSE,"dHora"}</definedName>
    <definedName name="fhsrhgreyt" localSheetId="31" hidden="1">{"1DhPgAbs",#N/A,FALSE,"dHora";"2DhPgPerc",#N/A,FALSE,"dHora";"3DhPgAbsAcum",#N/A,FALSE,"dHora"}</definedName>
    <definedName name="fhsrhgreyt" localSheetId="29" hidden="1">{"1DhPgAbs",#N/A,FALSE,"dHora";"2DhPgPerc",#N/A,FALSE,"dHora";"3DhPgAbsAcum",#N/A,FALSE,"dHora"}</definedName>
    <definedName name="fhsrhgreyt" localSheetId="23" hidden="1">{"1DhPgAbs",#N/A,FALSE,"dHora";"2DhPgPerc",#N/A,FALSE,"dHora";"3DhPgAbsAcum",#N/A,FALSE,"dHora"}</definedName>
    <definedName name="fhsrhgreyt" localSheetId="55" hidden="1">{"1DhPgAbs",#N/A,FALSE,"dHora";"2DhPgPerc",#N/A,FALSE,"dHora";"3DhPgAbsAcum",#N/A,FALSE,"dHora"}</definedName>
    <definedName name="fhsrhgreyt" hidden="1">{"1DhPgAbs",#N/A,FALSE,"dHora";"2DhPgPerc",#N/A,FALSE,"dHora";"3DhPgAbsAcum",#N/A,FALSE,"dHora"}</definedName>
    <definedName name="fifa">#REF!</definedName>
    <definedName name="Fig" localSheetId="25" hidden="1">{"det (May)",#N/A,FALSE,"June";"sum (MAY YTD)",#N/A,FALSE,"June YTD"}</definedName>
    <definedName name="Fig" localSheetId="27" hidden="1">{"det (May)",#N/A,FALSE,"June";"sum (MAY YTD)",#N/A,FALSE,"June YTD"}</definedName>
    <definedName name="Fig" localSheetId="31" hidden="1">{"det (May)",#N/A,FALSE,"June";"sum (MAY YTD)",#N/A,FALSE,"June YTD"}</definedName>
    <definedName name="Fig" localSheetId="29" hidden="1">{"det (May)",#N/A,FALSE,"June";"sum (MAY YTD)",#N/A,FALSE,"June YTD"}</definedName>
    <definedName name="Fig" localSheetId="23" hidden="1">{"det (May)",#N/A,FALSE,"June";"sum (MAY YTD)",#N/A,FALSE,"June YTD"}</definedName>
    <definedName name="Fig" localSheetId="55" hidden="1">{"det (May)",#N/A,FALSE,"June";"sum (MAY YTD)",#N/A,FALSE,"June YTD"}</definedName>
    <definedName name="Fig" hidden="1">{"det (May)",#N/A,FALSE,"June";"sum (MAY YTD)",#N/A,FALSE,"June YTD"}</definedName>
    <definedName name="fiifa">#REF!</definedName>
    <definedName name="File.Type" hidden="1">#REF!</definedName>
    <definedName name="File_Name" localSheetId="39">OFFSET([1]!START,0,0,1,1)</definedName>
    <definedName name="File_Name" localSheetId="20">OFFSET([1]!START,0,0,1,1)</definedName>
    <definedName name="File_Name" localSheetId="4">OFFSET([1]!START,0,0,1,1)</definedName>
    <definedName name="File_Name" localSheetId="25">OFFSET([1]!START,0,0,1,1)</definedName>
    <definedName name="File_Name" localSheetId="27">OFFSET([1]!START,0,0,1,1)</definedName>
    <definedName name="File_Name" localSheetId="31">OFFSET([1]!START,0,0,1,1)</definedName>
    <definedName name="File_Name" localSheetId="35">OFFSET([1]!START,0,0,1,1)</definedName>
    <definedName name="File_Name" localSheetId="33">OFFSET([1]!START,0,0,1,1)</definedName>
    <definedName name="File_Name" localSheetId="53">OFFSET([1]!START,0,0,1,1)</definedName>
    <definedName name="File_Name" localSheetId="29">OFFSET([1]!START,0,0,1,1)</definedName>
    <definedName name="File_Name" localSheetId="49">OFFSET([1]!START,0,0,1,1)</definedName>
    <definedName name="File_Name" localSheetId="6">OFFSET([1]!START,0,0,1,1)</definedName>
    <definedName name="File_Name" localSheetId="41">OFFSET([1]!START,0,0,1,1)</definedName>
    <definedName name="File_Name" localSheetId="8">OFFSET([1]!START,0,0,1,1)</definedName>
    <definedName name="File_Name" localSheetId="43">OFFSET([1]!START,0,0,1,1)</definedName>
    <definedName name="File_Name" localSheetId="10">OFFSET([1]!START,0,0,1,1)</definedName>
    <definedName name="File_Name" localSheetId="37">OFFSET([1]!START,0,0,1,1)</definedName>
    <definedName name="File_Name" localSheetId="12">OFFSET([1]!START,0,0,1,1)</definedName>
    <definedName name="File_Name" localSheetId="51">OFFSET([1]!START,0,0,1,1)</definedName>
    <definedName name="File_Name" localSheetId="14">OFFSET([1]!START,0,0,1,1)</definedName>
    <definedName name="File_Name" localSheetId="23">OFFSET([1]!START,0,0,1,1)</definedName>
    <definedName name="File_Name" localSheetId="55">OFFSET([0]!START,0,0,1,1)</definedName>
    <definedName name="File_Name" localSheetId="47">OFFSET([1]!START,0,0,1,1)</definedName>
    <definedName name="File_Name" localSheetId="18">OFFSET([1]!START,0,0,1,1)</definedName>
    <definedName name="File_Name" localSheetId="45">OFFSET([1]!START,0,0,1,1)</definedName>
    <definedName name="File_Name" localSheetId="16">OFFSET([1]!START,0,0,1,1)</definedName>
    <definedName name="File_Name">OFFSET([0]!START,0,0,1,1)</definedName>
    <definedName name="filhadaputa" localSheetId="39">[1]!_p1</definedName>
    <definedName name="filhadaputa" localSheetId="20">[1]!_p1</definedName>
    <definedName name="filhadaputa" localSheetId="4">[1]!_p1</definedName>
    <definedName name="filhadaputa" localSheetId="25">[1]!_p1</definedName>
    <definedName name="filhadaputa" localSheetId="27">[1]!_p1</definedName>
    <definedName name="filhadaputa" localSheetId="31">[1]!_p1</definedName>
    <definedName name="filhadaputa" localSheetId="35">[1]!_p1</definedName>
    <definedName name="filhadaputa" localSheetId="33">[1]!_p1</definedName>
    <definedName name="filhadaputa" localSheetId="53">[1]!_p1</definedName>
    <definedName name="filhadaputa" localSheetId="29">[1]!_p1</definedName>
    <definedName name="filhadaputa" localSheetId="49">[1]!_p1</definedName>
    <definedName name="filhadaputa" localSheetId="6">[1]!_p1</definedName>
    <definedName name="filhadaputa" localSheetId="41">[1]!_p1</definedName>
    <definedName name="filhadaputa" localSheetId="8">[1]!_p1</definedName>
    <definedName name="filhadaputa" localSheetId="43">[1]!_p1</definedName>
    <definedName name="filhadaputa" localSheetId="10">[1]!_p1</definedName>
    <definedName name="filhadaputa" localSheetId="37">[1]!_p1</definedName>
    <definedName name="filhadaputa" localSheetId="12">[1]!_p1</definedName>
    <definedName name="filhadaputa" localSheetId="51">[1]!_p1</definedName>
    <definedName name="filhadaputa" localSheetId="14">[1]!_p1</definedName>
    <definedName name="filhadaputa" localSheetId="23">[1]!_p1</definedName>
    <definedName name="filhadaputa" localSheetId="55">[0]!_p1</definedName>
    <definedName name="filhadaputa" localSheetId="47">[1]!_p1</definedName>
    <definedName name="filhadaputa" localSheetId="18">[1]!_p1</definedName>
    <definedName name="filhadaputa" localSheetId="45">[1]!_p1</definedName>
    <definedName name="filhadaputa" localSheetId="16">[1]!_p1</definedName>
    <definedName name="filhadaputa">[0]!_p1</definedName>
    <definedName name="filhadaputa_1" localSheetId="39">_p1</definedName>
    <definedName name="filhadaputa_1" localSheetId="20">_p1</definedName>
    <definedName name="filhadaputa_1" localSheetId="4">_p1</definedName>
    <definedName name="filhadaputa_1" localSheetId="25">_p1</definedName>
    <definedName name="filhadaputa_1" localSheetId="27">_p1</definedName>
    <definedName name="filhadaputa_1" localSheetId="31">_p1</definedName>
    <definedName name="filhadaputa_1" localSheetId="35">_p1</definedName>
    <definedName name="filhadaputa_1" localSheetId="33">_p1</definedName>
    <definedName name="filhadaputa_1" localSheetId="53">_p1</definedName>
    <definedName name="filhadaputa_1" localSheetId="29">_p1</definedName>
    <definedName name="filhadaputa_1" localSheetId="49">_p1</definedName>
    <definedName name="filhadaputa_1" localSheetId="6">_p1</definedName>
    <definedName name="filhadaputa_1" localSheetId="41">_p1</definedName>
    <definedName name="filhadaputa_1" localSheetId="8">_p1</definedName>
    <definedName name="filhadaputa_1" localSheetId="43">_p1</definedName>
    <definedName name="filhadaputa_1" localSheetId="10">_p1</definedName>
    <definedName name="filhadaputa_1" localSheetId="37">_p1</definedName>
    <definedName name="filhadaputa_1" localSheetId="12">_p1</definedName>
    <definedName name="filhadaputa_1" localSheetId="51">_p1</definedName>
    <definedName name="filhadaputa_1" localSheetId="14">_p1</definedName>
    <definedName name="filhadaputa_1" localSheetId="23">_p1</definedName>
    <definedName name="filhadaputa_1" localSheetId="55">_p1</definedName>
    <definedName name="filhadaputa_1" localSheetId="47">_p1</definedName>
    <definedName name="filhadaputa_1" localSheetId="18">_p1</definedName>
    <definedName name="filhadaputa_1" localSheetId="45">_p1</definedName>
    <definedName name="filhadaputa_1" localSheetId="16">_p1</definedName>
    <definedName name="filhadaputa_1">_p1</definedName>
    <definedName name="filhadaputa_10">#NAME?</definedName>
    <definedName name="filhadaputa_15">#NAME?</definedName>
    <definedName name="filhadaputa_16">#NAME?</definedName>
    <definedName name="filhadaputa_17">#NAME?</definedName>
    <definedName name="filhadaputa_19">#NAME?</definedName>
    <definedName name="filhadaputa_2">"_p1"</definedName>
    <definedName name="filhadaputa_22">#NAME?</definedName>
    <definedName name="filhadaputa_3">#NAME?</definedName>
    <definedName name="filhadaputa_4">"_p1"</definedName>
    <definedName name="film01">#REF!</definedName>
    <definedName name="FILTROBL_Mun">#REF!</definedName>
    <definedName name="FILTROBL_Mun_1">#REF!</definedName>
    <definedName name="FILTROBL_Mun_3">#REF!</definedName>
    <definedName name="FILTROBL_UF">#REF!</definedName>
    <definedName name="FILTROBL_UF_1">#REF!</definedName>
    <definedName name="FILTROBL_UF_3">#REF!</definedName>
    <definedName name="FIM">#REF!</definedName>
    <definedName name="final" localSheetId="39">[1]!_p1</definedName>
    <definedName name="final" localSheetId="20">[1]!_p1</definedName>
    <definedName name="final" localSheetId="4">[1]!_p1</definedName>
    <definedName name="final" localSheetId="25">[1]!_p1</definedName>
    <definedName name="final" localSheetId="27">[1]!_p1</definedName>
    <definedName name="final" localSheetId="31">[1]!_p1</definedName>
    <definedName name="final" localSheetId="35">[1]!_p1</definedName>
    <definedName name="final" localSheetId="33">[1]!_p1</definedName>
    <definedName name="final" localSheetId="53">[1]!_p1</definedName>
    <definedName name="final" localSheetId="29">[1]!_p1</definedName>
    <definedName name="final" localSheetId="49">[1]!_p1</definedName>
    <definedName name="final" localSheetId="6">[1]!_p1</definedName>
    <definedName name="final" localSheetId="41">[1]!_p1</definedName>
    <definedName name="final" localSheetId="8">[1]!_p1</definedName>
    <definedName name="final" localSheetId="43">[1]!_p1</definedName>
    <definedName name="final" localSheetId="10">[1]!_p1</definedName>
    <definedName name="final" localSheetId="37">[1]!_p1</definedName>
    <definedName name="final" localSheetId="12">[1]!_p1</definedName>
    <definedName name="final" localSheetId="51">[1]!_p1</definedName>
    <definedName name="final" localSheetId="14">[1]!_p1</definedName>
    <definedName name="final" localSheetId="23">[1]!_p1</definedName>
    <definedName name="final" localSheetId="55">[0]!_p1</definedName>
    <definedName name="final" localSheetId="47">[1]!_p1</definedName>
    <definedName name="final" localSheetId="18">[1]!_p1</definedName>
    <definedName name="final" localSheetId="45">[1]!_p1</definedName>
    <definedName name="final" localSheetId="16">[1]!_p1</definedName>
    <definedName name="final">[0]!_p1</definedName>
    <definedName name="final_1">#NAME?</definedName>
    <definedName name="final_2">#NAME?</definedName>
    <definedName name="final_3">#NAME?</definedName>
    <definedName name="final_4">#NAME?</definedName>
    <definedName name="Finance" localSheetId="25" hidden="1">{"ww targets by region",#N/A,TRUE,"Cards&amp;Volume";"BAwareEtoE",#N/A,TRUE,"B.Aware-Qual-EtoE";"MemSat",#N/A,TRUE,"Member Sat."}</definedName>
    <definedName name="Finance" localSheetId="27" hidden="1">{"ww targets by region",#N/A,TRUE,"Cards&amp;Volume";"BAwareEtoE",#N/A,TRUE,"B.Aware-Qual-EtoE";"MemSat",#N/A,TRUE,"Member Sat."}</definedName>
    <definedName name="Finance" localSheetId="31" hidden="1">{"ww targets by region",#N/A,TRUE,"Cards&amp;Volume";"BAwareEtoE",#N/A,TRUE,"B.Aware-Qual-EtoE";"MemSat",#N/A,TRUE,"Member Sat."}</definedName>
    <definedName name="Finance" localSheetId="29" hidden="1">{"ww targets by region",#N/A,TRUE,"Cards&amp;Volume";"BAwareEtoE",#N/A,TRUE,"B.Aware-Qual-EtoE";"MemSat",#N/A,TRUE,"Member Sat."}</definedName>
    <definedName name="Finance" localSheetId="23" hidden="1">{"ww targets by region",#N/A,TRUE,"Cards&amp;Volume";"BAwareEtoE",#N/A,TRUE,"B.Aware-Qual-EtoE";"MemSat",#N/A,TRUE,"Member Sat."}</definedName>
    <definedName name="Finance" localSheetId="55" hidden="1">{"ww targets by region",#N/A,TRUE,"Cards&amp;Volume";"BAwareEtoE",#N/A,TRUE,"B.Aware-Qual-EtoE";"MemSat",#N/A,TRUE,"Member Sat."}</definedName>
    <definedName name="Finance" hidden="1">{"ww targets by region",#N/A,TRUE,"Cards&amp;Volume";"BAwareEtoE",#N/A,TRUE,"B.Aware-Qual-EtoE";"MemSat",#N/A,TRUE,"Member Sat."}</definedName>
    <definedName name="fioeihfiasdhfasdf">#REF!</definedName>
    <definedName name="fir">#REF!</definedName>
    <definedName name="FIXAOUVARIAVEL">#REF!</definedName>
    <definedName name="fixo" localSheetId="39">[1]!____p1</definedName>
    <definedName name="fixo" localSheetId="20">[1]!____p1</definedName>
    <definedName name="fixo" localSheetId="4">[1]!____p1</definedName>
    <definedName name="fixo" localSheetId="25">[1]!____p1</definedName>
    <definedName name="fixo" localSheetId="27">[1]!____p1</definedName>
    <definedName name="fixo" localSheetId="31">[1]!____p1</definedName>
    <definedName name="fixo" localSheetId="35">[1]!____p1</definedName>
    <definedName name="fixo" localSheetId="33">[1]!____p1</definedName>
    <definedName name="fixo" localSheetId="53">[1]!____p1</definedName>
    <definedName name="fixo" localSheetId="29">[1]!____p1</definedName>
    <definedName name="fixo" localSheetId="49">[1]!____p1</definedName>
    <definedName name="fixo" localSheetId="6">[1]!____p1</definedName>
    <definedName name="fixo" localSheetId="41">[1]!____p1</definedName>
    <definedName name="fixo" localSheetId="8">[1]!____p1</definedName>
    <definedName name="fixo" localSheetId="43">[1]!____p1</definedName>
    <definedName name="fixo" localSheetId="10">[1]!____p1</definedName>
    <definedName name="fixo" localSheetId="37">[1]!____p1</definedName>
    <definedName name="fixo" localSheetId="12">[1]!____p1</definedName>
    <definedName name="fixo" localSheetId="51">[1]!____p1</definedName>
    <definedName name="fixo" localSheetId="14">[1]!____p1</definedName>
    <definedName name="fixo" localSheetId="23">[1]!____p1</definedName>
    <definedName name="fixo" localSheetId="55">[0]!____p1</definedName>
    <definedName name="fixo" localSheetId="47">[1]!____p1</definedName>
    <definedName name="fixo" localSheetId="18">[1]!____p1</definedName>
    <definedName name="fixo" localSheetId="45">[1]!____p1</definedName>
    <definedName name="fixo" localSheetId="16">[1]!____p1</definedName>
    <definedName name="fixo">[0]!____p1</definedName>
    <definedName name="fjtyjhdt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jtyjhdt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FLAG" localSheetId="39">[1]!___p1</definedName>
    <definedName name="FLAG" localSheetId="20">[1]!___p1</definedName>
    <definedName name="FLAG" localSheetId="4">[1]!___p1</definedName>
    <definedName name="FLAG" localSheetId="25">[1]!___p1</definedName>
    <definedName name="FLAG" localSheetId="27">[1]!___p1</definedName>
    <definedName name="FLAG" localSheetId="31">[1]!___p1</definedName>
    <definedName name="FLAG" localSheetId="35">[1]!___p1</definedName>
    <definedName name="FLAG" localSheetId="33">[1]!___p1</definedName>
    <definedName name="FLAG" localSheetId="53">[1]!___p1</definedName>
    <definedName name="FLAG" localSheetId="29">[1]!___p1</definedName>
    <definedName name="FLAG" localSheetId="49">[1]!___p1</definedName>
    <definedName name="FLAG" localSheetId="6">[1]!___p1</definedName>
    <definedName name="FLAG" localSheetId="41">[1]!___p1</definedName>
    <definedName name="FLAG" localSheetId="8">[1]!___p1</definedName>
    <definedName name="FLAG" localSheetId="43">[1]!___p1</definedName>
    <definedName name="FLAG" localSheetId="10">[1]!___p1</definedName>
    <definedName name="FLAG" localSheetId="37">[1]!___p1</definedName>
    <definedName name="FLAG" localSheetId="12">[1]!___p1</definedName>
    <definedName name="FLAG" localSheetId="51">[1]!___p1</definedName>
    <definedName name="FLAG" localSheetId="14">[1]!___p1</definedName>
    <definedName name="FLAG" localSheetId="23">[1]!___p1</definedName>
    <definedName name="FLAG" localSheetId="55">[0]!___p1</definedName>
    <definedName name="FLAG" localSheetId="47">[1]!___p1</definedName>
    <definedName name="FLAG" localSheetId="18">[1]!___p1</definedName>
    <definedName name="FLAG" localSheetId="45">[1]!___p1</definedName>
    <definedName name="FLAG" localSheetId="16">[1]!___p1</definedName>
    <definedName name="FLAG">[0]!___p1</definedName>
    <definedName name="FLAG_1">#NAME?</definedName>
    <definedName name="FLAG_2">#NAME?</definedName>
    <definedName name="FLAG_3">#NAME?</definedName>
    <definedName name="FLAG_4">#NAME?</definedName>
    <definedName name="flavia" localSheetId="39">[1]!_p1</definedName>
    <definedName name="flavia" localSheetId="20">[1]!_p1</definedName>
    <definedName name="flavia" localSheetId="4">[1]!_p1</definedName>
    <definedName name="flavia" localSheetId="25">[1]!_p1</definedName>
    <definedName name="flavia" localSheetId="27">[1]!_p1</definedName>
    <definedName name="flavia" localSheetId="31">[1]!_p1</definedName>
    <definedName name="flavia" localSheetId="35">[1]!_p1</definedName>
    <definedName name="flavia" localSheetId="33">[1]!_p1</definedName>
    <definedName name="flavia" localSheetId="53">[1]!_p1</definedName>
    <definedName name="flavia" localSheetId="29">[1]!_p1</definedName>
    <definedName name="flavia" localSheetId="49">[1]!_p1</definedName>
    <definedName name="flavia" localSheetId="6">[1]!_p1</definedName>
    <definedName name="flavia" localSheetId="41">[1]!_p1</definedName>
    <definedName name="flavia" localSheetId="8">[1]!_p1</definedName>
    <definedName name="flavia" localSheetId="43">[1]!_p1</definedName>
    <definedName name="flavia" localSheetId="10">[1]!_p1</definedName>
    <definedName name="flavia" localSheetId="37">[1]!_p1</definedName>
    <definedName name="flavia" localSheetId="12">[1]!_p1</definedName>
    <definedName name="flavia" localSheetId="51">[1]!_p1</definedName>
    <definedName name="flavia" localSheetId="14">[1]!_p1</definedName>
    <definedName name="flavia" localSheetId="23">[1]!_p1</definedName>
    <definedName name="flavia" localSheetId="55">[0]!_p1</definedName>
    <definedName name="flavia" localSheetId="47">[1]!_p1</definedName>
    <definedName name="flavia" localSheetId="18">[1]!_p1</definedName>
    <definedName name="flavia" localSheetId="45">[1]!_p1</definedName>
    <definedName name="flavia" localSheetId="16">[1]!_p1</definedName>
    <definedName name="flavia">[0]!_p1</definedName>
    <definedName name="flavia_1" localSheetId="39">_p1</definedName>
    <definedName name="flavia_1" localSheetId="20">_p1</definedName>
    <definedName name="flavia_1" localSheetId="4">_p1</definedName>
    <definedName name="flavia_1" localSheetId="25">_p1</definedName>
    <definedName name="flavia_1" localSheetId="27">_p1</definedName>
    <definedName name="flavia_1" localSheetId="31">_p1</definedName>
    <definedName name="flavia_1" localSheetId="35">_p1</definedName>
    <definedName name="flavia_1" localSheetId="33">_p1</definedName>
    <definedName name="flavia_1" localSheetId="53">_p1</definedName>
    <definedName name="flavia_1" localSheetId="29">_p1</definedName>
    <definedName name="flavia_1" localSheetId="49">_p1</definedName>
    <definedName name="flavia_1" localSheetId="6">_p1</definedName>
    <definedName name="flavia_1" localSheetId="41">_p1</definedName>
    <definedName name="flavia_1" localSheetId="8">_p1</definedName>
    <definedName name="flavia_1" localSheetId="43">_p1</definedName>
    <definedName name="flavia_1" localSheetId="10">_p1</definedName>
    <definedName name="flavia_1" localSheetId="37">_p1</definedName>
    <definedName name="flavia_1" localSheetId="12">_p1</definedName>
    <definedName name="flavia_1" localSheetId="51">_p1</definedName>
    <definedName name="flavia_1" localSheetId="14">_p1</definedName>
    <definedName name="flavia_1" localSheetId="23">_p1</definedName>
    <definedName name="flavia_1" localSheetId="55">_p1</definedName>
    <definedName name="flavia_1" localSheetId="47">_p1</definedName>
    <definedName name="flavia_1" localSheetId="18">_p1</definedName>
    <definedName name="flavia_1" localSheetId="45">_p1</definedName>
    <definedName name="flavia_1" localSheetId="16">_p1</definedName>
    <definedName name="flavia_1">_p1</definedName>
    <definedName name="flavia_2" localSheetId="39">_p1</definedName>
    <definedName name="flavia_2" localSheetId="20">_p1</definedName>
    <definedName name="flavia_2" localSheetId="4">_p1</definedName>
    <definedName name="flavia_2" localSheetId="25">_p1</definedName>
    <definedName name="flavia_2" localSheetId="27">_p1</definedName>
    <definedName name="flavia_2" localSheetId="31">_p1</definedName>
    <definedName name="flavia_2" localSheetId="35">_p1</definedName>
    <definedName name="flavia_2" localSheetId="33">_p1</definedName>
    <definedName name="flavia_2" localSheetId="53">_p1</definedName>
    <definedName name="flavia_2" localSheetId="29">_p1</definedName>
    <definedName name="flavia_2" localSheetId="49">_p1</definedName>
    <definedName name="flavia_2" localSheetId="6">_p1</definedName>
    <definedName name="flavia_2" localSheetId="41">_p1</definedName>
    <definedName name="flavia_2" localSheetId="8">_p1</definedName>
    <definedName name="flavia_2" localSheetId="43">_p1</definedName>
    <definedName name="flavia_2" localSheetId="10">_p1</definedName>
    <definedName name="flavia_2" localSheetId="37">_p1</definedName>
    <definedName name="flavia_2" localSheetId="12">_p1</definedName>
    <definedName name="flavia_2" localSheetId="51">_p1</definedName>
    <definedName name="flavia_2" localSheetId="14">_p1</definedName>
    <definedName name="flavia_2" localSheetId="23">_p1</definedName>
    <definedName name="flavia_2" localSheetId="55">_p1</definedName>
    <definedName name="flavia_2" localSheetId="47">_p1</definedName>
    <definedName name="flavia_2" localSheetId="18">_p1</definedName>
    <definedName name="flavia_2" localSheetId="45">_p1</definedName>
    <definedName name="flavia_2" localSheetId="16">_p1</definedName>
    <definedName name="flavia_2">_p1</definedName>
    <definedName name="flavia_3" localSheetId="39">_p1</definedName>
    <definedName name="flavia_3" localSheetId="20">_p1</definedName>
    <definedName name="flavia_3" localSheetId="4">_p1</definedName>
    <definedName name="flavia_3" localSheetId="25">_p1</definedName>
    <definedName name="flavia_3" localSheetId="27">_p1</definedName>
    <definedName name="flavia_3" localSheetId="31">_p1</definedName>
    <definedName name="flavia_3" localSheetId="35">_p1</definedName>
    <definedName name="flavia_3" localSheetId="33">_p1</definedName>
    <definedName name="flavia_3" localSheetId="53">_p1</definedName>
    <definedName name="flavia_3" localSheetId="29">_p1</definedName>
    <definedName name="flavia_3" localSheetId="49">_p1</definedName>
    <definedName name="flavia_3" localSheetId="6">_p1</definedName>
    <definedName name="flavia_3" localSheetId="41">_p1</definedName>
    <definedName name="flavia_3" localSheetId="8">_p1</definedName>
    <definedName name="flavia_3" localSheetId="43">_p1</definedName>
    <definedName name="flavia_3" localSheetId="10">_p1</definedName>
    <definedName name="flavia_3" localSheetId="37">_p1</definedName>
    <definedName name="flavia_3" localSheetId="12">_p1</definedName>
    <definedName name="flavia_3" localSheetId="51">_p1</definedName>
    <definedName name="flavia_3" localSheetId="14">_p1</definedName>
    <definedName name="flavia_3" localSheetId="23">_p1</definedName>
    <definedName name="flavia_3" localSheetId="55">_p1</definedName>
    <definedName name="flavia_3" localSheetId="47">_p1</definedName>
    <definedName name="flavia_3" localSheetId="18">_p1</definedName>
    <definedName name="flavia_3" localSheetId="45">_p1</definedName>
    <definedName name="flavia_3" localSheetId="16">_p1</definedName>
    <definedName name="flavia_3">_p1</definedName>
    <definedName name="flavia_4" localSheetId="39">_p1</definedName>
    <definedName name="flavia_4" localSheetId="20">_p1</definedName>
    <definedName name="flavia_4" localSheetId="4">_p1</definedName>
    <definedName name="flavia_4" localSheetId="25">_p1</definedName>
    <definedName name="flavia_4" localSheetId="27">_p1</definedName>
    <definedName name="flavia_4" localSheetId="31">_p1</definedName>
    <definedName name="flavia_4" localSheetId="35">_p1</definedName>
    <definedName name="flavia_4" localSheetId="33">_p1</definedName>
    <definedName name="flavia_4" localSheetId="53">_p1</definedName>
    <definedName name="flavia_4" localSheetId="29">_p1</definedName>
    <definedName name="flavia_4" localSheetId="49">_p1</definedName>
    <definedName name="flavia_4" localSheetId="6">_p1</definedName>
    <definedName name="flavia_4" localSheetId="41">_p1</definedName>
    <definedName name="flavia_4" localSheetId="8">_p1</definedName>
    <definedName name="flavia_4" localSheetId="43">_p1</definedName>
    <definedName name="flavia_4" localSheetId="10">_p1</definedName>
    <definedName name="flavia_4" localSheetId="37">_p1</definedName>
    <definedName name="flavia_4" localSheetId="12">_p1</definedName>
    <definedName name="flavia_4" localSheetId="51">_p1</definedName>
    <definedName name="flavia_4" localSheetId="14">_p1</definedName>
    <definedName name="flavia_4" localSheetId="23">_p1</definedName>
    <definedName name="flavia_4" localSheetId="55">_p1</definedName>
    <definedName name="flavia_4" localSheetId="47">_p1</definedName>
    <definedName name="flavia_4" localSheetId="18">_p1</definedName>
    <definedName name="flavia_4" localSheetId="45">_p1</definedName>
    <definedName name="flavia_4" localSheetId="16">_p1</definedName>
    <definedName name="flavia_4">_p1</definedName>
    <definedName name="flca">#REF!</definedName>
    <definedName name="flcb">#REF!</definedName>
    <definedName name="flex" localSheetId="39">[1]!____p1</definedName>
    <definedName name="flex" localSheetId="20">[1]!____p1</definedName>
    <definedName name="flex" localSheetId="4">[1]!____p1</definedName>
    <definedName name="flex" localSheetId="25">[1]!____p1</definedName>
    <definedName name="flex" localSheetId="27">[1]!____p1</definedName>
    <definedName name="flex" localSheetId="31">[1]!____p1</definedName>
    <definedName name="flex" localSheetId="35">[1]!____p1</definedName>
    <definedName name="flex" localSheetId="33">[1]!____p1</definedName>
    <definedName name="flex" localSheetId="53">[1]!____p1</definedName>
    <definedName name="flex" localSheetId="29">[1]!____p1</definedName>
    <definedName name="flex" localSheetId="49">[1]!____p1</definedName>
    <definedName name="flex" localSheetId="6">[1]!____p1</definedName>
    <definedName name="flex" localSheetId="41">[1]!____p1</definedName>
    <definedName name="flex" localSheetId="8">[1]!____p1</definedName>
    <definedName name="flex" localSheetId="43">[1]!____p1</definedName>
    <definedName name="flex" localSheetId="10">[1]!____p1</definedName>
    <definedName name="flex" localSheetId="37">[1]!____p1</definedName>
    <definedName name="flex" localSheetId="12">[1]!____p1</definedName>
    <definedName name="flex" localSheetId="51">[1]!____p1</definedName>
    <definedName name="flex" localSheetId="14">[1]!____p1</definedName>
    <definedName name="flex" localSheetId="23">[1]!____p1</definedName>
    <definedName name="flex" localSheetId="55">[0]!____p1</definedName>
    <definedName name="flex" localSheetId="47">[1]!____p1</definedName>
    <definedName name="flex" localSheetId="18">[1]!____p1</definedName>
    <definedName name="flex" localSheetId="45">[1]!____p1</definedName>
    <definedName name="flex" localSheetId="16">[1]!____p1</definedName>
    <definedName name="flex">[0]!____p1</definedName>
    <definedName name="flixa">#REF!</definedName>
    <definedName name="flixb">#REF!</definedName>
    <definedName name="flo">#REF!</definedName>
    <definedName name="flo_1" localSheetId="39">_p1</definedName>
    <definedName name="flo_1" localSheetId="20">_p1</definedName>
    <definedName name="flo_1" localSheetId="4">_p1</definedName>
    <definedName name="flo_1" localSheetId="25">_p1</definedName>
    <definedName name="flo_1" localSheetId="27">_p1</definedName>
    <definedName name="flo_1" localSheetId="31">_p1</definedName>
    <definedName name="flo_1" localSheetId="35">_p1</definedName>
    <definedName name="flo_1" localSheetId="33">_p1</definedName>
    <definedName name="flo_1" localSheetId="53">_p1</definedName>
    <definedName name="flo_1" localSheetId="29">_p1</definedName>
    <definedName name="flo_1" localSheetId="49">_p1</definedName>
    <definedName name="flo_1" localSheetId="6">_p1</definedName>
    <definedName name="flo_1" localSheetId="41">_p1</definedName>
    <definedName name="flo_1" localSheetId="8">_p1</definedName>
    <definedName name="flo_1" localSheetId="43">_p1</definedName>
    <definedName name="flo_1" localSheetId="10">_p1</definedName>
    <definedName name="flo_1" localSheetId="37">_p1</definedName>
    <definedName name="flo_1" localSheetId="12">_p1</definedName>
    <definedName name="flo_1" localSheetId="51">_p1</definedName>
    <definedName name="flo_1" localSheetId="14">_p1</definedName>
    <definedName name="flo_1" localSheetId="23">_p1</definedName>
    <definedName name="flo_1" localSheetId="55">_p1</definedName>
    <definedName name="flo_1" localSheetId="47">_p1</definedName>
    <definedName name="flo_1" localSheetId="18">_p1</definedName>
    <definedName name="flo_1" localSheetId="45">_p1</definedName>
    <definedName name="flo_1" localSheetId="16">_p1</definedName>
    <definedName name="flo_1">_p1</definedName>
    <definedName name="flo_2">"_p1"</definedName>
    <definedName name="flo_4">"_p1"</definedName>
    <definedName name="floripa">#REF!</definedName>
    <definedName name="floripa_1" localSheetId="39">_p1</definedName>
    <definedName name="floripa_1" localSheetId="20">_p1</definedName>
    <definedName name="floripa_1" localSheetId="4">_p1</definedName>
    <definedName name="floripa_1" localSheetId="25">_p1</definedName>
    <definedName name="floripa_1" localSheetId="27">_p1</definedName>
    <definedName name="floripa_1" localSheetId="31">_p1</definedName>
    <definedName name="floripa_1" localSheetId="35">_p1</definedName>
    <definedName name="floripa_1" localSheetId="33">_p1</definedName>
    <definedName name="floripa_1" localSheetId="53">_p1</definedName>
    <definedName name="floripa_1" localSheetId="29">_p1</definedName>
    <definedName name="floripa_1" localSheetId="49">_p1</definedName>
    <definedName name="floripa_1" localSheetId="6">_p1</definedName>
    <definedName name="floripa_1" localSheetId="41">_p1</definedName>
    <definedName name="floripa_1" localSheetId="8">_p1</definedName>
    <definedName name="floripa_1" localSheetId="43">_p1</definedName>
    <definedName name="floripa_1" localSheetId="10">_p1</definedName>
    <definedName name="floripa_1" localSheetId="37">_p1</definedName>
    <definedName name="floripa_1" localSheetId="12">_p1</definedName>
    <definedName name="floripa_1" localSheetId="51">_p1</definedName>
    <definedName name="floripa_1" localSheetId="14">_p1</definedName>
    <definedName name="floripa_1" localSheetId="23">_p1</definedName>
    <definedName name="floripa_1" localSheetId="55">_p1</definedName>
    <definedName name="floripa_1" localSheetId="47">_p1</definedName>
    <definedName name="floripa_1" localSheetId="18">_p1</definedName>
    <definedName name="floripa_1" localSheetId="45">_p1</definedName>
    <definedName name="floripa_1" localSheetId="16">_p1</definedName>
    <definedName name="floripa_1">_p1</definedName>
    <definedName name="floripa_2">"_p1"</definedName>
    <definedName name="floripa_4">"_p1"</definedName>
    <definedName name="flow" localSheetId="39">[1]!____p1</definedName>
    <definedName name="flow" localSheetId="20">[1]!____p1</definedName>
    <definedName name="flow" localSheetId="4">[1]!____p1</definedName>
    <definedName name="flow" localSheetId="25">[1]!____p1</definedName>
    <definedName name="flow" localSheetId="27">[1]!____p1</definedName>
    <definedName name="flow" localSheetId="31">[1]!____p1</definedName>
    <definedName name="flow" localSheetId="35">[1]!____p1</definedName>
    <definedName name="flow" localSheetId="33">[1]!____p1</definedName>
    <definedName name="flow" localSheetId="53">[1]!____p1</definedName>
    <definedName name="flow" localSheetId="29">[1]!____p1</definedName>
    <definedName name="flow" localSheetId="49">[1]!____p1</definedName>
    <definedName name="flow" localSheetId="6">[1]!____p1</definedName>
    <definedName name="flow" localSheetId="41">[1]!____p1</definedName>
    <definedName name="flow" localSheetId="8">[1]!____p1</definedName>
    <definedName name="flow" localSheetId="43">[1]!____p1</definedName>
    <definedName name="flow" localSheetId="10">[1]!____p1</definedName>
    <definedName name="flow" localSheetId="37">[1]!____p1</definedName>
    <definedName name="flow" localSheetId="12">[1]!____p1</definedName>
    <definedName name="flow" localSheetId="51">[1]!____p1</definedName>
    <definedName name="flow" localSheetId="14">[1]!____p1</definedName>
    <definedName name="flow" localSheetId="23">[1]!____p1</definedName>
    <definedName name="flow" localSheetId="55">[0]!____p1</definedName>
    <definedName name="flow" localSheetId="47">[1]!____p1</definedName>
    <definedName name="flow" localSheetId="18">[1]!____p1</definedName>
    <definedName name="flow" localSheetId="45">[1]!____p1</definedName>
    <definedName name="flow" localSheetId="16">[1]!____p1</definedName>
    <definedName name="flow">[0]!____p1</definedName>
    <definedName name="FLOW2" localSheetId="39">[1]!________p1</definedName>
    <definedName name="FLOW2" localSheetId="20">[1]!________p1</definedName>
    <definedName name="FLOW2" localSheetId="4">[1]!________p1</definedName>
    <definedName name="FLOW2" localSheetId="25">[1]!________p1</definedName>
    <definedName name="FLOW2" localSheetId="27">[1]!________p1</definedName>
    <definedName name="FLOW2" localSheetId="31">[1]!________p1</definedName>
    <definedName name="FLOW2" localSheetId="35">[1]!________p1</definedName>
    <definedName name="FLOW2" localSheetId="33">[1]!________p1</definedName>
    <definedName name="FLOW2" localSheetId="53">[1]!________p1</definedName>
    <definedName name="FLOW2" localSheetId="29">[1]!________p1</definedName>
    <definedName name="FLOW2" localSheetId="49">[1]!________p1</definedName>
    <definedName name="FLOW2" localSheetId="6">[1]!________p1</definedName>
    <definedName name="FLOW2" localSheetId="41">[1]!________p1</definedName>
    <definedName name="FLOW2" localSheetId="8">[1]!________p1</definedName>
    <definedName name="FLOW2" localSheetId="43">[1]!________p1</definedName>
    <definedName name="FLOW2" localSheetId="10">[1]!________p1</definedName>
    <definedName name="FLOW2" localSheetId="37">[1]!________p1</definedName>
    <definedName name="FLOW2" localSheetId="12">[1]!________p1</definedName>
    <definedName name="FLOW2" localSheetId="51">[1]!________p1</definedName>
    <definedName name="FLOW2" localSheetId="14">[1]!________p1</definedName>
    <definedName name="FLOW2" localSheetId="23">[1]!________p1</definedName>
    <definedName name="FLOW2" localSheetId="55">[0]!________p1</definedName>
    <definedName name="FLOW2" localSheetId="47">[1]!________p1</definedName>
    <definedName name="FLOW2" localSheetId="18">[1]!________p1</definedName>
    <definedName name="FLOW2" localSheetId="45">[1]!________p1</definedName>
    <definedName name="FLOW2" localSheetId="16">[1]!________p1</definedName>
    <definedName name="FLOW2">[0]!________p1</definedName>
    <definedName name="FlowPPoint" localSheetId="25" hidden="1">{#N/A,#N/A,FALSE,"BALLANTINE´S ";#N/A,#N/A,FALSE,"FUNDADOR"}</definedName>
    <definedName name="FlowPPoint" localSheetId="27" hidden="1">{#N/A,#N/A,FALSE,"BALLANTINE´S ";#N/A,#N/A,FALSE,"FUNDADOR"}</definedName>
    <definedName name="FlowPPoint" localSheetId="31" hidden="1">{#N/A,#N/A,FALSE,"BALLANTINE´S ";#N/A,#N/A,FALSE,"FUNDADOR"}</definedName>
    <definedName name="FlowPPoint" localSheetId="29" hidden="1">{#N/A,#N/A,FALSE,"BALLANTINE´S ";#N/A,#N/A,FALSE,"FUNDADOR"}</definedName>
    <definedName name="FlowPPoint" localSheetId="23" hidden="1">{#N/A,#N/A,FALSE,"BALLANTINE´S ";#N/A,#N/A,FALSE,"FUNDADOR"}</definedName>
    <definedName name="FlowPPoint" localSheetId="55" hidden="1">{#N/A,#N/A,FALSE,"BALLANTINE´S ";#N/A,#N/A,FALSE,"FUNDADOR"}</definedName>
    <definedName name="FlowPPoint" hidden="1">{#N/A,#N/A,FALSE,"BALLANTINE´S ";#N/A,#N/A,FALSE,"FUNDADOR"}</definedName>
    <definedName name="flox2">#REF!</definedName>
    <definedName name="FLRORO" localSheetId="39">[1]!___p1</definedName>
    <definedName name="FLRORO" localSheetId="20">[1]!___p1</definedName>
    <definedName name="FLRORO" localSheetId="4">[1]!___p1</definedName>
    <definedName name="FLRORO" localSheetId="25">[1]!___p1</definedName>
    <definedName name="FLRORO" localSheetId="27">[1]!___p1</definedName>
    <definedName name="FLRORO" localSheetId="31">[1]!___p1</definedName>
    <definedName name="FLRORO" localSheetId="35">[1]!___p1</definedName>
    <definedName name="FLRORO" localSheetId="33">[1]!___p1</definedName>
    <definedName name="FLRORO" localSheetId="53">[1]!___p1</definedName>
    <definedName name="FLRORO" localSheetId="29">[1]!___p1</definedName>
    <definedName name="FLRORO" localSheetId="49">[1]!___p1</definedName>
    <definedName name="FLRORO" localSheetId="6">[1]!___p1</definedName>
    <definedName name="FLRORO" localSheetId="41">[1]!___p1</definedName>
    <definedName name="FLRORO" localSheetId="8">[1]!___p1</definedName>
    <definedName name="FLRORO" localSheetId="43">[1]!___p1</definedName>
    <definedName name="FLRORO" localSheetId="10">[1]!___p1</definedName>
    <definedName name="FLRORO" localSheetId="37">[1]!___p1</definedName>
    <definedName name="FLRORO" localSheetId="12">[1]!___p1</definedName>
    <definedName name="FLRORO" localSheetId="51">[1]!___p1</definedName>
    <definedName name="FLRORO" localSheetId="14">[1]!___p1</definedName>
    <definedName name="FLRORO" localSheetId="23">[1]!___p1</definedName>
    <definedName name="FLRORO" localSheetId="55">[0]!___p1</definedName>
    <definedName name="FLRORO" localSheetId="47">[1]!___p1</definedName>
    <definedName name="FLRORO" localSheetId="18">[1]!___p1</definedName>
    <definedName name="FLRORO" localSheetId="45">[1]!___p1</definedName>
    <definedName name="FLRORO" localSheetId="16">[1]!___p1</definedName>
    <definedName name="FLRORO">[0]!___p1</definedName>
    <definedName name="fluir">#REF!</definedName>
    <definedName name="fluir96">#REF!</definedName>
    <definedName name="fluir97">#REF!</definedName>
    <definedName name="fluir98">#REF!</definedName>
    <definedName name="FLUIRCPM96">#REF!</definedName>
    <definedName name="FLUIRCPM97">#REF!</definedName>
    <definedName name="FLUIRCPM98">#REF!</definedName>
    <definedName name="FLUIRCPMMEDIA97">#REF!</definedName>
    <definedName name="fluirmedia97">#REF!</definedName>
    <definedName name="FLUXO">#REF!</definedName>
    <definedName name="fmsem1">#REF!</definedName>
    <definedName name="fmsem2">#REF!</definedName>
    <definedName name="fmsem3">#REF!</definedName>
    <definedName name="fmsem4">#REF!</definedName>
    <definedName name="fmsem5">#REF!</definedName>
    <definedName name="fo" localSheetId="2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2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3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2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2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localSheetId="5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d">'[3]MSW + BIS'!$X$3</definedName>
    <definedName name="fol" localSheetId="39">[1]!_p1</definedName>
    <definedName name="fol" localSheetId="20">[1]!_p1</definedName>
    <definedName name="fol" localSheetId="4">[1]!_p1</definedName>
    <definedName name="fol" localSheetId="25">[1]!_p1</definedName>
    <definedName name="fol" localSheetId="27">[1]!_p1</definedName>
    <definedName name="fol" localSheetId="31">[1]!_p1</definedName>
    <definedName name="fol" localSheetId="35">[1]!_p1</definedName>
    <definedName name="fol" localSheetId="33">[1]!_p1</definedName>
    <definedName name="fol" localSheetId="53">[1]!_p1</definedName>
    <definedName name="fol" localSheetId="29">[1]!_p1</definedName>
    <definedName name="fol" localSheetId="49">[1]!_p1</definedName>
    <definedName name="fol" localSheetId="6">[1]!_p1</definedName>
    <definedName name="fol" localSheetId="41">[1]!_p1</definedName>
    <definedName name="fol" localSheetId="8">[1]!_p1</definedName>
    <definedName name="fol" localSheetId="43">[1]!_p1</definedName>
    <definedName name="fol" localSheetId="10">[1]!_p1</definedName>
    <definedName name="fol" localSheetId="37">[1]!_p1</definedName>
    <definedName name="fol" localSheetId="12">[1]!_p1</definedName>
    <definedName name="fol" localSheetId="51">[1]!_p1</definedName>
    <definedName name="fol" localSheetId="14">[1]!_p1</definedName>
    <definedName name="fol" localSheetId="23">[1]!_p1</definedName>
    <definedName name="fol" localSheetId="55">[0]!_p1</definedName>
    <definedName name="fol" localSheetId="47">[1]!_p1</definedName>
    <definedName name="fol" localSheetId="18">[1]!_p1</definedName>
    <definedName name="fol" localSheetId="45">[1]!_p1</definedName>
    <definedName name="fol" localSheetId="16">[1]!_p1</definedName>
    <definedName name="fol">[0]!_p1</definedName>
    <definedName name="fol_1" localSheetId="39">_p1</definedName>
    <definedName name="fol_1" localSheetId="20">_p1</definedName>
    <definedName name="fol_1" localSheetId="4">_p1</definedName>
    <definedName name="fol_1" localSheetId="25">_p1</definedName>
    <definedName name="fol_1" localSheetId="27">_p1</definedName>
    <definedName name="fol_1" localSheetId="31">_p1</definedName>
    <definedName name="fol_1" localSheetId="35">_p1</definedName>
    <definedName name="fol_1" localSheetId="33">_p1</definedName>
    <definedName name="fol_1" localSheetId="53">_p1</definedName>
    <definedName name="fol_1" localSheetId="29">_p1</definedName>
    <definedName name="fol_1" localSheetId="49">_p1</definedName>
    <definedName name="fol_1" localSheetId="6">_p1</definedName>
    <definedName name="fol_1" localSheetId="41">_p1</definedName>
    <definedName name="fol_1" localSheetId="8">_p1</definedName>
    <definedName name="fol_1" localSheetId="43">_p1</definedName>
    <definedName name="fol_1" localSheetId="10">_p1</definedName>
    <definedName name="fol_1" localSheetId="37">_p1</definedName>
    <definedName name="fol_1" localSheetId="12">_p1</definedName>
    <definedName name="fol_1" localSheetId="51">_p1</definedName>
    <definedName name="fol_1" localSheetId="14">_p1</definedName>
    <definedName name="fol_1" localSheetId="23">_p1</definedName>
    <definedName name="fol_1" localSheetId="55">_p1</definedName>
    <definedName name="fol_1" localSheetId="47">_p1</definedName>
    <definedName name="fol_1" localSheetId="18">_p1</definedName>
    <definedName name="fol_1" localSheetId="45">_p1</definedName>
    <definedName name="fol_1" localSheetId="16">_p1</definedName>
    <definedName name="fol_1">_p1</definedName>
    <definedName name="fol_2" localSheetId="39">_p1</definedName>
    <definedName name="fol_2" localSheetId="20">_p1</definedName>
    <definedName name="fol_2" localSheetId="4">_p1</definedName>
    <definedName name="fol_2" localSheetId="25">_p1</definedName>
    <definedName name="fol_2" localSheetId="27">_p1</definedName>
    <definedName name="fol_2" localSheetId="31">_p1</definedName>
    <definedName name="fol_2" localSheetId="35">_p1</definedName>
    <definedName name="fol_2" localSheetId="33">_p1</definedName>
    <definedName name="fol_2" localSheetId="53">_p1</definedName>
    <definedName name="fol_2" localSheetId="29">_p1</definedName>
    <definedName name="fol_2" localSheetId="49">_p1</definedName>
    <definedName name="fol_2" localSheetId="6">_p1</definedName>
    <definedName name="fol_2" localSheetId="41">_p1</definedName>
    <definedName name="fol_2" localSheetId="8">_p1</definedName>
    <definedName name="fol_2" localSheetId="43">_p1</definedName>
    <definedName name="fol_2" localSheetId="10">_p1</definedName>
    <definedName name="fol_2" localSheetId="37">_p1</definedName>
    <definedName name="fol_2" localSheetId="12">_p1</definedName>
    <definedName name="fol_2" localSheetId="51">_p1</definedName>
    <definedName name="fol_2" localSheetId="14">_p1</definedName>
    <definedName name="fol_2" localSheetId="23">_p1</definedName>
    <definedName name="fol_2" localSheetId="55">_p1</definedName>
    <definedName name="fol_2" localSheetId="47">_p1</definedName>
    <definedName name="fol_2" localSheetId="18">_p1</definedName>
    <definedName name="fol_2" localSheetId="45">_p1</definedName>
    <definedName name="fol_2" localSheetId="16">_p1</definedName>
    <definedName name="fol_2">_p1</definedName>
    <definedName name="fol_3" localSheetId="39">_p1</definedName>
    <definedName name="fol_3" localSheetId="20">_p1</definedName>
    <definedName name="fol_3" localSheetId="4">_p1</definedName>
    <definedName name="fol_3" localSheetId="25">_p1</definedName>
    <definedName name="fol_3" localSheetId="27">_p1</definedName>
    <definedName name="fol_3" localSheetId="31">_p1</definedName>
    <definedName name="fol_3" localSheetId="35">_p1</definedName>
    <definedName name="fol_3" localSheetId="33">_p1</definedName>
    <definedName name="fol_3" localSheetId="53">_p1</definedName>
    <definedName name="fol_3" localSheetId="29">_p1</definedName>
    <definedName name="fol_3" localSheetId="49">_p1</definedName>
    <definedName name="fol_3" localSheetId="6">_p1</definedName>
    <definedName name="fol_3" localSheetId="41">_p1</definedName>
    <definedName name="fol_3" localSheetId="8">_p1</definedName>
    <definedName name="fol_3" localSheetId="43">_p1</definedName>
    <definedName name="fol_3" localSheetId="10">_p1</definedName>
    <definedName name="fol_3" localSheetId="37">_p1</definedName>
    <definedName name="fol_3" localSheetId="12">_p1</definedName>
    <definedName name="fol_3" localSheetId="51">_p1</definedName>
    <definedName name="fol_3" localSheetId="14">_p1</definedName>
    <definedName name="fol_3" localSheetId="23">_p1</definedName>
    <definedName name="fol_3" localSheetId="55">_p1</definedName>
    <definedName name="fol_3" localSheetId="47">_p1</definedName>
    <definedName name="fol_3" localSheetId="18">_p1</definedName>
    <definedName name="fol_3" localSheetId="45">_p1</definedName>
    <definedName name="fol_3" localSheetId="16">_p1</definedName>
    <definedName name="fol_3">_p1</definedName>
    <definedName name="fol_4" localSheetId="39">_p1</definedName>
    <definedName name="fol_4" localSheetId="20">_p1</definedName>
    <definedName name="fol_4" localSheetId="4">_p1</definedName>
    <definedName name="fol_4" localSheetId="25">_p1</definedName>
    <definedName name="fol_4" localSheetId="27">_p1</definedName>
    <definedName name="fol_4" localSheetId="31">_p1</definedName>
    <definedName name="fol_4" localSheetId="35">_p1</definedName>
    <definedName name="fol_4" localSheetId="33">_p1</definedName>
    <definedName name="fol_4" localSheetId="53">_p1</definedName>
    <definedName name="fol_4" localSheetId="29">_p1</definedName>
    <definedName name="fol_4" localSheetId="49">_p1</definedName>
    <definedName name="fol_4" localSheetId="6">_p1</definedName>
    <definedName name="fol_4" localSheetId="41">_p1</definedName>
    <definedName name="fol_4" localSheetId="8">_p1</definedName>
    <definedName name="fol_4" localSheetId="43">_p1</definedName>
    <definedName name="fol_4" localSheetId="10">_p1</definedName>
    <definedName name="fol_4" localSheetId="37">_p1</definedName>
    <definedName name="fol_4" localSheetId="12">_p1</definedName>
    <definedName name="fol_4" localSheetId="51">_p1</definedName>
    <definedName name="fol_4" localSheetId="14">_p1</definedName>
    <definedName name="fol_4" localSheetId="23">_p1</definedName>
    <definedName name="fol_4" localSheetId="55">_p1</definedName>
    <definedName name="fol_4" localSheetId="47">_p1</definedName>
    <definedName name="fol_4" localSheetId="18">_p1</definedName>
    <definedName name="fol_4" localSheetId="45">_p1</definedName>
    <definedName name="fol_4" localSheetId="16">_p1</definedName>
    <definedName name="fol_4">_p1</definedName>
    <definedName name="FOLHA" localSheetId="39">[1]!___p1</definedName>
    <definedName name="FOLHA" localSheetId="20">[1]!___p1</definedName>
    <definedName name="FOLHA" localSheetId="4">[1]!___p1</definedName>
    <definedName name="FOLHA" localSheetId="25">[1]!___p1</definedName>
    <definedName name="FOLHA" localSheetId="27">[1]!___p1</definedName>
    <definedName name="FOLHA" localSheetId="31">[1]!___p1</definedName>
    <definedName name="FOLHA" localSheetId="35">[1]!___p1</definedName>
    <definedName name="FOLHA" localSheetId="33">[1]!___p1</definedName>
    <definedName name="FOLHA" localSheetId="53">[1]!___p1</definedName>
    <definedName name="FOLHA" localSheetId="29">[1]!___p1</definedName>
    <definedName name="FOLHA" localSheetId="49">[1]!___p1</definedName>
    <definedName name="FOLHA" localSheetId="6">[1]!___p1</definedName>
    <definedName name="FOLHA" localSheetId="41">[1]!___p1</definedName>
    <definedName name="FOLHA" localSheetId="8">[1]!___p1</definedName>
    <definedName name="FOLHA" localSheetId="43">[1]!___p1</definedName>
    <definedName name="FOLHA" localSheetId="10">[1]!___p1</definedName>
    <definedName name="FOLHA" localSheetId="37">[1]!___p1</definedName>
    <definedName name="FOLHA" localSheetId="12">[1]!___p1</definedName>
    <definedName name="FOLHA" localSheetId="51">[1]!___p1</definedName>
    <definedName name="FOLHA" localSheetId="14">[1]!___p1</definedName>
    <definedName name="FOLHA" localSheetId="23">[1]!___p1</definedName>
    <definedName name="FOLHA" localSheetId="55">[0]!___p1</definedName>
    <definedName name="FOLHA" localSheetId="47">[1]!___p1</definedName>
    <definedName name="FOLHA" localSheetId="18">[1]!___p1</definedName>
    <definedName name="FOLHA" localSheetId="45">[1]!___p1</definedName>
    <definedName name="FOLHA" localSheetId="16">[1]!___p1</definedName>
    <definedName name="FOLHA">[0]!___p1</definedName>
    <definedName name="foo" localSheetId="2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2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3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2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2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localSheetId="5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o">#REF!</definedName>
    <definedName name="FOR" localSheetId="39">[1]!_p1</definedName>
    <definedName name="FOR" localSheetId="20">[1]!_p1</definedName>
    <definedName name="FOR" localSheetId="4">[1]!_p1</definedName>
    <definedName name="FOR" localSheetId="25">[1]!_p1</definedName>
    <definedName name="FOR" localSheetId="27">[1]!_p1</definedName>
    <definedName name="FOR" localSheetId="31">[1]!_p1</definedName>
    <definedName name="FOR" localSheetId="35">[1]!_p1</definedName>
    <definedName name="FOR" localSheetId="33">[1]!_p1</definedName>
    <definedName name="FOR" localSheetId="53">[1]!_p1</definedName>
    <definedName name="FOR" localSheetId="29">[1]!_p1</definedName>
    <definedName name="FOR" localSheetId="49">[1]!_p1</definedName>
    <definedName name="FOR" localSheetId="6">[1]!_p1</definedName>
    <definedName name="FOR" localSheetId="41">[1]!_p1</definedName>
    <definedName name="FOR" localSheetId="8">[1]!_p1</definedName>
    <definedName name="FOR" localSheetId="43">[1]!_p1</definedName>
    <definedName name="FOR" localSheetId="10">[1]!_p1</definedName>
    <definedName name="FOR" localSheetId="37">[1]!_p1</definedName>
    <definedName name="FOR" localSheetId="12">[1]!_p1</definedName>
    <definedName name="FOR" localSheetId="51">[1]!_p1</definedName>
    <definedName name="FOR" localSheetId="14">[1]!_p1</definedName>
    <definedName name="FOR" localSheetId="23">[1]!_p1</definedName>
    <definedName name="FOR" localSheetId="55">[0]!_p1</definedName>
    <definedName name="FOR" localSheetId="47">[1]!_p1</definedName>
    <definedName name="FOR" localSheetId="18">[1]!_p1</definedName>
    <definedName name="FOR" localSheetId="45">[1]!_p1</definedName>
    <definedName name="FOR" localSheetId="16">[1]!_p1</definedName>
    <definedName name="FOR">[0]!_p1</definedName>
    <definedName name="FOR_1" localSheetId="39">_p1</definedName>
    <definedName name="FOR_1" localSheetId="20">_p1</definedName>
    <definedName name="FOR_1" localSheetId="4">_p1</definedName>
    <definedName name="FOR_1" localSheetId="25">_p1</definedName>
    <definedName name="FOR_1" localSheetId="27">_p1</definedName>
    <definedName name="FOR_1" localSheetId="31">_p1</definedName>
    <definedName name="FOR_1" localSheetId="35">_p1</definedName>
    <definedName name="FOR_1" localSheetId="33">_p1</definedName>
    <definedName name="FOR_1" localSheetId="53">_p1</definedName>
    <definedName name="FOR_1" localSheetId="29">_p1</definedName>
    <definedName name="FOR_1" localSheetId="49">_p1</definedName>
    <definedName name="FOR_1" localSheetId="6">_p1</definedName>
    <definedName name="FOR_1" localSheetId="41">_p1</definedName>
    <definedName name="FOR_1" localSheetId="8">_p1</definedName>
    <definedName name="FOR_1" localSheetId="43">_p1</definedName>
    <definedName name="FOR_1" localSheetId="10">_p1</definedName>
    <definedName name="FOR_1" localSheetId="37">_p1</definedName>
    <definedName name="FOR_1" localSheetId="12">_p1</definedName>
    <definedName name="FOR_1" localSheetId="51">_p1</definedName>
    <definedName name="FOR_1" localSheetId="14">_p1</definedName>
    <definedName name="FOR_1" localSheetId="23">_p1</definedName>
    <definedName name="FOR_1" localSheetId="55">_p1</definedName>
    <definedName name="FOR_1" localSheetId="47">_p1</definedName>
    <definedName name="FOR_1" localSheetId="18">_p1</definedName>
    <definedName name="FOR_1" localSheetId="45">_p1</definedName>
    <definedName name="FOR_1" localSheetId="16">_p1</definedName>
    <definedName name="FOR_1">_p1</definedName>
    <definedName name="FOR_10">#NAME?</definedName>
    <definedName name="FOR_16">#NAME?</definedName>
    <definedName name="FOR_19">#NAME?</definedName>
    <definedName name="FOR_2">"_p1"</definedName>
    <definedName name="FOR_22">#NAME?</definedName>
    <definedName name="FOR_3">#NAME?</definedName>
    <definedName name="FOR_4">"_p1"</definedName>
    <definedName name="fora">#REF!</definedName>
    <definedName name="FORECAST1">#REF!</definedName>
    <definedName name="FORECAST1_3">#REF!</definedName>
    <definedName name="form_matriz">#REF!</definedName>
    <definedName name="form_totais">#REF!</definedName>
    <definedName name="FORMAT" hidden="1">#REF!</definedName>
    <definedName name="FOrmatao">_xlfn.IFS(#REF!=#REF!,#REF!,#REF!=#REF!,#REF!,#REF!=#REF!,#REF!,#REF!=#REF!,#REF!,#REF!=#REF!,#REF!,#REF!=#REF!,#REF!,#REF!=#REF!,#REF!,#REF!=#REF!,#REF!,#REF!=#REF!,#REF!,#REF!=#REF!,#REF!,#REF!=#REF!,#REF!,#REF!=#REF!,#REF!,#REF!=#REF!,#REF!,#REF!=#REF!,#REF!,#REF!=#REF!,#REF!)</definedName>
    <definedName name="Formatcpv">#REF!</definedName>
    <definedName name="Formato">#REF!</definedName>
    <definedName name="formatos">[4]!tab_formatos[formato]</definedName>
    <definedName name="formatscpv">#REF!</definedName>
    <definedName name="FormatsImpressions">#REF!</definedName>
    <definedName name="formatsprogrammatic">#REF!</definedName>
    <definedName name="Formulário">#REF!</definedName>
    <definedName name="FOZ">#REF!</definedName>
    <definedName name="fr">#REF!</definedName>
    <definedName name="fragranciaglobal">#REF!</definedName>
    <definedName name="fragranciaglobal_1">#REF!</definedName>
    <definedName name="fragranciaglobal_2">#REF!</definedName>
    <definedName name="fragranciaglobal_3">#REF!</definedName>
    <definedName name="França_against">#REF!,#REF!,#REF!</definedName>
    <definedName name="França_played">#REF!,#REF!,#REF!</definedName>
    <definedName name="Franquias">#REF!</definedName>
    <definedName name="Franquias.01.Data">#REF!</definedName>
    <definedName name="Franquias.01.Embalagem">#REF!</definedName>
    <definedName name="Franquias.01.Periodicidade">#REF!</definedName>
    <definedName name="Franquias.01.Segmentação">#REF!</definedName>
    <definedName name="Franquias.01.Versão">#REF!</definedName>
    <definedName name="Franquias.DATA.01">#REF!</definedName>
    <definedName name="Franquias.DIMENSION.01">#REF!</definedName>
    <definedName name="frefef" localSheetId="25" hidden="1">{#N/A,#N/A,FALSE,"CARATUL";#N/A,#N/A,FALSE,"PROFIT AND LOSS";#N/A,#N/A,FALSE,"GRAFICO_PBT";#N/A,#N/A,FALSE,"EXPLIC.VARIANTE";#N/A,#N/A,FALSE,"GENERAL EXP.AREA"}</definedName>
    <definedName name="frefef" localSheetId="27" hidden="1">{#N/A,#N/A,FALSE,"CARATUL";#N/A,#N/A,FALSE,"PROFIT AND LOSS";#N/A,#N/A,FALSE,"GRAFICO_PBT";#N/A,#N/A,FALSE,"EXPLIC.VARIANTE";#N/A,#N/A,FALSE,"GENERAL EXP.AREA"}</definedName>
    <definedName name="frefef" localSheetId="31" hidden="1">{#N/A,#N/A,FALSE,"CARATUL";#N/A,#N/A,FALSE,"PROFIT AND LOSS";#N/A,#N/A,FALSE,"GRAFICO_PBT";#N/A,#N/A,FALSE,"EXPLIC.VARIANTE";#N/A,#N/A,FALSE,"GENERAL EXP.AREA"}</definedName>
    <definedName name="frefef" localSheetId="29" hidden="1">{#N/A,#N/A,FALSE,"CARATUL";#N/A,#N/A,FALSE,"PROFIT AND LOSS";#N/A,#N/A,FALSE,"GRAFICO_PBT";#N/A,#N/A,FALSE,"EXPLIC.VARIANTE";#N/A,#N/A,FALSE,"GENERAL EXP.AREA"}</definedName>
    <definedName name="frefef" localSheetId="23" hidden="1">{#N/A,#N/A,FALSE,"CARATUL";#N/A,#N/A,FALSE,"PROFIT AND LOSS";#N/A,#N/A,FALSE,"GRAFICO_PBT";#N/A,#N/A,FALSE,"EXPLIC.VARIANTE";#N/A,#N/A,FALSE,"GENERAL EXP.AREA"}</definedName>
    <definedName name="frefef" localSheetId="55" hidden="1">{#N/A,#N/A,FALSE,"CARATUL";#N/A,#N/A,FALSE,"PROFIT AND LOSS";#N/A,#N/A,FALSE,"GRAFICO_PBT";#N/A,#N/A,FALSE,"EXPLIC.VARIANTE";#N/A,#N/A,FALSE,"GENERAL EXP.AREA"}</definedName>
    <definedName name="frefef" hidden="1">{#N/A,#N/A,FALSE,"CARATUL";#N/A,#N/A,FALSE,"PROFIT AND LOSS";#N/A,#N/A,FALSE,"GRAFICO_PBT";#N/A,#N/A,FALSE,"EXPLIC.VARIANTE";#N/A,#N/A,FALSE,"GENERAL EXP.AREA"}</definedName>
    <definedName name="fregfrwegfweg" localSheetId="25" hidden="1">{#N/A,#N/A,FALSE,"CARATUL";#N/A,#N/A,FALSE,"PROFIT AND LOSS";#N/A,#N/A,FALSE,"GRAFICO_PBT";#N/A,#N/A,FALSE,"EXPLIC.VARIANTE";#N/A,#N/A,FALSE,"GENERAL EXP.AREA"}</definedName>
    <definedName name="fregfrwegfweg" localSheetId="27" hidden="1">{#N/A,#N/A,FALSE,"CARATUL";#N/A,#N/A,FALSE,"PROFIT AND LOSS";#N/A,#N/A,FALSE,"GRAFICO_PBT";#N/A,#N/A,FALSE,"EXPLIC.VARIANTE";#N/A,#N/A,FALSE,"GENERAL EXP.AREA"}</definedName>
    <definedName name="fregfrwegfweg" localSheetId="31" hidden="1">{#N/A,#N/A,FALSE,"CARATUL";#N/A,#N/A,FALSE,"PROFIT AND LOSS";#N/A,#N/A,FALSE,"GRAFICO_PBT";#N/A,#N/A,FALSE,"EXPLIC.VARIANTE";#N/A,#N/A,FALSE,"GENERAL EXP.AREA"}</definedName>
    <definedName name="fregfrwegfweg" localSheetId="29" hidden="1">{#N/A,#N/A,FALSE,"CARATUL";#N/A,#N/A,FALSE,"PROFIT AND LOSS";#N/A,#N/A,FALSE,"GRAFICO_PBT";#N/A,#N/A,FALSE,"EXPLIC.VARIANTE";#N/A,#N/A,FALSE,"GENERAL EXP.AREA"}</definedName>
    <definedName name="fregfrwegfweg" localSheetId="23" hidden="1">{#N/A,#N/A,FALSE,"CARATUL";#N/A,#N/A,FALSE,"PROFIT AND LOSS";#N/A,#N/A,FALSE,"GRAFICO_PBT";#N/A,#N/A,FALSE,"EXPLIC.VARIANTE";#N/A,#N/A,FALSE,"GENERAL EXP.AREA"}</definedName>
    <definedName name="fregfrwegfweg" localSheetId="55" hidden="1">{#N/A,#N/A,FALSE,"CARATUL";#N/A,#N/A,FALSE,"PROFIT AND LOSS";#N/A,#N/A,FALSE,"GRAFICO_PBT";#N/A,#N/A,FALSE,"EXPLIC.VARIANTE";#N/A,#N/A,FALSE,"GENERAL EXP.AREA"}</definedName>
    <definedName name="fregfrwegfweg" hidden="1">{#N/A,#N/A,FALSE,"CARATUL";#N/A,#N/A,FALSE,"PROFIT AND LOSS";#N/A,#N/A,FALSE,"GRAFICO_PBT";#N/A,#N/A,FALSE,"EXPLIC.VARIANTE";#N/A,#N/A,FALSE,"GENERAL EXP.AREA"}</definedName>
    <definedName name="fregreahgjfgj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greahgjfgj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equência">[5]listas_nao_condicionais!$H$3:$H$4</definedName>
    <definedName name="fresno">#REF!</definedName>
    <definedName name="FRETE">#REF!</definedName>
    <definedName name="FRFERFRFR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ERFRFR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rfr" localSheetId="25" hidden="1">{#N/A,#N/A,FALSE,"CARATUL";#N/A,#N/A,FALSE,"PROFIT AND LOSS";#N/A,#N/A,FALSE,"GRAFICO_PBT";#N/A,#N/A,FALSE,"EXPLIC.VARIANTE";#N/A,#N/A,FALSE,"GENERAL EXP.AREA"}</definedName>
    <definedName name="frfr" localSheetId="27" hidden="1">{#N/A,#N/A,FALSE,"CARATUL";#N/A,#N/A,FALSE,"PROFIT AND LOSS";#N/A,#N/A,FALSE,"GRAFICO_PBT";#N/A,#N/A,FALSE,"EXPLIC.VARIANTE";#N/A,#N/A,FALSE,"GENERAL EXP.AREA"}</definedName>
    <definedName name="frfr" localSheetId="31" hidden="1">{#N/A,#N/A,FALSE,"CARATUL";#N/A,#N/A,FALSE,"PROFIT AND LOSS";#N/A,#N/A,FALSE,"GRAFICO_PBT";#N/A,#N/A,FALSE,"EXPLIC.VARIANTE";#N/A,#N/A,FALSE,"GENERAL EXP.AREA"}</definedName>
    <definedName name="frfr" localSheetId="29" hidden="1">{#N/A,#N/A,FALSE,"CARATUL";#N/A,#N/A,FALSE,"PROFIT AND LOSS";#N/A,#N/A,FALSE,"GRAFICO_PBT";#N/A,#N/A,FALSE,"EXPLIC.VARIANTE";#N/A,#N/A,FALSE,"GENERAL EXP.AREA"}</definedName>
    <definedName name="frfr" localSheetId="23" hidden="1">{#N/A,#N/A,FALSE,"CARATUL";#N/A,#N/A,FALSE,"PROFIT AND LOSS";#N/A,#N/A,FALSE,"GRAFICO_PBT";#N/A,#N/A,FALSE,"EXPLIC.VARIANTE";#N/A,#N/A,FALSE,"GENERAL EXP.AREA"}</definedName>
    <definedName name="frfr" localSheetId="55" hidden="1">{#N/A,#N/A,FALSE,"CARATUL";#N/A,#N/A,FALSE,"PROFIT AND LOSS";#N/A,#N/A,FALSE,"GRAFICO_PBT";#N/A,#N/A,FALSE,"EXPLIC.VARIANTE";#N/A,#N/A,FALSE,"GENERAL EXP.AREA"}</definedName>
    <definedName name="frfr" hidden="1">{#N/A,#N/A,FALSE,"CARATUL";#N/A,#N/A,FALSE,"PROFIT AND LOSS";#N/A,#N/A,FALSE,"GRAFICO_PBT";#N/A,#N/A,FALSE,"EXPLIC.VARIANTE";#N/A,#N/A,FALSE,"GENERAL EXP.AREA"}</definedName>
    <definedName name="frhbetahte">#REF!</definedName>
    <definedName name="fri" localSheetId="39">[1]!_p1</definedName>
    <definedName name="fri" localSheetId="20">[1]!_p1</definedName>
    <definedName name="fri" localSheetId="4">[1]!_p1</definedName>
    <definedName name="fri" localSheetId="25">[1]!_p1</definedName>
    <definedName name="fri" localSheetId="27">[1]!_p1</definedName>
    <definedName name="fri" localSheetId="31">[1]!_p1</definedName>
    <definedName name="fri" localSheetId="35">[1]!_p1</definedName>
    <definedName name="fri" localSheetId="33">[1]!_p1</definedName>
    <definedName name="fri" localSheetId="53">[1]!_p1</definedName>
    <definedName name="fri" localSheetId="29">[1]!_p1</definedName>
    <definedName name="fri" localSheetId="49">[1]!_p1</definedName>
    <definedName name="fri" localSheetId="6">[1]!_p1</definedName>
    <definedName name="fri" localSheetId="41">[1]!_p1</definedName>
    <definedName name="fri" localSheetId="8">[1]!_p1</definedName>
    <definedName name="fri" localSheetId="43">[1]!_p1</definedName>
    <definedName name="fri" localSheetId="10">[1]!_p1</definedName>
    <definedName name="fri" localSheetId="37">[1]!_p1</definedName>
    <definedName name="fri" localSheetId="12">[1]!_p1</definedName>
    <definedName name="fri" localSheetId="51">[1]!_p1</definedName>
    <definedName name="fri" localSheetId="14">[1]!_p1</definedName>
    <definedName name="fri" localSheetId="23">[1]!_p1</definedName>
    <definedName name="fri" localSheetId="55">[0]!_p1</definedName>
    <definedName name="fri" localSheetId="47">[1]!_p1</definedName>
    <definedName name="fri" localSheetId="18">[1]!_p1</definedName>
    <definedName name="fri" localSheetId="45">[1]!_p1</definedName>
    <definedName name="fri" localSheetId="16">[1]!_p1</definedName>
    <definedName name="fri">[0]!_p1</definedName>
    <definedName name="fri_1" localSheetId="39">_p1</definedName>
    <definedName name="fri_1" localSheetId="20">_p1</definedName>
    <definedName name="fri_1" localSheetId="4">_p1</definedName>
    <definedName name="fri_1" localSheetId="25">_p1</definedName>
    <definedName name="fri_1" localSheetId="27">_p1</definedName>
    <definedName name="fri_1" localSheetId="31">_p1</definedName>
    <definedName name="fri_1" localSheetId="35">_p1</definedName>
    <definedName name="fri_1" localSheetId="33">_p1</definedName>
    <definedName name="fri_1" localSheetId="53">_p1</definedName>
    <definedName name="fri_1" localSheetId="29">_p1</definedName>
    <definedName name="fri_1" localSheetId="49">_p1</definedName>
    <definedName name="fri_1" localSheetId="6">_p1</definedName>
    <definedName name="fri_1" localSheetId="41">_p1</definedName>
    <definedName name="fri_1" localSheetId="8">_p1</definedName>
    <definedName name="fri_1" localSheetId="43">_p1</definedName>
    <definedName name="fri_1" localSheetId="10">_p1</definedName>
    <definedName name="fri_1" localSheetId="37">_p1</definedName>
    <definedName name="fri_1" localSheetId="12">_p1</definedName>
    <definedName name="fri_1" localSheetId="51">_p1</definedName>
    <definedName name="fri_1" localSheetId="14">_p1</definedName>
    <definedName name="fri_1" localSheetId="23">_p1</definedName>
    <definedName name="fri_1" localSheetId="55">_p1</definedName>
    <definedName name="fri_1" localSheetId="47">_p1</definedName>
    <definedName name="fri_1" localSheetId="18">_p1</definedName>
    <definedName name="fri_1" localSheetId="45">_p1</definedName>
    <definedName name="fri_1" localSheetId="16">_p1</definedName>
    <definedName name="fri_1">_p1</definedName>
    <definedName name="fri_2">"_p1"</definedName>
    <definedName name="fri_3">#NAME?</definedName>
    <definedName name="fri_4">"_p1"</definedName>
    <definedName name="FRISKIES">#REF!</definedName>
    <definedName name="FRP">#REF!</definedName>
    <definedName name="frre">#REF!</definedName>
    <definedName name="frtg">#REF!</definedName>
    <definedName name="FRWERE">#REF!</definedName>
    <definedName name="FS">#REF!</definedName>
    <definedName name="fsadasdas">#REF!</definedName>
    <definedName name="fsadf" localSheetId="25" hidden="1">{#N/A,#N/A,FALSE,"CARATUL";#N/A,#N/A,FALSE,"PROFIT AND LOSS";#N/A,#N/A,FALSE,"GRAFICO_PBT";#N/A,#N/A,FALSE,"EXPLIC.VARIANTE";#N/A,#N/A,FALSE,"GENERAL EXP.AREA"}</definedName>
    <definedName name="fsadf" localSheetId="27" hidden="1">{#N/A,#N/A,FALSE,"CARATUL";#N/A,#N/A,FALSE,"PROFIT AND LOSS";#N/A,#N/A,FALSE,"GRAFICO_PBT";#N/A,#N/A,FALSE,"EXPLIC.VARIANTE";#N/A,#N/A,FALSE,"GENERAL EXP.AREA"}</definedName>
    <definedName name="fsadf" localSheetId="31" hidden="1">{#N/A,#N/A,FALSE,"CARATUL";#N/A,#N/A,FALSE,"PROFIT AND LOSS";#N/A,#N/A,FALSE,"GRAFICO_PBT";#N/A,#N/A,FALSE,"EXPLIC.VARIANTE";#N/A,#N/A,FALSE,"GENERAL EXP.AREA"}</definedName>
    <definedName name="fsadf" localSheetId="29" hidden="1">{#N/A,#N/A,FALSE,"CARATUL";#N/A,#N/A,FALSE,"PROFIT AND LOSS";#N/A,#N/A,FALSE,"GRAFICO_PBT";#N/A,#N/A,FALSE,"EXPLIC.VARIANTE";#N/A,#N/A,FALSE,"GENERAL EXP.AREA"}</definedName>
    <definedName name="fsadf" localSheetId="23" hidden="1">{#N/A,#N/A,FALSE,"CARATUL";#N/A,#N/A,FALSE,"PROFIT AND LOSS";#N/A,#N/A,FALSE,"GRAFICO_PBT";#N/A,#N/A,FALSE,"EXPLIC.VARIANTE";#N/A,#N/A,FALSE,"GENERAL EXP.AREA"}</definedName>
    <definedName name="fsadf" localSheetId="55" hidden="1">{#N/A,#N/A,FALSE,"CARATUL";#N/A,#N/A,FALSE,"PROFIT AND LOSS";#N/A,#N/A,FALSE,"GRAFICO_PBT";#N/A,#N/A,FALSE,"EXPLIC.VARIANTE";#N/A,#N/A,FALSE,"GENERAL EXP.AREA"}</definedName>
    <definedName name="fsadf" hidden="1">{#N/A,#N/A,FALSE,"CARATUL";#N/A,#N/A,FALSE,"PROFIT AND LOSS";#N/A,#N/A,FALSE,"GRAFICO_PBT";#N/A,#N/A,FALSE,"EXPLIC.VARIANTE";#N/A,#N/A,FALSE,"GENERAL EXP.AREA"}</definedName>
    <definedName name="fsbfdsagbfsagfsags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bfdsagbfsagfsag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" localSheetId="39">[1]!__p1</definedName>
    <definedName name="fsd" localSheetId="20">[1]!__p1</definedName>
    <definedName name="fsd" localSheetId="4">[1]!__p1</definedName>
    <definedName name="fsd" localSheetId="25">[1]!__p1</definedName>
    <definedName name="fsd" localSheetId="27">[1]!__p1</definedName>
    <definedName name="fsd" localSheetId="31">[1]!__p1</definedName>
    <definedName name="fsd" localSheetId="35">[1]!__p1</definedName>
    <definedName name="fsd" localSheetId="33">[1]!__p1</definedName>
    <definedName name="fsd" localSheetId="53">[1]!__p1</definedName>
    <definedName name="fsd" localSheetId="29">[1]!__p1</definedName>
    <definedName name="fsd" localSheetId="49">[1]!__p1</definedName>
    <definedName name="fsd" localSheetId="6">[1]!__p1</definedName>
    <definedName name="fsd" localSheetId="41">[1]!__p1</definedName>
    <definedName name="fsd" localSheetId="8">[1]!__p1</definedName>
    <definedName name="fsd" localSheetId="43">[1]!__p1</definedName>
    <definedName name="fsd" localSheetId="10">[1]!__p1</definedName>
    <definedName name="fsd" localSheetId="37">[1]!__p1</definedName>
    <definedName name="fsd" localSheetId="12">[1]!__p1</definedName>
    <definedName name="fsd" localSheetId="51">[1]!__p1</definedName>
    <definedName name="fsd" localSheetId="14">[1]!__p1</definedName>
    <definedName name="fsd" localSheetId="23">[1]!__p1</definedName>
    <definedName name="fsd" localSheetId="55">[0]!__p1</definedName>
    <definedName name="fsd" localSheetId="47">[1]!__p1</definedName>
    <definedName name="fsd" localSheetId="18">[1]!__p1</definedName>
    <definedName name="fsd" localSheetId="45">[1]!__p1</definedName>
    <definedName name="fsd" localSheetId="16">[1]!__p1</definedName>
    <definedName name="fsd">[0]!__p1</definedName>
    <definedName name="fsd_10">#NAME?</definedName>
    <definedName name="fsd_11">#NAME?</definedName>
    <definedName name="fsd_12">#NAME?</definedName>
    <definedName name="fsd_13">#NAME?</definedName>
    <definedName name="fsd_20">#NAME?</definedName>
    <definedName name="fsd_21">#NAME?</definedName>
    <definedName name="fsd_3">#NAME?</definedName>
    <definedName name="fsd_6">#NAME?</definedName>
    <definedName name="fsd_7">#NAME?</definedName>
    <definedName name="fsd_8">#NAME?</definedName>
    <definedName name="fsd_9">#NAME?</definedName>
    <definedName name="fsdafda">#REF!</definedName>
    <definedName name="fsdf" localSheetId="25" hidden="1">{#N/A,#N/A,FALSE,"SP1-OUT";#N/A,#N/A,FALSE,"SP1-NOV";#N/A,#N/A,FALSE,"SANT-OUT";#N/A,#N/A,FALSE,"SANT-NOV";#N/A,#N/A,FALSE,"CAMP-OUT";#N/A,#N/A,FALSE,"CAMP-NOV";#N/A,#N/A,FALSE,"CRONO 1";#N/A,#N/A,FALSE,"CAPA"}</definedName>
    <definedName name="fsdf" localSheetId="27" hidden="1">{#N/A,#N/A,FALSE,"SP1-OUT";#N/A,#N/A,FALSE,"SP1-NOV";#N/A,#N/A,FALSE,"SANT-OUT";#N/A,#N/A,FALSE,"SANT-NOV";#N/A,#N/A,FALSE,"CAMP-OUT";#N/A,#N/A,FALSE,"CAMP-NOV";#N/A,#N/A,FALSE,"CRONO 1";#N/A,#N/A,FALSE,"CAPA"}</definedName>
    <definedName name="fsdf" localSheetId="31" hidden="1">{#N/A,#N/A,FALSE,"SP1-OUT";#N/A,#N/A,FALSE,"SP1-NOV";#N/A,#N/A,FALSE,"SANT-OUT";#N/A,#N/A,FALSE,"SANT-NOV";#N/A,#N/A,FALSE,"CAMP-OUT";#N/A,#N/A,FALSE,"CAMP-NOV";#N/A,#N/A,FALSE,"CRONO 1";#N/A,#N/A,FALSE,"CAPA"}</definedName>
    <definedName name="fsdf" localSheetId="29" hidden="1">{#N/A,#N/A,FALSE,"SP1-OUT";#N/A,#N/A,FALSE,"SP1-NOV";#N/A,#N/A,FALSE,"SANT-OUT";#N/A,#N/A,FALSE,"SANT-NOV";#N/A,#N/A,FALSE,"CAMP-OUT";#N/A,#N/A,FALSE,"CAMP-NOV";#N/A,#N/A,FALSE,"CRONO 1";#N/A,#N/A,FALSE,"CAPA"}</definedName>
    <definedName name="fsdf" localSheetId="23" hidden="1">{#N/A,#N/A,FALSE,"SP1-OUT";#N/A,#N/A,FALSE,"SP1-NOV";#N/A,#N/A,FALSE,"SANT-OUT";#N/A,#N/A,FALSE,"SANT-NOV";#N/A,#N/A,FALSE,"CAMP-OUT";#N/A,#N/A,FALSE,"CAMP-NOV";#N/A,#N/A,FALSE,"CRONO 1";#N/A,#N/A,FALSE,"CAPA"}</definedName>
    <definedName name="fsdf" localSheetId="55" hidden="1">{#N/A,#N/A,FALSE,"SP1-OUT";#N/A,#N/A,FALSE,"SP1-NOV";#N/A,#N/A,FALSE,"SANT-OUT";#N/A,#N/A,FALSE,"SANT-NOV";#N/A,#N/A,FALSE,"CAMP-OUT";#N/A,#N/A,FALSE,"CAMP-NOV";#N/A,#N/A,FALSE,"CRONO 1";#N/A,#N/A,FALSE,"CAPA"}</definedName>
    <definedName name="fsdf" hidden="1">{#N/A,#N/A,FALSE,"SP1-OUT";#N/A,#N/A,FALSE,"SP1-NOV";#N/A,#N/A,FALSE,"SANT-OUT";#N/A,#N/A,FALSE,"SANT-NOV";#N/A,#N/A,FALSE,"CAMP-OUT";#N/A,#N/A,FALSE,"CAMP-NOV";#N/A,#N/A,FALSE,"CRONO 1";#N/A,#N/A,FALSE,"CAPA"}</definedName>
    <definedName name="fsdfaf">#REF!</definedName>
    <definedName name="fsdfdsf" localSheetId="39">[1]!_p1</definedName>
    <definedName name="fsdfdsf" localSheetId="20">[1]!_p1</definedName>
    <definedName name="fsdfdsf" localSheetId="4">[1]!_p1</definedName>
    <definedName name="fsdfdsf" localSheetId="25">[1]!_p1</definedName>
    <definedName name="fsdfdsf" localSheetId="27">[1]!_p1</definedName>
    <definedName name="fsdfdsf" localSheetId="31">[1]!_p1</definedName>
    <definedName name="fsdfdsf" localSheetId="35">[1]!_p1</definedName>
    <definedName name="fsdfdsf" localSheetId="33">[1]!_p1</definedName>
    <definedName name="fsdfdsf" localSheetId="53">[1]!_p1</definedName>
    <definedName name="fsdfdsf" localSheetId="29">[1]!_p1</definedName>
    <definedName name="fsdfdsf" localSheetId="49">[1]!_p1</definedName>
    <definedName name="fsdfdsf" localSheetId="6">[1]!_p1</definedName>
    <definedName name="fsdfdsf" localSheetId="41">[1]!_p1</definedName>
    <definedName name="fsdfdsf" localSheetId="8">[1]!_p1</definedName>
    <definedName name="fsdfdsf" localSheetId="43">[1]!_p1</definedName>
    <definedName name="fsdfdsf" localSheetId="10">[1]!_p1</definedName>
    <definedName name="fsdfdsf" localSheetId="37">[1]!_p1</definedName>
    <definedName name="fsdfdsf" localSheetId="12">[1]!_p1</definedName>
    <definedName name="fsdfdsf" localSheetId="51">[1]!_p1</definedName>
    <definedName name="fsdfdsf" localSheetId="14">[1]!_p1</definedName>
    <definedName name="fsdfdsf" localSheetId="23">[1]!_p1</definedName>
    <definedName name="fsdfdsf" localSheetId="55">[0]!_p1</definedName>
    <definedName name="fsdfdsf" localSheetId="47">[1]!_p1</definedName>
    <definedName name="fsdfdsf" localSheetId="18">[1]!_p1</definedName>
    <definedName name="fsdfdsf" localSheetId="45">[1]!_p1</definedName>
    <definedName name="fsdfdsf" localSheetId="16">[1]!_p1</definedName>
    <definedName name="fsdfdsf">[0]!_p1</definedName>
    <definedName name="fsdfdsfdssssss" localSheetId="25" hidden="1">{#N/A,#N/A,FALSE,"CARATUL";#N/A,#N/A,FALSE,"PROFIT AND LOSS";#N/A,#N/A,FALSE,"GRAFICO_PBT";#N/A,#N/A,FALSE,"EXPLIC.VARIANTE";#N/A,#N/A,FALSE,"GENERAL EXP.AREA"}</definedName>
    <definedName name="fsdfdsfdssssss" localSheetId="27" hidden="1">{#N/A,#N/A,FALSE,"CARATUL";#N/A,#N/A,FALSE,"PROFIT AND LOSS";#N/A,#N/A,FALSE,"GRAFICO_PBT";#N/A,#N/A,FALSE,"EXPLIC.VARIANTE";#N/A,#N/A,FALSE,"GENERAL EXP.AREA"}</definedName>
    <definedName name="fsdfdsfdssssss" localSheetId="31" hidden="1">{#N/A,#N/A,FALSE,"CARATUL";#N/A,#N/A,FALSE,"PROFIT AND LOSS";#N/A,#N/A,FALSE,"GRAFICO_PBT";#N/A,#N/A,FALSE,"EXPLIC.VARIANTE";#N/A,#N/A,FALSE,"GENERAL EXP.AREA"}</definedName>
    <definedName name="fsdfdsfdssssss" localSheetId="29" hidden="1">{#N/A,#N/A,FALSE,"CARATUL";#N/A,#N/A,FALSE,"PROFIT AND LOSS";#N/A,#N/A,FALSE,"GRAFICO_PBT";#N/A,#N/A,FALSE,"EXPLIC.VARIANTE";#N/A,#N/A,FALSE,"GENERAL EXP.AREA"}</definedName>
    <definedName name="fsdfdsfdssssss" localSheetId="23" hidden="1">{#N/A,#N/A,FALSE,"CARATUL";#N/A,#N/A,FALSE,"PROFIT AND LOSS";#N/A,#N/A,FALSE,"GRAFICO_PBT";#N/A,#N/A,FALSE,"EXPLIC.VARIANTE";#N/A,#N/A,FALSE,"GENERAL EXP.AREA"}</definedName>
    <definedName name="fsdfdsfdssssss" localSheetId="55" hidden="1">{#N/A,#N/A,FALSE,"CARATUL";#N/A,#N/A,FALSE,"PROFIT AND LOSS";#N/A,#N/A,FALSE,"GRAFICO_PBT";#N/A,#N/A,FALSE,"EXPLIC.VARIANTE";#N/A,#N/A,FALSE,"GENERAL EXP.AREA"}</definedName>
    <definedName name="fsdfdsfdssssss" hidden="1">{#N/A,#N/A,FALSE,"CARATUL";#N/A,#N/A,FALSE,"PROFIT AND LOSS";#N/A,#N/A,FALSE,"GRAFICO_PBT";#N/A,#N/A,FALSE,"EXPLIC.VARIANTE";#N/A,#N/A,FALSE,"GENERAL EXP.AREA"}</definedName>
    <definedName name="fsdffs">#REF!</definedName>
    <definedName name="fsdfsd">#REF!</definedName>
    <definedName name="fsdfs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dfsdfsdfsd">#REF!</definedName>
    <definedName name="fsdhgfh">#REF!</definedName>
    <definedName name="fsdsdfsdffghdfhdfgh245wwtrgsd" hidden="1">#REF!</definedName>
    <definedName name="fseewrewczxczx" localSheetId="25" hidden="1">{"prem1",#N/A,FALSE,"Consolidado";"pl_us",#N/A,FALSE,"Consolidado";"pl_hl",#N/A,FALSE,"Consolidado";"bs",#N/A,FALSE,"Consolidado";"cf",#N/A,FALSE,"Consolidado"}</definedName>
    <definedName name="fseewrewczxczx" localSheetId="27" hidden="1">{"prem1",#N/A,FALSE,"Consolidado";"pl_us",#N/A,FALSE,"Consolidado";"pl_hl",#N/A,FALSE,"Consolidado";"bs",#N/A,FALSE,"Consolidado";"cf",#N/A,FALSE,"Consolidado"}</definedName>
    <definedName name="fseewrewczxczx" localSheetId="31" hidden="1">{"prem1",#N/A,FALSE,"Consolidado";"pl_us",#N/A,FALSE,"Consolidado";"pl_hl",#N/A,FALSE,"Consolidado";"bs",#N/A,FALSE,"Consolidado";"cf",#N/A,FALSE,"Consolidado"}</definedName>
    <definedName name="fseewrewczxczx" localSheetId="29" hidden="1">{"prem1",#N/A,FALSE,"Consolidado";"pl_us",#N/A,FALSE,"Consolidado";"pl_hl",#N/A,FALSE,"Consolidado";"bs",#N/A,FALSE,"Consolidado";"cf",#N/A,FALSE,"Consolidado"}</definedName>
    <definedName name="fseewrewczxczx" localSheetId="23" hidden="1">{"prem1",#N/A,FALSE,"Consolidado";"pl_us",#N/A,FALSE,"Consolidado";"pl_hl",#N/A,FALSE,"Consolidado";"bs",#N/A,FALSE,"Consolidado";"cf",#N/A,FALSE,"Consolidado"}</definedName>
    <definedName name="fseewrewczxczx" localSheetId="55" hidden="1">{"prem1",#N/A,FALSE,"Consolidado";"pl_us",#N/A,FALSE,"Consolidado";"pl_hl",#N/A,FALSE,"Consolidado";"bs",#N/A,FALSE,"Consolidado";"cf",#N/A,FALSE,"Consolidado"}</definedName>
    <definedName name="fseewrewczxczx" hidden="1">{"prem1",#N/A,FALSE,"Consolidado";"pl_us",#N/A,FALSE,"Consolidado";"pl_hl",#N/A,FALSE,"Consolidado";"bs",#N/A,FALSE,"Consolidado";"cf",#N/A,FALSE,"Consolidado"}</definedName>
    <definedName name="fserw">#REF!</definedName>
    <definedName name="fsfaaf" localSheetId="25" hidden="1">{#N/A,#N/A,FALSE,"CARATUL";#N/A,#N/A,FALSE,"PROFIT AND LOSS";#N/A,#N/A,FALSE,"GRAFICO_PBT";#N/A,#N/A,FALSE,"EXPLIC.VARIANTE";#N/A,#N/A,FALSE,"GENERAL EXP.AREA"}</definedName>
    <definedName name="fsfaaf" localSheetId="27" hidden="1">{#N/A,#N/A,FALSE,"CARATUL";#N/A,#N/A,FALSE,"PROFIT AND LOSS";#N/A,#N/A,FALSE,"GRAFICO_PBT";#N/A,#N/A,FALSE,"EXPLIC.VARIANTE";#N/A,#N/A,FALSE,"GENERAL EXP.AREA"}</definedName>
    <definedName name="fsfaaf" localSheetId="31" hidden="1">{#N/A,#N/A,FALSE,"CARATUL";#N/A,#N/A,FALSE,"PROFIT AND LOSS";#N/A,#N/A,FALSE,"GRAFICO_PBT";#N/A,#N/A,FALSE,"EXPLIC.VARIANTE";#N/A,#N/A,FALSE,"GENERAL EXP.AREA"}</definedName>
    <definedName name="fsfaaf" localSheetId="29" hidden="1">{#N/A,#N/A,FALSE,"CARATUL";#N/A,#N/A,FALSE,"PROFIT AND LOSS";#N/A,#N/A,FALSE,"GRAFICO_PBT";#N/A,#N/A,FALSE,"EXPLIC.VARIANTE";#N/A,#N/A,FALSE,"GENERAL EXP.AREA"}</definedName>
    <definedName name="fsfaaf" localSheetId="23" hidden="1">{#N/A,#N/A,FALSE,"CARATUL";#N/A,#N/A,FALSE,"PROFIT AND LOSS";#N/A,#N/A,FALSE,"GRAFICO_PBT";#N/A,#N/A,FALSE,"EXPLIC.VARIANTE";#N/A,#N/A,FALSE,"GENERAL EXP.AREA"}</definedName>
    <definedName name="fsfaaf" localSheetId="55" hidden="1">{#N/A,#N/A,FALSE,"CARATUL";#N/A,#N/A,FALSE,"PROFIT AND LOSS";#N/A,#N/A,FALSE,"GRAFICO_PBT";#N/A,#N/A,FALSE,"EXPLIC.VARIANTE";#N/A,#N/A,FALSE,"GENERAL EXP.AREA"}</definedName>
    <definedName name="fsfaaf" hidden="1">{#N/A,#N/A,FALSE,"CARATUL";#N/A,#N/A,FALSE,"PROFIT AND LOSS";#N/A,#N/A,FALSE,"GRAFICO_PBT";#N/A,#N/A,FALSE,"EXPLIC.VARIANTE";#N/A,#N/A,FALSE,"GENERAL EXP.AREA"}</definedName>
    <definedName name="fsfddfss" localSheetId="25" hidden="1">{"RESUMEN",#N/A,FALSE,"RESUMEN";"RESUMEN_MARG",#N/A,FALSE,"RESUMEN"}</definedName>
    <definedName name="fsfddfss" localSheetId="27" hidden="1">{"RESUMEN",#N/A,FALSE,"RESUMEN";"RESUMEN_MARG",#N/A,FALSE,"RESUMEN"}</definedName>
    <definedName name="fsfddfss" localSheetId="31" hidden="1">{"RESUMEN",#N/A,FALSE,"RESUMEN";"RESUMEN_MARG",#N/A,FALSE,"RESUMEN"}</definedName>
    <definedName name="fsfddfss" localSheetId="29" hidden="1">{"RESUMEN",#N/A,FALSE,"RESUMEN";"RESUMEN_MARG",#N/A,FALSE,"RESUMEN"}</definedName>
    <definedName name="fsfddfss" localSheetId="23" hidden="1">{"RESUMEN",#N/A,FALSE,"RESUMEN";"RESUMEN_MARG",#N/A,FALSE,"RESUMEN"}</definedName>
    <definedName name="fsfddfss" localSheetId="55" hidden="1">{"RESUMEN",#N/A,FALSE,"RESUMEN";"RESUMEN_MARG",#N/A,FALSE,"RESUMEN"}</definedName>
    <definedName name="fsfddfss" hidden="1">{"RESUMEN",#N/A,FALSE,"RESUMEN";"RESUMEN_MARG",#N/A,FALSE,"RESUMEN"}</definedName>
    <definedName name="fsfdsf">#REF!</definedName>
    <definedName name="fsfsd">#REF!</definedName>
    <definedName name="fsfsdfsf">#REF!</definedName>
    <definedName name="fsg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g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jghsfç" localSheetId="25" hidden="1">{"'Janeiro'!$A$1:$I$153"}</definedName>
    <definedName name="fsjghsfç" localSheetId="27" hidden="1">{"'Janeiro'!$A$1:$I$153"}</definedName>
    <definedName name="fsjghsfç" localSheetId="31" hidden="1">{"'Janeiro'!$A$1:$I$153"}</definedName>
    <definedName name="fsjghsfç" localSheetId="29" hidden="1">{"'Janeiro'!$A$1:$I$153"}</definedName>
    <definedName name="fsjghsfç" localSheetId="23" hidden="1">{"'Janeiro'!$A$1:$I$153"}</definedName>
    <definedName name="fsjghsfç" localSheetId="55" hidden="1">{"'Janeiro'!$A$1:$I$153"}</definedName>
    <definedName name="fsjghsfç" hidden="1">{"'Janeiro'!$A$1:$I$153"}</definedName>
    <definedName name="fspdomingo">#REF!</definedName>
    <definedName name="fspdu">#REF!</definedName>
    <definedName name="fspquarta">#REF!</definedName>
    <definedName name="fspquinta">#REF!</definedName>
    <definedName name="fspsábado">#REF!</definedName>
    <definedName name="fspsegunda">#REF!</definedName>
    <definedName name="fspsexta">#REF!</definedName>
    <definedName name="fspterça">#REF!</definedName>
    <definedName name="fssgfagfdsa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sgfagfds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vebb">#REF!</definedName>
    <definedName name="FT">#REF!</definedName>
    <definedName name="ft4wf" localSheetId="25" hidden="1">{#N/A,#N/A,FALSE,"caratula";#N/A,#N/A,FALSE,"Product by line";#N/A,#N/A,FALSE,"YTD";#N/A,#N/A,FALSE,"Per Units";#N/A,#N/A,FALSE,"Amount"}</definedName>
    <definedName name="ft4wf" localSheetId="27" hidden="1">{#N/A,#N/A,FALSE,"caratula";#N/A,#N/A,FALSE,"Product by line";#N/A,#N/A,FALSE,"YTD";#N/A,#N/A,FALSE,"Per Units";#N/A,#N/A,FALSE,"Amount"}</definedName>
    <definedName name="ft4wf" localSheetId="31" hidden="1">{#N/A,#N/A,FALSE,"caratula";#N/A,#N/A,FALSE,"Product by line";#N/A,#N/A,FALSE,"YTD";#N/A,#N/A,FALSE,"Per Units";#N/A,#N/A,FALSE,"Amount"}</definedName>
    <definedName name="ft4wf" localSheetId="29" hidden="1">{#N/A,#N/A,FALSE,"caratula";#N/A,#N/A,FALSE,"Product by line";#N/A,#N/A,FALSE,"YTD";#N/A,#N/A,FALSE,"Per Units";#N/A,#N/A,FALSE,"Amount"}</definedName>
    <definedName name="ft4wf" localSheetId="23" hidden="1">{#N/A,#N/A,FALSE,"caratula";#N/A,#N/A,FALSE,"Product by line";#N/A,#N/A,FALSE,"YTD";#N/A,#N/A,FALSE,"Per Units";#N/A,#N/A,FALSE,"Amount"}</definedName>
    <definedName name="ft4wf" localSheetId="55" hidden="1">{#N/A,#N/A,FALSE,"caratula";#N/A,#N/A,FALSE,"Product by line";#N/A,#N/A,FALSE,"YTD";#N/A,#N/A,FALSE,"Per Units";#N/A,#N/A,FALSE,"Amount"}</definedName>
    <definedName name="ft4wf" hidden="1">{#N/A,#N/A,FALSE,"caratula";#N/A,#N/A,FALSE,"Product by line";#N/A,#N/A,FALSE,"YTD";#N/A,#N/A,FALSE,"Per Units";#N/A,#N/A,FALSE,"Amount"}</definedName>
    <definedName name="fthy65u56">#REF!</definedName>
    <definedName name="FTP">#REF!</definedName>
    <definedName name="fttyyy" localSheetId="25" hidden="1">{"AUTONOMO_F_5",#N/A,FALSE,"RE1003"}</definedName>
    <definedName name="fttyyy" localSheetId="27" hidden="1">{"AUTONOMO_F_5",#N/A,FALSE,"RE1003"}</definedName>
    <definedName name="fttyyy" localSheetId="31" hidden="1">{"AUTONOMO_F_5",#N/A,FALSE,"RE1003"}</definedName>
    <definedName name="fttyyy" localSheetId="29" hidden="1">{"AUTONOMO_F_5",#N/A,FALSE,"RE1003"}</definedName>
    <definedName name="fttyyy" localSheetId="23" hidden="1">{"AUTONOMO_F_5",#N/A,FALSE,"RE1003"}</definedName>
    <definedName name="fttyyy" localSheetId="55" hidden="1">{"AUTONOMO_F_5",#N/A,FALSE,"RE1003"}</definedName>
    <definedName name="fttyyy" hidden="1">{"AUTONOMO_F_5",#N/A,FALSE,"RE1003"}</definedName>
    <definedName name="fufhu" hidden="1">#REF!</definedName>
    <definedName name="funcoes">#REF!</definedName>
    <definedName name="funebre" localSheetId="25" hidden="1">{"'Janeiro'!$A$1:$I$153"}</definedName>
    <definedName name="funebre" localSheetId="27" hidden="1">{"'Janeiro'!$A$1:$I$153"}</definedName>
    <definedName name="funebre" localSheetId="31" hidden="1">{"'Janeiro'!$A$1:$I$153"}</definedName>
    <definedName name="funebre" localSheetId="29" hidden="1">{"'Janeiro'!$A$1:$I$153"}</definedName>
    <definedName name="funebre" localSheetId="23" hidden="1">{"'Janeiro'!$A$1:$I$153"}</definedName>
    <definedName name="funebre" localSheetId="55" hidden="1">{"'Janeiro'!$A$1:$I$153"}</definedName>
    <definedName name="funebre" hidden="1">{"'Janeiro'!$A$1:$I$153"}</definedName>
    <definedName name="funebre_1" localSheetId="25" hidden="1">{"'Janeiro'!$A$1:$I$153"}</definedName>
    <definedName name="funebre_1" localSheetId="27" hidden="1">{"'Janeiro'!$A$1:$I$153"}</definedName>
    <definedName name="funebre_1" localSheetId="31" hidden="1">{"'Janeiro'!$A$1:$I$153"}</definedName>
    <definedName name="funebre_1" localSheetId="29" hidden="1">{"'Janeiro'!$A$1:$I$153"}</definedName>
    <definedName name="funebre_1" localSheetId="23" hidden="1">{"'Janeiro'!$A$1:$I$153"}</definedName>
    <definedName name="funebre_1" localSheetId="55" hidden="1">{"'Janeiro'!$A$1:$I$153"}</definedName>
    <definedName name="funebre_1" hidden="1">{"'Janeiro'!$A$1:$I$153"}</definedName>
    <definedName name="funebre_2" localSheetId="25" hidden="1">{"'Janeiro'!$A$1:$I$153"}</definedName>
    <definedName name="funebre_2" localSheetId="27" hidden="1">{"'Janeiro'!$A$1:$I$153"}</definedName>
    <definedName name="funebre_2" localSheetId="31" hidden="1">{"'Janeiro'!$A$1:$I$153"}</definedName>
    <definedName name="funebre_2" localSheetId="29" hidden="1">{"'Janeiro'!$A$1:$I$153"}</definedName>
    <definedName name="funebre_2" localSheetId="23" hidden="1">{"'Janeiro'!$A$1:$I$153"}</definedName>
    <definedName name="funebre_2" localSheetId="55" hidden="1">{"'Janeiro'!$A$1:$I$153"}</definedName>
    <definedName name="funebre_2" hidden="1">{"'Janeiro'!$A$1:$I$153"}</definedName>
    <definedName name="funebre_3" localSheetId="25" hidden="1">{"'Janeiro'!$A$1:$I$153"}</definedName>
    <definedName name="funebre_3" localSheetId="27" hidden="1">{"'Janeiro'!$A$1:$I$153"}</definedName>
    <definedName name="funebre_3" localSheetId="31" hidden="1">{"'Janeiro'!$A$1:$I$153"}</definedName>
    <definedName name="funebre_3" localSheetId="29" hidden="1">{"'Janeiro'!$A$1:$I$153"}</definedName>
    <definedName name="funebre_3" localSheetId="23" hidden="1">{"'Janeiro'!$A$1:$I$153"}</definedName>
    <definedName name="funebre_3" localSheetId="55" hidden="1">{"'Janeiro'!$A$1:$I$153"}</definedName>
    <definedName name="funebre_3" hidden="1">{"'Janeiro'!$A$1:$I$153"}</definedName>
    <definedName name="funebre_4" localSheetId="25" hidden="1">{"'Janeiro'!$A$1:$I$153"}</definedName>
    <definedName name="funebre_4" localSheetId="27" hidden="1">{"'Janeiro'!$A$1:$I$153"}</definedName>
    <definedName name="funebre_4" localSheetId="31" hidden="1">{"'Janeiro'!$A$1:$I$153"}</definedName>
    <definedName name="funebre_4" localSheetId="29" hidden="1">{"'Janeiro'!$A$1:$I$153"}</definedName>
    <definedName name="funebre_4" localSheetId="23" hidden="1">{"'Janeiro'!$A$1:$I$153"}</definedName>
    <definedName name="funebre_4" localSheetId="55" hidden="1">{"'Janeiro'!$A$1:$I$153"}</definedName>
    <definedName name="funebre_4" hidden="1">{"'Janeiro'!$A$1:$I$153"}</definedName>
    <definedName name="funebre_5" localSheetId="25" hidden="1">{"'Janeiro'!$A$1:$I$153"}</definedName>
    <definedName name="funebre_5" localSheetId="27" hidden="1">{"'Janeiro'!$A$1:$I$153"}</definedName>
    <definedName name="funebre_5" localSheetId="31" hidden="1">{"'Janeiro'!$A$1:$I$153"}</definedName>
    <definedName name="funebre_5" localSheetId="29" hidden="1">{"'Janeiro'!$A$1:$I$153"}</definedName>
    <definedName name="funebre_5" localSheetId="23" hidden="1">{"'Janeiro'!$A$1:$I$153"}</definedName>
    <definedName name="funebre_5" localSheetId="55" hidden="1">{"'Janeiro'!$A$1:$I$153"}</definedName>
    <definedName name="funebre_5" hidden="1">{"'Janeiro'!$A$1:$I$153"}</definedName>
    <definedName name="FUTGLO">#REF!</definedName>
    <definedName name="fv" localSheetId="25" hidden="1">{#N/A,#N/A,FALSE,"BALLANTINE´S ";#N/A,#N/A,FALSE,"FUNDADOR"}</definedName>
    <definedName name="fv" localSheetId="27" hidden="1">{#N/A,#N/A,FALSE,"BALLANTINE´S ";#N/A,#N/A,FALSE,"FUNDADOR"}</definedName>
    <definedName name="fv" localSheetId="31" hidden="1">{#N/A,#N/A,FALSE,"BALLANTINE´S ";#N/A,#N/A,FALSE,"FUNDADOR"}</definedName>
    <definedName name="fv" localSheetId="29" hidden="1">{#N/A,#N/A,FALSE,"BALLANTINE´S ";#N/A,#N/A,FALSE,"FUNDADOR"}</definedName>
    <definedName name="fv" localSheetId="23" hidden="1">{#N/A,#N/A,FALSE,"BALLANTINE´S ";#N/A,#N/A,FALSE,"FUNDADOR"}</definedName>
    <definedName name="fv" localSheetId="55" hidden="1">{#N/A,#N/A,FALSE,"BALLANTINE´S ";#N/A,#N/A,FALSE,"FUNDADOR"}</definedName>
    <definedName name="fv" hidden="1">{#N/A,#N/A,FALSE,"BALLANTINE´S ";#N/A,#N/A,FALSE,"FUNDADOR"}</definedName>
    <definedName name="FVDFV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FV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erg" localSheetId="25" hidden="1">{"'Janeiro'!$A$1:$I$153"}</definedName>
    <definedName name="fverg" localSheetId="27" hidden="1">{"'Janeiro'!$A$1:$I$153"}</definedName>
    <definedName name="fverg" localSheetId="31" hidden="1">{"'Janeiro'!$A$1:$I$153"}</definedName>
    <definedName name="fverg" localSheetId="29" hidden="1">{"'Janeiro'!$A$1:$I$153"}</definedName>
    <definedName name="fverg" localSheetId="23" hidden="1">{"'Janeiro'!$A$1:$I$153"}</definedName>
    <definedName name="fverg" localSheetId="55" hidden="1">{"'Janeiro'!$A$1:$I$153"}</definedName>
    <definedName name="fverg" hidden="1">{"'Janeiro'!$A$1:$I$153"}</definedName>
    <definedName name="FV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VSFDSDSSSSSS" localSheetId="25" hidden="1">{#N/A,#N/A,FALSE,"CARATUL";#N/A,#N/A,FALSE,"PROFIT AND LOSS";#N/A,#N/A,FALSE,"GRAFICO_PBT";#N/A,#N/A,FALSE,"EXPLIC.VARIANTE";#N/A,#N/A,FALSE,"GENERAL EXP.AREA"}</definedName>
    <definedName name="FVFDSVSFDSDSSSSSS" localSheetId="27" hidden="1">{#N/A,#N/A,FALSE,"CARATUL";#N/A,#N/A,FALSE,"PROFIT AND LOSS";#N/A,#N/A,FALSE,"GRAFICO_PBT";#N/A,#N/A,FALSE,"EXPLIC.VARIANTE";#N/A,#N/A,FALSE,"GENERAL EXP.AREA"}</definedName>
    <definedName name="FVFDSVSFDSDSSSSSS" localSheetId="31" hidden="1">{#N/A,#N/A,FALSE,"CARATUL";#N/A,#N/A,FALSE,"PROFIT AND LOSS";#N/A,#N/A,FALSE,"GRAFICO_PBT";#N/A,#N/A,FALSE,"EXPLIC.VARIANTE";#N/A,#N/A,FALSE,"GENERAL EXP.AREA"}</definedName>
    <definedName name="FVFDSVSFDSDSSSSSS" localSheetId="29" hidden="1">{#N/A,#N/A,FALSE,"CARATUL";#N/A,#N/A,FALSE,"PROFIT AND LOSS";#N/A,#N/A,FALSE,"GRAFICO_PBT";#N/A,#N/A,FALSE,"EXPLIC.VARIANTE";#N/A,#N/A,FALSE,"GENERAL EXP.AREA"}</definedName>
    <definedName name="FVFDSVSFDSDSSSSSS" localSheetId="23" hidden="1">{#N/A,#N/A,FALSE,"CARATUL";#N/A,#N/A,FALSE,"PROFIT AND LOSS";#N/A,#N/A,FALSE,"GRAFICO_PBT";#N/A,#N/A,FALSE,"EXPLIC.VARIANTE";#N/A,#N/A,FALSE,"GENERAL EXP.AREA"}</definedName>
    <definedName name="FVFDSVSFDSDSSSSSS" localSheetId="55" hidden="1">{#N/A,#N/A,FALSE,"CARATUL";#N/A,#N/A,FALSE,"PROFIT AND LOSS";#N/A,#N/A,FALSE,"GRAFICO_PBT";#N/A,#N/A,FALSE,"EXPLIC.VARIANTE";#N/A,#N/A,FALSE,"GENERAL EXP.AREA"}</definedName>
    <definedName name="FVFDSVSFDSDSSSSSS" hidden="1">{#N/A,#N/A,FALSE,"CARATUL";#N/A,#N/A,FALSE,"PROFIT AND LOSS";#N/A,#N/A,FALSE,"GRAFICO_PBT";#N/A,#N/A,FALSE,"EXPLIC.VARIANTE";#N/A,#N/A,FALSE,"GENERAL EXP.AREA"}</definedName>
    <definedName name="fvfvfvfvfvfsvs" localSheetId="25" hidden="1">{#N/A,#N/A,FALSE,"CARATUL";#N/A,#N/A,FALSE,"PROFIT AND LOSS";#N/A,#N/A,FALSE,"GRAFICO_PBT";#N/A,#N/A,FALSE,"EXPLIC.VARIANTE";#N/A,#N/A,FALSE,"GENERAL EXP.AREA"}</definedName>
    <definedName name="fvfvfvfvfvfsvs" localSheetId="27" hidden="1">{#N/A,#N/A,FALSE,"CARATUL";#N/A,#N/A,FALSE,"PROFIT AND LOSS";#N/A,#N/A,FALSE,"GRAFICO_PBT";#N/A,#N/A,FALSE,"EXPLIC.VARIANTE";#N/A,#N/A,FALSE,"GENERAL EXP.AREA"}</definedName>
    <definedName name="fvfvfvfvfvfsvs" localSheetId="31" hidden="1">{#N/A,#N/A,FALSE,"CARATUL";#N/A,#N/A,FALSE,"PROFIT AND LOSS";#N/A,#N/A,FALSE,"GRAFICO_PBT";#N/A,#N/A,FALSE,"EXPLIC.VARIANTE";#N/A,#N/A,FALSE,"GENERAL EXP.AREA"}</definedName>
    <definedName name="fvfvfvfvfvfsvs" localSheetId="29" hidden="1">{#N/A,#N/A,FALSE,"CARATUL";#N/A,#N/A,FALSE,"PROFIT AND LOSS";#N/A,#N/A,FALSE,"GRAFICO_PBT";#N/A,#N/A,FALSE,"EXPLIC.VARIANTE";#N/A,#N/A,FALSE,"GENERAL EXP.AREA"}</definedName>
    <definedName name="fvfvfvfvfvfsvs" localSheetId="23" hidden="1">{#N/A,#N/A,FALSE,"CARATUL";#N/A,#N/A,FALSE,"PROFIT AND LOSS";#N/A,#N/A,FALSE,"GRAFICO_PBT";#N/A,#N/A,FALSE,"EXPLIC.VARIANTE";#N/A,#N/A,FALSE,"GENERAL EXP.AREA"}</definedName>
    <definedName name="fvfvfvfvfvfsvs" localSheetId="55" hidden="1">{#N/A,#N/A,FALSE,"CARATUL";#N/A,#N/A,FALSE,"PROFIT AND LOSS";#N/A,#N/A,FALSE,"GRAFICO_PBT";#N/A,#N/A,FALSE,"EXPLIC.VARIANTE";#N/A,#N/A,FALSE,"GENERAL EXP.AREA"}</definedName>
    <definedName name="fvfvfvfvfvfsvs" hidden="1">{#N/A,#N/A,FALSE,"CARATUL";#N/A,#N/A,FALSE,"PROFIT AND LOSS";#N/A,#N/A,FALSE,"GRAFICO_PBT";#N/A,#N/A,FALSE,"EXPLIC.VARIANTE";#N/A,#N/A,FALSE,"GENERAL EXP.AREA"}</definedName>
    <definedName name="fvvd" localSheetId="25" hidden="1">{#N/A,#N/A,FALSE,"CARATUL";#N/A,#N/A,FALSE,"PROFIT AND LOSS";#N/A,#N/A,FALSE,"GRAFICO_PBT";#N/A,#N/A,FALSE,"EXPLIC.VARIANTE";#N/A,#N/A,FALSE,"GENERAL EXP.AREA"}</definedName>
    <definedName name="fvvd" localSheetId="27" hidden="1">{#N/A,#N/A,FALSE,"CARATUL";#N/A,#N/A,FALSE,"PROFIT AND LOSS";#N/A,#N/A,FALSE,"GRAFICO_PBT";#N/A,#N/A,FALSE,"EXPLIC.VARIANTE";#N/A,#N/A,FALSE,"GENERAL EXP.AREA"}</definedName>
    <definedName name="fvvd" localSheetId="31" hidden="1">{#N/A,#N/A,FALSE,"CARATUL";#N/A,#N/A,FALSE,"PROFIT AND LOSS";#N/A,#N/A,FALSE,"GRAFICO_PBT";#N/A,#N/A,FALSE,"EXPLIC.VARIANTE";#N/A,#N/A,FALSE,"GENERAL EXP.AREA"}</definedName>
    <definedName name="fvvd" localSheetId="29" hidden="1">{#N/A,#N/A,FALSE,"CARATUL";#N/A,#N/A,FALSE,"PROFIT AND LOSS";#N/A,#N/A,FALSE,"GRAFICO_PBT";#N/A,#N/A,FALSE,"EXPLIC.VARIANTE";#N/A,#N/A,FALSE,"GENERAL EXP.AREA"}</definedName>
    <definedName name="fvvd" localSheetId="23" hidden="1">{#N/A,#N/A,FALSE,"CARATUL";#N/A,#N/A,FALSE,"PROFIT AND LOSS";#N/A,#N/A,FALSE,"GRAFICO_PBT";#N/A,#N/A,FALSE,"EXPLIC.VARIANTE";#N/A,#N/A,FALSE,"GENERAL EXP.AREA"}</definedName>
    <definedName name="fvvd" localSheetId="55" hidden="1">{#N/A,#N/A,FALSE,"CARATUL";#N/A,#N/A,FALSE,"PROFIT AND LOSS";#N/A,#N/A,FALSE,"GRAFICO_PBT";#N/A,#N/A,FALSE,"EXPLIC.VARIANTE";#N/A,#N/A,FALSE,"GENERAL EXP.AREA"}</definedName>
    <definedName name="fvvd" hidden="1">{#N/A,#N/A,FALSE,"CARATUL";#N/A,#N/A,FALSE,"PROFIT AND LOSS";#N/A,#N/A,FALSE,"GRAFICO_PBT";#N/A,#N/A,FALSE,"EXPLIC.VARIANTE";#N/A,#N/A,FALSE,"GENERAL EXP.AREA"}</definedName>
    <definedName name="FW">#REF!</definedName>
    <definedName name="fweafwaef" localSheetId="25" hidden="1">{"'Janeiro'!$A$1:$I$153"}</definedName>
    <definedName name="fweafwaef" localSheetId="27" hidden="1">{"'Janeiro'!$A$1:$I$153"}</definedName>
    <definedName name="fweafwaef" localSheetId="31" hidden="1">{"'Janeiro'!$A$1:$I$153"}</definedName>
    <definedName name="fweafwaef" localSheetId="29" hidden="1">{"'Janeiro'!$A$1:$I$153"}</definedName>
    <definedName name="fweafwaef" localSheetId="23" hidden="1">{"'Janeiro'!$A$1:$I$153"}</definedName>
    <definedName name="fweafwaef" localSheetId="55" hidden="1">{"'Janeiro'!$A$1:$I$153"}</definedName>
    <definedName name="fweafwaef" hidden="1">{"'Janeiro'!$A$1:$I$153"}</definedName>
    <definedName name="fwefewf">#REF!</definedName>
    <definedName name="fwefwef">#REF!</definedName>
    <definedName name="fwefwfw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fw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wefwveqfv">#REF!</definedName>
    <definedName name="fwtwg" localSheetId="25" hidden="1">{#N/A,#N/A,FALSE,"CARATUL";#N/A,#N/A,FALSE,"PROFIT AND LOSS";#N/A,#N/A,FALSE,"GRAFICO_PBT";#N/A,#N/A,FALSE,"EXPLIC.VARIANTE";#N/A,#N/A,FALSE,"GENERAL EXP.AREA"}</definedName>
    <definedName name="fwtwg" localSheetId="27" hidden="1">{#N/A,#N/A,FALSE,"CARATUL";#N/A,#N/A,FALSE,"PROFIT AND LOSS";#N/A,#N/A,FALSE,"GRAFICO_PBT";#N/A,#N/A,FALSE,"EXPLIC.VARIANTE";#N/A,#N/A,FALSE,"GENERAL EXP.AREA"}</definedName>
    <definedName name="fwtwg" localSheetId="31" hidden="1">{#N/A,#N/A,FALSE,"CARATUL";#N/A,#N/A,FALSE,"PROFIT AND LOSS";#N/A,#N/A,FALSE,"GRAFICO_PBT";#N/A,#N/A,FALSE,"EXPLIC.VARIANTE";#N/A,#N/A,FALSE,"GENERAL EXP.AREA"}</definedName>
    <definedName name="fwtwg" localSheetId="29" hidden="1">{#N/A,#N/A,FALSE,"CARATUL";#N/A,#N/A,FALSE,"PROFIT AND LOSS";#N/A,#N/A,FALSE,"GRAFICO_PBT";#N/A,#N/A,FALSE,"EXPLIC.VARIANTE";#N/A,#N/A,FALSE,"GENERAL EXP.AREA"}</definedName>
    <definedName name="fwtwg" localSheetId="23" hidden="1">{#N/A,#N/A,FALSE,"CARATUL";#N/A,#N/A,FALSE,"PROFIT AND LOSS";#N/A,#N/A,FALSE,"GRAFICO_PBT";#N/A,#N/A,FALSE,"EXPLIC.VARIANTE";#N/A,#N/A,FALSE,"GENERAL EXP.AREA"}</definedName>
    <definedName name="fwtwg" localSheetId="55" hidden="1">{#N/A,#N/A,FALSE,"CARATUL";#N/A,#N/A,FALSE,"PROFIT AND LOSS";#N/A,#N/A,FALSE,"GRAFICO_PBT";#N/A,#N/A,FALSE,"EXPLIC.VARIANTE";#N/A,#N/A,FALSE,"GENERAL EXP.AREA"}</definedName>
    <definedName name="fwtwg" hidden="1">{#N/A,#N/A,FALSE,"CARATUL";#N/A,#N/A,FALSE,"PROFIT AND LOSS";#N/A,#N/A,FALSE,"GRAFICO_PBT";#N/A,#N/A,FALSE,"EXPLIC.VARIANTE";#N/A,#N/A,FALSE,"GENERAL EXP.AREA"}</definedName>
    <definedName name="fx">#REF!</definedName>
    <definedName name="FXHOR0718">#REF!</definedName>
    <definedName name="FXHOR1824">#REF!</definedName>
    <definedName name="fxrate">#REF!</definedName>
    <definedName name="fye">#REF!</definedName>
    <definedName name="G" hidden="1">#REF!</definedName>
    <definedName name="g_1">#NAME?</definedName>
    <definedName name="g_2">#NAME?</definedName>
    <definedName name="g_3">#NAME?</definedName>
    <definedName name="g_4">#NAME?</definedName>
    <definedName name="GA">#REF!</definedName>
    <definedName name="gad" localSheetId="25" hidden="1">{#N/A,#N/A,FALSE,"CARATUL";#N/A,#N/A,FALSE,"PROFIT AND LOSS";#N/A,#N/A,FALSE,"GRAFICO_PBT";#N/A,#N/A,FALSE,"EXPLIC.VARIANTE";#N/A,#N/A,FALSE,"GENERAL EXP.AREA"}</definedName>
    <definedName name="gad" localSheetId="27" hidden="1">{#N/A,#N/A,FALSE,"CARATUL";#N/A,#N/A,FALSE,"PROFIT AND LOSS";#N/A,#N/A,FALSE,"GRAFICO_PBT";#N/A,#N/A,FALSE,"EXPLIC.VARIANTE";#N/A,#N/A,FALSE,"GENERAL EXP.AREA"}</definedName>
    <definedName name="gad" localSheetId="31" hidden="1">{#N/A,#N/A,FALSE,"CARATUL";#N/A,#N/A,FALSE,"PROFIT AND LOSS";#N/A,#N/A,FALSE,"GRAFICO_PBT";#N/A,#N/A,FALSE,"EXPLIC.VARIANTE";#N/A,#N/A,FALSE,"GENERAL EXP.AREA"}</definedName>
    <definedName name="gad" localSheetId="29" hidden="1">{#N/A,#N/A,FALSE,"CARATUL";#N/A,#N/A,FALSE,"PROFIT AND LOSS";#N/A,#N/A,FALSE,"GRAFICO_PBT";#N/A,#N/A,FALSE,"EXPLIC.VARIANTE";#N/A,#N/A,FALSE,"GENERAL EXP.AREA"}</definedName>
    <definedName name="gad" localSheetId="23" hidden="1">{#N/A,#N/A,FALSE,"CARATUL";#N/A,#N/A,FALSE,"PROFIT AND LOSS";#N/A,#N/A,FALSE,"GRAFICO_PBT";#N/A,#N/A,FALSE,"EXPLIC.VARIANTE";#N/A,#N/A,FALSE,"GENERAL EXP.AREA"}</definedName>
    <definedName name="gad" localSheetId="55" hidden="1">{#N/A,#N/A,FALSE,"CARATUL";#N/A,#N/A,FALSE,"PROFIT AND LOSS";#N/A,#N/A,FALSE,"GRAFICO_PBT";#N/A,#N/A,FALSE,"EXPLIC.VARIANTE";#N/A,#N/A,FALSE,"GENERAL EXP.AREA"}</definedName>
    <definedName name="gad" hidden="1">{#N/A,#N/A,FALSE,"CARATUL";#N/A,#N/A,FALSE,"PROFIT AND LOSS";#N/A,#N/A,FALSE,"GRAFICO_PBT";#N/A,#N/A,FALSE,"EXPLIC.VARIANTE";#N/A,#N/A,FALSE,"GENERAL EXP.AREA"}</definedName>
    <definedName name="gadfga" localSheetId="25" hidden="1">{#N/A,#N/A,FALSE,"CARATUL";#N/A,#N/A,FALSE,"PROFIT AND LOSS";#N/A,#N/A,FALSE,"GRAFICO_PBT";#N/A,#N/A,FALSE,"EXPLIC.VARIANTE";#N/A,#N/A,FALSE,"GENERAL EXP.AREA"}</definedName>
    <definedName name="gadfga" localSheetId="27" hidden="1">{#N/A,#N/A,FALSE,"CARATUL";#N/A,#N/A,FALSE,"PROFIT AND LOSS";#N/A,#N/A,FALSE,"GRAFICO_PBT";#N/A,#N/A,FALSE,"EXPLIC.VARIANTE";#N/A,#N/A,FALSE,"GENERAL EXP.AREA"}</definedName>
    <definedName name="gadfga" localSheetId="31" hidden="1">{#N/A,#N/A,FALSE,"CARATUL";#N/A,#N/A,FALSE,"PROFIT AND LOSS";#N/A,#N/A,FALSE,"GRAFICO_PBT";#N/A,#N/A,FALSE,"EXPLIC.VARIANTE";#N/A,#N/A,FALSE,"GENERAL EXP.AREA"}</definedName>
    <definedName name="gadfga" localSheetId="29" hidden="1">{#N/A,#N/A,FALSE,"CARATUL";#N/A,#N/A,FALSE,"PROFIT AND LOSS";#N/A,#N/A,FALSE,"GRAFICO_PBT";#N/A,#N/A,FALSE,"EXPLIC.VARIANTE";#N/A,#N/A,FALSE,"GENERAL EXP.AREA"}</definedName>
    <definedName name="gadfga" localSheetId="23" hidden="1">{#N/A,#N/A,FALSE,"CARATUL";#N/A,#N/A,FALSE,"PROFIT AND LOSS";#N/A,#N/A,FALSE,"GRAFICO_PBT";#N/A,#N/A,FALSE,"EXPLIC.VARIANTE";#N/A,#N/A,FALSE,"GENERAL EXP.AREA"}</definedName>
    <definedName name="gadfga" localSheetId="55" hidden="1">{#N/A,#N/A,FALSE,"CARATUL";#N/A,#N/A,FALSE,"PROFIT AND LOSS";#N/A,#N/A,FALSE,"GRAFICO_PBT";#N/A,#N/A,FALSE,"EXPLIC.VARIANTE";#N/A,#N/A,FALSE,"GENERAL EXP.AREA"}</definedName>
    <definedName name="gadfga" hidden="1">{#N/A,#N/A,FALSE,"CARATUL";#N/A,#N/A,FALSE,"PROFIT AND LOSS";#N/A,#N/A,FALSE,"GRAFICO_PBT";#N/A,#N/A,FALSE,"EXPLIC.VARIANTE";#N/A,#N/A,FALSE,"GENERAL EXP.AREA"}</definedName>
    <definedName name="gaefeag" localSheetId="39">[1]!_p1</definedName>
    <definedName name="gaefeag" localSheetId="20">[1]!_p1</definedName>
    <definedName name="gaefeag" localSheetId="4">[1]!_p1</definedName>
    <definedName name="gaefeag" localSheetId="25">[1]!_p1</definedName>
    <definedName name="gaefeag" localSheetId="27">[1]!_p1</definedName>
    <definedName name="gaefeag" localSheetId="31">[1]!_p1</definedName>
    <definedName name="gaefeag" localSheetId="35">[1]!_p1</definedName>
    <definedName name="gaefeag" localSheetId="33">[1]!_p1</definedName>
    <definedName name="gaefeag" localSheetId="53">[1]!_p1</definedName>
    <definedName name="gaefeag" localSheetId="29">[1]!_p1</definedName>
    <definedName name="gaefeag" localSheetId="49">[1]!_p1</definedName>
    <definedName name="gaefeag" localSheetId="6">[1]!_p1</definedName>
    <definedName name="gaefeag" localSheetId="41">[1]!_p1</definedName>
    <definedName name="gaefeag" localSheetId="8">[1]!_p1</definedName>
    <definedName name="gaefeag" localSheetId="43">[1]!_p1</definedName>
    <definedName name="gaefeag" localSheetId="10">[1]!_p1</definedName>
    <definedName name="gaefeag" localSheetId="37">[1]!_p1</definedName>
    <definedName name="gaefeag" localSheetId="12">[1]!_p1</definedName>
    <definedName name="gaefeag" localSheetId="51">[1]!_p1</definedName>
    <definedName name="gaefeag" localSheetId="14">[1]!_p1</definedName>
    <definedName name="gaefeag" localSheetId="23">[1]!_p1</definedName>
    <definedName name="gaefeag" localSheetId="55">[0]!_p1</definedName>
    <definedName name="gaefeag" localSheetId="47">[1]!_p1</definedName>
    <definedName name="gaefeag" localSheetId="18">[1]!_p1</definedName>
    <definedName name="gaefeag" localSheetId="45">[1]!_p1</definedName>
    <definedName name="gaefeag" localSheetId="16">[1]!_p1</definedName>
    <definedName name="gaefeag">[0]!_p1</definedName>
    <definedName name="gaefeag_1">#NAME?</definedName>
    <definedName name="gaefeag_2">#NAME?</definedName>
    <definedName name="gaefeag_3">#NAME?</definedName>
    <definedName name="gaefeag_4">#NAME?</definedName>
    <definedName name="gaefefdasf" localSheetId="39">[1]!_p1</definedName>
    <definedName name="gaefefdasf" localSheetId="20">[1]!_p1</definedName>
    <definedName name="gaefefdasf" localSheetId="4">[1]!_p1</definedName>
    <definedName name="gaefefdasf" localSheetId="25">[1]!_p1</definedName>
    <definedName name="gaefefdasf" localSheetId="27">[1]!_p1</definedName>
    <definedName name="gaefefdasf" localSheetId="31">[1]!_p1</definedName>
    <definedName name="gaefefdasf" localSheetId="35">[1]!_p1</definedName>
    <definedName name="gaefefdasf" localSheetId="33">[1]!_p1</definedName>
    <definedName name="gaefefdasf" localSheetId="53">[1]!_p1</definedName>
    <definedName name="gaefefdasf" localSheetId="29">[1]!_p1</definedName>
    <definedName name="gaefefdasf" localSheetId="49">[1]!_p1</definedName>
    <definedName name="gaefefdasf" localSheetId="6">[1]!_p1</definedName>
    <definedName name="gaefefdasf" localSheetId="41">[1]!_p1</definedName>
    <definedName name="gaefefdasf" localSheetId="8">[1]!_p1</definedName>
    <definedName name="gaefefdasf" localSheetId="43">[1]!_p1</definedName>
    <definedName name="gaefefdasf" localSheetId="10">[1]!_p1</definedName>
    <definedName name="gaefefdasf" localSheetId="37">[1]!_p1</definedName>
    <definedName name="gaefefdasf" localSheetId="12">[1]!_p1</definedName>
    <definedName name="gaefefdasf" localSheetId="51">[1]!_p1</definedName>
    <definedName name="gaefefdasf" localSheetId="14">[1]!_p1</definedName>
    <definedName name="gaefefdasf" localSheetId="23">[1]!_p1</definedName>
    <definedName name="gaefefdasf" localSheetId="55">[0]!_p1</definedName>
    <definedName name="gaefefdasf" localSheetId="47">[1]!_p1</definedName>
    <definedName name="gaefefdasf" localSheetId="18">[1]!_p1</definedName>
    <definedName name="gaefefdasf" localSheetId="45">[1]!_p1</definedName>
    <definedName name="gaefefdasf" localSheetId="16">[1]!_p1</definedName>
    <definedName name="gaefefdasf">[0]!_p1</definedName>
    <definedName name="gaefefdasf_1">#NAME?</definedName>
    <definedName name="gaefefdasf_2">#NAME?</definedName>
    <definedName name="gaefefdasf_3">#NAME?</definedName>
    <definedName name="gaefefdasf_4">#NAME?</definedName>
    <definedName name="gaege" localSheetId="39">[1]!_p1</definedName>
    <definedName name="gaege" localSheetId="20">[1]!_p1</definedName>
    <definedName name="gaege" localSheetId="4">[1]!_p1</definedName>
    <definedName name="gaege" localSheetId="25">[1]!_p1</definedName>
    <definedName name="gaege" localSheetId="27">[1]!_p1</definedName>
    <definedName name="gaege" localSheetId="31">[1]!_p1</definedName>
    <definedName name="gaege" localSheetId="35">[1]!_p1</definedName>
    <definedName name="gaege" localSheetId="33">[1]!_p1</definedName>
    <definedName name="gaege" localSheetId="53">[1]!_p1</definedName>
    <definedName name="gaege" localSheetId="29">[1]!_p1</definedName>
    <definedName name="gaege" localSheetId="49">[1]!_p1</definedName>
    <definedName name="gaege" localSheetId="6">[1]!_p1</definedName>
    <definedName name="gaege" localSheetId="41">[1]!_p1</definedName>
    <definedName name="gaege" localSheetId="8">[1]!_p1</definedName>
    <definedName name="gaege" localSheetId="43">[1]!_p1</definedName>
    <definedName name="gaege" localSheetId="10">[1]!_p1</definedName>
    <definedName name="gaege" localSheetId="37">[1]!_p1</definedName>
    <definedName name="gaege" localSheetId="12">[1]!_p1</definedName>
    <definedName name="gaege" localSheetId="51">[1]!_p1</definedName>
    <definedName name="gaege" localSheetId="14">[1]!_p1</definedName>
    <definedName name="gaege" localSheetId="23">[1]!_p1</definedName>
    <definedName name="gaege" localSheetId="55">[0]!_p1</definedName>
    <definedName name="gaege" localSheetId="47">[1]!_p1</definedName>
    <definedName name="gaege" localSheetId="18">[1]!_p1</definedName>
    <definedName name="gaege" localSheetId="45">[1]!_p1</definedName>
    <definedName name="gaege" localSheetId="16">[1]!_p1</definedName>
    <definedName name="gaege">[0]!_p1</definedName>
    <definedName name="gaege_1">#NAME?</definedName>
    <definedName name="gaege_2">#NAME?</definedName>
    <definedName name="gaege_3">#NAME?</definedName>
    <definedName name="gaege_4">#NAME?</definedName>
    <definedName name="gaegheah" localSheetId="39">[1]!_p1</definedName>
    <definedName name="gaegheah" localSheetId="20">[1]!_p1</definedName>
    <definedName name="gaegheah" localSheetId="4">[1]!_p1</definedName>
    <definedName name="gaegheah" localSheetId="25">[1]!_p1</definedName>
    <definedName name="gaegheah" localSheetId="27">[1]!_p1</definedName>
    <definedName name="gaegheah" localSheetId="31">[1]!_p1</definedName>
    <definedName name="gaegheah" localSheetId="35">[1]!_p1</definedName>
    <definedName name="gaegheah" localSheetId="33">[1]!_p1</definedName>
    <definedName name="gaegheah" localSheetId="53">[1]!_p1</definedName>
    <definedName name="gaegheah" localSheetId="29">[1]!_p1</definedName>
    <definedName name="gaegheah" localSheetId="49">[1]!_p1</definedName>
    <definedName name="gaegheah" localSheetId="6">[1]!_p1</definedName>
    <definedName name="gaegheah" localSheetId="41">[1]!_p1</definedName>
    <definedName name="gaegheah" localSheetId="8">[1]!_p1</definedName>
    <definedName name="gaegheah" localSheetId="43">[1]!_p1</definedName>
    <definedName name="gaegheah" localSheetId="10">[1]!_p1</definedName>
    <definedName name="gaegheah" localSheetId="37">[1]!_p1</definedName>
    <definedName name="gaegheah" localSheetId="12">[1]!_p1</definedName>
    <definedName name="gaegheah" localSheetId="51">[1]!_p1</definedName>
    <definedName name="gaegheah" localSheetId="14">[1]!_p1</definedName>
    <definedName name="gaegheah" localSheetId="23">[1]!_p1</definedName>
    <definedName name="gaegheah" localSheetId="55">[0]!_p1</definedName>
    <definedName name="gaegheah" localSheetId="47">[1]!_p1</definedName>
    <definedName name="gaegheah" localSheetId="18">[1]!_p1</definedName>
    <definedName name="gaegheah" localSheetId="45">[1]!_p1</definedName>
    <definedName name="gaegheah" localSheetId="16">[1]!_p1</definedName>
    <definedName name="gaegheah">[0]!_p1</definedName>
    <definedName name="gaegheah_1">#NAME?</definedName>
    <definedName name="gaegheah_2">#NAME?</definedName>
    <definedName name="gaegheah_3">#NAME?</definedName>
    <definedName name="gaegheah_4">#NAME?</definedName>
    <definedName name="gaerg" localSheetId="39">[1]!_p1</definedName>
    <definedName name="gaerg" localSheetId="20">[1]!_p1</definedName>
    <definedName name="gaerg" localSheetId="4">[1]!_p1</definedName>
    <definedName name="gaerg" localSheetId="25">[1]!_p1</definedName>
    <definedName name="gaerg" localSheetId="27">[1]!_p1</definedName>
    <definedName name="gaerg" localSheetId="31">[1]!_p1</definedName>
    <definedName name="gaerg" localSheetId="35">[1]!_p1</definedName>
    <definedName name="gaerg" localSheetId="33">[1]!_p1</definedName>
    <definedName name="gaerg" localSheetId="53">[1]!_p1</definedName>
    <definedName name="gaerg" localSheetId="29">[1]!_p1</definedName>
    <definedName name="gaerg" localSheetId="49">[1]!_p1</definedName>
    <definedName name="gaerg" localSheetId="6">[1]!_p1</definedName>
    <definedName name="gaerg" localSheetId="41">[1]!_p1</definedName>
    <definedName name="gaerg" localSheetId="8">[1]!_p1</definedName>
    <definedName name="gaerg" localSheetId="43">[1]!_p1</definedName>
    <definedName name="gaerg" localSheetId="10">[1]!_p1</definedName>
    <definedName name="gaerg" localSheetId="37">[1]!_p1</definedName>
    <definedName name="gaerg" localSheetId="12">[1]!_p1</definedName>
    <definedName name="gaerg" localSheetId="51">[1]!_p1</definedName>
    <definedName name="gaerg" localSheetId="14">[1]!_p1</definedName>
    <definedName name="gaerg" localSheetId="23">[1]!_p1</definedName>
    <definedName name="gaerg" localSheetId="55">[0]!_p1</definedName>
    <definedName name="gaerg" localSheetId="47">[1]!_p1</definedName>
    <definedName name="gaerg" localSheetId="18">[1]!_p1</definedName>
    <definedName name="gaerg" localSheetId="45">[1]!_p1</definedName>
    <definedName name="gaerg" localSheetId="16">[1]!_p1</definedName>
    <definedName name="gaerg">[0]!_p1</definedName>
    <definedName name="gaerg_1">#NAME?</definedName>
    <definedName name="gaerg_2">#NAME?</definedName>
    <definedName name="gaerg_3">#NAME?</definedName>
    <definedName name="gaerg_4">#NAME?</definedName>
    <definedName name="gaf" localSheetId="39">[1]!_p1</definedName>
    <definedName name="gaf" localSheetId="20">[1]!_p1</definedName>
    <definedName name="gaf" localSheetId="4">[1]!_p1</definedName>
    <definedName name="gaf" localSheetId="25">[1]!_p1</definedName>
    <definedName name="gaf" localSheetId="27">[1]!_p1</definedName>
    <definedName name="gaf" localSheetId="31">[1]!_p1</definedName>
    <definedName name="gaf" localSheetId="35">[1]!_p1</definedName>
    <definedName name="gaf" localSheetId="33">[1]!_p1</definedName>
    <definedName name="gaf" localSheetId="53">[1]!_p1</definedName>
    <definedName name="gaf" localSheetId="29">[1]!_p1</definedName>
    <definedName name="gaf" localSheetId="49">[1]!_p1</definedName>
    <definedName name="gaf" localSheetId="6">[1]!_p1</definedName>
    <definedName name="gaf" localSheetId="41">[1]!_p1</definedName>
    <definedName name="gaf" localSheetId="8">[1]!_p1</definedName>
    <definedName name="gaf" localSheetId="43">[1]!_p1</definedName>
    <definedName name="gaf" localSheetId="10">[1]!_p1</definedName>
    <definedName name="gaf" localSheetId="37">[1]!_p1</definedName>
    <definedName name="gaf" localSheetId="12">[1]!_p1</definedName>
    <definedName name="gaf" localSheetId="51">[1]!_p1</definedName>
    <definedName name="gaf" localSheetId="14">[1]!_p1</definedName>
    <definedName name="gaf" localSheetId="23">[1]!_p1</definedName>
    <definedName name="gaf" localSheetId="55">[0]!_p1</definedName>
    <definedName name="gaf" localSheetId="47">[1]!_p1</definedName>
    <definedName name="gaf" localSheetId="18">[1]!_p1</definedName>
    <definedName name="gaf" localSheetId="45">[1]!_p1</definedName>
    <definedName name="gaf" localSheetId="16">[1]!_p1</definedName>
    <definedName name="gaf">[0]!_p1</definedName>
    <definedName name="gaf_1">#NAME?</definedName>
    <definedName name="gaf_2">#NAME?</definedName>
    <definedName name="gaf_3">#NAME?</definedName>
    <definedName name="gaf_4">#NAME?</definedName>
    <definedName name="gafaga" localSheetId="39">[1]!_p1</definedName>
    <definedName name="gafaga" localSheetId="20">[1]!_p1</definedName>
    <definedName name="gafaga" localSheetId="4">[1]!_p1</definedName>
    <definedName name="gafaga" localSheetId="25">[1]!_p1</definedName>
    <definedName name="gafaga" localSheetId="27">[1]!_p1</definedName>
    <definedName name="gafaga" localSheetId="31">[1]!_p1</definedName>
    <definedName name="gafaga" localSheetId="35">[1]!_p1</definedName>
    <definedName name="gafaga" localSheetId="33">[1]!_p1</definedName>
    <definedName name="gafaga" localSheetId="53">[1]!_p1</definedName>
    <definedName name="gafaga" localSheetId="29">[1]!_p1</definedName>
    <definedName name="gafaga" localSheetId="49">[1]!_p1</definedName>
    <definedName name="gafaga" localSheetId="6">[1]!_p1</definedName>
    <definedName name="gafaga" localSheetId="41">[1]!_p1</definedName>
    <definedName name="gafaga" localSheetId="8">[1]!_p1</definedName>
    <definedName name="gafaga" localSheetId="43">[1]!_p1</definedName>
    <definedName name="gafaga" localSheetId="10">[1]!_p1</definedName>
    <definedName name="gafaga" localSheetId="37">[1]!_p1</definedName>
    <definedName name="gafaga" localSheetId="12">[1]!_p1</definedName>
    <definedName name="gafaga" localSheetId="51">[1]!_p1</definedName>
    <definedName name="gafaga" localSheetId="14">[1]!_p1</definedName>
    <definedName name="gafaga" localSheetId="23">[1]!_p1</definedName>
    <definedName name="gafaga" localSheetId="55">[0]!_p1</definedName>
    <definedName name="gafaga" localSheetId="47">[1]!_p1</definedName>
    <definedName name="gafaga" localSheetId="18">[1]!_p1</definedName>
    <definedName name="gafaga" localSheetId="45">[1]!_p1</definedName>
    <definedName name="gafaga" localSheetId="16">[1]!_p1</definedName>
    <definedName name="gafaga">[0]!_p1</definedName>
    <definedName name="gafaga_1">#NAME?</definedName>
    <definedName name="gafaga_2">#NAME?</definedName>
    <definedName name="gafaga_3">#NAME?</definedName>
    <definedName name="gafaga_4">#NAME?</definedName>
    <definedName name="gag" localSheetId="25" hidden="1">{#N/A,#N/A,FALSE,"CARATUL";#N/A,#N/A,FALSE,"PROFIT AND LOSS";#N/A,#N/A,FALSE,"GRAFICO_PBT";#N/A,#N/A,FALSE,"EXPLIC.VARIANTE";#N/A,#N/A,FALSE,"GENERAL EXP.AREA"}</definedName>
    <definedName name="gag" localSheetId="27" hidden="1">{#N/A,#N/A,FALSE,"CARATUL";#N/A,#N/A,FALSE,"PROFIT AND LOSS";#N/A,#N/A,FALSE,"GRAFICO_PBT";#N/A,#N/A,FALSE,"EXPLIC.VARIANTE";#N/A,#N/A,FALSE,"GENERAL EXP.AREA"}</definedName>
    <definedName name="gag" localSheetId="31" hidden="1">{#N/A,#N/A,FALSE,"CARATUL";#N/A,#N/A,FALSE,"PROFIT AND LOSS";#N/A,#N/A,FALSE,"GRAFICO_PBT";#N/A,#N/A,FALSE,"EXPLIC.VARIANTE";#N/A,#N/A,FALSE,"GENERAL EXP.AREA"}</definedName>
    <definedName name="gag" localSheetId="29" hidden="1">{#N/A,#N/A,FALSE,"CARATUL";#N/A,#N/A,FALSE,"PROFIT AND LOSS";#N/A,#N/A,FALSE,"GRAFICO_PBT";#N/A,#N/A,FALSE,"EXPLIC.VARIANTE";#N/A,#N/A,FALSE,"GENERAL EXP.AREA"}</definedName>
    <definedName name="gag" localSheetId="23" hidden="1">{#N/A,#N/A,FALSE,"CARATUL";#N/A,#N/A,FALSE,"PROFIT AND LOSS";#N/A,#N/A,FALSE,"GRAFICO_PBT";#N/A,#N/A,FALSE,"EXPLIC.VARIANTE";#N/A,#N/A,FALSE,"GENERAL EXP.AREA"}</definedName>
    <definedName name="gag" localSheetId="55" hidden="1">{#N/A,#N/A,FALSE,"CARATUL";#N/A,#N/A,FALSE,"PROFIT AND LOSS";#N/A,#N/A,FALSE,"GRAFICO_PBT";#N/A,#N/A,FALSE,"EXPLIC.VARIANTE";#N/A,#N/A,FALSE,"GENERAL EXP.AREA"}</definedName>
    <definedName name="gag" hidden="1">{#N/A,#N/A,FALSE,"CARATUL";#N/A,#N/A,FALSE,"PROFIT AND LOSS";#N/A,#N/A,FALSE,"GRAFICO_PBT";#N/A,#N/A,FALSE,"EXPLIC.VARIANTE";#N/A,#N/A,FALSE,"GENERAL EXP.AREA"}</definedName>
    <definedName name="gaga" localSheetId="25" hidden="1">{#N/A,#N/A,FALSE,"caratula";#N/A,#N/A,FALSE,"Product by line";#N/A,#N/A,FALSE,"YTD";#N/A,#N/A,FALSE,"Per Units";#N/A,#N/A,FALSE,"Amount"}</definedName>
    <definedName name="gaga" localSheetId="27" hidden="1">{#N/A,#N/A,FALSE,"caratula";#N/A,#N/A,FALSE,"Product by line";#N/A,#N/A,FALSE,"YTD";#N/A,#N/A,FALSE,"Per Units";#N/A,#N/A,FALSE,"Amount"}</definedName>
    <definedName name="gaga" localSheetId="31" hidden="1">{#N/A,#N/A,FALSE,"caratula";#N/A,#N/A,FALSE,"Product by line";#N/A,#N/A,FALSE,"YTD";#N/A,#N/A,FALSE,"Per Units";#N/A,#N/A,FALSE,"Amount"}</definedName>
    <definedName name="gaga" localSheetId="29" hidden="1">{#N/A,#N/A,FALSE,"caratula";#N/A,#N/A,FALSE,"Product by line";#N/A,#N/A,FALSE,"YTD";#N/A,#N/A,FALSE,"Per Units";#N/A,#N/A,FALSE,"Amount"}</definedName>
    <definedName name="gaga" localSheetId="23" hidden="1">{#N/A,#N/A,FALSE,"caratula";#N/A,#N/A,FALSE,"Product by line";#N/A,#N/A,FALSE,"YTD";#N/A,#N/A,FALSE,"Per Units";#N/A,#N/A,FALSE,"Amount"}</definedName>
    <definedName name="gaga" localSheetId="55" hidden="1">{#N/A,#N/A,FALSE,"caratula";#N/A,#N/A,FALSE,"Product by line";#N/A,#N/A,FALSE,"YTD";#N/A,#N/A,FALSE,"Per Units";#N/A,#N/A,FALSE,"Amount"}</definedName>
    <definedName name="gaga" hidden="1">{#N/A,#N/A,FALSE,"caratula";#N/A,#N/A,FALSE,"Product by line";#N/A,#N/A,FALSE,"YTD";#N/A,#N/A,FALSE,"Per Units";#N/A,#N/A,FALSE,"Amount"}</definedName>
    <definedName name="gagaga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aga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ag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fa" localSheetId="25" hidden="1">{#N/A,#N/A,FALSE,"CARATUL";#N/A,#N/A,FALSE,"PROFIT AND LOSS";#N/A,#N/A,FALSE,"GRAFICO_PBT";#N/A,#N/A,FALSE,"EXPLIC.VARIANTE";#N/A,#N/A,FALSE,"GENERAL EXP.AREA"}</definedName>
    <definedName name="gagdfa" localSheetId="27" hidden="1">{#N/A,#N/A,FALSE,"CARATUL";#N/A,#N/A,FALSE,"PROFIT AND LOSS";#N/A,#N/A,FALSE,"GRAFICO_PBT";#N/A,#N/A,FALSE,"EXPLIC.VARIANTE";#N/A,#N/A,FALSE,"GENERAL EXP.AREA"}</definedName>
    <definedName name="gagdfa" localSheetId="31" hidden="1">{#N/A,#N/A,FALSE,"CARATUL";#N/A,#N/A,FALSE,"PROFIT AND LOSS";#N/A,#N/A,FALSE,"GRAFICO_PBT";#N/A,#N/A,FALSE,"EXPLIC.VARIANTE";#N/A,#N/A,FALSE,"GENERAL EXP.AREA"}</definedName>
    <definedName name="gagdfa" localSheetId="29" hidden="1">{#N/A,#N/A,FALSE,"CARATUL";#N/A,#N/A,FALSE,"PROFIT AND LOSS";#N/A,#N/A,FALSE,"GRAFICO_PBT";#N/A,#N/A,FALSE,"EXPLIC.VARIANTE";#N/A,#N/A,FALSE,"GENERAL EXP.AREA"}</definedName>
    <definedName name="gagdfa" localSheetId="23" hidden="1">{#N/A,#N/A,FALSE,"CARATUL";#N/A,#N/A,FALSE,"PROFIT AND LOSS";#N/A,#N/A,FALSE,"GRAFICO_PBT";#N/A,#N/A,FALSE,"EXPLIC.VARIANTE";#N/A,#N/A,FALSE,"GENERAL EXP.AREA"}</definedName>
    <definedName name="gagdfa" localSheetId="55" hidden="1">{#N/A,#N/A,FALSE,"CARATUL";#N/A,#N/A,FALSE,"PROFIT AND LOSS";#N/A,#N/A,FALSE,"GRAFICO_PBT";#N/A,#N/A,FALSE,"EXPLIC.VARIANTE";#N/A,#N/A,FALSE,"GENERAL EXP.AREA"}</definedName>
    <definedName name="gagdfa" hidden="1">{#N/A,#N/A,FALSE,"CARATUL";#N/A,#N/A,FALSE,"PROFIT AND LOSS";#N/A,#N/A,FALSE,"GRAFICO_PBT";#N/A,#N/A,FALSE,"EXPLIC.VARIANTE";#N/A,#N/A,FALSE,"GENERAL EXP.AREA"}</definedName>
    <definedName name="gaggffg" localSheetId="25" hidden="1">{#N/A,#N/A,FALSE,"CARATUL";#N/A,#N/A,FALSE,"PROFIT AND LOSS";#N/A,#N/A,FALSE,"GRAFICO_PBT";#N/A,#N/A,FALSE,"EXPLIC.VARIANTE";#N/A,#N/A,FALSE,"GENERAL EXP.AREA"}</definedName>
    <definedName name="gaggffg" localSheetId="27" hidden="1">{#N/A,#N/A,FALSE,"CARATUL";#N/A,#N/A,FALSE,"PROFIT AND LOSS";#N/A,#N/A,FALSE,"GRAFICO_PBT";#N/A,#N/A,FALSE,"EXPLIC.VARIANTE";#N/A,#N/A,FALSE,"GENERAL EXP.AREA"}</definedName>
    <definedName name="gaggffg" localSheetId="31" hidden="1">{#N/A,#N/A,FALSE,"CARATUL";#N/A,#N/A,FALSE,"PROFIT AND LOSS";#N/A,#N/A,FALSE,"GRAFICO_PBT";#N/A,#N/A,FALSE,"EXPLIC.VARIANTE";#N/A,#N/A,FALSE,"GENERAL EXP.AREA"}</definedName>
    <definedName name="gaggffg" localSheetId="29" hidden="1">{#N/A,#N/A,FALSE,"CARATUL";#N/A,#N/A,FALSE,"PROFIT AND LOSS";#N/A,#N/A,FALSE,"GRAFICO_PBT";#N/A,#N/A,FALSE,"EXPLIC.VARIANTE";#N/A,#N/A,FALSE,"GENERAL EXP.AREA"}</definedName>
    <definedName name="gaggffg" localSheetId="23" hidden="1">{#N/A,#N/A,FALSE,"CARATUL";#N/A,#N/A,FALSE,"PROFIT AND LOSS";#N/A,#N/A,FALSE,"GRAFICO_PBT";#N/A,#N/A,FALSE,"EXPLIC.VARIANTE";#N/A,#N/A,FALSE,"GENERAL EXP.AREA"}</definedName>
    <definedName name="gaggffg" localSheetId="55" hidden="1">{#N/A,#N/A,FALSE,"CARATUL";#N/A,#N/A,FALSE,"PROFIT AND LOSS";#N/A,#N/A,FALSE,"GRAFICO_PBT";#N/A,#N/A,FALSE,"EXPLIC.VARIANTE";#N/A,#N/A,FALSE,"GENERAL EXP.AREA"}</definedName>
    <definedName name="gaggffg" hidden="1">{#N/A,#N/A,FALSE,"CARATUL";#N/A,#N/A,FALSE,"PROFIT AND LOSS";#N/A,#N/A,FALSE,"GRAFICO_PBT";#N/A,#N/A,FALSE,"EXPLIC.VARIANTE";#N/A,#N/A,FALSE,"GENERAL EXP.AREA"}</definedName>
    <definedName name="gagregare" localSheetId="25" hidden="1">{#N/A,#N/A,FALSE,"CARATUL";#N/A,#N/A,FALSE,"PROFIT AND LOSS";#N/A,#N/A,FALSE,"GRAFICO_PBT";#N/A,#N/A,FALSE,"EXPLIC.VARIANTE";#N/A,#N/A,FALSE,"GENERAL EXP.AREA"}</definedName>
    <definedName name="gagregare" localSheetId="27" hidden="1">{#N/A,#N/A,FALSE,"CARATUL";#N/A,#N/A,FALSE,"PROFIT AND LOSS";#N/A,#N/A,FALSE,"GRAFICO_PBT";#N/A,#N/A,FALSE,"EXPLIC.VARIANTE";#N/A,#N/A,FALSE,"GENERAL EXP.AREA"}</definedName>
    <definedName name="gagregare" localSheetId="31" hidden="1">{#N/A,#N/A,FALSE,"CARATUL";#N/A,#N/A,FALSE,"PROFIT AND LOSS";#N/A,#N/A,FALSE,"GRAFICO_PBT";#N/A,#N/A,FALSE,"EXPLIC.VARIANTE";#N/A,#N/A,FALSE,"GENERAL EXP.AREA"}</definedName>
    <definedName name="gagregare" localSheetId="29" hidden="1">{#N/A,#N/A,FALSE,"CARATUL";#N/A,#N/A,FALSE,"PROFIT AND LOSS";#N/A,#N/A,FALSE,"GRAFICO_PBT";#N/A,#N/A,FALSE,"EXPLIC.VARIANTE";#N/A,#N/A,FALSE,"GENERAL EXP.AREA"}</definedName>
    <definedName name="gagregare" localSheetId="23" hidden="1">{#N/A,#N/A,FALSE,"CARATUL";#N/A,#N/A,FALSE,"PROFIT AND LOSS";#N/A,#N/A,FALSE,"GRAFICO_PBT";#N/A,#N/A,FALSE,"EXPLIC.VARIANTE";#N/A,#N/A,FALSE,"GENERAL EXP.AREA"}</definedName>
    <definedName name="gagregare" localSheetId="55" hidden="1">{#N/A,#N/A,FALSE,"CARATUL";#N/A,#N/A,FALSE,"PROFIT AND LOSS";#N/A,#N/A,FALSE,"GRAFICO_PBT";#N/A,#N/A,FALSE,"EXPLIC.VARIANTE";#N/A,#N/A,FALSE,"GENERAL EXP.AREA"}</definedName>
    <definedName name="gagregare" hidden="1">{#N/A,#N/A,FALSE,"CARATUL";#N/A,#N/A,FALSE,"PROFIT AND LOSS";#N/A,#N/A,FALSE,"GRAFICO_PBT";#N/A,#N/A,FALSE,"EXPLIC.VARIANTE";#N/A,#N/A,FALSE,"GENERAL EXP.AREA"}</definedName>
    <definedName name="gagwea" localSheetId="25" hidden="1">{#N/A,#N/A,FALSE,"caratula";#N/A,#N/A,FALSE,"Product by line";#N/A,#N/A,FALSE,"YTD";#N/A,#N/A,FALSE,"Per Units";#N/A,#N/A,FALSE,"Amount"}</definedName>
    <definedName name="gagwea" localSheetId="27" hidden="1">{#N/A,#N/A,FALSE,"caratula";#N/A,#N/A,FALSE,"Product by line";#N/A,#N/A,FALSE,"YTD";#N/A,#N/A,FALSE,"Per Units";#N/A,#N/A,FALSE,"Amount"}</definedName>
    <definedName name="gagwea" localSheetId="31" hidden="1">{#N/A,#N/A,FALSE,"caratula";#N/A,#N/A,FALSE,"Product by line";#N/A,#N/A,FALSE,"YTD";#N/A,#N/A,FALSE,"Per Units";#N/A,#N/A,FALSE,"Amount"}</definedName>
    <definedName name="gagwea" localSheetId="29" hidden="1">{#N/A,#N/A,FALSE,"caratula";#N/A,#N/A,FALSE,"Product by line";#N/A,#N/A,FALSE,"YTD";#N/A,#N/A,FALSE,"Per Units";#N/A,#N/A,FALSE,"Amount"}</definedName>
    <definedName name="gagwea" localSheetId="23" hidden="1">{#N/A,#N/A,FALSE,"caratula";#N/A,#N/A,FALSE,"Product by line";#N/A,#N/A,FALSE,"YTD";#N/A,#N/A,FALSE,"Per Units";#N/A,#N/A,FALSE,"Amount"}</definedName>
    <definedName name="gagwea" localSheetId="55" hidden="1">{#N/A,#N/A,FALSE,"caratula";#N/A,#N/A,FALSE,"Product by line";#N/A,#N/A,FALSE,"YTD";#N/A,#N/A,FALSE,"Per Units";#N/A,#N/A,FALSE,"Amount"}</definedName>
    <definedName name="gagwea" hidden="1">{#N/A,#N/A,FALSE,"caratula";#N/A,#N/A,FALSE,"Product by line";#N/A,#N/A,FALSE,"YTD";#N/A,#N/A,FALSE,"Per Units";#N/A,#N/A,FALSE,"Amount"}</definedName>
    <definedName name="gahgaha" localSheetId="39">[1]!_p1</definedName>
    <definedName name="gahgaha" localSheetId="20">[1]!_p1</definedName>
    <definedName name="gahgaha" localSheetId="4">[1]!_p1</definedName>
    <definedName name="gahgaha" localSheetId="25">[1]!_p1</definedName>
    <definedName name="gahgaha" localSheetId="27">[1]!_p1</definedName>
    <definedName name="gahgaha" localSheetId="31">[1]!_p1</definedName>
    <definedName name="gahgaha" localSheetId="35">[1]!_p1</definedName>
    <definedName name="gahgaha" localSheetId="33">[1]!_p1</definedName>
    <definedName name="gahgaha" localSheetId="53">[1]!_p1</definedName>
    <definedName name="gahgaha" localSheetId="29">[1]!_p1</definedName>
    <definedName name="gahgaha" localSheetId="49">[1]!_p1</definedName>
    <definedName name="gahgaha" localSheetId="6">[1]!_p1</definedName>
    <definedName name="gahgaha" localSheetId="41">[1]!_p1</definedName>
    <definedName name="gahgaha" localSheetId="8">[1]!_p1</definedName>
    <definedName name="gahgaha" localSheetId="43">[1]!_p1</definedName>
    <definedName name="gahgaha" localSheetId="10">[1]!_p1</definedName>
    <definedName name="gahgaha" localSheetId="37">[1]!_p1</definedName>
    <definedName name="gahgaha" localSheetId="12">[1]!_p1</definedName>
    <definedName name="gahgaha" localSheetId="51">[1]!_p1</definedName>
    <definedName name="gahgaha" localSheetId="14">[1]!_p1</definedName>
    <definedName name="gahgaha" localSheetId="23">[1]!_p1</definedName>
    <definedName name="gahgaha" localSheetId="55">[0]!_p1</definedName>
    <definedName name="gahgaha" localSheetId="47">[1]!_p1</definedName>
    <definedName name="gahgaha" localSheetId="18">[1]!_p1</definedName>
    <definedName name="gahgaha" localSheetId="45">[1]!_p1</definedName>
    <definedName name="gahgaha" localSheetId="16">[1]!_p1</definedName>
    <definedName name="gahgaha">[0]!_p1</definedName>
    <definedName name="gahgaha_1">#NAME?</definedName>
    <definedName name="gahgaha_2">#NAME?</definedName>
    <definedName name="gahgaha_3">#NAME?</definedName>
    <definedName name="gahgaha_4">#NAME?</definedName>
    <definedName name="GALI96">#REF!</definedName>
    <definedName name="GALI97">#REF!</definedName>
    <definedName name="GALI98">#REF!</definedName>
    <definedName name="GALILEUCPM96">#REF!</definedName>
    <definedName name="GALILEUCPM97">#REF!</definedName>
    <definedName name="GALILEUCPM98">#REF!</definedName>
    <definedName name="GALILEUCPMT96">#REF!</definedName>
    <definedName name="GALILEUCPMT97">#REF!</definedName>
    <definedName name="GALILEUCPMT98">#REF!</definedName>
    <definedName name="GALILEUMEDIACPM97">#REF!</definedName>
    <definedName name="galileutabela98">#REF!</definedName>
    <definedName name="gare" localSheetId="39">[1]!_p1</definedName>
    <definedName name="gare" localSheetId="20">[1]!_p1</definedName>
    <definedName name="gare" localSheetId="4">[1]!_p1</definedName>
    <definedName name="gare" localSheetId="25">[1]!_p1</definedName>
    <definedName name="gare" localSheetId="27">[1]!_p1</definedName>
    <definedName name="gare" localSheetId="31">[1]!_p1</definedName>
    <definedName name="gare" localSheetId="35">[1]!_p1</definedName>
    <definedName name="gare" localSheetId="33">[1]!_p1</definedName>
    <definedName name="gare" localSheetId="53">[1]!_p1</definedName>
    <definedName name="gare" localSheetId="29">[1]!_p1</definedName>
    <definedName name="gare" localSheetId="49">[1]!_p1</definedName>
    <definedName name="gare" localSheetId="6">[1]!_p1</definedName>
    <definedName name="gare" localSheetId="41">[1]!_p1</definedName>
    <definedName name="gare" localSheetId="8">[1]!_p1</definedName>
    <definedName name="gare" localSheetId="43">[1]!_p1</definedName>
    <definedName name="gare" localSheetId="10">[1]!_p1</definedName>
    <definedName name="gare" localSheetId="37">[1]!_p1</definedName>
    <definedName name="gare" localSheetId="12">[1]!_p1</definedName>
    <definedName name="gare" localSheetId="51">[1]!_p1</definedName>
    <definedName name="gare" localSheetId="14">[1]!_p1</definedName>
    <definedName name="gare" localSheetId="23">[1]!_p1</definedName>
    <definedName name="gare" localSheetId="55">[0]!_p1</definedName>
    <definedName name="gare" localSheetId="47">[1]!_p1</definedName>
    <definedName name="gare" localSheetId="18">[1]!_p1</definedName>
    <definedName name="gare" localSheetId="45">[1]!_p1</definedName>
    <definedName name="gare" localSheetId="16">[1]!_p1</definedName>
    <definedName name="gare">[0]!_p1</definedName>
    <definedName name="gare_1">#NAME?</definedName>
    <definedName name="gare_2">#NAME?</definedName>
    <definedName name="gare_3">#NAME?</definedName>
    <definedName name="gare_4">#NAME?</definedName>
    <definedName name="gargarwg" localSheetId="25" hidden="1">{#N/A,#N/A,FALSE,"CARATUL";#N/A,#N/A,FALSE,"PROFIT AND LOSS";#N/A,#N/A,FALSE,"GRAFICO_PBT";#N/A,#N/A,FALSE,"EXPLIC.VARIANTE";#N/A,#N/A,FALSE,"GENERAL EXP.AREA"}</definedName>
    <definedName name="gargarwg" localSheetId="27" hidden="1">{#N/A,#N/A,FALSE,"CARATUL";#N/A,#N/A,FALSE,"PROFIT AND LOSS";#N/A,#N/A,FALSE,"GRAFICO_PBT";#N/A,#N/A,FALSE,"EXPLIC.VARIANTE";#N/A,#N/A,FALSE,"GENERAL EXP.AREA"}</definedName>
    <definedName name="gargarwg" localSheetId="31" hidden="1">{#N/A,#N/A,FALSE,"CARATUL";#N/A,#N/A,FALSE,"PROFIT AND LOSS";#N/A,#N/A,FALSE,"GRAFICO_PBT";#N/A,#N/A,FALSE,"EXPLIC.VARIANTE";#N/A,#N/A,FALSE,"GENERAL EXP.AREA"}</definedName>
    <definedName name="gargarwg" localSheetId="29" hidden="1">{#N/A,#N/A,FALSE,"CARATUL";#N/A,#N/A,FALSE,"PROFIT AND LOSS";#N/A,#N/A,FALSE,"GRAFICO_PBT";#N/A,#N/A,FALSE,"EXPLIC.VARIANTE";#N/A,#N/A,FALSE,"GENERAL EXP.AREA"}</definedName>
    <definedName name="gargarwg" localSheetId="23" hidden="1">{#N/A,#N/A,FALSE,"CARATUL";#N/A,#N/A,FALSE,"PROFIT AND LOSS";#N/A,#N/A,FALSE,"GRAFICO_PBT";#N/A,#N/A,FALSE,"EXPLIC.VARIANTE";#N/A,#N/A,FALSE,"GENERAL EXP.AREA"}</definedName>
    <definedName name="gargarwg" localSheetId="55" hidden="1">{#N/A,#N/A,FALSE,"CARATUL";#N/A,#N/A,FALSE,"PROFIT AND LOSS";#N/A,#N/A,FALSE,"GRAFICO_PBT";#N/A,#N/A,FALSE,"EXPLIC.VARIANTE";#N/A,#N/A,FALSE,"GENERAL EXP.AREA"}</definedName>
    <definedName name="gargarwg" hidden="1">{#N/A,#N/A,FALSE,"CARATUL";#N/A,#N/A,FALSE,"PROFIT AND LOSS";#N/A,#N/A,FALSE,"GRAFICO_PBT";#N/A,#N/A,FALSE,"EXPLIC.VARIANTE";#N/A,#N/A,FALSE,"GENERAL EXP.AREA"}</definedName>
    <definedName name="GAROTO">#REF!</definedName>
    <definedName name="gas">#REF!</definedName>
    <definedName name="gasdga" localSheetId="39">[1]!_p1</definedName>
    <definedName name="gasdga" localSheetId="20">[1]!_p1</definedName>
    <definedName name="gasdga" localSheetId="4">[1]!_p1</definedName>
    <definedName name="gasdga" localSheetId="25">[1]!_p1</definedName>
    <definedName name="gasdga" localSheetId="27">[1]!_p1</definedName>
    <definedName name="gasdga" localSheetId="31">[1]!_p1</definedName>
    <definedName name="gasdga" localSheetId="35">[1]!_p1</definedName>
    <definedName name="gasdga" localSheetId="33">[1]!_p1</definedName>
    <definedName name="gasdga" localSheetId="53">[1]!_p1</definedName>
    <definedName name="gasdga" localSheetId="29">[1]!_p1</definedName>
    <definedName name="gasdga" localSheetId="49">[1]!_p1</definedName>
    <definedName name="gasdga" localSheetId="6">[1]!_p1</definedName>
    <definedName name="gasdga" localSheetId="41">[1]!_p1</definedName>
    <definedName name="gasdga" localSheetId="8">[1]!_p1</definedName>
    <definedName name="gasdga" localSheetId="43">[1]!_p1</definedName>
    <definedName name="gasdga" localSheetId="10">[1]!_p1</definedName>
    <definedName name="gasdga" localSheetId="37">[1]!_p1</definedName>
    <definedName name="gasdga" localSheetId="12">[1]!_p1</definedName>
    <definedName name="gasdga" localSheetId="51">[1]!_p1</definedName>
    <definedName name="gasdga" localSheetId="14">[1]!_p1</definedName>
    <definedName name="gasdga" localSheetId="23">[1]!_p1</definedName>
    <definedName name="gasdga" localSheetId="55">[0]!_p1</definedName>
    <definedName name="gasdga" localSheetId="47">[1]!_p1</definedName>
    <definedName name="gasdga" localSheetId="18">[1]!_p1</definedName>
    <definedName name="gasdga" localSheetId="45">[1]!_p1</definedName>
    <definedName name="gasdga" localSheetId="16">[1]!_p1</definedName>
    <definedName name="gasdga">[0]!_p1</definedName>
    <definedName name="gasdga_1">#NAME?</definedName>
    <definedName name="gasdga_2">#NAME?</definedName>
    <definedName name="gasdga_3">#NAME?</definedName>
    <definedName name="gasdga_4">#NAME?</definedName>
    <definedName name="gasgasdgasd">#REF!</definedName>
    <definedName name="gasrae" localSheetId="39">[1]!_p1</definedName>
    <definedName name="gasrae" localSheetId="20">[1]!_p1</definedName>
    <definedName name="gasrae" localSheetId="4">[1]!_p1</definedName>
    <definedName name="gasrae" localSheetId="25">[1]!_p1</definedName>
    <definedName name="gasrae" localSheetId="27">[1]!_p1</definedName>
    <definedName name="gasrae" localSheetId="31">[1]!_p1</definedName>
    <definedName name="gasrae" localSheetId="35">[1]!_p1</definedName>
    <definedName name="gasrae" localSheetId="33">[1]!_p1</definedName>
    <definedName name="gasrae" localSheetId="53">[1]!_p1</definedName>
    <definedName name="gasrae" localSheetId="29">[1]!_p1</definedName>
    <definedName name="gasrae" localSheetId="49">[1]!_p1</definedName>
    <definedName name="gasrae" localSheetId="6">[1]!_p1</definedName>
    <definedName name="gasrae" localSheetId="41">[1]!_p1</definedName>
    <definedName name="gasrae" localSheetId="8">[1]!_p1</definedName>
    <definedName name="gasrae" localSheetId="43">[1]!_p1</definedName>
    <definedName name="gasrae" localSheetId="10">[1]!_p1</definedName>
    <definedName name="gasrae" localSheetId="37">[1]!_p1</definedName>
    <definedName name="gasrae" localSheetId="12">[1]!_p1</definedName>
    <definedName name="gasrae" localSheetId="51">[1]!_p1</definedName>
    <definedName name="gasrae" localSheetId="14">[1]!_p1</definedName>
    <definedName name="gasrae" localSheetId="23">[1]!_p1</definedName>
    <definedName name="gasrae" localSheetId="55">[0]!_p1</definedName>
    <definedName name="gasrae" localSheetId="47">[1]!_p1</definedName>
    <definedName name="gasrae" localSheetId="18">[1]!_p1</definedName>
    <definedName name="gasrae" localSheetId="45">[1]!_p1</definedName>
    <definedName name="gasrae" localSheetId="16">[1]!_p1</definedName>
    <definedName name="gasrae">[0]!_p1</definedName>
    <definedName name="gasrae_1">#NAME?</definedName>
    <definedName name="gasrae_2">#NAME?</definedName>
    <definedName name="gasrae_3">#NAME?</definedName>
    <definedName name="gasrae_4">#NAME?</definedName>
    <definedName name="gast" localSheetId="25" hidden="1">{#N/A,#N/A,FALSE,"CARATUL";#N/A,#N/A,FALSE,"PROFIT AND LOSS";#N/A,#N/A,FALSE,"GRAFICO_PBT";#N/A,#N/A,FALSE,"EXPLIC.VARIANTE";#N/A,#N/A,FALSE,"GENERAL EXP.AREA"}</definedName>
    <definedName name="gast" localSheetId="27" hidden="1">{#N/A,#N/A,FALSE,"CARATUL";#N/A,#N/A,FALSE,"PROFIT AND LOSS";#N/A,#N/A,FALSE,"GRAFICO_PBT";#N/A,#N/A,FALSE,"EXPLIC.VARIANTE";#N/A,#N/A,FALSE,"GENERAL EXP.AREA"}</definedName>
    <definedName name="gast" localSheetId="31" hidden="1">{#N/A,#N/A,FALSE,"CARATUL";#N/A,#N/A,FALSE,"PROFIT AND LOSS";#N/A,#N/A,FALSE,"GRAFICO_PBT";#N/A,#N/A,FALSE,"EXPLIC.VARIANTE";#N/A,#N/A,FALSE,"GENERAL EXP.AREA"}</definedName>
    <definedName name="gast" localSheetId="29" hidden="1">{#N/A,#N/A,FALSE,"CARATUL";#N/A,#N/A,FALSE,"PROFIT AND LOSS";#N/A,#N/A,FALSE,"GRAFICO_PBT";#N/A,#N/A,FALSE,"EXPLIC.VARIANTE";#N/A,#N/A,FALSE,"GENERAL EXP.AREA"}</definedName>
    <definedName name="gast" localSheetId="23" hidden="1">{#N/A,#N/A,FALSE,"CARATUL";#N/A,#N/A,FALSE,"PROFIT AND LOSS";#N/A,#N/A,FALSE,"GRAFICO_PBT";#N/A,#N/A,FALSE,"EXPLIC.VARIANTE";#N/A,#N/A,FALSE,"GENERAL EXP.AREA"}</definedName>
    <definedName name="gast" localSheetId="55" hidden="1">{#N/A,#N/A,FALSE,"CARATUL";#N/A,#N/A,FALSE,"PROFIT AND LOSS";#N/A,#N/A,FALSE,"GRAFICO_PBT";#N/A,#N/A,FALSE,"EXPLIC.VARIANTE";#N/A,#N/A,FALSE,"GENERAL EXP.AREA"}</definedName>
    <definedName name="gast" hidden="1">{#N/A,#N/A,FALSE,"CARATUL";#N/A,#N/A,FALSE,"PROFIT AND LOSS";#N/A,#N/A,FALSE,"GRAFICO_PBT";#N/A,#N/A,FALSE,"EXPLIC.VARIANTE";#N/A,#N/A,FALSE,"GENERAL EXP.AREA"}</definedName>
    <definedName name="gasz" localSheetId="25" hidden="1">{#N/A,#N/A,FALSE,"CARATUL";#N/A,#N/A,FALSE,"PROFIT AND LOSS";#N/A,#N/A,FALSE,"GRAFICO_PBT";#N/A,#N/A,FALSE,"EXPLIC.VARIANTE";#N/A,#N/A,FALSE,"GENERAL EXP.AREA"}</definedName>
    <definedName name="gasz" localSheetId="27" hidden="1">{#N/A,#N/A,FALSE,"CARATUL";#N/A,#N/A,FALSE,"PROFIT AND LOSS";#N/A,#N/A,FALSE,"GRAFICO_PBT";#N/A,#N/A,FALSE,"EXPLIC.VARIANTE";#N/A,#N/A,FALSE,"GENERAL EXP.AREA"}</definedName>
    <definedName name="gasz" localSheetId="31" hidden="1">{#N/A,#N/A,FALSE,"CARATUL";#N/A,#N/A,FALSE,"PROFIT AND LOSS";#N/A,#N/A,FALSE,"GRAFICO_PBT";#N/A,#N/A,FALSE,"EXPLIC.VARIANTE";#N/A,#N/A,FALSE,"GENERAL EXP.AREA"}</definedName>
    <definedName name="gasz" localSheetId="29" hidden="1">{#N/A,#N/A,FALSE,"CARATUL";#N/A,#N/A,FALSE,"PROFIT AND LOSS";#N/A,#N/A,FALSE,"GRAFICO_PBT";#N/A,#N/A,FALSE,"EXPLIC.VARIANTE";#N/A,#N/A,FALSE,"GENERAL EXP.AREA"}</definedName>
    <definedName name="gasz" localSheetId="23" hidden="1">{#N/A,#N/A,FALSE,"CARATUL";#N/A,#N/A,FALSE,"PROFIT AND LOSS";#N/A,#N/A,FALSE,"GRAFICO_PBT";#N/A,#N/A,FALSE,"EXPLIC.VARIANTE";#N/A,#N/A,FALSE,"GENERAL EXP.AREA"}</definedName>
    <definedName name="gasz" localSheetId="55" hidden="1">{#N/A,#N/A,FALSE,"CARATUL";#N/A,#N/A,FALSE,"PROFIT AND LOSS";#N/A,#N/A,FALSE,"GRAFICO_PBT";#N/A,#N/A,FALSE,"EXPLIC.VARIANTE";#N/A,#N/A,FALSE,"GENERAL EXP.AREA"}</definedName>
    <definedName name="gasz" hidden="1">{#N/A,#N/A,FALSE,"CARATUL";#N/A,#N/A,FALSE,"PROFIT AND LOSS";#N/A,#N/A,FALSE,"GRAFICO_PBT";#N/A,#N/A,FALSE,"EXPLIC.VARIANTE";#N/A,#N/A,FALSE,"GENERAL EXP.AREA"}</definedName>
    <definedName name="gaweawe" localSheetId="25" hidden="1">{#N/A,#N/A,FALSE,"CARATUL";#N/A,#N/A,FALSE,"PROFIT AND LOSS";#N/A,#N/A,FALSE,"GRAFICO_PBT";#N/A,#N/A,FALSE,"EXPLIC.VARIANTE";#N/A,#N/A,FALSE,"GENERAL EXP.AREA"}</definedName>
    <definedName name="gaweawe" localSheetId="27" hidden="1">{#N/A,#N/A,FALSE,"CARATUL";#N/A,#N/A,FALSE,"PROFIT AND LOSS";#N/A,#N/A,FALSE,"GRAFICO_PBT";#N/A,#N/A,FALSE,"EXPLIC.VARIANTE";#N/A,#N/A,FALSE,"GENERAL EXP.AREA"}</definedName>
    <definedName name="gaweawe" localSheetId="31" hidden="1">{#N/A,#N/A,FALSE,"CARATUL";#N/A,#N/A,FALSE,"PROFIT AND LOSS";#N/A,#N/A,FALSE,"GRAFICO_PBT";#N/A,#N/A,FALSE,"EXPLIC.VARIANTE";#N/A,#N/A,FALSE,"GENERAL EXP.AREA"}</definedName>
    <definedName name="gaweawe" localSheetId="29" hidden="1">{#N/A,#N/A,FALSE,"CARATUL";#N/A,#N/A,FALSE,"PROFIT AND LOSS";#N/A,#N/A,FALSE,"GRAFICO_PBT";#N/A,#N/A,FALSE,"EXPLIC.VARIANTE";#N/A,#N/A,FALSE,"GENERAL EXP.AREA"}</definedName>
    <definedName name="gaweawe" localSheetId="23" hidden="1">{#N/A,#N/A,FALSE,"CARATUL";#N/A,#N/A,FALSE,"PROFIT AND LOSS";#N/A,#N/A,FALSE,"GRAFICO_PBT";#N/A,#N/A,FALSE,"EXPLIC.VARIANTE";#N/A,#N/A,FALSE,"GENERAL EXP.AREA"}</definedName>
    <definedName name="gaweawe" localSheetId="55" hidden="1">{#N/A,#N/A,FALSE,"CARATUL";#N/A,#N/A,FALSE,"PROFIT AND LOSS";#N/A,#N/A,FALSE,"GRAFICO_PBT";#N/A,#N/A,FALSE,"EXPLIC.VARIANTE";#N/A,#N/A,FALSE,"GENERAL EXP.AREA"}</definedName>
    <definedName name="gaweawe" hidden="1">{#N/A,#N/A,FALSE,"CARATUL";#N/A,#N/A,FALSE,"PROFIT AND LOSS";#N/A,#N/A,FALSE,"GRAFICO_PBT";#N/A,#N/A,FALSE,"EXPLIC.VARIANTE";#N/A,#N/A,FALSE,"GENERAL EXP.AREA"}</definedName>
    <definedName name="gaweg" localSheetId="25" hidden="1">{#N/A,#N/A,FALSE,"caratula";#N/A,#N/A,FALSE,"Product by line";#N/A,#N/A,FALSE,"YTD";#N/A,#N/A,FALSE,"Per Units";#N/A,#N/A,FALSE,"Amount"}</definedName>
    <definedName name="gaweg" localSheetId="27" hidden="1">{#N/A,#N/A,FALSE,"caratula";#N/A,#N/A,FALSE,"Product by line";#N/A,#N/A,FALSE,"YTD";#N/A,#N/A,FALSE,"Per Units";#N/A,#N/A,FALSE,"Amount"}</definedName>
    <definedName name="gaweg" localSheetId="31" hidden="1">{#N/A,#N/A,FALSE,"caratula";#N/A,#N/A,FALSE,"Product by line";#N/A,#N/A,FALSE,"YTD";#N/A,#N/A,FALSE,"Per Units";#N/A,#N/A,FALSE,"Amount"}</definedName>
    <definedName name="gaweg" localSheetId="29" hidden="1">{#N/A,#N/A,FALSE,"caratula";#N/A,#N/A,FALSE,"Product by line";#N/A,#N/A,FALSE,"YTD";#N/A,#N/A,FALSE,"Per Units";#N/A,#N/A,FALSE,"Amount"}</definedName>
    <definedName name="gaweg" localSheetId="23" hidden="1">{#N/A,#N/A,FALSE,"caratula";#N/A,#N/A,FALSE,"Product by line";#N/A,#N/A,FALSE,"YTD";#N/A,#N/A,FALSE,"Per Units";#N/A,#N/A,FALSE,"Amount"}</definedName>
    <definedName name="gaweg" localSheetId="55" hidden="1">{#N/A,#N/A,FALSE,"caratula";#N/A,#N/A,FALSE,"Product by line";#N/A,#N/A,FALSE,"YTD";#N/A,#N/A,FALSE,"Per Units";#N/A,#N/A,FALSE,"Amount"}</definedName>
    <definedName name="gaweg" hidden="1">{#N/A,#N/A,FALSE,"caratula";#N/A,#N/A,FALSE,"Product by line";#N/A,#N/A,FALSE,"YTD";#N/A,#N/A,FALSE,"Per Units";#N/A,#N/A,FALSE,"Amount"}</definedName>
    <definedName name="gawegaewg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aew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we" localSheetId="25" hidden="1">{#N/A,#N/A,FALSE,"CARATUL";#N/A,#N/A,FALSE,"PROFIT AND LOSS";#N/A,#N/A,FALSE,"GRAFICO_PBT";#N/A,#N/A,FALSE,"EXPLIC.VARIANTE";#N/A,#N/A,FALSE,"GENERAL EXP.AREA"}</definedName>
    <definedName name="gawegwe" localSheetId="27" hidden="1">{#N/A,#N/A,FALSE,"CARATUL";#N/A,#N/A,FALSE,"PROFIT AND LOSS";#N/A,#N/A,FALSE,"GRAFICO_PBT";#N/A,#N/A,FALSE,"EXPLIC.VARIANTE";#N/A,#N/A,FALSE,"GENERAL EXP.AREA"}</definedName>
    <definedName name="gawegwe" localSheetId="31" hidden="1">{#N/A,#N/A,FALSE,"CARATUL";#N/A,#N/A,FALSE,"PROFIT AND LOSS";#N/A,#N/A,FALSE,"GRAFICO_PBT";#N/A,#N/A,FALSE,"EXPLIC.VARIANTE";#N/A,#N/A,FALSE,"GENERAL EXP.AREA"}</definedName>
    <definedName name="gawegwe" localSheetId="29" hidden="1">{#N/A,#N/A,FALSE,"CARATUL";#N/A,#N/A,FALSE,"PROFIT AND LOSS";#N/A,#N/A,FALSE,"GRAFICO_PBT";#N/A,#N/A,FALSE,"EXPLIC.VARIANTE";#N/A,#N/A,FALSE,"GENERAL EXP.AREA"}</definedName>
    <definedName name="gawegwe" localSheetId="23" hidden="1">{#N/A,#N/A,FALSE,"CARATUL";#N/A,#N/A,FALSE,"PROFIT AND LOSS";#N/A,#N/A,FALSE,"GRAFICO_PBT";#N/A,#N/A,FALSE,"EXPLIC.VARIANTE";#N/A,#N/A,FALSE,"GENERAL EXP.AREA"}</definedName>
    <definedName name="gawegwe" localSheetId="55" hidden="1">{#N/A,#N/A,FALSE,"CARATUL";#N/A,#N/A,FALSE,"PROFIT AND LOSS";#N/A,#N/A,FALSE,"GRAFICO_PBT";#N/A,#N/A,FALSE,"EXPLIC.VARIANTE";#N/A,#N/A,FALSE,"GENERAL EXP.AREA"}</definedName>
    <definedName name="gawegwe" hidden="1">{#N/A,#N/A,FALSE,"CARATUL";#N/A,#N/A,FALSE,"PROFIT AND LOSS";#N/A,#N/A,FALSE,"GRAFICO_PBT";#N/A,#N/A,FALSE,"EXPLIC.VARIANTE";#N/A,#N/A,FALSE,"GENERAL EXP.AREA"}</definedName>
    <definedName name="gazetecik" localSheetId="25" hidden="1">{#N/A,#N/A,FALSE,"Sheet1 (2)"}</definedName>
    <definedName name="gazetecik" localSheetId="27" hidden="1">{#N/A,#N/A,FALSE,"Sheet1 (2)"}</definedName>
    <definedName name="gazetecik" localSheetId="31" hidden="1">{#N/A,#N/A,FALSE,"Sheet1 (2)"}</definedName>
    <definedName name="gazetecik" localSheetId="29" hidden="1">{#N/A,#N/A,FALSE,"Sheet1 (2)"}</definedName>
    <definedName name="gazetecik" localSheetId="23" hidden="1">{#N/A,#N/A,FALSE,"Sheet1 (2)"}</definedName>
    <definedName name="gazetecik" localSheetId="55" hidden="1">{#N/A,#N/A,FALSE,"Sheet1 (2)"}</definedName>
    <definedName name="gazetecik" hidden="1">{#N/A,#N/A,FALSE,"Sheet1 (2)"}</definedName>
    <definedName name="gb" localSheetId="25" hidden="1">{#N/A,#N/A,FALSE,"BALLANTINE´S ";#N/A,#N/A,FALSE,"FUNDADOR"}</definedName>
    <definedName name="gb" localSheetId="27" hidden="1">{#N/A,#N/A,FALSE,"BALLANTINE´S ";#N/A,#N/A,FALSE,"FUNDADOR"}</definedName>
    <definedName name="gb" localSheetId="31" hidden="1">{#N/A,#N/A,FALSE,"BALLANTINE´S ";#N/A,#N/A,FALSE,"FUNDADOR"}</definedName>
    <definedName name="gb" localSheetId="29" hidden="1">{#N/A,#N/A,FALSE,"BALLANTINE´S ";#N/A,#N/A,FALSE,"FUNDADOR"}</definedName>
    <definedName name="gb" localSheetId="23" hidden="1">{#N/A,#N/A,FALSE,"BALLANTINE´S ";#N/A,#N/A,FALSE,"FUNDADOR"}</definedName>
    <definedName name="gb" localSheetId="55" hidden="1">{#N/A,#N/A,FALSE,"BALLANTINE´S ";#N/A,#N/A,FALSE,"FUNDADOR"}</definedName>
    <definedName name="gb" hidden="1">{#N/A,#N/A,FALSE,"BALLANTINE´S ";#N/A,#N/A,FALSE,"FUNDADOR"}</definedName>
    <definedName name="gberger">#REF!</definedName>
    <definedName name="gbergerg">#REF!</definedName>
    <definedName name="gbethtr">#REF!</definedName>
    <definedName name="gbgb" localSheetId="25" hidden="1">{#N/A,#N/A,FALSE,"CARATUL";#N/A,#N/A,FALSE,"PROFIT AND LOSS";#N/A,#N/A,FALSE,"GRAFICO_PBT";#N/A,#N/A,FALSE,"EXPLIC.VARIANTE";#N/A,#N/A,FALSE,"GENERAL EXP.AREA"}</definedName>
    <definedName name="gbgb" localSheetId="27" hidden="1">{#N/A,#N/A,FALSE,"CARATUL";#N/A,#N/A,FALSE,"PROFIT AND LOSS";#N/A,#N/A,FALSE,"GRAFICO_PBT";#N/A,#N/A,FALSE,"EXPLIC.VARIANTE";#N/A,#N/A,FALSE,"GENERAL EXP.AREA"}</definedName>
    <definedName name="gbgb" localSheetId="31" hidden="1">{#N/A,#N/A,FALSE,"CARATUL";#N/A,#N/A,FALSE,"PROFIT AND LOSS";#N/A,#N/A,FALSE,"GRAFICO_PBT";#N/A,#N/A,FALSE,"EXPLIC.VARIANTE";#N/A,#N/A,FALSE,"GENERAL EXP.AREA"}</definedName>
    <definedName name="gbgb" localSheetId="29" hidden="1">{#N/A,#N/A,FALSE,"CARATUL";#N/A,#N/A,FALSE,"PROFIT AND LOSS";#N/A,#N/A,FALSE,"GRAFICO_PBT";#N/A,#N/A,FALSE,"EXPLIC.VARIANTE";#N/A,#N/A,FALSE,"GENERAL EXP.AREA"}</definedName>
    <definedName name="gbgb" localSheetId="23" hidden="1">{#N/A,#N/A,FALSE,"CARATUL";#N/A,#N/A,FALSE,"PROFIT AND LOSS";#N/A,#N/A,FALSE,"GRAFICO_PBT";#N/A,#N/A,FALSE,"EXPLIC.VARIANTE";#N/A,#N/A,FALSE,"GENERAL EXP.AREA"}</definedName>
    <definedName name="gbgb" localSheetId="55" hidden="1">{#N/A,#N/A,FALSE,"CARATUL";#N/A,#N/A,FALSE,"PROFIT AND LOSS";#N/A,#N/A,FALSE,"GRAFICO_PBT";#N/A,#N/A,FALSE,"EXPLIC.VARIANTE";#N/A,#N/A,FALSE,"GENERAL EXP.AREA"}</definedName>
    <definedName name="gbgb" hidden="1">{#N/A,#N/A,FALSE,"CARATUL";#N/A,#N/A,FALSE,"PROFIT AND LOSS";#N/A,#N/A,FALSE,"GRAFICO_PBT";#N/A,#N/A,FALSE,"EXPLIC.VARIANTE";#N/A,#N/A,FALSE,"GENERAL EXP.AREA"}</definedName>
    <definedName name="gbngf">#REF!</definedName>
    <definedName name="GD">#REF!</definedName>
    <definedName name="gdaga" localSheetId="25" hidden="1">{#N/A,#N/A,FALSE,"CARATUL";#N/A,#N/A,FALSE,"PROFIT AND LOSS";#N/A,#N/A,FALSE,"GRAFICO_PBT";#N/A,#N/A,FALSE,"EXPLIC.VARIANTE";#N/A,#N/A,FALSE,"GENERAL EXP.AREA"}</definedName>
    <definedName name="gdaga" localSheetId="27" hidden="1">{#N/A,#N/A,FALSE,"CARATUL";#N/A,#N/A,FALSE,"PROFIT AND LOSS";#N/A,#N/A,FALSE,"GRAFICO_PBT";#N/A,#N/A,FALSE,"EXPLIC.VARIANTE";#N/A,#N/A,FALSE,"GENERAL EXP.AREA"}</definedName>
    <definedName name="gdaga" localSheetId="31" hidden="1">{#N/A,#N/A,FALSE,"CARATUL";#N/A,#N/A,FALSE,"PROFIT AND LOSS";#N/A,#N/A,FALSE,"GRAFICO_PBT";#N/A,#N/A,FALSE,"EXPLIC.VARIANTE";#N/A,#N/A,FALSE,"GENERAL EXP.AREA"}</definedName>
    <definedName name="gdaga" localSheetId="29" hidden="1">{#N/A,#N/A,FALSE,"CARATUL";#N/A,#N/A,FALSE,"PROFIT AND LOSS";#N/A,#N/A,FALSE,"GRAFICO_PBT";#N/A,#N/A,FALSE,"EXPLIC.VARIANTE";#N/A,#N/A,FALSE,"GENERAL EXP.AREA"}</definedName>
    <definedName name="gdaga" localSheetId="23" hidden="1">{#N/A,#N/A,FALSE,"CARATUL";#N/A,#N/A,FALSE,"PROFIT AND LOSS";#N/A,#N/A,FALSE,"GRAFICO_PBT";#N/A,#N/A,FALSE,"EXPLIC.VARIANTE";#N/A,#N/A,FALSE,"GENERAL EXP.AREA"}</definedName>
    <definedName name="gdaga" localSheetId="55" hidden="1">{#N/A,#N/A,FALSE,"CARATUL";#N/A,#N/A,FALSE,"PROFIT AND LOSS";#N/A,#N/A,FALSE,"GRAFICO_PBT";#N/A,#N/A,FALSE,"EXPLIC.VARIANTE";#N/A,#N/A,FALSE,"GENERAL EXP.AREA"}</definedName>
    <definedName name="gdaga" hidden="1">{#N/A,#N/A,FALSE,"CARATUL";#N/A,#N/A,FALSE,"PROFIT AND LOSS";#N/A,#N/A,FALSE,"GRAFICO_PBT";#N/A,#N/A,FALSE,"EXPLIC.VARIANTE";#N/A,#N/A,FALSE,"GENERAL EXP.AREA"}</definedName>
    <definedName name="gddgdf" localSheetId="25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27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31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29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23" hidden="1">{"Real",#N/A,FALSE,"CONSOLIDADO";"Real",#N/A,FALSE,"OCCIDENTE";"Real",#N/A,FALSE,"LARA";"Real",#N/A,FALSE,"CENTRO";"Real",#N/A,FALSE,"METROPOLITANA";"Real",#N/A,FALSE,"ORIENTE";"Real",#N/A,FALSE,"Pto.libre"}</definedName>
    <definedName name="gddgdf" localSheetId="55" hidden="1">{"Real",#N/A,FALSE,"CONSOLIDADO";"Real",#N/A,FALSE,"OCCIDENTE";"Real",#N/A,FALSE,"LARA";"Real",#N/A,FALSE,"CENTRO";"Real",#N/A,FALSE,"METROPOLITANA";"Real",#N/A,FALSE,"ORIENTE";"Real",#N/A,FALSE,"Pto.libre"}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ees" localSheetId="39">[1]!____p1</definedName>
    <definedName name="gdees" localSheetId="20">[1]!____p1</definedName>
    <definedName name="gdees" localSheetId="4">[1]!____p1</definedName>
    <definedName name="gdees" localSheetId="25">[1]!____p1</definedName>
    <definedName name="gdees" localSheetId="27">[1]!____p1</definedName>
    <definedName name="gdees" localSheetId="31">[1]!____p1</definedName>
    <definedName name="gdees" localSheetId="35">[1]!____p1</definedName>
    <definedName name="gdees" localSheetId="33">[1]!____p1</definedName>
    <definedName name="gdees" localSheetId="53">[1]!____p1</definedName>
    <definedName name="gdees" localSheetId="29">[1]!____p1</definedName>
    <definedName name="gdees" localSheetId="49">[1]!____p1</definedName>
    <definedName name="gdees" localSheetId="6">[1]!____p1</definedName>
    <definedName name="gdees" localSheetId="41">[1]!____p1</definedName>
    <definedName name="gdees" localSheetId="8">[1]!____p1</definedName>
    <definedName name="gdees" localSheetId="43">[1]!____p1</definedName>
    <definedName name="gdees" localSheetId="10">[1]!____p1</definedName>
    <definedName name="gdees" localSheetId="37">[1]!____p1</definedName>
    <definedName name="gdees" localSheetId="12">[1]!____p1</definedName>
    <definedName name="gdees" localSheetId="51">[1]!____p1</definedName>
    <definedName name="gdees" localSheetId="14">[1]!____p1</definedName>
    <definedName name="gdees" localSheetId="23">[1]!____p1</definedName>
    <definedName name="gdees" localSheetId="55">[0]!____p1</definedName>
    <definedName name="gdees" localSheetId="47">[1]!____p1</definedName>
    <definedName name="gdees" localSheetId="18">[1]!____p1</definedName>
    <definedName name="gdees" localSheetId="45">[1]!____p1</definedName>
    <definedName name="gdees" localSheetId="16">[1]!____p1</definedName>
    <definedName name="gdees">[0]!____p1</definedName>
    <definedName name="gdfaa" localSheetId="25" hidden="1">{#N/A,#N/A,FALSE,"caratula";#N/A,#N/A,FALSE,"Product by line";#N/A,#N/A,FALSE,"YTD";#N/A,#N/A,FALSE,"Per Units";#N/A,#N/A,FALSE,"Amount"}</definedName>
    <definedName name="gdfaa" localSheetId="27" hidden="1">{#N/A,#N/A,FALSE,"caratula";#N/A,#N/A,FALSE,"Product by line";#N/A,#N/A,FALSE,"YTD";#N/A,#N/A,FALSE,"Per Units";#N/A,#N/A,FALSE,"Amount"}</definedName>
    <definedName name="gdfaa" localSheetId="31" hidden="1">{#N/A,#N/A,FALSE,"caratula";#N/A,#N/A,FALSE,"Product by line";#N/A,#N/A,FALSE,"YTD";#N/A,#N/A,FALSE,"Per Units";#N/A,#N/A,FALSE,"Amount"}</definedName>
    <definedName name="gdfaa" localSheetId="29" hidden="1">{#N/A,#N/A,FALSE,"caratula";#N/A,#N/A,FALSE,"Product by line";#N/A,#N/A,FALSE,"YTD";#N/A,#N/A,FALSE,"Per Units";#N/A,#N/A,FALSE,"Amount"}</definedName>
    <definedName name="gdfaa" localSheetId="23" hidden="1">{#N/A,#N/A,FALSE,"caratula";#N/A,#N/A,FALSE,"Product by line";#N/A,#N/A,FALSE,"YTD";#N/A,#N/A,FALSE,"Per Units";#N/A,#N/A,FALSE,"Amount"}</definedName>
    <definedName name="gdfaa" localSheetId="55" hidden="1">{#N/A,#N/A,FALSE,"caratula";#N/A,#N/A,FALSE,"Product by line";#N/A,#N/A,FALSE,"YTD";#N/A,#N/A,FALSE,"Per Units";#N/A,#N/A,FALSE,"Amount"}</definedName>
    <definedName name="gdfaa" hidden="1">{#N/A,#N/A,FALSE,"caratula";#N/A,#N/A,FALSE,"Product by line";#N/A,#N/A,FALSE,"YTD";#N/A,#N/A,FALSE,"Per Units";#N/A,#N/A,FALSE,"Amount"}</definedName>
    <definedName name="gdfagd" localSheetId="25" hidden="1">{#N/A,#N/A,FALSE,"caratula";#N/A,#N/A,FALSE,"Product by line";#N/A,#N/A,FALSE,"YTD";#N/A,#N/A,FALSE,"Per Units";#N/A,#N/A,FALSE,"Amount"}</definedName>
    <definedName name="gdfagd" localSheetId="27" hidden="1">{#N/A,#N/A,FALSE,"caratula";#N/A,#N/A,FALSE,"Product by line";#N/A,#N/A,FALSE,"YTD";#N/A,#N/A,FALSE,"Per Units";#N/A,#N/A,FALSE,"Amount"}</definedName>
    <definedName name="gdfagd" localSheetId="31" hidden="1">{#N/A,#N/A,FALSE,"caratula";#N/A,#N/A,FALSE,"Product by line";#N/A,#N/A,FALSE,"YTD";#N/A,#N/A,FALSE,"Per Units";#N/A,#N/A,FALSE,"Amount"}</definedName>
    <definedName name="gdfagd" localSheetId="29" hidden="1">{#N/A,#N/A,FALSE,"caratula";#N/A,#N/A,FALSE,"Product by line";#N/A,#N/A,FALSE,"YTD";#N/A,#N/A,FALSE,"Per Units";#N/A,#N/A,FALSE,"Amount"}</definedName>
    <definedName name="gdfagd" localSheetId="23" hidden="1">{#N/A,#N/A,FALSE,"caratula";#N/A,#N/A,FALSE,"Product by line";#N/A,#N/A,FALSE,"YTD";#N/A,#N/A,FALSE,"Per Units";#N/A,#N/A,FALSE,"Amount"}</definedName>
    <definedName name="gdfagd" localSheetId="55" hidden="1">{#N/A,#N/A,FALSE,"caratula";#N/A,#N/A,FALSE,"Product by line";#N/A,#N/A,FALSE,"YTD";#N/A,#N/A,FALSE,"Per Units";#N/A,#N/A,FALSE,"Amount"}</definedName>
    <definedName name="gdfagd" hidden="1">{#N/A,#N/A,FALSE,"caratula";#N/A,#N/A,FALSE,"Product by line";#N/A,#N/A,FALSE,"YTD";#N/A,#N/A,FALSE,"Per Units";#N/A,#N/A,FALSE,"Amount"}</definedName>
    <definedName name="gdfg">#REF!</definedName>
    <definedName name="GDFG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fgd" localSheetId="25" hidden="1">{#N/A,#N/A,FALSE,"CARATUL";#N/A,#N/A,FALSE,"PROFIT AND LOSS";#N/A,#N/A,FALSE,"GRAFICO_PBT";#N/A,#N/A,FALSE,"EXPLIC.VARIANTE";#N/A,#N/A,FALSE,"GENERAL EXP.AREA"}</definedName>
    <definedName name="gdfgdfgd" localSheetId="27" hidden="1">{#N/A,#N/A,FALSE,"CARATUL";#N/A,#N/A,FALSE,"PROFIT AND LOSS";#N/A,#N/A,FALSE,"GRAFICO_PBT";#N/A,#N/A,FALSE,"EXPLIC.VARIANTE";#N/A,#N/A,FALSE,"GENERAL EXP.AREA"}</definedName>
    <definedName name="gdfgdfgd" localSheetId="31" hidden="1">{#N/A,#N/A,FALSE,"CARATUL";#N/A,#N/A,FALSE,"PROFIT AND LOSS";#N/A,#N/A,FALSE,"GRAFICO_PBT";#N/A,#N/A,FALSE,"EXPLIC.VARIANTE";#N/A,#N/A,FALSE,"GENERAL EXP.AREA"}</definedName>
    <definedName name="gdfgdfgd" localSheetId="29" hidden="1">{#N/A,#N/A,FALSE,"CARATUL";#N/A,#N/A,FALSE,"PROFIT AND LOSS";#N/A,#N/A,FALSE,"GRAFICO_PBT";#N/A,#N/A,FALSE,"EXPLIC.VARIANTE";#N/A,#N/A,FALSE,"GENERAL EXP.AREA"}</definedName>
    <definedName name="gdfgdfgd" localSheetId="23" hidden="1">{#N/A,#N/A,FALSE,"CARATUL";#N/A,#N/A,FALSE,"PROFIT AND LOSS";#N/A,#N/A,FALSE,"GRAFICO_PBT";#N/A,#N/A,FALSE,"EXPLIC.VARIANTE";#N/A,#N/A,FALSE,"GENERAL EXP.AREA"}</definedName>
    <definedName name="gdfgdfgd" localSheetId="55" hidden="1">{#N/A,#N/A,FALSE,"CARATUL";#N/A,#N/A,FALSE,"PROFIT AND LOSS";#N/A,#N/A,FALSE,"GRAFICO_PBT";#N/A,#N/A,FALSE,"EXPLIC.VARIANTE";#N/A,#N/A,FALSE,"GENERAL EXP.AREA"}</definedName>
    <definedName name="gdfgdfgd" hidden="1">{#N/A,#N/A,FALSE,"CARATUL";#N/A,#N/A,FALSE,"PROFIT AND LOSS";#N/A,#N/A,FALSE,"GRAFICO_PBT";#N/A,#N/A,FALSE,"EXPLIC.VARIANTE";#N/A,#N/A,FALSE,"GENERAL EXP.AREA"}</definedName>
    <definedName name="gdfgdgfd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dfgsdf" localSheetId="25" hidden="1">{#N/A,#N/A,FALSE,"BALLANTINE´S ";#N/A,#N/A,FALSE,"FUNDADOR"}</definedName>
    <definedName name="gdfgsdf" localSheetId="27" hidden="1">{#N/A,#N/A,FALSE,"BALLANTINE´S ";#N/A,#N/A,FALSE,"FUNDADOR"}</definedName>
    <definedName name="gdfgsdf" localSheetId="31" hidden="1">{#N/A,#N/A,FALSE,"BALLANTINE´S ";#N/A,#N/A,FALSE,"FUNDADOR"}</definedName>
    <definedName name="gdfgsdf" localSheetId="29" hidden="1">{#N/A,#N/A,FALSE,"BALLANTINE´S ";#N/A,#N/A,FALSE,"FUNDADOR"}</definedName>
    <definedName name="gdfgsdf" localSheetId="23" hidden="1">{#N/A,#N/A,FALSE,"BALLANTINE´S ";#N/A,#N/A,FALSE,"FUNDADOR"}</definedName>
    <definedName name="gdfgsdf" localSheetId="55" hidden="1">{#N/A,#N/A,FALSE,"BALLANTINE´S ";#N/A,#N/A,FALSE,"FUNDADOR"}</definedName>
    <definedName name="gdfgsdf" hidden="1">{#N/A,#N/A,FALSE,"BALLANTINE´S ";#N/A,#N/A,FALSE,"FUNDADOR"}</definedName>
    <definedName name="gdftert">#REF!</definedName>
    <definedName name="gdgadg" localSheetId="25" hidden="1">{#N/A,#N/A,FALSE,"CARATUL";#N/A,#N/A,FALSE,"PROFIT AND LOSS";#N/A,#N/A,FALSE,"GRAFICO_PBT";#N/A,#N/A,FALSE,"EXPLIC.VARIANTE";#N/A,#N/A,FALSE,"GENERAL EXP.AREA"}</definedName>
    <definedName name="gdgadg" localSheetId="27" hidden="1">{#N/A,#N/A,FALSE,"CARATUL";#N/A,#N/A,FALSE,"PROFIT AND LOSS";#N/A,#N/A,FALSE,"GRAFICO_PBT";#N/A,#N/A,FALSE,"EXPLIC.VARIANTE";#N/A,#N/A,FALSE,"GENERAL EXP.AREA"}</definedName>
    <definedName name="gdgadg" localSheetId="31" hidden="1">{#N/A,#N/A,FALSE,"CARATUL";#N/A,#N/A,FALSE,"PROFIT AND LOSS";#N/A,#N/A,FALSE,"GRAFICO_PBT";#N/A,#N/A,FALSE,"EXPLIC.VARIANTE";#N/A,#N/A,FALSE,"GENERAL EXP.AREA"}</definedName>
    <definedName name="gdgadg" localSheetId="29" hidden="1">{#N/A,#N/A,FALSE,"CARATUL";#N/A,#N/A,FALSE,"PROFIT AND LOSS";#N/A,#N/A,FALSE,"GRAFICO_PBT";#N/A,#N/A,FALSE,"EXPLIC.VARIANTE";#N/A,#N/A,FALSE,"GENERAL EXP.AREA"}</definedName>
    <definedName name="gdgadg" localSheetId="23" hidden="1">{#N/A,#N/A,FALSE,"CARATUL";#N/A,#N/A,FALSE,"PROFIT AND LOSS";#N/A,#N/A,FALSE,"GRAFICO_PBT";#N/A,#N/A,FALSE,"EXPLIC.VARIANTE";#N/A,#N/A,FALSE,"GENERAL EXP.AREA"}</definedName>
    <definedName name="gdgadg" localSheetId="55" hidden="1">{#N/A,#N/A,FALSE,"CARATUL";#N/A,#N/A,FALSE,"PROFIT AND LOSS";#N/A,#N/A,FALSE,"GRAFICO_PBT";#N/A,#N/A,FALSE,"EXPLIC.VARIANTE";#N/A,#N/A,FALSE,"GENERAL EXP.AREA"}</definedName>
    <definedName name="gdgadg" hidden="1">{#N/A,#N/A,FALSE,"CARATUL";#N/A,#N/A,FALSE,"PROFIT AND LOSS";#N/A,#N/A,FALSE,"GRAFICO_PBT";#N/A,#N/A,FALSE,"EXPLIC.VARIANTE";#N/A,#N/A,FALSE,"GENERAL EXP.AREA"}</definedName>
    <definedName name="GDGD" localSheetId="39">[1]!_p1</definedName>
    <definedName name="GDGD" localSheetId="20">[1]!_p1</definedName>
    <definedName name="GDGD" localSheetId="4">[1]!_p1</definedName>
    <definedName name="GDGD" localSheetId="25">[1]!_p1</definedName>
    <definedName name="GDGD" localSheetId="27">[1]!_p1</definedName>
    <definedName name="GDGD" localSheetId="31">[1]!_p1</definedName>
    <definedName name="GDGD" localSheetId="35">[1]!_p1</definedName>
    <definedName name="GDGD" localSheetId="33">[1]!_p1</definedName>
    <definedName name="GDGD" localSheetId="53">[1]!_p1</definedName>
    <definedName name="GDGD" localSheetId="29">[1]!_p1</definedName>
    <definedName name="GDGD" localSheetId="49">[1]!_p1</definedName>
    <definedName name="GDGD" localSheetId="6">[1]!_p1</definedName>
    <definedName name="GDGD" localSheetId="41">[1]!_p1</definedName>
    <definedName name="GDGD" localSheetId="8">[1]!_p1</definedName>
    <definedName name="GDGD" localSheetId="43">[1]!_p1</definedName>
    <definedName name="GDGD" localSheetId="10">[1]!_p1</definedName>
    <definedName name="GDGD" localSheetId="37">[1]!_p1</definedName>
    <definedName name="GDGD" localSheetId="12">[1]!_p1</definedName>
    <definedName name="GDGD" localSheetId="51">[1]!_p1</definedName>
    <definedName name="GDGD" localSheetId="14">[1]!_p1</definedName>
    <definedName name="GDGD" localSheetId="23">[1]!_p1</definedName>
    <definedName name="GDGD" localSheetId="55">[0]!_p1</definedName>
    <definedName name="GDGD" localSheetId="47">[1]!_p1</definedName>
    <definedName name="GDGD" localSheetId="18">[1]!_p1</definedName>
    <definedName name="GDGD" localSheetId="45">[1]!_p1</definedName>
    <definedName name="GDGD" localSheetId="16">[1]!_p1</definedName>
    <definedName name="GDGD">[0]!_p1</definedName>
    <definedName name="gdtyrey">#REF!</definedName>
    <definedName name="ge">#REF!</definedName>
    <definedName name="GE_3">#REF!</definedName>
    <definedName name="geafe" localSheetId="39">[1]!_p1</definedName>
    <definedName name="geafe" localSheetId="20">[1]!_p1</definedName>
    <definedName name="geafe" localSheetId="4">[1]!_p1</definedName>
    <definedName name="geafe" localSheetId="25">[1]!_p1</definedName>
    <definedName name="geafe" localSheetId="27">[1]!_p1</definedName>
    <definedName name="geafe" localSheetId="31">[1]!_p1</definedName>
    <definedName name="geafe" localSheetId="35">[1]!_p1</definedName>
    <definedName name="geafe" localSheetId="33">[1]!_p1</definedName>
    <definedName name="geafe" localSheetId="53">[1]!_p1</definedName>
    <definedName name="geafe" localSheetId="29">[1]!_p1</definedName>
    <definedName name="geafe" localSheetId="49">[1]!_p1</definedName>
    <definedName name="geafe" localSheetId="6">[1]!_p1</definedName>
    <definedName name="geafe" localSheetId="41">[1]!_p1</definedName>
    <definedName name="geafe" localSheetId="8">[1]!_p1</definedName>
    <definedName name="geafe" localSheetId="43">[1]!_p1</definedName>
    <definedName name="geafe" localSheetId="10">[1]!_p1</definedName>
    <definedName name="geafe" localSheetId="37">[1]!_p1</definedName>
    <definedName name="geafe" localSheetId="12">[1]!_p1</definedName>
    <definedName name="geafe" localSheetId="51">[1]!_p1</definedName>
    <definedName name="geafe" localSheetId="14">[1]!_p1</definedName>
    <definedName name="geafe" localSheetId="23">[1]!_p1</definedName>
    <definedName name="geafe" localSheetId="55">[0]!_p1</definedName>
    <definedName name="geafe" localSheetId="47">[1]!_p1</definedName>
    <definedName name="geafe" localSheetId="18">[1]!_p1</definedName>
    <definedName name="geafe" localSheetId="45">[1]!_p1</definedName>
    <definedName name="geafe" localSheetId="16">[1]!_p1</definedName>
    <definedName name="geafe">[0]!_p1</definedName>
    <definedName name="geafe_1">#NAME?</definedName>
    <definedName name="geafe_2">#NAME?</definedName>
    <definedName name="geafe_3">#NAME?</definedName>
    <definedName name="geafe_4">#NAME?</definedName>
    <definedName name="geafew" localSheetId="39">[1]!_p1</definedName>
    <definedName name="geafew" localSheetId="20">[1]!_p1</definedName>
    <definedName name="geafew" localSheetId="4">[1]!_p1</definedName>
    <definedName name="geafew" localSheetId="25">[1]!_p1</definedName>
    <definedName name="geafew" localSheetId="27">[1]!_p1</definedName>
    <definedName name="geafew" localSheetId="31">[1]!_p1</definedName>
    <definedName name="geafew" localSheetId="35">[1]!_p1</definedName>
    <definedName name="geafew" localSheetId="33">[1]!_p1</definedName>
    <definedName name="geafew" localSheetId="53">[1]!_p1</definedName>
    <definedName name="geafew" localSheetId="29">[1]!_p1</definedName>
    <definedName name="geafew" localSheetId="49">[1]!_p1</definedName>
    <definedName name="geafew" localSheetId="6">[1]!_p1</definedName>
    <definedName name="geafew" localSheetId="41">[1]!_p1</definedName>
    <definedName name="geafew" localSheetId="8">[1]!_p1</definedName>
    <definedName name="geafew" localSheetId="43">[1]!_p1</definedName>
    <definedName name="geafew" localSheetId="10">[1]!_p1</definedName>
    <definedName name="geafew" localSheetId="37">[1]!_p1</definedName>
    <definedName name="geafew" localSheetId="12">[1]!_p1</definedName>
    <definedName name="geafew" localSheetId="51">[1]!_p1</definedName>
    <definedName name="geafew" localSheetId="14">[1]!_p1</definedName>
    <definedName name="geafew" localSheetId="23">[1]!_p1</definedName>
    <definedName name="geafew" localSheetId="55">[0]!_p1</definedName>
    <definedName name="geafew" localSheetId="47">[1]!_p1</definedName>
    <definedName name="geafew" localSheetId="18">[1]!_p1</definedName>
    <definedName name="geafew" localSheetId="45">[1]!_p1</definedName>
    <definedName name="geafew" localSheetId="16">[1]!_p1</definedName>
    <definedName name="geafew">[0]!_p1</definedName>
    <definedName name="geafew_1">#NAME?</definedName>
    <definedName name="geafew_2">#NAME?</definedName>
    <definedName name="geafew_3">#NAME?</definedName>
    <definedName name="geafew_4">#NAME?</definedName>
    <definedName name="geaga" localSheetId="39">[1]!_p1</definedName>
    <definedName name="geaga" localSheetId="20">[1]!_p1</definedName>
    <definedName name="geaga" localSheetId="4">[1]!_p1</definedName>
    <definedName name="geaga" localSheetId="25">[1]!_p1</definedName>
    <definedName name="geaga" localSheetId="27">[1]!_p1</definedName>
    <definedName name="geaga" localSheetId="31">[1]!_p1</definedName>
    <definedName name="geaga" localSheetId="35">[1]!_p1</definedName>
    <definedName name="geaga" localSheetId="33">[1]!_p1</definedName>
    <definedName name="geaga" localSheetId="53">[1]!_p1</definedName>
    <definedName name="geaga" localSheetId="29">[1]!_p1</definedName>
    <definedName name="geaga" localSheetId="49">[1]!_p1</definedName>
    <definedName name="geaga" localSheetId="6">[1]!_p1</definedName>
    <definedName name="geaga" localSheetId="41">[1]!_p1</definedName>
    <definedName name="geaga" localSheetId="8">[1]!_p1</definedName>
    <definedName name="geaga" localSheetId="43">[1]!_p1</definedName>
    <definedName name="geaga" localSheetId="10">[1]!_p1</definedName>
    <definedName name="geaga" localSheetId="37">[1]!_p1</definedName>
    <definedName name="geaga" localSheetId="12">[1]!_p1</definedName>
    <definedName name="geaga" localSheetId="51">[1]!_p1</definedName>
    <definedName name="geaga" localSheetId="14">[1]!_p1</definedName>
    <definedName name="geaga" localSheetId="23">[1]!_p1</definedName>
    <definedName name="geaga" localSheetId="55">[0]!_p1</definedName>
    <definedName name="geaga" localSheetId="47">[1]!_p1</definedName>
    <definedName name="geaga" localSheetId="18">[1]!_p1</definedName>
    <definedName name="geaga" localSheetId="45">[1]!_p1</definedName>
    <definedName name="geaga" localSheetId="16">[1]!_p1</definedName>
    <definedName name="geaga">[0]!_p1</definedName>
    <definedName name="geaga_1">#NAME?</definedName>
    <definedName name="geaga_2">#NAME?</definedName>
    <definedName name="geaga_3">#NAME?</definedName>
    <definedName name="geaga_4">#NAME?</definedName>
    <definedName name="geage" localSheetId="39">[1]!_p1</definedName>
    <definedName name="geage" localSheetId="20">[1]!_p1</definedName>
    <definedName name="geage" localSheetId="4">[1]!_p1</definedName>
    <definedName name="geage" localSheetId="25">[1]!_p1</definedName>
    <definedName name="geage" localSheetId="27">[1]!_p1</definedName>
    <definedName name="geage" localSheetId="31">[1]!_p1</definedName>
    <definedName name="geage" localSheetId="35">[1]!_p1</definedName>
    <definedName name="geage" localSheetId="33">[1]!_p1</definedName>
    <definedName name="geage" localSheetId="53">[1]!_p1</definedName>
    <definedName name="geage" localSheetId="29">[1]!_p1</definedName>
    <definedName name="geage" localSheetId="49">[1]!_p1</definedName>
    <definedName name="geage" localSheetId="6">[1]!_p1</definedName>
    <definedName name="geage" localSheetId="41">[1]!_p1</definedName>
    <definedName name="geage" localSheetId="8">[1]!_p1</definedName>
    <definedName name="geage" localSheetId="43">[1]!_p1</definedName>
    <definedName name="geage" localSheetId="10">[1]!_p1</definedName>
    <definedName name="geage" localSheetId="37">[1]!_p1</definedName>
    <definedName name="geage" localSheetId="12">[1]!_p1</definedName>
    <definedName name="geage" localSheetId="51">[1]!_p1</definedName>
    <definedName name="geage" localSheetId="14">[1]!_p1</definedName>
    <definedName name="geage" localSheetId="23">[1]!_p1</definedName>
    <definedName name="geage" localSheetId="55">[0]!_p1</definedName>
    <definedName name="geage" localSheetId="47">[1]!_p1</definedName>
    <definedName name="geage" localSheetId="18">[1]!_p1</definedName>
    <definedName name="geage" localSheetId="45">[1]!_p1</definedName>
    <definedName name="geage" localSheetId="16">[1]!_p1</definedName>
    <definedName name="geage">[0]!_p1</definedName>
    <definedName name="geage_1">#NAME?</definedName>
    <definedName name="geage_2">#NAME?</definedName>
    <definedName name="geage_3">#NAME?</definedName>
    <definedName name="geage_4">#NAME?</definedName>
    <definedName name="geaha" localSheetId="39">[1]!_p1</definedName>
    <definedName name="geaha" localSheetId="20">[1]!_p1</definedName>
    <definedName name="geaha" localSheetId="4">[1]!_p1</definedName>
    <definedName name="geaha" localSheetId="25">[1]!_p1</definedName>
    <definedName name="geaha" localSheetId="27">[1]!_p1</definedName>
    <definedName name="geaha" localSheetId="31">[1]!_p1</definedName>
    <definedName name="geaha" localSheetId="35">[1]!_p1</definedName>
    <definedName name="geaha" localSheetId="33">[1]!_p1</definedName>
    <definedName name="geaha" localSheetId="53">[1]!_p1</definedName>
    <definedName name="geaha" localSheetId="29">[1]!_p1</definedName>
    <definedName name="geaha" localSheetId="49">[1]!_p1</definedName>
    <definedName name="geaha" localSheetId="6">[1]!_p1</definedName>
    <definedName name="geaha" localSheetId="41">[1]!_p1</definedName>
    <definedName name="geaha" localSheetId="8">[1]!_p1</definedName>
    <definedName name="geaha" localSheetId="43">[1]!_p1</definedName>
    <definedName name="geaha" localSheetId="10">[1]!_p1</definedName>
    <definedName name="geaha" localSheetId="37">[1]!_p1</definedName>
    <definedName name="geaha" localSheetId="12">[1]!_p1</definedName>
    <definedName name="geaha" localSheetId="51">[1]!_p1</definedName>
    <definedName name="geaha" localSheetId="14">[1]!_p1</definedName>
    <definedName name="geaha" localSheetId="23">[1]!_p1</definedName>
    <definedName name="geaha" localSheetId="55">[0]!_p1</definedName>
    <definedName name="geaha" localSheetId="47">[1]!_p1</definedName>
    <definedName name="geaha" localSheetId="18">[1]!_p1</definedName>
    <definedName name="geaha" localSheetId="45">[1]!_p1</definedName>
    <definedName name="geaha" localSheetId="16">[1]!_p1</definedName>
    <definedName name="geaha">[0]!_p1</definedName>
    <definedName name="geaha_1">#NAME?</definedName>
    <definedName name="geaha_2">#NAME?</definedName>
    <definedName name="geaha_3">#NAME?</definedName>
    <definedName name="geaha_4">#NAME?</definedName>
    <definedName name="geawfge" localSheetId="39">[1]!_p1</definedName>
    <definedName name="geawfge" localSheetId="20">[1]!_p1</definedName>
    <definedName name="geawfge" localSheetId="4">[1]!_p1</definedName>
    <definedName name="geawfge" localSheetId="25">[1]!_p1</definedName>
    <definedName name="geawfge" localSheetId="27">[1]!_p1</definedName>
    <definedName name="geawfge" localSheetId="31">[1]!_p1</definedName>
    <definedName name="geawfge" localSheetId="35">[1]!_p1</definedName>
    <definedName name="geawfge" localSheetId="33">[1]!_p1</definedName>
    <definedName name="geawfge" localSheetId="53">[1]!_p1</definedName>
    <definedName name="geawfge" localSheetId="29">[1]!_p1</definedName>
    <definedName name="geawfge" localSheetId="49">[1]!_p1</definedName>
    <definedName name="geawfge" localSheetId="6">[1]!_p1</definedName>
    <definedName name="geawfge" localSheetId="41">[1]!_p1</definedName>
    <definedName name="geawfge" localSheetId="8">[1]!_p1</definedName>
    <definedName name="geawfge" localSheetId="43">[1]!_p1</definedName>
    <definedName name="geawfge" localSheetId="10">[1]!_p1</definedName>
    <definedName name="geawfge" localSheetId="37">[1]!_p1</definedName>
    <definedName name="geawfge" localSheetId="12">[1]!_p1</definedName>
    <definedName name="geawfge" localSheetId="51">[1]!_p1</definedName>
    <definedName name="geawfge" localSheetId="14">[1]!_p1</definedName>
    <definedName name="geawfge" localSheetId="23">[1]!_p1</definedName>
    <definedName name="geawfge" localSheetId="55">[0]!_p1</definedName>
    <definedName name="geawfge" localSheetId="47">[1]!_p1</definedName>
    <definedName name="geawfge" localSheetId="18">[1]!_p1</definedName>
    <definedName name="geawfge" localSheetId="45">[1]!_p1</definedName>
    <definedName name="geawfge" localSheetId="16">[1]!_p1</definedName>
    <definedName name="geawfge">[0]!_p1</definedName>
    <definedName name="geawfge_1">#NAME?</definedName>
    <definedName name="geawfge_2">#NAME?</definedName>
    <definedName name="geawfge_3">#NAME?</definedName>
    <definedName name="geawfge_4">#NAME?</definedName>
    <definedName name="geegege">#REF!</definedName>
    <definedName name="gefeah" localSheetId="39">[1]!_p1</definedName>
    <definedName name="gefeah" localSheetId="20">[1]!_p1</definedName>
    <definedName name="gefeah" localSheetId="4">[1]!_p1</definedName>
    <definedName name="gefeah" localSheetId="25">[1]!_p1</definedName>
    <definedName name="gefeah" localSheetId="27">[1]!_p1</definedName>
    <definedName name="gefeah" localSheetId="31">[1]!_p1</definedName>
    <definedName name="gefeah" localSheetId="35">[1]!_p1</definedName>
    <definedName name="gefeah" localSheetId="33">[1]!_p1</definedName>
    <definedName name="gefeah" localSheetId="53">[1]!_p1</definedName>
    <definedName name="gefeah" localSheetId="29">[1]!_p1</definedName>
    <definedName name="gefeah" localSheetId="49">[1]!_p1</definedName>
    <definedName name="gefeah" localSheetId="6">[1]!_p1</definedName>
    <definedName name="gefeah" localSheetId="41">[1]!_p1</definedName>
    <definedName name="gefeah" localSheetId="8">[1]!_p1</definedName>
    <definedName name="gefeah" localSheetId="43">[1]!_p1</definedName>
    <definedName name="gefeah" localSheetId="10">[1]!_p1</definedName>
    <definedName name="gefeah" localSheetId="37">[1]!_p1</definedName>
    <definedName name="gefeah" localSheetId="12">[1]!_p1</definedName>
    <definedName name="gefeah" localSheetId="51">[1]!_p1</definedName>
    <definedName name="gefeah" localSheetId="14">[1]!_p1</definedName>
    <definedName name="gefeah" localSheetId="23">[1]!_p1</definedName>
    <definedName name="gefeah" localSheetId="55">[0]!_p1</definedName>
    <definedName name="gefeah" localSheetId="47">[1]!_p1</definedName>
    <definedName name="gefeah" localSheetId="18">[1]!_p1</definedName>
    <definedName name="gefeah" localSheetId="45">[1]!_p1</definedName>
    <definedName name="gefeah" localSheetId="16">[1]!_p1</definedName>
    <definedName name="gefeah">[0]!_p1</definedName>
    <definedName name="gefeah_1">#NAME?</definedName>
    <definedName name="gefeah_2">#NAME?</definedName>
    <definedName name="gefeah_3">#NAME?</definedName>
    <definedName name="gefeah_4">#NAME?</definedName>
    <definedName name="gefge" localSheetId="25" hidden="1">{#N/A,#N/A,FALSE,"Sheet1 (2)"}</definedName>
    <definedName name="gefge" localSheetId="27" hidden="1">{#N/A,#N/A,FALSE,"Sheet1 (2)"}</definedName>
    <definedName name="gefge" localSheetId="31" hidden="1">{#N/A,#N/A,FALSE,"Sheet1 (2)"}</definedName>
    <definedName name="gefge" localSheetId="29" hidden="1">{#N/A,#N/A,FALSE,"Sheet1 (2)"}</definedName>
    <definedName name="gefge" localSheetId="23" hidden="1">{#N/A,#N/A,FALSE,"Sheet1 (2)"}</definedName>
    <definedName name="gefge" localSheetId="55" hidden="1">{#N/A,#N/A,FALSE,"Sheet1 (2)"}</definedName>
    <definedName name="gefge" hidden="1">{#N/A,#N/A,FALSE,"Sheet1 (2)"}</definedName>
    <definedName name="gefgea" localSheetId="39">[1]!_p1</definedName>
    <definedName name="gefgea" localSheetId="20">[1]!_p1</definedName>
    <definedName name="gefgea" localSheetId="4">[1]!_p1</definedName>
    <definedName name="gefgea" localSheetId="25">[1]!_p1</definedName>
    <definedName name="gefgea" localSheetId="27">[1]!_p1</definedName>
    <definedName name="gefgea" localSheetId="31">[1]!_p1</definedName>
    <definedName name="gefgea" localSheetId="35">[1]!_p1</definedName>
    <definedName name="gefgea" localSheetId="33">[1]!_p1</definedName>
    <definedName name="gefgea" localSheetId="53">[1]!_p1</definedName>
    <definedName name="gefgea" localSheetId="29">[1]!_p1</definedName>
    <definedName name="gefgea" localSheetId="49">[1]!_p1</definedName>
    <definedName name="gefgea" localSheetId="6">[1]!_p1</definedName>
    <definedName name="gefgea" localSheetId="41">[1]!_p1</definedName>
    <definedName name="gefgea" localSheetId="8">[1]!_p1</definedName>
    <definedName name="gefgea" localSheetId="43">[1]!_p1</definedName>
    <definedName name="gefgea" localSheetId="10">[1]!_p1</definedName>
    <definedName name="gefgea" localSheetId="37">[1]!_p1</definedName>
    <definedName name="gefgea" localSheetId="12">[1]!_p1</definedName>
    <definedName name="gefgea" localSheetId="51">[1]!_p1</definedName>
    <definedName name="gefgea" localSheetId="14">[1]!_p1</definedName>
    <definedName name="gefgea" localSheetId="23">[1]!_p1</definedName>
    <definedName name="gefgea" localSheetId="55">[0]!_p1</definedName>
    <definedName name="gefgea" localSheetId="47">[1]!_p1</definedName>
    <definedName name="gefgea" localSheetId="18">[1]!_p1</definedName>
    <definedName name="gefgea" localSheetId="45">[1]!_p1</definedName>
    <definedName name="gefgea" localSheetId="16">[1]!_p1</definedName>
    <definedName name="gefgea">[0]!_p1</definedName>
    <definedName name="gefgea_1">#NAME?</definedName>
    <definedName name="gefgea_2">#NAME?</definedName>
    <definedName name="gefgea_3">#NAME?</definedName>
    <definedName name="gefgea_4">#NAME?</definedName>
    <definedName name="gegaeh" localSheetId="39">[1]!_p1</definedName>
    <definedName name="gegaeh" localSheetId="20">[1]!_p1</definedName>
    <definedName name="gegaeh" localSheetId="4">[1]!_p1</definedName>
    <definedName name="gegaeh" localSheetId="25">[1]!_p1</definedName>
    <definedName name="gegaeh" localSheetId="27">[1]!_p1</definedName>
    <definedName name="gegaeh" localSheetId="31">[1]!_p1</definedName>
    <definedName name="gegaeh" localSheetId="35">[1]!_p1</definedName>
    <definedName name="gegaeh" localSheetId="33">[1]!_p1</definedName>
    <definedName name="gegaeh" localSheetId="53">[1]!_p1</definedName>
    <definedName name="gegaeh" localSheetId="29">[1]!_p1</definedName>
    <definedName name="gegaeh" localSheetId="49">[1]!_p1</definedName>
    <definedName name="gegaeh" localSheetId="6">[1]!_p1</definedName>
    <definedName name="gegaeh" localSheetId="41">[1]!_p1</definedName>
    <definedName name="gegaeh" localSheetId="8">[1]!_p1</definedName>
    <definedName name="gegaeh" localSheetId="43">[1]!_p1</definedName>
    <definedName name="gegaeh" localSheetId="10">[1]!_p1</definedName>
    <definedName name="gegaeh" localSheetId="37">[1]!_p1</definedName>
    <definedName name="gegaeh" localSheetId="12">[1]!_p1</definedName>
    <definedName name="gegaeh" localSheetId="51">[1]!_p1</definedName>
    <definedName name="gegaeh" localSheetId="14">[1]!_p1</definedName>
    <definedName name="gegaeh" localSheetId="23">[1]!_p1</definedName>
    <definedName name="gegaeh" localSheetId="55">[0]!_p1</definedName>
    <definedName name="gegaeh" localSheetId="47">[1]!_p1</definedName>
    <definedName name="gegaeh" localSheetId="18">[1]!_p1</definedName>
    <definedName name="gegaeh" localSheetId="45">[1]!_p1</definedName>
    <definedName name="gegaeh" localSheetId="16">[1]!_p1</definedName>
    <definedName name="gegaeh">[0]!_p1</definedName>
    <definedName name="gegaeh_1">#NAME?</definedName>
    <definedName name="gegaeh_2">#NAME?</definedName>
    <definedName name="gegaeh_3">#NAME?</definedName>
    <definedName name="gegaeh_4">#NAME?</definedName>
    <definedName name="gege" localSheetId="39">[1]!_p1</definedName>
    <definedName name="gege" localSheetId="20">[1]!_p1</definedName>
    <definedName name="gege" localSheetId="4">[1]!_p1</definedName>
    <definedName name="gege" localSheetId="25">[1]!_p1</definedName>
    <definedName name="gege" localSheetId="27">[1]!_p1</definedName>
    <definedName name="gege" localSheetId="31">[1]!_p1</definedName>
    <definedName name="gege" localSheetId="35">[1]!_p1</definedName>
    <definedName name="gege" localSheetId="33">[1]!_p1</definedName>
    <definedName name="gege" localSheetId="53">[1]!_p1</definedName>
    <definedName name="gege" localSheetId="29">[1]!_p1</definedName>
    <definedName name="gege" localSheetId="49">[1]!_p1</definedName>
    <definedName name="gege" localSheetId="6">[1]!_p1</definedName>
    <definedName name="gege" localSheetId="41">[1]!_p1</definedName>
    <definedName name="gege" localSheetId="8">[1]!_p1</definedName>
    <definedName name="gege" localSheetId="43">[1]!_p1</definedName>
    <definedName name="gege" localSheetId="10">[1]!_p1</definedName>
    <definedName name="gege" localSheetId="37">[1]!_p1</definedName>
    <definedName name="gege" localSheetId="12">[1]!_p1</definedName>
    <definedName name="gege" localSheetId="51">[1]!_p1</definedName>
    <definedName name="gege" localSheetId="14">[1]!_p1</definedName>
    <definedName name="gege" localSheetId="23">[1]!_p1</definedName>
    <definedName name="gege" localSheetId="55">[0]!_p1</definedName>
    <definedName name="gege" localSheetId="47">[1]!_p1</definedName>
    <definedName name="gege" localSheetId="18">[1]!_p1</definedName>
    <definedName name="gege" localSheetId="45">[1]!_p1</definedName>
    <definedName name="gege" localSheetId="16">[1]!_p1</definedName>
    <definedName name="gege">[0]!_p1</definedName>
    <definedName name="gege_1">#NAME?</definedName>
    <definedName name="gege_2">#NAME?</definedName>
    <definedName name="gege_3">#NAME?</definedName>
    <definedName name="gege_4">#NAME?</definedName>
    <definedName name="gegwe" localSheetId="25" hidden="1">{#N/A,#N/A,FALSE,"CARATUL";#N/A,#N/A,FALSE,"PROFIT AND LOSS";#N/A,#N/A,FALSE,"GRAFICO_PBT";#N/A,#N/A,FALSE,"EXPLIC.VARIANTE";#N/A,#N/A,FALSE,"GENERAL EXP.AREA"}</definedName>
    <definedName name="gegwe" localSheetId="27" hidden="1">{#N/A,#N/A,FALSE,"CARATUL";#N/A,#N/A,FALSE,"PROFIT AND LOSS";#N/A,#N/A,FALSE,"GRAFICO_PBT";#N/A,#N/A,FALSE,"EXPLIC.VARIANTE";#N/A,#N/A,FALSE,"GENERAL EXP.AREA"}</definedName>
    <definedName name="gegwe" localSheetId="31" hidden="1">{#N/A,#N/A,FALSE,"CARATUL";#N/A,#N/A,FALSE,"PROFIT AND LOSS";#N/A,#N/A,FALSE,"GRAFICO_PBT";#N/A,#N/A,FALSE,"EXPLIC.VARIANTE";#N/A,#N/A,FALSE,"GENERAL EXP.AREA"}</definedName>
    <definedName name="gegwe" localSheetId="29" hidden="1">{#N/A,#N/A,FALSE,"CARATUL";#N/A,#N/A,FALSE,"PROFIT AND LOSS";#N/A,#N/A,FALSE,"GRAFICO_PBT";#N/A,#N/A,FALSE,"EXPLIC.VARIANTE";#N/A,#N/A,FALSE,"GENERAL EXP.AREA"}</definedName>
    <definedName name="gegwe" localSheetId="23" hidden="1">{#N/A,#N/A,FALSE,"CARATUL";#N/A,#N/A,FALSE,"PROFIT AND LOSS";#N/A,#N/A,FALSE,"GRAFICO_PBT";#N/A,#N/A,FALSE,"EXPLIC.VARIANTE";#N/A,#N/A,FALSE,"GENERAL EXP.AREA"}</definedName>
    <definedName name="gegwe" localSheetId="55" hidden="1">{#N/A,#N/A,FALSE,"CARATUL";#N/A,#N/A,FALSE,"PROFIT AND LOSS";#N/A,#N/A,FALSE,"GRAFICO_PBT";#N/A,#N/A,FALSE,"EXPLIC.VARIANTE";#N/A,#N/A,FALSE,"GENERAL EXP.AREA"}</definedName>
    <definedName name="gegwe" hidden="1">{#N/A,#N/A,FALSE,"CARATUL";#N/A,#N/A,FALSE,"PROFIT AND LOSS";#N/A,#N/A,FALSE,"GRAFICO_PBT";#N/A,#N/A,FALSE,"EXPLIC.VARIANTE";#N/A,#N/A,FALSE,"GENERAL EXP.AREA"}</definedName>
    <definedName name="gehh" localSheetId="39">[1]!_p1</definedName>
    <definedName name="gehh" localSheetId="20">[1]!_p1</definedName>
    <definedName name="gehh" localSheetId="4">[1]!_p1</definedName>
    <definedName name="gehh" localSheetId="25">[1]!_p1</definedName>
    <definedName name="gehh" localSheetId="27">[1]!_p1</definedName>
    <definedName name="gehh" localSheetId="31">[1]!_p1</definedName>
    <definedName name="gehh" localSheetId="35">[1]!_p1</definedName>
    <definedName name="gehh" localSheetId="33">[1]!_p1</definedName>
    <definedName name="gehh" localSheetId="53">[1]!_p1</definedName>
    <definedName name="gehh" localSheetId="29">[1]!_p1</definedName>
    <definedName name="gehh" localSheetId="49">[1]!_p1</definedName>
    <definedName name="gehh" localSheetId="6">[1]!_p1</definedName>
    <definedName name="gehh" localSheetId="41">[1]!_p1</definedName>
    <definedName name="gehh" localSheetId="8">[1]!_p1</definedName>
    <definedName name="gehh" localSheetId="43">[1]!_p1</definedName>
    <definedName name="gehh" localSheetId="10">[1]!_p1</definedName>
    <definedName name="gehh" localSheetId="37">[1]!_p1</definedName>
    <definedName name="gehh" localSheetId="12">[1]!_p1</definedName>
    <definedName name="gehh" localSheetId="51">[1]!_p1</definedName>
    <definedName name="gehh" localSheetId="14">[1]!_p1</definedName>
    <definedName name="gehh" localSheetId="23">[1]!_p1</definedName>
    <definedName name="gehh" localSheetId="55">[0]!_p1</definedName>
    <definedName name="gehh" localSheetId="47">[1]!_p1</definedName>
    <definedName name="gehh" localSheetId="18">[1]!_p1</definedName>
    <definedName name="gehh" localSheetId="45">[1]!_p1</definedName>
    <definedName name="gehh" localSheetId="16">[1]!_p1</definedName>
    <definedName name="gehh">[0]!_p1</definedName>
    <definedName name="gehh_1">#NAME?</definedName>
    <definedName name="gehh_2">#NAME?</definedName>
    <definedName name="gehh_3">#NAME?</definedName>
    <definedName name="gehh_4">#NAME?</definedName>
    <definedName name="GELATO">#REF!</definedName>
    <definedName name="gen">#REF!</definedName>
    <definedName name="GENGLO">#REF!</definedName>
    <definedName name="genio">#REF!</definedName>
    <definedName name="GER">#REF!</definedName>
    <definedName name="geração" localSheetId="39">[1]!___p1</definedName>
    <definedName name="geração" localSheetId="20">[1]!___p1</definedName>
    <definedName name="geração" localSheetId="4">[1]!___p1</definedName>
    <definedName name="geração" localSheetId="25">[1]!___p1</definedName>
    <definedName name="geração" localSheetId="27">[1]!___p1</definedName>
    <definedName name="geração" localSheetId="31">[1]!___p1</definedName>
    <definedName name="geração" localSheetId="35">[1]!___p1</definedName>
    <definedName name="geração" localSheetId="33">[1]!___p1</definedName>
    <definedName name="geração" localSheetId="53">[1]!___p1</definedName>
    <definedName name="geração" localSheetId="29">[1]!___p1</definedName>
    <definedName name="geração" localSheetId="49">[1]!___p1</definedName>
    <definedName name="geração" localSheetId="6">[1]!___p1</definedName>
    <definedName name="geração" localSheetId="41">[1]!___p1</definedName>
    <definedName name="geração" localSheetId="8">[1]!___p1</definedName>
    <definedName name="geração" localSheetId="43">[1]!___p1</definedName>
    <definedName name="geração" localSheetId="10">[1]!___p1</definedName>
    <definedName name="geração" localSheetId="37">[1]!___p1</definedName>
    <definedName name="geração" localSheetId="12">[1]!___p1</definedName>
    <definedName name="geração" localSheetId="51">[1]!___p1</definedName>
    <definedName name="geração" localSheetId="14">[1]!___p1</definedName>
    <definedName name="geração" localSheetId="23">[1]!___p1</definedName>
    <definedName name="geração" localSheetId="55">[0]!___p1</definedName>
    <definedName name="geração" localSheetId="47">[1]!___p1</definedName>
    <definedName name="geração" localSheetId="18">[1]!___p1</definedName>
    <definedName name="geração" localSheetId="45">[1]!___p1</definedName>
    <definedName name="geração" localSheetId="16">[1]!___p1</definedName>
    <definedName name="geração">[0]!___p1</definedName>
    <definedName name="geraewf" localSheetId="39">[1]!_p1</definedName>
    <definedName name="geraewf" localSheetId="20">[1]!_p1</definedName>
    <definedName name="geraewf" localSheetId="4">[1]!_p1</definedName>
    <definedName name="geraewf" localSheetId="25">[1]!_p1</definedName>
    <definedName name="geraewf" localSheetId="27">[1]!_p1</definedName>
    <definedName name="geraewf" localSheetId="31">[1]!_p1</definedName>
    <definedName name="geraewf" localSheetId="35">[1]!_p1</definedName>
    <definedName name="geraewf" localSheetId="33">[1]!_p1</definedName>
    <definedName name="geraewf" localSheetId="53">[1]!_p1</definedName>
    <definedName name="geraewf" localSheetId="29">[1]!_p1</definedName>
    <definedName name="geraewf" localSheetId="49">[1]!_p1</definedName>
    <definedName name="geraewf" localSheetId="6">[1]!_p1</definedName>
    <definedName name="geraewf" localSheetId="41">[1]!_p1</definedName>
    <definedName name="geraewf" localSheetId="8">[1]!_p1</definedName>
    <definedName name="geraewf" localSheetId="43">[1]!_p1</definedName>
    <definedName name="geraewf" localSheetId="10">[1]!_p1</definedName>
    <definedName name="geraewf" localSheetId="37">[1]!_p1</definedName>
    <definedName name="geraewf" localSheetId="12">[1]!_p1</definedName>
    <definedName name="geraewf" localSheetId="51">[1]!_p1</definedName>
    <definedName name="geraewf" localSheetId="14">[1]!_p1</definedName>
    <definedName name="geraewf" localSheetId="23">[1]!_p1</definedName>
    <definedName name="geraewf" localSheetId="55">[0]!_p1</definedName>
    <definedName name="geraewf" localSheetId="47">[1]!_p1</definedName>
    <definedName name="geraewf" localSheetId="18">[1]!_p1</definedName>
    <definedName name="geraewf" localSheetId="45">[1]!_p1</definedName>
    <definedName name="geraewf" localSheetId="16">[1]!_p1</definedName>
    <definedName name="geraewf">[0]!_p1</definedName>
    <definedName name="geraewf_1">#NAME?</definedName>
    <definedName name="geraewf_2">#NAME?</definedName>
    <definedName name="geraewf_3">#NAME?</definedName>
    <definedName name="geraewf_4">#NAME?</definedName>
    <definedName name="Geral">#REF!</definedName>
    <definedName name="gerall">#REF!</definedName>
    <definedName name="gerge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gerg">#REF!</definedName>
    <definedName name="gergwa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gwa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rtrey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ey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ertrgf">#REF!</definedName>
    <definedName name="gestw3" localSheetId="25" hidden="1">{"'Janeiro'!$A$1:$I$153"}</definedName>
    <definedName name="gestw3" localSheetId="27" hidden="1">{"'Janeiro'!$A$1:$I$153"}</definedName>
    <definedName name="gestw3" localSheetId="31" hidden="1">{"'Janeiro'!$A$1:$I$153"}</definedName>
    <definedName name="gestw3" localSheetId="29" hidden="1">{"'Janeiro'!$A$1:$I$153"}</definedName>
    <definedName name="gestw3" localSheetId="23" hidden="1">{"'Janeiro'!$A$1:$I$153"}</definedName>
    <definedName name="gestw3" localSheetId="55" hidden="1">{"'Janeiro'!$A$1:$I$153"}</definedName>
    <definedName name="gestw3" hidden="1">{"'Janeiro'!$A$1:$I$153"}</definedName>
    <definedName name="getger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tger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evea" localSheetId="39">[1]!_p1</definedName>
    <definedName name="gevea" localSheetId="20">[1]!_p1</definedName>
    <definedName name="gevea" localSheetId="4">[1]!_p1</definedName>
    <definedName name="gevea" localSheetId="25">[1]!_p1</definedName>
    <definedName name="gevea" localSheetId="27">[1]!_p1</definedName>
    <definedName name="gevea" localSheetId="31">[1]!_p1</definedName>
    <definedName name="gevea" localSheetId="35">[1]!_p1</definedName>
    <definedName name="gevea" localSheetId="33">[1]!_p1</definedName>
    <definedName name="gevea" localSheetId="53">[1]!_p1</definedName>
    <definedName name="gevea" localSheetId="29">[1]!_p1</definedName>
    <definedName name="gevea" localSheetId="49">[1]!_p1</definedName>
    <definedName name="gevea" localSheetId="6">[1]!_p1</definedName>
    <definedName name="gevea" localSheetId="41">[1]!_p1</definedName>
    <definedName name="gevea" localSheetId="8">[1]!_p1</definedName>
    <definedName name="gevea" localSheetId="43">[1]!_p1</definedName>
    <definedName name="gevea" localSheetId="10">[1]!_p1</definedName>
    <definedName name="gevea" localSheetId="37">[1]!_p1</definedName>
    <definedName name="gevea" localSheetId="12">[1]!_p1</definedName>
    <definedName name="gevea" localSheetId="51">[1]!_p1</definedName>
    <definedName name="gevea" localSheetId="14">[1]!_p1</definedName>
    <definedName name="gevea" localSheetId="23">[1]!_p1</definedName>
    <definedName name="gevea" localSheetId="55">[0]!_p1</definedName>
    <definedName name="gevea" localSheetId="47">[1]!_p1</definedName>
    <definedName name="gevea" localSheetId="18">[1]!_p1</definedName>
    <definedName name="gevea" localSheetId="45">[1]!_p1</definedName>
    <definedName name="gevea" localSheetId="16">[1]!_p1</definedName>
    <definedName name="gevea">[0]!_p1</definedName>
    <definedName name="gevea_1">#NAME?</definedName>
    <definedName name="gevea_2">#NAME?</definedName>
    <definedName name="gevea_3">#NAME?</definedName>
    <definedName name="gevea_4">#NAME?</definedName>
    <definedName name="gewagaew" localSheetId="39">[1]!_p1</definedName>
    <definedName name="gewagaew" localSheetId="20">[1]!_p1</definedName>
    <definedName name="gewagaew" localSheetId="4">[1]!_p1</definedName>
    <definedName name="gewagaew" localSheetId="25">[1]!_p1</definedName>
    <definedName name="gewagaew" localSheetId="27">[1]!_p1</definedName>
    <definedName name="gewagaew" localSheetId="31">[1]!_p1</definedName>
    <definedName name="gewagaew" localSheetId="35">[1]!_p1</definedName>
    <definedName name="gewagaew" localSheetId="33">[1]!_p1</definedName>
    <definedName name="gewagaew" localSheetId="53">[1]!_p1</definedName>
    <definedName name="gewagaew" localSheetId="29">[1]!_p1</definedName>
    <definedName name="gewagaew" localSheetId="49">[1]!_p1</definedName>
    <definedName name="gewagaew" localSheetId="6">[1]!_p1</definedName>
    <definedName name="gewagaew" localSheetId="41">[1]!_p1</definedName>
    <definedName name="gewagaew" localSheetId="8">[1]!_p1</definedName>
    <definedName name="gewagaew" localSheetId="43">[1]!_p1</definedName>
    <definedName name="gewagaew" localSheetId="10">[1]!_p1</definedName>
    <definedName name="gewagaew" localSheetId="37">[1]!_p1</definedName>
    <definedName name="gewagaew" localSheetId="12">[1]!_p1</definedName>
    <definedName name="gewagaew" localSheetId="51">[1]!_p1</definedName>
    <definedName name="gewagaew" localSheetId="14">[1]!_p1</definedName>
    <definedName name="gewagaew" localSheetId="23">[1]!_p1</definedName>
    <definedName name="gewagaew" localSheetId="55">[0]!_p1</definedName>
    <definedName name="gewagaew" localSheetId="47">[1]!_p1</definedName>
    <definedName name="gewagaew" localSheetId="18">[1]!_p1</definedName>
    <definedName name="gewagaew" localSheetId="45">[1]!_p1</definedName>
    <definedName name="gewagaew" localSheetId="16">[1]!_p1</definedName>
    <definedName name="gewagaew">[0]!_p1</definedName>
    <definedName name="gewagaew_1">#NAME?</definedName>
    <definedName name="gewagaew_2">#NAME?</definedName>
    <definedName name="gewagaew_3">#NAME?</definedName>
    <definedName name="gewagaew_4">#NAME?</definedName>
    <definedName name="gewagewa" localSheetId="39">[1]!_p1</definedName>
    <definedName name="gewagewa" localSheetId="20">[1]!_p1</definedName>
    <definedName name="gewagewa" localSheetId="4">[1]!_p1</definedName>
    <definedName name="gewagewa" localSheetId="25">[1]!_p1</definedName>
    <definedName name="gewagewa" localSheetId="27">[1]!_p1</definedName>
    <definedName name="gewagewa" localSheetId="31">[1]!_p1</definedName>
    <definedName name="gewagewa" localSheetId="35">[1]!_p1</definedName>
    <definedName name="gewagewa" localSheetId="33">[1]!_p1</definedName>
    <definedName name="gewagewa" localSheetId="53">[1]!_p1</definedName>
    <definedName name="gewagewa" localSheetId="29">[1]!_p1</definedName>
    <definedName name="gewagewa" localSheetId="49">[1]!_p1</definedName>
    <definedName name="gewagewa" localSheetId="6">[1]!_p1</definedName>
    <definedName name="gewagewa" localSheetId="41">[1]!_p1</definedName>
    <definedName name="gewagewa" localSheetId="8">[1]!_p1</definedName>
    <definedName name="gewagewa" localSheetId="43">[1]!_p1</definedName>
    <definedName name="gewagewa" localSheetId="10">[1]!_p1</definedName>
    <definedName name="gewagewa" localSheetId="37">[1]!_p1</definedName>
    <definedName name="gewagewa" localSheetId="12">[1]!_p1</definedName>
    <definedName name="gewagewa" localSheetId="51">[1]!_p1</definedName>
    <definedName name="gewagewa" localSheetId="14">[1]!_p1</definedName>
    <definedName name="gewagewa" localSheetId="23">[1]!_p1</definedName>
    <definedName name="gewagewa" localSheetId="55">[0]!_p1</definedName>
    <definedName name="gewagewa" localSheetId="47">[1]!_p1</definedName>
    <definedName name="gewagewa" localSheetId="18">[1]!_p1</definedName>
    <definedName name="gewagewa" localSheetId="45">[1]!_p1</definedName>
    <definedName name="gewagewa" localSheetId="16">[1]!_p1</definedName>
    <definedName name="gewagewa">[0]!_p1</definedName>
    <definedName name="gewagewa_1">#NAME?</definedName>
    <definedName name="gewagewa_2">#NAME?</definedName>
    <definedName name="gewagewa_3">#NAME?</definedName>
    <definedName name="gewagewa_4">#NAME?</definedName>
    <definedName name="gf" localSheetId="39">[1]!_p1</definedName>
    <definedName name="gf" localSheetId="20">[1]!_p1</definedName>
    <definedName name="gf" localSheetId="4">[1]!_p1</definedName>
    <definedName name="gf" localSheetId="25">[1]!_p1</definedName>
    <definedName name="gf" localSheetId="27">[1]!_p1</definedName>
    <definedName name="gf" localSheetId="31">[1]!_p1</definedName>
    <definedName name="gf" localSheetId="35">[1]!_p1</definedName>
    <definedName name="gf" localSheetId="33">[1]!_p1</definedName>
    <definedName name="gf" localSheetId="53">[1]!_p1</definedName>
    <definedName name="gf" localSheetId="29">[1]!_p1</definedName>
    <definedName name="gf" localSheetId="49">[1]!_p1</definedName>
    <definedName name="gf" localSheetId="6">[1]!_p1</definedName>
    <definedName name="gf" localSheetId="41">[1]!_p1</definedName>
    <definedName name="gf" localSheetId="8">[1]!_p1</definedName>
    <definedName name="gf" localSheetId="43">[1]!_p1</definedName>
    <definedName name="gf" localSheetId="10">[1]!_p1</definedName>
    <definedName name="gf" localSheetId="37">[1]!_p1</definedName>
    <definedName name="gf" localSheetId="12">[1]!_p1</definedName>
    <definedName name="gf" localSheetId="51">[1]!_p1</definedName>
    <definedName name="gf" localSheetId="14">[1]!_p1</definedName>
    <definedName name="gf" localSheetId="23">[1]!_p1</definedName>
    <definedName name="gf" localSheetId="55">[0]!_p1</definedName>
    <definedName name="gf" localSheetId="47">[1]!_p1</definedName>
    <definedName name="gf" localSheetId="18">[1]!_p1</definedName>
    <definedName name="gf" localSheetId="45">[1]!_p1</definedName>
    <definedName name="gf" localSheetId="16">[1]!_p1</definedName>
    <definedName name="gf">[0]!_p1</definedName>
    <definedName name="gf_1" localSheetId="39">_p1</definedName>
    <definedName name="gf_1" localSheetId="20">_p1</definedName>
    <definedName name="gf_1" localSheetId="4">_p1</definedName>
    <definedName name="gf_1" localSheetId="25">_p1</definedName>
    <definedName name="gf_1" localSheetId="27">_p1</definedName>
    <definedName name="gf_1" localSheetId="31">_p1</definedName>
    <definedName name="gf_1" localSheetId="35">_p1</definedName>
    <definedName name="gf_1" localSheetId="33">_p1</definedName>
    <definedName name="gf_1" localSheetId="53">_p1</definedName>
    <definedName name="gf_1" localSheetId="29">_p1</definedName>
    <definedName name="gf_1" localSheetId="49">_p1</definedName>
    <definedName name="gf_1" localSheetId="6">_p1</definedName>
    <definedName name="gf_1" localSheetId="41">_p1</definedName>
    <definedName name="gf_1" localSheetId="8">_p1</definedName>
    <definedName name="gf_1" localSheetId="43">_p1</definedName>
    <definedName name="gf_1" localSheetId="10">_p1</definedName>
    <definedName name="gf_1" localSheetId="37">_p1</definedName>
    <definedName name="gf_1" localSheetId="12">_p1</definedName>
    <definedName name="gf_1" localSheetId="51">_p1</definedName>
    <definedName name="gf_1" localSheetId="14">_p1</definedName>
    <definedName name="gf_1" localSheetId="23">_p1</definedName>
    <definedName name="gf_1" localSheetId="55">_p1</definedName>
    <definedName name="gf_1" localSheetId="47">_p1</definedName>
    <definedName name="gf_1" localSheetId="18">_p1</definedName>
    <definedName name="gf_1" localSheetId="45">_p1</definedName>
    <definedName name="gf_1" localSheetId="16">_p1</definedName>
    <definedName name="gf_1">_p1</definedName>
    <definedName name="gf_2">"_p1"</definedName>
    <definedName name="gf_3">#NAME?</definedName>
    <definedName name="gf_4">"_p1"</definedName>
    <definedName name="gfagdff" localSheetId="25" hidden="1">{#N/A,#N/A,FALSE,"CARATUL";#N/A,#N/A,FALSE,"PROFIT AND LOSS";#N/A,#N/A,FALSE,"GRAFICO_PBT";#N/A,#N/A,FALSE,"EXPLIC.VARIANTE";#N/A,#N/A,FALSE,"GENERAL EXP.AREA"}</definedName>
    <definedName name="gfagdff" localSheetId="27" hidden="1">{#N/A,#N/A,FALSE,"CARATUL";#N/A,#N/A,FALSE,"PROFIT AND LOSS";#N/A,#N/A,FALSE,"GRAFICO_PBT";#N/A,#N/A,FALSE,"EXPLIC.VARIANTE";#N/A,#N/A,FALSE,"GENERAL EXP.AREA"}</definedName>
    <definedName name="gfagdff" localSheetId="31" hidden="1">{#N/A,#N/A,FALSE,"CARATUL";#N/A,#N/A,FALSE,"PROFIT AND LOSS";#N/A,#N/A,FALSE,"GRAFICO_PBT";#N/A,#N/A,FALSE,"EXPLIC.VARIANTE";#N/A,#N/A,FALSE,"GENERAL EXP.AREA"}</definedName>
    <definedName name="gfagdff" localSheetId="29" hidden="1">{#N/A,#N/A,FALSE,"CARATUL";#N/A,#N/A,FALSE,"PROFIT AND LOSS";#N/A,#N/A,FALSE,"GRAFICO_PBT";#N/A,#N/A,FALSE,"EXPLIC.VARIANTE";#N/A,#N/A,FALSE,"GENERAL EXP.AREA"}</definedName>
    <definedName name="gfagdff" localSheetId="23" hidden="1">{#N/A,#N/A,FALSE,"CARATUL";#N/A,#N/A,FALSE,"PROFIT AND LOSS";#N/A,#N/A,FALSE,"GRAFICO_PBT";#N/A,#N/A,FALSE,"EXPLIC.VARIANTE";#N/A,#N/A,FALSE,"GENERAL EXP.AREA"}</definedName>
    <definedName name="gfagdff" localSheetId="55" hidden="1">{#N/A,#N/A,FALSE,"CARATUL";#N/A,#N/A,FALSE,"PROFIT AND LOSS";#N/A,#N/A,FALSE,"GRAFICO_PBT";#N/A,#N/A,FALSE,"EXPLIC.VARIANTE";#N/A,#N/A,FALSE,"GENERAL EXP.AREA"}</definedName>
    <definedName name="gfagdff" hidden="1">{#N/A,#N/A,FALSE,"CARATUL";#N/A,#N/A,FALSE,"PROFIT AND LOSS";#N/A,#N/A,FALSE,"GRAFICO_PBT";#N/A,#N/A,FALSE,"EXPLIC.VARIANTE";#N/A,#N/A,FALSE,"GENERAL EXP.AREA"}</definedName>
    <definedName name="gfbeger">#REF!</definedName>
    <definedName name="gfd">#REF!</definedName>
    <definedName name="gfdfgt">#REF!</definedName>
    <definedName name="GFDGASD">#REF!</definedName>
    <definedName name="gfdgfdgdfgfddfdfd" localSheetId="25" hidden="1">{#N/A,#N/A,FALSE,"CARATUL";#N/A,#N/A,FALSE,"PROFIT AND LOSS";#N/A,#N/A,FALSE,"GRAFICO_PBT";#N/A,#N/A,FALSE,"EXPLIC.VARIANTE";#N/A,#N/A,FALSE,"GENERAL EXP.AREA"}</definedName>
    <definedName name="gfdgfdgdfgfddfdfd" localSheetId="27" hidden="1">{#N/A,#N/A,FALSE,"CARATUL";#N/A,#N/A,FALSE,"PROFIT AND LOSS";#N/A,#N/A,FALSE,"GRAFICO_PBT";#N/A,#N/A,FALSE,"EXPLIC.VARIANTE";#N/A,#N/A,FALSE,"GENERAL EXP.AREA"}</definedName>
    <definedName name="gfdgfdgdfgfddfdfd" localSheetId="31" hidden="1">{#N/A,#N/A,FALSE,"CARATUL";#N/A,#N/A,FALSE,"PROFIT AND LOSS";#N/A,#N/A,FALSE,"GRAFICO_PBT";#N/A,#N/A,FALSE,"EXPLIC.VARIANTE";#N/A,#N/A,FALSE,"GENERAL EXP.AREA"}</definedName>
    <definedName name="gfdgfdgdfgfddfdfd" localSheetId="29" hidden="1">{#N/A,#N/A,FALSE,"CARATUL";#N/A,#N/A,FALSE,"PROFIT AND LOSS";#N/A,#N/A,FALSE,"GRAFICO_PBT";#N/A,#N/A,FALSE,"EXPLIC.VARIANTE";#N/A,#N/A,FALSE,"GENERAL EXP.AREA"}</definedName>
    <definedName name="gfdgfdgdfgfddfdfd" localSheetId="23" hidden="1">{#N/A,#N/A,FALSE,"CARATUL";#N/A,#N/A,FALSE,"PROFIT AND LOSS";#N/A,#N/A,FALSE,"GRAFICO_PBT";#N/A,#N/A,FALSE,"EXPLIC.VARIANTE";#N/A,#N/A,FALSE,"GENERAL EXP.AREA"}</definedName>
    <definedName name="gfdgfdgdfgfddfdfd" localSheetId="55" hidden="1">{#N/A,#N/A,FALSE,"CARATUL";#N/A,#N/A,FALSE,"PROFIT AND LOSS";#N/A,#N/A,FALSE,"GRAFICO_PBT";#N/A,#N/A,FALSE,"EXPLIC.VARIANTE";#N/A,#N/A,FALSE,"GENERAL EXP.AREA"}</definedName>
    <definedName name="gfdgfdgdfgfddfdfd" hidden="1">{#N/A,#N/A,FALSE,"CARATUL";#N/A,#N/A,FALSE,"PROFIT AND LOSS";#N/A,#N/A,FALSE,"GRAFICO_PBT";#N/A,#N/A,FALSE,"EXPLIC.VARIANTE";#N/A,#N/A,FALSE,"GENERAL EXP.AREA"}</definedName>
    <definedName name="gfdgvc" localSheetId="25" hidden="1">{#N/A,#N/A,FALSE,"Hoja1";#N/A,#N/A,FALSE,"Hoja2"}</definedName>
    <definedName name="gfdgvc" localSheetId="27" hidden="1">{#N/A,#N/A,FALSE,"Hoja1";#N/A,#N/A,FALSE,"Hoja2"}</definedName>
    <definedName name="gfdgvc" localSheetId="31" hidden="1">{#N/A,#N/A,FALSE,"Hoja1";#N/A,#N/A,FALSE,"Hoja2"}</definedName>
    <definedName name="gfdgvc" localSheetId="29" hidden="1">{#N/A,#N/A,FALSE,"Hoja1";#N/A,#N/A,FALSE,"Hoja2"}</definedName>
    <definedName name="gfdgvc" localSheetId="23" hidden="1">{#N/A,#N/A,FALSE,"Hoja1";#N/A,#N/A,FALSE,"Hoja2"}</definedName>
    <definedName name="gfdgvc" localSheetId="55" hidden="1">{#N/A,#N/A,FALSE,"Hoja1";#N/A,#N/A,FALSE,"Hoja2"}</definedName>
    <definedName name="gfdgvc" hidden="1">{#N/A,#N/A,FALSE,"Hoja1";#N/A,#N/A,FALSE,"Hoja2"}</definedName>
    <definedName name="gfdhgfdjhgf" hidden="1">#REF!</definedName>
    <definedName name="gfdsagfe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agfe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gdsgdssd" localSheetId="25" hidden="1">{#N/A,#N/A,FALSE,"CARATUL";#N/A,#N/A,FALSE,"PROFIT AND LOSS";#N/A,#N/A,FALSE,"GRAFICO_PBT";#N/A,#N/A,FALSE,"EXPLIC.VARIANTE";#N/A,#N/A,FALSE,"GENERAL EXP.AREA"}</definedName>
    <definedName name="gfdsgdsgdssd" localSheetId="27" hidden="1">{#N/A,#N/A,FALSE,"CARATUL";#N/A,#N/A,FALSE,"PROFIT AND LOSS";#N/A,#N/A,FALSE,"GRAFICO_PBT";#N/A,#N/A,FALSE,"EXPLIC.VARIANTE";#N/A,#N/A,FALSE,"GENERAL EXP.AREA"}</definedName>
    <definedName name="gfdsgdsgdssd" localSheetId="31" hidden="1">{#N/A,#N/A,FALSE,"CARATUL";#N/A,#N/A,FALSE,"PROFIT AND LOSS";#N/A,#N/A,FALSE,"GRAFICO_PBT";#N/A,#N/A,FALSE,"EXPLIC.VARIANTE";#N/A,#N/A,FALSE,"GENERAL EXP.AREA"}</definedName>
    <definedName name="gfdsgdsgdssd" localSheetId="29" hidden="1">{#N/A,#N/A,FALSE,"CARATUL";#N/A,#N/A,FALSE,"PROFIT AND LOSS";#N/A,#N/A,FALSE,"GRAFICO_PBT";#N/A,#N/A,FALSE,"EXPLIC.VARIANTE";#N/A,#N/A,FALSE,"GENERAL EXP.AREA"}</definedName>
    <definedName name="gfdsgdsgdssd" localSheetId="23" hidden="1">{#N/A,#N/A,FALSE,"CARATUL";#N/A,#N/A,FALSE,"PROFIT AND LOSS";#N/A,#N/A,FALSE,"GRAFICO_PBT";#N/A,#N/A,FALSE,"EXPLIC.VARIANTE";#N/A,#N/A,FALSE,"GENERAL EXP.AREA"}</definedName>
    <definedName name="gfdsgdsgdssd" localSheetId="55" hidden="1">{#N/A,#N/A,FALSE,"CARATUL";#N/A,#N/A,FALSE,"PROFIT AND LOSS";#N/A,#N/A,FALSE,"GRAFICO_PBT";#N/A,#N/A,FALSE,"EXPLIC.VARIANTE";#N/A,#N/A,FALSE,"GENERAL EXP.AREA"}</definedName>
    <definedName name="gfdsgdsgdssd" hidden="1">{#N/A,#N/A,FALSE,"CARATUL";#N/A,#N/A,FALSE,"PROFIT AND LOSS";#N/A,#N/A,FALSE,"GRAFICO_PBT";#N/A,#N/A,FALSE,"EXPLIC.VARIANTE";#N/A,#N/A,FALSE,"GENERAL EXP.AREA"}</definedName>
    <definedName name="GFDVBFDDFFDH" localSheetId="25" hidden="1">{#N/A,#N/A,FALSE,"CARATUL";#N/A,#N/A,FALSE,"PROFIT AND LOSS";#N/A,#N/A,FALSE,"GRAFICO_PBT";#N/A,#N/A,FALSE,"EXPLIC.VARIANTE";#N/A,#N/A,FALSE,"GENERAL EXP.AREA"}</definedName>
    <definedName name="GFDVBFDDFFDH" localSheetId="27" hidden="1">{#N/A,#N/A,FALSE,"CARATUL";#N/A,#N/A,FALSE,"PROFIT AND LOSS";#N/A,#N/A,FALSE,"GRAFICO_PBT";#N/A,#N/A,FALSE,"EXPLIC.VARIANTE";#N/A,#N/A,FALSE,"GENERAL EXP.AREA"}</definedName>
    <definedName name="GFDVBFDDFFDH" localSheetId="31" hidden="1">{#N/A,#N/A,FALSE,"CARATUL";#N/A,#N/A,FALSE,"PROFIT AND LOSS";#N/A,#N/A,FALSE,"GRAFICO_PBT";#N/A,#N/A,FALSE,"EXPLIC.VARIANTE";#N/A,#N/A,FALSE,"GENERAL EXP.AREA"}</definedName>
    <definedName name="GFDVBFDDFFDH" localSheetId="29" hidden="1">{#N/A,#N/A,FALSE,"CARATUL";#N/A,#N/A,FALSE,"PROFIT AND LOSS";#N/A,#N/A,FALSE,"GRAFICO_PBT";#N/A,#N/A,FALSE,"EXPLIC.VARIANTE";#N/A,#N/A,FALSE,"GENERAL EXP.AREA"}</definedName>
    <definedName name="GFDVBFDDFFDH" localSheetId="23" hidden="1">{#N/A,#N/A,FALSE,"CARATUL";#N/A,#N/A,FALSE,"PROFIT AND LOSS";#N/A,#N/A,FALSE,"GRAFICO_PBT";#N/A,#N/A,FALSE,"EXPLIC.VARIANTE";#N/A,#N/A,FALSE,"GENERAL EXP.AREA"}</definedName>
    <definedName name="GFDVBFDDFFDH" localSheetId="55" hidden="1">{#N/A,#N/A,FALSE,"CARATUL";#N/A,#N/A,FALSE,"PROFIT AND LOSS";#N/A,#N/A,FALSE,"GRAFICO_PBT";#N/A,#N/A,FALSE,"EXPLIC.VARIANTE";#N/A,#N/A,FALSE,"GENERAL EXP.AREA"}</definedName>
    <definedName name="GFDVBFDDFFDH" hidden="1">{#N/A,#N/A,FALSE,"CARATUL";#N/A,#N/A,FALSE,"PROFIT AND LOSS";#N/A,#N/A,FALSE,"GRAFICO_PBT";#N/A,#N/A,FALSE,"EXPLIC.VARIANTE";#N/A,#N/A,FALSE,"GENERAL EXP.AREA"}</definedName>
    <definedName name="gffa" localSheetId="25" hidden="1">{#N/A,#N/A,FALSE,"CARATUL";#N/A,#N/A,FALSE,"PROFIT AND LOSS";#N/A,#N/A,FALSE,"GRAFICO_PBT";#N/A,#N/A,FALSE,"EXPLIC.VARIANTE";#N/A,#N/A,FALSE,"GENERAL EXP.AREA"}</definedName>
    <definedName name="gffa" localSheetId="27" hidden="1">{#N/A,#N/A,FALSE,"CARATUL";#N/A,#N/A,FALSE,"PROFIT AND LOSS";#N/A,#N/A,FALSE,"GRAFICO_PBT";#N/A,#N/A,FALSE,"EXPLIC.VARIANTE";#N/A,#N/A,FALSE,"GENERAL EXP.AREA"}</definedName>
    <definedName name="gffa" localSheetId="31" hidden="1">{#N/A,#N/A,FALSE,"CARATUL";#N/A,#N/A,FALSE,"PROFIT AND LOSS";#N/A,#N/A,FALSE,"GRAFICO_PBT";#N/A,#N/A,FALSE,"EXPLIC.VARIANTE";#N/A,#N/A,FALSE,"GENERAL EXP.AREA"}</definedName>
    <definedName name="gffa" localSheetId="29" hidden="1">{#N/A,#N/A,FALSE,"CARATUL";#N/A,#N/A,FALSE,"PROFIT AND LOSS";#N/A,#N/A,FALSE,"GRAFICO_PBT";#N/A,#N/A,FALSE,"EXPLIC.VARIANTE";#N/A,#N/A,FALSE,"GENERAL EXP.AREA"}</definedName>
    <definedName name="gffa" localSheetId="23" hidden="1">{#N/A,#N/A,FALSE,"CARATUL";#N/A,#N/A,FALSE,"PROFIT AND LOSS";#N/A,#N/A,FALSE,"GRAFICO_PBT";#N/A,#N/A,FALSE,"EXPLIC.VARIANTE";#N/A,#N/A,FALSE,"GENERAL EXP.AREA"}</definedName>
    <definedName name="gffa" localSheetId="55" hidden="1">{#N/A,#N/A,FALSE,"CARATUL";#N/A,#N/A,FALSE,"PROFIT AND LOSS";#N/A,#N/A,FALSE,"GRAFICO_PBT";#N/A,#N/A,FALSE,"EXPLIC.VARIANTE";#N/A,#N/A,FALSE,"GENERAL EXP.AREA"}</definedName>
    <definedName name="gffa" hidden="1">{#N/A,#N/A,FALSE,"CARATUL";#N/A,#N/A,FALSE,"PROFIT AND LOSS";#N/A,#N/A,FALSE,"GRAFICO_PBT";#N/A,#N/A,FALSE,"EXPLIC.VARIANTE";#N/A,#N/A,FALSE,"GENERAL EXP.AREA"}</definedName>
    <definedName name="gfgagag" localSheetId="25" hidden="1">{#N/A,#N/A,FALSE,"CARATUL";#N/A,#N/A,FALSE,"PROFIT AND LOSS";#N/A,#N/A,FALSE,"GRAFICO_PBT";#N/A,#N/A,FALSE,"EXPLIC.VARIANTE";#N/A,#N/A,FALSE,"GENERAL EXP.AREA"}</definedName>
    <definedName name="gfgagag" localSheetId="27" hidden="1">{#N/A,#N/A,FALSE,"CARATUL";#N/A,#N/A,FALSE,"PROFIT AND LOSS";#N/A,#N/A,FALSE,"GRAFICO_PBT";#N/A,#N/A,FALSE,"EXPLIC.VARIANTE";#N/A,#N/A,FALSE,"GENERAL EXP.AREA"}</definedName>
    <definedName name="gfgagag" localSheetId="31" hidden="1">{#N/A,#N/A,FALSE,"CARATUL";#N/A,#N/A,FALSE,"PROFIT AND LOSS";#N/A,#N/A,FALSE,"GRAFICO_PBT";#N/A,#N/A,FALSE,"EXPLIC.VARIANTE";#N/A,#N/A,FALSE,"GENERAL EXP.AREA"}</definedName>
    <definedName name="gfgagag" localSheetId="29" hidden="1">{#N/A,#N/A,FALSE,"CARATUL";#N/A,#N/A,FALSE,"PROFIT AND LOSS";#N/A,#N/A,FALSE,"GRAFICO_PBT";#N/A,#N/A,FALSE,"EXPLIC.VARIANTE";#N/A,#N/A,FALSE,"GENERAL EXP.AREA"}</definedName>
    <definedName name="gfgagag" localSheetId="23" hidden="1">{#N/A,#N/A,FALSE,"CARATUL";#N/A,#N/A,FALSE,"PROFIT AND LOSS";#N/A,#N/A,FALSE,"GRAFICO_PBT";#N/A,#N/A,FALSE,"EXPLIC.VARIANTE";#N/A,#N/A,FALSE,"GENERAL EXP.AREA"}</definedName>
    <definedName name="gfgagag" localSheetId="55" hidden="1">{#N/A,#N/A,FALSE,"CARATUL";#N/A,#N/A,FALSE,"PROFIT AND LOSS";#N/A,#N/A,FALSE,"GRAFICO_PBT";#N/A,#N/A,FALSE,"EXPLIC.VARIANTE";#N/A,#N/A,FALSE,"GENERAL EXP.AREA"}</definedName>
    <definedName name="gfgagag" hidden="1">{#N/A,#N/A,FALSE,"CARATUL";#N/A,#N/A,FALSE,"PROFIT AND LOSS";#N/A,#N/A,FALSE,"GRAFICO_PBT";#N/A,#N/A,FALSE,"EXPLIC.VARIANTE";#N/A,#N/A,FALSE,"GENERAL EXP.AREA"}</definedName>
    <definedName name="gfgdfgfdsgfdsfdsf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dfgfdsgfdsfdsf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gfdgfd" localSheetId="25" hidden="1">{#N/A,#N/A,FALSE,"CARATUL";#N/A,#N/A,FALSE,"PROFIT AND LOSS";#N/A,#N/A,FALSE,"GRAFICO_PBT";#N/A,#N/A,FALSE,"EXPLIC.VARIANTE";#N/A,#N/A,FALSE,"GENERAL EXP.AREA"}</definedName>
    <definedName name="gfgfdgfd" localSheetId="27" hidden="1">{#N/A,#N/A,FALSE,"CARATUL";#N/A,#N/A,FALSE,"PROFIT AND LOSS";#N/A,#N/A,FALSE,"GRAFICO_PBT";#N/A,#N/A,FALSE,"EXPLIC.VARIANTE";#N/A,#N/A,FALSE,"GENERAL EXP.AREA"}</definedName>
    <definedName name="gfgfdgfd" localSheetId="31" hidden="1">{#N/A,#N/A,FALSE,"CARATUL";#N/A,#N/A,FALSE,"PROFIT AND LOSS";#N/A,#N/A,FALSE,"GRAFICO_PBT";#N/A,#N/A,FALSE,"EXPLIC.VARIANTE";#N/A,#N/A,FALSE,"GENERAL EXP.AREA"}</definedName>
    <definedName name="gfgfdgfd" localSheetId="29" hidden="1">{#N/A,#N/A,FALSE,"CARATUL";#N/A,#N/A,FALSE,"PROFIT AND LOSS";#N/A,#N/A,FALSE,"GRAFICO_PBT";#N/A,#N/A,FALSE,"EXPLIC.VARIANTE";#N/A,#N/A,FALSE,"GENERAL EXP.AREA"}</definedName>
    <definedName name="gfgfdgfd" localSheetId="23" hidden="1">{#N/A,#N/A,FALSE,"CARATUL";#N/A,#N/A,FALSE,"PROFIT AND LOSS";#N/A,#N/A,FALSE,"GRAFICO_PBT";#N/A,#N/A,FALSE,"EXPLIC.VARIANTE";#N/A,#N/A,FALSE,"GENERAL EXP.AREA"}</definedName>
    <definedName name="gfgfdgfd" localSheetId="55" hidden="1">{#N/A,#N/A,FALSE,"CARATUL";#N/A,#N/A,FALSE,"PROFIT AND LOSS";#N/A,#N/A,FALSE,"GRAFICO_PBT";#N/A,#N/A,FALSE,"EXPLIC.VARIANTE";#N/A,#N/A,FALSE,"GENERAL EXP.AREA"}</definedName>
    <definedName name="gfgfdgfd" hidden="1">{#N/A,#N/A,FALSE,"CARATUL";#N/A,#N/A,FALSE,"PROFIT AND LOSS";#N/A,#N/A,FALSE,"GRAFICO_PBT";#N/A,#N/A,FALSE,"EXPLIC.VARIANTE";#N/A,#N/A,FALSE,"GENERAL EXP.AREA"}</definedName>
    <definedName name="gfgfgf">#REF!</definedName>
    <definedName name="gfggfdgadfg" localSheetId="25" hidden="1">{"'Janeiro'!$A$1:$I$153"}</definedName>
    <definedName name="gfggfdgadfg" localSheetId="27" hidden="1">{"'Janeiro'!$A$1:$I$153"}</definedName>
    <definedName name="gfggfdgadfg" localSheetId="31" hidden="1">{"'Janeiro'!$A$1:$I$153"}</definedName>
    <definedName name="gfggfdgadfg" localSheetId="29" hidden="1">{"'Janeiro'!$A$1:$I$153"}</definedName>
    <definedName name="gfggfdgadfg" localSheetId="23" hidden="1">{"'Janeiro'!$A$1:$I$153"}</definedName>
    <definedName name="gfggfdgadfg" localSheetId="55" hidden="1">{"'Janeiro'!$A$1:$I$153"}</definedName>
    <definedName name="gfggfdgadfg" hidden="1">{"'Janeiro'!$A$1:$I$153"}</definedName>
    <definedName name="gfghgf" localSheetId="2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2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3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2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2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localSheetId="5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ghgh" localSheetId="25" hidden="1">{#N/A,#N/A,FALSE,"BALLANTINE´S ";#N/A,#N/A,FALSE,"FUNDADOR"}</definedName>
    <definedName name="gfghgh" localSheetId="27" hidden="1">{#N/A,#N/A,FALSE,"BALLANTINE´S ";#N/A,#N/A,FALSE,"FUNDADOR"}</definedName>
    <definedName name="gfghgh" localSheetId="31" hidden="1">{#N/A,#N/A,FALSE,"BALLANTINE´S ";#N/A,#N/A,FALSE,"FUNDADOR"}</definedName>
    <definedName name="gfghgh" localSheetId="29" hidden="1">{#N/A,#N/A,FALSE,"BALLANTINE´S ";#N/A,#N/A,FALSE,"FUNDADOR"}</definedName>
    <definedName name="gfghgh" localSheetId="23" hidden="1">{#N/A,#N/A,FALSE,"BALLANTINE´S ";#N/A,#N/A,FALSE,"FUNDADOR"}</definedName>
    <definedName name="gfghgh" localSheetId="55" hidden="1">{#N/A,#N/A,FALSE,"BALLANTINE´S ";#N/A,#N/A,FALSE,"FUNDADOR"}</definedName>
    <definedName name="gfghgh" hidden="1">{#N/A,#N/A,FALSE,"BALLANTINE´S ";#N/A,#N/A,FALSE,"FUNDADOR"}</definedName>
    <definedName name="gfgsfadgs" localSheetId="25" hidden="1">{#N/A,#N/A,FALSE,"CARATUL";#N/A,#N/A,FALSE,"PROFIT AND LOSS";#N/A,#N/A,FALSE,"GRAFICO_PBT";#N/A,#N/A,FALSE,"EXPLIC.VARIANTE";#N/A,#N/A,FALSE,"GENERAL EXP.AREA"}</definedName>
    <definedName name="gfgsfadgs" localSheetId="27" hidden="1">{#N/A,#N/A,FALSE,"CARATUL";#N/A,#N/A,FALSE,"PROFIT AND LOSS";#N/A,#N/A,FALSE,"GRAFICO_PBT";#N/A,#N/A,FALSE,"EXPLIC.VARIANTE";#N/A,#N/A,FALSE,"GENERAL EXP.AREA"}</definedName>
    <definedName name="gfgsfadgs" localSheetId="31" hidden="1">{#N/A,#N/A,FALSE,"CARATUL";#N/A,#N/A,FALSE,"PROFIT AND LOSS";#N/A,#N/A,FALSE,"GRAFICO_PBT";#N/A,#N/A,FALSE,"EXPLIC.VARIANTE";#N/A,#N/A,FALSE,"GENERAL EXP.AREA"}</definedName>
    <definedName name="gfgsfadgs" localSheetId="29" hidden="1">{#N/A,#N/A,FALSE,"CARATUL";#N/A,#N/A,FALSE,"PROFIT AND LOSS";#N/A,#N/A,FALSE,"GRAFICO_PBT";#N/A,#N/A,FALSE,"EXPLIC.VARIANTE";#N/A,#N/A,FALSE,"GENERAL EXP.AREA"}</definedName>
    <definedName name="gfgsfadgs" localSheetId="23" hidden="1">{#N/A,#N/A,FALSE,"CARATUL";#N/A,#N/A,FALSE,"PROFIT AND LOSS";#N/A,#N/A,FALSE,"GRAFICO_PBT";#N/A,#N/A,FALSE,"EXPLIC.VARIANTE";#N/A,#N/A,FALSE,"GENERAL EXP.AREA"}</definedName>
    <definedName name="gfgsfadgs" localSheetId="55" hidden="1">{#N/A,#N/A,FALSE,"CARATUL";#N/A,#N/A,FALSE,"PROFIT AND LOSS";#N/A,#N/A,FALSE,"GRAFICO_PBT";#N/A,#N/A,FALSE,"EXPLIC.VARIANTE";#N/A,#N/A,FALSE,"GENERAL EXP.AREA"}</definedName>
    <definedName name="gfgsfadgs" hidden="1">{#N/A,#N/A,FALSE,"CARATUL";#N/A,#N/A,FALSE,"PROFIT AND LOSS";#N/A,#N/A,FALSE,"GRAFICO_PBT";#N/A,#N/A,FALSE,"EXPLIC.VARIANTE";#N/A,#N/A,FALSE,"GENERAL EXP.AREA"}</definedName>
    <definedName name="gfhfgh">#REF!</definedName>
    <definedName name="gfhfhgf">#REF!</definedName>
    <definedName name="gfhjhj" localSheetId="25" hidden="1">{#N/A,#N/A,FALSE,"BALLANTINE´S ";#N/A,#N/A,FALSE,"FUNDADOR"}</definedName>
    <definedName name="gfhjhj" localSheetId="27" hidden="1">{#N/A,#N/A,FALSE,"BALLANTINE´S ";#N/A,#N/A,FALSE,"FUNDADOR"}</definedName>
    <definedName name="gfhjhj" localSheetId="31" hidden="1">{#N/A,#N/A,FALSE,"BALLANTINE´S ";#N/A,#N/A,FALSE,"FUNDADOR"}</definedName>
    <definedName name="gfhjhj" localSheetId="29" hidden="1">{#N/A,#N/A,FALSE,"BALLANTINE´S ";#N/A,#N/A,FALSE,"FUNDADOR"}</definedName>
    <definedName name="gfhjhj" localSheetId="23" hidden="1">{#N/A,#N/A,FALSE,"BALLANTINE´S ";#N/A,#N/A,FALSE,"FUNDADOR"}</definedName>
    <definedName name="gfhjhj" localSheetId="55" hidden="1">{#N/A,#N/A,FALSE,"BALLANTINE´S ";#N/A,#N/A,FALSE,"FUNDADOR"}</definedName>
    <definedName name="gfhjhj" hidden="1">{#N/A,#N/A,FALSE,"BALLANTINE´S ";#N/A,#N/A,FALSE,"FUNDADOR"}</definedName>
    <definedName name="gfhk" localSheetId="25" hidden="1">{#N/A,#N/A,FALSE,"BALLANTINE´S ";#N/A,#N/A,FALSE,"FUNDADOR"}</definedName>
    <definedName name="gfhk" localSheetId="27" hidden="1">{#N/A,#N/A,FALSE,"BALLANTINE´S ";#N/A,#N/A,FALSE,"FUNDADOR"}</definedName>
    <definedName name="gfhk" localSheetId="31" hidden="1">{#N/A,#N/A,FALSE,"BALLANTINE´S ";#N/A,#N/A,FALSE,"FUNDADOR"}</definedName>
    <definedName name="gfhk" localSheetId="29" hidden="1">{#N/A,#N/A,FALSE,"BALLANTINE´S ";#N/A,#N/A,FALSE,"FUNDADOR"}</definedName>
    <definedName name="gfhk" localSheetId="23" hidden="1">{#N/A,#N/A,FALSE,"BALLANTINE´S ";#N/A,#N/A,FALSE,"FUNDADOR"}</definedName>
    <definedName name="gfhk" localSheetId="55" hidden="1">{#N/A,#N/A,FALSE,"BALLANTINE´S ";#N/A,#N/A,FALSE,"FUNDADOR"}</definedName>
    <definedName name="gfhk" hidden="1">{#N/A,#N/A,FALSE,"BALLANTINE´S ";#N/A,#N/A,FALSE,"FUNDADOR"}</definedName>
    <definedName name="gfhrth">#REF!</definedName>
    <definedName name="gfhshst" localSheetId="25" hidden="1">{#N/A,#N/A,FALSE,"BALLANTINE´S ";#N/A,#N/A,FALSE,"FUNDADOR"}</definedName>
    <definedName name="gfhshst" localSheetId="27" hidden="1">{#N/A,#N/A,FALSE,"BALLANTINE´S ";#N/A,#N/A,FALSE,"FUNDADOR"}</definedName>
    <definedName name="gfhshst" localSheetId="31" hidden="1">{#N/A,#N/A,FALSE,"BALLANTINE´S ";#N/A,#N/A,FALSE,"FUNDADOR"}</definedName>
    <definedName name="gfhshst" localSheetId="29" hidden="1">{#N/A,#N/A,FALSE,"BALLANTINE´S ";#N/A,#N/A,FALSE,"FUNDADOR"}</definedName>
    <definedName name="gfhshst" localSheetId="23" hidden="1">{#N/A,#N/A,FALSE,"BALLANTINE´S ";#N/A,#N/A,FALSE,"FUNDADOR"}</definedName>
    <definedName name="gfhshst" localSheetId="55" hidden="1">{#N/A,#N/A,FALSE,"BALLANTINE´S ";#N/A,#N/A,FALSE,"FUNDADOR"}</definedName>
    <definedName name="gfhshst" hidden="1">{#N/A,#N/A,FALSE,"BALLANTINE´S ";#N/A,#N/A,FALSE,"FUNDADOR"}</definedName>
    <definedName name="gfhsrhset" localSheetId="25" hidden="1">{#N/A,#N/A,FALSE,"BALLANTINE´S ";#N/A,#N/A,FALSE,"FUNDADOR"}</definedName>
    <definedName name="gfhsrhset" localSheetId="27" hidden="1">{#N/A,#N/A,FALSE,"BALLANTINE´S ";#N/A,#N/A,FALSE,"FUNDADOR"}</definedName>
    <definedName name="gfhsrhset" localSheetId="31" hidden="1">{#N/A,#N/A,FALSE,"BALLANTINE´S ";#N/A,#N/A,FALSE,"FUNDADOR"}</definedName>
    <definedName name="gfhsrhset" localSheetId="29" hidden="1">{#N/A,#N/A,FALSE,"BALLANTINE´S ";#N/A,#N/A,FALSE,"FUNDADOR"}</definedName>
    <definedName name="gfhsrhset" localSheetId="23" hidden="1">{#N/A,#N/A,FALSE,"BALLANTINE´S ";#N/A,#N/A,FALSE,"FUNDADOR"}</definedName>
    <definedName name="gfhsrhset" localSheetId="55" hidden="1">{#N/A,#N/A,FALSE,"BALLANTINE´S ";#N/A,#N/A,FALSE,"FUNDADOR"}</definedName>
    <definedName name="gfhsrhset" hidden="1">{#N/A,#N/A,FALSE,"BALLANTINE´S ";#N/A,#N/A,FALSE,"FUNDADOR"}</definedName>
    <definedName name="gflmgermgñ" localSheetId="25" hidden="1">{#N/A,#N/A,FALSE,"CARATUL";#N/A,#N/A,FALSE,"PROFIT AND LOSS";#N/A,#N/A,FALSE,"GRAFICO_PBT";#N/A,#N/A,FALSE,"EXPLIC.VARIANTE";#N/A,#N/A,FALSE,"GENERAL EXP.AREA"}</definedName>
    <definedName name="gflmgermgñ" localSheetId="27" hidden="1">{#N/A,#N/A,FALSE,"CARATUL";#N/A,#N/A,FALSE,"PROFIT AND LOSS";#N/A,#N/A,FALSE,"GRAFICO_PBT";#N/A,#N/A,FALSE,"EXPLIC.VARIANTE";#N/A,#N/A,FALSE,"GENERAL EXP.AREA"}</definedName>
    <definedName name="gflmgermgñ" localSheetId="31" hidden="1">{#N/A,#N/A,FALSE,"CARATUL";#N/A,#N/A,FALSE,"PROFIT AND LOSS";#N/A,#N/A,FALSE,"GRAFICO_PBT";#N/A,#N/A,FALSE,"EXPLIC.VARIANTE";#N/A,#N/A,FALSE,"GENERAL EXP.AREA"}</definedName>
    <definedName name="gflmgermgñ" localSheetId="29" hidden="1">{#N/A,#N/A,FALSE,"CARATUL";#N/A,#N/A,FALSE,"PROFIT AND LOSS";#N/A,#N/A,FALSE,"GRAFICO_PBT";#N/A,#N/A,FALSE,"EXPLIC.VARIANTE";#N/A,#N/A,FALSE,"GENERAL EXP.AREA"}</definedName>
    <definedName name="gflmgermgñ" localSheetId="23" hidden="1">{#N/A,#N/A,FALSE,"CARATUL";#N/A,#N/A,FALSE,"PROFIT AND LOSS";#N/A,#N/A,FALSE,"GRAFICO_PBT";#N/A,#N/A,FALSE,"EXPLIC.VARIANTE";#N/A,#N/A,FALSE,"GENERAL EXP.AREA"}</definedName>
    <definedName name="gflmgermgñ" localSheetId="55" hidden="1">{#N/A,#N/A,FALSE,"CARATUL";#N/A,#N/A,FALSE,"PROFIT AND LOSS";#N/A,#N/A,FALSE,"GRAFICO_PBT";#N/A,#N/A,FALSE,"EXPLIC.VARIANTE";#N/A,#N/A,FALSE,"GENERAL EXP.AREA"}</definedName>
    <definedName name="gflmgermgñ" hidden="1">{#N/A,#N/A,FALSE,"CARATUL";#N/A,#N/A,FALSE,"PROFIT AND LOSS";#N/A,#N/A,FALSE,"GRAFICO_PBT";#N/A,#N/A,FALSE,"EXPLIC.VARIANTE";#N/A,#N/A,FALSE,"GENERAL EXP.AREA"}</definedName>
    <definedName name="gfr" hidden="1">#REF!</definedName>
    <definedName name="gfsdfdsgsfddsfdsfs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dfdsgsfddsfdsfs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eafrgfedfgdfdgfdgfdfdffd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DSAFGDSGFDFDG" localSheetId="25" hidden="1">{#N/A,#N/A,FALSE,"CARATUL";#N/A,#N/A,FALSE,"PROFIT AND LOSS";#N/A,#N/A,FALSE,"GRAFICO_PBT";#N/A,#N/A,FALSE,"EXPLIC.VARIANTE";#N/A,#N/A,FALSE,"GENERAL EXP.AREA"}</definedName>
    <definedName name="GFSGFSGFDSAFGDSGFDFDG" localSheetId="27" hidden="1">{#N/A,#N/A,FALSE,"CARATUL";#N/A,#N/A,FALSE,"PROFIT AND LOSS";#N/A,#N/A,FALSE,"GRAFICO_PBT";#N/A,#N/A,FALSE,"EXPLIC.VARIANTE";#N/A,#N/A,FALSE,"GENERAL EXP.AREA"}</definedName>
    <definedName name="GFSGFSGFDSAFGDSGFDFDG" localSheetId="31" hidden="1">{#N/A,#N/A,FALSE,"CARATUL";#N/A,#N/A,FALSE,"PROFIT AND LOSS";#N/A,#N/A,FALSE,"GRAFICO_PBT";#N/A,#N/A,FALSE,"EXPLIC.VARIANTE";#N/A,#N/A,FALSE,"GENERAL EXP.AREA"}</definedName>
    <definedName name="GFSGFSGFDSAFGDSGFDFDG" localSheetId="29" hidden="1">{#N/A,#N/A,FALSE,"CARATUL";#N/A,#N/A,FALSE,"PROFIT AND LOSS";#N/A,#N/A,FALSE,"GRAFICO_PBT";#N/A,#N/A,FALSE,"EXPLIC.VARIANTE";#N/A,#N/A,FALSE,"GENERAL EXP.AREA"}</definedName>
    <definedName name="GFSGFSGFDSAFGDSGFDFDG" localSheetId="23" hidden="1">{#N/A,#N/A,FALSE,"CARATUL";#N/A,#N/A,FALSE,"PROFIT AND LOSS";#N/A,#N/A,FALSE,"GRAFICO_PBT";#N/A,#N/A,FALSE,"EXPLIC.VARIANTE";#N/A,#N/A,FALSE,"GENERAL EXP.AREA"}</definedName>
    <definedName name="GFSGFSGFDSAFGDSGFDFDG" localSheetId="55" hidden="1">{#N/A,#N/A,FALSE,"CARATUL";#N/A,#N/A,FALSE,"PROFIT AND LOSS";#N/A,#N/A,FALSE,"GRAFICO_PBT";#N/A,#N/A,FALSE,"EXPLIC.VARIANTE";#N/A,#N/A,FALSE,"GENERAL EXP.AREA"}</definedName>
    <definedName name="GFSGFSGFDSAFGDSGFDFDG" hidden="1">{#N/A,#N/A,FALSE,"CARATUL";#N/A,#N/A,FALSE,"PROFIT AND LOSS";#N/A,#N/A,FALSE,"GRAFICO_PBT";#N/A,#N/A,FALSE,"EXPLIC.VARIANTE";#N/A,#N/A,FALSE,"GENERAL EXP.AREA"}</definedName>
    <definedName name="gfsgfsgfsgfdsgf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sgfsgfdsgf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v" hidden="1">#REF!</definedName>
    <definedName name="gfvfhgfhg" localSheetId="25" hidden="1">{#N/A,#N/A,FALSE,"BALLANTINE´S ";#N/A,#N/A,FALSE,"FUNDADOR"}</definedName>
    <definedName name="gfvfhgfhg" localSheetId="27" hidden="1">{#N/A,#N/A,FALSE,"BALLANTINE´S ";#N/A,#N/A,FALSE,"FUNDADOR"}</definedName>
    <definedName name="gfvfhgfhg" localSheetId="31" hidden="1">{#N/A,#N/A,FALSE,"BALLANTINE´S ";#N/A,#N/A,FALSE,"FUNDADOR"}</definedName>
    <definedName name="gfvfhgfhg" localSheetId="29" hidden="1">{#N/A,#N/A,FALSE,"BALLANTINE´S ";#N/A,#N/A,FALSE,"FUNDADOR"}</definedName>
    <definedName name="gfvfhgfhg" localSheetId="23" hidden="1">{#N/A,#N/A,FALSE,"BALLANTINE´S ";#N/A,#N/A,FALSE,"FUNDADOR"}</definedName>
    <definedName name="gfvfhgfhg" localSheetId="55" hidden="1">{#N/A,#N/A,FALSE,"BALLANTINE´S ";#N/A,#N/A,FALSE,"FUNDADOR"}</definedName>
    <definedName name="gfvfhgfhg" hidden="1">{#N/A,#N/A,FALSE,"BALLANTINE´S ";#N/A,#N/A,FALSE,"FUNDADOR"}</definedName>
    <definedName name="gfwdfddf" localSheetId="25" hidden="1">{"miles",#N/A,FALSE,"LUCROS E PERDAS (US$ 000)";"hl",#N/A,FALSE,"LUCROS E PERDAS (US$ 000)"}</definedName>
    <definedName name="gfwdfddf" localSheetId="27" hidden="1">{"miles",#N/A,FALSE,"LUCROS E PERDAS (US$ 000)";"hl",#N/A,FALSE,"LUCROS E PERDAS (US$ 000)"}</definedName>
    <definedName name="gfwdfddf" localSheetId="31" hidden="1">{"miles",#N/A,FALSE,"LUCROS E PERDAS (US$ 000)";"hl",#N/A,FALSE,"LUCROS E PERDAS (US$ 000)"}</definedName>
    <definedName name="gfwdfddf" localSheetId="29" hidden="1">{"miles",#N/A,FALSE,"LUCROS E PERDAS (US$ 000)";"hl",#N/A,FALSE,"LUCROS E PERDAS (US$ 000)"}</definedName>
    <definedName name="gfwdfddf" localSheetId="23" hidden="1">{"miles",#N/A,FALSE,"LUCROS E PERDAS (US$ 000)";"hl",#N/A,FALSE,"LUCROS E PERDAS (US$ 000)"}</definedName>
    <definedName name="gfwdfddf" localSheetId="55" hidden="1">{"miles",#N/A,FALSE,"LUCROS E PERDAS (US$ 000)";"hl",#N/A,FALSE,"LUCROS E PERDAS (US$ 000)"}</definedName>
    <definedName name="gfwdfddf" hidden="1">{"miles",#N/A,FALSE,"LUCROS E PERDAS (US$ 000)";"hl",#N/A,FALSE,"LUCROS E PERDAS (US$ 000)"}</definedName>
    <definedName name="gfyhf">#REF!</definedName>
    <definedName name="gg" hidden="1">#REF!</definedName>
    <definedName name="gga" localSheetId="25" hidden="1">{#N/A,#N/A,FALSE,"CARATUL";#N/A,#N/A,FALSE,"PROFIT AND LOSS";#N/A,#N/A,FALSE,"GRAFICO_PBT";#N/A,#N/A,FALSE,"EXPLIC.VARIANTE";#N/A,#N/A,FALSE,"GENERAL EXP.AREA"}</definedName>
    <definedName name="gga" localSheetId="27" hidden="1">{#N/A,#N/A,FALSE,"CARATUL";#N/A,#N/A,FALSE,"PROFIT AND LOSS";#N/A,#N/A,FALSE,"GRAFICO_PBT";#N/A,#N/A,FALSE,"EXPLIC.VARIANTE";#N/A,#N/A,FALSE,"GENERAL EXP.AREA"}</definedName>
    <definedName name="gga" localSheetId="31" hidden="1">{#N/A,#N/A,FALSE,"CARATUL";#N/A,#N/A,FALSE,"PROFIT AND LOSS";#N/A,#N/A,FALSE,"GRAFICO_PBT";#N/A,#N/A,FALSE,"EXPLIC.VARIANTE";#N/A,#N/A,FALSE,"GENERAL EXP.AREA"}</definedName>
    <definedName name="gga" localSheetId="29" hidden="1">{#N/A,#N/A,FALSE,"CARATUL";#N/A,#N/A,FALSE,"PROFIT AND LOSS";#N/A,#N/A,FALSE,"GRAFICO_PBT";#N/A,#N/A,FALSE,"EXPLIC.VARIANTE";#N/A,#N/A,FALSE,"GENERAL EXP.AREA"}</definedName>
    <definedName name="gga" localSheetId="23" hidden="1">{#N/A,#N/A,FALSE,"CARATUL";#N/A,#N/A,FALSE,"PROFIT AND LOSS";#N/A,#N/A,FALSE,"GRAFICO_PBT";#N/A,#N/A,FALSE,"EXPLIC.VARIANTE";#N/A,#N/A,FALSE,"GENERAL EXP.AREA"}</definedName>
    <definedName name="gga" localSheetId="55" hidden="1">{#N/A,#N/A,FALSE,"CARATUL";#N/A,#N/A,FALSE,"PROFIT AND LOSS";#N/A,#N/A,FALSE,"GRAFICO_PBT";#N/A,#N/A,FALSE,"EXPLIC.VARIANTE";#N/A,#N/A,FALSE,"GENERAL EXP.AREA"}</definedName>
    <definedName name="gga" hidden="1">{#N/A,#N/A,FALSE,"CARATUL";#N/A,#N/A,FALSE,"PROFIT AND LOSS";#N/A,#N/A,FALSE,"GRAFICO_PBT";#N/A,#N/A,FALSE,"EXPLIC.VARIANTE";#N/A,#N/A,FALSE,"GENERAL EXP.AREA"}</definedName>
    <definedName name="ggag" localSheetId="25" hidden="1">{#N/A,#N/A,FALSE,"CARATUL";#N/A,#N/A,FALSE,"PROFIT AND LOSS";#N/A,#N/A,FALSE,"GRAFICO_PBT";#N/A,#N/A,FALSE,"EXPLIC.VARIANTE";#N/A,#N/A,FALSE,"GENERAL EXP.AREA"}</definedName>
    <definedName name="ggag" localSheetId="27" hidden="1">{#N/A,#N/A,FALSE,"CARATUL";#N/A,#N/A,FALSE,"PROFIT AND LOSS";#N/A,#N/A,FALSE,"GRAFICO_PBT";#N/A,#N/A,FALSE,"EXPLIC.VARIANTE";#N/A,#N/A,FALSE,"GENERAL EXP.AREA"}</definedName>
    <definedName name="ggag" localSheetId="31" hidden="1">{#N/A,#N/A,FALSE,"CARATUL";#N/A,#N/A,FALSE,"PROFIT AND LOSS";#N/A,#N/A,FALSE,"GRAFICO_PBT";#N/A,#N/A,FALSE,"EXPLIC.VARIANTE";#N/A,#N/A,FALSE,"GENERAL EXP.AREA"}</definedName>
    <definedName name="ggag" localSheetId="29" hidden="1">{#N/A,#N/A,FALSE,"CARATUL";#N/A,#N/A,FALSE,"PROFIT AND LOSS";#N/A,#N/A,FALSE,"GRAFICO_PBT";#N/A,#N/A,FALSE,"EXPLIC.VARIANTE";#N/A,#N/A,FALSE,"GENERAL EXP.AREA"}</definedName>
    <definedName name="ggag" localSheetId="23" hidden="1">{#N/A,#N/A,FALSE,"CARATUL";#N/A,#N/A,FALSE,"PROFIT AND LOSS";#N/A,#N/A,FALSE,"GRAFICO_PBT";#N/A,#N/A,FALSE,"EXPLIC.VARIANTE";#N/A,#N/A,FALSE,"GENERAL EXP.AREA"}</definedName>
    <definedName name="ggag" localSheetId="55" hidden="1">{#N/A,#N/A,FALSE,"CARATUL";#N/A,#N/A,FALSE,"PROFIT AND LOSS";#N/A,#N/A,FALSE,"GRAFICO_PBT";#N/A,#N/A,FALSE,"EXPLIC.VARIANTE";#N/A,#N/A,FALSE,"GENERAL EXP.AREA"}</definedName>
    <definedName name="ggag" hidden="1">{#N/A,#N/A,FALSE,"CARATUL";#N/A,#N/A,FALSE,"PROFIT AND LOSS";#N/A,#N/A,FALSE,"GRAFICO_PBT";#N/A,#N/A,FALSE,"EXPLIC.VARIANTE";#N/A,#N/A,FALSE,"GENERAL EXP.AREA"}</definedName>
    <definedName name="ggag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g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ege" localSheetId="25" hidden="1">{#N/A,#N/A,FALSE,"CARATUL";#N/A,#N/A,FALSE,"PROFIT AND LOSS";#N/A,#N/A,FALSE,"GRAFICO_PBT";#N/A,#N/A,FALSE,"EXPLIC.VARIANTE";#N/A,#N/A,FALSE,"GENERAL EXP.AREA"}</definedName>
    <definedName name="ggege" localSheetId="27" hidden="1">{#N/A,#N/A,FALSE,"CARATUL";#N/A,#N/A,FALSE,"PROFIT AND LOSS";#N/A,#N/A,FALSE,"GRAFICO_PBT";#N/A,#N/A,FALSE,"EXPLIC.VARIANTE";#N/A,#N/A,FALSE,"GENERAL EXP.AREA"}</definedName>
    <definedName name="ggege" localSheetId="31" hidden="1">{#N/A,#N/A,FALSE,"CARATUL";#N/A,#N/A,FALSE,"PROFIT AND LOSS";#N/A,#N/A,FALSE,"GRAFICO_PBT";#N/A,#N/A,FALSE,"EXPLIC.VARIANTE";#N/A,#N/A,FALSE,"GENERAL EXP.AREA"}</definedName>
    <definedName name="ggege" localSheetId="29" hidden="1">{#N/A,#N/A,FALSE,"CARATUL";#N/A,#N/A,FALSE,"PROFIT AND LOSS";#N/A,#N/A,FALSE,"GRAFICO_PBT";#N/A,#N/A,FALSE,"EXPLIC.VARIANTE";#N/A,#N/A,FALSE,"GENERAL EXP.AREA"}</definedName>
    <definedName name="ggege" localSheetId="23" hidden="1">{#N/A,#N/A,FALSE,"CARATUL";#N/A,#N/A,FALSE,"PROFIT AND LOSS";#N/A,#N/A,FALSE,"GRAFICO_PBT";#N/A,#N/A,FALSE,"EXPLIC.VARIANTE";#N/A,#N/A,FALSE,"GENERAL EXP.AREA"}</definedName>
    <definedName name="ggege" localSheetId="55" hidden="1">{#N/A,#N/A,FALSE,"CARATUL";#N/A,#N/A,FALSE,"PROFIT AND LOSS";#N/A,#N/A,FALSE,"GRAFICO_PBT";#N/A,#N/A,FALSE,"EXPLIC.VARIANTE";#N/A,#N/A,FALSE,"GENERAL EXP.AREA"}</definedName>
    <definedName name="ggege" hidden="1">{#N/A,#N/A,FALSE,"CARATUL";#N/A,#N/A,FALSE,"PROFIT AND LOSS";#N/A,#N/A,FALSE,"GRAFICO_PBT";#N/A,#N/A,FALSE,"EXPLIC.VARIANTE";#N/A,#N/A,FALSE,"GENERAL EXP.AREA"}</definedName>
    <definedName name="ggf" localSheetId="25" hidden="1">{#N/A,#N/A,FALSE,"BALLANTINE´S ";#N/A,#N/A,FALSE,"FUNDADOR"}</definedName>
    <definedName name="ggf" localSheetId="27" hidden="1">{#N/A,#N/A,FALSE,"BALLANTINE´S ";#N/A,#N/A,FALSE,"FUNDADOR"}</definedName>
    <definedName name="ggf" localSheetId="31" hidden="1">{#N/A,#N/A,FALSE,"BALLANTINE´S ";#N/A,#N/A,FALSE,"FUNDADOR"}</definedName>
    <definedName name="ggf" localSheetId="29" hidden="1">{#N/A,#N/A,FALSE,"BALLANTINE´S ";#N/A,#N/A,FALSE,"FUNDADOR"}</definedName>
    <definedName name="ggf" localSheetId="23" hidden="1">{#N/A,#N/A,FALSE,"BALLANTINE´S ";#N/A,#N/A,FALSE,"FUNDADOR"}</definedName>
    <definedName name="ggf" localSheetId="55" hidden="1">{#N/A,#N/A,FALSE,"BALLANTINE´S ";#N/A,#N/A,FALSE,"FUNDADOR"}</definedName>
    <definedName name="ggf" hidden="1">{#N/A,#N/A,FALSE,"BALLANTINE´S ";#N/A,#N/A,FALSE,"FUNDADOR"}</definedName>
    <definedName name="ggfhrty">#REF!</definedName>
    <definedName name="GGG" hidden="1">#REF!</definedName>
    <definedName name="ggg_10">#N/A</definedName>
    <definedName name="ggg_11">#N/A</definedName>
    <definedName name="ggg_12">#N/A</definedName>
    <definedName name="ggg_21">#N/A</definedName>
    <definedName name="ggg_6">#N/A</definedName>
    <definedName name="ggg_8">#N/A</definedName>
    <definedName name="ggg_9">#N/A</definedName>
    <definedName name="gggfg">#REF!</definedName>
    <definedName name="gggg" localSheetId="25" hidden="1">{"'crono'!$U$12:$W$20"}</definedName>
    <definedName name="gggg" localSheetId="27" hidden="1">{"'crono'!$U$12:$W$20"}</definedName>
    <definedName name="gggg" localSheetId="31" hidden="1">{"'crono'!$U$12:$W$20"}</definedName>
    <definedName name="gggg" localSheetId="29" hidden="1">{"'crono'!$U$12:$W$20"}</definedName>
    <definedName name="gggg" localSheetId="23" hidden="1">{"'crono'!$U$12:$W$20"}</definedName>
    <definedName name="gggg" localSheetId="55" hidden="1">{"'crono'!$U$12:$W$20"}</definedName>
    <definedName name="gggg" hidden="1">{"'crono'!$U$12:$W$20"}</definedName>
    <definedName name="gggg_1" localSheetId="25" hidden="1">{"'crono'!$U$12:$W$20"}</definedName>
    <definedName name="gggg_1" localSheetId="27" hidden="1">{"'crono'!$U$12:$W$20"}</definedName>
    <definedName name="gggg_1" localSheetId="31" hidden="1">{"'crono'!$U$12:$W$20"}</definedName>
    <definedName name="gggg_1" localSheetId="29" hidden="1">{"'crono'!$U$12:$W$20"}</definedName>
    <definedName name="gggg_1" localSheetId="23" hidden="1">{"'crono'!$U$12:$W$20"}</definedName>
    <definedName name="gggg_1" localSheetId="55" hidden="1">{"'crono'!$U$12:$W$20"}</definedName>
    <definedName name="gggg_1" hidden="1">{"'crono'!$U$12:$W$20"}</definedName>
    <definedName name="gggg_2" localSheetId="25" hidden="1">{"'crono'!$U$12:$W$20"}</definedName>
    <definedName name="gggg_2" localSheetId="27" hidden="1">{"'crono'!$U$12:$W$20"}</definedName>
    <definedName name="gggg_2" localSheetId="31" hidden="1">{"'crono'!$U$12:$W$20"}</definedName>
    <definedName name="gggg_2" localSheetId="29" hidden="1">{"'crono'!$U$12:$W$20"}</definedName>
    <definedName name="gggg_2" localSheetId="23" hidden="1">{"'crono'!$U$12:$W$20"}</definedName>
    <definedName name="gggg_2" localSheetId="55" hidden="1">{"'crono'!$U$12:$W$20"}</definedName>
    <definedName name="gggg_2" hidden="1">{"'crono'!$U$12:$W$20"}</definedName>
    <definedName name="gggg_3" localSheetId="25" hidden="1">{"'crono'!$U$12:$W$20"}</definedName>
    <definedName name="gggg_3" localSheetId="27" hidden="1">{"'crono'!$U$12:$W$20"}</definedName>
    <definedName name="gggg_3" localSheetId="31" hidden="1">{"'crono'!$U$12:$W$20"}</definedName>
    <definedName name="gggg_3" localSheetId="29" hidden="1">{"'crono'!$U$12:$W$20"}</definedName>
    <definedName name="gggg_3" localSheetId="23" hidden="1">{"'crono'!$U$12:$W$20"}</definedName>
    <definedName name="gggg_3" localSheetId="55" hidden="1">{"'crono'!$U$12:$W$20"}</definedName>
    <definedName name="gggg_3" hidden="1">{"'crono'!$U$12:$W$20"}</definedName>
    <definedName name="gggg_4" localSheetId="25" hidden="1">{"'crono'!$U$12:$W$20"}</definedName>
    <definedName name="gggg_4" localSheetId="27" hidden="1">{"'crono'!$U$12:$W$20"}</definedName>
    <definedName name="gggg_4" localSheetId="31" hidden="1">{"'crono'!$U$12:$W$20"}</definedName>
    <definedName name="gggg_4" localSheetId="29" hidden="1">{"'crono'!$U$12:$W$20"}</definedName>
    <definedName name="gggg_4" localSheetId="23" hidden="1">{"'crono'!$U$12:$W$20"}</definedName>
    <definedName name="gggg_4" localSheetId="55" hidden="1">{"'crono'!$U$12:$W$20"}</definedName>
    <definedName name="gggg_4" hidden="1">{"'crono'!$U$12:$W$20"}</definedName>
    <definedName name="gggg_5" localSheetId="25" hidden="1">{"'crono'!$U$12:$W$20"}</definedName>
    <definedName name="gggg_5" localSheetId="27" hidden="1">{"'crono'!$U$12:$W$20"}</definedName>
    <definedName name="gggg_5" localSheetId="31" hidden="1">{"'crono'!$U$12:$W$20"}</definedName>
    <definedName name="gggg_5" localSheetId="29" hidden="1">{"'crono'!$U$12:$W$20"}</definedName>
    <definedName name="gggg_5" localSheetId="23" hidden="1">{"'crono'!$U$12:$W$20"}</definedName>
    <definedName name="gggg_5" localSheetId="55" hidden="1">{"'crono'!$U$12:$W$20"}</definedName>
    <definedName name="gggg_5" hidden="1">{"'crono'!$U$12:$W$20"}</definedName>
    <definedName name="GGGGG" hidden="1">#REF!</definedName>
    <definedName name="GGGGGG" hidden="1">#REF!</definedName>
    <definedName name="GGGGGGG">#N/A</definedName>
    <definedName name="GGGGGGG_10">#N/A</definedName>
    <definedName name="GGGGGGG_11">#N/A</definedName>
    <definedName name="GGGGGGG_12">#N/A</definedName>
    <definedName name="GGGGGGG_21">#N/A</definedName>
    <definedName name="GGGGGGG_6">#N/A</definedName>
    <definedName name="GGGGGGG_8">#N/A</definedName>
    <definedName name="GGGGGGG_9">#N/A</definedName>
    <definedName name="GGGGGGGGGGGG_10">#NAME?</definedName>
    <definedName name="GGGGGGGGGGGG_11">#NAME?</definedName>
    <definedName name="GGGGGGGGGGGG_12">#NAME?</definedName>
    <definedName name="GGGGGGGGGGGG_13">#NAME?</definedName>
    <definedName name="GGGGGGGGGGGG_20">#NAME?</definedName>
    <definedName name="GGGGGGGGGGGG_21">#NAME?</definedName>
    <definedName name="GGGGGGGGGGGG_3">#NAME?</definedName>
    <definedName name="GGGGGGGGGGGG_6">#NAME?</definedName>
    <definedName name="GGGGGGGGGGGG_8">#NAME?</definedName>
    <definedName name="GGGGGGGGGGGG_9">#NAME?</definedName>
    <definedName name="gggggggggggggggg" localSheetId="25" hidden="1">{"'Janeiro'!$A$1:$I$153"}</definedName>
    <definedName name="gggggggggggggggg" localSheetId="27" hidden="1">{"'Janeiro'!$A$1:$I$153"}</definedName>
    <definedName name="gggggggggggggggg" localSheetId="31" hidden="1">{"'Janeiro'!$A$1:$I$153"}</definedName>
    <definedName name="gggggggggggggggg" localSheetId="29" hidden="1">{"'Janeiro'!$A$1:$I$153"}</definedName>
    <definedName name="gggggggggggggggg" localSheetId="23" hidden="1">{"'Janeiro'!$A$1:$I$153"}</definedName>
    <definedName name="gggggggggggggggg" localSheetId="55" hidden="1">{"'Janeiro'!$A$1:$I$153"}</definedName>
    <definedName name="gggggggggggggggg" hidden="1">{"'Janeiro'!$A$1:$I$153"}</definedName>
    <definedName name="gggggggggggggggggggggggggg">#REF!</definedName>
    <definedName name="ggrff" localSheetId="25" hidden="1">{#N/A,#N/A,FALSE,"CARATUL";#N/A,#N/A,FALSE,"PROFIT AND LOSS";#N/A,#N/A,FALSE,"GRAFICO_PBT";#N/A,#N/A,FALSE,"EXPLIC.VARIANTE";#N/A,#N/A,FALSE,"GENERAL EXP.AREA"}</definedName>
    <definedName name="ggrff" localSheetId="27" hidden="1">{#N/A,#N/A,FALSE,"CARATUL";#N/A,#N/A,FALSE,"PROFIT AND LOSS";#N/A,#N/A,FALSE,"GRAFICO_PBT";#N/A,#N/A,FALSE,"EXPLIC.VARIANTE";#N/A,#N/A,FALSE,"GENERAL EXP.AREA"}</definedName>
    <definedName name="ggrff" localSheetId="31" hidden="1">{#N/A,#N/A,FALSE,"CARATUL";#N/A,#N/A,FALSE,"PROFIT AND LOSS";#N/A,#N/A,FALSE,"GRAFICO_PBT";#N/A,#N/A,FALSE,"EXPLIC.VARIANTE";#N/A,#N/A,FALSE,"GENERAL EXP.AREA"}</definedName>
    <definedName name="ggrff" localSheetId="29" hidden="1">{#N/A,#N/A,FALSE,"CARATUL";#N/A,#N/A,FALSE,"PROFIT AND LOSS";#N/A,#N/A,FALSE,"GRAFICO_PBT";#N/A,#N/A,FALSE,"EXPLIC.VARIANTE";#N/A,#N/A,FALSE,"GENERAL EXP.AREA"}</definedName>
    <definedName name="ggrff" localSheetId="23" hidden="1">{#N/A,#N/A,FALSE,"CARATUL";#N/A,#N/A,FALSE,"PROFIT AND LOSS";#N/A,#N/A,FALSE,"GRAFICO_PBT";#N/A,#N/A,FALSE,"EXPLIC.VARIANTE";#N/A,#N/A,FALSE,"GENERAL EXP.AREA"}</definedName>
    <definedName name="ggrff" localSheetId="55" hidden="1">{#N/A,#N/A,FALSE,"CARATUL";#N/A,#N/A,FALSE,"PROFIT AND LOSS";#N/A,#N/A,FALSE,"GRAFICO_PBT";#N/A,#N/A,FALSE,"EXPLIC.VARIANTE";#N/A,#N/A,FALSE,"GENERAL EXP.AREA"}</definedName>
    <definedName name="ggrff" hidden="1">{#N/A,#N/A,FALSE,"CARATUL";#N/A,#N/A,FALSE,"PROFIT AND LOSS";#N/A,#N/A,FALSE,"GRAFICO_PBT";#N/A,#N/A,FALSE,"EXPLIC.VARIANTE";#N/A,#N/A,FALSE,"GENERAL EXP.AREA"}</definedName>
    <definedName name="GH">#REF!</definedName>
    <definedName name="ghaehah" localSheetId="39">[1]!_p1</definedName>
    <definedName name="ghaehah" localSheetId="20">[1]!_p1</definedName>
    <definedName name="ghaehah" localSheetId="4">[1]!_p1</definedName>
    <definedName name="ghaehah" localSheetId="25">[1]!_p1</definedName>
    <definedName name="ghaehah" localSheetId="27">[1]!_p1</definedName>
    <definedName name="ghaehah" localSheetId="31">[1]!_p1</definedName>
    <definedName name="ghaehah" localSheetId="35">[1]!_p1</definedName>
    <definedName name="ghaehah" localSheetId="33">[1]!_p1</definedName>
    <definedName name="ghaehah" localSheetId="53">[1]!_p1</definedName>
    <definedName name="ghaehah" localSheetId="29">[1]!_p1</definedName>
    <definedName name="ghaehah" localSheetId="49">[1]!_p1</definedName>
    <definedName name="ghaehah" localSheetId="6">[1]!_p1</definedName>
    <definedName name="ghaehah" localSheetId="41">[1]!_p1</definedName>
    <definedName name="ghaehah" localSheetId="8">[1]!_p1</definedName>
    <definedName name="ghaehah" localSheetId="43">[1]!_p1</definedName>
    <definedName name="ghaehah" localSheetId="10">[1]!_p1</definedName>
    <definedName name="ghaehah" localSheetId="37">[1]!_p1</definedName>
    <definedName name="ghaehah" localSheetId="12">[1]!_p1</definedName>
    <definedName name="ghaehah" localSheetId="51">[1]!_p1</definedName>
    <definedName name="ghaehah" localSheetId="14">[1]!_p1</definedName>
    <definedName name="ghaehah" localSheetId="23">[1]!_p1</definedName>
    <definedName name="ghaehah" localSheetId="55">[0]!_p1</definedName>
    <definedName name="ghaehah" localSheetId="47">[1]!_p1</definedName>
    <definedName name="ghaehah" localSheetId="18">[1]!_p1</definedName>
    <definedName name="ghaehah" localSheetId="45">[1]!_p1</definedName>
    <definedName name="ghaehah" localSheetId="16">[1]!_p1</definedName>
    <definedName name="ghaehah">[0]!_p1</definedName>
    <definedName name="ghaehah_1">#NAME?</definedName>
    <definedName name="ghaehah_2">#NAME?</definedName>
    <definedName name="ghaehah_3">#NAME?</definedName>
    <definedName name="ghaehah_4">#NAME?</definedName>
    <definedName name="ghaga" localSheetId="39">[1]!_p1</definedName>
    <definedName name="ghaga" localSheetId="20">[1]!_p1</definedName>
    <definedName name="ghaga" localSheetId="4">[1]!_p1</definedName>
    <definedName name="ghaga" localSheetId="25">[1]!_p1</definedName>
    <definedName name="ghaga" localSheetId="27">[1]!_p1</definedName>
    <definedName name="ghaga" localSheetId="31">[1]!_p1</definedName>
    <definedName name="ghaga" localSheetId="35">[1]!_p1</definedName>
    <definedName name="ghaga" localSheetId="33">[1]!_p1</definedName>
    <definedName name="ghaga" localSheetId="53">[1]!_p1</definedName>
    <definedName name="ghaga" localSheetId="29">[1]!_p1</definedName>
    <definedName name="ghaga" localSheetId="49">[1]!_p1</definedName>
    <definedName name="ghaga" localSheetId="6">[1]!_p1</definedName>
    <definedName name="ghaga" localSheetId="41">[1]!_p1</definedName>
    <definedName name="ghaga" localSheetId="8">[1]!_p1</definedName>
    <definedName name="ghaga" localSheetId="43">[1]!_p1</definedName>
    <definedName name="ghaga" localSheetId="10">[1]!_p1</definedName>
    <definedName name="ghaga" localSheetId="37">[1]!_p1</definedName>
    <definedName name="ghaga" localSheetId="12">[1]!_p1</definedName>
    <definedName name="ghaga" localSheetId="51">[1]!_p1</definedName>
    <definedName name="ghaga" localSheetId="14">[1]!_p1</definedName>
    <definedName name="ghaga" localSheetId="23">[1]!_p1</definedName>
    <definedName name="ghaga" localSheetId="55">[0]!_p1</definedName>
    <definedName name="ghaga" localSheetId="47">[1]!_p1</definedName>
    <definedName name="ghaga" localSheetId="18">[1]!_p1</definedName>
    <definedName name="ghaga" localSheetId="45">[1]!_p1</definedName>
    <definedName name="ghaga" localSheetId="16">[1]!_p1</definedName>
    <definedName name="ghaga">[0]!_p1</definedName>
    <definedName name="ghaga_1">#NAME?</definedName>
    <definedName name="ghaga_2">#NAME?</definedName>
    <definedName name="ghaga_3">#NAME?</definedName>
    <definedName name="ghaga_4">#NAME?</definedName>
    <definedName name="ghageah" localSheetId="39">[1]!_p1</definedName>
    <definedName name="ghageah" localSheetId="20">[1]!_p1</definedName>
    <definedName name="ghageah" localSheetId="4">[1]!_p1</definedName>
    <definedName name="ghageah" localSheetId="25">[1]!_p1</definedName>
    <definedName name="ghageah" localSheetId="27">[1]!_p1</definedName>
    <definedName name="ghageah" localSheetId="31">[1]!_p1</definedName>
    <definedName name="ghageah" localSheetId="35">[1]!_p1</definedName>
    <definedName name="ghageah" localSheetId="33">[1]!_p1</definedName>
    <definedName name="ghageah" localSheetId="53">[1]!_p1</definedName>
    <definedName name="ghageah" localSheetId="29">[1]!_p1</definedName>
    <definedName name="ghageah" localSheetId="49">[1]!_p1</definedName>
    <definedName name="ghageah" localSheetId="6">[1]!_p1</definedName>
    <definedName name="ghageah" localSheetId="41">[1]!_p1</definedName>
    <definedName name="ghageah" localSheetId="8">[1]!_p1</definedName>
    <definedName name="ghageah" localSheetId="43">[1]!_p1</definedName>
    <definedName name="ghageah" localSheetId="10">[1]!_p1</definedName>
    <definedName name="ghageah" localSheetId="37">[1]!_p1</definedName>
    <definedName name="ghageah" localSheetId="12">[1]!_p1</definedName>
    <definedName name="ghageah" localSheetId="51">[1]!_p1</definedName>
    <definedName name="ghageah" localSheetId="14">[1]!_p1</definedName>
    <definedName name="ghageah" localSheetId="23">[1]!_p1</definedName>
    <definedName name="ghageah" localSheetId="55">[0]!_p1</definedName>
    <definedName name="ghageah" localSheetId="47">[1]!_p1</definedName>
    <definedName name="ghageah" localSheetId="18">[1]!_p1</definedName>
    <definedName name="ghageah" localSheetId="45">[1]!_p1</definedName>
    <definedName name="ghageah" localSheetId="16">[1]!_p1</definedName>
    <definedName name="ghageah">[0]!_p1</definedName>
    <definedName name="ghageah_1">#NAME?</definedName>
    <definedName name="ghageah_2">#NAME?</definedName>
    <definedName name="ghageah_3">#NAME?</definedName>
    <definedName name="ghageah_4">#NAME?</definedName>
    <definedName name="ghagha" localSheetId="39">[1]!_p1</definedName>
    <definedName name="ghagha" localSheetId="20">[1]!_p1</definedName>
    <definedName name="ghagha" localSheetId="4">[1]!_p1</definedName>
    <definedName name="ghagha" localSheetId="25">[1]!_p1</definedName>
    <definedName name="ghagha" localSheetId="27">[1]!_p1</definedName>
    <definedName name="ghagha" localSheetId="31">[1]!_p1</definedName>
    <definedName name="ghagha" localSheetId="35">[1]!_p1</definedName>
    <definedName name="ghagha" localSheetId="33">[1]!_p1</definedName>
    <definedName name="ghagha" localSheetId="53">[1]!_p1</definedName>
    <definedName name="ghagha" localSheetId="29">[1]!_p1</definedName>
    <definedName name="ghagha" localSheetId="49">[1]!_p1</definedName>
    <definedName name="ghagha" localSheetId="6">[1]!_p1</definedName>
    <definedName name="ghagha" localSheetId="41">[1]!_p1</definedName>
    <definedName name="ghagha" localSheetId="8">[1]!_p1</definedName>
    <definedName name="ghagha" localSheetId="43">[1]!_p1</definedName>
    <definedName name="ghagha" localSheetId="10">[1]!_p1</definedName>
    <definedName name="ghagha" localSheetId="37">[1]!_p1</definedName>
    <definedName name="ghagha" localSheetId="12">[1]!_p1</definedName>
    <definedName name="ghagha" localSheetId="51">[1]!_p1</definedName>
    <definedName name="ghagha" localSheetId="14">[1]!_p1</definedName>
    <definedName name="ghagha" localSheetId="23">[1]!_p1</definedName>
    <definedName name="ghagha" localSheetId="55">[0]!_p1</definedName>
    <definedName name="ghagha" localSheetId="47">[1]!_p1</definedName>
    <definedName name="ghagha" localSheetId="18">[1]!_p1</definedName>
    <definedName name="ghagha" localSheetId="45">[1]!_p1</definedName>
    <definedName name="ghagha" localSheetId="16">[1]!_p1</definedName>
    <definedName name="ghagha">[0]!_p1</definedName>
    <definedName name="ghagha_1">#NAME?</definedName>
    <definedName name="ghagha_2">#NAME?</definedName>
    <definedName name="ghagha_3">#NAME?</definedName>
    <definedName name="ghagha_4">#NAME?</definedName>
    <definedName name="ghfdgh" localSheetId="25" hidden="1">{#N/A,#N/A,FALSE,"RGD$";#N/A,#N/A,FALSE,"BG$";#N/A,#N/A,FALSE,"FC$"}</definedName>
    <definedName name="ghfdgh" localSheetId="27" hidden="1">{#N/A,#N/A,FALSE,"RGD$";#N/A,#N/A,FALSE,"BG$";#N/A,#N/A,FALSE,"FC$"}</definedName>
    <definedName name="ghfdgh" localSheetId="31" hidden="1">{#N/A,#N/A,FALSE,"RGD$";#N/A,#N/A,FALSE,"BG$";#N/A,#N/A,FALSE,"FC$"}</definedName>
    <definedName name="ghfdgh" localSheetId="29" hidden="1">{#N/A,#N/A,FALSE,"RGD$";#N/A,#N/A,FALSE,"BG$";#N/A,#N/A,FALSE,"FC$"}</definedName>
    <definedName name="ghfdgh" localSheetId="23" hidden="1">{#N/A,#N/A,FALSE,"RGD$";#N/A,#N/A,FALSE,"BG$";#N/A,#N/A,FALSE,"FC$"}</definedName>
    <definedName name="ghfdgh" localSheetId="55" hidden="1">{#N/A,#N/A,FALSE,"RGD$";#N/A,#N/A,FALSE,"BG$";#N/A,#N/A,FALSE,"FC$"}</definedName>
    <definedName name="ghfdgh" hidden="1">{#N/A,#N/A,FALSE,"RGD$";#N/A,#N/A,FALSE,"BG$";#N/A,#N/A,FALSE,"FC$"}</definedName>
    <definedName name="GHFDH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D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hfgh">#REF!</definedName>
    <definedName name="ghfjc" localSheetId="25" hidden="1">{#N/A,#N/A,FALSE,"BALLANTINE´S ";#N/A,#N/A,FALSE,"FUNDADOR"}</definedName>
    <definedName name="ghfjc" localSheetId="27" hidden="1">{#N/A,#N/A,FALSE,"BALLANTINE´S ";#N/A,#N/A,FALSE,"FUNDADOR"}</definedName>
    <definedName name="ghfjc" localSheetId="31" hidden="1">{#N/A,#N/A,FALSE,"BALLANTINE´S ";#N/A,#N/A,FALSE,"FUNDADOR"}</definedName>
    <definedName name="ghfjc" localSheetId="29" hidden="1">{#N/A,#N/A,FALSE,"BALLANTINE´S ";#N/A,#N/A,FALSE,"FUNDADOR"}</definedName>
    <definedName name="ghfjc" localSheetId="23" hidden="1">{#N/A,#N/A,FALSE,"BALLANTINE´S ";#N/A,#N/A,FALSE,"FUNDADOR"}</definedName>
    <definedName name="ghfjc" localSheetId="55" hidden="1">{#N/A,#N/A,FALSE,"BALLANTINE´S ";#N/A,#N/A,FALSE,"FUNDADOR"}</definedName>
    <definedName name="ghfjc" hidden="1">{#N/A,#N/A,FALSE,"BALLANTINE´S ";#N/A,#N/A,FALSE,"FUNDADOR"}</definedName>
    <definedName name="ghgh" localSheetId="39">[1]!_p1</definedName>
    <definedName name="ghgh" localSheetId="20">[1]!_p1</definedName>
    <definedName name="ghgh" localSheetId="4">[1]!_p1</definedName>
    <definedName name="ghgh" localSheetId="25">[1]!_p1</definedName>
    <definedName name="ghgh" localSheetId="27">[1]!_p1</definedName>
    <definedName name="ghgh" localSheetId="31">[1]!_p1</definedName>
    <definedName name="ghgh" localSheetId="35">[1]!_p1</definedName>
    <definedName name="ghgh" localSheetId="33">[1]!_p1</definedName>
    <definedName name="ghgh" localSheetId="53">[1]!_p1</definedName>
    <definedName name="ghgh" localSheetId="29">[1]!_p1</definedName>
    <definedName name="ghgh" localSheetId="49">[1]!_p1</definedName>
    <definedName name="ghgh" localSheetId="6">[1]!_p1</definedName>
    <definedName name="ghgh" localSheetId="41">[1]!_p1</definedName>
    <definedName name="ghgh" localSheetId="8">[1]!_p1</definedName>
    <definedName name="ghgh" localSheetId="43">[1]!_p1</definedName>
    <definedName name="ghgh" localSheetId="10">[1]!_p1</definedName>
    <definedName name="ghgh" localSheetId="37">[1]!_p1</definedName>
    <definedName name="ghgh" localSheetId="12">[1]!_p1</definedName>
    <definedName name="ghgh" localSheetId="51">[1]!_p1</definedName>
    <definedName name="ghgh" localSheetId="14">[1]!_p1</definedName>
    <definedName name="ghgh" localSheetId="23">[1]!_p1</definedName>
    <definedName name="ghgh" localSheetId="55">[0]!_p1</definedName>
    <definedName name="ghgh" localSheetId="47">[1]!_p1</definedName>
    <definedName name="ghgh" localSheetId="18">[1]!_p1</definedName>
    <definedName name="ghgh" localSheetId="45">[1]!_p1</definedName>
    <definedName name="ghgh" localSheetId="16">[1]!_p1</definedName>
    <definedName name="ghgh">[0]!_p1</definedName>
    <definedName name="ghgh_1" localSheetId="39">_p1</definedName>
    <definedName name="ghgh_1" localSheetId="20">_p1</definedName>
    <definedName name="ghgh_1" localSheetId="4">_p1</definedName>
    <definedName name="ghgh_1" localSheetId="25">_p1</definedName>
    <definedName name="ghgh_1" localSheetId="27">_p1</definedName>
    <definedName name="ghgh_1" localSheetId="31">_p1</definedName>
    <definedName name="ghgh_1" localSheetId="35">_p1</definedName>
    <definedName name="ghgh_1" localSheetId="33">_p1</definedName>
    <definedName name="ghgh_1" localSheetId="53">_p1</definedName>
    <definedName name="ghgh_1" localSheetId="29">_p1</definedName>
    <definedName name="ghgh_1" localSheetId="49">_p1</definedName>
    <definedName name="ghgh_1" localSheetId="6">_p1</definedName>
    <definedName name="ghgh_1" localSheetId="41">_p1</definedName>
    <definedName name="ghgh_1" localSheetId="8">_p1</definedName>
    <definedName name="ghgh_1" localSheetId="43">_p1</definedName>
    <definedName name="ghgh_1" localSheetId="10">_p1</definedName>
    <definedName name="ghgh_1" localSheetId="37">_p1</definedName>
    <definedName name="ghgh_1" localSheetId="12">_p1</definedName>
    <definedName name="ghgh_1" localSheetId="51">_p1</definedName>
    <definedName name="ghgh_1" localSheetId="14">_p1</definedName>
    <definedName name="ghgh_1" localSheetId="23">_p1</definedName>
    <definedName name="ghgh_1" localSheetId="55">_p1</definedName>
    <definedName name="ghgh_1" localSheetId="47">_p1</definedName>
    <definedName name="ghgh_1" localSheetId="18">_p1</definedName>
    <definedName name="ghgh_1" localSheetId="45">_p1</definedName>
    <definedName name="ghgh_1" localSheetId="16">_p1</definedName>
    <definedName name="ghgh_1">_p1</definedName>
    <definedName name="ghgh_2">"_p1"</definedName>
    <definedName name="ghgh_4">"_p1"</definedName>
    <definedName name="ghghgh" localSheetId="25" hidden="1">{#N/A,#N/A,FALSE,"Hoja1";#N/A,#N/A,FALSE,"Hoja2"}</definedName>
    <definedName name="ghghgh" localSheetId="27" hidden="1">{#N/A,#N/A,FALSE,"Hoja1";#N/A,#N/A,FALSE,"Hoja2"}</definedName>
    <definedName name="ghghgh" localSheetId="31" hidden="1">{#N/A,#N/A,FALSE,"Hoja1";#N/A,#N/A,FALSE,"Hoja2"}</definedName>
    <definedName name="ghghgh" localSheetId="29" hidden="1">{#N/A,#N/A,FALSE,"Hoja1";#N/A,#N/A,FALSE,"Hoja2"}</definedName>
    <definedName name="ghghgh" localSheetId="23" hidden="1">{#N/A,#N/A,FALSE,"Hoja1";#N/A,#N/A,FALSE,"Hoja2"}</definedName>
    <definedName name="ghghgh" localSheetId="55" hidden="1">{#N/A,#N/A,FALSE,"Hoja1";#N/A,#N/A,FALSE,"Hoja2"}</definedName>
    <definedName name="ghghgh" hidden="1">{#N/A,#N/A,FALSE,"Hoja1";#N/A,#N/A,FALSE,"Hoja2"}</definedName>
    <definedName name="ghghsdgh" localSheetId="25" hidden="1">{#N/A,#N/A,FALSE,"BALLANTINE´S ";#N/A,#N/A,FALSE,"FUNDADOR"}</definedName>
    <definedName name="ghghsdgh" localSheetId="27" hidden="1">{#N/A,#N/A,FALSE,"BALLANTINE´S ";#N/A,#N/A,FALSE,"FUNDADOR"}</definedName>
    <definedName name="ghghsdgh" localSheetId="31" hidden="1">{#N/A,#N/A,FALSE,"BALLANTINE´S ";#N/A,#N/A,FALSE,"FUNDADOR"}</definedName>
    <definedName name="ghghsdgh" localSheetId="29" hidden="1">{#N/A,#N/A,FALSE,"BALLANTINE´S ";#N/A,#N/A,FALSE,"FUNDADOR"}</definedName>
    <definedName name="ghghsdgh" localSheetId="23" hidden="1">{#N/A,#N/A,FALSE,"BALLANTINE´S ";#N/A,#N/A,FALSE,"FUNDADOR"}</definedName>
    <definedName name="ghghsdgh" localSheetId="55" hidden="1">{#N/A,#N/A,FALSE,"BALLANTINE´S ";#N/A,#N/A,FALSE,"FUNDADOR"}</definedName>
    <definedName name="ghghsdgh" hidden="1">{#N/A,#N/A,FALSE,"BALLANTINE´S ";#N/A,#N/A,FALSE,"FUNDADOR"}</definedName>
    <definedName name="GHITU">#REF!</definedName>
    <definedName name="ghjgh" localSheetId="25" hidden="1">{"miles",#N/A,FALSE,"LUCROS E PERDAS (US$ 000)";"hl",#N/A,FALSE,"LUCROS E PERDAS (US$ 000)"}</definedName>
    <definedName name="ghjgh" localSheetId="27" hidden="1">{"miles",#N/A,FALSE,"LUCROS E PERDAS (US$ 000)";"hl",#N/A,FALSE,"LUCROS E PERDAS (US$ 000)"}</definedName>
    <definedName name="ghjgh" localSheetId="31" hidden="1">{"miles",#N/A,FALSE,"LUCROS E PERDAS (US$ 000)";"hl",#N/A,FALSE,"LUCROS E PERDAS (US$ 000)"}</definedName>
    <definedName name="ghjgh" localSheetId="29" hidden="1">{"miles",#N/A,FALSE,"LUCROS E PERDAS (US$ 000)";"hl",#N/A,FALSE,"LUCROS E PERDAS (US$ 000)"}</definedName>
    <definedName name="ghjgh" localSheetId="23" hidden="1">{"miles",#N/A,FALSE,"LUCROS E PERDAS (US$ 000)";"hl",#N/A,FALSE,"LUCROS E PERDAS (US$ 000)"}</definedName>
    <definedName name="ghjgh" localSheetId="55" hidden="1">{"miles",#N/A,FALSE,"LUCROS E PERDAS (US$ 000)";"hl",#N/A,FALSE,"LUCROS E PERDAS (US$ 000)"}</definedName>
    <definedName name="ghjgh" hidden="1">{"miles",#N/A,FALSE,"LUCROS E PERDAS (US$ 000)";"hl",#N/A,FALSE,"LUCROS E PERDAS (US$ 000)"}</definedName>
    <definedName name="ghjtyjy">#REF!</definedName>
    <definedName name="ghnbgfxhdg">#REF!</definedName>
    <definedName name="ghnbrtj">#REF!</definedName>
    <definedName name="ghnfghd" localSheetId="25" hidden="1">{"1DhPgAbs",#N/A,FALSE,"dHora";"2DhPgPerc",#N/A,FALSE,"dHora";"3DhPgAbsAcum",#N/A,FALSE,"dHora"}</definedName>
    <definedName name="ghnfghd" localSheetId="27" hidden="1">{"1DhPgAbs",#N/A,FALSE,"dHora";"2DhPgPerc",#N/A,FALSE,"dHora";"3DhPgAbsAcum",#N/A,FALSE,"dHora"}</definedName>
    <definedName name="ghnfghd" localSheetId="31" hidden="1">{"1DhPgAbs",#N/A,FALSE,"dHora";"2DhPgPerc",#N/A,FALSE,"dHora";"3DhPgAbsAcum",#N/A,FALSE,"dHora"}</definedName>
    <definedName name="ghnfghd" localSheetId="29" hidden="1">{"1DhPgAbs",#N/A,FALSE,"dHora";"2DhPgPerc",#N/A,FALSE,"dHora";"3DhPgAbsAcum",#N/A,FALSE,"dHora"}</definedName>
    <definedName name="ghnfghd" localSheetId="23" hidden="1">{"1DhPgAbs",#N/A,FALSE,"dHora";"2DhPgPerc",#N/A,FALSE,"dHora";"3DhPgAbsAcum",#N/A,FALSE,"dHora"}</definedName>
    <definedName name="ghnfghd" localSheetId="55" hidden="1">{"1DhPgAbs",#N/A,FALSE,"dHora";"2DhPgPerc",#N/A,FALSE,"dHora";"3DhPgAbsAcum",#N/A,FALSE,"dHora"}</definedName>
    <definedName name="ghnfghd" hidden="1">{"1DhPgAbs",#N/A,FALSE,"dHora";"2DhPgPerc",#N/A,FALSE,"dHora";"3DhPgAbsAcum",#N/A,FALSE,"dHora"}</definedName>
    <definedName name="ghnfghr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fghr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njfrhj" localSheetId="25" hidden="1">{"'Janeiro'!$A$1:$I$153"}</definedName>
    <definedName name="ghnjfrhj" localSheetId="27" hidden="1">{"'Janeiro'!$A$1:$I$153"}</definedName>
    <definedName name="ghnjfrhj" localSheetId="31" hidden="1">{"'Janeiro'!$A$1:$I$153"}</definedName>
    <definedName name="ghnjfrhj" localSheetId="29" hidden="1">{"'Janeiro'!$A$1:$I$153"}</definedName>
    <definedName name="ghnjfrhj" localSheetId="23" hidden="1">{"'Janeiro'!$A$1:$I$153"}</definedName>
    <definedName name="ghnjfrhj" localSheetId="55" hidden="1">{"'Janeiro'!$A$1:$I$153"}</definedName>
    <definedName name="ghnjfrhj" hidden="1">{"'Janeiro'!$A$1:$I$153"}</definedName>
    <definedName name="GHNYH">#REF!</definedName>
    <definedName name="ghrdye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dye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hrght" localSheetId="25" hidden="1">{"1DhPgAbs",#N/A,FALSE,"dHora";"2DhPgPerc",#N/A,FALSE,"dHora";"3DhPgAbsAcum",#N/A,FALSE,"dHora"}</definedName>
    <definedName name="ghrght" localSheetId="27" hidden="1">{"1DhPgAbs",#N/A,FALSE,"dHora";"2DhPgPerc",#N/A,FALSE,"dHora";"3DhPgAbsAcum",#N/A,FALSE,"dHora"}</definedName>
    <definedName name="ghrght" localSheetId="31" hidden="1">{"1DhPgAbs",#N/A,FALSE,"dHora";"2DhPgPerc",#N/A,FALSE,"dHora";"3DhPgAbsAcum",#N/A,FALSE,"dHora"}</definedName>
    <definedName name="ghrght" localSheetId="29" hidden="1">{"1DhPgAbs",#N/A,FALSE,"dHora";"2DhPgPerc",#N/A,FALSE,"dHora";"3DhPgAbsAcum",#N/A,FALSE,"dHora"}</definedName>
    <definedName name="ghrght" localSheetId="23" hidden="1">{"1DhPgAbs",#N/A,FALSE,"dHora";"2DhPgPerc",#N/A,FALSE,"dHora";"3DhPgAbsAcum",#N/A,FALSE,"dHora"}</definedName>
    <definedName name="ghrght" localSheetId="55" hidden="1">{"1DhPgAbs",#N/A,FALSE,"dHora";"2DhPgPerc",#N/A,FALSE,"dHora";"3DhPgAbsAcum",#N/A,FALSE,"dHora"}</definedName>
    <definedName name="ghrght" hidden="1">{"1DhPgAbs",#N/A,FALSE,"dHora";"2DhPgPerc",#N/A,FALSE,"dHora";"3DhPgAbsAcum",#N/A,FALSE,"dHora"}</definedName>
    <definedName name="ghrth">#REF!</definedName>
    <definedName name="ghsetyty" localSheetId="25" hidden="1">{#N/A,#N/A,FALSE,"BALLANTINE´S ";#N/A,#N/A,FALSE,"FUNDADOR"}</definedName>
    <definedName name="ghsetyty" localSheetId="27" hidden="1">{#N/A,#N/A,FALSE,"BALLANTINE´S ";#N/A,#N/A,FALSE,"FUNDADOR"}</definedName>
    <definedName name="ghsetyty" localSheetId="31" hidden="1">{#N/A,#N/A,FALSE,"BALLANTINE´S ";#N/A,#N/A,FALSE,"FUNDADOR"}</definedName>
    <definedName name="ghsetyty" localSheetId="29" hidden="1">{#N/A,#N/A,FALSE,"BALLANTINE´S ";#N/A,#N/A,FALSE,"FUNDADOR"}</definedName>
    <definedName name="ghsetyty" localSheetId="23" hidden="1">{#N/A,#N/A,FALSE,"BALLANTINE´S ";#N/A,#N/A,FALSE,"FUNDADOR"}</definedName>
    <definedName name="ghsetyty" localSheetId="55" hidden="1">{#N/A,#N/A,FALSE,"BALLANTINE´S ";#N/A,#N/A,FALSE,"FUNDADOR"}</definedName>
    <definedName name="ghsetyty" hidden="1">{#N/A,#N/A,FALSE,"BALLANTINE´S ";#N/A,#N/A,FALSE,"FUNDADOR"}</definedName>
    <definedName name="ghtfhtf">#REF!</definedName>
    <definedName name="ghyth">#REF!</definedName>
    <definedName name="gI">#REF!</definedName>
    <definedName name="GIORI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GIORI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GIORI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GIORI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GIORI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GIORI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GIORIO" hidden="1">{#N/A,#N/A,FALSE,"SP1-OUT";#N/A,#N/A,FALSE,"SP1-NOV";#N/A,#N/A,FALSE,"SANT-OUT";#N/A,#N/A,FALSE,"SANT-NOV";#N/A,#N/A,FALSE,"CAMP-OUT";#N/A,#N/A,FALSE,"CAMP-NOV";#N/A,#N/A,FALSE,"CRONO 1";#N/A,#N/A,FALSE,"CAPA"}</definedName>
    <definedName name="GJ">#REF!</definedName>
    <definedName name="gjghjhg">#REF!</definedName>
    <definedName name="gjh">#REF!</definedName>
    <definedName name="gjhntyuj67u">#REF!</definedName>
    <definedName name="gjhyfrk">#REF!</definedName>
    <definedName name="gjnxfhgf">#REF!</definedName>
    <definedName name="gjrt">#REF!</definedName>
    <definedName name="glaucia" localSheetId="39">[1]!_p1</definedName>
    <definedName name="glaucia" localSheetId="20">[1]!_p1</definedName>
    <definedName name="glaucia" localSheetId="4">[1]!_p1</definedName>
    <definedName name="glaucia" localSheetId="25">[1]!_p1</definedName>
    <definedName name="glaucia" localSheetId="27">[1]!_p1</definedName>
    <definedName name="glaucia" localSheetId="31">[1]!_p1</definedName>
    <definedName name="glaucia" localSheetId="35">[1]!_p1</definedName>
    <definedName name="glaucia" localSheetId="33">[1]!_p1</definedName>
    <definedName name="glaucia" localSheetId="53">[1]!_p1</definedName>
    <definedName name="glaucia" localSheetId="29">[1]!_p1</definedName>
    <definedName name="glaucia" localSheetId="49">[1]!_p1</definedName>
    <definedName name="glaucia" localSheetId="6">[1]!_p1</definedName>
    <definedName name="glaucia" localSheetId="41">[1]!_p1</definedName>
    <definedName name="glaucia" localSheetId="8">[1]!_p1</definedName>
    <definedName name="glaucia" localSheetId="43">[1]!_p1</definedName>
    <definedName name="glaucia" localSheetId="10">[1]!_p1</definedName>
    <definedName name="glaucia" localSheetId="37">[1]!_p1</definedName>
    <definedName name="glaucia" localSheetId="12">[1]!_p1</definedName>
    <definedName name="glaucia" localSheetId="51">[1]!_p1</definedName>
    <definedName name="glaucia" localSheetId="14">[1]!_p1</definedName>
    <definedName name="glaucia" localSheetId="23">[1]!_p1</definedName>
    <definedName name="glaucia" localSheetId="55">[0]!_p1</definedName>
    <definedName name="glaucia" localSheetId="47">[1]!_p1</definedName>
    <definedName name="glaucia" localSheetId="18">[1]!_p1</definedName>
    <definedName name="glaucia" localSheetId="45">[1]!_p1</definedName>
    <definedName name="glaucia" localSheetId="16">[1]!_p1</definedName>
    <definedName name="glaucia">[0]!_p1</definedName>
    <definedName name="glaucia_1" localSheetId="39">_p1</definedName>
    <definedName name="glaucia_1" localSheetId="20">_p1</definedName>
    <definedName name="glaucia_1" localSheetId="4">_p1</definedName>
    <definedName name="glaucia_1" localSheetId="25">_p1</definedName>
    <definedName name="glaucia_1" localSheetId="27">_p1</definedName>
    <definedName name="glaucia_1" localSheetId="31">_p1</definedName>
    <definedName name="glaucia_1" localSheetId="35">_p1</definedName>
    <definedName name="glaucia_1" localSheetId="33">_p1</definedName>
    <definedName name="glaucia_1" localSheetId="53">_p1</definedName>
    <definedName name="glaucia_1" localSheetId="29">_p1</definedName>
    <definedName name="glaucia_1" localSheetId="49">_p1</definedName>
    <definedName name="glaucia_1" localSheetId="6">_p1</definedName>
    <definedName name="glaucia_1" localSheetId="41">_p1</definedName>
    <definedName name="glaucia_1" localSheetId="8">_p1</definedName>
    <definedName name="glaucia_1" localSheetId="43">_p1</definedName>
    <definedName name="glaucia_1" localSheetId="10">_p1</definedName>
    <definedName name="glaucia_1" localSheetId="37">_p1</definedName>
    <definedName name="glaucia_1" localSheetId="12">_p1</definedName>
    <definedName name="glaucia_1" localSheetId="51">_p1</definedName>
    <definedName name="glaucia_1" localSheetId="14">_p1</definedName>
    <definedName name="glaucia_1" localSheetId="23">_p1</definedName>
    <definedName name="glaucia_1" localSheetId="55">_p1</definedName>
    <definedName name="glaucia_1" localSheetId="47">_p1</definedName>
    <definedName name="glaucia_1" localSheetId="18">_p1</definedName>
    <definedName name="glaucia_1" localSheetId="45">_p1</definedName>
    <definedName name="glaucia_1" localSheetId="16">_p1</definedName>
    <definedName name="glaucia_1">_p1</definedName>
    <definedName name="glaucia_2" localSheetId="39">_p1</definedName>
    <definedName name="glaucia_2" localSheetId="20">_p1</definedName>
    <definedName name="glaucia_2" localSheetId="4">_p1</definedName>
    <definedName name="glaucia_2" localSheetId="25">_p1</definedName>
    <definedName name="glaucia_2" localSheetId="27">_p1</definedName>
    <definedName name="glaucia_2" localSheetId="31">_p1</definedName>
    <definedName name="glaucia_2" localSheetId="35">_p1</definedName>
    <definedName name="glaucia_2" localSheetId="33">_p1</definedName>
    <definedName name="glaucia_2" localSheetId="53">_p1</definedName>
    <definedName name="glaucia_2" localSheetId="29">_p1</definedName>
    <definedName name="glaucia_2" localSheetId="49">_p1</definedName>
    <definedName name="glaucia_2" localSheetId="6">_p1</definedName>
    <definedName name="glaucia_2" localSheetId="41">_p1</definedName>
    <definedName name="glaucia_2" localSheetId="8">_p1</definedName>
    <definedName name="glaucia_2" localSheetId="43">_p1</definedName>
    <definedName name="glaucia_2" localSheetId="10">_p1</definedName>
    <definedName name="glaucia_2" localSheetId="37">_p1</definedName>
    <definedName name="glaucia_2" localSheetId="12">_p1</definedName>
    <definedName name="glaucia_2" localSheetId="51">_p1</definedName>
    <definedName name="glaucia_2" localSheetId="14">_p1</definedName>
    <definedName name="glaucia_2" localSheetId="23">_p1</definedName>
    <definedName name="glaucia_2" localSheetId="55">_p1</definedName>
    <definedName name="glaucia_2" localSheetId="47">_p1</definedName>
    <definedName name="glaucia_2" localSheetId="18">_p1</definedName>
    <definedName name="glaucia_2" localSheetId="45">_p1</definedName>
    <definedName name="glaucia_2" localSheetId="16">_p1</definedName>
    <definedName name="glaucia_2">_p1</definedName>
    <definedName name="glaucia_3" localSheetId="39">_p1</definedName>
    <definedName name="glaucia_3" localSheetId="20">_p1</definedName>
    <definedName name="glaucia_3" localSheetId="4">_p1</definedName>
    <definedName name="glaucia_3" localSheetId="25">_p1</definedName>
    <definedName name="glaucia_3" localSheetId="27">_p1</definedName>
    <definedName name="glaucia_3" localSheetId="31">_p1</definedName>
    <definedName name="glaucia_3" localSheetId="35">_p1</definedName>
    <definedName name="glaucia_3" localSheetId="33">_p1</definedName>
    <definedName name="glaucia_3" localSheetId="53">_p1</definedName>
    <definedName name="glaucia_3" localSheetId="29">_p1</definedName>
    <definedName name="glaucia_3" localSheetId="49">_p1</definedName>
    <definedName name="glaucia_3" localSheetId="6">_p1</definedName>
    <definedName name="glaucia_3" localSheetId="41">_p1</definedName>
    <definedName name="glaucia_3" localSheetId="8">_p1</definedName>
    <definedName name="glaucia_3" localSheetId="43">_p1</definedName>
    <definedName name="glaucia_3" localSheetId="10">_p1</definedName>
    <definedName name="glaucia_3" localSheetId="37">_p1</definedName>
    <definedName name="glaucia_3" localSheetId="12">_p1</definedName>
    <definedName name="glaucia_3" localSheetId="51">_p1</definedName>
    <definedName name="glaucia_3" localSheetId="14">_p1</definedName>
    <definedName name="glaucia_3" localSheetId="23">_p1</definedName>
    <definedName name="glaucia_3" localSheetId="55">_p1</definedName>
    <definedName name="glaucia_3" localSheetId="47">_p1</definedName>
    <definedName name="glaucia_3" localSheetId="18">_p1</definedName>
    <definedName name="glaucia_3" localSheetId="45">_p1</definedName>
    <definedName name="glaucia_3" localSheetId="16">_p1</definedName>
    <definedName name="glaucia_3">_p1</definedName>
    <definedName name="glaucia_4" localSheetId="39">_p1</definedName>
    <definedName name="glaucia_4" localSheetId="20">_p1</definedName>
    <definedName name="glaucia_4" localSheetId="4">_p1</definedName>
    <definedName name="glaucia_4" localSheetId="25">_p1</definedName>
    <definedName name="glaucia_4" localSheetId="27">_p1</definedName>
    <definedName name="glaucia_4" localSheetId="31">_p1</definedName>
    <definedName name="glaucia_4" localSheetId="35">_p1</definedName>
    <definedName name="glaucia_4" localSheetId="33">_p1</definedName>
    <definedName name="glaucia_4" localSheetId="53">_p1</definedName>
    <definedName name="glaucia_4" localSheetId="29">_p1</definedName>
    <definedName name="glaucia_4" localSheetId="49">_p1</definedName>
    <definedName name="glaucia_4" localSheetId="6">_p1</definedName>
    <definedName name="glaucia_4" localSheetId="41">_p1</definedName>
    <definedName name="glaucia_4" localSheetId="8">_p1</definedName>
    <definedName name="glaucia_4" localSheetId="43">_p1</definedName>
    <definedName name="glaucia_4" localSheetId="10">_p1</definedName>
    <definedName name="glaucia_4" localSheetId="37">_p1</definedName>
    <definedName name="glaucia_4" localSheetId="12">_p1</definedName>
    <definedName name="glaucia_4" localSheetId="51">_p1</definedName>
    <definedName name="glaucia_4" localSheetId="14">_p1</definedName>
    <definedName name="glaucia_4" localSheetId="23">_p1</definedName>
    <definedName name="glaucia_4" localSheetId="55">_p1</definedName>
    <definedName name="glaucia_4" localSheetId="47">_p1</definedName>
    <definedName name="glaucia_4" localSheetId="18">_p1</definedName>
    <definedName name="glaucia_4" localSheetId="45">_p1</definedName>
    <definedName name="glaucia_4" localSheetId="16">_p1</definedName>
    <definedName name="glaucia_4">_p1</definedName>
    <definedName name="GLOBONEWS">#REF!</definedName>
    <definedName name="GLOOB">#REF!</definedName>
    <definedName name="GLOOBINHO">#REF!</definedName>
    <definedName name="gncci100">#REF!</definedName>
    <definedName name="GNDFNGL">#REF!</definedName>
    <definedName name="GNDFNGL_1">#REF!</definedName>
    <definedName name="GNDFNGL_3">#REF!</definedName>
    <definedName name="gnfhg" localSheetId="25" hidden="1">{"'Janeiro'!$A$1:$I$153"}</definedName>
    <definedName name="gnfhg" localSheetId="27" hidden="1">{"'Janeiro'!$A$1:$I$153"}</definedName>
    <definedName name="gnfhg" localSheetId="31" hidden="1">{"'Janeiro'!$A$1:$I$153"}</definedName>
    <definedName name="gnfhg" localSheetId="29" hidden="1">{"'Janeiro'!$A$1:$I$153"}</definedName>
    <definedName name="gnfhg" localSheetId="23" hidden="1">{"'Janeiro'!$A$1:$I$153"}</definedName>
    <definedName name="gnfhg" localSheetId="55" hidden="1">{"'Janeiro'!$A$1:$I$153"}</definedName>
    <definedName name="gnfhg" hidden="1">{"'Janeiro'!$A$1:$I$153"}</definedName>
    <definedName name="gnfhrth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fhrth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NHG" localSheetId="39">[1]!_p1</definedName>
    <definedName name="GNHG" localSheetId="20">[1]!_p1</definedName>
    <definedName name="GNHG" localSheetId="4">[1]!_p1</definedName>
    <definedName name="GNHG" localSheetId="25">[1]!_p1</definedName>
    <definedName name="GNHG" localSheetId="27">[1]!_p1</definedName>
    <definedName name="GNHG" localSheetId="31">[1]!_p1</definedName>
    <definedName name="GNHG" localSheetId="35">[1]!_p1</definedName>
    <definedName name="GNHG" localSheetId="33">[1]!_p1</definedName>
    <definedName name="GNHG" localSheetId="53">[1]!_p1</definedName>
    <definedName name="GNHG" localSheetId="29">[1]!_p1</definedName>
    <definedName name="GNHG" localSheetId="49">[1]!_p1</definedName>
    <definedName name="GNHG" localSheetId="6">[1]!_p1</definedName>
    <definedName name="GNHG" localSheetId="41">[1]!_p1</definedName>
    <definedName name="GNHG" localSheetId="8">[1]!_p1</definedName>
    <definedName name="GNHG" localSheetId="43">[1]!_p1</definedName>
    <definedName name="GNHG" localSheetId="10">[1]!_p1</definedName>
    <definedName name="GNHG" localSheetId="37">[1]!_p1</definedName>
    <definedName name="GNHG" localSheetId="12">[1]!_p1</definedName>
    <definedName name="GNHG" localSheetId="51">[1]!_p1</definedName>
    <definedName name="GNHG" localSheetId="14">[1]!_p1</definedName>
    <definedName name="GNHG" localSheetId="23">[1]!_p1</definedName>
    <definedName name="GNHG" localSheetId="55">[0]!_p1</definedName>
    <definedName name="GNHG" localSheetId="47">[1]!_p1</definedName>
    <definedName name="GNHG" localSheetId="18">[1]!_p1</definedName>
    <definedName name="GNHG" localSheetId="45">[1]!_p1</definedName>
    <definedName name="GNHG" localSheetId="16">[1]!_p1</definedName>
    <definedName name="GNHG">[0]!_p1</definedName>
    <definedName name="gnhzdgh" localSheetId="25" hidden="1">{#N/A,#N/A,FALSE,"CARATUL";#N/A,#N/A,FALSE,"PROFIT AND LOSS";#N/A,#N/A,FALSE,"GRAFICO_PBT";#N/A,#N/A,FALSE,"EXPLIC.VARIANTE";#N/A,#N/A,FALSE,"GENERAL EXP.AREA"}</definedName>
    <definedName name="gnhzdgh" localSheetId="27" hidden="1">{#N/A,#N/A,FALSE,"CARATUL";#N/A,#N/A,FALSE,"PROFIT AND LOSS";#N/A,#N/A,FALSE,"GRAFICO_PBT";#N/A,#N/A,FALSE,"EXPLIC.VARIANTE";#N/A,#N/A,FALSE,"GENERAL EXP.AREA"}</definedName>
    <definedName name="gnhzdgh" localSheetId="31" hidden="1">{#N/A,#N/A,FALSE,"CARATUL";#N/A,#N/A,FALSE,"PROFIT AND LOSS";#N/A,#N/A,FALSE,"GRAFICO_PBT";#N/A,#N/A,FALSE,"EXPLIC.VARIANTE";#N/A,#N/A,FALSE,"GENERAL EXP.AREA"}</definedName>
    <definedName name="gnhzdgh" localSheetId="29" hidden="1">{#N/A,#N/A,FALSE,"CARATUL";#N/A,#N/A,FALSE,"PROFIT AND LOSS";#N/A,#N/A,FALSE,"GRAFICO_PBT";#N/A,#N/A,FALSE,"EXPLIC.VARIANTE";#N/A,#N/A,FALSE,"GENERAL EXP.AREA"}</definedName>
    <definedName name="gnhzdgh" localSheetId="23" hidden="1">{#N/A,#N/A,FALSE,"CARATUL";#N/A,#N/A,FALSE,"PROFIT AND LOSS";#N/A,#N/A,FALSE,"GRAFICO_PBT";#N/A,#N/A,FALSE,"EXPLIC.VARIANTE";#N/A,#N/A,FALSE,"GENERAL EXP.AREA"}</definedName>
    <definedName name="gnhzdgh" localSheetId="55" hidden="1">{#N/A,#N/A,FALSE,"CARATUL";#N/A,#N/A,FALSE,"PROFIT AND LOSS";#N/A,#N/A,FALSE,"GRAFICO_PBT";#N/A,#N/A,FALSE,"EXPLIC.VARIANTE";#N/A,#N/A,FALSE,"GENERAL EXP.AREA"}</definedName>
    <definedName name="gnhzdgh" hidden="1">{#N/A,#N/A,FALSE,"CARATUL";#N/A,#N/A,FALSE,"PROFIT AND LOSS";#N/A,#N/A,FALSE,"GRAFICO_PBT";#N/A,#N/A,FALSE,"EXPLIC.VARIANTE";#N/A,#N/A,FALSE,"GENERAL EXP.AREA"}</definedName>
    <definedName name="GNT">#REF!</definedName>
    <definedName name="gnto">#REF!</definedName>
    <definedName name="Goias">#REF!</definedName>
    <definedName name="Goodwill">#REF!</definedName>
    <definedName name="google">#REF!</definedName>
    <definedName name="GP">#REF!</definedName>
    <definedName name="gr" localSheetId="39">[1]!____p1</definedName>
    <definedName name="gr" localSheetId="20">[1]!____p1</definedName>
    <definedName name="gr" localSheetId="4">[1]!____p1</definedName>
    <definedName name="gr" localSheetId="25">[1]!____p1</definedName>
    <definedName name="gr" localSheetId="27">[1]!____p1</definedName>
    <definedName name="gr" localSheetId="31">[1]!____p1</definedName>
    <definedName name="gr" localSheetId="35">[1]!____p1</definedName>
    <definedName name="gr" localSheetId="33">[1]!____p1</definedName>
    <definedName name="gr" localSheetId="53">[1]!____p1</definedName>
    <definedName name="gr" localSheetId="29">[1]!____p1</definedName>
    <definedName name="gr" localSheetId="49">[1]!____p1</definedName>
    <definedName name="gr" localSheetId="6">[1]!____p1</definedName>
    <definedName name="gr" localSheetId="41">[1]!____p1</definedName>
    <definedName name="gr" localSheetId="8">[1]!____p1</definedName>
    <definedName name="gr" localSheetId="43">[1]!____p1</definedName>
    <definedName name="gr" localSheetId="10">[1]!____p1</definedName>
    <definedName name="gr" localSheetId="37">[1]!____p1</definedName>
    <definedName name="gr" localSheetId="12">[1]!____p1</definedName>
    <definedName name="gr" localSheetId="51">[1]!____p1</definedName>
    <definedName name="gr" localSheetId="14">[1]!____p1</definedName>
    <definedName name="gr" localSheetId="23">[1]!____p1</definedName>
    <definedName name="gr" localSheetId="55">[0]!____p1</definedName>
    <definedName name="gr" localSheetId="47">[1]!____p1</definedName>
    <definedName name="gr" localSheetId="18">[1]!____p1</definedName>
    <definedName name="gr" localSheetId="45">[1]!____p1</definedName>
    <definedName name="gr" localSheetId="16">[1]!____p1</definedName>
    <definedName name="gr">[0]!____p1</definedName>
    <definedName name="Gra">#REF!</definedName>
    <definedName name="Gracieli">#REF!</definedName>
    <definedName name="grade" localSheetId="39">[1]!_p1</definedName>
    <definedName name="grade" localSheetId="20">[1]!_p1</definedName>
    <definedName name="grade" localSheetId="4">[1]!_p1</definedName>
    <definedName name="grade" localSheetId="25">[1]!_p1</definedName>
    <definedName name="grade" localSheetId="27">[1]!_p1</definedName>
    <definedName name="grade" localSheetId="31">[1]!_p1</definedName>
    <definedName name="grade" localSheetId="35">[1]!_p1</definedName>
    <definedName name="grade" localSheetId="33">[1]!_p1</definedName>
    <definedName name="grade" localSheetId="53">[1]!_p1</definedName>
    <definedName name="grade" localSheetId="29">[1]!_p1</definedName>
    <definedName name="grade" localSheetId="49">[1]!_p1</definedName>
    <definedName name="grade" localSheetId="6">[1]!_p1</definedName>
    <definedName name="grade" localSheetId="41">[1]!_p1</definedName>
    <definedName name="grade" localSheetId="8">[1]!_p1</definedName>
    <definedName name="grade" localSheetId="43">[1]!_p1</definedName>
    <definedName name="grade" localSheetId="10">[1]!_p1</definedName>
    <definedName name="grade" localSheetId="37">[1]!_p1</definedName>
    <definedName name="grade" localSheetId="12">[1]!_p1</definedName>
    <definedName name="grade" localSheetId="51">[1]!_p1</definedName>
    <definedName name="grade" localSheetId="14">[1]!_p1</definedName>
    <definedName name="grade" localSheetId="23">[1]!_p1</definedName>
    <definedName name="grade" localSheetId="55">[0]!_p1</definedName>
    <definedName name="grade" localSheetId="47">[1]!_p1</definedName>
    <definedName name="grade" localSheetId="18">[1]!_p1</definedName>
    <definedName name="grade" localSheetId="45">[1]!_p1</definedName>
    <definedName name="grade" localSheetId="16">[1]!_p1</definedName>
    <definedName name="grade">[0]!_p1</definedName>
    <definedName name="grade_1" localSheetId="39">_p1</definedName>
    <definedName name="grade_1" localSheetId="20">_p1</definedName>
    <definedName name="grade_1" localSheetId="4">_p1</definedName>
    <definedName name="grade_1" localSheetId="25">_p1</definedName>
    <definedName name="grade_1" localSheetId="27">_p1</definedName>
    <definedName name="grade_1" localSheetId="31">_p1</definedName>
    <definedName name="grade_1" localSheetId="35">_p1</definedName>
    <definedName name="grade_1" localSheetId="33">_p1</definedName>
    <definedName name="grade_1" localSheetId="53">_p1</definedName>
    <definedName name="grade_1" localSheetId="29">_p1</definedName>
    <definedName name="grade_1" localSheetId="49">_p1</definedName>
    <definedName name="grade_1" localSheetId="6">_p1</definedName>
    <definedName name="grade_1" localSheetId="41">_p1</definedName>
    <definedName name="grade_1" localSheetId="8">_p1</definedName>
    <definedName name="grade_1" localSheetId="43">_p1</definedName>
    <definedName name="grade_1" localSheetId="10">_p1</definedName>
    <definedName name="grade_1" localSheetId="37">_p1</definedName>
    <definedName name="grade_1" localSheetId="12">_p1</definedName>
    <definedName name="grade_1" localSheetId="51">_p1</definedName>
    <definedName name="grade_1" localSheetId="14">_p1</definedName>
    <definedName name="grade_1" localSheetId="23">_p1</definedName>
    <definedName name="grade_1" localSheetId="55">_p1</definedName>
    <definedName name="grade_1" localSheetId="47">_p1</definedName>
    <definedName name="grade_1" localSheetId="18">_p1</definedName>
    <definedName name="grade_1" localSheetId="45">_p1</definedName>
    <definedName name="grade_1" localSheetId="16">_p1</definedName>
    <definedName name="grade_1">_p1</definedName>
    <definedName name="grade_10">#NAME?</definedName>
    <definedName name="grade_16">#NAME?</definedName>
    <definedName name="grade_19">#NAME?</definedName>
    <definedName name="grade_2">"_p1"</definedName>
    <definedName name="grade_22">#NAME?</definedName>
    <definedName name="grade_3">#NAME?</definedName>
    <definedName name="grade_4">"_p1"</definedName>
    <definedName name="Grand_Total">#REF!</definedName>
    <definedName name="Grandes_Sucessos">#REF!</definedName>
    <definedName name="graph" hidden="1">#REF!</definedName>
    <definedName name="_xlnm.Recorder">#REF!</definedName>
    <definedName name="grdgre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dgre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gre">#REF!</definedName>
    <definedName name="gref" localSheetId="25" hidden="1">{#N/A,#N/A,FALSE,"CARATUL";#N/A,#N/A,FALSE,"PROFIT AND LOSS";#N/A,#N/A,FALSE,"GRAFICO_PBT";#N/A,#N/A,FALSE,"EXPLIC.VARIANTE";#N/A,#N/A,FALSE,"GENERAL EXP.AREA"}</definedName>
    <definedName name="gref" localSheetId="27" hidden="1">{#N/A,#N/A,FALSE,"CARATUL";#N/A,#N/A,FALSE,"PROFIT AND LOSS";#N/A,#N/A,FALSE,"GRAFICO_PBT";#N/A,#N/A,FALSE,"EXPLIC.VARIANTE";#N/A,#N/A,FALSE,"GENERAL EXP.AREA"}</definedName>
    <definedName name="gref" localSheetId="31" hidden="1">{#N/A,#N/A,FALSE,"CARATUL";#N/A,#N/A,FALSE,"PROFIT AND LOSS";#N/A,#N/A,FALSE,"GRAFICO_PBT";#N/A,#N/A,FALSE,"EXPLIC.VARIANTE";#N/A,#N/A,FALSE,"GENERAL EXP.AREA"}</definedName>
    <definedName name="gref" localSheetId="29" hidden="1">{#N/A,#N/A,FALSE,"CARATUL";#N/A,#N/A,FALSE,"PROFIT AND LOSS";#N/A,#N/A,FALSE,"GRAFICO_PBT";#N/A,#N/A,FALSE,"EXPLIC.VARIANTE";#N/A,#N/A,FALSE,"GENERAL EXP.AREA"}</definedName>
    <definedName name="gref" localSheetId="23" hidden="1">{#N/A,#N/A,FALSE,"CARATUL";#N/A,#N/A,FALSE,"PROFIT AND LOSS";#N/A,#N/A,FALSE,"GRAFICO_PBT";#N/A,#N/A,FALSE,"EXPLIC.VARIANTE";#N/A,#N/A,FALSE,"GENERAL EXP.AREA"}</definedName>
    <definedName name="gref" localSheetId="55" hidden="1">{#N/A,#N/A,FALSE,"CARATUL";#N/A,#N/A,FALSE,"PROFIT AND LOSS";#N/A,#N/A,FALSE,"GRAFICO_PBT";#N/A,#N/A,FALSE,"EXPLIC.VARIANTE";#N/A,#N/A,FALSE,"GENERAL EXP.AREA"}</definedName>
    <definedName name="gref" hidden="1">{#N/A,#N/A,FALSE,"CARATUL";#N/A,#N/A,FALSE,"PROFIT AND LOSS";#N/A,#N/A,FALSE,"GRAFICO_PBT";#N/A,#N/A,FALSE,"EXPLIC.VARIANTE";#N/A,#N/A,FALSE,"GENERAL EXP.AREA"}</definedName>
    <definedName name="grega34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a34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egrty" localSheetId="25" hidden="1">{"1DhPgAbs",#N/A,FALSE,"dHora";"2DhPgPerc",#N/A,FALSE,"dHora";"3DhPgAbsAcum",#N/A,FALSE,"dHora"}</definedName>
    <definedName name="gregrty" localSheetId="27" hidden="1">{"1DhPgAbs",#N/A,FALSE,"dHora";"2DhPgPerc",#N/A,FALSE,"dHora";"3DhPgAbsAcum",#N/A,FALSE,"dHora"}</definedName>
    <definedName name="gregrty" localSheetId="31" hidden="1">{"1DhPgAbs",#N/A,FALSE,"dHora";"2DhPgPerc",#N/A,FALSE,"dHora";"3DhPgAbsAcum",#N/A,FALSE,"dHora"}</definedName>
    <definedName name="gregrty" localSheetId="29" hidden="1">{"1DhPgAbs",#N/A,FALSE,"dHora";"2DhPgPerc",#N/A,FALSE,"dHora";"3DhPgAbsAcum",#N/A,FALSE,"dHora"}</definedName>
    <definedName name="gregrty" localSheetId="23" hidden="1">{"1DhPgAbs",#N/A,FALSE,"dHora";"2DhPgPerc",#N/A,FALSE,"dHora";"3DhPgAbsAcum",#N/A,FALSE,"dHora"}</definedName>
    <definedName name="gregrty" localSheetId="55" hidden="1">{"1DhPgAbs",#N/A,FALSE,"dHora";"2DhPgPerc",#N/A,FALSE,"dHora";"3DhPgAbsAcum",#N/A,FALSE,"dHora"}</definedName>
    <definedName name="gregrty" hidden="1">{"1DhPgAbs",#N/A,FALSE,"dHora";"2DhPgPerc",#N/A,FALSE,"dHora";"3DhPgAbsAcum",#N/A,FALSE,"dHora"}</definedName>
    <definedName name="greytruy">#REF!</definedName>
    <definedName name="grg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gerg">#REF!</definedName>
    <definedName name="GRPS">#REF!</definedName>
    <definedName name="grpsem1">#REF!</definedName>
    <definedName name="grpsem2">#REF!</definedName>
    <definedName name="grpsem3">#REF!</definedName>
    <definedName name="grpsem4">#REF!</definedName>
    <definedName name="grpsem5">#REF!</definedName>
    <definedName name="grrgg">#REF!</definedName>
    <definedName name="grt" localSheetId="25" hidden="1">{"1DhPgAbs",#N/A,FALSE,"dHora";"2DhPgPerc",#N/A,FALSE,"dHora";"3DhPgAbsAcum",#N/A,FALSE,"dHora"}</definedName>
    <definedName name="grt" localSheetId="27" hidden="1">{"1DhPgAbs",#N/A,FALSE,"dHora";"2DhPgPerc",#N/A,FALSE,"dHora";"3DhPgAbsAcum",#N/A,FALSE,"dHora"}</definedName>
    <definedName name="grt" localSheetId="31" hidden="1">{"1DhPgAbs",#N/A,FALSE,"dHora";"2DhPgPerc",#N/A,FALSE,"dHora";"3DhPgAbsAcum",#N/A,FALSE,"dHora"}</definedName>
    <definedName name="grt" localSheetId="29" hidden="1">{"1DhPgAbs",#N/A,FALSE,"dHora";"2DhPgPerc",#N/A,FALSE,"dHora";"3DhPgAbsAcum",#N/A,FALSE,"dHora"}</definedName>
    <definedName name="grt" localSheetId="23" hidden="1">{"1DhPgAbs",#N/A,FALSE,"dHora";"2DhPgPerc",#N/A,FALSE,"dHora";"3DhPgAbsAcum",#N/A,FALSE,"dHora"}</definedName>
    <definedName name="grt" localSheetId="55" hidden="1">{"1DhPgAbs",#N/A,FALSE,"dHora";"2DhPgPerc",#N/A,FALSE,"dHora";"3DhPgAbsAcum",#N/A,FALSE,"dHora"}</definedName>
    <definedName name="grt" hidden="1">{"1DhPgAbs",#N/A,FALSE,"dHora";"2DhPgPerc",#N/A,FALSE,"dHora";"3DhPgAbsAcum",#N/A,FALSE,"dHora"}</definedName>
    <definedName name="GRTERT">#REF!</definedName>
    <definedName name="grtgesr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gesr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rthgrth" localSheetId="25" hidden="1">{"1DhPgAbs",#N/A,FALSE,"dHora";"2DhPgPerc",#N/A,FALSE,"dHora";"3DhPgAbsAcum",#N/A,FALSE,"dHora"}</definedName>
    <definedName name="grthgrth" localSheetId="27" hidden="1">{"1DhPgAbs",#N/A,FALSE,"dHora";"2DhPgPerc",#N/A,FALSE,"dHora";"3DhPgAbsAcum",#N/A,FALSE,"dHora"}</definedName>
    <definedName name="grthgrth" localSheetId="31" hidden="1">{"1DhPgAbs",#N/A,FALSE,"dHora";"2DhPgPerc",#N/A,FALSE,"dHora";"3DhPgAbsAcum",#N/A,FALSE,"dHora"}</definedName>
    <definedName name="grthgrth" localSheetId="29" hidden="1">{"1DhPgAbs",#N/A,FALSE,"dHora";"2DhPgPerc",#N/A,FALSE,"dHora";"3DhPgAbsAcum",#N/A,FALSE,"dHora"}</definedName>
    <definedName name="grthgrth" localSheetId="23" hidden="1">{"1DhPgAbs",#N/A,FALSE,"dHora";"2DhPgPerc",#N/A,FALSE,"dHora";"3DhPgAbsAcum",#N/A,FALSE,"dHora"}</definedName>
    <definedName name="grthgrth" localSheetId="55" hidden="1">{"1DhPgAbs",#N/A,FALSE,"dHora";"2DhPgPerc",#N/A,FALSE,"dHora";"3DhPgAbsAcum",#N/A,FALSE,"dHora"}</definedName>
    <definedName name="grthgrth" hidden="1">{"1DhPgAbs",#N/A,FALSE,"dHora";"2DhPgPerc",#N/A,FALSE,"dHora";"3DhPgAbsAcum",#N/A,FALSE,"dHora"}</definedName>
    <definedName name="grthsr">#REF!</definedName>
    <definedName name="grtu56u4">#REF!</definedName>
    <definedName name="GRUPO">#REF!</definedName>
    <definedName name="grupo1">#REF!</definedName>
    <definedName name="grupo2">#REF!</definedName>
    <definedName name="grupo3">#REF!</definedName>
    <definedName name="Grupo44_Click">#REF!</definedName>
    <definedName name="Grupos">#REF!</definedName>
    <definedName name="gsa">#REF!</definedName>
    <definedName name="GSAT">#REF!</definedName>
    <definedName name="GSDEGERS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EGERS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dfg">#REF!</definedName>
    <definedName name="gseg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eg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sfsd">#REF!</definedName>
    <definedName name="gsgsfgfgsf" localSheetId="25" hidden="1">{#N/A,#N/A,FALSE,"caratula";#N/A,#N/A,FALSE,"Product by line";#N/A,#N/A,FALSE,"YTD";#N/A,#N/A,FALSE,"Per Units";#N/A,#N/A,FALSE,"Amount"}</definedName>
    <definedName name="gsgsfgfgsf" localSheetId="27" hidden="1">{#N/A,#N/A,FALSE,"caratula";#N/A,#N/A,FALSE,"Product by line";#N/A,#N/A,FALSE,"YTD";#N/A,#N/A,FALSE,"Per Units";#N/A,#N/A,FALSE,"Amount"}</definedName>
    <definedName name="gsgsfgfgsf" localSheetId="31" hidden="1">{#N/A,#N/A,FALSE,"caratula";#N/A,#N/A,FALSE,"Product by line";#N/A,#N/A,FALSE,"YTD";#N/A,#N/A,FALSE,"Per Units";#N/A,#N/A,FALSE,"Amount"}</definedName>
    <definedName name="gsgsfgfgsf" localSheetId="29" hidden="1">{#N/A,#N/A,FALSE,"caratula";#N/A,#N/A,FALSE,"Product by line";#N/A,#N/A,FALSE,"YTD";#N/A,#N/A,FALSE,"Per Units";#N/A,#N/A,FALSE,"Amount"}</definedName>
    <definedName name="gsgsfgfgsf" localSheetId="23" hidden="1">{#N/A,#N/A,FALSE,"caratula";#N/A,#N/A,FALSE,"Product by line";#N/A,#N/A,FALSE,"YTD";#N/A,#N/A,FALSE,"Per Units";#N/A,#N/A,FALSE,"Amount"}</definedName>
    <definedName name="gsgsfgfgsf" localSheetId="55" hidden="1">{#N/A,#N/A,FALSE,"caratula";#N/A,#N/A,FALSE,"Product by line";#N/A,#N/A,FALSE,"YTD";#N/A,#N/A,FALSE,"Per Units";#N/A,#N/A,FALSE,"Amount"}</definedName>
    <definedName name="gsgsfgfgsf" hidden="1">{#N/A,#N/A,FALSE,"caratula";#N/A,#N/A,FALSE,"Product by line";#N/A,#N/A,FALSE,"YTD";#N/A,#N/A,FALSE,"Per Units";#N/A,#N/A,FALSE,"Amount"}</definedName>
    <definedName name="gsgsgs">#REF!</definedName>
    <definedName name="gsgtert" localSheetId="25" hidden="1">{#N/A,#N/A,FALSE,"BALLANTINE´S ";#N/A,#N/A,FALSE,"FUNDADOR"}</definedName>
    <definedName name="gsgtert" localSheetId="27" hidden="1">{#N/A,#N/A,FALSE,"BALLANTINE´S ";#N/A,#N/A,FALSE,"FUNDADOR"}</definedName>
    <definedName name="gsgtert" localSheetId="31" hidden="1">{#N/A,#N/A,FALSE,"BALLANTINE´S ";#N/A,#N/A,FALSE,"FUNDADOR"}</definedName>
    <definedName name="gsgtert" localSheetId="29" hidden="1">{#N/A,#N/A,FALSE,"BALLANTINE´S ";#N/A,#N/A,FALSE,"FUNDADOR"}</definedName>
    <definedName name="gsgtert" localSheetId="23" hidden="1">{#N/A,#N/A,FALSE,"BALLANTINE´S ";#N/A,#N/A,FALSE,"FUNDADOR"}</definedName>
    <definedName name="gsgtert" localSheetId="55" hidden="1">{#N/A,#N/A,FALSE,"BALLANTINE´S ";#N/A,#N/A,FALSE,"FUNDADOR"}</definedName>
    <definedName name="gsgtert" hidden="1">{#N/A,#N/A,FALSE,"BALLANTINE´S ";#N/A,#N/A,FALSE,"FUNDADOR"}</definedName>
    <definedName name="gsjshd">#REF!</definedName>
    <definedName name="GSMcapexsummary">#REF!</definedName>
    <definedName name="GSMrevesummary">#REF!</definedName>
    <definedName name="gsrtert">#REF!</definedName>
    <definedName name="gstrwe">#REF!</definedName>
    <definedName name="GSWEEEEEEEE">#REF!</definedName>
    <definedName name="gt" localSheetId="25" hidden="1">{#N/A,#N/A,FALSE,"BALLANTINE´S ";#N/A,#N/A,FALSE,"FUNDADOR"}</definedName>
    <definedName name="gt" localSheetId="27" hidden="1">{#N/A,#N/A,FALSE,"BALLANTINE´S ";#N/A,#N/A,FALSE,"FUNDADOR"}</definedName>
    <definedName name="gt" localSheetId="31" hidden="1">{#N/A,#N/A,FALSE,"BALLANTINE´S ";#N/A,#N/A,FALSE,"FUNDADOR"}</definedName>
    <definedName name="gt" localSheetId="29" hidden="1">{#N/A,#N/A,FALSE,"BALLANTINE´S ";#N/A,#N/A,FALSE,"FUNDADOR"}</definedName>
    <definedName name="gt" localSheetId="23" hidden="1">{#N/A,#N/A,FALSE,"BALLANTINE´S ";#N/A,#N/A,FALSE,"FUNDADOR"}</definedName>
    <definedName name="gt" localSheetId="55" hidden="1">{#N/A,#N/A,FALSE,"BALLANTINE´S ";#N/A,#N/A,FALSE,"FUNDADOR"}</definedName>
    <definedName name="gt" hidden="1">{#N/A,#N/A,FALSE,"BALLANTINE´S ";#N/A,#N/A,FALSE,"FUNDADOR"}</definedName>
    <definedName name="GTGTGT" localSheetId="25" hidden="1">{"CORSA",#N/A,FALSE,"RESUMO FINAL";"KADETT",#N/A,FALSE,"RESUMO FINAL";"VECTRA",#N/A,FALSE,"RESUMO FINAL";"OMEGA",#N/A,FALSE,"RESUMO FINAL";"S_10",#N/A,FALSE,"RESUMO FINAL";"BLAZER",#N/A,FALSE,"RESUMO FINAL"}</definedName>
    <definedName name="GTGTGT" localSheetId="27" hidden="1">{"CORSA",#N/A,FALSE,"RESUMO FINAL";"KADETT",#N/A,FALSE,"RESUMO FINAL";"VECTRA",#N/A,FALSE,"RESUMO FINAL";"OMEGA",#N/A,FALSE,"RESUMO FINAL";"S_10",#N/A,FALSE,"RESUMO FINAL";"BLAZER",#N/A,FALSE,"RESUMO FINAL"}</definedName>
    <definedName name="GTGTGT" localSheetId="31" hidden="1">{"CORSA",#N/A,FALSE,"RESUMO FINAL";"KADETT",#N/A,FALSE,"RESUMO FINAL";"VECTRA",#N/A,FALSE,"RESUMO FINAL";"OMEGA",#N/A,FALSE,"RESUMO FINAL";"S_10",#N/A,FALSE,"RESUMO FINAL";"BLAZER",#N/A,FALSE,"RESUMO FINAL"}</definedName>
    <definedName name="GTGTGT" localSheetId="29" hidden="1">{"CORSA",#N/A,FALSE,"RESUMO FINAL";"KADETT",#N/A,FALSE,"RESUMO FINAL";"VECTRA",#N/A,FALSE,"RESUMO FINAL";"OMEGA",#N/A,FALSE,"RESUMO FINAL";"S_10",#N/A,FALSE,"RESUMO FINAL";"BLAZER",#N/A,FALSE,"RESUMO FINAL"}</definedName>
    <definedName name="GTGTGT" localSheetId="23" hidden="1">{"CORSA",#N/A,FALSE,"RESUMO FINAL";"KADETT",#N/A,FALSE,"RESUMO FINAL";"VECTRA",#N/A,FALSE,"RESUMO FINAL";"OMEGA",#N/A,FALSE,"RESUMO FINAL";"S_10",#N/A,FALSE,"RESUMO FINAL";"BLAZER",#N/A,FALSE,"RESUMO FINAL"}</definedName>
    <definedName name="GTGTGT" localSheetId="55" hidden="1">{"CORSA",#N/A,FALSE,"RESUMO FINAL";"KADETT",#N/A,FALSE,"RESUMO FINAL";"VECTRA",#N/A,FALSE,"RESUMO FINAL";"OMEGA",#N/A,FALSE,"RESUMO FINAL";"S_10",#N/A,FALSE,"RESUMO FINAL";"BLAZER",#N/A,FALSE,"RESUMO FINAL"}</definedName>
    <definedName name="GTGTGT" hidden="1">{"CORSA",#N/A,FALSE,"RESUMO FINAL";"KADETT",#N/A,FALSE,"RESUMO FINAL";"VECTRA",#N/A,FALSE,"RESUMO FINAL";"OMEGA",#N/A,FALSE,"RESUMO FINAL";"S_10",#N/A,FALSE,"RESUMO FINAL";"BLAZER",#N/A,FALSE,"RESUMO FINAL"}</definedName>
    <definedName name="gtrg" localSheetId="25" hidden="1">{#N/A,#N/A,FALSE,"CARATUL";#N/A,#N/A,FALSE,"PROFIT AND LOSS";#N/A,#N/A,FALSE,"GRAFICO_PBT";#N/A,#N/A,FALSE,"EXPLIC.VARIANTE";#N/A,#N/A,FALSE,"GENERAL EXP.AREA"}</definedName>
    <definedName name="gtrg" localSheetId="27" hidden="1">{#N/A,#N/A,FALSE,"CARATUL";#N/A,#N/A,FALSE,"PROFIT AND LOSS";#N/A,#N/A,FALSE,"GRAFICO_PBT";#N/A,#N/A,FALSE,"EXPLIC.VARIANTE";#N/A,#N/A,FALSE,"GENERAL EXP.AREA"}</definedName>
    <definedName name="gtrg" localSheetId="31" hidden="1">{#N/A,#N/A,FALSE,"CARATUL";#N/A,#N/A,FALSE,"PROFIT AND LOSS";#N/A,#N/A,FALSE,"GRAFICO_PBT";#N/A,#N/A,FALSE,"EXPLIC.VARIANTE";#N/A,#N/A,FALSE,"GENERAL EXP.AREA"}</definedName>
    <definedName name="gtrg" localSheetId="29" hidden="1">{#N/A,#N/A,FALSE,"CARATUL";#N/A,#N/A,FALSE,"PROFIT AND LOSS";#N/A,#N/A,FALSE,"GRAFICO_PBT";#N/A,#N/A,FALSE,"EXPLIC.VARIANTE";#N/A,#N/A,FALSE,"GENERAL EXP.AREA"}</definedName>
    <definedName name="gtrg" localSheetId="23" hidden="1">{#N/A,#N/A,FALSE,"CARATUL";#N/A,#N/A,FALSE,"PROFIT AND LOSS";#N/A,#N/A,FALSE,"GRAFICO_PBT";#N/A,#N/A,FALSE,"EXPLIC.VARIANTE";#N/A,#N/A,FALSE,"GENERAL EXP.AREA"}</definedName>
    <definedName name="gtrg" localSheetId="55" hidden="1">{#N/A,#N/A,FALSE,"CARATUL";#N/A,#N/A,FALSE,"PROFIT AND LOSS";#N/A,#N/A,FALSE,"GRAFICO_PBT";#N/A,#N/A,FALSE,"EXPLIC.VARIANTE";#N/A,#N/A,FALSE,"GENERAL EXP.AREA"}</definedName>
    <definedName name="gtrg" hidden="1">{#N/A,#N/A,FALSE,"CARATUL";#N/A,#N/A,FALSE,"PROFIT AND LOSS";#N/A,#N/A,FALSE,"GRAFICO_PBT";#N/A,#N/A,FALSE,"EXPLIC.VARIANTE";#N/A,#N/A,FALSE,"GENERAL EXP.AREA"}</definedName>
    <definedName name="guga" localSheetId="39">[1]!_p1</definedName>
    <definedName name="guga" localSheetId="20">[1]!_p1</definedName>
    <definedName name="guga" localSheetId="4">[1]!_p1</definedName>
    <definedName name="guga" localSheetId="25">[1]!_p1</definedName>
    <definedName name="guga" localSheetId="27">[1]!_p1</definedName>
    <definedName name="guga" localSheetId="31">[1]!_p1</definedName>
    <definedName name="guga" localSheetId="35">[1]!_p1</definedName>
    <definedName name="guga" localSheetId="33">[1]!_p1</definedName>
    <definedName name="guga" localSheetId="53">[1]!_p1</definedName>
    <definedName name="guga" localSheetId="29">[1]!_p1</definedName>
    <definedName name="guga" localSheetId="49">[1]!_p1</definedName>
    <definedName name="guga" localSheetId="6">[1]!_p1</definedName>
    <definedName name="guga" localSheetId="41">[1]!_p1</definedName>
    <definedName name="guga" localSheetId="8">[1]!_p1</definedName>
    <definedName name="guga" localSheetId="43">[1]!_p1</definedName>
    <definedName name="guga" localSheetId="10">[1]!_p1</definedName>
    <definedName name="guga" localSheetId="37">[1]!_p1</definedName>
    <definedName name="guga" localSheetId="12">[1]!_p1</definedName>
    <definedName name="guga" localSheetId="51">[1]!_p1</definedName>
    <definedName name="guga" localSheetId="14">[1]!_p1</definedName>
    <definedName name="guga" localSheetId="23">[1]!_p1</definedName>
    <definedName name="guga" localSheetId="55">[0]!_p1</definedName>
    <definedName name="guga" localSheetId="47">[1]!_p1</definedName>
    <definedName name="guga" localSheetId="18">[1]!_p1</definedName>
    <definedName name="guga" localSheetId="45">[1]!_p1</definedName>
    <definedName name="guga" localSheetId="16">[1]!_p1</definedName>
    <definedName name="guga">[0]!_p1</definedName>
    <definedName name="GV">#REF!</definedName>
    <definedName name="GVP">#REF!</definedName>
    <definedName name="gwaeggw" localSheetId="25" hidden="1">{#N/A,#N/A,FALSE,"caratula";#N/A,#N/A,FALSE,"Product by line";#N/A,#N/A,FALSE,"YTD";#N/A,#N/A,FALSE,"Per Units";#N/A,#N/A,FALSE,"Amount"}</definedName>
    <definedName name="gwaeggw" localSheetId="27" hidden="1">{#N/A,#N/A,FALSE,"caratula";#N/A,#N/A,FALSE,"Product by line";#N/A,#N/A,FALSE,"YTD";#N/A,#N/A,FALSE,"Per Units";#N/A,#N/A,FALSE,"Amount"}</definedName>
    <definedName name="gwaeggw" localSheetId="31" hidden="1">{#N/A,#N/A,FALSE,"caratula";#N/A,#N/A,FALSE,"Product by line";#N/A,#N/A,FALSE,"YTD";#N/A,#N/A,FALSE,"Per Units";#N/A,#N/A,FALSE,"Amount"}</definedName>
    <definedName name="gwaeggw" localSheetId="29" hidden="1">{#N/A,#N/A,FALSE,"caratula";#N/A,#N/A,FALSE,"Product by line";#N/A,#N/A,FALSE,"YTD";#N/A,#N/A,FALSE,"Per Units";#N/A,#N/A,FALSE,"Amount"}</definedName>
    <definedName name="gwaeggw" localSheetId="23" hidden="1">{#N/A,#N/A,FALSE,"caratula";#N/A,#N/A,FALSE,"Product by line";#N/A,#N/A,FALSE,"YTD";#N/A,#N/A,FALSE,"Per Units";#N/A,#N/A,FALSE,"Amount"}</definedName>
    <definedName name="gwaeggw" localSheetId="55" hidden="1">{#N/A,#N/A,FALSE,"caratula";#N/A,#N/A,FALSE,"Product by line";#N/A,#N/A,FALSE,"YTD";#N/A,#N/A,FALSE,"Per Units";#N/A,#N/A,FALSE,"Amount"}</definedName>
    <definedName name="gwaeggw" hidden="1">{#N/A,#N/A,FALSE,"caratula";#N/A,#N/A,FALSE,"Product by line";#N/A,#N/A,FALSE,"YTD";#N/A,#N/A,FALSE,"Per Units";#N/A,#N/A,FALSE,"Amount"}</definedName>
    <definedName name="gwaerfwerf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waerfwerf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gy">#REF!</definedName>
    <definedName name="gyfgvgfv">#REF!</definedName>
    <definedName name="GYFTHJYJ">#REF!</definedName>
    <definedName name="GYFTHJYJ_1">#REF!</definedName>
    <definedName name="GYFTHJYJ_3">#REF!</definedName>
    <definedName name="gygy" localSheetId="39">[1]!______p1</definedName>
    <definedName name="gygy" localSheetId="20">[1]!______p1</definedName>
    <definedName name="gygy" localSheetId="4">[1]!______p1</definedName>
    <definedName name="gygy" localSheetId="25">[1]!______p1</definedName>
    <definedName name="gygy" localSheetId="27">[1]!______p1</definedName>
    <definedName name="gygy" localSheetId="31">[1]!______p1</definedName>
    <definedName name="gygy" localSheetId="35">[1]!______p1</definedName>
    <definedName name="gygy" localSheetId="33">[1]!______p1</definedName>
    <definedName name="gygy" localSheetId="53">[1]!______p1</definedName>
    <definedName name="gygy" localSheetId="29">[1]!______p1</definedName>
    <definedName name="gygy" localSheetId="49">[1]!______p1</definedName>
    <definedName name="gygy" localSheetId="6">[1]!______p1</definedName>
    <definedName name="gygy" localSheetId="41">[1]!______p1</definedName>
    <definedName name="gygy" localSheetId="8">[1]!______p1</definedName>
    <definedName name="gygy" localSheetId="43">[1]!______p1</definedName>
    <definedName name="gygy" localSheetId="10">[1]!______p1</definedName>
    <definedName name="gygy" localSheetId="37">[1]!______p1</definedName>
    <definedName name="gygy" localSheetId="12">[1]!______p1</definedName>
    <definedName name="gygy" localSheetId="51">[1]!______p1</definedName>
    <definedName name="gygy" localSheetId="14">[1]!______p1</definedName>
    <definedName name="gygy" localSheetId="23">[1]!______p1</definedName>
    <definedName name="gygy" localSheetId="55">[0]!______p1</definedName>
    <definedName name="gygy" localSheetId="47">[1]!______p1</definedName>
    <definedName name="gygy" localSheetId="18">[1]!______p1</definedName>
    <definedName name="gygy" localSheetId="45">[1]!______p1</definedName>
    <definedName name="gygy" localSheetId="16">[1]!______p1</definedName>
    <definedName name="gygy">[0]!______p1</definedName>
    <definedName name="GYRE" localSheetId="25" hidden="1">{"AUTONOMO_F_1",#N/A,FALSE,"RE1003";"AUTONOMO_F_2",#N/A,FALSE,"RE1003";"AUTONOMO_F_3",#N/A,FALSE,"RE1003";"AUTONOMO_F_4",#N/A,FALSE,"RE1003";"AUTONOMO_F_5",#N/A,FALSE,"RE1003";"AUTONOMO_F_6",#N/A,FALSE,"RE1003"}</definedName>
    <definedName name="GYRE" localSheetId="27" hidden="1">{"AUTONOMO_F_1",#N/A,FALSE,"RE1003";"AUTONOMO_F_2",#N/A,FALSE,"RE1003";"AUTONOMO_F_3",#N/A,FALSE,"RE1003";"AUTONOMO_F_4",#N/A,FALSE,"RE1003";"AUTONOMO_F_5",#N/A,FALSE,"RE1003";"AUTONOMO_F_6",#N/A,FALSE,"RE1003"}</definedName>
    <definedName name="GYRE" localSheetId="31" hidden="1">{"AUTONOMO_F_1",#N/A,FALSE,"RE1003";"AUTONOMO_F_2",#N/A,FALSE,"RE1003";"AUTONOMO_F_3",#N/A,FALSE,"RE1003";"AUTONOMO_F_4",#N/A,FALSE,"RE1003";"AUTONOMO_F_5",#N/A,FALSE,"RE1003";"AUTONOMO_F_6",#N/A,FALSE,"RE1003"}</definedName>
    <definedName name="GYRE" localSheetId="29" hidden="1">{"AUTONOMO_F_1",#N/A,FALSE,"RE1003";"AUTONOMO_F_2",#N/A,FALSE,"RE1003";"AUTONOMO_F_3",#N/A,FALSE,"RE1003";"AUTONOMO_F_4",#N/A,FALSE,"RE1003";"AUTONOMO_F_5",#N/A,FALSE,"RE1003";"AUTONOMO_F_6",#N/A,FALSE,"RE1003"}</definedName>
    <definedName name="GYRE" localSheetId="23" hidden="1">{"AUTONOMO_F_1",#N/A,FALSE,"RE1003";"AUTONOMO_F_2",#N/A,FALSE,"RE1003";"AUTONOMO_F_3",#N/A,FALSE,"RE1003";"AUTONOMO_F_4",#N/A,FALSE,"RE1003";"AUTONOMO_F_5",#N/A,FALSE,"RE1003";"AUTONOMO_F_6",#N/A,FALSE,"RE1003"}</definedName>
    <definedName name="GYRE" localSheetId="55" hidden="1">{"AUTONOMO_F_1",#N/A,FALSE,"RE1003";"AUTONOMO_F_2",#N/A,FALSE,"RE1003";"AUTONOMO_F_3",#N/A,FALSE,"RE1003";"AUTONOMO_F_4",#N/A,FALSE,"RE1003";"AUTONOMO_F_5",#N/A,FALSE,"RE1003";"AUTONOMO_F_6",#N/A,FALSE,"RE1003"}</definedName>
    <definedName name="GYRE" hidden="1">{"AUTONOMO_F_1",#N/A,FALSE,"RE1003";"AUTONOMO_F_2",#N/A,FALSE,"RE1003";"AUTONOMO_F_3",#N/A,FALSE,"RE1003";"AUTONOMO_F_4",#N/A,FALSE,"RE1003";"AUTONOMO_F_5",#N/A,FALSE,"RE1003";"AUTONOMO_F_6",#N/A,FALSE,"RE1003"}</definedName>
    <definedName name="H" localSheetId="39">[1]!_p1</definedName>
    <definedName name="H" localSheetId="20">[1]!_p1</definedName>
    <definedName name="H" localSheetId="4">[1]!_p1</definedName>
    <definedName name="H" localSheetId="25">[1]!_p1</definedName>
    <definedName name="H" localSheetId="27">[1]!_p1</definedName>
    <definedName name="H" localSheetId="31">[1]!_p1</definedName>
    <definedName name="H" localSheetId="35">[1]!_p1</definedName>
    <definedName name="H" localSheetId="33">[1]!_p1</definedName>
    <definedName name="H" localSheetId="53">[1]!_p1</definedName>
    <definedName name="H" localSheetId="29">[1]!_p1</definedName>
    <definedName name="H" localSheetId="49">[1]!_p1</definedName>
    <definedName name="H" localSheetId="6">[1]!_p1</definedName>
    <definedName name="H" localSheetId="41">[1]!_p1</definedName>
    <definedName name="H" localSheetId="8">[1]!_p1</definedName>
    <definedName name="H" localSheetId="43">[1]!_p1</definedName>
    <definedName name="H" localSheetId="10">[1]!_p1</definedName>
    <definedName name="H" localSheetId="37">[1]!_p1</definedName>
    <definedName name="H" localSheetId="12">[1]!_p1</definedName>
    <definedName name="H" localSheetId="51">[1]!_p1</definedName>
    <definedName name="H" localSheetId="14">[1]!_p1</definedName>
    <definedName name="H" localSheetId="23">[1]!_p1</definedName>
    <definedName name="H" localSheetId="55">[0]!_p1</definedName>
    <definedName name="H" localSheetId="47">[1]!_p1</definedName>
    <definedName name="H" localSheetId="18">[1]!_p1</definedName>
    <definedName name="H" localSheetId="45">[1]!_p1</definedName>
    <definedName name="H" localSheetId="16">[1]!_p1</definedName>
    <definedName name="H">[0]!_p1</definedName>
    <definedName name="h_1" localSheetId="39">_p1</definedName>
    <definedName name="h_1" localSheetId="20">_p1</definedName>
    <definedName name="h_1" localSheetId="4">_p1</definedName>
    <definedName name="h_1" localSheetId="25">_p1</definedName>
    <definedName name="h_1" localSheetId="27">_p1</definedName>
    <definedName name="h_1" localSheetId="31">_p1</definedName>
    <definedName name="h_1" localSheetId="35">_p1</definedName>
    <definedName name="h_1" localSheetId="33">_p1</definedName>
    <definedName name="h_1" localSheetId="53">_p1</definedName>
    <definedName name="h_1" localSheetId="29">_p1</definedName>
    <definedName name="h_1" localSheetId="49">_p1</definedName>
    <definedName name="h_1" localSheetId="6">_p1</definedName>
    <definedName name="h_1" localSheetId="41">_p1</definedName>
    <definedName name="h_1" localSheetId="8">_p1</definedName>
    <definedName name="h_1" localSheetId="43">_p1</definedName>
    <definedName name="h_1" localSheetId="10">_p1</definedName>
    <definedName name="h_1" localSheetId="37">_p1</definedName>
    <definedName name="h_1" localSheetId="12">_p1</definedName>
    <definedName name="h_1" localSheetId="51">_p1</definedName>
    <definedName name="h_1" localSheetId="14">_p1</definedName>
    <definedName name="h_1" localSheetId="23">_p1</definedName>
    <definedName name="h_1" localSheetId="55">_p1</definedName>
    <definedName name="h_1" localSheetId="47">_p1</definedName>
    <definedName name="h_1" localSheetId="18">_p1</definedName>
    <definedName name="h_1" localSheetId="45">_p1</definedName>
    <definedName name="h_1" localSheetId="16">_p1</definedName>
    <definedName name="h_1">_p1</definedName>
    <definedName name="h_2">"_p1"</definedName>
    <definedName name="H_3" localSheetId="39">_p1</definedName>
    <definedName name="H_3" localSheetId="20">_p1</definedName>
    <definedName name="H_3" localSheetId="4">_p1</definedName>
    <definedName name="H_3" localSheetId="25">_p1</definedName>
    <definedName name="H_3" localSheetId="27">_p1</definedName>
    <definedName name="H_3" localSheetId="31">_p1</definedName>
    <definedName name="H_3" localSheetId="35">_p1</definedName>
    <definedName name="H_3" localSheetId="33">_p1</definedName>
    <definedName name="H_3" localSheetId="53">_p1</definedName>
    <definedName name="H_3" localSheetId="29">_p1</definedName>
    <definedName name="H_3" localSheetId="49">_p1</definedName>
    <definedName name="H_3" localSheetId="6">_p1</definedName>
    <definedName name="H_3" localSheetId="41">_p1</definedName>
    <definedName name="H_3" localSheetId="8">_p1</definedName>
    <definedName name="H_3" localSheetId="43">_p1</definedName>
    <definedName name="H_3" localSheetId="10">_p1</definedName>
    <definedName name="H_3" localSheetId="37">_p1</definedName>
    <definedName name="H_3" localSheetId="12">_p1</definedName>
    <definedName name="H_3" localSheetId="51">_p1</definedName>
    <definedName name="H_3" localSheetId="14">_p1</definedName>
    <definedName name="H_3" localSheetId="23">_p1</definedName>
    <definedName name="H_3" localSheetId="55">_p1</definedName>
    <definedName name="H_3" localSheetId="47">_p1</definedName>
    <definedName name="H_3" localSheetId="18">_p1</definedName>
    <definedName name="H_3" localSheetId="45">_p1</definedName>
    <definedName name="H_3" localSheetId="16">_p1</definedName>
    <definedName name="H_3">_p1</definedName>
    <definedName name="h_4">"_p1"</definedName>
    <definedName name="H11A01K">#REF!</definedName>
    <definedName name="h4ehegf" localSheetId="39">[1]!_p1</definedName>
    <definedName name="h4ehegf" localSheetId="20">[1]!_p1</definedName>
    <definedName name="h4ehegf" localSheetId="4">[1]!_p1</definedName>
    <definedName name="h4ehegf" localSheetId="25">[1]!_p1</definedName>
    <definedName name="h4ehegf" localSheetId="27">[1]!_p1</definedName>
    <definedName name="h4ehegf" localSheetId="31">[1]!_p1</definedName>
    <definedName name="h4ehegf" localSheetId="35">[1]!_p1</definedName>
    <definedName name="h4ehegf" localSheetId="33">[1]!_p1</definedName>
    <definedName name="h4ehegf" localSheetId="53">[1]!_p1</definedName>
    <definedName name="h4ehegf" localSheetId="29">[1]!_p1</definedName>
    <definedName name="h4ehegf" localSheetId="49">[1]!_p1</definedName>
    <definedName name="h4ehegf" localSheetId="6">[1]!_p1</definedName>
    <definedName name="h4ehegf" localSheetId="41">[1]!_p1</definedName>
    <definedName name="h4ehegf" localSheetId="8">[1]!_p1</definedName>
    <definedName name="h4ehegf" localSheetId="43">[1]!_p1</definedName>
    <definedName name="h4ehegf" localSheetId="10">[1]!_p1</definedName>
    <definedName name="h4ehegf" localSheetId="37">[1]!_p1</definedName>
    <definedName name="h4ehegf" localSheetId="12">[1]!_p1</definedName>
    <definedName name="h4ehegf" localSheetId="51">[1]!_p1</definedName>
    <definedName name="h4ehegf" localSheetId="14">[1]!_p1</definedName>
    <definedName name="h4ehegf" localSheetId="23">[1]!_p1</definedName>
    <definedName name="h4ehegf" localSheetId="55">[0]!_p1</definedName>
    <definedName name="h4ehegf" localSheetId="47">[1]!_p1</definedName>
    <definedName name="h4ehegf" localSheetId="18">[1]!_p1</definedName>
    <definedName name="h4ehegf" localSheetId="45">[1]!_p1</definedName>
    <definedName name="h4ehegf" localSheetId="16">[1]!_p1</definedName>
    <definedName name="h4ehegf">[0]!_p1</definedName>
    <definedName name="h4ehegf_1">#NAME?</definedName>
    <definedName name="h4ehegf_2">#NAME?</definedName>
    <definedName name="h4ehegf_3">#NAME?</definedName>
    <definedName name="h4ehegf_4">#NAME?</definedName>
    <definedName name="haeaha" localSheetId="39">[1]!_p1</definedName>
    <definedName name="haeaha" localSheetId="20">[1]!_p1</definedName>
    <definedName name="haeaha" localSheetId="4">[1]!_p1</definedName>
    <definedName name="haeaha" localSheetId="25">[1]!_p1</definedName>
    <definedName name="haeaha" localSheetId="27">[1]!_p1</definedName>
    <definedName name="haeaha" localSheetId="31">[1]!_p1</definedName>
    <definedName name="haeaha" localSheetId="35">[1]!_p1</definedName>
    <definedName name="haeaha" localSheetId="33">[1]!_p1</definedName>
    <definedName name="haeaha" localSheetId="53">[1]!_p1</definedName>
    <definedName name="haeaha" localSheetId="29">[1]!_p1</definedName>
    <definedName name="haeaha" localSheetId="49">[1]!_p1</definedName>
    <definedName name="haeaha" localSheetId="6">[1]!_p1</definedName>
    <definedName name="haeaha" localSheetId="41">[1]!_p1</definedName>
    <definedName name="haeaha" localSheetId="8">[1]!_p1</definedName>
    <definedName name="haeaha" localSheetId="43">[1]!_p1</definedName>
    <definedName name="haeaha" localSheetId="10">[1]!_p1</definedName>
    <definedName name="haeaha" localSheetId="37">[1]!_p1</definedName>
    <definedName name="haeaha" localSheetId="12">[1]!_p1</definedName>
    <definedName name="haeaha" localSheetId="51">[1]!_p1</definedName>
    <definedName name="haeaha" localSheetId="14">[1]!_p1</definedName>
    <definedName name="haeaha" localSheetId="23">[1]!_p1</definedName>
    <definedName name="haeaha" localSheetId="55">[0]!_p1</definedName>
    <definedName name="haeaha" localSheetId="47">[1]!_p1</definedName>
    <definedName name="haeaha" localSheetId="18">[1]!_p1</definedName>
    <definedName name="haeaha" localSheetId="45">[1]!_p1</definedName>
    <definedName name="haeaha" localSheetId="16">[1]!_p1</definedName>
    <definedName name="haeaha">[0]!_p1</definedName>
    <definedName name="haeaha_1">#NAME?</definedName>
    <definedName name="haeaha_2">#NAME?</definedName>
    <definedName name="haeaha_3">#NAME?</definedName>
    <definedName name="haeaha_4">#NAME?</definedName>
    <definedName name="haegdagf" localSheetId="39">[1]!_p1</definedName>
    <definedName name="haegdagf" localSheetId="20">[1]!_p1</definedName>
    <definedName name="haegdagf" localSheetId="4">[1]!_p1</definedName>
    <definedName name="haegdagf" localSheetId="25">[1]!_p1</definedName>
    <definedName name="haegdagf" localSheetId="27">[1]!_p1</definedName>
    <definedName name="haegdagf" localSheetId="31">[1]!_p1</definedName>
    <definedName name="haegdagf" localSheetId="35">[1]!_p1</definedName>
    <definedName name="haegdagf" localSheetId="33">[1]!_p1</definedName>
    <definedName name="haegdagf" localSheetId="53">[1]!_p1</definedName>
    <definedName name="haegdagf" localSheetId="29">[1]!_p1</definedName>
    <definedName name="haegdagf" localSheetId="49">[1]!_p1</definedName>
    <definedName name="haegdagf" localSheetId="6">[1]!_p1</definedName>
    <definedName name="haegdagf" localSheetId="41">[1]!_p1</definedName>
    <definedName name="haegdagf" localSheetId="8">[1]!_p1</definedName>
    <definedName name="haegdagf" localSheetId="43">[1]!_p1</definedName>
    <definedName name="haegdagf" localSheetId="10">[1]!_p1</definedName>
    <definedName name="haegdagf" localSheetId="37">[1]!_p1</definedName>
    <definedName name="haegdagf" localSheetId="12">[1]!_p1</definedName>
    <definedName name="haegdagf" localSheetId="51">[1]!_p1</definedName>
    <definedName name="haegdagf" localSheetId="14">[1]!_p1</definedName>
    <definedName name="haegdagf" localSheetId="23">[1]!_p1</definedName>
    <definedName name="haegdagf" localSheetId="55">[0]!_p1</definedName>
    <definedName name="haegdagf" localSheetId="47">[1]!_p1</definedName>
    <definedName name="haegdagf" localSheetId="18">[1]!_p1</definedName>
    <definedName name="haegdagf" localSheetId="45">[1]!_p1</definedName>
    <definedName name="haegdagf" localSheetId="16">[1]!_p1</definedName>
    <definedName name="haegdagf">[0]!_p1</definedName>
    <definedName name="haegdagf_1">#NAME?</definedName>
    <definedName name="haegdagf_2">#NAME?</definedName>
    <definedName name="haegdagf_3">#NAME?</definedName>
    <definedName name="haegdagf_4">#NAME?</definedName>
    <definedName name="haegear" localSheetId="39">[1]!_p1</definedName>
    <definedName name="haegear" localSheetId="20">[1]!_p1</definedName>
    <definedName name="haegear" localSheetId="4">[1]!_p1</definedName>
    <definedName name="haegear" localSheetId="25">[1]!_p1</definedName>
    <definedName name="haegear" localSheetId="27">[1]!_p1</definedName>
    <definedName name="haegear" localSheetId="31">[1]!_p1</definedName>
    <definedName name="haegear" localSheetId="35">[1]!_p1</definedName>
    <definedName name="haegear" localSheetId="33">[1]!_p1</definedName>
    <definedName name="haegear" localSheetId="53">[1]!_p1</definedName>
    <definedName name="haegear" localSheetId="29">[1]!_p1</definedName>
    <definedName name="haegear" localSheetId="49">[1]!_p1</definedName>
    <definedName name="haegear" localSheetId="6">[1]!_p1</definedName>
    <definedName name="haegear" localSheetId="41">[1]!_p1</definedName>
    <definedName name="haegear" localSheetId="8">[1]!_p1</definedName>
    <definedName name="haegear" localSheetId="43">[1]!_p1</definedName>
    <definedName name="haegear" localSheetId="10">[1]!_p1</definedName>
    <definedName name="haegear" localSheetId="37">[1]!_p1</definedName>
    <definedName name="haegear" localSheetId="12">[1]!_p1</definedName>
    <definedName name="haegear" localSheetId="51">[1]!_p1</definedName>
    <definedName name="haegear" localSheetId="14">[1]!_p1</definedName>
    <definedName name="haegear" localSheetId="23">[1]!_p1</definedName>
    <definedName name="haegear" localSheetId="55">[0]!_p1</definedName>
    <definedName name="haegear" localSheetId="47">[1]!_p1</definedName>
    <definedName name="haegear" localSheetId="18">[1]!_p1</definedName>
    <definedName name="haegear" localSheetId="45">[1]!_p1</definedName>
    <definedName name="haegear" localSheetId="16">[1]!_p1</definedName>
    <definedName name="haegear">[0]!_p1</definedName>
    <definedName name="haegear_1">#NAME?</definedName>
    <definedName name="haegear_2">#NAME?</definedName>
    <definedName name="haegear_3">#NAME?</definedName>
    <definedName name="haegear_4">#NAME?</definedName>
    <definedName name="haeha" localSheetId="39">[1]!_p1</definedName>
    <definedName name="haeha" localSheetId="20">[1]!_p1</definedName>
    <definedName name="haeha" localSheetId="4">[1]!_p1</definedName>
    <definedName name="haeha" localSheetId="25">[1]!_p1</definedName>
    <definedName name="haeha" localSheetId="27">[1]!_p1</definedName>
    <definedName name="haeha" localSheetId="31">[1]!_p1</definedName>
    <definedName name="haeha" localSheetId="35">[1]!_p1</definedName>
    <definedName name="haeha" localSheetId="33">[1]!_p1</definedName>
    <definedName name="haeha" localSheetId="53">[1]!_p1</definedName>
    <definedName name="haeha" localSheetId="29">[1]!_p1</definedName>
    <definedName name="haeha" localSheetId="49">[1]!_p1</definedName>
    <definedName name="haeha" localSheetId="6">[1]!_p1</definedName>
    <definedName name="haeha" localSheetId="41">[1]!_p1</definedName>
    <definedName name="haeha" localSheetId="8">[1]!_p1</definedName>
    <definedName name="haeha" localSheetId="43">[1]!_p1</definedName>
    <definedName name="haeha" localSheetId="10">[1]!_p1</definedName>
    <definedName name="haeha" localSheetId="37">[1]!_p1</definedName>
    <definedName name="haeha" localSheetId="12">[1]!_p1</definedName>
    <definedName name="haeha" localSheetId="51">[1]!_p1</definedName>
    <definedName name="haeha" localSheetId="14">[1]!_p1</definedName>
    <definedName name="haeha" localSheetId="23">[1]!_p1</definedName>
    <definedName name="haeha" localSheetId="55">[0]!_p1</definedName>
    <definedName name="haeha" localSheetId="47">[1]!_p1</definedName>
    <definedName name="haeha" localSheetId="18">[1]!_p1</definedName>
    <definedName name="haeha" localSheetId="45">[1]!_p1</definedName>
    <definedName name="haeha" localSheetId="16">[1]!_p1</definedName>
    <definedName name="haeha">[0]!_p1</definedName>
    <definedName name="haeha_1">#NAME?</definedName>
    <definedName name="haeha_2">#NAME?</definedName>
    <definedName name="haeha_3">#NAME?</definedName>
    <definedName name="haeha_4">#NAME?</definedName>
    <definedName name="haewfae" localSheetId="39">[1]!_p1</definedName>
    <definedName name="haewfae" localSheetId="20">[1]!_p1</definedName>
    <definedName name="haewfae" localSheetId="4">[1]!_p1</definedName>
    <definedName name="haewfae" localSheetId="25">[1]!_p1</definedName>
    <definedName name="haewfae" localSheetId="27">[1]!_p1</definedName>
    <definedName name="haewfae" localSheetId="31">[1]!_p1</definedName>
    <definedName name="haewfae" localSheetId="35">[1]!_p1</definedName>
    <definedName name="haewfae" localSheetId="33">[1]!_p1</definedName>
    <definedName name="haewfae" localSheetId="53">[1]!_p1</definedName>
    <definedName name="haewfae" localSheetId="29">[1]!_p1</definedName>
    <definedName name="haewfae" localSheetId="49">[1]!_p1</definedName>
    <definedName name="haewfae" localSheetId="6">[1]!_p1</definedName>
    <definedName name="haewfae" localSheetId="41">[1]!_p1</definedName>
    <definedName name="haewfae" localSheetId="8">[1]!_p1</definedName>
    <definedName name="haewfae" localSheetId="43">[1]!_p1</definedName>
    <definedName name="haewfae" localSheetId="10">[1]!_p1</definedName>
    <definedName name="haewfae" localSheetId="37">[1]!_p1</definedName>
    <definedName name="haewfae" localSheetId="12">[1]!_p1</definedName>
    <definedName name="haewfae" localSheetId="51">[1]!_p1</definedName>
    <definedName name="haewfae" localSheetId="14">[1]!_p1</definedName>
    <definedName name="haewfae" localSheetId="23">[1]!_p1</definedName>
    <definedName name="haewfae" localSheetId="55">[0]!_p1</definedName>
    <definedName name="haewfae" localSheetId="47">[1]!_p1</definedName>
    <definedName name="haewfae" localSheetId="18">[1]!_p1</definedName>
    <definedName name="haewfae" localSheetId="45">[1]!_p1</definedName>
    <definedName name="haewfae" localSheetId="16">[1]!_p1</definedName>
    <definedName name="haewfae">[0]!_p1</definedName>
    <definedName name="haewfae_1">#NAME?</definedName>
    <definedName name="haewfae_2">#NAME?</definedName>
    <definedName name="haewfae_3">#NAME?</definedName>
    <definedName name="haewfae_4">#NAME?</definedName>
    <definedName name="hahah" localSheetId="39">[1]!_p1</definedName>
    <definedName name="hahah" localSheetId="20">[1]!_p1</definedName>
    <definedName name="hahah" localSheetId="4">[1]!_p1</definedName>
    <definedName name="hahah" localSheetId="25">[1]!_p1</definedName>
    <definedName name="hahah" localSheetId="27">[1]!_p1</definedName>
    <definedName name="hahah" localSheetId="31">[1]!_p1</definedName>
    <definedName name="hahah" localSheetId="35">[1]!_p1</definedName>
    <definedName name="hahah" localSheetId="33">[1]!_p1</definedName>
    <definedName name="hahah" localSheetId="53">[1]!_p1</definedName>
    <definedName name="hahah" localSheetId="29">[1]!_p1</definedName>
    <definedName name="hahah" localSheetId="49">[1]!_p1</definedName>
    <definedName name="hahah" localSheetId="6">[1]!_p1</definedName>
    <definedName name="hahah" localSheetId="41">[1]!_p1</definedName>
    <definedName name="hahah" localSheetId="8">[1]!_p1</definedName>
    <definedName name="hahah" localSheetId="43">[1]!_p1</definedName>
    <definedName name="hahah" localSheetId="10">[1]!_p1</definedName>
    <definedName name="hahah" localSheetId="37">[1]!_p1</definedName>
    <definedName name="hahah" localSheetId="12">[1]!_p1</definedName>
    <definedName name="hahah" localSheetId="51">[1]!_p1</definedName>
    <definedName name="hahah" localSheetId="14">[1]!_p1</definedName>
    <definedName name="hahah" localSheetId="23">[1]!_p1</definedName>
    <definedName name="hahah" localSheetId="55">[0]!_p1</definedName>
    <definedName name="hahah" localSheetId="47">[1]!_p1</definedName>
    <definedName name="hahah" localSheetId="18">[1]!_p1</definedName>
    <definedName name="hahah" localSheetId="45">[1]!_p1</definedName>
    <definedName name="hahah" localSheetId="16">[1]!_p1</definedName>
    <definedName name="hahah">[0]!_p1</definedName>
    <definedName name="hahah_1">#NAME?</definedName>
    <definedName name="hahah_2">#NAME?</definedName>
    <definedName name="hahah_3">#NAME?</definedName>
    <definedName name="hahah_4">#NAME?</definedName>
    <definedName name="hahaha" localSheetId="39">[1]!_p1</definedName>
    <definedName name="hahaha" localSheetId="20">[1]!_p1</definedName>
    <definedName name="hahaha" localSheetId="4">[1]!_p1</definedName>
    <definedName name="hahaha" localSheetId="25">[1]!_p1</definedName>
    <definedName name="hahaha" localSheetId="27">[1]!_p1</definedName>
    <definedName name="hahaha" localSheetId="31">[1]!_p1</definedName>
    <definedName name="hahaha" localSheetId="35">[1]!_p1</definedName>
    <definedName name="hahaha" localSheetId="33">[1]!_p1</definedName>
    <definedName name="hahaha" localSheetId="53">[1]!_p1</definedName>
    <definedName name="hahaha" localSheetId="29">[1]!_p1</definedName>
    <definedName name="hahaha" localSheetId="49">[1]!_p1</definedName>
    <definedName name="hahaha" localSheetId="6">[1]!_p1</definedName>
    <definedName name="hahaha" localSheetId="41">[1]!_p1</definedName>
    <definedName name="hahaha" localSheetId="8">[1]!_p1</definedName>
    <definedName name="hahaha" localSheetId="43">[1]!_p1</definedName>
    <definedName name="hahaha" localSheetId="10">[1]!_p1</definedName>
    <definedName name="hahaha" localSheetId="37">[1]!_p1</definedName>
    <definedName name="hahaha" localSheetId="12">[1]!_p1</definedName>
    <definedName name="hahaha" localSheetId="51">[1]!_p1</definedName>
    <definedName name="hahaha" localSheetId="14">[1]!_p1</definedName>
    <definedName name="hahaha" localSheetId="23">[1]!_p1</definedName>
    <definedName name="hahaha" localSheetId="55">[0]!_p1</definedName>
    <definedName name="hahaha" localSheetId="47">[1]!_p1</definedName>
    <definedName name="hahaha" localSheetId="18">[1]!_p1</definedName>
    <definedName name="hahaha" localSheetId="45">[1]!_p1</definedName>
    <definedName name="hahaha" localSheetId="16">[1]!_p1</definedName>
    <definedName name="hahaha">[0]!_p1</definedName>
    <definedName name="hahaha_1" localSheetId="39">_p1</definedName>
    <definedName name="hahaha_1" localSheetId="20">_p1</definedName>
    <definedName name="hahaha_1" localSheetId="4">_p1</definedName>
    <definedName name="hahaha_1" localSheetId="25">_p1</definedName>
    <definedName name="hahaha_1" localSheetId="27">_p1</definedName>
    <definedName name="hahaha_1" localSheetId="31">_p1</definedName>
    <definedName name="hahaha_1" localSheetId="35">_p1</definedName>
    <definedName name="hahaha_1" localSheetId="33">_p1</definedName>
    <definedName name="hahaha_1" localSheetId="53">_p1</definedName>
    <definedName name="hahaha_1" localSheetId="29">_p1</definedName>
    <definedName name="hahaha_1" localSheetId="49">_p1</definedName>
    <definedName name="hahaha_1" localSheetId="6">_p1</definedName>
    <definedName name="hahaha_1" localSheetId="41">_p1</definedName>
    <definedName name="hahaha_1" localSheetId="8">_p1</definedName>
    <definedName name="hahaha_1" localSheetId="43">_p1</definedName>
    <definedName name="hahaha_1" localSheetId="10">_p1</definedName>
    <definedName name="hahaha_1" localSheetId="37">_p1</definedName>
    <definedName name="hahaha_1" localSheetId="12">_p1</definedName>
    <definedName name="hahaha_1" localSheetId="51">_p1</definedName>
    <definedName name="hahaha_1" localSheetId="14">_p1</definedName>
    <definedName name="hahaha_1" localSheetId="23">_p1</definedName>
    <definedName name="hahaha_1" localSheetId="55">_p1</definedName>
    <definedName name="hahaha_1" localSheetId="47">_p1</definedName>
    <definedName name="hahaha_1" localSheetId="18">_p1</definedName>
    <definedName name="hahaha_1" localSheetId="45">_p1</definedName>
    <definedName name="hahaha_1" localSheetId="16">_p1</definedName>
    <definedName name="hahaha_1">_p1</definedName>
    <definedName name="hahaha_2">"_p1"</definedName>
    <definedName name="hahaha_4">"_p1"</definedName>
    <definedName name="hahahah" localSheetId="39">[1]!_p1</definedName>
    <definedName name="hahahah" localSheetId="20">[1]!_p1</definedName>
    <definedName name="hahahah" localSheetId="4">[1]!_p1</definedName>
    <definedName name="hahahah" localSheetId="25">[1]!_p1</definedName>
    <definedName name="hahahah" localSheetId="27">[1]!_p1</definedName>
    <definedName name="hahahah" localSheetId="31">[1]!_p1</definedName>
    <definedName name="hahahah" localSheetId="35">[1]!_p1</definedName>
    <definedName name="hahahah" localSheetId="33">[1]!_p1</definedName>
    <definedName name="hahahah" localSheetId="53">[1]!_p1</definedName>
    <definedName name="hahahah" localSheetId="29">[1]!_p1</definedName>
    <definedName name="hahahah" localSheetId="49">[1]!_p1</definedName>
    <definedName name="hahahah" localSheetId="6">[1]!_p1</definedName>
    <definedName name="hahahah" localSheetId="41">[1]!_p1</definedName>
    <definedName name="hahahah" localSheetId="8">[1]!_p1</definedName>
    <definedName name="hahahah" localSheetId="43">[1]!_p1</definedName>
    <definedName name="hahahah" localSheetId="10">[1]!_p1</definedName>
    <definedName name="hahahah" localSheetId="37">[1]!_p1</definedName>
    <definedName name="hahahah" localSheetId="12">[1]!_p1</definedName>
    <definedName name="hahahah" localSheetId="51">[1]!_p1</definedName>
    <definedName name="hahahah" localSheetId="14">[1]!_p1</definedName>
    <definedName name="hahahah" localSheetId="23">[1]!_p1</definedName>
    <definedName name="hahahah" localSheetId="55">[0]!_p1</definedName>
    <definedName name="hahahah" localSheetId="47">[1]!_p1</definedName>
    <definedName name="hahahah" localSheetId="18">[1]!_p1</definedName>
    <definedName name="hahahah" localSheetId="45">[1]!_p1</definedName>
    <definedName name="hahahah" localSheetId="16">[1]!_p1</definedName>
    <definedName name="hahahah">[0]!_p1</definedName>
    <definedName name="haheh" localSheetId="39">[1]!_p1</definedName>
    <definedName name="haheh" localSheetId="20">[1]!_p1</definedName>
    <definedName name="haheh" localSheetId="4">[1]!_p1</definedName>
    <definedName name="haheh" localSheetId="25">[1]!_p1</definedName>
    <definedName name="haheh" localSheetId="27">[1]!_p1</definedName>
    <definedName name="haheh" localSheetId="31">[1]!_p1</definedName>
    <definedName name="haheh" localSheetId="35">[1]!_p1</definedName>
    <definedName name="haheh" localSheetId="33">[1]!_p1</definedName>
    <definedName name="haheh" localSheetId="53">[1]!_p1</definedName>
    <definedName name="haheh" localSheetId="29">[1]!_p1</definedName>
    <definedName name="haheh" localSheetId="49">[1]!_p1</definedName>
    <definedName name="haheh" localSheetId="6">[1]!_p1</definedName>
    <definedName name="haheh" localSheetId="41">[1]!_p1</definedName>
    <definedName name="haheh" localSheetId="8">[1]!_p1</definedName>
    <definedName name="haheh" localSheetId="43">[1]!_p1</definedName>
    <definedName name="haheh" localSheetId="10">[1]!_p1</definedName>
    <definedName name="haheh" localSheetId="37">[1]!_p1</definedName>
    <definedName name="haheh" localSheetId="12">[1]!_p1</definedName>
    <definedName name="haheh" localSheetId="51">[1]!_p1</definedName>
    <definedName name="haheh" localSheetId="14">[1]!_p1</definedName>
    <definedName name="haheh" localSheetId="23">[1]!_p1</definedName>
    <definedName name="haheh" localSheetId="55">[0]!_p1</definedName>
    <definedName name="haheh" localSheetId="47">[1]!_p1</definedName>
    <definedName name="haheh" localSheetId="18">[1]!_p1</definedName>
    <definedName name="haheh" localSheetId="45">[1]!_p1</definedName>
    <definedName name="haheh" localSheetId="16">[1]!_p1</definedName>
    <definedName name="haheh">[0]!_p1</definedName>
    <definedName name="haheh_1">#NAME?</definedName>
    <definedName name="haheh_2">#NAME?</definedName>
    <definedName name="haheh_3">#NAME?</definedName>
    <definedName name="haheh_4">#NAME?</definedName>
    <definedName name="HAJHS">#REF!</definedName>
    <definedName name="hawgdcad">#REF!</definedName>
    <definedName name="hb" localSheetId="25" hidden="1">{#N/A,#N/A,FALSE,"BALLANTINE´S ";#N/A,#N/A,FALSE,"FUNDADOR"}</definedName>
    <definedName name="hb" localSheetId="27" hidden="1">{#N/A,#N/A,FALSE,"BALLANTINE´S ";#N/A,#N/A,FALSE,"FUNDADOR"}</definedName>
    <definedName name="hb" localSheetId="31" hidden="1">{#N/A,#N/A,FALSE,"BALLANTINE´S ";#N/A,#N/A,FALSE,"FUNDADOR"}</definedName>
    <definedName name="hb" localSheetId="29" hidden="1">{#N/A,#N/A,FALSE,"BALLANTINE´S ";#N/A,#N/A,FALSE,"FUNDADOR"}</definedName>
    <definedName name="hb" localSheetId="23" hidden="1">{#N/A,#N/A,FALSE,"BALLANTINE´S ";#N/A,#N/A,FALSE,"FUNDADOR"}</definedName>
    <definedName name="hb" localSheetId="55" hidden="1">{#N/A,#N/A,FALSE,"BALLANTINE´S ";#N/A,#N/A,FALSE,"FUNDADOR"}</definedName>
    <definedName name="hb" hidden="1">{#N/A,#N/A,FALSE,"BALLANTINE´S ";#N/A,#N/A,FALSE,"FUNDADOR"}</definedName>
    <definedName name="hbdthgrd" localSheetId="25" hidden="1">{"1DhPgAbs",#N/A,FALSE,"dHora";"2DhPgPerc",#N/A,FALSE,"dHora";"3DhPgAbsAcum",#N/A,FALSE,"dHora"}</definedName>
    <definedName name="hbdthgrd" localSheetId="27" hidden="1">{"1DhPgAbs",#N/A,FALSE,"dHora";"2DhPgPerc",#N/A,FALSE,"dHora";"3DhPgAbsAcum",#N/A,FALSE,"dHora"}</definedName>
    <definedName name="hbdthgrd" localSheetId="31" hidden="1">{"1DhPgAbs",#N/A,FALSE,"dHora";"2DhPgPerc",#N/A,FALSE,"dHora";"3DhPgAbsAcum",#N/A,FALSE,"dHora"}</definedName>
    <definedName name="hbdthgrd" localSheetId="29" hidden="1">{"1DhPgAbs",#N/A,FALSE,"dHora";"2DhPgPerc",#N/A,FALSE,"dHora";"3DhPgAbsAcum",#N/A,FALSE,"dHora"}</definedName>
    <definedName name="hbdthgrd" localSheetId="23" hidden="1">{"1DhPgAbs",#N/A,FALSE,"dHora";"2DhPgPerc",#N/A,FALSE,"dHora";"3DhPgAbsAcum",#N/A,FALSE,"dHora"}</definedName>
    <definedName name="hbdthgrd" localSheetId="55" hidden="1">{"1DhPgAbs",#N/A,FALSE,"dHora";"2DhPgPerc",#N/A,FALSE,"dHora";"3DhPgAbsAcum",#N/A,FALSE,"dHora"}</definedName>
    <definedName name="hbdthgrd" hidden="1">{"1DhPgAbs",#N/A,FALSE,"dHora";"2DhPgPerc",#N/A,FALSE,"dHora";"3DhPgAbsAcum",#N/A,FALSE,"dHora"}</definedName>
    <definedName name="HBGFHTT">#REF!</definedName>
    <definedName name="hd">#REF!</definedName>
    <definedName name="hdf" localSheetId="25" hidden="1">{"DLP_FOL_08",#N/A,FALSE,"RE1003"}</definedName>
    <definedName name="hdf" localSheetId="27" hidden="1">{"DLP_FOL_08",#N/A,FALSE,"RE1003"}</definedName>
    <definedName name="hdf" localSheetId="31" hidden="1">{"DLP_FOL_08",#N/A,FALSE,"RE1003"}</definedName>
    <definedName name="hdf" localSheetId="29" hidden="1">{"DLP_FOL_08",#N/A,FALSE,"RE1003"}</definedName>
    <definedName name="hdf" localSheetId="23" hidden="1">{"DLP_FOL_08",#N/A,FALSE,"RE1003"}</definedName>
    <definedName name="hdf" localSheetId="55" hidden="1">{"DLP_FOL_08",#N/A,FALSE,"RE1003"}</definedName>
    <definedName name="hdf" hidden="1">{"DLP_FOL_08",#N/A,FALSE,"RE1003"}</definedName>
    <definedName name="hdfg" localSheetId="25" hidden="1">{"DLP_FOL_09",#N/A,FALSE,"RE1003"}</definedName>
    <definedName name="hdfg" localSheetId="27" hidden="1">{"DLP_FOL_09",#N/A,FALSE,"RE1003"}</definedName>
    <definedName name="hdfg" localSheetId="31" hidden="1">{"DLP_FOL_09",#N/A,FALSE,"RE1003"}</definedName>
    <definedName name="hdfg" localSheetId="29" hidden="1">{"DLP_FOL_09",#N/A,FALSE,"RE1003"}</definedName>
    <definedName name="hdfg" localSheetId="23" hidden="1">{"DLP_FOL_09",#N/A,FALSE,"RE1003"}</definedName>
    <definedName name="hdfg" localSheetId="55" hidden="1">{"DLP_FOL_09",#N/A,FALSE,"RE1003"}</definedName>
    <definedName name="hdfg" hidden="1">{"DLP_FOL_09",#N/A,FALSE,"RE1003"}</definedName>
    <definedName name="hdfsh">#REF!</definedName>
    <definedName name="hdg">#REF!</definedName>
    <definedName name="hdgfhsdgh" localSheetId="25" hidden="1">{#N/A,#N/A,FALSE,"CARATUL";#N/A,#N/A,FALSE,"PROFIT AND LOSS";#N/A,#N/A,FALSE,"GRAFICO_PBT";#N/A,#N/A,FALSE,"EXPLIC.VARIANTE";#N/A,#N/A,FALSE,"GENERAL EXP.AREA"}</definedName>
    <definedName name="hdgfhsdgh" localSheetId="27" hidden="1">{#N/A,#N/A,FALSE,"CARATUL";#N/A,#N/A,FALSE,"PROFIT AND LOSS";#N/A,#N/A,FALSE,"GRAFICO_PBT";#N/A,#N/A,FALSE,"EXPLIC.VARIANTE";#N/A,#N/A,FALSE,"GENERAL EXP.AREA"}</definedName>
    <definedName name="hdgfhsdgh" localSheetId="31" hidden="1">{#N/A,#N/A,FALSE,"CARATUL";#N/A,#N/A,FALSE,"PROFIT AND LOSS";#N/A,#N/A,FALSE,"GRAFICO_PBT";#N/A,#N/A,FALSE,"EXPLIC.VARIANTE";#N/A,#N/A,FALSE,"GENERAL EXP.AREA"}</definedName>
    <definedName name="hdgfhsdgh" localSheetId="29" hidden="1">{#N/A,#N/A,FALSE,"CARATUL";#N/A,#N/A,FALSE,"PROFIT AND LOSS";#N/A,#N/A,FALSE,"GRAFICO_PBT";#N/A,#N/A,FALSE,"EXPLIC.VARIANTE";#N/A,#N/A,FALSE,"GENERAL EXP.AREA"}</definedName>
    <definedName name="hdgfhsdgh" localSheetId="23" hidden="1">{#N/A,#N/A,FALSE,"CARATUL";#N/A,#N/A,FALSE,"PROFIT AND LOSS";#N/A,#N/A,FALSE,"GRAFICO_PBT";#N/A,#N/A,FALSE,"EXPLIC.VARIANTE";#N/A,#N/A,FALSE,"GENERAL EXP.AREA"}</definedName>
    <definedName name="hdgfhsdgh" localSheetId="55" hidden="1">{#N/A,#N/A,FALSE,"CARATUL";#N/A,#N/A,FALSE,"PROFIT AND LOSS";#N/A,#N/A,FALSE,"GRAFICO_PBT";#N/A,#N/A,FALSE,"EXPLIC.VARIANTE";#N/A,#N/A,FALSE,"GENERAL EXP.AREA"}</definedName>
    <definedName name="hdgfhsdgh" hidden="1">{#N/A,#N/A,FALSE,"CARATUL";#N/A,#N/A,FALSE,"PROFIT AND LOSS";#N/A,#N/A,FALSE,"GRAFICO_PBT";#N/A,#N/A,FALSE,"EXPLIC.VARIANTE";#N/A,#N/A,FALSE,"GENERAL EXP.AREA"}</definedName>
    <definedName name="hdter">#REF!</definedName>
    <definedName name="he" hidden="1">#REF!</definedName>
    <definedName name="Header">#REF!</definedName>
    <definedName name="HEALTH_SCIENCE">#REF!</definedName>
    <definedName name="Hebe">#REF!</definedName>
    <definedName name="hehaer" localSheetId="39">[1]!_p1</definedName>
    <definedName name="hehaer" localSheetId="20">[1]!_p1</definedName>
    <definedName name="hehaer" localSheetId="4">[1]!_p1</definedName>
    <definedName name="hehaer" localSheetId="25">[1]!_p1</definedName>
    <definedName name="hehaer" localSheetId="27">[1]!_p1</definedName>
    <definedName name="hehaer" localSheetId="31">[1]!_p1</definedName>
    <definedName name="hehaer" localSheetId="35">[1]!_p1</definedName>
    <definedName name="hehaer" localSheetId="33">[1]!_p1</definedName>
    <definedName name="hehaer" localSheetId="53">[1]!_p1</definedName>
    <definedName name="hehaer" localSheetId="29">[1]!_p1</definedName>
    <definedName name="hehaer" localSheetId="49">[1]!_p1</definedName>
    <definedName name="hehaer" localSheetId="6">[1]!_p1</definedName>
    <definedName name="hehaer" localSheetId="41">[1]!_p1</definedName>
    <definedName name="hehaer" localSheetId="8">[1]!_p1</definedName>
    <definedName name="hehaer" localSheetId="43">[1]!_p1</definedName>
    <definedName name="hehaer" localSheetId="10">[1]!_p1</definedName>
    <definedName name="hehaer" localSheetId="37">[1]!_p1</definedName>
    <definedName name="hehaer" localSheetId="12">[1]!_p1</definedName>
    <definedName name="hehaer" localSheetId="51">[1]!_p1</definedName>
    <definedName name="hehaer" localSheetId="14">[1]!_p1</definedName>
    <definedName name="hehaer" localSheetId="23">[1]!_p1</definedName>
    <definedName name="hehaer" localSheetId="55">[0]!_p1</definedName>
    <definedName name="hehaer" localSheetId="47">[1]!_p1</definedName>
    <definedName name="hehaer" localSheetId="18">[1]!_p1</definedName>
    <definedName name="hehaer" localSheetId="45">[1]!_p1</definedName>
    <definedName name="hehaer" localSheetId="16">[1]!_p1</definedName>
    <definedName name="hehaer">[0]!_p1</definedName>
    <definedName name="hehaer_1">#NAME?</definedName>
    <definedName name="hehaer_2">#NAME?</definedName>
    <definedName name="hehaer_3">#NAME?</definedName>
    <definedName name="hehaer_4">#NAME?</definedName>
    <definedName name="helklen" hidden="1">#REF!</definedName>
    <definedName name="hellen" hidden="1">#REF!</definedName>
    <definedName name="help8" localSheetId="25" hidden="1">{#N/A,#N/A,FALSE,"W-Cons";#N/A,#N/A,FALSE,"MTAs";#N/A,#N/A,FALSE,"BTAs";#N/A,#N/A,FALSE,"D.C.";#N/A,#N/A,FALSE,"L.A."}</definedName>
    <definedName name="help8" localSheetId="27" hidden="1">{#N/A,#N/A,FALSE,"W-Cons";#N/A,#N/A,FALSE,"MTAs";#N/A,#N/A,FALSE,"BTAs";#N/A,#N/A,FALSE,"D.C.";#N/A,#N/A,FALSE,"L.A."}</definedName>
    <definedName name="help8" localSheetId="31" hidden="1">{#N/A,#N/A,FALSE,"W-Cons";#N/A,#N/A,FALSE,"MTAs";#N/A,#N/A,FALSE,"BTAs";#N/A,#N/A,FALSE,"D.C.";#N/A,#N/A,FALSE,"L.A."}</definedName>
    <definedName name="help8" localSheetId="29" hidden="1">{#N/A,#N/A,FALSE,"W-Cons";#N/A,#N/A,FALSE,"MTAs";#N/A,#N/A,FALSE,"BTAs";#N/A,#N/A,FALSE,"D.C.";#N/A,#N/A,FALSE,"L.A."}</definedName>
    <definedName name="help8" localSheetId="23" hidden="1">{#N/A,#N/A,FALSE,"W-Cons";#N/A,#N/A,FALSE,"MTAs";#N/A,#N/A,FALSE,"BTAs";#N/A,#N/A,FALSE,"D.C.";#N/A,#N/A,FALSE,"L.A."}</definedName>
    <definedName name="help8" localSheetId="55" hidden="1">{#N/A,#N/A,FALSE,"W-Cons";#N/A,#N/A,FALSE,"MTAs";#N/A,#N/A,FALSE,"BTAs";#N/A,#N/A,FALSE,"D.C.";#N/A,#N/A,FALSE,"L.A."}</definedName>
    <definedName name="help8" hidden="1">{#N/A,#N/A,FALSE,"W-Cons";#N/A,#N/A,FALSE,"MTAs";#N/A,#N/A,FALSE,"BTAs";#N/A,#N/A,FALSE,"D.C.";#N/A,#N/A,FALSE,"L.A."}</definedName>
    <definedName name="hetyer">#REF!</definedName>
    <definedName name="hf">#REF!</definedName>
    <definedName name="hfg">#REF!</definedName>
    <definedName name="hfgfhf">#REF!</definedName>
    <definedName name="hfgh">#REF!</definedName>
    <definedName name="hfghrty">#REF!</definedName>
    <definedName name="hfhg">#REF!</definedName>
    <definedName name="hfj">#REF!</definedName>
    <definedName name="hfjhfjfhj">#REF!</definedName>
    <definedName name="hfyety">#REF!</definedName>
    <definedName name="hg" localSheetId="25" hidden="1">{#N/A,#N/A,FALSE,"BALLANTINE´S ";#N/A,#N/A,FALSE,"FUNDADOR"}</definedName>
    <definedName name="hg" localSheetId="27" hidden="1">{#N/A,#N/A,FALSE,"BALLANTINE´S ";#N/A,#N/A,FALSE,"FUNDADOR"}</definedName>
    <definedName name="hg" localSheetId="31" hidden="1">{#N/A,#N/A,FALSE,"BALLANTINE´S ";#N/A,#N/A,FALSE,"FUNDADOR"}</definedName>
    <definedName name="hg" localSheetId="29" hidden="1">{#N/A,#N/A,FALSE,"BALLANTINE´S ";#N/A,#N/A,FALSE,"FUNDADOR"}</definedName>
    <definedName name="hg" localSheetId="23" hidden="1">{#N/A,#N/A,FALSE,"BALLANTINE´S ";#N/A,#N/A,FALSE,"FUNDADOR"}</definedName>
    <definedName name="hg" localSheetId="55" hidden="1">{#N/A,#N/A,FALSE,"BALLANTINE´S ";#N/A,#N/A,FALSE,"FUNDADOR"}</definedName>
    <definedName name="hg" hidden="1">{#N/A,#N/A,FALSE,"BALLANTINE´S ";#N/A,#N/A,FALSE,"FUNDADOR"}</definedName>
    <definedName name="hgahaeh" localSheetId="39">[1]!_p1</definedName>
    <definedName name="hgahaeh" localSheetId="20">[1]!_p1</definedName>
    <definedName name="hgahaeh" localSheetId="4">[1]!_p1</definedName>
    <definedName name="hgahaeh" localSheetId="25">[1]!_p1</definedName>
    <definedName name="hgahaeh" localSheetId="27">[1]!_p1</definedName>
    <definedName name="hgahaeh" localSheetId="31">[1]!_p1</definedName>
    <definedName name="hgahaeh" localSheetId="35">[1]!_p1</definedName>
    <definedName name="hgahaeh" localSheetId="33">[1]!_p1</definedName>
    <definedName name="hgahaeh" localSheetId="53">[1]!_p1</definedName>
    <definedName name="hgahaeh" localSheetId="29">[1]!_p1</definedName>
    <definedName name="hgahaeh" localSheetId="49">[1]!_p1</definedName>
    <definedName name="hgahaeh" localSheetId="6">[1]!_p1</definedName>
    <definedName name="hgahaeh" localSheetId="41">[1]!_p1</definedName>
    <definedName name="hgahaeh" localSheetId="8">[1]!_p1</definedName>
    <definedName name="hgahaeh" localSheetId="43">[1]!_p1</definedName>
    <definedName name="hgahaeh" localSheetId="10">[1]!_p1</definedName>
    <definedName name="hgahaeh" localSheetId="37">[1]!_p1</definedName>
    <definedName name="hgahaeh" localSheetId="12">[1]!_p1</definedName>
    <definedName name="hgahaeh" localSheetId="51">[1]!_p1</definedName>
    <definedName name="hgahaeh" localSheetId="14">[1]!_p1</definedName>
    <definedName name="hgahaeh" localSheetId="23">[1]!_p1</definedName>
    <definedName name="hgahaeh" localSheetId="55">[0]!_p1</definedName>
    <definedName name="hgahaeh" localSheetId="47">[1]!_p1</definedName>
    <definedName name="hgahaeh" localSheetId="18">[1]!_p1</definedName>
    <definedName name="hgahaeh" localSheetId="45">[1]!_p1</definedName>
    <definedName name="hgahaeh" localSheetId="16">[1]!_p1</definedName>
    <definedName name="hgahaeh">[0]!_p1</definedName>
    <definedName name="hgahaeh_1">#NAME?</definedName>
    <definedName name="hgahaeh_2">#NAME?</definedName>
    <definedName name="hgahaeh_3">#NAME?</definedName>
    <definedName name="hgahaeh_4">#NAME?</definedName>
    <definedName name="hgawega" localSheetId="39">[1]!_p1</definedName>
    <definedName name="hgawega" localSheetId="20">[1]!_p1</definedName>
    <definedName name="hgawega" localSheetId="4">[1]!_p1</definedName>
    <definedName name="hgawega" localSheetId="25">[1]!_p1</definedName>
    <definedName name="hgawega" localSheetId="27">[1]!_p1</definedName>
    <definedName name="hgawega" localSheetId="31">[1]!_p1</definedName>
    <definedName name="hgawega" localSheetId="35">[1]!_p1</definedName>
    <definedName name="hgawega" localSheetId="33">[1]!_p1</definedName>
    <definedName name="hgawega" localSheetId="53">[1]!_p1</definedName>
    <definedName name="hgawega" localSheetId="29">[1]!_p1</definedName>
    <definedName name="hgawega" localSheetId="49">[1]!_p1</definedName>
    <definedName name="hgawega" localSheetId="6">[1]!_p1</definedName>
    <definedName name="hgawega" localSheetId="41">[1]!_p1</definedName>
    <definedName name="hgawega" localSheetId="8">[1]!_p1</definedName>
    <definedName name="hgawega" localSheetId="43">[1]!_p1</definedName>
    <definedName name="hgawega" localSheetId="10">[1]!_p1</definedName>
    <definedName name="hgawega" localSheetId="37">[1]!_p1</definedName>
    <definedName name="hgawega" localSheetId="12">[1]!_p1</definedName>
    <definedName name="hgawega" localSheetId="51">[1]!_p1</definedName>
    <definedName name="hgawega" localSheetId="14">[1]!_p1</definedName>
    <definedName name="hgawega" localSheetId="23">[1]!_p1</definedName>
    <definedName name="hgawega" localSheetId="55">[0]!_p1</definedName>
    <definedName name="hgawega" localSheetId="47">[1]!_p1</definedName>
    <definedName name="hgawega" localSheetId="18">[1]!_p1</definedName>
    <definedName name="hgawega" localSheetId="45">[1]!_p1</definedName>
    <definedName name="hgawega" localSheetId="16">[1]!_p1</definedName>
    <definedName name="hgawega">[0]!_p1</definedName>
    <definedName name="hgawega_1">#NAME?</definedName>
    <definedName name="hgawega_2">#NAME?</definedName>
    <definedName name="hgawega_3">#NAME?</definedName>
    <definedName name="hgawega_4">#NAME?</definedName>
    <definedName name="hgfh">#REF!</definedName>
    <definedName name="hgfhf">#REF!</definedName>
    <definedName name="hgfhh" localSheetId="25" hidden="1">{#N/A,#N/A,FALSE,"BALLANTINE´S ";#N/A,#N/A,FALSE,"FUNDADOR"}</definedName>
    <definedName name="hgfhh" localSheetId="27" hidden="1">{#N/A,#N/A,FALSE,"BALLANTINE´S ";#N/A,#N/A,FALSE,"FUNDADOR"}</definedName>
    <definedName name="hgfhh" localSheetId="31" hidden="1">{#N/A,#N/A,FALSE,"BALLANTINE´S ";#N/A,#N/A,FALSE,"FUNDADOR"}</definedName>
    <definedName name="hgfhh" localSheetId="29" hidden="1">{#N/A,#N/A,FALSE,"BALLANTINE´S ";#N/A,#N/A,FALSE,"FUNDADOR"}</definedName>
    <definedName name="hgfhh" localSheetId="23" hidden="1">{#N/A,#N/A,FALSE,"BALLANTINE´S ";#N/A,#N/A,FALSE,"FUNDADOR"}</definedName>
    <definedName name="hgfhh" localSheetId="55" hidden="1">{#N/A,#N/A,FALSE,"BALLANTINE´S ";#N/A,#N/A,FALSE,"FUNDADOR"}</definedName>
    <definedName name="hgfhh" hidden="1">{#N/A,#N/A,FALSE,"BALLANTINE´S ";#N/A,#N/A,FALSE,"FUNDADOR"}</definedName>
    <definedName name="hgfhj">#REF!</definedName>
    <definedName name="hgfhrth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th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fhry">#REF!</definedName>
    <definedName name="hgfhsj" localSheetId="25" hidden="1">{#N/A,#N/A,FALSE,"BALLANTINE´S ";#N/A,#N/A,FALSE,"FUNDADOR"}</definedName>
    <definedName name="hgfhsj" localSheetId="27" hidden="1">{#N/A,#N/A,FALSE,"BALLANTINE´S ";#N/A,#N/A,FALSE,"FUNDADOR"}</definedName>
    <definedName name="hgfhsj" localSheetId="31" hidden="1">{#N/A,#N/A,FALSE,"BALLANTINE´S ";#N/A,#N/A,FALSE,"FUNDADOR"}</definedName>
    <definedName name="hgfhsj" localSheetId="29" hidden="1">{#N/A,#N/A,FALSE,"BALLANTINE´S ";#N/A,#N/A,FALSE,"FUNDADOR"}</definedName>
    <definedName name="hgfhsj" localSheetId="23" hidden="1">{#N/A,#N/A,FALSE,"BALLANTINE´S ";#N/A,#N/A,FALSE,"FUNDADOR"}</definedName>
    <definedName name="hgfhsj" localSheetId="55" hidden="1">{#N/A,#N/A,FALSE,"BALLANTINE´S ";#N/A,#N/A,FALSE,"FUNDADOR"}</definedName>
    <definedName name="hgfhsj" hidden="1">{#N/A,#N/A,FALSE,"BALLANTINE´S ";#N/A,#N/A,FALSE,"FUNDADOR"}</definedName>
    <definedName name="HGFJR">#REF!</definedName>
    <definedName name="hgfv">#REF!</definedName>
    <definedName name="hgfyhtr">#REF!</definedName>
    <definedName name="hgggg" localSheetId="25" hidden="1">{"AUTONOMO_F_4",#N/A,FALSE,"RE1003"}</definedName>
    <definedName name="hgggg" localSheetId="27" hidden="1">{"AUTONOMO_F_4",#N/A,FALSE,"RE1003"}</definedName>
    <definedName name="hgggg" localSheetId="31" hidden="1">{"AUTONOMO_F_4",#N/A,FALSE,"RE1003"}</definedName>
    <definedName name="hgggg" localSheetId="29" hidden="1">{"AUTONOMO_F_4",#N/A,FALSE,"RE1003"}</definedName>
    <definedName name="hgggg" localSheetId="23" hidden="1">{"AUTONOMO_F_4",#N/A,FALSE,"RE1003"}</definedName>
    <definedName name="hgggg" localSheetId="55" hidden="1">{"AUTONOMO_F_4",#N/A,FALSE,"RE1003"}</definedName>
    <definedName name="hgggg" hidden="1">{"AUTONOMO_F_4",#N/A,FALSE,"RE1003"}</definedName>
    <definedName name="hgh" hidden="1">#REF!</definedName>
    <definedName name="hghg" localSheetId="2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27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31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2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23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localSheetId="5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hg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gj">#REF!</definedName>
    <definedName name="hgjg" localSheetId="25" hidden="1">{"Prenissas",#N/A,FALSE,"Consolidado (3)";"Lucros000",#N/A,FALSE,"Consolidado (3)";"LucrosHL",#N/A,FALSE,"Consolidado (3)";"Balanco",#N/A,FALSE,"Consolidado (3)";"FluxoC",#N/A,FALSE,"Consolidado (3)"}</definedName>
    <definedName name="hgjg" localSheetId="27" hidden="1">{"Prenissas",#N/A,FALSE,"Consolidado (3)";"Lucros000",#N/A,FALSE,"Consolidado (3)";"LucrosHL",#N/A,FALSE,"Consolidado (3)";"Balanco",#N/A,FALSE,"Consolidado (3)";"FluxoC",#N/A,FALSE,"Consolidado (3)"}</definedName>
    <definedName name="hgjg" localSheetId="31" hidden="1">{"Prenissas",#N/A,FALSE,"Consolidado (3)";"Lucros000",#N/A,FALSE,"Consolidado (3)";"LucrosHL",#N/A,FALSE,"Consolidado (3)";"Balanco",#N/A,FALSE,"Consolidado (3)";"FluxoC",#N/A,FALSE,"Consolidado (3)"}</definedName>
    <definedName name="hgjg" localSheetId="29" hidden="1">{"Prenissas",#N/A,FALSE,"Consolidado (3)";"Lucros000",#N/A,FALSE,"Consolidado (3)";"LucrosHL",#N/A,FALSE,"Consolidado (3)";"Balanco",#N/A,FALSE,"Consolidado (3)";"FluxoC",#N/A,FALSE,"Consolidado (3)"}</definedName>
    <definedName name="hgjg" localSheetId="23" hidden="1">{"Prenissas",#N/A,FALSE,"Consolidado (3)";"Lucros000",#N/A,FALSE,"Consolidado (3)";"LucrosHL",#N/A,FALSE,"Consolidado (3)";"Balanco",#N/A,FALSE,"Consolidado (3)";"FluxoC",#N/A,FALSE,"Consolidado (3)"}</definedName>
    <definedName name="hgjg" localSheetId="55" hidden="1">{"Prenissas",#N/A,FALSE,"Consolidado (3)";"Lucros000",#N/A,FALSE,"Consolidado (3)";"LucrosHL",#N/A,FALSE,"Consolidado (3)";"Balanco",#N/A,FALSE,"Consolidado (3)";"FluxoC",#N/A,FALSE,"Consolidado (3)"}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hgjghj" hidden="1">{"total",#N/A,FALSE,"TOTAL $";"totalhl",#N/A,FALSE,"TOTAL $HL";"vol",#N/A,FALSE,"VOLUMEN";"xprod1",#N/A,FALSE,"X PROD";"xprod2",#N/A,FALSE,"X PROD";"finaño1",#N/A,FALSE,"FIN AÑO Meta";"finaño2",#N/A,FALSE,"FIN AÑO Meta"}</definedName>
    <definedName name="hgjkh">#REF!</definedName>
    <definedName name="hgjyghjy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jyghjy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GLO">#REF!</definedName>
    <definedName name="hgtr">#REF!</definedName>
    <definedName name="hh" localSheetId="39">OFFSET([1]!START,0,0,1,1)</definedName>
    <definedName name="hh" localSheetId="20">OFFSET([1]!START,0,0,1,1)</definedName>
    <definedName name="hh" localSheetId="4">OFFSET([1]!START,0,0,1,1)</definedName>
    <definedName name="hh" localSheetId="25">OFFSET([1]!START,0,0,1,1)</definedName>
    <definedName name="hh" localSheetId="27">OFFSET([1]!START,0,0,1,1)</definedName>
    <definedName name="hh" localSheetId="31">OFFSET([1]!START,0,0,1,1)</definedName>
    <definedName name="hh" localSheetId="35">OFFSET([1]!START,0,0,1,1)</definedName>
    <definedName name="hh" localSheetId="33">OFFSET([1]!START,0,0,1,1)</definedName>
    <definedName name="hh" localSheetId="53">OFFSET([1]!START,0,0,1,1)</definedName>
    <definedName name="hh" localSheetId="29">OFFSET([1]!START,0,0,1,1)</definedName>
    <definedName name="hh" localSheetId="49">OFFSET([1]!START,0,0,1,1)</definedName>
    <definedName name="hh" localSheetId="6">OFFSET([1]!START,0,0,1,1)</definedName>
    <definedName name="hh" localSheetId="41">OFFSET([1]!START,0,0,1,1)</definedName>
    <definedName name="hh" localSheetId="8">OFFSET([1]!START,0,0,1,1)</definedName>
    <definedName name="hh" localSheetId="43">OFFSET([1]!START,0,0,1,1)</definedName>
    <definedName name="hh" localSheetId="10">OFFSET([1]!START,0,0,1,1)</definedName>
    <definedName name="hh" localSheetId="37">OFFSET([1]!START,0,0,1,1)</definedName>
    <definedName name="hh" localSheetId="12">OFFSET([1]!START,0,0,1,1)</definedName>
    <definedName name="hh" localSheetId="51">OFFSET([1]!START,0,0,1,1)</definedName>
    <definedName name="hh" localSheetId="14">OFFSET([1]!START,0,0,1,1)</definedName>
    <definedName name="hh" localSheetId="23">OFFSET([1]!START,0,0,1,1)</definedName>
    <definedName name="hh" localSheetId="55">OFFSET([0]!START,0,0,1,1)</definedName>
    <definedName name="hh" localSheetId="47">OFFSET([1]!START,0,0,1,1)</definedName>
    <definedName name="hh" localSheetId="18">OFFSET([1]!START,0,0,1,1)</definedName>
    <definedName name="hh" localSheetId="45">OFFSET([1]!START,0,0,1,1)</definedName>
    <definedName name="hh" localSheetId="16">OFFSET([1]!START,0,0,1,1)</definedName>
    <definedName name="hh">OFFSET([0]!START,0,0,1,1)</definedName>
    <definedName name="hhh" hidden="1">#REF!</definedName>
    <definedName name="HHHG" localSheetId="25" hidden="1">{#N/A,#N/A,FALSE,"CARATUL";#N/A,#N/A,FALSE,"PROFIT AND LOSS";#N/A,#N/A,FALSE,"GRAFICO_PBT";#N/A,#N/A,FALSE,"EXPLIC.VARIANTE";#N/A,#N/A,FALSE,"GENERAL EXP.AREA"}</definedName>
    <definedName name="HHHG" localSheetId="27" hidden="1">{#N/A,#N/A,FALSE,"CARATUL";#N/A,#N/A,FALSE,"PROFIT AND LOSS";#N/A,#N/A,FALSE,"GRAFICO_PBT";#N/A,#N/A,FALSE,"EXPLIC.VARIANTE";#N/A,#N/A,FALSE,"GENERAL EXP.AREA"}</definedName>
    <definedName name="HHHG" localSheetId="31" hidden="1">{#N/A,#N/A,FALSE,"CARATUL";#N/A,#N/A,FALSE,"PROFIT AND LOSS";#N/A,#N/A,FALSE,"GRAFICO_PBT";#N/A,#N/A,FALSE,"EXPLIC.VARIANTE";#N/A,#N/A,FALSE,"GENERAL EXP.AREA"}</definedName>
    <definedName name="HHHG" localSheetId="29" hidden="1">{#N/A,#N/A,FALSE,"CARATUL";#N/A,#N/A,FALSE,"PROFIT AND LOSS";#N/A,#N/A,FALSE,"GRAFICO_PBT";#N/A,#N/A,FALSE,"EXPLIC.VARIANTE";#N/A,#N/A,FALSE,"GENERAL EXP.AREA"}</definedName>
    <definedName name="HHHG" localSheetId="23" hidden="1">{#N/A,#N/A,FALSE,"CARATUL";#N/A,#N/A,FALSE,"PROFIT AND LOSS";#N/A,#N/A,FALSE,"GRAFICO_PBT";#N/A,#N/A,FALSE,"EXPLIC.VARIANTE";#N/A,#N/A,FALSE,"GENERAL EXP.AREA"}</definedName>
    <definedName name="HHHG" localSheetId="55" hidden="1">{#N/A,#N/A,FALSE,"CARATUL";#N/A,#N/A,FALSE,"PROFIT AND LOSS";#N/A,#N/A,FALSE,"GRAFICO_PBT";#N/A,#N/A,FALSE,"EXPLIC.VARIANTE";#N/A,#N/A,FALSE,"GENERAL EXP.AREA"}</definedName>
    <definedName name="HHHG" hidden="1">{#N/A,#N/A,FALSE,"CARATUL";#N/A,#N/A,FALSE,"PROFIT AND LOSS";#N/A,#N/A,FALSE,"GRAFICO_PBT";#N/A,#N/A,FALSE,"EXPLIC.VARIANTE";#N/A,#N/A,FALSE,"GENERAL EXP.AREA"}</definedName>
    <definedName name="hhhgg" localSheetId="39">[1]!_____p1</definedName>
    <definedName name="hhhgg" localSheetId="20">[1]!_____p1</definedName>
    <definedName name="hhhgg" localSheetId="4">[1]!_____p1</definedName>
    <definedName name="hhhgg" localSheetId="25">[1]!_____p1</definedName>
    <definedName name="hhhgg" localSheetId="27">[1]!_____p1</definedName>
    <definedName name="hhhgg" localSheetId="31">[1]!_____p1</definedName>
    <definedName name="hhhgg" localSheetId="35">[1]!_____p1</definedName>
    <definedName name="hhhgg" localSheetId="33">[1]!_____p1</definedName>
    <definedName name="hhhgg" localSheetId="53">[1]!_____p1</definedName>
    <definedName name="hhhgg" localSheetId="29">[1]!_____p1</definedName>
    <definedName name="hhhgg" localSheetId="49">[1]!_____p1</definedName>
    <definedName name="hhhgg" localSheetId="6">[1]!_____p1</definedName>
    <definedName name="hhhgg" localSheetId="41">[1]!_____p1</definedName>
    <definedName name="hhhgg" localSheetId="8">[1]!_____p1</definedName>
    <definedName name="hhhgg" localSheetId="43">[1]!_____p1</definedName>
    <definedName name="hhhgg" localSheetId="10">[1]!_____p1</definedName>
    <definedName name="hhhgg" localSheetId="37">[1]!_____p1</definedName>
    <definedName name="hhhgg" localSheetId="12">[1]!_____p1</definedName>
    <definedName name="hhhgg" localSheetId="51">[1]!_____p1</definedName>
    <definedName name="hhhgg" localSheetId="14">[1]!_____p1</definedName>
    <definedName name="hhhgg" localSheetId="23">[1]!_____p1</definedName>
    <definedName name="hhhgg" localSheetId="55">[0]!_____p1</definedName>
    <definedName name="hhhgg" localSheetId="47">[1]!_____p1</definedName>
    <definedName name="hhhgg" localSheetId="18">[1]!_____p1</definedName>
    <definedName name="hhhgg" localSheetId="45">[1]!_____p1</definedName>
    <definedName name="hhhgg" localSheetId="16">[1]!_____p1</definedName>
    <definedName name="hhhgg">[0]!_____p1</definedName>
    <definedName name="HHHH">#REF!</definedName>
    <definedName name="HHHHH" localSheetId="25" hidden="1">{#N/A,#N/A,FALSE,"model"}</definedName>
    <definedName name="HHHHH" localSheetId="27" hidden="1">{#N/A,#N/A,FALSE,"model"}</definedName>
    <definedName name="HHHHH" localSheetId="31" hidden="1">{#N/A,#N/A,FALSE,"model"}</definedName>
    <definedName name="HHHHH" localSheetId="29" hidden="1">{#N/A,#N/A,FALSE,"model"}</definedName>
    <definedName name="HHHHH" localSheetId="23" hidden="1">{#N/A,#N/A,FALSE,"model"}</definedName>
    <definedName name="HHHHH" localSheetId="55" hidden="1">{#N/A,#N/A,FALSE,"model"}</definedName>
    <definedName name="HHHHH" hidden="1">{#N/A,#N/A,FALSE,"model"}</definedName>
    <definedName name="hhhhhhh" hidden="1">#REF!</definedName>
    <definedName name="HHJGJG">#REF!</definedName>
    <definedName name="hi" localSheetId="25" hidden="1">{#N/A,#N/A,FALSE,"BALLANTINE´S ";#N/A,#N/A,FALSE,"FUNDADOR"}</definedName>
    <definedName name="hi" localSheetId="27" hidden="1">{#N/A,#N/A,FALSE,"BALLANTINE´S ";#N/A,#N/A,FALSE,"FUNDADOR"}</definedName>
    <definedName name="hi" localSheetId="31" hidden="1">{#N/A,#N/A,FALSE,"BALLANTINE´S ";#N/A,#N/A,FALSE,"FUNDADOR"}</definedName>
    <definedName name="hi" localSheetId="29" hidden="1">{#N/A,#N/A,FALSE,"BALLANTINE´S ";#N/A,#N/A,FALSE,"FUNDADOR"}</definedName>
    <definedName name="hi" localSheetId="23" hidden="1">{#N/A,#N/A,FALSE,"BALLANTINE´S ";#N/A,#N/A,FALSE,"FUNDADOR"}</definedName>
    <definedName name="hi" localSheetId="55" hidden="1">{#N/A,#N/A,FALSE,"BALLANTINE´S ";#N/A,#N/A,FALSE,"FUNDADOR"}</definedName>
    <definedName name="hi" hidden="1">{#N/A,#N/A,FALSE,"BALLANTINE´S ";#N/A,#N/A,FALSE,"FUNDADOR"}</definedName>
    <definedName name="hiasuhfioashfuio" localSheetId="39">[1]!_p1</definedName>
    <definedName name="hiasuhfioashfuio" localSheetId="20">[1]!_p1</definedName>
    <definedName name="hiasuhfioashfuio" localSheetId="4">[1]!_p1</definedName>
    <definedName name="hiasuhfioashfuio" localSheetId="25">[1]!_p1</definedName>
    <definedName name="hiasuhfioashfuio" localSheetId="27">[1]!_p1</definedName>
    <definedName name="hiasuhfioashfuio" localSheetId="31">[1]!_p1</definedName>
    <definedName name="hiasuhfioashfuio" localSheetId="35">[1]!_p1</definedName>
    <definedName name="hiasuhfioashfuio" localSheetId="33">[1]!_p1</definedName>
    <definedName name="hiasuhfioashfuio" localSheetId="53">[1]!_p1</definedName>
    <definedName name="hiasuhfioashfuio" localSheetId="29">[1]!_p1</definedName>
    <definedName name="hiasuhfioashfuio" localSheetId="49">[1]!_p1</definedName>
    <definedName name="hiasuhfioashfuio" localSheetId="6">[1]!_p1</definedName>
    <definedName name="hiasuhfioashfuio" localSheetId="41">[1]!_p1</definedName>
    <definedName name="hiasuhfioashfuio" localSheetId="8">[1]!_p1</definedName>
    <definedName name="hiasuhfioashfuio" localSheetId="43">[1]!_p1</definedName>
    <definedName name="hiasuhfioashfuio" localSheetId="10">[1]!_p1</definedName>
    <definedName name="hiasuhfioashfuio" localSheetId="37">[1]!_p1</definedName>
    <definedName name="hiasuhfioashfuio" localSheetId="12">[1]!_p1</definedName>
    <definedName name="hiasuhfioashfuio" localSheetId="51">[1]!_p1</definedName>
    <definedName name="hiasuhfioashfuio" localSheetId="14">[1]!_p1</definedName>
    <definedName name="hiasuhfioashfuio" localSheetId="23">[1]!_p1</definedName>
    <definedName name="hiasuhfioashfuio" localSheetId="55">[0]!_p1</definedName>
    <definedName name="hiasuhfioashfuio" localSheetId="47">[1]!_p1</definedName>
    <definedName name="hiasuhfioashfuio" localSheetId="18">[1]!_p1</definedName>
    <definedName name="hiasuhfioashfuio" localSheetId="45">[1]!_p1</definedName>
    <definedName name="hiasuhfioashfuio" localSheetId="16">[1]!_p1</definedName>
    <definedName name="hiasuhfioashfuio">[0]!_p1</definedName>
    <definedName name="High" localSheetId="25" hidden="1">{#N/A,#N/A,FALSE,"Banco de Dados"}</definedName>
    <definedName name="High" localSheetId="27" hidden="1">{#N/A,#N/A,FALSE,"Banco de Dados"}</definedName>
    <definedName name="High" localSheetId="31" hidden="1">{#N/A,#N/A,FALSE,"Banco de Dados"}</definedName>
    <definedName name="High" localSheetId="29" hidden="1">{#N/A,#N/A,FALSE,"Banco de Dados"}</definedName>
    <definedName name="High" localSheetId="23" hidden="1">{#N/A,#N/A,FALSE,"Banco de Dados"}</definedName>
    <definedName name="High" localSheetId="55" hidden="1">{#N/A,#N/A,FALSE,"Banco de Dados"}</definedName>
    <definedName name="High" hidden="1">{#N/A,#N/A,FALSE,"Banco de Dados"}</definedName>
    <definedName name="High_1" localSheetId="25" hidden="1">{#N/A,#N/A,FALSE,"Banco de Dados"}</definedName>
    <definedName name="High_1" localSheetId="27" hidden="1">{#N/A,#N/A,FALSE,"Banco de Dados"}</definedName>
    <definedName name="High_1" localSheetId="31" hidden="1">{#N/A,#N/A,FALSE,"Banco de Dados"}</definedName>
    <definedName name="High_1" localSheetId="29" hidden="1">{#N/A,#N/A,FALSE,"Banco de Dados"}</definedName>
    <definedName name="High_1" localSheetId="23" hidden="1">{#N/A,#N/A,FALSE,"Banco de Dados"}</definedName>
    <definedName name="High_1" localSheetId="55" hidden="1">{#N/A,#N/A,FALSE,"Banco de Dados"}</definedName>
    <definedName name="High_1" hidden="1">{#N/A,#N/A,FALSE,"Banco de Dados"}</definedName>
    <definedName name="High_2" localSheetId="25" hidden="1">{#N/A,#N/A,FALSE,"Banco de Dados"}</definedName>
    <definedName name="High_2" localSheetId="27" hidden="1">{#N/A,#N/A,FALSE,"Banco de Dados"}</definedName>
    <definedName name="High_2" localSheetId="31" hidden="1">{#N/A,#N/A,FALSE,"Banco de Dados"}</definedName>
    <definedName name="High_2" localSheetId="29" hidden="1">{#N/A,#N/A,FALSE,"Banco de Dados"}</definedName>
    <definedName name="High_2" localSheetId="23" hidden="1">{#N/A,#N/A,FALSE,"Banco de Dados"}</definedName>
    <definedName name="High_2" localSheetId="55" hidden="1">{#N/A,#N/A,FALSE,"Banco de Dados"}</definedName>
    <definedName name="High_2" hidden="1">{#N/A,#N/A,FALSE,"Banco de Dados"}</definedName>
    <definedName name="High_3" localSheetId="25" hidden="1">{#N/A,#N/A,FALSE,"Banco de Dados"}</definedName>
    <definedName name="High_3" localSheetId="27" hidden="1">{#N/A,#N/A,FALSE,"Banco de Dados"}</definedName>
    <definedName name="High_3" localSheetId="31" hidden="1">{#N/A,#N/A,FALSE,"Banco de Dados"}</definedName>
    <definedName name="High_3" localSheetId="29" hidden="1">{#N/A,#N/A,FALSE,"Banco de Dados"}</definedName>
    <definedName name="High_3" localSheetId="23" hidden="1">{#N/A,#N/A,FALSE,"Banco de Dados"}</definedName>
    <definedName name="High_3" localSheetId="55" hidden="1">{#N/A,#N/A,FALSE,"Banco de Dados"}</definedName>
    <definedName name="High_3" hidden="1">{#N/A,#N/A,FALSE,"Banco de Dados"}</definedName>
    <definedName name="High_4" localSheetId="25" hidden="1">{#N/A,#N/A,FALSE,"Banco de Dados"}</definedName>
    <definedName name="High_4" localSheetId="27" hidden="1">{#N/A,#N/A,FALSE,"Banco de Dados"}</definedName>
    <definedName name="High_4" localSheetId="31" hidden="1">{#N/A,#N/A,FALSE,"Banco de Dados"}</definedName>
    <definedName name="High_4" localSheetId="29" hidden="1">{#N/A,#N/A,FALSE,"Banco de Dados"}</definedName>
    <definedName name="High_4" localSheetId="23" hidden="1">{#N/A,#N/A,FALSE,"Banco de Dados"}</definedName>
    <definedName name="High_4" localSheetId="55" hidden="1">{#N/A,#N/A,FALSE,"Banco de Dados"}</definedName>
    <definedName name="High_4" hidden="1">{#N/A,#N/A,FALSE,"Banco de Dados"}</definedName>
    <definedName name="High_5" localSheetId="25" hidden="1">{#N/A,#N/A,FALSE,"Banco de Dados"}</definedName>
    <definedName name="High_5" localSheetId="27" hidden="1">{#N/A,#N/A,FALSE,"Banco de Dados"}</definedName>
    <definedName name="High_5" localSheetId="31" hidden="1">{#N/A,#N/A,FALSE,"Banco de Dados"}</definedName>
    <definedName name="High_5" localSheetId="29" hidden="1">{#N/A,#N/A,FALSE,"Banco de Dados"}</definedName>
    <definedName name="High_5" localSheetId="23" hidden="1">{#N/A,#N/A,FALSE,"Banco de Dados"}</definedName>
    <definedName name="High_5" localSheetId="55" hidden="1">{#N/A,#N/A,FALSE,"Banco de Dados"}</definedName>
    <definedName name="High_5" hidden="1">{#N/A,#N/A,FALSE,"Banco de Dados"}</definedName>
    <definedName name="hilhoñhiop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lhoñhiop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iu" localSheetId="39">[1]!_p1</definedName>
    <definedName name="hiu" localSheetId="20">[1]!_p1</definedName>
    <definedName name="hiu" localSheetId="4">[1]!_p1</definedName>
    <definedName name="hiu" localSheetId="25">[1]!_p1</definedName>
    <definedName name="hiu" localSheetId="27">[1]!_p1</definedName>
    <definedName name="hiu" localSheetId="31">[1]!_p1</definedName>
    <definedName name="hiu" localSheetId="35">[1]!_p1</definedName>
    <definedName name="hiu" localSheetId="33">[1]!_p1</definedName>
    <definedName name="hiu" localSheetId="53">[1]!_p1</definedName>
    <definedName name="hiu" localSheetId="29">[1]!_p1</definedName>
    <definedName name="hiu" localSheetId="49">[1]!_p1</definedName>
    <definedName name="hiu" localSheetId="6">[1]!_p1</definedName>
    <definedName name="hiu" localSheetId="41">[1]!_p1</definedName>
    <definedName name="hiu" localSheetId="8">[1]!_p1</definedName>
    <definedName name="hiu" localSheetId="43">[1]!_p1</definedName>
    <definedName name="hiu" localSheetId="10">[1]!_p1</definedName>
    <definedName name="hiu" localSheetId="37">[1]!_p1</definedName>
    <definedName name="hiu" localSheetId="12">[1]!_p1</definedName>
    <definedName name="hiu" localSheetId="51">[1]!_p1</definedName>
    <definedName name="hiu" localSheetId="14">[1]!_p1</definedName>
    <definedName name="hiu" localSheetId="23">[1]!_p1</definedName>
    <definedName name="hiu" localSheetId="55">[0]!_p1</definedName>
    <definedName name="hiu" localSheetId="47">[1]!_p1</definedName>
    <definedName name="hiu" localSheetId="18">[1]!_p1</definedName>
    <definedName name="hiu" localSheetId="45">[1]!_p1</definedName>
    <definedName name="hiu" localSheetId="16">[1]!_p1</definedName>
    <definedName name="hiu">[0]!_p1</definedName>
    <definedName name="hj">#REF!</definedName>
    <definedName name="hjaiau" hidden="1">#REF!</definedName>
    <definedName name="hjash">#REF!</definedName>
    <definedName name="hjgfk" localSheetId="25" hidden="1">{#N/A,#N/A,FALSE,"BALLANTINE´S ";#N/A,#N/A,FALSE,"FUNDADOR"}</definedName>
    <definedName name="hjgfk" localSheetId="27" hidden="1">{#N/A,#N/A,FALSE,"BALLANTINE´S ";#N/A,#N/A,FALSE,"FUNDADOR"}</definedName>
    <definedName name="hjgfk" localSheetId="31" hidden="1">{#N/A,#N/A,FALSE,"BALLANTINE´S ";#N/A,#N/A,FALSE,"FUNDADOR"}</definedName>
    <definedName name="hjgfk" localSheetId="29" hidden="1">{#N/A,#N/A,FALSE,"BALLANTINE´S ";#N/A,#N/A,FALSE,"FUNDADOR"}</definedName>
    <definedName name="hjgfk" localSheetId="23" hidden="1">{#N/A,#N/A,FALSE,"BALLANTINE´S ";#N/A,#N/A,FALSE,"FUNDADOR"}</definedName>
    <definedName name="hjgfk" localSheetId="55" hidden="1">{#N/A,#N/A,FALSE,"BALLANTINE´S ";#N/A,#N/A,FALSE,"FUNDADOR"}</definedName>
    <definedName name="hjgfk" hidden="1">{#N/A,#N/A,FALSE,"BALLANTINE´S ";#N/A,#N/A,FALSE,"FUNDADOR"}</definedName>
    <definedName name="hjh">#REF!</definedName>
    <definedName name="hji" localSheetId="25" hidden="1">{#N/A,#N/A,FALSE,"BALLANTINE´S ";#N/A,#N/A,FALSE,"FUNDADOR"}</definedName>
    <definedName name="hji" localSheetId="27" hidden="1">{#N/A,#N/A,FALSE,"BALLANTINE´S ";#N/A,#N/A,FALSE,"FUNDADOR"}</definedName>
    <definedName name="hji" localSheetId="31" hidden="1">{#N/A,#N/A,FALSE,"BALLANTINE´S ";#N/A,#N/A,FALSE,"FUNDADOR"}</definedName>
    <definedName name="hji" localSheetId="29" hidden="1">{#N/A,#N/A,FALSE,"BALLANTINE´S ";#N/A,#N/A,FALSE,"FUNDADOR"}</definedName>
    <definedName name="hji" localSheetId="23" hidden="1">{#N/A,#N/A,FALSE,"BALLANTINE´S ";#N/A,#N/A,FALSE,"FUNDADOR"}</definedName>
    <definedName name="hji" localSheetId="55" hidden="1">{#N/A,#N/A,FALSE,"BALLANTINE´S ";#N/A,#N/A,FALSE,"FUNDADOR"}</definedName>
    <definedName name="hji" hidden="1">{#N/A,#N/A,FALSE,"BALLANTINE´S ";#N/A,#N/A,FALSE,"FUNDADOR"}</definedName>
    <definedName name="hjit" hidden="1">#REF!</definedName>
    <definedName name="hjkk" localSheetId="25" hidden="1">{"bs",#N/A,FALSE,"Consolidado";"cf",#N/A,FALSE,"Consolidado";"pl_hl",#N/A,FALSE,"Consolidado";"pl_us",#N/A,FALSE,"Consolidado";"Prem1",#N/A,FALSE,"Consolidado"}</definedName>
    <definedName name="hjkk" localSheetId="27" hidden="1">{"bs",#N/A,FALSE,"Consolidado";"cf",#N/A,FALSE,"Consolidado";"pl_hl",#N/A,FALSE,"Consolidado";"pl_us",#N/A,FALSE,"Consolidado";"Prem1",#N/A,FALSE,"Consolidado"}</definedName>
    <definedName name="hjkk" localSheetId="31" hidden="1">{"bs",#N/A,FALSE,"Consolidado";"cf",#N/A,FALSE,"Consolidado";"pl_hl",#N/A,FALSE,"Consolidado";"pl_us",#N/A,FALSE,"Consolidado";"Prem1",#N/A,FALSE,"Consolidado"}</definedName>
    <definedName name="hjkk" localSheetId="29" hidden="1">{"bs",#N/A,FALSE,"Consolidado";"cf",#N/A,FALSE,"Consolidado";"pl_hl",#N/A,FALSE,"Consolidado";"pl_us",#N/A,FALSE,"Consolidado";"Prem1",#N/A,FALSE,"Consolidado"}</definedName>
    <definedName name="hjkk" localSheetId="23" hidden="1">{"bs",#N/A,FALSE,"Consolidado";"cf",#N/A,FALSE,"Consolidado";"pl_hl",#N/A,FALSE,"Consolidado";"pl_us",#N/A,FALSE,"Consolidado";"Prem1",#N/A,FALSE,"Consolidado"}</definedName>
    <definedName name="hjkk" localSheetId="55" hidden="1">{"bs",#N/A,FALSE,"Consolidado";"cf",#N/A,FALSE,"Consolidado";"pl_hl",#N/A,FALSE,"Consolidado";"pl_us",#N/A,FALSE,"Consolidado";"Prem1",#N/A,FALSE,"Consolidado"}</definedName>
    <definedName name="hjkk" hidden="1">{"bs",#N/A,FALSE,"Consolidado";"cf",#N/A,FALSE,"Consolidado";"pl_hl",#N/A,FALSE,"Consolidado";"pl_us",#N/A,FALSE,"Consolidado";"Prem1",#N/A,FALSE,"Consolidado"}</definedName>
    <definedName name="hjkyukui">#REF!</definedName>
    <definedName name="hjnghjghj" localSheetId="25" hidden="1">{"'Janeiro'!$A$1:$I$153"}</definedName>
    <definedName name="hjnghjghj" localSheetId="27" hidden="1">{"'Janeiro'!$A$1:$I$153"}</definedName>
    <definedName name="hjnghjghj" localSheetId="31" hidden="1">{"'Janeiro'!$A$1:$I$153"}</definedName>
    <definedName name="hjnghjghj" localSheetId="29" hidden="1">{"'Janeiro'!$A$1:$I$153"}</definedName>
    <definedName name="hjnghjghj" localSheetId="23" hidden="1">{"'Janeiro'!$A$1:$I$153"}</definedName>
    <definedName name="hjnghjghj" localSheetId="55" hidden="1">{"'Janeiro'!$A$1:$I$153"}</definedName>
    <definedName name="hjnghjghj" hidden="1">{"'Janeiro'!$A$1:$I$153"}</definedName>
    <definedName name="hjrhrt">#REF!</definedName>
    <definedName name="HJUI" localSheetId="25" hidden="1">{#N/A,#N/A,FALSE,"Sheet1 (2)"}</definedName>
    <definedName name="HJUI" localSheetId="27" hidden="1">{#N/A,#N/A,FALSE,"Sheet1 (2)"}</definedName>
    <definedName name="HJUI" localSheetId="31" hidden="1">{#N/A,#N/A,FALSE,"Sheet1 (2)"}</definedName>
    <definedName name="HJUI" localSheetId="29" hidden="1">{#N/A,#N/A,FALSE,"Sheet1 (2)"}</definedName>
    <definedName name="HJUI" localSheetId="23" hidden="1">{#N/A,#N/A,FALSE,"Sheet1 (2)"}</definedName>
    <definedName name="HJUI" localSheetId="55" hidden="1">{#N/A,#N/A,FALSE,"Sheet1 (2)"}</definedName>
    <definedName name="HJUI" hidden="1">{#N/A,#N/A,FALSE,"Sheet1 (2)"}</definedName>
    <definedName name="hjvctfu">#REF!</definedName>
    <definedName name="hjyghtj">#REF!</definedName>
    <definedName name="hjyugk">#REF!</definedName>
    <definedName name="hkç">#REF!</definedName>
    <definedName name="hkhjk" localSheetId="25" hidden="1">{"Prenissas",#N/A,FALSE,"Consolidado (3)";"Lucros000",#N/A,FALSE,"Consolidado (3)";"LucrosHL",#N/A,FALSE,"Consolidado (3)";"Balanco",#N/A,FALSE,"Consolidado (3)";"FluxoC",#N/A,FALSE,"Consolidado (3)"}</definedName>
    <definedName name="hkhjk" localSheetId="27" hidden="1">{"Prenissas",#N/A,FALSE,"Consolidado (3)";"Lucros000",#N/A,FALSE,"Consolidado (3)";"LucrosHL",#N/A,FALSE,"Consolidado (3)";"Balanco",#N/A,FALSE,"Consolidado (3)";"FluxoC",#N/A,FALSE,"Consolidado (3)"}</definedName>
    <definedName name="hkhjk" localSheetId="31" hidden="1">{"Prenissas",#N/A,FALSE,"Consolidado (3)";"Lucros000",#N/A,FALSE,"Consolidado (3)";"LucrosHL",#N/A,FALSE,"Consolidado (3)";"Balanco",#N/A,FALSE,"Consolidado (3)";"FluxoC",#N/A,FALSE,"Consolidado (3)"}</definedName>
    <definedName name="hkhjk" localSheetId="29" hidden="1">{"Prenissas",#N/A,FALSE,"Consolidado (3)";"Lucros000",#N/A,FALSE,"Consolidado (3)";"LucrosHL",#N/A,FALSE,"Consolidado (3)";"Balanco",#N/A,FALSE,"Consolidado (3)";"FluxoC",#N/A,FALSE,"Consolidado (3)"}</definedName>
    <definedName name="hkhjk" localSheetId="23" hidden="1">{"Prenissas",#N/A,FALSE,"Consolidado (3)";"Lucros000",#N/A,FALSE,"Consolidado (3)";"LucrosHL",#N/A,FALSE,"Consolidado (3)";"Balanco",#N/A,FALSE,"Consolidado (3)";"FluxoC",#N/A,FALSE,"Consolidado (3)"}</definedName>
    <definedName name="hkhjk" localSheetId="55" hidden="1">{"Prenissas",#N/A,FALSE,"Consolidado (3)";"Lucros000",#N/A,FALSE,"Consolidado (3)";"LucrosHL",#N/A,FALSE,"Consolidado (3)";"Balanco",#N/A,FALSE,"Consolidado (3)";"FluxoC",#N/A,FALSE,"Consolidado (3)"}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LR_IMPRESS">#REF!</definedName>
    <definedName name="HLR_PRICE">#REF!</definedName>
    <definedName name="hmkhgtj">#REF!</definedName>
    <definedName name="hn" localSheetId="25" hidden="1">{#N/A,#N/A,FALSE,"BALLANTINE´S ";#N/A,#N/A,FALSE,"FUNDADOR"}</definedName>
    <definedName name="hn" localSheetId="27" hidden="1">{#N/A,#N/A,FALSE,"BALLANTINE´S ";#N/A,#N/A,FALSE,"FUNDADOR"}</definedName>
    <definedName name="hn" localSheetId="31" hidden="1">{#N/A,#N/A,FALSE,"BALLANTINE´S ";#N/A,#N/A,FALSE,"FUNDADOR"}</definedName>
    <definedName name="hn" localSheetId="29" hidden="1">{#N/A,#N/A,FALSE,"BALLANTINE´S ";#N/A,#N/A,FALSE,"FUNDADOR"}</definedName>
    <definedName name="hn" localSheetId="23" hidden="1">{#N/A,#N/A,FALSE,"BALLANTINE´S ";#N/A,#N/A,FALSE,"FUNDADOR"}</definedName>
    <definedName name="hn" localSheetId="55" hidden="1">{#N/A,#N/A,FALSE,"BALLANTINE´S ";#N/A,#N/A,FALSE,"FUNDADOR"}</definedName>
    <definedName name="hn" hidden="1">{#N/A,#N/A,FALSE,"BALLANTINE´S ";#N/A,#N/A,FALSE,"FUNDADOR"}</definedName>
    <definedName name="hnytjrj">#REF!</definedName>
    <definedName name="HOHOHO" localSheetId="39">[1]!_p1</definedName>
    <definedName name="HOHOHO" localSheetId="20">[1]!_p1</definedName>
    <definedName name="HOHOHO" localSheetId="4">[1]!_p1</definedName>
    <definedName name="HOHOHO" localSheetId="25">[1]!_p1</definedName>
    <definedName name="HOHOHO" localSheetId="27">[1]!_p1</definedName>
    <definedName name="HOHOHO" localSheetId="31">[1]!_p1</definedName>
    <definedName name="HOHOHO" localSheetId="35">[1]!_p1</definedName>
    <definedName name="HOHOHO" localSheetId="33">[1]!_p1</definedName>
    <definedName name="HOHOHO" localSheetId="53">[1]!_p1</definedName>
    <definedName name="HOHOHO" localSheetId="29">[1]!_p1</definedName>
    <definedName name="HOHOHO" localSheetId="49">[1]!_p1</definedName>
    <definedName name="HOHOHO" localSheetId="6">[1]!_p1</definedName>
    <definedName name="HOHOHO" localSheetId="41">[1]!_p1</definedName>
    <definedName name="HOHOHO" localSheetId="8">[1]!_p1</definedName>
    <definedName name="HOHOHO" localSheetId="43">[1]!_p1</definedName>
    <definedName name="HOHOHO" localSheetId="10">[1]!_p1</definedName>
    <definedName name="HOHOHO" localSheetId="37">[1]!_p1</definedName>
    <definedName name="HOHOHO" localSheetId="12">[1]!_p1</definedName>
    <definedName name="HOHOHO" localSheetId="51">[1]!_p1</definedName>
    <definedName name="HOHOHO" localSheetId="14">[1]!_p1</definedName>
    <definedName name="HOHOHO" localSheetId="23">[1]!_p1</definedName>
    <definedName name="HOHOHO" localSheetId="55">[0]!_p1</definedName>
    <definedName name="HOHOHO" localSheetId="47">[1]!_p1</definedName>
    <definedName name="HOHOHO" localSheetId="18">[1]!_p1</definedName>
    <definedName name="HOHOHO" localSheetId="45">[1]!_p1</definedName>
    <definedName name="HOHOHO" localSheetId="16">[1]!_p1</definedName>
    <definedName name="HOHOHO">[0]!_p1</definedName>
    <definedName name="HOHOHO_1" localSheetId="39">_p1</definedName>
    <definedName name="HOHOHO_1" localSheetId="20">_p1</definedName>
    <definedName name="HOHOHO_1" localSheetId="4">_p1</definedName>
    <definedName name="HOHOHO_1" localSheetId="25">_p1</definedName>
    <definedName name="HOHOHO_1" localSheetId="27">_p1</definedName>
    <definedName name="HOHOHO_1" localSheetId="31">_p1</definedName>
    <definedName name="HOHOHO_1" localSheetId="35">_p1</definedName>
    <definedName name="HOHOHO_1" localSheetId="33">_p1</definedName>
    <definedName name="HOHOHO_1" localSheetId="53">_p1</definedName>
    <definedName name="HOHOHO_1" localSheetId="29">_p1</definedName>
    <definedName name="HOHOHO_1" localSheetId="49">_p1</definedName>
    <definedName name="HOHOHO_1" localSheetId="6">_p1</definedName>
    <definedName name="HOHOHO_1" localSheetId="41">_p1</definedName>
    <definedName name="HOHOHO_1" localSheetId="8">_p1</definedName>
    <definedName name="HOHOHO_1" localSheetId="43">_p1</definedName>
    <definedName name="HOHOHO_1" localSheetId="10">_p1</definedName>
    <definedName name="HOHOHO_1" localSheetId="37">_p1</definedName>
    <definedName name="HOHOHO_1" localSheetId="12">_p1</definedName>
    <definedName name="HOHOHO_1" localSheetId="51">_p1</definedName>
    <definedName name="HOHOHO_1" localSheetId="14">_p1</definedName>
    <definedName name="HOHOHO_1" localSheetId="23">_p1</definedName>
    <definedName name="HOHOHO_1" localSheetId="55">_p1</definedName>
    <definedName name="HOHOHO_1" localSheetId="47">_p1</definedName>
    <definedName name="HOHOHO_1" localSheetId="18">_p1</definedName>
    <definedName name="HOHOHO_1" localSheetId="45">_p1</definedName>
    <definedName name="HOHOHO_1" localSheetId="16">_p1</definedName>
    <definedName name="HOHOHO_1">_p1</definedName>
    <definedName name="HOHOHO_2">"_p1"</definedName>
    <definedName name="HOHOHO_4">"_p1"</definedName>
    <definedName name="hohohoho" localSheetId="39">[1]!_p1</definedName>
    <definedName name="hohohoho" localSheetId="20">[1]!_p1</definedName>
    <definedName name="hohohoho" localSheetId="4">[1]!_p1</definedName>
    <definedName name="hohohoho" localSheetId="25">[1]!_p1</definedName>
    <definedName name="hohohoho" localSheetId="27">[1]!_p1</definedName>
    <definedName name="hohohoho" localSheetId="31">[1]!_p1</definedName>
    <definedName name="hohohoho" localSheetId="35">[1]!_p1</definedName>
    <definedName name="hohohoho" localSheetId="33">[1]!_p1</definedName>
    <definedName name="hohohoho" localSheetId="53">[1]!_p1</definedName>
    <definedName name="hohohoho" localSheetId="29">[1]!_p1</definedName>
    <definedName name="hohohoho" localSheetId="49">[1]!_p1</definedName>
    <definedName name="hohohoho" localSheetId="6">[1]!_p1</definedName>
    <definedName name="hohohoho" localSheetId="41">[1]!_p1</definedName>
    <definedName name="hohohoho" localSheetId="8">[1]!_p1</definedName>
    <definedName name="hohohoho" localSheetId="43">[1]!_p1</definedName>
    <definedName name="hohohoho" localSheetId="10">[1]!_p1</definedName>
    <definedName name="hohohoho" localSheetId="37">[1]!_p1</definedName>
    <definedName name="hohohoho" localSheetId="12">[1]!_p1</definedName>
    <definedName name="hohohoho" localSheetId="51">[1]!_p1</definedName>
    <definedName name="hohohoho" localSheetId="14">[1]!_p1</definedName>
    <definedName name="hohohoho" localSheetId="23">[1]!_p1</definedName>
    <definedName name="hohohoho" localSheetId="55">[0]!_p1</definedName>
    <definedName name="hohohoho" localSheetId="47">[1]!_p1</definedName>
    <definedName name="hohohoho" localSheetId="18">[1]!_p1</definedName>
    <definedName name="hohohoho" localSheetId="45">[1]!_p1</definedName>
    <definedName name="hohohoho" localSheetId="16">[1]!_p1</definedName>
    <definedName name="hohohoho">[0]!_p1</definedName>
    <definedName name="hohohojh" localSheetId="39">[1]!_p1</definedName>
    <definedName name="hohohojh" localSheetId="20">[1]!_p1</definedName>
    <definedName name="hohohojh" localSheetId="4">[1]!_p1</definedName>
    <definedName name="hohohojh" localSheetId="25">[1]!_p1</definedName>
    <definedName name="hohohojh" localSheetId="27">[1]!_p1</definedName>
    <definedName name="hohohojh" localSheetId="31">[1]!_p1</definedName>
    <definedName name="hohohojh" localSheetId="35">[1]!_p1</definedName>
    <definedName name="hohohojh" localSheetId="33">[1]!_p1</definedName>
    <definedName name="hohohojh" localSheetId="53">[1]!_p1</definedName>
    <definedName name="hohohojh" localSheetId="29">[1]!_p1</definedName>
    <definedName name="hohohojh" localSheetId="49">[1]!_p1</definedName>
    <definedName name="hohohojh" localSheetId="6">[1]!_p1</definedName>
    <definedName name="hohohojh" localSheetId="41">[1]!_p1</definedName>
    <definedName name="hohohojh" localSheetId="8">[1]!_p1</definedName>
    <definedName name="hohohojh" localSheetId="43">[1]!_p1</definedName>
    <definedName name="hohohojh" localSheetId="10">[1]!_p1</definedName>
    <definedName name="hohohojh" localSheetId="37">[1]!_p1</definedName>
    <definedName name="hohohojh" localSheetId="12">[1]!_p1</definedName>
    <definedName name="hohohojh" localSheetId="51">[1]!_p1</definedName>
    <definedName name="hohohojh" localSheetId="14">[1]!_p1</definedName>
    <definedName name="hohohojh" localSheetId="23">[1]!_p1</definedName>
    <definedName name="hohohojh" localSheetId="55">[0]!_p1</definedName>
    <definedName name="hohohojh" localSheetId="47">[1]!_p1</definedName>
    <definedName name="hohohojh" localSheetId="18">[1]!_p1</definedName>
    <definedName name="hohohojh" localSheetId="45">[1]!_p1</definedName>
    <definedName name="hohohojh" localSheetId="16">[1]!_p1</definedName>
    <definedName name="hohohojh">[0]!_p1</definedName>
    <definedName name="HOIASHDOIASJD" hidden="1">#REF!</definedName>
    <definedName name="Holding">#REF!</definedName>
    <definedName name="Home">#REF!</definedName>
    <definedName name="Home_Famosos">#REF!</definedName>
    <definedName name="Home_G1">#REF!</definedName>
    <definedName name="Home_GE">#REF!</definedName>
    <definedName name="Home_Globocom">#REF!</definedName>
    <definedName name="Home_Gshow">#REF!</definedName>
    <definedName name="HONDA">#REF!</definedName>
    <definedName name="hondb">#REF!</definedName>
    <definedName name="Horário">#REF!</definedName>
    <definedName name="HORGLO">#REF!</definedName>
    <definedName name="horoscopo">#REF!</definedName>
    <definedName name="HOROSCOPO96">#REF!</definedName>
    <definedName name="HOROSCOPO97">#REF!</definedName>
    <definedName name="HOROSCOPO98">#REF!</definedName>
    <definedName name="horoscopocpm96">#REF!</definedName>
    <definedName name="horoscopocpm97">#REF!</definedName>
    <definedName name="horoscopocpm98">#REF!</definedName>
    <definedName name="horoscopocpmmedia97">#REF!</definedName>
    <definedName name="HOROSCOPOMEDIA97">#REF!</definedName>
    <definedName name="hrew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ew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htrt" localSheetId="25" hidden="1">{"1DhPgAbs",#N/A,FALSE,"dHora";"2DhPgPerc",#N/A,FALSE,"dHora";"3DhPgAbsAcum",#N/A,FALSE,"dHora"}</definedName>
    <definedName name="hrhtrt" localSheetId="27" hidden="1">{"1DhPgAbs",#N/A,FALSE,"dHora";"2DhPgPerc",#N/A,FALSE,"dHora";"3DhPgAbsAcum",#N/A,FALSE,"dHora"}</definedName>
    <definedName name="hrhtrt" localSheetId="31" hidden="1">{"1DhPgAbs",#N/A,FALSE,"dHora";"2DhPgPerc",#N/A,FALSE,"dHora";"3DhPgAbsAcum",#N/A,FALSE,"dHora"}</definedName>
    <definedName name="hrhtrt" localSheetId="29" hidden="1">{"1DhPgAbs",#N/A,FALSE,"dHora";"2DhPgPerc",#N/A,FALSE,"dHora";"3DhPgAbsAcum",#N/A,FALSE,"dHora"}</definedName>
    <definedName name="hrhtrt" localSheetId="23" hidden="1">{"1DhPgAbs",#N/A,FALSE,"dHora";"2DhPgPerc",#N/A,FALSE,"dHora";"3DhPgAbsAcum",#N/A,FALSE,"dHora"}</definedName>
    <definedName name="hrhtrt" localSheetId="55" hidden="1">{"1DhPgAbs",#N/A,FALSE,"dHora";"2DhPgPerc",#N/A,FALSE,"dHora";"3DhPgAbsAcum",#N/A,FALSE,"dHora"}</definedName>
    <definedName name="hrhtrt" hidden="1">{"1DhPgAbs",#N/A,FALSE,"dHora";"2DhPgPerc",#N/A,FALSE,"dHora";"3DhPgAbsAcum",#N/A,FALSE,"dHora"}</definedName>
    <definedName name="hrth">#REF!</definedName>
    <definedName name="hrthr">#REF!</definedName>
    <definedName name="hrthrh">#REF!</definedName>
    <definedName name="hrthrt">#REF!</definedName>
    <definedName name="hrth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h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rthtryh">#REF!</definedName>
    <definedName name="hrtyert">#REF!</definedName>
    <definedName name="hrwsghwe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wsghwe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hryrty">#REF!</definedName>
    <definedName name="hsghst" localSheetId="25" hidden="1">{#N/A,#N/A,FALSE,"BALLANTINE´S ";#N/A,#N/A,FALSE,"FUNDADOR"}</definedName>
    <definedName name="hsghst" localSheetId="27" hidden="1">{#N/A,#N/A,FALSE,"BALLANTINE´S ";#N/A,#N/A,FALSE,"FUNDADOR"}</definedName>
    <definedName name="hsghst" localSheetId="31" hidden="1">{#N/A,#N/A,FALSE,"BALLANTINE´S ";#N/A,#N/A,FALSE,"FUNDADOR"}</definedName>
    <definedName name="hsghst" localSheetId="29" hidden="1">{#N/A,#N/A,FALSE,"BALLANTINE´S ";#N/A,#N/A,FALSE,"FUNDADOR"}</definedName>
    <definedName name="hsghst" localSheetId="23" hidden="1">{#N/A,#N/A,FALSE,"BALLANTINE´S ";#N/A,#N/A,FALSE,"FUNDADOR"}</definedName>
    <definedName name="hsghst" localSheetId="55" hidden="1">{#N/A,#N/A,FALSE,"BALLANTINE´S ";#N/A,#N/A,FALSE,"FUNDADOR"}</definedName>
    <definedName name="hsghst" hidden="1">{#N/A,#N/A,FALSE,"BALLANTINE´S ";#N/A,#N/A,FALSE,"FUNDADOR"}</definedName>
    <definedName name="hsrghuy6hj" localSheetId="25" hidden="1">{#N/A,#N/A,FALSE,"BALLANTINE´S ";#N/A,#N/A,FALSE,"FUNDADOR"}</definedName>
    <definedName name="hsrghuy6hj" localSheetId="27" hidden="1">{#N/A,#N/A,FALSE,"BALLANTINE´S ";#N/A,#N/A,FALSE,"FUNDADOR"}</definedName>
    <definedName name="hsrghuy6hj" localSheetId="31" hidden="1">{#N/A,#N/A,FALSE,"BALLANTINE´S ";#N/A,#N/A,FALSE,"FUNDADOR"}</definedName>
    <definedName name="hsrghuy6hj" localSheetId="29" hidden="1">{#N/A,#N/A,FALSE,"BALLANTINE´S ";#N/A,#N/A,FALSE,"FUNDADOR"}</definedName>
    <definedName name="hsrghuy6hj" localSheetId="23" hidden="1">{#N/A,#N/A,FALSE,"BALLANTINE´S ";#N/A,#N/A,FALSE,"FUNDADOR"}</definedName>
    <definedName name="hsrghuy6hj" localSheetId="55" hidden="1">{#N/A,#N/A,FALSE,"BALLANTINE´S ";#N/A,#N/A,FALSE,"FUNDADOR"}</definedName>
    <definedName name="hsrghuy6hj" hidden="1">{#N/A,#N/A,FALSE,"BALLANTINE´S ";#N/A,#N/A,FALSE,"FUNDADOR"}</definedName>
    <definedName name="hstdghg" localSheetId="25" hidden="1">{#N/A,#N/A,FALSE,"BALLANTINE´S ";#N/A,#N/A,FALSE,"FUNDADOR"}</definedName>
    <definedName name="hstdghg" localSheetId="27" hidden="1">{#N/A,#N/A,FALSE,"BALLANTINE´S ";#N/A,#N/A,FALSE,"FUNDADOR"}</definedName>
    <definedName name="hstdghg" localSheetId="31" hidden="1">{#N/A,#N/A,FALSE,"BALLANTINE´S ";#N/A,#N/A,FALSE,"FUNDADOR"}</definedName>
    <definedName name="hstdghg" localSheetId="29" hidden="1">{#N/A,#N/A,FALSE,"BALLANTINE´S ";#N/A,#N/A,FALSE,"FUNDADOR"}</definedName>
    <definedName name="hstdghg" localSheetId="23" hidden="1">{#N/A,#N/A,FALSE,"BALLANTINE´S ";#N/A,#N/A,FALSE,"FUNDADOR"}</definedName>
    <definedName name="hstdghg" localSheetId="55" hidden="1">{#N/A,#N/A,FALSE,"BALLANTINE´S ";#N/A,#N/A,FALSE,"FUNDADOR"}</definedName>
    <definedName name="hstdghg" hidden="1">{#N/A,#N/A,FALSE,"BALLANTINE´S ";#N/A,#N/A,FALSE,"FUNDADOR"}</definedName>
    <definedName name="hsterna">#REF!</definedName>
    <definedName name="hstrhy" hidden="1">#REF!</definedName>
    <definedName name="HTH">#REF!</definedName>
    <definedName name="HTML_CodePage" hidden="1">1252</definedName>
    <definedName name="HTML_Control" localSheetId="25" hidden="1">{"'crono'!$U$12:$W$20"}</definedName>
    <definedName name="HTML_Control" localSheetId="27" hidden="1">{"'crono'!$U$12:$W$20"}</definedName>
    <definedName name="HTML_Control" localSheetId="31" hidden="1">{"'crono'!$U$12:$W$20"}</definedName>
    <definedName name="HTML_Control" localSheetId="29" hidden="1">{"'crono'!$U$12:$W$20"}</definedName>
    <definedName name="HTML_Control" localSheetId="23" hidden="1">{"'crono'!$U$12:$W$20"}</definedName>
    <definedName name="HTML_Control" localSheetId="55" hidden="1">{"'crono'!$U$12:$W$20"}</definedName>
    <definedName name="HTML_Control" hidden="1">{"'crono'!$U$12:$W$20"}</definedName>
    <definedName name="HTML_Control_1" localSheetId="25" hidden="1">{"'crono'!$U$12:$W$20"}</definedName>
    <definedName name="HTML_Control_1" localSheetId="27" hidden="1">{"'crono'!$U$12:$W$20"}</definedName>
    <definedName name="HTML_Control_1" localSheetId="31" hidden="1">{"'crono'!$U$12:$W$20"}</definedName>
    <definedName name="HTML_Control_1" localSheetId="29" hidden="1">{"'crono'!$U$12:$W$20"}</definedName>
    <definedName name="HTML_Control_1" localSheetId="23" hidden="1">{"'crono'!$U$12:$W$20"}</definedName>
    <definedName name="HTML_Control_1" localSheetId="55" hidden="1">{"'crono'!$U$12:$W$20"}</definedName>
    <definedName name="HTML_Control_1" hidden="1">{"'crono'!$U$12:$W$20"}</definedName>
    <definedName name="HTML_Control_2" localSheetId="25" hidden="1">{"'crono'!$U$12:$W$20"}</definedName>
    <definedName name="HTML_Control_2" localSheetId="27" hidden="1">{"'crono'!$U$12:$W$20"}</definedName>
    <definedName name="HTML_Control_2" localSheetId="31" hidden="1">{"'crono'!$U$12:$W$20"}</definedName>
    <definedName name="HTML_Control_2" localSheetId="29" hidden="1">{"'crono'!$U$12:$W$20"}</definedName>
    <definedName name="HTML_Control_2" localSheetId="23" hidden="1">{"'crono'!$U$12:$W$20"}</definedName>
    <definedName name="HTML_Control_2" localSheetId="55" hidden="1">{"'crono'!$U$12:$W$20"}</definedName>
    <definedName name="HTML_Control_2" hidden="1">{"'crono'!$U$12:$W$20"}</definedName>
    <definedName name="HTML_Control_3" localSheetId="25" hidden="1">{"'crono'!$U$12:$W$20"}</definedName>
    <definedName name="HTML_Control_3" localSheetId="27" hidden="1">{"'crono'!$U$12:$W$20"}</definedName>
    <definedName name="HTML_Control_3" localSheetId="31" hidden="1">{"'crono'!$U$12:$W$20"}</definedName>
    <definedName name="HTML_Control_3" localSheetId="29" hidden="1">{"'crono'!$U$12:$W$20"}</definedName>
    <definedName name="HTML_Control_3" localSheetId="23" hidden="1">{"'crono'!$U$12:$W$20"}</definedName>
    <definedName name="HTML_Control_3" localSheetId="55" hidden="1">{"'crono'!$U$12:$W$20"}</definedName>
    <definedName name="HTML_Control_3" hidden="1">{"'crono'!$U$12:$W$20"}</definedName>
    <definedName name="HTML_Control_4" localSheetId="25" hidden="1">{"'crono'!$U$12:$W$20"}</definedName>
    <definedName name="HTML_Control_4" localSheetId="27" hidden="1">{"'crono'!$U$12:$W$20"}</definedName>
    <definedName name="HTML_Control_4" localSheetId="31" hidden="1">{"'crono'!$U$12:$W$20"}</definedName>
    <definedName name="HTML_Control_4" localSheetId="29" hidden="1">{"'crono'!$U$12:$W$20"}</definedName>
    <definedName name="HTML_Control_4" localSheetId="23" hidden="1">{"'crono'!$U$12:$W$20"}</definedName>
    <definedName name="HTML_Control_4" localSheetId="55" hidden="1">{"'crono'!$U$12:$W$20"}</definedName>
    <definedName name="HTML_Control_4" hidden="1">{"'crono'!$U$12:$W$20"}</definedName>
    <definedName name="HTML_Control_5" localSheetId="25" hidden="1">{"'crono'!$U$12:$W$20"}</definedName>
    <definedName name="HTML_Control_5" localSheetId="27" hidden="1">{"'crono'!$U$12:$W$20"}</definedName>
    <definedName name="HTML_Control_5" localSheetId="31" hidden="1">{"'crono'!$U$12:$W$20"}</definedName>
    <definedName name="HTML_Control_5" localSheetId="29" hidden="1">{"'crono'!$U$12:$W$20"}</definedName>
    <definedName name="HTML_Control_5" localSheetId="23" hidden="1">{"'crono'!$U$12:$W$20"}</definedName>
    <definedName name="HTML_Control_5" localSheetId="55" hidden="1">{"'crono'!$U$12:$W$20"}</definedName>
    <definedName name="HTML_Control_5" hidden="1">{"'crono'!$U$12:$W$20"}</definedName>
    <definedName name="HTML_Control2" localSheetId="25" hidden="1">{"'171'!$A$1:$Z$50"}</definedName>
    <definedName name="HTML_Control2" localSheetId="27" hidden="1">{"'171'!$A$1:$Z$50"}</definedName>
    <definedName name="HTML_Control2" localSheetId="31" hidden="1">{"'171'!$A$1:$Z$50"}</definedName>
    <definedName name="HTML_Control2" localSheetId="29" hidden="1">{"'171'!$A$1:$Z$50"}</definedName>
    <definedName name="HTML_Control2" localSheetId="23" hidden="1">{"'171'!$A$1:$Z$50"}</definedName>
    <definedName name="HTML_Control2" localSheetId="55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"crono"</definedName>
    <definedName name="HTML_LastUpdate" hidden="1">"15/09/2003"</definedName>
    <definedName name="HTML_LineAfter" hidden="1">FALSE</definedName>
    <definedName name="HTML_LineBefore" hidden="1">FALSE</definedName>
    <definedName name="HTML_Name" hidden="1">"SallesDarcy Publicidade"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"G:\Clientes\Gm2003\Região 06\Planejto\Planos mensais\MeuHTML.htm"</definedName>
    <definedName name="HTML_PathFileMac" hidden="1">"Macintosh HD:Roberta:Documenti:Listino 99:Pagina ListinoHTML.html"</definedName>
    <definedName name="HTML_PathTemplate" hidden="1">"C:\arqexcel\Sistema de Gestão de Mercado\Arquivos Intranet\2002\htm\HTMLTemp.htm"</definedName>
    <definedName name="HTML_Title" hidden="1">"Setembro rev 4"</definedName>
    <definedName name="HTML1_1" hidden="1">"'[CART0497.XLS]Ct Intranet'!$A$1:$M$31"</definedName>
    <definedName name="HTML1_10" hidden="1">""</definedName>
    <definedName name="HTML1_11" hidden="1">1</definedName>
    <definedName name="HTML1_12" hidden="1">"F:\ABRILNET\TRANSPOR\Ctplj.htm"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"'[CART0497.XLS]Ct Intranet'!$A$1:$M$63"</definedName>
    <definedName name="HTML2_10" hidden="1">""</definedName>
    <definedName name="HTML2_11" hidden="1">1</definedName>
    <definedName name="HTML2_12" hidden="1">"F:\ABRILNET\TRANSPOR\Ctplj.htm"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"'[CART0497.XLS]Ct Intranet'!$A$1:$M$61"</definedName>
    <definedName name="HTML3_10" hidden="1">""</definedName>
    <definedName name="HTML3_11" hidden="1">1</definedName>
    <definedName name="HTML3_12" hidden="1">"F:\ABRILNET\TRANSPOR\Ctplj.htm"</definedName>
    <definedName name="HTML3_2" hidden="1">1</definedName>
    <definedName name="HTML3_3" hidden="1">"Carta de Planejamento"</definedName>
    <definedName name="HTML3_4" hidden="1">"Carta de Planejamento"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"'[CART0497.XLS]Ct Intranet'!$A$1:$M$53"</definedName>
    <definedName name="HTML4_10" hidden="1">""</definedName>
    <definedName name="HTML4_11" hidden="1">1</definedName>
    <definedName name="HTML4_12" hidden="1">"F:\ABRILNET\TRANSPOR\ctplj.htm"</definedName>
    <definedName name="HTML4_2" hidden="1">1</definedName>
    <definedName name="HTML4_3" hidden="1">"Carta de Planejamento"</definedName>
    <definedName name="HTML4_4" hidden="1">"Carta de Planejamento"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Count" hidden="1">4</definedName>
    <definedName name="htrhyt">#REF!</definedName>
    <definedName name="htryuht">#REF!</definedName>
    <definedName name="htyhjrth">#REF!</definedName>
    <definedName name="htyhrht" localSheetId="25" hidden="1">{"'Janeiro'!$A$1:$I$153"}</definedName>
    <definedName name="htyhrht" localSheetId="27" hidden="1">{"'Janeiro'!$A$1:$I$153"}</definedName>
    <definedName name="htyhrht" localSheetId="31" hidden="1">{"'Janeiro'!$A$1:$I$153"}</definedName>
    <definedName name="htyhrht" localSheetId="29" hidden="1">{"'Janeiro'!$A$1:$I$153"}</definedName>
    <definedName name="htyhrht" localSheetId="23" hidden="1">{"'Janeiro'!$A$1:$I$153"}</definedName>
    <definedName name="htyhrht" localSheetId="55" hidden="1">{"'Janeiro'!$A$1:$I$153"}</definedName>
    <definedName name="htyhrht" hidden="1">{"'Janeiro'!$A$1:$I$153"}</definedName>
    <definedName name="htyhrth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rth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htyh">#REF!</definedName>
    <definedName name="htyurtyu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tyurtyu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hully" localSheetId="25" hidden="1">{"'crono'!$U$12:$W$20"}</definedName>
    <definedName name="hully" localSheetId="27" hidden="1">{"'crono'!$U$12:$W$20"}</definedName>
    <definedName name="hully" localSheetId="31" hidden="1">{"'crono'!$U$12:$W$20"}</definedName>
    <definedName name="hully" localSheetId="29" hidden="1">{"'crono'!$U$12:$W$20"}</definedName>
    <definedName name="hully" localSheetId="23" hidden="1">{"'crono'!$U$12:$W$20"}</definedName>
    <definedName name="hully" localSheetId="55" hidden="1">{"'crono'!$U$12:$W$20"}</definedName>
    <definedName name="hully" hidden="1">{"'crono'!$U$12:$W$20"}</definedName>
    <definedName name="hut">#REF!</definedName>
    <definedName name="huyju" hidden="1">#REF!</definedName>
    <definedName name="hy" localSheetId="25" hidden="1">{#N/A,#N/A,FALSE,"BALLANTINE´S ";#N/A,#N/A,FALSE,"FUNDADOR"}</definedName>
    <definedName name="hy" localSheetId="27" hidden="1">{#N/A,#N/A,FALSE,"BALLANTINE´S ";#N/A,#N/A,FALSE,"FUNDADOR"}</definedName>
    <definedName name="hy" localSheetId="31" hidden="1">{#N/A,#N/A,FALSE,"BALLANTINE´S ";#N/A,#N/A,FALSE,"FUNDADOR"}</definedName>
    <definedName name="hy" localSheetId="29" hidden="1">{#N/A,#N/A,FALSE,"BALLANTINE´S ";#N/A,#N/A,FALSE,"FUNDADOR"}</definedName>
    <definedName name="hy" localSheetId="23" hidden="1">{#N/A,#N/A,FALSE,"BALLANTINE´S ";#N/A,#N/A,FALSE,"FUNDADOR"}</definedName>
    <definedName name="hy" localSheetId="55" hidden="1">{#N/A,#N/A,FALSE,"BALLANTINE´S ";#N/A,#N/A,FALSE,"FUNDADOR"}</definedName>
    <definedName name="hy" hidden="1">{#N/A,#N/A,FALSE,"BALLANTINE´S ";#N/A,#N/A,FALSE,"FUNDADOR"}</definedName>
    <definedName name="hye" localSheetId="25" hidden="1">{#N/A,#N/A,FALSE,"BALLANTINE´S ";#N/A,#N/A,FALSE,"FUNDADOR"}</definedName>
    <definedName name="hye" localSheetId="27" hidden="1">{#N/A,#N/A,FALSE,"BALLANTINE´S ";#N/A,#N/A,FALSE,"FUNDADOR"}</definedName>
    <definedName name="hye" localSheetId="31" hidden="1">{#N/A,#N/A,FALSE,"BALLANTINE´S ";#N/A,#N/A,FALSE,"FUNDADOR"}</definedName>
    <definedName name="hye" localSheetId="29" hidden="1">{#N/A,#N/A,FALSE,"BALLANTINE´S ";#N/A,#N/A,FALSE,"FUNDADOR"}</definedName>
    <definedName name="hye" localSheetId="23" hidden="1">{#N/A,#N/A,FALSE,"BALLANTINE´S ";#N/A,#N/A,FALSE,"FUNDADOR"}</definedName>
    <definedName name="hye" localSheetId="55" hidden="1">{#N/A,#N/A,FALSE,"BALLANTINE´S ";#N/A,#N/A,FALSE,"FUNDADOR"}</definedName>
    <definedName name="hye" hidden="1">{#N/A,#N/A,FALSE,"BALLANTINE´S ";#N/A,#N/A,FALSE,"FUNDADOR"}</definedName>
    <definedName name="hyfty">#REF!</definedName>
    <definedName name="hyhty" hidden="1">#REF!</definedName>
    <definedName name="hyp">#REF!</definedName>
    <definedName name="hyper">#REF!</definedName>
    <definedName name="hythjytjh" localSheetId="25" hidden="1">{"'Janeiro'!$A$1:$I$153"}</definedName>
    <definedName name="hythjytjh" localSheetId="27" hidden="1">{"'Janeiro'!$A$1:$I$153"}</definedName>
    <definedName name="hythjytjh" localSheetId="31" hidden="1">{"'Janeiro'!$A$1:$I$153"}</definedName>
    <definedName name="hythjytjh" localSheetId="29" hidden="1">{"'Janeiro'!$A$1:$I$153"}</definedName>
    <definedName name="hythjytjh" localSheetId="23" hidden="1">{"'Janeiro'!$A$1:$I$153"}</definedName>
    <definedName name="hythjytjh" localSheetId="55" hidden="1">{"'Janeiro'!$A$1:$I$153"}</definedName>
    <definedName name="hythjytjh" hidden="1">{"'Janeiro'!$A$1:$I$153"}</definedName>
    <definedName name="hzdrfg" localSheetId="25" hidden="1">{#N/A,#N/A,FALSE,"Aging Summary";#N/A,#N/A,FALSE,"Ratio Analysis";#N/A,#N/A,FALSE,"Test 120 Day Accts";#N/A,#N/A,FALSE,"Tickmarks"}</definedName>
    <definedName name="hzdrfg" localSheetId="27" hidden="1">{#N/A,#N/A,FALSE,"Aging Summary";#N/A,#N/A,FALSE,"Ratio Analysis";#N/A,#N/A,FALSE,"Test 120 Day Accts";#N/A,#N/A,FALSE,"Tickmarks"}</definedName>
    <definedName name="hzdrfg" localSheetId="31" hidden="1">{#N/A,#N/A,FALSE,"Aging Summary";#N/A,#N/A,FALSE,"Ratio Analysis";#N/A,#N/A,FALSE,"Test 120 Day Accts";#N/A,#N/A,FALSE,"Tickmarks"}</definedName>
    <definedName name="hzdrfg" localSheetId="29" hidden="1">{#N/A,#N/A,FALSE,"Aging Summary";#N/A,#N/A,FALSE,"Ratio Analysis";#N/A,#N/A,FALSE,"Test 120 Day Accts";#N/A,#N/A,FALSE,"Tickmarks"}</definedName>
    <definedName name="hzdrfg" localSheetId="23" hidden="1">{#N/A,#N/A,FALSE,"Aging Summary";#N/A,#N/A,FALSE,"Ratio Analysis";#N/A,#N/A,FALSE,"Test 120 Day Accts";#N/A,#N/A,FALSE,"Tickmarks"}</definedName>
    <definedName name="hzdrfg" localSheetId="55" hidden="1">{#N/A,#N/A,FALSE,"Aging Summary";#N/A,#N/A,FALSE,"Ratio Analysis";#N/A,#N/A,FALSE,"Test 120 Day Accts";#N/A,#N/A,FALSE,"Tickmarks"}</definedName>
    <definedName name="hzdrfg" hidden="1">{#N/A,#N/A,FALSE,"Aging Summary";#N/A,#N/A,FALSE,"Ratio Analysis";#N/A,#N/A,FALSE,"Test 120 Day Accts";#N/A,#N/A,FALSE,"Tickmarks"}</definedName>
    <definedName name="I" localSheetId="39">[1]!_p1</definedName>
    <definedName name="I" localSheetId="20">[1]!_p1</definedName>
    <definedName name="I" localSheetId="4">[1]!_p1</definedName>
    <definedName name="I" localSheetId="25">[1]!_p1</definedName>
    <definedName name="I" localSheetId="27">[1]!_p1</definedName>
    <definedName name="I" localSheetId="31">[1]!_p1</definedName>
    <definedName name="I" localSheetId="35">[1]!_p1</definedName>
    <definedName name="I" localSheetId="33">[1]!_p1</definedName>
    <definedName name="I" localSheetId="53">[1]!_p1</definedName>
    <definedName name="I" localSheetId="29">[1]!_p1</definedName>
    <definedName name="I" localSheetId="49">[1]!_p1</definedName>
    <definedName name="I" localSheetId="6">[1]!_p1</definedName>
    <definedName name="I" localSheetId="41">[1]!_p1</definedName>
    <definedName name="I" localSheetId="8">[1]!_p1</definedName>
    <definedName name="I" localSheetId="43">[1]!_p1</definedName>
    <definedName name="I" localSheetId="10">[1]!_p1</definedName>
    <definedName name="I" localSheetId="37">[1]!_p1</definedName>
    <definedName name="I" localSheetId="12">[1]!_p1</definedName>
    <definedName name="I" localSheetId="51">[1]!_p1</definedName>
    <definedName name="I" localSheetId="14">[1]!_p1</definedName>
    <definedName name="I" localSheetId="23">[1]!_p1</definedName>
    <definedName name="I" localSheetId="55">[0]!_p1</definedName>
    <definedName name="I" localSheetId="47">[1]!_p1</definedName>
    <definedName name="I" localSheetId="18">[1]!_p1</definedName>
    <definedName name="I" localSheetId="45">[1]!_p1</definedName>
    <definedName name="I" localSheetId="16">[1]!_p1</definedName>
    <definedName name="I">[0]!_p1</definedName>
    <definedName name="ı" localSheetId="25" hidden="1">{#N/A,#N/A,FALSE,"Sheet1 (2)"}</definedName>
    <definedName name="ı" localSheetId="27" hidden="1">{#N/A,#N/A,FALSE,"Sheet1 (2)"}</definedName>
    <definedName name="ı" localSheetId="31" hidden="1">{#N/A,#N/A,FALSE,"Sheet1 (2)"}</definedName>
    <definedName name="ı" localSheetId="29" hidden="1">{#N/A,#N/A,FALSE,"Sheet1 (2)"}</definedName>
    <definedName name="ı" localSheetId="23" hidden="1">{#N/A,#N/A,FALSE,"Sheet1 (2)"}</definedName>
    <definedName name="ı" localSheetId="55" hidden="1">{#N/A,#N/A,FALSE,"Sheet1 (2)"}</definedName>
    <definedName name="ı" hidden="1">{#N/A,#N/A,FALSE,"Sheet1 (2)"}</definedName>
    <definedName name="I_1" localSheetId="39">_p1</definedName>
    <definedName name="I_1" localSheetId="20">_p1</definedName>
    <definedName name="I_1" localSheetId="4">_p1</definedName>
    <definedName name="I_1" localSheetId="25">_p1</definedName>
    <definedName name="I_1" localSheetId="27">_p1</definedName>
    <definedName name="I_1" localSheetId="31">_p1</definedName>
    <definedName name="I_1" localSheetId="35">_p1</definedName>
    <definedName name="I_1" localSheetId="33">_p1</definedName>
    <definedName name="I_1" localSheetId="53">_p1</definedName>
    <definedName name="I_1" localSheetId="29">_p1</definedName>
    <definedName name="I_1" localSheetId="49">_p1</definedName>
    <definedName name="I_1" localSheetId="6">_p1</definedName>
    <definedName name="I_1" localSheetId="41">_p1</definedName>
    <definedName name="I_1" localSheetId="8">_p1</definedName>
    <definedName name="I_1" localSheetId="43">_p1</definedName>
    <definedName name="I_1" localSheetId="10">_p1</definedName>
    <definedName name="I_1" localSheetId="37">_p1</definedName>
    <definedName name="I_1" localSheetId="12">_p1</definedName>
    <definedName name="I_1" localSheetId="51">_p1</definedName>
    <definedName name="I_1" localSheetId="14">_p1</definedName>
    <definedName name="I_1" localSheetId="23">_p1</definedName>
    <definedName name="I_1" localSheetId="55">_p1</definedName>
    <definedName name="I_1" localSheetId="47">_p1</definedName>
    <definedName name="I_1" localSheetId="18">_p1</definedName>
    <definedName name="I_1" localSheetId="45">_p1</definedName>
    <definedName name="I_1" localSheetId="16">_p1</definedName>
    <definedName name="I_1">_p1</definedName>
    <definedName name="I_10">#NAME?</definedName>
    <definedName name="I_11">#NAME?</definedName>
    <definedName name="I_12">#NAME?</definedName>
    <definedName name="I_13">#NAME?</definedName>
    <definedName name="I_2" localSheetId="39">_p1</definedName>
    <definedName name="I_2" localSheetId="20">_p1</definedName>
    <definedName name="I_2" localSheetId="4">_p1</definedName>
    <definedName name="I_2" localSheetId="25">_p1</definedName>
    <definedName name="I_2" localSheetId="27">_p1</definedName>
    <definedName name="I_2" localSheetId="31">_p1</definedName>
    <definedName name="I_2" localSheetId="35">_p1</definedName>
    <definedName name="I_2" localSheetId="33">_p1</definedName>
    <definedName name="I_2" localSheetId="53">_p1</definedName>
    <definedName name="I_2" localSheetId="29">_p1</definedName>
    <definedName name="I_2" localSheetId="49">_p1</definedName>
    <definedName name="I_2" localSheetId="6">_p1</definedName>
    <definedName name="I_2" localSheetId="41">_p1</definedName>
    <definedName name="I_2" localSheetId="8">_p1</definedName>
    <definedName name="I_2" localSheetId="43">_p1</definedName>
    <definedName name="I_2" localSheetId="10">_p1</definedName>
    <definedName name="I_2" localSheetId="37">_p1</definedName>
    <definedName name="I_2" localSheetId="12">_p1</definedName>
    <definedName name="I_2" localSheetId="51">_p1</definedName>
    <definedName name="I_2" localSheetId="14">_p1</definedName>
    <definedName name="I_2" localSheetId="23">_p1</definedName>
    <definedName name="I_2" localSheetId="55">_p1</definedName>
    <definedName name="I_2" localSheetId="47">_p1</definedName>
    <definedName name="I_2" localSheetId="18">_p1</definedName>
    <definedName name="I_2" localSheetId="45">_p1</definedName>
    <definedName name="I_2" localSheetId="16">_p1</definedName>
    <definedName name="I_2">_p1</definedName>
    <definedName name="I_20">#NAME?</definedName>
    <definedName name="I_21">#NAME?</definedName>
    <definedName name="I_3">#NAME?</definedName>
    <definedName name="I_4" localSheetId="39">_p1</definedName>
    <definedName name="I_4" localSheetId="20">_p1</definedName>
    <definedName name="I_4" localSheetId="4">_p1</definedName>
    <definedName name="I_4" localSheetId="25">_p1</definedName>
    <definedName name="I_4" localSheetId="27">_p1</definedName>
    <definedName name="I_4" localSheetId="31">_p1</definedName>
    <definedName name="I_4" localSheetId="35">_p1</definedName>
    <definedName name="I_4" localSheetId="33">_p1</definedName>
    <definedName name="I_4" localSheetId="53">_p1</definedName>
    <definedName name="I_4" localSheetId="29">_p1</definedName>
    <definedName name="I_4" localSheetId="49">_p1</definedName>
    <definedName name="I_4" localSheetId="6">_p1</definedName>
    <definedName name="I_4" localSheetId="41">_p1</definedName>
    <definedName name="I_4" localSheetId="8">_p1</definedName>
    <definedName name="I_4" localSheetId="43">_p1</definedName>
    <definedName name="I_4" localSheetId="10">_p1</definedName>
    <definedName name="I_4" localSheetId="37">_p1</definedName>
    <definedName name="I_4" localSheetId="12">_p1</definedName>
    <definedName name="I_4" localSheetId="51">_p1</definedName>
    <definedName name="I_4" localSheetId="14">_p1</definedName>
    <definedName name="I_4" localSheetId="23">_p1</definedName>
    <definedName name="I_4" localSheetId="55">_p1</definedName>
    <definedName name="I_4" localSheetId="47">_p1</definedName>
    <definedName name="I_4" localSheetId="18">_p1</definedName>
    <definedName name="I_4" localSheetId="45">_p1</definedName>
    <definedName name="I_4" localSheetId="16">_p1</definedName>
    <definedName name="I_4">_p1</definedName>
    <definedName name="I_6">#NAME?</definedName>
    <definedName name="I_7">#NAME?</definedName>
    <definedName name="I_8">#NAME?</definedName>
    <definedName name="I_9">#NAME?</definedName>
    <definedName name="i7uikg">#REF!</definedName>
    <definedName name="IANDRA" localSheetId="39">[1]!__p1</definedName>
    <definedName name="IANDRA" localSheetId="20">[1]!__p1</definedName>
    <definedName name="IANDRA" localSheetId="4">[1]!__p1</definedName>
    <definedName name="IANDRA" localSheetId="25">[1]!__p1</definedName>
    <definedName name="IANDRA" localSheetId="27">[1]!__p1</definedName>
    <definedName name="IANDRA" localSheetId="31">[1]!__p1</definedName>
    <definedName name="IANDRA" localSheetId="35">[1]!__p1</definedName>
    <definedName name="IANDRA" localSheetId="33">[1]!__p1</definedName>
    <definedName name="IANDRA" localSheetId="53">[1]!__p1</definedName>
    <definedName name="IANDRA" localSheetId="29">[1]!__p1</definedName>
    <definedName name="IANDRA" localSheetId="49">[1]!__p1</definedName>
    <definedName name="IANDRA" localSheetId="6">[1]!__p1</definedName>
    <definedName name="IANDRA" localSheetId="41">[1]!__p1</definedName>
    <definedName name="IANDRA" localSheetId="8">[1]!__p1</definedName>
    <definedName name="IANDRA" localSheetId="43">[1]!__p1</definedName>
    <definedName name="IANDRA" localSheetId="10">[1]!__p1</definedName>
    <definedName name="IANDRA" localSheetId="37">[1]!__p1</definedName>
    <definedName name="IANDRA" localSheetId="12">[1]!__p1</definedName>
    <definedName name="IANDRA" localSheetId="51">[1]!__p1</definedName>
    <definedName name="IANDRA" localSheetId="14">[1]!__p1</definedName>
    <definedName name="IANDRA" localSheetId="23">[1]!__p1</definedName>
    <definedName name="IANDRA" localSheetId="55">[0]!__p1</definedName>
    <definedName name="IANDRA" localSheetId="47">[1]!__p1</definedName>
    <definedName name="IANDRA" localSheetId="18">[1]!__p1</definedName>
    <definedName name="IANDRA" localSheetId="45">[1]!__p1</definedName>
    <definedName name="IANDRA" localSheetId="16">[1]!__p1</definedName>
    <definedName name="IANDRA">[0]!__p1</definedName>
    <definedName name="IANDRA_10">#NAME?</definedName>
    <definedName name="IANDRA_11">#NAME?</definedName>
    <definedName name="IANDRA_12">#NAME?</definedName>
    <definedName name="IANDRA_13">#NAME?</definedName>
    <definedName name="IANDRA_20">#NAME?</definedName>
    <definedName name="IANDRA_21">#NAME?</definedName>
    <definedName name="IANDRA_3">#NAME?</definedName>
    <definedName name="IANDRA_6">#NAME?</definedName>
    <definedName name="IANDRA_7">#NAME?</definedName>
    <definedName name="IANDRA_8">#NAME?</definedName>
    <definedName name="IANDRA_9">#NAME?</definedName>
    <definedName name="iaso">#REF!</definedName>
    <definedName name="ICOM100">#REF!</definedName>
    <definedName name="ID_CRZPTOF">#REF!</definedName>
    <definedName name="IDEAL">#REF!</definedName>
    <definedName name="idiot" localSheetId="25" hidden="1">{#N/A,#N/A,FALSE,"CARATUL";#N/A,#N/A,FALSE,"PROFIT AND LOSS";#N/A,#N/A,FALSE,"GRAFICO_PBT";#N/A,#N/A,FALSE,"EXPLIC.VARIANTE";#N/A,#N/A,FALSE,"GENERAL EXP.AREA"}</definedName>
    <definedName name="idiot" localSheetId="27" hidden="1">{#N/A,#N/A,FALSE,"CARATUL";#N/A,#N/A,FALSE,"PROFIT AND LOSS";#N/A,#N/A,FALSE,"GRAFICO_PBT";#N/A,#N/A,FALSE,"EXPLIC.VARIANTE";#N/A,#N/A,FALSE,"GENERAL EXP.AREA"}</definedName>
    <definedName name="idiot" localSheetId="31" hidden="1">{#N/A,#N/A,FALSE,"CARATUL";#N/A,#N/A,FALSE,"PROFIT AND LOSS";#N/A,#N/A,FALSE,"GRAFICO_PBT";#N/A,#N/A,FALSE,"EXPLIC.VARIANTE";#N/A,#N/A,FALSE,"GENERAL EXP.AREA"}</definedName>
    <definedName name="idiot" localSheetId="29" hidden="1">{#N/A,#N/A,FALSE,"CARATUL";#N/A,#N/A,FALSE,"PROFIT AND LOSS";#N/A,#N/A,FALSE,"GRAFICO_PBT";#N/A,#N/A,FALSE,"EXPLIC.VARIANTE";#N/A,#N/A,FALSE,"GENERAL EXP.AREA"}</definedName>
    <definedName name="idiot" localSheetId="23" hidden="1">{#N/A,#N/A,FALSE,"CARATUL";#N/A,#N/A,FALSE,"PROFIT AND LOSS";#N/A,#N/A,FALSE,"GRAFICO_PBT";#N/A,#N/A,FALSE,"EXPLIC.VARIANTE";#N/A,#N/A,FALSE,"GENERAL EXP.AREA"}</definedName>
    <definedName name="idiot" localSheetId="55" hidden="1">{#N/A,#N/A,FALSE,"CARATUL";#N/A,#N/A,FALSE,"PROFIT AND LOSS";#N/A,#N/A,FALSE,"GRAFICO_PBT";#N/A,#N/A,FALSE,"EXPLIC.VARIANTE";#N/A,#N/A,FALSE,"GENERAL EXP.AREA"}</definedName>
    <definedName name="idiot" hidden="1">{#N/A,#N/A,FALSE,"CARATUL";#N/A,#N/A,FALSE,"PROFIT AND LOSS";#N/A,#N/A,FALSE,"GRAFICO_PBT";#N/A,#N/A,FALSE,"EXPLIC.VARIANTE";#N/A,#N/A,FALSE,"GENERAL EXP.AREA"}</definedName>
    <definedName name="ig">#REF!</definedName>
    <definedName name="IH">#REF!</definedName>
    <definedName name="ihhyu">#REF!</definedName>
    <definedName name="ii" localSheetId="25" hidden="1">{#N/A,#N/A,FALSE,"BALLANTINE´S ";#N/A,#N/A,FALSE,"FUNDADOR"}</definedName>
    <definedName name="ii" localSheetId="27" hidden="1">{#N/A,#N/A,FALSE,"BALLANTINE´S ";#N/A,#N/A,FALSE,"FUNDADOR"}</definedName>
    <definedName name="ii" localSheetId="31" hidden="1">{#N/A,#N/A,FALSE,"BALLANTINE´S ";#N/A,#N/A,FALSE,"FUNDADOR"}</definedName>
    <definedName name="ii" localSheetId="29" hidden="1">{#N/A,#N/A,FALSE,"BALLANTINE´S ";#N/A,#N/A,FALSE,"FUNDADOR"}</definedName>
    <definedName name="ii" localSheetId="23" hidden="1">{#N/A,#N/A,FALSE,"BALLANTINE´S ";#N/A,#N/A,FALSE,"FUNDADOR"}</definedName>
    <definedName name="ii" localSheetId="55" hidden="1">{#N/A,#N/A,FALSE,"BALLANTINE´S ";#N/A,#N/A,FALSE,"FUNDADOR"}</definedName>
    <definedName name="ii" hidden="1">{#N/A,#N/A,FALSE,"BALLANTINE´S ";#N/A,#N/A,FALSE,"FUNDADOR"}</definedName>
    <definedName name="III" localSheetId="39">[1]!___p1</definedName>
    <definedName name="III" localSheetId="20">[1]!___p1</definedName>
    <definedName name="III" localSheetId="4">[1]!___p1</definedName>
    <definedName name="III" localSheetId="25">[1]!___p1</definedName>
    <definedName name="III" localSheetId="27">[1]!___p1</definedName>
    <definedName name="III" localSheetId="31">[1]!___p1</definedName>
    <definedName name="III" localSheetId="35">[1]!___p1</definedName>
    <definedName name="III" localSheetId="33">[1]!___p1</definedName>
    <definedName name="III" localSheetId="53">[1]!___p1</definedName>
    <definedName name="III" localSheetId="29">[1]!___p1</definedName>
    <definedName name="III" localSheetId="49">[1]!___p1</definedName>
    <definedName name="III" localSheetId="6">[1]!___p1</definedName>
    <definedName name="III" localSheetId="41">[1]!___p1</definedName>
    <definedName name="III" localSheetId="8">[1]!___p1</definedName>
    <definedName name="III" localSheetId="43">[1]!___p1</definedName>
    <definedName name="III" localSheetId="10">[1]!___p1</definedName>
    <definedName name="III" localSheetId="37">[1]!___p1</definedName>
    <definedName name="III" localSheetId="12">[1]!___p1</definedName>
    <definedName name="III" localSheetId="51">[1]!___p1</definedName>
    <definedName name="III" localSheetId="14">[1]!___p1</definedName>
    <definedName name="III" localSheetId="23">[1]!___p1</definedName>
    <definedName name="III" localSheetId="55">[0]!___p1</definedName>
    <definedName name="III" localSheetId="47">[1]!___p1</definedName>
    <definedName name="III" localSheetId="18">[1]!___p1</definedName>
    <definedName name="III" localSheetId="45">[1]!___p1</definedName>
    <definedName name="III" localSheetId="16">[1]!___p1</definedName>
    <definedName name="III">[0]!___p1</definedName>
    <definedName name="iiyu" localSheetId="25" hidden="1">{"Prenissas",#N/A,FALSE,"Consolidado (3)";"Lucros000",#N/A,FALSE,"Consolidado (3)";"LucrosHL",#N/A,FALSE,"Consolidado (3)";"Balanco",#N/A,FALSE,"Consolidado (3)";"FluxoC",#N/A,FALSE,"Consolidado (3)"}</definedName>
    <definedName name="iiyu" localSheetId="27" hidden="1">{"Prenissas",#N/A,FALSE,"Consolidado (3)";"Lucros000",#N/A,FALSE,"Consolidado (3)";"LucrosHL",#N/A,FALSE,"Consolidado (3)";"Balanco",#N/A,FALSE,"Consolidado (3)";"FluxoC",#N/A,FALSE,"Consolidado (3)"}</definedName>
    <definedName name="iiyu" localSheetId="31" hidden="1">{"Prenissas",#N/A,FALSE,"Consolidado (3)";"Lucros000",#N/A,FALSE,"Consolidado (3)";"LucrosHL",#N/A,FALSE,"Consolidado (3)";"Balanco",#N/A,FALSE,"Consolidado (3)";"FluxoC",#N/A,FALSE,"Consolidado (3)"}</definedName>
    <definedName name="iiyu" localSheetId="29" hidden="1">{"Prenissas",#N/A,FALSE,"Consolidado (3)";"Lucros000",#N/A,FALSE,"Consolidado (3)";"LucrosHL",#N/A,FALSE,"Consolidado (3)";"Balanco",#N/A,FALSE,"Consolidado (3)";"FluxoC",#N/A,FALSE,"Consolidado (3)"}</definedName>
    <definedName name="iiyu" localSheetId="23" hidden="1">{"Prenissas",#N/A,FALSE,"Consolidado (3)";"Lucros000",#N/A,FALSE,"Consolidado (3)";"LucrosHL",#N/A,FALSE,"Consolidado (3)";"Balanco",#N/A,FALSE,"Consolidado (3)";"FluxoC",#N/A,FALSE,"Consolidado (3)"}</definedName>
    <definedName name="iiyu" localSheetId="55" hidden="1">{"Prenissas",#N/A,FALSE,"Consolidado (3)";"Lucros000",#N/A,FALSE,"Consolidado (3)";"LucrosHL",#N/A,FALSE,"Consolidado (3)";"Balanco",#N/A,FALSE,"Consolidado (3)";"FluxoC",#N/A,FALSE,"Consolidado (3)"}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j" localSheetId="39">[1]!___p1</definedName>
    <definedName name="ij" localSheetId="20">[1]!___p1</definedName>
    <definedName name="ij" localSheetId="4">[1]!___p1</definedName>
    <definedName name="ij" localSheetId="25">[1]!___p1</definedName>
    <definedName name="ij" localSheetId="27">[1]!___p1</definedName>
    <definedName name="ij" localSheetId="31">[1]!___p1</definedName>
    <definedName name="ij" localSheetId="35">[1]!___p1</definedName>
    <definedName name="ij" localSheetId="33">[1]!___p1</definedName>
    <definedName name="ij" localSheetId="53">[1]!___p1</definedName>
    <definedName name="ij" localSheetId="29">[1]!___p1</definedName>
    <definedName name="ij" localSheetId="49">[1]!___p1</definedName>
    <definedName name="ij" localSheetId="6">[1]!___p1</definedName>
    <definedName name="ij" localSheetId="41">[1]!___p1</definedName>
    <definedName name="ij" localSheetId="8">[1]!___p1</definedName>
    <definedName name="ij" localSheetId="43">[1]!___p1</definedName>
    <definedName name="ij" localSheetId="10">[1]!___p1</definedName>
    <definedName name="ij" localSheetId="37">[1]!___p1</definedName>
    <definedName name="ij" localSheetId="12">[1]!___p1</definedName>
    <definedName name="ij" localSheetId="51">[1]!___p1</definedName>
    <definedName name="ij" localSheetId="14">[1]!___p1</definedName>
    <definedName name="ij" localSheetId="23">[1]!___p1</definedName>
    <definedName name="ij" localSheetId="55">[0]!___p1</definedName>
    <definedName name="ij" localSheetId="47">[1]!___p1</definedName>
    <definedName name="ij" localSheetId="18">[1]!___p1</definedName>
    <definedName name="ij" localSheetId="45">[1]!___p1</definedName>
    <definedName name="ij" localSheetId="16">[1]!___p1</definedName>
    <definedName name="ij">[0]!___p1</definedName>
    <definedName name="ik" localSheetId="25" hidden="1">{#N/A,#N/A,FALSE,"BALLANTINE´S ";#N/A,#N/A,FALSE,"FUNDADOR"}</definedName>
    <definedName name="ik" localSheetId="27" hidden="1">{#N/A,#N/A,FALSE,"BALLANTINE´S ";#N/A,#N/A,FALSE,"FUNDADOR"}</definedName>
    <definedName name="ik" localSheetId="31" hidden="1">{#N/A,#N/A,FALSE,"BALLANTINE´S ";#N/A,#N/A,FALSE,"FUNDADOR"}</definedName>
    <definedName name="ik" localSheetId="29" hidden="1">{#N/A,#N/A,FALSE,"BALLANTINE´S ";#N/A,#N/A,FALSE,"FUNDADOR"}</definedName>
    <definedName name="ik" localSheetId="23" hidden="1">{#N/A,#N/A,FALSE,"BALLANTINE´S ";#N/A,#N/A,FALSE,"FUNDADOR"}</definedName>
    <definedName name="ik" localSheetId="55" hidden="1">{#N/A,#N/A,FALSE,"BALLANTINE´S ";#N/A,#N/A,FALSE,"FUNDADOR"}</definedName>
    <definedName name="ik" hidden="1">{#N/A,#N/A,FALSE,"BALLANTINE´S ";#N/A,#N/A,FALSE,"FUNDADOR"}</definedName>
    <definedName name="ıkjjjhjnghy" localSheetId="25" hidden="1">{#N/A,#N/A,FALSE,"Sheet1 (2)"}</definedName>
    <definedName name="ıkjjjhjnghy" localSheetId="27" hidden="1">{#N/A,#N/A,FALSE,"Sheet1 (2)"}</definedName>
    <definedName name="ıkjjjhjnghy" localSheetId="31" hidden="1">{#N/A,#N/A,FALSE,"Sheet1 (2)"}</definedName>
    <definedName name="ıkjjjhjnghy" localSheetId="29" hidden="1">{#N/A,#N/A,FALSE,"Sheet1 (2)"}</definedName>
    <definedName name="ıkjjjhjnghy" localSheetId="23" hidden="1">{#N/A,#N/A,FALSE,"Sheet1 (2)"}</definedName>
    <definedName name="ıkjjjhjnghy" localSheetId="55" hidden="1">{#N/A,#N/A,FALSE,"Sheet1 (2)"}</definedName>
    <definedName name="ıkjjjhjnghy" hidden="1">{#N/A,#N/A,FALSE,"Sheet1 (2)"}</definedName>
    <definedName name="ikuikiu">#REF!</definedName>
    <definedName name="iliul">#REF!</definedName>
    <definedName name="ILL">#REF!</definedName>
    <definedName name="iloyuiu">#REF!</definedName>
    <definedName name="IM0_EMB">#REF!,#REF!,#REF!,#REF!,#REF!,#REF!,#REF!,#REF!</definedName>
    <definedName name="IM0_LIN">#REF!,#REF!</definedName>
    <definedName name="IM0_MP">#REF!,#REF!,#REF!,#REF!</definedName>
    <definedName name="imp" localSheetId="25" hidden="1">{#N/A,#N/A,FALSE,"Hoja1";#N/A,#N/A,FALSE,"Hoja2"}</definedName>
    <definedName name="imp" localSheetId="27" hidden="1">{#N/A,#N/A,FALSE,"Hoja1";#N/A,#N/A,FALSE,"Hoja2"}</definedName>
    <definedName name="imp" localSheetId="31" hidden="1">{#N/A,#N/A,FALSE,"Hoja1";#N/A,#N/A,FALSE,"Hoja2"}</definedName>
    <definedName name="imp" localSheetId="29" hidden="1">{#N/A,#N/A,FALSE,"Hoja1";#N/A,#N/A,FALSE,"Hoja2"}</definedName>
    <definedName name="imp" localSheetId="23" hidden="1">{#N/A,#N/A,FALSE,"Hoja1";#N/A,#N/A,FALSE,"Hoja2"}</definedName>
    <definedName name="imp" localSheetId="55" hidden="1">{#N/A,#N/A,FALSE,"Hoja1";#N/A,#N/A,FALSE,"Hoja2"}</definedName>
    <definedName name="imp" hidden="1">{#N/A,#N/A,FALSE,"Hoja1";#N/A,#N/A,FALSE,"Hoja2"}</definedName>
    <definedName name="IMPACT">#REF!</definedName>
    <definedName name="IMPIOSTO1153">#REF!</definedName>
    <definedName name="IMPO" localSheetId="25" hidden="1">{#N/A,#N/A,FALSE,"Hoja1";#N/A,#N/A,FALSE,"Hoja2"}</definedName>
    <definedName name="IMPO" localSheetId="27" hidden="1">{#N/A,#N/A,FALSE,"Hoja1";#N/A,#N/A,FALSE,"Hoja2"}</definedName>
    <definedName name="IMPO" localSheetId="31" hidden="1">{#N/A,#N/A,FALSE,"Hoja1";#N/A,#N/A,FALSE,"Hoja2"}</definedName>
    <definedName name="IMPO" localSheetId="29" hidden="1">{#N/A,#N/A,FALSE,"Hoja1";#N/A,#N/A,FALSE,"Hoja2"}</definedName>
    <definedName name="IMPO" localSheetId="23" hidden="1">{#N/A,#N/A,FALSE,"Hoja1";#N/A,#N/A,FALSE,"Hoja2"}</definedName>
    <definedName name="IMPO" localSheetId="55" hidden="1">{#N/A,#N/A,FALSE,"Hoja1";#N/A,#N/A,FALSE,"Hoja2"}</definedName>
    <definedName name="IMPO" hidden="1">{#N/A,#N/A,FALSE,"Hoja1";#N/A,#N/A,FALSE,"Hoja2"}</definedName>
    <definedName name="ImportFile">#REF!</definedName>
    <definedName name="IMPOSTO1133">#REF!</definedName>
    <definedName name="IMPOSTO1166">#REF!</definedName>
    <definedName name="Impressao">#REF!</definedName>
    <definedName name="IMPRESSÃO">#REF!</definedName>
    <definedName name="IMPRESSÃO_2">#N/A</definedName>
    <definedName name="IMPRESSÃO_4">#N/A</definedName>
    <definedName name="Impressao1">#REF!</definedName>
    <definedName name="Impressão1">#REF!</definedName>
    <definedName name="Impressao2">#REF!</definedName>
    <definedName name="Impressão2">#REF!</definedName>
    <definedName name="Impressao3">#REF!</definedName>
    <definedName name="impressao4">#REF!</definedName>
    <definedName name="Impressap3">#REF!</definedName>
    <definedName name="Impressions">INDEX(#REF!,#REF!,#REF!)</definedName>
    <definedName name="ImpressionsCol">OFFSET(#REF!,#REF!,#REF!-1,#REF!,1)</definedName>
    <definedName name="impressões">#REF!</definedName>
    <definedName name="IMPRIME">#REF!</definedName>
    <definedName name="IMPRIME_2">#N/A</definedName>
    <definedName name="IMPRIME_4">#N/A</definedName>
    <definedName name="ImprimePrevisto">#REF!</definedName>
    <definedName name="ImprimeRealizado">#REF!</definedName>
    <definedName name="ImprimeSaldo">#REF!</definedName>
    <definedName name="IMPRIMIRMAPA">#REF!</definedName>
    <definedName name="imprimirmidia">#REF!</definedName>
    <definedName name="imput">#REF!</definedName>
    <definedName name="INCE" hidden="1">#REF!</definedName>
    <definedName name="Ind_Lajir">#REF!</definedName>
    <definedName name="IndConGlo">#REF!</definedName>
    <definedName name="index_period">#REF!</definedName>
    <definedName name="index00">#REF!</definedName>
    <definedName name="index01">#REF!</definedName>
    <definedName name="index02">#REF!</definedName>
    <definedName name="index03">#REF!</definedName>
    <definedName name="index04">#REF!</definedName>
    <definedName name="index05">#REF!</definedName>
    <definedName name="index06">#REF!</definedName>
    <definedName name="index07">#REF!</definedName>
    <definedName name="index08">#REF!</definedName>
    <definedName name="index97">#REF!</definedName>
    <definedName name="index98">#REF!</definedName>
    <definedName name="index99">#REF!</definedName>
    <definedName name="Indexadores">#REF!</definedName>
    <definedName name="Indicações" localSheetId="39">[1]!__p1</definedName>
    <definedName name="Indicações" localSheetId="20">[1]!__p1</definedName>
    <definedName name="Indicações" localSheetId="4">[1]!__p1</definedName>
    <definedName name="Indicações" localSheetId="25">[1]!__p1</definedName>
    <definedName name="Indicações" localSheetId="27">[1]!__p1</definedName>
    <definedName name="Indicações" localSheetId="31">[1]!__p1</definedName>
    <definedName name="Indicações" localSheetId="35">[1]!__p1</definedName>
    <definedName name="Indicações" localSheetId="33">[1]!__p1</definedName>
    <definedName name="Indicações" localSheetId="53">[1]!__p1</definedName>
    <definedName name="Indicações" localSheetId="29">[1]!__p1</definedName>
    <definedName name="Indicações" localSheetId="49">[1]!__p1</definedName>
    <definedName name="Indicações" localSheetId="6">[1]!__p1</definedName>
    <definedName name="Indicações" localSheetId="41">[1]!__p1</definedName>
    <definedName name="Indicações" localSheetId="8">[1]!__p1</definedName>
    <definedName name="Indicações" localSheetId="43">[1]!__p1</definedName>
    <definedName name="Indicações" localSheetId="10">[1]!__p1</definedName>
    <definedName name="Indicações" localSheetId="37">[1]!__p1</definedName>
    <definedName name="Indicações" localSheetId="12">[1]!__p1</definedName>
    <definedName name="Indicações" localSheetId="51">[1]!__p1</definedName>
    <definedName name="Indicações" localSheetId="14">[1]!__p1</definedName>
    <definedName name="Indicações" localSheetId="23">[1]!__p1</definedName>
    <definedName name="Indicações" localSheetId="55">[0]!__p1</definedName>
    <definedName name="Indicações" localSheetId="47">[1]!__p1</definedName>
    <definedName name="Indicações" localSheetId="18">[1]!__p1</definedName>
    <definedName name="Indicações" localSheetId="45">[1]!__p1</definedName>
    <definedName name="Indicações" localSheetId="16">[1]!__p1</definedName>
    <definedName name="Indicações">[0]!__p1</definedName>
    <definedName name="Indicações_10">#NAME?</definedName>
    <definedName name="Indicações_11">#NAME?</definedName>
    <definedName name="Indicações_12">#NAME?</definedName>
    <definedName name="Indicações_13">#NAME?</definedName>
    <definedName name="Indicações_20">#NAME?</definedName>
    <definedName name="Indicações_21">#NAME?</definedName>
    <definedName name="Indicações_3">#NAME?</definedName>
    <definedName name="Indicações_6">#NAME?</definedName>
    <definedName name="Indicações_7">#NAME?</definedName>
    <definedName name="Indicações_8">#NAME?</definedName>
    <definedName name="Indicações_9">#NAME?</definedName>
    <definedName name="Indicador">#REF!:OFFSET(#REF!,0,0,COUNTA(#REF!)-1)</definedName>
    <definedName name="Indicadores_Regionais" localSheetId="25" hidden="1">{#N/A,#N/A,FALSE,"model"}</definedName>
    <definedName name="Indicadores_Regionais" localSheetId="27" hidden="1">{#N/A,#N/A,FALSE,"model"}</definedName>
    <definedName name="Indicadores_Regionais" localSheetId="31" hidden="1">{#N/A,#N/A,FALSE,"model"}</definedName>
    <definedName name="Indicadores_Regionais" localSheetId="29" hidden="1">{#N/A,#N/A,FALSE,"model"}</definedName>
    <definedName name="Indicadores_Regionais" localSheetId="23" hidden="1">{#N/A,#N/A,FALSE,"model"}</definedName>
    <definedName name="Indicadores_Regionais" localSheetId="55" hidden="1">{#N/A,#N/A,FALSE,"model"}</definedName>
    <definedName name="Indicadores_Regionais" hidden="1">{#N/A,#N/A,FALSE,"model"}</definedName>
    <definedName name="INDICE">"001"</definedName>
    <definedName name="Índice_Abril">#REF!</definedName>
    <definedName name="Indivíduos_com_Pay_TV">'[6]Prêmio Multishow 2020'!$T$5:$Z$5</definedName>
    <definedName name="INDOOR">#REF!</definedName>
    <definedName name="Info" hidden="1">#REF!</definedName>
    <definedName name="Informativos">#REF!</definedName>
    <definedName name="InfraNetworkMaintance">#REF!</definedName>
    <definedName name="infrasharingscenario">#REF!</definedName>
    <definedName name="Inglaterra_against">#REF!,#REF!,#REF!</definedName>
    <definedName name="Inglaterra_played">#REF!,#REF!,#REF!</definedName>
    <definedName name="ingles">#REF!</definedName>
    <definedName name="Inicio">MIN(#REF!)</definedName>
    <definedName name="Ins">#REF!</definedName>
    <definedName name="Insertions">#REF!</definedName>
    <definedName name="inst">#REF!</definedName>
    <definedName name="Instagram">#REF!</definedName>
    <definedName name="Instalações">#REF!</definedName>
    <definedName name="InstallEngCosts">#REF!</definedName>
    <definedName name="Institucional">#REF!</definedName>
    <definedName name="instruções">#REF!</definedName>
    <definedName name="int" localSheetId="39">[1]!_p1</definedName>
    <definedName name="int" localSheetId="20">[1]!_p1</definedName>
    <definedName name="int" localSheetId="4">[1]!_p1</definedName>
    <definedName name="int" localSheetId="25">[1]!_p1</definedName>
    <definedName name="int" localSheetId="27">[1]!_p1</definedName>
    <definedName name="int" localSheetId="31">[1]!_p1</definedName>
    <definedName name="int" localSheetId="35">[1]!_p1</definedName>
    <definedName name="int" localSheetId="33">[1]!_p1</definedName>
    <definedName name="int" localSheetId="53">[1]!_p1</definedName>
    <definedName name="int" localSheetId="29">[1]!_p1</definedName>
    <definedName name="int" localSheetId="49">[1]!_p1</definedName>
    <definedName name="int" localSheetId="6">[1]!_p1</definedName>
    <definedName name="int" localSheetId="41">[1]!_p1</definedName>
    <definedName name="int" localSheetId="8">[1]!_p1</definedName>
    <definedName name="int" localSheetId="43">[1]!_p1</definedName>
    <definedName name="int" localSheetId="10">[1]!_p1</definedName>
    <definedName name="int" localSheetId="37">[1]!_p1</definedName>
    <definedName name="int" localSheetId="12">[1]!_p1</definedName>
    <definedName name="int" localSheetId="51">[1]!_p1</definedName>
    <definedName name="int" localSheetId="14">[1]!_p1</definedName>
    <definedName name="int" localSheetId="23">[1]!_p1</definedName>
    <definedName name="int" localSheetId="55">[0]!_p1</definedName>
    <definedName name="int" localSheetId="47">[1]!_p1</definedName>
    <definedName name="int" localSheetId="18">[1]!_p1</definedName>
    <definedName name="int" localSheetId="45">[1]!_p1</definedName>
    <definedName name="int" localSheetId="16">[1]!_p1</definedName>
    <definedName name="int">[0]!_p1</definedName>
    <definedName name="int_1" localSheetId="39">_p1</definedName>
    <definedName name="int_1" localSheetId="20">_p1</definedName>
    <definedName name="int_1" localSheetId="4">_p1</definedName>
    <definedName name="int_1" localSheetId="25">_p1</definedName>
    <definedName name="int_1" localSheetId="27">_p1</definedName>
    <definedName name="int_1" localSheetId="31">_p1</definedName>
    <definedName name="int_1" localSheetId="35">_p1</definedName>
    <definedName name="int_1" localSheetId="33">_p1</definedName>
    <definedName name="int_1" localSheetId="53">_p1</definedName>
    <definedName name="int_1" localSheetId="29">_p1</definedName>
    <definedName name="int_1" localSheetId="49">_p1</definedName>
    <definedName name="int_1" localSheetId="6">_p1</definedName>
    <definedName name="int_1" localSheetId="41">_p1</definedName>
    <definedName name="int_1" localSheetId="8">_p1</definedName>
    <definedName name="int_1" localSheetId="43">_p1</definedName>
    <definedName name="int_1" localSheetId="10">_p1</definedName>
    <definedName name="int_1" localSheetId="37">_p1</definedName>
    <definedName name="int_1" localSheetId="12">_p1</definedName>
    <definedName name="int_1" localSheetId="51">_p1</definedName>
    <definedName name="int_1" localSheetId="14">_p1</definedName>
    <definedName name="int_1" localSheetId="23">_p1</definedName>
    <definedName name="int_1" localSheetId="55">_p1</definedName>
    <definedName name="int_1" localSheetId="47">_p1</definedName>
    <definedName name="int_1" localSheetId="18">_p1</definedName>
    <definedName name="int_1" localSheetId="45">_p1</definedName>
    <definedName name="int_1" localSheetId="16">_p1</definedName>
    <definedName name="int_1">_p1</definedName>
    <definedName name="int_2" localSheetId="39">_p1</definedName>
    <definedName name="int_2" localSheetId="20">_p1</definedName>
    <definedName name="int_2" localSheetId="4">_p1</definedName>
    <definedName name="int_2" localSheetId="25">_p1</definedName>
    <definedName name="int_2" localSheetId="27">_p1</definedName>
    <definedName name="int_2" localSheetId="31">_p1</definedName>
    <definedName name="int_2" localSheetId="35">_p1</definedName>
    <definedName name="int_2" localSheetId="33">_p1</definedName>
    <definedName name="int_2" localSheetId="53">_p1</definedName>
    <definedName name="int_2" localSheetId="29">_p1</definedName>
    <definedName name="int_2" localSheetId="49">_p1</definedName>
    <definedName name="int_2" localSheetId="6">_p1</definedName>
    <definedName name="int_2" localSheetId="41">_p1</definedName>
    <definedName name="int_2" localSheetId="8">_p1</definedName>
    <definedName name="int_2" localSheetId="43">_p1</definedName>
    <definedName name="int_2" localSheetId="10">_p1</definedName>
    <definedName name="int_2" localSheetId="37">_p1</definedName>
    <definedName name="int_2" localSheetId="12">_p1</definedName>
    <definedName name="int_2" localSheetId="51">_p1</definedName>
    <definedName name="int_2" localSheetId="14">_p1</definedName>
    <definedName name="int_2" localSheetId="23">_p1</definedName>
    <definedName name="int_2" localSheetId="55">_p1</definedName>
    <definedName name="int_2" localSheetId="47">_p1</definedName>
    <definedName name="int_2" localSheetId="18">_p1</definedName>
    <definedName name="int_2" localSheetId="45">_p1</definedName>
    <definedName name="int_2" localSheetId="16">_p1</definedName>
    <definedName name="int_2">_p1</definedName>
    <definedName name="int_3" localSheetId="39">_p1</definedName>
    <definedName name="int_3" localSheetId="20">_p1</definedName>
    <definedName name="int_3" localSheetId="4">_p1</definedName>
    <definedName name="int_3" localSheetId="25">_p1</definedName>
    <definedName name="int_3" localSheetId="27">_p1</definedName>
    <definedName name="int_3" localSheetId="31">_p1</definedName>
    <definedName name="int_3" localSheetId="35">_p1</definedName>
    <definedName name="int_3" localSheetId="33">_p1</definedName>
    <definedName name="int_3" localSheetId="53">_p1</definedName>
    <definedName name="int_3" localSheetId="29">_p1</definedName>
    <definedName name="int_3" localSheetId="49">_p1</definedName>
    <definedName name="int_3" localSheetId="6">_p1</definedName>
    <definedName name="int_3" localSheetId="41">_p1</definedName>
    <definedName name="int_3" localSheetId="8">_p1</definedName>
    <definedName name="int_3" localSheetId="43">_p1</definedName>
    <definedName name="int_3" localSheetId="10">_p1</definedName>
    <definedName name="int_3" localSheetId="37">_p1</definedName>
    <definedName name="int_3" localSheetId="12">_p1</definedName>
    <definedName name="int_3" localSheetId="51">_p1</definedName>
    <definedName name="int_3" localSheetId="14">_p1</definedName>
    <definedName name="int_3" localSheetId="23">_p1</definedName>
    <definedName name="int_3" localSheetId="55">_p1</definedName>
    <definedName name="int_3" localSheetId="47">_p1</definedName>
    <definedName name="int_3" localSheetId="18">_p1</definedName>
    <definedName name="int_3" localSheetId="45">_p1</definedName>
    <definedName name="int_3" localSheetId="16">_p1</definedName>
    <definedName name="int_3">_p1</definedName>
    <definedName name="int_4" localSheetId="39">_p1</definedName>
    <definedName name="int_4" localSheetId="20">_p1</definedName>
    <definedName name="int_4" localSheetId="4">_p1</definedName>
    <definedName name="int_4" localSheetId="25">_p1</definedName>
    <definedName name="int_4" localSheetId="27">_p1</definedName>
    <definedName name="int_4" localSheetId="31">_p1</definedName>
    <definedName name="int_4" localSheetId="35">_p1</definedName>
    <definedName name="int_4" localSheetId="33">_p1</definedName>
    <definedName name="int_4" localSheetId="53">_p1</definedName>
    <definedName name="int_4" localSheetId="29">_p1</definedName>
    <definedName name="int_4" localSheetId="49">_p1</definedName>
    <definedName name="int_4" localSheetId="6">_p1</definedName>
    <definedName name="int_4" localSheetId="41">_p1</definedName>
    <definedName name="int_4" localSheetId="8">_p1</definedName>
    <definedName name="int_4" localSheetId="43">_p1</definedName>
    <definedName name="int_4" localSheetId="10">_p1</definedName>
    <definedName name="int_4" localSheetId="37">_p1</definedName>
    <definedName name="int_4" localSheetId="12">_p1</definedName>
    <definedName name="int_4" localSheetId="51">_p1</definedName>
    <definedName name="int_4" localSheetId="14">_p1</definedName>
    <definedName name="int_4" localSheetId="23">_p1</definedName>
    <definedName name="int_4" localSheetId="55">_p1</definedName>
    <definedName name="int_4" localSheetId="47">_p1</definedName>
    <definedName name="int_4" localSheetId="18">_p1</definedName>
    <definedName name="int_4" localSheetId="45">_p1</definedName>
    <definedName name="int_4" localSheetId="16">_p1</definedName>
    <definedName name="int_4">_p1</definedName>
    <definedName name="IntConsConcat">#REF!</definedName>
    <definedName name="IntConsDados">#REF!</definedName>
    <definedName name="INTER">#REF!</definedName>
    <definedName name="Interim_redn">#REF!</definedName>
    <definedName name="internacional" localSheetId="39">[1]!_p1</definedName>
    <definedName name="internacional" localSheetId="20">[1]!_p1</definedName>
    <definedName name="internacional" localSheetId="4">[1]!_p1</definedName>
    <definedName name="internacional" localSheetId="25">[1]!_p1</definedName>
    <definedName name="internacional" localSheetId="27">[1]!_p1</definedName>
    <definedName name="internacional" localSheetId="31">[1]!_p1</definedName>
    <definedName name="internacional" localSheetId="35">[1]!_p1</definedName>
    <definedName name="internacional" localSheetId="33">[1]!_p1</definedName>
    <definedName name="internacional" localSheetId="53">[1]!_p1</definedName>
    <definedName name="internacional" localSheetId="29">[1]!_p1</definedName>
    <definedName name="internacional" localSheetId="49">[1]!_p1</definedName>
    <definedName name="internacional" localSheetId="6">[1]!_p1</definedName>
    <definedName name="internacional" localSheetId="41">[1]!_p1</definedName>
    <definedName name="internacional" localSheetId="8">[1]!_p1</definedName>
    <definedName name="internacional" localSheetId="43">[1]!_p1</definedName>
    <definedName name="internacional" localSheetId="10">[1]!_p1</definedName>
    <definedName name="internacional" localSheetId="37">[1]!_p1</definedName>
    <definedName name="internacional" localSheetId="12">[1]!_p1</definedName>
    <definedName name="internacional" localSheetId="51">[1]!_p1</definedName>
    <definedName name="internacional" localSheetId="14">[1]!_p1</definedName>
    <definedName name="internacional" localSheetId="23">[1]!_p1</definedName>
    <definedName name="internacional" localSheetId="55">[0]!_p1</definedName>
    <definedName name="internacional" localSheetId="47">[1]!_p1</definedName>
    <definedName name="internacional" localSheetId="18">[1]!_p1</definedName>
    <definedName name="internacional" localSheetId="45">[1]!_p1</definedName>
    <definedName name="internacional" localSheetId="16">[1]!_p1</definedName>
    <definedName name="internacional">[0]!_p1</definedName>
    <definedName name="internacional_15">#NAME?</definedName>
    <definedName name="internacional_16">#NAME?</definedName>
    <definedName name="internacional_17">#NAME?</definedName>
    <definedName name="Internet" localSheetId="39">[1]!__p1</definedName>
    <definedName name="Internet" localSheetId="20">[1]!__p1</definedName>
    <definedName name="Internet" localSheetId="4">[1]!__p1</definedName>
    <definedName name="Internet" localSheetId="25">[1]!__p1</definedName>
    <definedName name="Internet" localSheetId="27">[1]!__p1</definedName>
    <definedName name="Internet" localSheetId="31">[1]!__p1</definedName>
    <definedName name="Internet" localSheetId="35">[1]!__p1</definedName>
    <definedName name="Internet" localSheetId="33">[1]!__p1</definedName>
    <definedName name="Internet" localSheetId="53">[1]!__p1</definedName>
    <definedName name="Internet" localSheetId="29">[1]!__p1</definedName>
    <definedName name="Internet" localSheetId="49">[1]!__p1</definedName>
    <definedName name="Internet" localSheetId="6">[1]!__p1</definedName>
    <definedName name="Internet" localSheetId="41">[1]!__p1</definedName>
    <definedName name="Internet" localSheetId="8">[1]!__p1</definedName>
    <definedName name="Internet" localSheetId="43">[1]!__p1</definedName>
    <definedName name="Internet" localSheetId="10">[1]!__p1</definedName>
    <definedName name="Internet" localSheetId="37">[1]!__p1</definedName>
    <definedName name="Internet" localSheetId="12">[1]!__p1</definedName>
    <definedName name="Internet" localSheetId="51">[1]!__p1</definedName>
    <definedName name="Internet" localSheetId="14">[1]!__p1</definedName>
    <definedName name="Internet" localSheetId="23">[1]!__p1</definedName>
    <definedName name="Internet" localSheetId="55">[0]!__p1</definedName>
    <definedName name="Internet" localSheetId="47">[1]!__p1</definedName>
    <definedName name="Internet" localSheetId="18">[1]!__p1</definedName>
    <definedName name="Internet" localSheetId="45">[1]!__p1</definedName>
    <definedName name="Internet" localSheetId="16">[1]!__p1</definedName>
    <definedName name="Internet">[0]!__p1</definedName>
    <definedName name="Internet_10">#NAME?</definedName>
    <definedName name="Internet_11">#NAME?</definedName>
    <definedName name="Internet_12">#NAME?</definedName>
    <definedName name="Internet_13">#NAME?</definedName>
    <definedName name="Internet_20">#NAME?</definedName>
    <definedName name="Internet_21">#NAME?</definedName>
    <definedName name="Internet_3">#NAME?</definedName>
    <definedName name="Internet_6">#NAME?</definedName>
    <definedName name="Internet_7">#NAME?</definedName>
    <definedName name="Internet_8">#NAME?</definedName>
    <definedName name="Internet_9">#NAME?</definedName>
    <definedName name="Internet3">#REF!</definedName>
    <definedName name="Intimus" localSheetId="25" hidden="1">{"'Comercial'!$A$1:$K$258","'Comercial'!$A$1:$K$257"}</definedName>
    <definedName name="Intimus" localSheetId="27" hidden="1">{"'Comercial'!$A$1:$K$258","'Comercial'!$A$1:$K$257"}</definedName>
    <definedName name="Intimus" localSheetId="31" hidden="1">{"'Comercial'!$A$1:$K$258","'Comercial'!$A$1:$K$257"}</definedName>
    <definedName name="Intimus" localSheetId="29" hidden="1">{"'Comercial'!$A$1:$K$258","'Comercial'!$A$1:$K$257"}</definedName>
    <definedName name="Intimus" localSheetId="23" hidden="1">{"'Comercial'!$A$1:$K$258","'Comercial'!$A$1:$K$257"}</definedName>
    <definedName name="Intimus" localSheetId="55" hidden="1">{"'Comercial'!$A$1:$K$258","'Comercial'!$A$1:$K$257"}</definedName>
    <definedName name="Intimus" hidden="1">{"'Comercial'!$A$1:$K$258","'Comercial'!$A$1:$K$257"}</definedName>
    <definedName name="IntOpBd">#REF!</definedName>
    <definedName name="inv">#REF!</definedName>
    <definedName name="investimenti" localSheetId="25" hidden="1">{"'listino'!$A$1:$D$55"}</definedName>
    <definedName name="investimenti" localSheetId="27" hidden="1">{"'listino'!$A$1:$D$55"}</definedName>
    <definedName name="investimenti" localSheetId="31" hidden="1">{"'listino'!$A$1:$D$55"}</definedName>
    <definedName name="investimenti" localSheetId="29" hidden="1">{"'listino'!$A$1:$D$55"}</definedName>
    <definedName name="investimenti" localSheetId="23" hidden="1">{"'listino'!$A$1:$D$55"}</definedName>
    <definedName name="investimenti" localSheetId="55" hidden="1">{"'listino'!$A$1:$D$55"}</definedName>
    <definedName name="investimenti" hidden="1">{"'listino'!$A$1:$D$55"}</definedName>
    <definedName name="IO" localSheetId="39">[1]!_p1</definedName>
    <definedName name="IO" localSheetId="20">[1]!_p1</definedName>
    <definedName name="IO" localSheetId="4">[1]!_p1</definedName>
    <definedName name="IO" localSheetId="25">[1]!_p1</definedName>
    <definedName name="IO" localSheetId="27">[1]!_p1</definedName>
    <definedName name="IO" localSheetId="31">[1]!_p1</definedName>
    <definedName name="IO" localSheetId="35">[1]!_p1</definedName>
    <definedName name="IO" localSheetId="33">[1]!_p1</definedName>
    <definedName name="IO" localSheetId="53">[1]!_p1</definedName>
    <definedName name="IO" localSheetId="29">[1]!_p1</definedName>
    <definedName name="IO" localSheetId="49">[1]!_p1</definedName>
    <definedName name="IO" localSheetId="6">[1]!_p1</definedName>
    <definedName name="IO" localSheetId="41">[1]!_p1</definedName>
    <definedName name="IO" localSheetId="8">[1]!_p1</definedName>
    <definedName name="IO" localSheetId="43">[1]!_p1</definedName>
    <definedName name="IO" localSheetId="10">[1]!_p1</definedName>
    <definedName name="IO" localSheetId="37">[1]!_p1</definedName>
    <definedName name="IO" localSheetId="12">[1]!_p1</definedName>
    <definedName name="IO" localSheetId="51">[1]!_p1</definedName>
    <definedName name="IO" localSheetId="14">[1]!_p1</definedName>
    <definedName name="IO" localSheetId="23">[1]!_p1</definedName>
    <definedName name="IO" localSheetId="55">[0]!_p1</definedName>
    <definedName name="IO" localSheetId="47">[1]!_p1</definedName>
    <definedName name="IO" localSheetId="18">[1]!_p1</definedName>
    <definedName name="IO" localSheetId="45">[1]!_p1</definedName>
    <definedName name="IO" localSheetId="16">[1]!_p1</definedName>
    <definedName name="IO">[0]!_p1</definedName>
    <definedName name="ioht" localSheetId="39">[1]!____p1</definedName>
    <definedName name="ioht" localSheetId="20">[1]!____p1</definedName>
    <definedName name="ioht" localSheetId="4">[1]!____p1</definedName>
    <definedName name="ioht" localSheetId="25">[1]!____p1</definedName>
    <definedName name="ioht" localSheetId="27">[1]!____p1</definedName>
    <definedName name="ioht" localSheetId="31">[1]!____p1</definedName>
    <definedName name="ioht" localSheetId="35">[1]!____p1</definedName>
    <definedName name="ioht" localSheetId="33">[1]!____p1</definedName>
    <definedName name="ioht" localSheetId="53">[1]!____p1</definedName>
    <definedName name="ioht" localSheetId="29">[1]!____p1</definedName>
    <definedName name="ioht" localSheetId="49">[1]!____p1</definedName>
    <definedName name="ioht" localSheetId="6">[1]!____p1</definedName>
    <definedName name="ioht" localSheetId="41">[1]!____p1</definedName>
    <definedName name="ioht" localSheetId="8">[1]!____p1</definedName>
    <definedName name="ioht" localSheetId="43">[1]!____p1</definedName>
    <definedName name="ioht" localSheetId="10">[1]!____p1</definedName>
    <definedName name="ioht" localSheetId="37">[1]!____p1</definedName>
    <definedName name="ioht" localSheetId="12">[1]!____p1</definedName>
    <definedName name="ioht" localSheetId="51">[1]!____p1</definedName>
    <definedName name="ioht" localSheetId="14">[1]!____p1</definedName>
    <definedName name="ioht" localSheetId="23">[1]!____p1</definedName>
    <definedName name="ioht" localSheetId="55">[0]!____p1</definedName>
    <definedName name="ioht" localSheetId="47">[1]!____p1</definedName>
    <definedName name="ioht" localSheetId="18">[1]!____p1</definedName>
    <definedName name="ioht" localSheetId="45">[1]!____p1</definedName>
    <definedName name="ioht" localSheetId="16">[1]!____p1</definedName>
    <definedName name="ioht">[0]!____p1</definedName>
    <definedName name="iojiojiojiojio">#REF!</definedName>
    <definedName name="ioluyou">#REF!</definedName>
    <definedName name="iolyuo">#REF!</definedName>
    <definedName name="IOUG">#REF!</definedName>
    <definedName name="IPCA">#REF!</definedName>
    <definedName name="IPI">#REF!</definedName>
    <definedName name="ipoijui">#REF!</definedName>
    <definedName name="IPOIPIO">#REF!</definedName>
    <definedName name="IPPortsCosts">#REF!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40331.7636805556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39036.4994560185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ATUAL">#N/A</definedName>
    <definedName name="IQNOGO">TRUE</definedName>
    <definedName name="IQTRUE">TRUE</definedName>
    <definedName name="IR">#REF!</definedName>
    <definedName name="Irlanda_against">#REF!,#REF!,#REF!</definedName>
    <definedName name="Irlanda_played">#REF!,#REF!,#REF!</definedName>
    <definedName name="ISS">#REF!</definedName>
    <definedName name="ISSSat">#REF!</definedName>
    <definedName name="istoe">#REF!</definedName>
    <definedName name="istoe_1">#REF!</definedName>
    <definedName name="istoe_2">#REF!</definedName>
    <definedName name="istoe_3">#REF!</definedName>
    <definedName name="istoejulho">#REF!</definedName>
    <definedName name="it" localSheetId="39">[1]!_p1</definedName>
    <definedName name="it" localSheetId="20">[1]!_p1</definedName>
    <definedName name="it" localSheetId="4">[1]!_p1</definedName>
    <definedName name="it" localSheetId="25">[1]!_p1</definedName>
    <definedName name="it" localSheetId="27">[1]!_p1</definedName>
    <definedName name="it" localSheetId="31">[1]!_p1</definedName>
    <definedName name="it" localSheetId="35">[1]!_p1</definedName>
    <definedName name="it" localSheetId="33">[1]!_p1</definedName>
    <definedName name="it" localSheetId="53">[1]!_p1</definedName>
    <definedName name="it" localSheetId="29">[1]!_p1</definedName>
    <definedName name="it" localSheetId="49">[1]!_p1</definedName>
    <definedName name="it" localSheetId="6">[1]!_p1</definedName>
    <definedName name="it" localSheetId="41">[1]!_p1</definedName>
    <definedName name="it" localSheetId="8">[1]!_p1</definedName>
    <definedName name="it" localSheetId="43">[1]!_p1</definedName>
    <definedName name="it" localSheetId="10">[1]!_p1</definedName>
    <definedName name="it" localSheetId="37">[1]!_p1</definedName>
    <definedName name="it" localSheetId="12">[1]!_p1</definedName>
    <definedName name="it" localSheetId="51">[1]!_p1</definedName>
    <definedName name="it" localSheetId="14">[1]!_p1</definedName>
    <definedName name="it" localSheetId="23">[1]!_p1</definedName>
    <definedName name="it" localSheetId="55">[0]!_p1</definedName>
    <definedName name="it" localSheetId="47">[1]!_p1</definedName>
    <definedName name="it" localSheetId="18">[1]!_p1</definedName>
    <definedName name="it" localSheetId="45">[1]!_p1</definedName>
    <definedName name="it" localSheetId="16">[1]!_p1</definedName>
    <definedName name="it">[0]!_p1</definedName>
    <definedName name="it_1" localSheetId="39">_p1</definedName>
    <definedName name="it_1" localSheetId="20">_p1</definedName>
    <definedName name="it_1" localSheetId="4">_p1</definedName>
    <definedName name="it_1" localSheetId="25">_p1</definedName>
    <definedName name="it_1" localSheetId="27">_p1</definedName>
    <definedName name="it_1" localSheetId="31">_p1</definedName>
    <definedName name="it_1" localSheetId="35">_p1</definedName>
    <definedName name="it_1" localSheetId="33">_p1</definedName>
    <definedName name="it_1" localSheetId="53">_p1</definedName>
    <definedName name="it_1" localSheetId="29">_p1</definedName>
    <definedName name="it_1" localSheetId="49">_p1</definedName>
    <definedName name="it_1" localSheetId="6">_p1</definedName>
    <definedName name="it_1" localSheetId="41">_p1</definedName>
    <definedName name="it_1" localSheetId="8">_p1</definedName>
    <definedName name="it_1" localSheetId="43">_p1</definedName>
    <definedName name="it_1" localSheetId="10">_p1</definedName>
    <definedName name="it_1" localSheetId="37">_p1</definedName>
    <definedName name="it_1" localSheetId="12">_p1</definedName>
    <definedName name="it_1" localSheetId="51">_p1</definedName>
    <definedName name="it_1" localSheetId="14">_p1</definedName>
    <definedName name="it_1" localSheetId="23">_p1</definedName>
    <definedName name="it_1" localSheetId="55">_p1</definedName>
    <definedName name="it_1" localSheetId="47">_p1</definedName>
    <definedName name="it_1" localSheetId="18">_p1</definedName>
    <definedName name="it_1" localSheetId="45">_p1</definedName>
    <definedName name="it_1" localSheetId="16">_p1</definedName>
    <definedName name="it_1">_p1</definedName>
    <definedName name="it_2" localSheetId="39">_p1</definedName>
    <definedName name="it_2" localSheetId="20">_p1</definedName>
    <definedName name="it_2" localSheetId="4">_p1</definedName>
    <definedName name="it_2" localSheetId="25">_p1</definedName>
    <definedName name="it_2" localSheetId="27">_p1</definedName>
    <definedName name="it_2" localSheetId="31">_p1</definedName>
    <definedName name="it_2" localSheetId="35">_p1</definedName>
    <definedName name="it_2" localSheetId="33">_p1</definedName>
    <definedName name="it_2" localSheetId="53">_p1</definedName>
    <definedName name="it_2" localSheetId="29">_p1</definedName>
    <definedName name="it_2" localSheetId="49">_p1</definedName>
    <definedName name="it_2" localSheetId="6">_p1</definedName>
    <definedName name="it_2" localSheetId="41">_p1</definedName>
    <definedName name="it_2" localSheetId="8">_p1</definedName>
    <definedName name="it_2" localSheetId="43">_p1</definedName>
    <definedName name="it_2" localSheetId="10">_p1</definedName>
    <definedName name="it_2" localSheetId="37">_p1</definedName>
    <definedName name="it_2" localSheetId="12">_p1</definedName>
    <definedName name="it_2" localSheetId="51">_p1</definedName>
    <definedName name="it_2" localSheetId="14">_p1</definedName>
    <definedName name="it_2" localSheetId="23">_p1</definedName>
    <definedName name="it_2" localSheetId="55">_p1</definedName>
    <definedName name="it_2" localSheetId="47">_p1</definedName>
    <definedName name="it_2" localSheetId="18">_p1</definedName>
    <definedName name="it_2" localSheetId="45">_p1</definedName>
    <definedName name="it_2" localSheetId="16">_p1</definedName>
    <definedName name="it_2">_p1</definedName>
    <definedName name="it_3" localSheetId="39">_p1</definedName>
    <definedName name="it_3" localSheetId="20">_p1</definedName>
    <definedName name="it_3" localSheetId="4">_p1</definedName>
    <definedName name="it_3" localSheetId="25">_p1</definedName>
    <definedName name="it_3" localSheetId="27">_p1</definedName>
    <definedName name="it_3" localSheetId="31">_p1</definedName>
    <definedName name="it_3" localSheetId="35">_p1</definedName>
    <definedName name="it_3" localSheetId="33">_p1</definedName>
    <definedName name="it_3" localSheetId="53">_p1</definedName>
    <definedName name="it_3" localSheetId="29">_p1</definedName>
    <definedName name="it_3" localSheetId="49">_p1</definedName>
    <definedName name="it_3" localSheetId="6">_p1</definedName>
    <definedName name="it_3" localSheetId="41">_p1</definedName>
    <definedName name="it_3" localSheetId="8">_p1</definedName>
    <definedName name="it_3" localSheetId="43">_p1</definedName>
    <definedName name="it_3" localSheetId="10">_p1</definedName>
    <definedName name="it_3" localSheetId="37">_p1</definedName>
    <definedName name="it_3" localSheetId="12">_p1</definedName>
    <definedName name="it_3" localSheetId="51">_p1</definedName>
    <definedName name="it_3" localSheetId="14">_p1</definedName>
    <definedName name="it_3" localSheetId="23">_p1</definedName>
    <definedName name="it_3" localSheetId="55">_p1</definedName>
    <definedName name="it_3" localSheetId="47">_p1</definedName>
    <definedName name="it_3" localSheetId="18">_p1</definedName>
    <definedName name="it_3" localSheetId="45">_p1</definedName>
    <definedName name="it_3" localSheetId="16">_p1</definedName>
    <definedName name="it_3">_p1</definedName>
    <definedName name="it_4" localSheetId="39">_p1</definedName>
    <definedName name="it_4" localSheetId="20">_p1</definedName>
    <definedName name="it_4" localSheetId="4">_p1</definedName>
    <definedName name="it_4" localSheetId="25">_p1</definedName>
    <definedName name="it_4" localSheetId="27">_p1</definedName>
    <definedName name="it_4" localSheetId="31">_p1</definedName>
    <definedName name="it_4" localSheetId="35">_p1</definedName>
    <definedName name="it_4" localSheetId="33">_p1</definedName>
    <definedName name="it_4" localSheetId="53">_p1</definedName>
    <definedName name="it_4" localSheetId="29">_p1</definedName>
    <definedName name="it_4" localSheetId="49">_p1</definedName>
    <definedName name="it_4" localSheetId="6">_p1</definedName>
    <definedName name="it_4" localSheetId="41">_p1</definedName>
    <definedName name="it_4" localSheetId="8">_p1</definedName>
    <definedName name="it_4" localSheetId="43">_p1</definedName>
    <definedName name="it_4" localSheetId="10">_p1</definedName>
    <definedName name="it_4" localSheetId="37">_p1</definedName>
    <definedName name="it_4" localSheetId="12">_p1</definedName>
    <definedName name="it_4" localSheetId="51">_p1</definedName>
    <definedName name="it_4" localSheetId="14">_p1</definedName>
    <definedName name="it_4" localSheetId="23">_p1</definedName>
    <definedName name="it_4" localSheetId="55">_p1</definedName>
    <definedName name="it_4" localSheetId="47">_p1</definedName>
    <definedName name="it_4" localSheetId="18">_p1</definedName>
    <definedName name="it_4" localSheetId="45">_p1</definedName>
    <definedName name="it_4" localSheetId="16">_p1</definedName>
    <definedName name="it_4">_p1</definedName>
    <definedName name="ITA" localSheetId="39">[1]!_p1</definedName>
    <definedName name="ITA" localSheetId="20">[1]!_p1</definedName>
    <definedName name="ITA" localSheetId="4">[1]!_p1</definedName>
    <definedName name="ITA" localSheetId="25">[1]!_p1</definedName>
    <definedName name="ITA" localSheetId="27">[1]!_p1</definedName>
    <definedName name="ITA" localSheetId="31">[1]!_p1</definedName>
    <definedName name="ITA" localSheetId="35">[1]!_p1</definedName>
    <definedName name="ITA" localSheetId="33">[1]!_p1</definedName>
    <definedName name="ITA" localSheetId="53">[1]!_p1</definedName>
    <definedName name="ITA" localSheetId="29">[1]!_p1</definedName>
    <definedName name="ITA" localSheetId="49">[1]!_p1</definedName>
    <definedName name="ITA" localSheetId="6">[1]!_p1</definedName>
    <definedName name="ITA" localSheetId="41">[1]!_p1</definedName>
    <definedName name="ITA" localSheetId="8">[1]!_p1</definedName>
    <definedName name="ITA" localSheetId="43">[1]!_p1</definedName>
    <definedName name="ITA" localSheetId="10">[1]!_p1</definedName>
    <definedName name="ITA" localSheetId="37">[1]!_p1</definedName>
    <definedName name="ITA" localSheetId="12">[1]!_p1</definedName>
    <definedName name="ITA" localSheetId="51">[1]!_p1</definedName>
    <definedName name="ITA" localSheetId="14">[1]!_p1</definedName>
    <definedName name="ITA" localSheetId="23">[1]!_p1</definedName>
    <definedName name="ITA" localSheetId="55">[0]!_p1</definedName>
    <definedName name="ITA" localSheetId="47">[1]!_p1</definedName>
    <definedName name="ITA" localSheetId="18">[1]!_p1</definedName>
    <definedName name="ITA" localSheetId="45">[1]!_p1</definedName>
    <definedName name="ITA" localSheetId="16">[1]!_p1</definedName>
    <definedName name="ITA">[0]!_p1</definedName>
    <definedName name="ITA_1" localSheetId="39">_p1</definedName>
    <definedName name="ITA_1" localSheetId="20">_p1</definedName>
    <definedName name="ITA_1" localSheetId="4">_p1</definedName>
    <definedName name="ITA_1" localSheetId="25">_p1</definedName>
    <definedName name="ITA_1" localSheetId="27">_p1</definedName>
    <definedName name="ITA_1" localSheetId="31">_p1</definedName>
    <definedName name="ITA_1" localSheetId="35">_p1</definedName>
    <definedName name="ITA_1" localSheetId="33">_p1</definedName>
    <definedName name="ITA_1" localSheetId="53">_p1</definedName>
    <definedName name="ITA_1" localSheetId="29">_p1</definedName>
    <definedName name="ITA_1" localSheetId="49">_p1</definedName>
    <definedName name="ITA_1" localSheetId="6">_p1</definedName>
    <definedName name="ITA_1" localSheetId="41">_p1</definedName>
    <definedName name="ITA_1" localSheetId="8">_p1</definedName>
    <definedName name="ITA_1" localSheetId="43">_p1</definedName>
    <definedName name="ITA_1" localSheetId="10">_p1</definedName>
    <definedName name="ITA_1" localSheetId="37">_p1</definedName>
    <definedName name="ITA_1" localSheetId="12">_p1</definedName>
    <definedName name="ITA_1" localSheetId="51">_p1</definedName>
    <definedName name="ITA_1" localSheetId="14">_p1</definedName>
    <definedName name="ITA_1" localSheetId="23">_p1</definedName>
    <definedName name="ITA_1" localSheetId="55">_p1</definedName>
    <definedName name="ITA_1" localSheetId="47">_p1</definedName>
    <definedName name="ITA_1" localSheetId="18">_p1</definedName>
    <definedName name="ITA_1" localSheetId="45">_p1</definedName>
    <definedName name="ITA_1" localSheetId="16">_p1</definedName>
    <definedName name="ITA_1">_p1</definedName>
    <definedName name="ITA_2" localSheetId="39">_p1</definedName>
    <definedName name="ITA_2" localSheetId="20">_p1</definedName>
    <definedName name="ITA_2" localSheetId="4">_p1</definedName>
    <definedName name="ITA_2" localSheetId="25">_p1</definedName>
    <definedName name="ITA_2" localSheetId="27">_p1</definedName>
    <definedName name="ITA_2" localSheetId="31">_p1</definedName>
    <definedName name="ITA_2" localSheetId="35">_p1</definedName>
    <definedName name="ITA_2" localSheetId="33">_p1</definedName>
    <definedName name="ITA_2" localSheetId="53">_p1</definedName>
    <definedName name="ITA_2" localSheetId="29">_p1</definedName>
    <definedName name="ITA_2" localSheetId="49">_p1</definedName>
    <definedName name="ITA_2" localSheetId="6">_p1</definedName>
    <definedName name="ITA_2" localSheetId="41">_p1</definedName>
    <definedName name="ITA_2" localSheetId="8">_p1</definedName>
    <definedName name="ITA_2" localSheetId="43">_p1</definedName>
    <definedName name="ITA_2" localSheetId="10">_p1</definedName>
    <definedName name="ITA_2" localSheetId="37">_p1</definedName>
    <definedName name="ITA_2" localSheetId="12">_p1</definedName>
    <definedName name="ITA_2" localSheetId="51">_p1</definedName>
    <definedName name="ITA_2" localSheetId="14">_p1</definedName>
    <definedName name="ITA_2" localSheetId="23">_p1</definedName>
    <definedName name="ITA_2" localSheetId="55">_p1</definedName>
    <definedName name="ITA_2" localSheetId="47">_p1</definedName>
    <definedName name="ITA_2" localSheetId="18">_p1</definedName>
    <definedName name="ITA_2" localSheetId="45">_p1</definedName>
    <definedName name="ITA_2" localSheetId="16">_p1</definedName>
    <definedName name="ITA_2">_p1</definedName>
    <definedName name="ITA_3" localSheetId="39">_p1</definedName>
    <definedName name="ITA_3" localSheetId="20">_p1</definedName>
    <definedName name="ITA_3" localSheetId="4">_p1</definedName>
    <definedName name="ITA_3" localSheetId="25">_p1</definedName>
    <definedName name="ITA_3" localSheetId="27">_p1</definedName>
    <definedName name="ITA_3" localSheetId="31">_p1</definedName>
    <definedName name="ITA_3" localSheetId="35">_p1</definedName>
    <definedName name="ITA_3" localSheetId="33">_p1</definedName>
    <definedName name="ITA_3" localSheetId="53">_p1</definedName>
    <definedName name="ITA_3" localSheetId="29">_p1</definedName>
    <definedName name="ITA_3" localSheetId="49">_p1</definedName>
    <definedName name="ITA_3" localSheetId="6">_p1</definedName>
    <definedName name="ITA_3" localSheetId="41">_p1</definedName>
    <definedName name="ITA_3" localSheetId="8">_p1</definedName>
    <definedName name="ITA_3" localSheetId="43">_p1</definedName>
    <definedName name="ITA_3" localSheetId="10">_p1</definedName>
    <definedName name="ITA_3" localSheetId="37">_p1</definedName>
    <definedName name="ITA_3" localSheetId="12">_p1</definedName>
    <definedName name="ITA_3" localSheetId="51">_p1</definedName>
    <definedName name="ITA_3" localSheetId="14">_p1</definedName>
    <definedName name="ITA_3" localSheetId="23">_p1</definedName>
    <definedName name="ITA_3" localSheetId="55">_p1</definedName>
    <definedName name="ITA_3" localSheetId="47">_p1</definedName>
    <definedName name="ITA_3" localSheetId="18">_p1</definedName>
    <definedName name="ITA_3" localSheetId="45">_p1</definedName>
    <definedName name="ITA_3" localSheetId="16">_p1</definedName>
    <definedName name="ITA_3">_p1</definedName>
    <definedName name="ITA_4" localSheetId="39">_p1</definedName>
    <definedName name="ITA_4" localSheetId="20">_p1</definedName>
    <definedName name="ITA_4" localSheetId="4">_p1</definedName>
    <definedName name="ITA_4" localSheetId="25">_p1</definedName>
    <definedName name="ITA_4" localSheetId="27">_p1</definedName>
    <definedName name="ITA_4" localSheetId="31">_p1</definedName>
    <definedName name="ITA_4" localSheetId="35">_p1</definedName>
    <definedName name="ITA_4" localSheetId="33">_p1</definedName>
    <definedName name="ITA_4" localSheetId="53">_p1</definedName>
    <definedName name="ITA_4" localSheetId="29">_p1</definedName>
    <definedName name="ITA_4" localSheetId="49">_p1</definedName>
    <definedName name="ITA_4" localSheetId="6">_p1</definedName>
    <definedName name="ITA_4" localSheetId="41">_p1</definedName>
    <definedName name="ITA_4" localSheetId="8">_p1</definedName>
    <definedName name="ITA_4" localSheetId="43">_p1</definedName>
    <definedName name="ITA_4" localSheetId="10">_p1</definedName>
    <definedName name="ITA_4" localSheetId="37">_p1</definedName>
    <definedName name="ITA_4" localSheetId="12">_p1</definedName>
    <definedName name="ITA_4" localSheetId="51">_p1</definedName>
    <definedName name="ITA_4" localSheetId="14">_p1</definedName>
    <definedName name="ITA_4" localSheetId="23">_p1</definedName>
    <definedName name="ITA_4" localSheetId="55">_p1</definedName>
    <definedName name="ITA_4" localSheetId="47">_p1</definedName>
    <definedName name="ITA_4" localSheetId="18">_p1</definedName>
    <definedName name="ITA_4" localSheetId="45">_p1</definedName>
    <definedName name="ITA_4" localSheetId="16">_p1</definedName>
    <definedName name="ITA_4">_p1</definedName>
    <definedName name="Itália_against">#REF!,#REF!,#REF!</definedName>
    <definedName name="Itália_played">#REF!,#REF!,#REF!</definedName>
    <definedName name="ITANALYSIS">#REF!</definedName>
    <definedName name="itau" localSheetId="39">[1]!_p1</definedName>
    <definedName name="itau" localSheetId="20">[1]!_p1</definedName>
    <definedName name="itau" localSheetId="4">[1]!_p1</definedName>
    <definedName name="itau" localSheetId="25">[1]!_p1</definedName>
    <definedName name="itau" localSheetId="27">[1]!_p1</definedName>
    <definedName name="itau" localSheetId="31">[1]!_p1</definedName>
    <definedName name="itau" localSheetId="35">[1]!_p1</definedName>
    <definedName name="itau" localSheetId="33">[1]!_p1</definedName>
    <definedName name="itau" localSheetId="53">[1]!_p1</definedName>
    <definedName name="itau" localSheetId="29">[1]!_p1</definedName>
    <definedName name="itau" localSheetId="49">[1]!_p1</definedName>
    <definedName name="itau" localSheetId="6">[1]!_p1</definedName>
    <definedName name="itau" localSheetId="41">[1]!_p1</definedName>
    <definedName name="itau" localSheetId="8">[1]!_p1</definedName>
    <definedName name="itau" localSheetId="43">[1]!_p1</definedName>
    <definedName name="itau" localSheetId="10">[1]!_p1</definedName>
    <definedName name="itau" localSheetId="37">[1]!_p1</definedName>
    <definedName name="itau" localSheetId="12">[1]!_p1</definedName>
    <definedName name="itau" localSheetId="51">[1]!_p1</definedName>
    <definedName name="itau" localSheetId="14">[1]!_p1</definedName>
    <definedName name="itau" localSheetId="23">[1]!_p1</definedName>
    <definedName name="itau" localSheetId="55">[0]!_p1</definedName>
    <definedName name="itau" localSheetId="47">[1]!_p1</definedName>
    <definedName name="itau" localSheetId="18">[1]!_p1</definedName>
    <definedName name="itau" localSheetId="45">[1]!_p1</definedName>
    <definedName name="itau" localSheetId="16">[1]!_p1</definedName>
    <definedName name="itau">[0]!_p1</definedName>
    <definedName name="itau_1" localSheetId="39">_p1</definedName>
    <definedName name="itau_1" localSheetId="20">_p1</definedName>
    <definedName name="itau_1" localSheetId="4">_p1</definedName>
    <definedName name="itau_1" localSheetId="25">_p1</definedName>
    <definedName name="itau_1" localSheetId="27">_p1</definedName>
    <definedName name="itau_1" localSheetId="31">_p1</definedName>
    <definedName name="itau_1" localSheetId="35">_p1</definedName>
    <definedName name="itau_1" localSheetId="33">_p1</definedName>
    <definedName name="itau_1" localSheetId="53">_p1</definedName>
    <definedName name="itau_1" localSheetId="29">_p1</definedName>
    <definedName name="itau_1" localSheetId="49">_p1</definedName>
    <definedName name="itau_1" localSheetId="6">_p1</definedName>
    <definedName name="itau_1" localSheetId="41">_p1</definedName>
    <definedName name="itau_1" localSheetId="8">_p1</definedName>
    <definedName name="itau_1" localSheetId="43">_p1</definedName>
    <definedName name="itau_1" localSheetId="10">_p1</definedName>
    <definedName name="itau_1" localSheetId="37">_p1</definedName>
    <definedName name="itau_1" localSheetId="12">_p1</definedName>
    <definedName name="itau_1" localSheetId="51">_p1</definedName>
    <definedName name="itau_1" localSheetId="14">_p1</definedName>
    <definedName name="itau_1" localSheetId="23">_p1</definedName>
    <definedName name="itau_1" localSheetId="55">_p1</definedName>
    <definedName name="itau_1" localSheetId="47">_p1</definedName>
    <definedName name="itau_1" localSheetId="18">_p1</definedName>
    <definedName name="itau_1" localSheetId="45">_p1</definedName>
    <definedName name="itau_1" localSheetId="16">_p1</definedName>
    <definedName name="itau_1">_p1</definedName>
    <definedName name="itau_2" localSheetId="39">_p1</definedName>
    <definedName name="itau_2" localSheetId="20">_p1</definedName>
    <definedName name="itau_2" localSheetId="4">_p1</definedName>
    <definedName name="itau_2" localSheetId="25">_p1</definedName>
    <definedName name="itau_2" localSheetId="27">_p1</definedName>
    <definedName name="itau_2" localSheetId="31">_p1</definedName>
    <definedName name="itau_2" localSheetId="35">_p1</definedName>
    <definedName name="itau_2" localSheetId="33">_p1</definedName>
    <definedName name="itau_2" localSheetId="53">_p1</definedName>
    <definedName name="itau_2" localSheetId="29">_p1</definedName>
    <definedName name="itau_2" localSheetId="49">_p1</definedName>
    <definedName name="itau_2" localSheetId="6">_p1</definedName>
    <definedName name="itau_2" localSheetId="41">_p1</definedName>
    <definedName name="itau_2" localSheetId="8">_p1</definedName>
    <definedName name="itau_2" localSheetId="43">_p1</definedName>
    <definedName name="itau_2" localSheetId="10">_p1</definedName>
    <definedName name="itau_2" localSheetId="37">_p1</definedName>
    <definedName name="itau_2" localSheetId="12">_p1</definedName>
    <definedName name="itau_2" localSheetId="51">_p1</definedName>
    <definedName name="itau_2" localSheetId="14">_p1</definedName>
    <definedName name="itau_2" localSheetId="23">_p1</definedName>
    <definedName name="itau_2" localSheetId="55">_p1</definedName>
    <definedName name="itau_2" localSheetId="47">_p1</definedName>
    <definedName name="itau_2" localSheetId="18">_p1</definedName>
    <definedName name="itau_2" localSheetId="45">_p1</definedName>
    <definedName name="itau_2" localSheetId="16">_p1</definedName>
    <definedName name="itau_2">_p1</definedName>
    <definedName name="itau_3" localSheetId="39">_p1</definedName>
    <definedName name="itau_3" localSheetId="20">_p1</definedName>
    <definedName name="itau_3" localSheetId="4">_p1</definedName>
    <definedName name="itau_3" localSheetId="25">_p1</definedName>
    <definedName name="itau_3" localSheetId="27">_p1</definedName>
    <definedName name="itau_3" localSheetId="31">_p1</definedName>
    <definedName name="itau_3" localSheetId="35">_p1</definedName>
    <definedName name="itau_3" localSheetId="33">_p1</definedName>
    <definedName name="itau_3" localSheetId="53">_p1</definedName>
    <definedName name="itau_3" localSheetId="29">_p1</definedName>
    <definedName name="itau_3" localSheetId="49">_p1</definedName>
    <definedName name="itau_3" localSheetId="6">_p1</definedName>
    <definedName name="itau_3" localSheetId="41">_p1</definedName>
    <definedName name="itau_3" localSheetId="8">_p1</definedName>
    <definedName name="itau_3" localSheetId="43">_p1</definedName>
    <definedName name="itau_3" localSheetId="10">_p1</definedName>
    <definedName name="itau_3" localSheetId="37">_p1</definedName>
    <definedName name="itau_3" localSheetId="12">_p1</definedName>
    <definedName name="itau_3" localSheetId="51">_p1</definedName>
    <definedName name="itau_3" localSheetId="14">_p1</definedName>
    <definedName name="itau_3" localSheetId="23">_p1</definedName>
    <definedName name="itau_3" localSheetId="55">_p1</definedName>
    <definedName name="itau_3" localSheetId="47">_p1</definedName>
    <definedName name="itau_3" localSheetId="18">_p1</definedName>
    <definedName name="itau_3" localSheetId="45">_p1</definedName>
    <definedName name="itau_3" localSheetId="16">_p1</definedName>
    <definedName name="itau_3">_p1</definedName>
    <definedName name="itau_4" localSheetId="39">_p1</definedName>
    <definedName name="itau_4" localSheetId="20">_p1</definedName>
    <definedName name="itau_4" localSheetId="4">_p1</definedName>
    <definedName name="itau_4" localSheetId="25">_p1</definedName>
    <definedName name="itau_4" localSheetId="27">_p1</definedName>
    <definedName name="itau_4" localSheetId="31">_p1</definedName>
    <definedName name="itau_4" localSheetId="35">_p1</definedName>
    <definedName name="itau_4" localSheetId="33">_p1</definedName>
    <definedName name="itau_4" localSheetId="53">_p1</definedName>
    <definedName name="itau_4" localSheetId="29">_p1</definedName>
    <definedName name="itau_4" localSheetId="49">_p1</definedName>
    <definedName name="itau_4" localSheetId="6">_p1</definedName>
    <definedName name="itau_4" localSheetId="41">_p1</definedName>
    <definedName name="itau_4" localSheetId="8">_p1</definedName>
    <definedName name="itau_4" localSheetId="43">_p1</definedName>
    <definedName name="itau_4" localSheetId="10">_p1</definedName>
    <definedName name="itau_4" localSheetId="37">_p1</definedName>
    <definedName name="itau_4" localSheetId="12">_p1</definedName>
    <definedName name="itau_4" localSheetId="51">_p1</definedName>
    <definedName name="itau_4" localSheetId="14">_p1</definedName>
    <definedName name="itau_4" localSheetId="23">_p1</definedName>
    <definedName name="itau_4" localSheetId="55">_p1</definedName>
    <definedName name="itau_4" localSheetId="47">_p1</definedName>
    <definedName name="itau_4" localSheetId="18">_p1</definedName>
    <definedName name="itau_4" localSheetId="45">_p1</definedName>
    <definedName name="itau_4" localSheetId="16">_p1</definedName>
    <definedName name="itau_4">_p1</definedName>
    <definedName name="ITAXNH">#REF!</definedName>
    <definedName name="ITEM" localSheetId="39">[1]!_p1</definedName>
    <definedName name="ITEM" localSheetId="20">[1]!_p1</definedName>
    <definedName name="ITEM" localSheetId="4">[1]!_p1</definedName>
    <definedName name="ITEM" localSheetId="25">[1]!_p1</definedName>
    <definedName name="ITEM" localSheetId="27">[1]!_p1</definedName>
    <definedName name="ITEM" localSheetId="31">[1]!_p1</definedName>
    <definedName name="ITEM" localSheetId="35">[1]!_p1</definedName>
    <definedName name="ITEM" localSheetId="33">[1]!_p1</definedName>
    <definedName name="ITEM" localSheetId="53">[1]!_p1</definedName>
    <definedName name="ITEM" localSheetId="29">[1]!_p1</definedName>
    <definedName name="ITEM" localSheetId="49">[1]!_p1</definedName>
    <definedName name="ITEM" localSheetId="6">[1]!_p1</definedName>
    <definedName name="ITEM" localSheetId="41">[1]!_p1</definedName>
    <definedName name="ITEM" localSheetId="8">[1]!_p1</definedName>
    <definedName name="ITEM" localSheetId="43">[1]!_p1</definedName>
    <definedName name="ITEM" localSheetId="10">[1]!_p1</definedName>
    <definedName name="ITEM" localSheetId="37">[1]!_p1</definedName>
    <definedName name="ITEM" localSheetId="12">[1]!_p1</definedName>
    <definedName name="ITEM" localSheetId="51">[1]!_p1</definedName>
    <definedName name="ITEM" localSheetId="14">[1]!_p1</definedName>
    <definedName name="ITEM" localSheetId="23">[1]!_p1</definedName>
    <definedName name="ITEM" localSheetId="55">[0]!_p1</definedName>
    <definedName name="ITEM" localSheetId="47">[1]!_p1</definedName>
    <definedName name="ITEM" localSheetId="18">[1]!_p1</definedName>
    <definedName name="ITEM" localSheetId="45">[1]!_p1</definedName>
    <definedName name="ITEM" localSheetId="16">[1]!_p1</definedName>
    <definedName name="ITEM">[0]!_p1</definedName>
    <definedName name="ITEM_1" localSheetId="39">_p1</definedName>
    <definedName name="ITEM_1" localSheetId="20">_p1</definedName>
    <definedName name="ITEM_1" localSheetId="4">_p1</definedName>
    <definedName name="ITEM_1" localSheetId="25">_p1</definedName>
    <definedName name="ITEM_1" localSheetId="27">_p1</definedName>
    <definedName name="ITEM_1" localSheetId="31">_p1</definedName>
    <definedName name="ITEM_1" localSheetId="35">_p1</definedName>
    <definedName name="ITEM_1" localSheetId="33">_p1</definedName>
    <definedName name="ITEM_1" localSheetId="53">_p1</definedName>
    <definedName name="ITEM_1" localSheetId="29">_p1</definedName>
    <definedName name="ITEM_1" localSheetId="49">_p1</definedName>
    <definedName name="ITEM_1" localSheetId="6">_p1</definedName>
    <definedName name="ITEM_1" localSheetId="41">_p1</definedName>
    <definedName name="ITEM_1" localSheetId="8">_p1</definedName>
    <definedName name="ITEM_1" localSheetId="43">_p1</definedName>
    <definedName name="ITEM_1" localSheetId="10">_p1</definedName>
    <definedName name="ITEM_1" localSheetId="37">_p1</definedName>
    <definedName name="ITEM_1" localSheetId="12">_p1</definedName>
    <definedName name="ITEM_1" localSheetId="51">_p1</definedName>
    <definedName name="ITEM_1" localSheetId="14">_p1</definedName>
    <definedName name="ITEM_1" localSheetId="23">_p1</definedName>
    <definedName name="ITEM_1" localSheetId="55">_p1</definedName>
    <definedName name="ITEM_1" localSheetId="47">_p1</definedName>
    <definedName name="ITEM_1" localSheetId="18">_p1</definedName>
    <definedName name="ITEM_1" localSheetId="45">_p1</definedName>
    <definedName name="ITEM_1" localSheetId="16">_p1</definedName>
    <definedName name="ITEM_1">_p1</definedName>
    <definedName name="ITEM_10">#NAME?</definedName>
    <definedName name="ITEM_16">#NAME?</definedName>
    <definedName name="ITEM_19">#NAME?</definedName>
    <definedName name="ITEM_2">"_p1"</definedName>
    <definedName name="ITEM_22">#NAME?</definedName>
    <definedName name="ITEM_3">#NAME?</definedName>
    <definedName name="ITEM_4">"_p1"</definedName>
    <definedName name="ITEM2">#REF!</definedName>
    <definedName name="ITMONTH">#REF!</definedName>
    <definedName name="ITYEAR">#REF!</definedName>
    <definedName name="ITYRE">#REF!</definedName>
    <definedName name="iui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iui" hidden="1">{"total",#N/A,FALSE,"TOTAL $";"totalhl",#N/A,FALSE,"TOTAL $HL";"vol",#N/A,FALSE,"VOLUMEN";"xprod1",#N/A,FALSE,"X PROD";"xprod2",#N/A,FALSE,"X PROD";"finaño1",#N/A,FALSE,"FIN AÑO Meta";"finaño2",#N/A,FALSE,"FIN AÑO Meta"}</definedName>
    <definedName name="iuiui">#REF!</definedName>
    <definedName name="iujhbjh">#REF!</definedName>
    <definedName name="iulpoip">#REF!</definedName>
    <definedName name="IUO" localSheetId="39">[1]!_p1</definedName>
    <definedName name="IUO" localSheetId="20">[1]!_p1</definedName>
    <definedName name="IUO" localSheetId="4">[1]!_p1</definedName>
    <definedName name="IUO" localSheetId="25">[1]!_p1</definedName>
    <definedName name="IUO" localSheetId="27">[1]!_p1</definedName>
    <definedName name="IUO" localSheetId="31">[1]!_p1</definedName>
    <definedName name="IUO" localSheetId="35">[1]!_p1</definedName>
    <definedName name="IUO" localSheetId="33">[1]!_p1</definedName>
    <definedName name="IUO" localSheetId="53">[1]!_p1</definedName>
    <definedName name="IUO" localSheetId="29">[1]!_p1</definedName>
    <definedName name="IUO" localSheetId="49">[1]!_p1</definedName>
    <definedName name="IUO" localSheetId="6">[1]!_p1</definedName>
    <definedName name="IUO" localSheetId="41">[1]!_p1</definedName>
    <definedName name="IUO" localSheetId="8">[1]!_p1</definedName>
    <definedName name="IUO" localSheetId="43">[1]!_p1</definedName>
    <definedName name="IUO" localSheetId="10">[1]!_p1</definedName>
    <definedName name="IUO" localSheetId="37">[1]!_p1</definedName>
    <definedName name="IUO" localSheetId="12">[1]!_p1</definedName>
    <definedName name="IUO" localSheetId="51">[1]!_p1</definedName>
    <definedName name="IUO" localSheetId="14">[1]!_p1</definedName>
    <definedName name="IUO" localSheetId="23">[1]!_p1</definedName>
    <definedName name="IUO" localSheetId="55">[0]!_p1</definedName>
    <definedName name="IUO" localSheetId="47">[1]!_p1</definedName>
    <definedName name="IUO" localSheetId="18">[1]!_p1</definedName>
    <definedName name="IUO" localSheetId="45">[1]!_p1</definedName>
    <definedName name="IUO" localSheetId="16">[1]!_p1</definedName>
    <definedName name="IUO">[0]!_p1</definedName>
    <definedName name="iupoipoi">#REF!</definedName>
    <definedName name="IUY" localSheetId="39">[1]!_p1</definedName>
    <definedName name="IUY" localSheetId="20">[1]!_p1</definedName>
    <definedName name="IUY" localSheetId="4">[1]!_p1</definedName>
    <definedName name="IUY" localSheetId="25">[1]!_p1</definedName>
    <definedName name="IUY" localSheetId="27">[1]!_p1</definedName>
    <definedName name="IUY" localSheetId="31">[1]!_p1</definedName>
    <definedName name="IUY" localSheetId="35">[1]!_p1</definedName>
    <definedName name="IUY" localSheetId="33">[1]!_p1</definedName>
    <definedName name="IUY" localSheetId="53">[1]!_p1</definedName>
    <definedName name="IUY" localSheetId="29">[1]!_p1</definedName>
    <definedName name="IUY" localSheetId="49">[1]!_p1</definedName>
    <definedName name="IUY" localSheetId="6">[1]!_p1</definedName>
    <definedName name="IUY" localSheetId="41">[1]!_p1</definedName>
    <definedName name="IUY" localSheetId="8">[1]!_p1</definedName>
    <definedName name="IUY" localSheetId="43">[1]!_p1</definedName>
    <definedName name="IUY" localSheetId="10">[1]!_p1</definedName>
    <definedName name="IUY" localSheetId="37">[1]!_p1</definedName>
    <definedName name="IUY" localSheetId="12">[1]!_p1</definedName>
    <definedName name="IUY" localSheetId="51">[1]!_p1</definedName>
    <definedName name="IUY" localSheetId="14">[1]!_p1</definedName>
    <definedName name="IUY" localSheetId="23">[1]!_p1</definedName>
    <definedName name="IUY" localSheetId="55">[0]!_p1</definedName>
    <definedName name="IUY" localSheetId="47">[1]!_p1</definedName>
    <definedName name="IUY" localSheetId="18">[1]!_p1</definedName>
    <definedName name="IUY" localSheetId="45">[1]!_p1</definedName>
    <definedName name="IUY" localSheetId="16">[1]!_p1</definedName>
    <definedName name="IUY">[0]!_p1</definedName>
    <definedName name="iuyiu">#N/A</definedName>
    <definedName name="IUYO" localSheetId="39">[1]!_p1</definedName>
    <definedName name="IUYO" localSheetId="20">[1]!_p1</definedName>
    <definedName name="IUYO" localSheetId="4">[1]!_p1</definedName>
    <definedName name="IUYO" localSheetId="25">[1]!_p1</definedName>
    <definedName name="IUYO" localSheetId="27">[1]!_p1</definedName>
    <definedName name="IUYO" localSheetId="31">[1]!_p1</definedName>
    <definedName name="IUYO" localSheetId="35">[1]!_p1</definedName>
    <definedName name="IUYO" localSheetId="33">[1]!_p1</definedName>
    <definedName name="IUYO" localSheetId="53">[1]!_p1</definedName>
    <definedName name="IUYO" localSheetId="29">[1]!_p1</definedName>
    <definedName name="IUYO" localSheetId="49">[1]!_p1</definedName>
    <definedName name="IUYO" localSheetId="6">[1]!_p1</definedName>
    <definedName name="IUYO" localSheetId="41">[1]!_p1</definedName>
    <definedName name="IUYO" localSheetId="8">[1]!_p1</definedName>
    <definedName name="IUYO" localSheetId="43">[1]!_p1</definedName>
    <definedName name="IUYO" localSheetId="10">[1]!_p1</definedName>
    <definedName name="IUYO" localSheetId="37">[1]!_p1</definedName>
    <definedName name="IUYO" localSheetId="12">[1]!_p1</definedName>
    <definedName name="IUYO" localSheetId="51">[1]!_p1</definedName>
    <definedName name="IUYO" localSheetId="14">[1]!_p1</definedName>
    <definedName name="IUYO" localSheetId="23">[1]!_p1</definedName>
    <definedName name="IUYO" localSheetId="55">[0]!_p1</definedName>
    <definedName name="IUYO" localSheetId="47">[1]!_p1</definedName>
    <definedName name="IUYO" localSheetId="18">[1]!_p1</definedName>
    <definedName name="IUYO" localSheetId="45">[1]!_p1</definedName>
    <definedName name="IUYO" localSheetId="16">[1]!_p1</definedName>
    <definedName name="IUYO">[0]!_p1</definedName>
    <definedName name="IUYU" localSheetId="39">[1]!_p1</definedName>
    <definedName name="IUYU" localSheetId="20">[1]!_p1</definedName>
    <definedName name="IUYU" localSheetId="4">[1]!_p1</definedName>
    <definedName name="IUYU" localSheetId="25">[1]!_p1</definedName>
    <definedName name="IUYU" localSheetId="27">[1]!_p1</definedName>
    <definedName name="IUYU" localSheetId="31">[1]!_p1</definedName>
    <definedName name="IUYU" localSheetId="35">[1]!_p1</definedName>
    <definedName name="IUYU" localSheetId="33">[1]!_p1</definedName>
    <definedName name="IUYU" localSheetId="53">[1]!_p1</definedName>
    <definedName name="IUYU" localSheetId="29">[1]!_p1</definedName>
    <definedName name="IUYU" localSheetId="49">[1]!_p1</definedName>
    <definedName name="IUYU" localSheetId="6">[1]!_p1</definedName>
    <definedName name="IUYU" localSheetId="41">[1]!_p1</definedName>
    <definedName name="IUYU" localSheetId="8">[1]!_p1</definedName>
    <definedName name="IUYU" localSheetId="43">[1]!_p1</definedName>
    <definedName name="IUYU" localSheetId="10">[1]!_p1</definedName>
    <definedName name="IUYU" localSheetId="37">[1]!_p1</definedName>
    <definedName name="IUYU" localSheetId="12">[1]!_p1</definedName>
    <definedName name="IUYU" localSheetId="51">[1]!_p1</definedName>
    <definedName name="IUYU" localSheetId="14">[1]!_p1</definedName>
    <definedName name="IUYU" localSheetId="23">[1]!_p1</definedName>
    <definedName name="IUYU" localSheetId="55">[0]!_p1</definedName>
    <definedName name="IUYU" localSheetId="47">[1]!_p1</definedName>
    <definedName name="IUYU" localSheetId="18">[1]!_p1</definedName>
    <definedName name="IUYU" localSheetId="45">[1]!_p1</definedName>
    <definedName name="IUYU" localSheetId="16">[1]!_p1</definedName>
    <definedName name="IUYU">[0]!_p1</definedName>
    <definedName name="iw">#REF!</definedName>
    <definedName name="iwc">#REF!</definedName>
    <definedName name="iyiyui" hidden="1">#REF!</definedName>
    <definedName name="J">#REF!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buin" localSheetId="25" hidden="1">{"1R5000",#N/A,FALSE,"1R5000";"1R5100",#N/A,FALSE,"1R5100";"1R5200",#N/A,FALSE,"1R5200";"1S4300",#N/A,FALSE,"1S4300"}</definedName>
    <definedName name="jabuin" localSheetId="27" hidden="1">{"1R5000",#N/A,FALSE,"1R5000";"1R5100",#N/A,FALSE,"1R5100";"1R5200",#N/A,FALSE,"1R5200";"1S4300",#N/A,FALSE,"1S4300"}</definedName>
    <definedName name="jabuin" localSheetId="31" hidden="1">{"1R5000",#N/A,FALSE,"1R5000";"1R5100",#N/A,FALSE,"1R5100";"1R5200",#N/A,FALSE,"1R5200";"1S4300",#N/A,FALSE,"1S4300"}</definedName>
    <definedName name="jabuin" localSheetId="29" hidden="1">{"1R5000",#N/A,FALSE,"1R5000";"1R5100",#N/A,FALSE,"1R5100";"1R5200",#N/A,FALSE,"1R5200";"1S4300",#N/A,FALSE,"1S4300"}</definedName>
    <definedName name="jabuin" localSheetId="23" hidden="1">{"1R5000",#N/A,FALSE,"1R5000";"1R5100",#N/A,FALSE,"1R5100";"1R5200",#N/A,FALSE,"1R5200";"1S4300",#N/A,FALSE,"1S4300"}</definedName>
    <definedName name="jabuin" localSheetId="55" hidden="1">{"1R5000",#N/A,FALSE,"1R5000";"1R5100",#N/A,FALSE,"1R5100";"1R5200",#N/A,FALSE,"1R5200";"1S4300",#N/A,FALSE,"1S4300"}</definedName>
    <definedName name="jabuin" hidden="1">{"1R5000",#N/A,FALSE,"1R5000";"1R5100",#N/A,FALSE,"1R5100";"1R5200",#N/A,FALSE,"1R5200";"1S4300",#N/A,FALSE,"1S4300"}</definedName>
    <definedName name="jake">#REF!</definedName>
    <definedName name="jan" localSheetId="39">[1]!___p1</definedName>
    <definedName name="jan" localSheetId="20">[1]!___p1</definedName>
    <definedName name="jan" localSheetId="4">[1]!___p1</definedName>
    <definedName name="jan" localSheetId="25">[1]!___p1</definedName>
    <definedName name="jan" localSheetId="27">[1]!___p1</definedName>
    <definedName name="jan" localSheetId="31">[1]!___p1</definedName>
    <definedName name="jan" localSheetId="35">[1]!___p1</definedName>
    <definedName name="jan" localSheetId="33">[1]!___p1</definedName>
    <definedName name="jan" localSheetId="53">[1]!___p1</definedName>
    <definedName name="jan" localSheetId="29">[1]!___p1</definedName>
    <definedName name="jan" localSheetId="49">[1]!___p1</definedName>
    <definedName name="jan" localSheetId="6">[1]!___p1</definedName>
    <definedName name="jan" localSheetId="41">[1]!___p1</definedName>
    <definedName name="jan" localSheetId="8">[1]!___p1</definedName>
    <definedName name="jan" localSheetId="43">[1]!___p1</definedName>
    <definedName name="jan" localSheetId="10">[1]!___p1</definedName>
    <definedName name="jan" localSheetId="37">[1]!___p1</definedName>
    <definedName name="jan" localSheetId="12">[1]!___p1</definedName>
    <definedName name="jan" localSheetId="51">[1]!___p1</definedName>
    <definedName name="jan" localSheetId="14">[1]!___p1</definedName>
    <definedName name="jan" localSheetId="23">[1]!___p1</definedName>
    <definedName name="jan" localSheetId="55">[0]!___p1</definedName>
    <definedName name="jan" localSheetId="47">[1]!___p1</definedName>
    <definedName name="jan" localSheetId="18">[1]!___p1</definedName>
    <definedName name="jan" localSheetId="45">[1]!___p1</definedName>
    <definedName name="jan" localSheetId="16">[1]!___p1</definedName>
    <definedName name="jan">[0]!___p1</definedName>
    <definedName name="Jan_Estim">#REF!</definedName>
    <definedName name="Janeiro" localSheetId="25" hidden="1">{"'Janeiro'!$A$1:$I$153"}</definedName>
    <definedName name="Janeiro" localSheetId="27" hidden="1">{"'Janeiro'!$A$1:$I$153"}</definedName>
    <definedName name="Janeiro" localSheetId="31" hidden="1">{"'Janeiro'!$A$1:$I$153"}</definedName>
    <definedName name="Janeiro" localSheetId="29" hidden="1">{"'Janeiro'!$A$1:$I$153"}</definedName>
    <definedName name="Janeiro" localSheetId="23" hidden="1">{"'Janeiro'!$A$1:$I$153"}</definedName>
    <definedName name="Janeiro" localSheetId="55" hidden="1">{"'Janeiro'!$A$1:$I$153"}</definedName>
    <definedName name="Janeiro" hidden="1">{"'Janeiro'!$A$1:$I$153"}</definedName>
    <definedName name="janeiro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neiro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Japão_against">#REF!,#REF!,#REF!</definedName>
    <definedName name="Japão_played">#REF!,#REF!,#REF!</definedName>
    <definedName name="JB" hidden="1">#REF!</definedName>
    <definedName name="JBFM" hidden="1">#REF!</definedName>
    <definedName name="JCBN" localSheetId="39">[1]!____p1</definedName>
    <definedName name="JCBN" localSheetId="20">[1]!____p1</definedName>
    <definedName name="JCBN" localSheetId="4">[1]!____p1</definedName>
    <definedName name="JCBN" localSheetId="25">[1]!____p1</definedName>
    <definedName name="JCBN" localSheetId="27">[1]!____p1</definedName>
    <definedName name="JCBN" localSheetId="31">[1]!____p1</definedName>
    <definedName name="JCBN" localSheetId="35">[1]!____p1</definedName>
    <definedName name="JCBN" localSheetId="33">[1]!____p1</definedName>
    <definedName name="JCBN" localSheetId="53">[1]!____p1</definedName>
    <definedName name="JCBN" localSheetId="29">[1]!____p1</definedName>
    <definedName name="JCBN" localSheetId="49">[1]!____p1</definedName>
    <definedName name="JCBN" localSheetId="6">[1]!____p1</definedName>
    <definedName name="JCBN" localSheetId="41">[1]!____p1</definedName>
    <definedName name="JCBN" localSheetId="8">[1]!____p1</definedName>
    <definedName name="JCBN" localSheetId="43">[1]!____p1</definedName>
    <definedName name="JCBN" localSheetId="10">[1]!____p1</definedName>
    <definedName name="JCBN" localSheetId="37">[1]!____p1</definedName>
    <definedName name="JCBN" localSheetId="12">[1]!____p1</definedName>
    <definedName name="JCBN" localSheetId="51">[1]!____p1</definedName>
    <definedName name="JCBN" localSheetId="14">[1]!____p1</definedName>
    <definedName name="JCBN" localSheetId="23">[1]!____p1</definedName>
    <definedName name="JCBN" localSheetId="55">[0]!____p1</definedName>
    <definedName name="JCBN" localSheetId="47">[1]!____p1</definedName>
    <definedName name="JCBN" localSheetId="18">[1]!____p1</definedName>
    <definedName name="JCBN" localSheetId="45">[1]!____p1</definedName>
    <definedName name="JCBN" localSheetId="16">[1]!____p1</definedName>
    <definedName name="JCBN">[0]!____p1</definedName>
    <definedName name="jcdecaux">#REF!</definedName>
    <definedName name="JDF">#REF!</definedName>
    <definedName name="jdhjsdkhcwkjciodscm">#REF!</definedName>
    <definedName name="jdilashfioshadfiodash" localSheetId="39">[1]!_p1</definedName>
    <definedName name="jdilashfioshadfiodash" localSheetId="20">[1]!_p1</definedName>
    <definedName name="jdilashfioshadfiodash" localSheetId="4">[1]!_p1</definedName>
    <definedName name="jdilashfioshadfiodash" localSheetId="25">[1]!_p1</definedName>
    <definedName name="jdilashfioshadfiodash" localSheetId="27">[1]!_p1</definedName>
    <definedName name="jdilashfioshadfiodash" localSheetId="31">[1]!_p1</definedName>
    <definedName name="jdilashfioshadfiodash" localSheetId="35">[1]!_p1</definedName>
    <definedName name="jdilashfioshadfiodash" localSheetId="33">[1]!_p1</definedName>
    <definedName name="jdilashfioshadfiodash" localSheetId="53">[1]!_p1</definedName>
    <definedName name="jdilashfioshadfiodash" localSheetId="29">[1]!_p1</definedName>
    <definedName name="jdilashfioshadfiodash" localSheetId="49">[1]!_p1</definedName>
    <definedName name="jdilashfioshadfiodash" localSheetId="6">[1]!_p1</definedName>
    <definedName name="jdilashfioshadfiodash" localSheetId="41">[1]!_p1</definedName>
    <definedName name="jdilashfioshadfiodash" localSheetId="8">[1]!_p1</definedName>
    <definedName name="jdilashfioshadfiodash" localSheetId="43">[1]!_p1</definedName>
    <definedName name="jdilashfioshadfiodash" localSheetId="10">[1]!_p1</definedName>
    <definedName name="jdilashfioshadfiodash" localSheetId="37">[1]!_p1</definedName>
    <definedName name="jdilashfioshadfiodash" localSheetId="12">[1]!_p1</definedName>
    <definedName name="jdilashfioshadfiodash" localSheetId="51">[1]!_p1</definedName>
    <definedName name="jdilashfioshadfiodash" localSheetId="14">[1]!_p1</definedName>
    <definedName name="jdilashfioshadfiodash" localSheetId="23">[1]!_p1</definedName>
    <definedName name="jdilashfioshadfiodash" localSheetId="55">[0]!_p1</definedName>
    <definedName name="jdilashfioshadfiodash" localSheetId="47">[1]!_p1</definedName>
    <definedName name="jdilashfioshadfiodash" localSheetId="18">[1]!_p1</definedName>
    <definedName name="jdilashfioshadfiodash" localSheetId="45">[1]!_p1</definedName>
    <definedName name="jdilashfioshadfiodash" localSheetId="16">[1]!_p1</definedName>
    <definedName name="jdilashfioshadfiodash">[0]!_p1</definedName>
    <definedName name="jfgkj" localSheetId="25" hidden="1">{"DLP_FOL_11",#N/A,FALSE,"RE1003"}</definedName>
    <definedName name="jfgkj" localSheetId="27" hidden="1">{"DLP_FOL_11",#N/A,FALSE,"RE1003"}</definedName>
    <definedName name="jfgkj" localSheetId="31" hidden="1">{"DLP_FOL_11",#N/A,FALSE,"RE1003"}</definedName>
    <definedName name="jfgkj" localSheetId="29" hidden="1">{"DLP_FOL_11",#N/A,FALSE,"RE1003"}</definedName>
    <definedName name="jfgkj" localSheetId="23" hidden="1">{"DLP_FOL_11",#N/A,FALSE,"RE1003"}</definedName>
    <definedName name="jfgkj" localSheetId="55" hidden="1">{"DLP_FOL_11",#N/A,FALSE,"RE1003"}</definedName>
    <definedName name="jfgkj" hidden="1">{"DLP_FOL_11",#N/A,FALSE,"RE1003"}</definedName>
    <definedName name="jfhjkhj">#REF!</definedName>
    <definedName name="jfhuu">#REF!</definedName>
    <definedName name="jfjhg" localSheetId="25" hidden="1">{"AUTONOMO_F_3",#N/A,FALSE,"RE1003"}</definedName>
    <definedName name="jfjhg" localSheetId="27" hidden="1">{"AUTONOMO_F_3",#N/A,FALSE,"RE1003"}</definedName>
    <definedName name="jfjhg" localSheetId="31" hidden="1">{"AUTONOMO_F_3",#N/A,FALSE,"RE1003"}</definedName>
    <definedName name="jfjhg" localSheetId="29" hidden="1">{"AUTONOMO_F_3",#N/A,FALSE,"RE1003"}</definedName>
    <definedName name="jfjhg" localSheetId="23" hidden="1">{"AUTONOMO_F_3",#N/A,FALSE,"RE1003"}</definedName>
    <definedName name="jfjhg" localSheetId="55" hidden="1">{"AUTONOMO_F_3",#N/A,FALSE,"RE1003"}</definedName>
    <definedName name="jfjhg" hidden="1">{"AUTONOMO_F_3",#N/A,FALSE,"RE1003"}</definedName>
    <definedName name="JG">#REF!</definedName>
    <definedName name="jgffu">#REF!</definedName>
    <definedName name="jghgg" localSheetId="25" hidden="1">{#N/A,#N/A,FALSE,"P.L.Full";#N/A,#N/A,FALSE,"P.L.Desc."}</definedName>
    <definedName name="jghgg" localSheetId="27" hidden="1">{#N/A,#N/A,FALSE,"P.L.Full";#N/A,#N/A,FALSE,"P.L.Desc."}</definedName>
    <definedName name="jghgg" localSheetId="31" hidden="1">{#N/A,#N/A,FALSE,"P.L.Full";#N/A,#N/A,FALSE,"P.L.Desc."}</definedName>
    <definedName name="jghgg" localSheetId="29" hidden="1">{#N/A,#N/A,FALSE,"P.L.Full";#N/A,#N/A,FALSE,"P.L.Desc."}</definedName>
    <definedName name="jghgg" localSheetId="23" hidden="1">{#N/A,#N/A,FALSE,"P.L.Full";#N/A,#N/A,FALSE,"P.L.Desc."}</definedName>
    <definedName name="jghgg" localSheetId="55" hidden="1">{#N/A,#N/A,FALSE,"P.L.Full";#N/A,#N/A,FALSE,"P.L.Desc."}</definedName>
    <definedName name="jghgg" hidden="1">{#N/A,#N/A,FALSE,"P.L.Full";#N/A,#N/A,FALSE,"P.L.Desc."}</definedName>
    <definedName name="jghgh" hidden="1">#REF!</definedName>
    <definedName name="jghj">#REF!</definedName>
    <definedName name="jghjg">#REF!</definedName>
    <definedName name="jghjyt">#REF!</definedName>
    <definedName name="jgtyyt" localSheetId="25" hidden="1">{#N/A,#N/A,FALSE,"Hoja1";#N/A,#N/A,FALSE,"Hoja2"}</definedName>
    <definedName name="jgtyyt" localSheetId="27" hidden="1">{#N/A,#N/A,FALSE,"Hoja1";#N/A,#N/A,FALSE,"Hoja2"}</definedName>
    <definedName name="jgtyyt" localSheetId="31" hidden="1">{#N/A,#N/A,FALSE,"Hoja1";#N/A,#N/A,FALSE,"Hoja2"}</definedName>
    <definedName name="jgtyyt" localSheetId="29" hidden="1">{#N/A,#N/A,FALSE,"Hoja1";#N/A,#N/A,FALSE,"Hoja2"}</definedName>
    <definedName name="jgtyyt" localSheetId="23" hidden="1">{#N/A,#N/A,FALSE,"Hoja1";#N/A,#N/A,FALSE,"Hoja2"}</definedName>
    <definedName name="jgtyyt" localSheetId="55" hidden="1">{#N/A,#N/A,FALSE,"Hoja1";#N/A,#N/A,FALSE,"Hoja2"}</definedName>
    <definedName name="jgtyyt" hidden="1">{#N/A,#N/A,FALSE,"Hoja1";#N/A,#N/A,FALSE,"Hoja2"}</definedName>
    <definedName name="jgvh">#REF!</definedName>
    <definedName name="jgytfv">#REF!</definedName>
    <definedName name="jh" localSheetId="25" hidden="1">{#N/A,#N/A,FALSE,"CARATUL";#N/A,#N/A,FALSE,"PROFIT AND LOSS";#N/A,#N/A,FALSE,"GRAFICO_PBT";#N/A,#N/A,FALSE,"EXPLIC.VARIANTE";#N/A,#N/A,FALSE,"GENERAL EXP.AREA"}</definedName>
    <definedName name="jh" localSheetId="27" hidden="1">{#N/A,#N/A,FALSE,"CARATUL";#N/A,#N/A,FALSE,"PROFIT AND LOSS";#N/A,#N/A,FALSE,"GRAFICO_PBT";#N/A,#N/A,FALSE,"EXPLIC.VARIANTE";#N/A,#N/A,FALSE,"GENERAL EXP.AREA"}</definedName>
    <definedName name="jh" localSheetId="31" hidden="1">{#N/A,#N/A,FALSE,"CARATUL";#N/A,#N/A,FALSE,"PROFIT AND LOSS";#N/A,#N/A,FALSE,"GRAFICO_PBT";#N/A,#N/A,FALSE,"EXPLIC.VARIANTE";#N/A,#N/A,FALSE,"GENERAL EXP.AREA"}</definedName>
    <definedName name="jh" localSheetId="29" hidden="1">{#N/A,#N/A,FALSE,"CARATUL";#N/A,#N/A,FALSE,"PROFIT AND LOSS";#N/A,#N/A,FALSE,"GRAFICO_PBT";#N/A,#N/A,FALSE,"EXPLIC.VARIANTE";#N/A,#N/A,FALSE,"GENERAL EXP.AREA"}</definedName>
    <definedName name="jh" localSheetId="23" hidden="1">{#N/A,#N/A,FALSE,"CARATUL";#N/A,#N/A,FALSE,"PROFIT AND LOSS";#N/A,#N/A,FALSE,"GRAFICO_PBT";#N/A,#N/A,FALSE,"EXPLIC.VARIANTE";#N/A,#N/A,FALSE,"GENERAL EXP.AREA"}</definedName>
    <definedName name="jh" localSheetId="55" hidden="1">{#N/A,#N/A,FALSE,"CARATUL";#N/A,#N/A,FALSE,"PROFIT AND LOSS";#N/A,#N/A,FALSE,"GRAFICO_PBT";#N/A,#N/A,FALSE,"EXPLIC.VARIANTE";#N/A,#N/A,FALSE,"GENERAL EXP.AREA"}</definedName>
    <definedName name="jh" hidden="1">{#N/A,#N/A,FALSE,"CARATUL";#N/A,#N/A,FALSE,"PROFIT AND LOSS";#N/A,#N/A,FALSE,"GRAFICO_PBT";#N/A,#N/A,FALSE,"EXPLIC.VARIANTE";#N/A,#N/A,FALSE,"GENERAL EXP.AREA"}</definedName>
    <definedName name="jhfjfg" localSheetId="25" hidden="1">{"AUTONOMO_F_5",#N/A,FALSE,"RE1003"}</definedName>
    <definedName name="jhfjfg" localSheetId="27" hidden="1">{"AUTONOMO_F_5",#N/A,FALSE,"RE1003"}</definedName>
    <definedName name="jhfjfg" localSheetId="31" hidden="1">{"AUTONOMO_F_5",#N/A,FALSE,"RE1003"}</definedName>
    <definedName name="jhfjfg" localSheetId="29" hidden="1">{"AUTONOMO_F_5",#N/A,FALSE,"RE1003"}</definedName>
    <definedName name="jhfjfg" localSheetId="23" hidden="1">{"AUTONOMO_F_5",#N/A,FALSE,"RE1003"}</definedName>
    <definedName name="jhfjfg" localSheetId="55" hidden="1">{"AUTONOMO_F_5",#N/A,FALSE,"RE1003"}</definedName>
    <definedName name="jhfjfg" hidden="1">{"AUTONOMO_F_5",#N/A,FALSE,"RE1003"}</definedName>
    <definedName name="jhgf" localSheetId="25" hidden="1">{"DLP_FOL_10",#N/A,FALSE,"RE1003"}</definedName>
    <definedName name="jhgf" localSheetId="27" hidden="1">{"DLP_FOL_10",#N/A,FALSE,"RE1003"}</definedName>
    <definedName name="jhgf" localSheetId="31" hidden="1">{"DLP_FOL_10",#N/A,FALSE,"RE1003"}</definedName>
    <definedName name="jhgf" localSheetId="29" hidden="1">{"DLP_FOL_10",#N/A,FALSE,"RE1003"}</definedName>
    <definedName name="jhgf" localSheetId="23" hidden="1">{"DLP_FOL_10",#N/A,FALSE,"RE1003"}</definedName>
    <definedName name="jhgf" localSheetId="55" hidden="1">{"DLP_FOL_10",#N/A,FALSE,"RE1003"}</definedName>
    <definedName name="jhgf" hidden="1">{"DLP_FOL_10",#N/A,FALSE,"RE1003"}</definedName>
    <definedName name="jhiuhuih" hidden="1">#REF!</definedName>
    <definedName name="jhjshjd" localSheetId="39">[1]!_p1</definedName>
    <definedName name="jhjshjd" localSheetId="20">[1]!_p1</definedName>
    <definedName name="jhjshjd" localSheetId="4">[1]!_p1</definedName>
    <definedName name="jhjshjd" localSheetId="25">[1]!_p1</definedName>
    <definedName name="jhjshjd" localSheetId="27">[1]!_p1</definedName>
    <definedName name="jhjshjd" localSheetId="31">[1]!_p1</definedName>
    <definedName name="jhjshjd" localSheetId="35">[1]!_p1</definedName>
    <definedName name="jhjshjd" localSheetId="33">[1]!_p1</definedName>
    <definedName name="jhjshjd" localSheetId="53">[1]!_p1</definedName>
    <definedName name="jhjshjd" localSheetId="29">[1]!_p1</definedName>
    <definedName name="jhjshjd" localSheetId="49">[1]!_p1</definedName>
    <definedName name="jhjshjd" localSheetId="6">[1]!_p1</definedName>
    <definedName name="jhjshjd" localSheetId="41">[1]!_p1</definedName>
    <definedName name="jhjshjd" localSheetId="8">[1]!_p1</definedName>
    <definedName name="jhjshjd" localSheetId="43">[1]!_p1</definedName>
    <definedName name="jhjshjd" localSheetId="10">[1]!_p1</definedName>
    <definedName name="jhjshjd" localSheetId="37">[1]!_p1</definedName>
    <definedName name="jhjshjd" localSheetId="12">[1]!_p1</definedName>
    <definedName name="jhjshjd" localSheetId="51">[1]!_p1</definedName>
    <definedName name="jhjshjd" localSheetId="14">[1]!_p1</definedName>
    <definedName name="jhjshjd" localSheetId="23">[1]!_p1</definedName>
    <definedName name="jhjshjd" localSheetId="55">[0]!_p1</definedName>
    <definedName name="jhjshjd" localSheetId="47">[1]!_p1</definedName>
    <definedName name="jhjshjd" localSheetId="18">[1]!_p1</definedName>
    <definedName name="jhjshjd" localSheetId="45">[1]!_p1</definedName>
    <definedName name="jhjshjd" localSheetId="16">[1]!_p1</definedName>
    <definedName name="jhjshjd">[0]!_p1</definedName>
    <definedName name="jhjshjd_1" localSheetId="39">_p1</definedName>
    <definedName name="jhjshjd_1" localSheetId="20">_p1</definedName>
    <definedName name="jhjshjd_1" localSheetId="4">_p1</definedName>
    <definedName name="jhjshjd_1" localSheetId="25">_p1</definedName>
    <definedName name="jhjshjd_1" localSheetId="27">_p1</definedName>
    <definedName name="jhjshjd_1" localSheetId="31">_p1</definedName>
    <definedName name="jhjshjd_1" localSheetId="35">_p1</definedName>
    <definedName name="jhjshjd_1" localSheetId="33">_p1</definedName>
    <definedName name="jhjshjd_1" localSheetId="53">_p1</definedName>
    <definedName name="jhjshjd_1" localSheetId="29">_p1</definedName>
    <definedName name="jhjshjd_1" localSheetId="49">_p1</definedName>
    <definedName name="jhjshjd_1" localSheetId="6">_p1</definedName>
    <definedName name="jhjshjd_1" localSheetId="41">_p1</definedName>
    <definedName name="jhjshjd_1" localSheetId="8">_p1</definedName>
    <definedName name="jhjshjd_1" localSheetId="43">_p1</definedName>
    <definedName name="jhjshjd_1" localSheetId="10">_p1</definedName>
    <definedName name="jhjshjd_1" localSheetId="37">_p1</definedName>
    <definedName name="jhjshjd_1" localSheetId="12">_p1</definedName>
    <definedName name="jhjshjd_1" localSheetId="51">_p1</definedName>
    <definedName name="jhjshjd_1" localSheetId="14">_p1</definedName>
    <definedName name="jhjshjd_1" localSheetId="23">_p1</definedName>
    <definedName name="jhjshjd_1" localSheetId="55">_p1</definedName>
    <definedName name="jhjshjd_1" localSheetId="47">_p1</definedName>
    <definedName name="jhjshjd_1" localSheetId="18">_p1</definedName>
    <definedName name="jhjshjd_1" localSheetId="45">_p1</definedName>
    <definedName name="jhjshjd_1" localSheetId="16">_p1</definedName>
    <definedName name="jhjshjd_1">_p1</definedName>
    <definedName name="jhjshjd_2">"_p1"</definedName>
    <definedName name="jhjshjd_3">#NAME?</definedName>
    <definedName name="jhjshjd_4">"_p1"</definedName>
    <definedName name="jhkgh">#REF!</definedName>
    <definedName name="JHKH" localSheetId="39">[1]!_p1</definedName>
    <definedName name="JHKH" localSheetId="20">[1]!_p1</definedName>
    <definedName name="JHKH" localSheetId="4">[1]!_p1</definedName>
    <definedName name="JHKH" localSheetId="25">[1]!_p1</definedName>
    <definedName name="JHKH" localSheetId="27">[1]!_p1</definedName>
    <definedName name="JHKH" localSheetId="31">[1]!_p1</definedName>
    <definedName name="JHKH" localSheetId="35">[1]!_p1</definedName>
    <definedName name="JHKH" localSheetId="33">[1]!_p1</definedName>
    <definedName name="JHKH" localSheetId="53">[1]!_p1</definedName>
    <definedName name="JHKH" localSheetId="29">[1]!_p1</definedName>
    <definedName name="JHKH" localSheetId="49">[1]!_p1</definedName>
    <definedName name="JHKH" localSheetId="6">[1]!_p1</definedName>
    <definedName name="JHKH" localSheetId="41">[1]!_p1</definedName>
    <definedName name="JHKH" localSheetId="8">[1]!_p1</definedName>
    <definedName name="JHKH" localSheetId="43">[1]!_p1</definedName>
    <definedName name="JHKH" localSheetId="10">[1]!_p1</definedName>
    <definedName name="JHKH" localSheetId="37">[1]!_p1</definedName>
    <definedName name="JHKH" localSheetId="12">[1]!_p1</definedName>
    <definedName name="JHKH" localSheetId="51">[1]!_p1</definedName>
    <definedName name="JHKH" localSheetId="14">[1]!_p1</definedName>
    <definedName name="JHKH" localSheetId="23">[1]!_p1</definedName>
    <definedName name="JHKH" localSheetId="55">[0]!_p1</definedName>
    <definedName name="JHKH" localSheetId="47">[1]!_p1</definedName>
    <definedName name="JHKH" localSheetId="18">[1]!_p1</definedName>
    <definedName name="JHKH" localSheetId="45">[1]!_p1</definedName>
    <definedName name="JHKH" localSheetId="16">[1]!_p1</definedName>
    <definedName name="JHKH">[0]!_p1</definedName>
    <definedName name="jhn">#REF!</definedName>
    <definedName name="jhtyjteyj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tyjteyj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jteyj" localSheetId="25" hidden="1">{"1DhPgAbs",#N/A,FALSE,"dHora";"2DhPgPerc",#N/A,FALSE,"dHora";"3DhPgAbsAcum",#N/A,FALSE,"dHora"}</definedName>
    <definedName name="jhyjteyj" localSheetId="27" hidden="1">{"1DhPgAbs",#N/A,FALSE,"dHora";"2DhPgPerc",#N/A,FALSE,"dHora";"3DhPgAbsAcum",#N/A,FALSE,"dHora"}</definedName>
    <definedName name="jhyjteyj" localSheetId="31" hidden="1">{"1DhPgAbs",#N/A,FALSE,"dHora";"2DhPgPerc",#N/A,FALSE,"dHora";"3DhPgAbsAcum",#N/A,FALSE,"dHora"}</definedName>
    <definedName name="jhyjteyj" localSheetId="29" hidden="1">{"1DhPgAbs",#N/A,FALSE,"dHora";"2DhPgPerc",#N/A,FALSE,"dHora";"3DhPgAbsAcum",#N/A,FALSE,"dHora"}</definedName>
    <definedName name="jhyjteyj" localSheetId="23" hidden="1">{"1DhPgAbs",#N/A,FALSE,"dHora";"2DhPgPerc",#N/A,FALSE,"dHora";"3DhPgAbsAcum",#N/A,FALSE,"dHora"}</definedName>
    <definedName name="jhyjteyj" localSheetId="55" hidden="1">{"1DhPgAbs",#N/A,FALSE,"dHora";"2DhPgPerc",#N/A,FALSE,"dHora";"3DhPgAbsAcum",#N/A,FALSE,"dHora"}</definedName>
    <definedName name="jhyjteyj" hidden="1">{"1DhPgAbs",#N/A,FALSE,"dHora";"2DhPgPerc",#N/A,FALSE,"dHora";"3DhPgAbsAcum",#N/A,FALSE,"dHora"}</definedName>
    <definedName name="jhythrth" localSheetId="25" hidden="1">{"'Janeiro'!$A$1:$I$153"}</definedName>
    <definedName name="jhythrth" localSheetId="27" hidden="1">{"'Janeiro'!$A$1:$I$153"}</definedName>
    <definedName name="jhythrth" localSheetId="31" hidden="1">{"'Janeiro'!$A$1:$I$153"}</definedName>
    <definedName name="jhythrth" localSheetId="29" hidden="1">{"'Janeiro'!$A$1:$I$153"}</definedName>
    <definedName name="jhythrth" localSheetId="23" hidden="1">{"'Janeiro'!$A$1:$I$153"}</definedName>
    <definedName name="jhythrth" localSheetId="55" hidden="1">{"'Janeiro'!$A$1:$I$153"}</definedName>
    <definedName name="jhythrth" hidden="1">{"'Janeiro'!$A$1:$I$153"}</definedName>
    <definedName name="jhytjdtj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dtj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hytjhytj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i">#REF!</definedName>
    <definedName name="JIJIJ" localSheetId="39">[1]!___p1</definedName>
    <definedName name="JIJIJ" localSheetId="20">[1]!___p1</definedName>
    <definedName name="JIJIJ" localSheetId="4">[1]!___p1</definedName>
    <definedName name="JIJIJ" localSheetId="25">[1]!___p1</definedName>
    <definedName name="JIJIJ" localSheetId="27">[1]!___p1</definedName>
    <definedName name="JIJIJ" localSheetId="31">[1]!___p1</definedName>
    <definedName name="JIJIJ" localSheetId="35">[1]!___p1</definedName>
    <definedName name="JIJIJ" localSheetId="33">[1]!___p1</definedName>
    <definedName name="JIJIJ" localSheetId="53">[1]!___p1</definedName>
    <definedName name="JIJIJ" localSheetId="29">[1]!___p1</definedName>
    <definedName name="JIJIJ" localSheetId="49">[1]!___p1</definedName>
    <definedName name="JIJIJ" localSheetId="6">[1]!___p1</definedName>
    <definedName name="JIJIJ" localSheetId="41">[1]!___p1</definedName>
    <definedName name="JIJIJ" localSheetId="8">[1]!___p1</definedName>
    <definedName name="JIJIJ" localSheetId="43">[1]!___p1</definedName>
    <definedName name="JIJIJ" localSheetId="10">[1]!___p1</definedName>
    <definedName name="JIJIJ" localSheetId="37">[1]!___p1</definedName>
    <definedName name="JIJIJ" localSheetId="12">[1]!___p1</definedName>
    <definedName name="JIJIJ" localSheetId="51">[1]!___p1</definedName>
    <definedName name="JIJIJ" localSheetId="14">[1]!___p1</definedName>
    <definedName name="JIJIJ" localSheetId="23">[1]!___p1</definedName>
    <definedName name="JIJIJ" localSheetId="55">[0]!___p1</definedName>
    <definedName name="JIJIJ" localSheetId="47">[1]!___p1</definedName>
    <definedName name="JIJIJ" localSheetId="18">[1]!___p1</definedName>
    <definedName name="JIJIJ" localSheetId="45">[1]!___p1</definedName>
    <definedName name="JIJIJ" localSheetId="16">[1]!___p1</definedName>
    <definedName name="JIJIJ">[0]!___p1</definedName>
    <definedName name="JJ">#N/A</definedName>
    <definedName name="jjh" localSheetId="25" hidden="1">{#N/A,#N/A,FALSE,"BALLANTINE´S ";#N/A,#N/A,FALSE,"FUNDADOR"}</definedName>
    <definedName name="jjh" localSheetId="27" hidden="1">{#N/A,#N/A,FALSE,"BALLANTINE´S ";#N/A,#N/A,FALSE,"FUNDADOR"}</definedName>
    <definedName name="jjh" localSheetId="31" hidden="1">{#N/A,#N/A,FALSE,"BALLANTINE´S ";#N/A,#N/A,FALSE,"FUNDADOR"}</definedName>
    <definedName name="jjh" localSheetId="29" hidden="1">{#N/A,#N/A,FALSE,"BALLANTINE´S ";#N/A,#N/A,FALSE,"FUNDADOR"}</definedName>
    <definedName name="jjh" localSheetId="23" hidden="1">{#N/A,#N/A,FALSE,"BALLANTINE´S ";#N/A,#N/A,FALSE,"FUNDADOR"}</definedName>
    <definedName name="jjh" localSheetId="55" hidden="1">{#N/A,#N/A,FALSE,"BALLANTINE´S ";#N/A,#N/A,FALSE,"FUNDADOR"}</definedName>
    <definedName name="jjh" hidden="1">{#N/A,#N/A,FALSE,"BALLANTINE´S ";#N/A,#N/A,FALSE,"FUNDADOR"}</definedName>
    <definedName name="jjhsdjkhfuhueyuifer">#REF!</definedName>
    <definedName name="jjioios">#REF!</definedName>
    <definedName name="JJJ" localSheetId="25" hidden="1">{#N/A,#N/A,FALSE,"Sheet1 (2)"}</definedName>
    <definedName name="JJJ" localSheetId="27" hidden="1">{#N/A,#N/A,FALSE,"Sheet1 (2)"}</definedName>
    <definedName name="JJJ" localSheetId="31" hidden="1">{#N/A,#N/A,FALSE,"Sheet1 (2)"}</definedName>
    <definedName name="JJJ" localSheetId="29" hidden="1">{#N/A,#N/A,FALSE,"Sheet1 (2)"}</definedName>
    <definedName name="JJJ" localSheetId="23" hidden="1">{#N/A,#N/A,FALSE,"Sheet1 (2)"}</definedName>
    <definedName name="JJJ" localSheetId="55" hidden="1">{#N/A,#N/A,FALSE,"Sheet1 (2)"}</definedName>
    <definedName name="JJJ" hidden="1">{#N/A,#N/A,FALSE,"Sheet1 (2)"}</definedName>
    <definedName name="jjjj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jjjj_1" localSheetId="39">_p1</definedName>
    <definedName name="jjjj_1" localSheetId="20">_p1</definedName>
    <definedName name="jjjj_1" localSheetId="4">_p1</definedName>
    <definedName name="jjjj_1" localSheetId="25">_p1</definedName>
    <definedName name="jjjj_1" localSheetId="27">_p1</definedName>
    <definedName name="jjjj_1" localSheetId="31">_p1</definedName>
    <definedName name="jjjj_1" localSheetId="35">_p1</definedName>
    <definedName name="jjjj_1" localSheetId="33">_p1</definedName>
    <definedName name="jjjj_1" localSheetId="53">_p1</definedName>
    <definedName name="jjjj_1" localSheetId="29">_p1</definedName>
    <definedName name="jjjj_1" localSheetId="49">_p1</definedName>
    <definedName name="jjjj_1" localSheetId="6">_p1</definedName>
    <definedName name="jjjj_1" localSheetId="41">_p1</definedName>
    <definedName name="jjjj_1" localSheetId="8">_p1</definedName>
    <definedName name="jjjj_1" localSheetId="43">_p1</definedName>
    <definedName name="jjjj_1" localSheetId="10">_p1</definedName>
    <definedName name="jjjj_1" localSheetId="37">_p1</definedName>
    <definedName name="jjjj_1" localSheetId="12">_p1</definedName>
    <definedName name="jjjj_1" localSheetId="51">_p1</definedName>
    <definedName name="jjjj_1" localSheetId="14">_p1</definedName>
    <definedName name="jjjj_1" localSheetId="23">_p1</definedName>
    <definedName name="jjjj_1" localSheetId="55">_p1</definedName>
    <definedName name="jjjj_1" localSheetId="47">_p1</definedName>
    <definedName name="jjjj_1" localSheetId="18">_p1</definedName>
    <definedName name="jjjj_1" localSheetId="45">_p1</definedName>
    <definedName name="jjjj_1" localSheetId="16">_p1</definedName>
    <definedName name="jjjj_1">_p1</definedName>
    <definedName name="jjjj_2">"_p1"</definedName>
    <definedName name="jjjj_4">"_p1"</definedName>
    <definedName name="JJJJJ">#REF!</definedName>
    <definedName name="jjjjjjjjjjjjj" localSheetId="25" hidden="1">{#N/A,#N/A,FALSE,"CARATUL";#N/A,#N/A,FALSE,"PROFIT AND LOSS";#N/A,#N/A,FALSE,"GRAFICO_PBT";#N/A,#N/A,FALSE,"EXPLIC.VARIANTE";#N/A,#N/A,FALSE,"GENERAL EXP.AREA"}</definedName>
    <definedName name="jjjjjjjjjjjjj" localSheetId="27" hidden="1">{#N/A,#N/A,FALSE,"CARATUL";#N/A,#N/A,FALSE,"PROFIT AND LOSS";#N/A,#N/A,FALSE,"GRAFICO_PBT";#N/A,#N/A,FALSE,"EXPLIC.VARIANTE";#N/A,#N/A,FALSE,"GENERAL EXP.AREA"}</definedName>
    <definedName name="jjjjjjjjjjjjj" localSheetId="31" hidden="1">{#N/A,#N/A,FALSE,"CARATUL";#N/A,#N/A,FALSE,"PROFIT AND LOSS";#N/A,#N/A,FALSE,"GRAFICO_PBT";#N/A,#N/A,FALSE,"EXPLIC.VARIANTE";#N/A,#N/A,FALSE,"GENERAL EXP.AREA"}</definedName>
    <definedName name="jjjjjjjjjjjjj" localSheetId="29" hidden="1">{#N/A,#N/A,FALSE,"CARATUL";#N/A,#N/A,FALSE,"PROFIT AND LOSS";#N/A,#N/A,FALSE,"GRAFICO_PBT";#N/A,#N/A,FALSE,"EXPLIC.VARIANTE";#N/A,#N/A,FALSE,"GENERAL EXP.AREA"}</definedName>
    <definedName name="jjjjjjjjjjjjj" localSheetId="23" hidden="1">{#N/A,#N/A,FALSE,"CARATUL";#N/A,#N/A,FALSE,"PROFIT AND LOSS";#N/A,#N/A,FALSE,"GRAFICO_PBT";#N/A,#N/A,FALSE,"EXPLIC.VARIANTE";#N/A,#N/A,FALSE,"GENERAL EXP.AREA"}</definedName>
    <definedName name="jjjjjjjjjjjjj" localSheetId="55" hidden="1">{#N/A,#N/A,FALSE,"CARATUL";#N/A,#N/A,FALSE,"PROFIT AND LOSS";#N/A,#N/A,FALSE,"GRAFICO_PBT";#N/A,#N/A,FALSE,"EXPLIC.VARIANTE";#N/A,#N/A,FALSE,"GENERAL EXP.AREA"}</definedName>
    <definedName name="jjjjjjjjjjjjj" hidden="1">{#N/A,#N/A,FALSE,"CARATUL";#N/A,#N/A,FALSE,"PROFIT AND LOSS";#N/A,#N/A,FALSE,"GRAFICO_PBT";#N/A,#N/A,FALSE,"EXPLIC.VARIANTE";#N/A,#N/A,FALSE,"GENERAL EXP.AREA"}</definedName>
    <definedName name="JJJJJJJJJJJJJJJJJJJJJJJJJJJJJJJJJJJJJJJJJJJJJJJJJJJJJJJJ">#REF!</definedName>
    <definedName name="jjkjk" localSheetId="39">[1]!___p1</definedName>
    <definedName name="jjkjk" localSheetId="20">[1]!___p1</definedName>
    <definedName name="jjkjk" localSheetId="4">[1]!___p1</definedName>
    <definedName name="jjkjk" localSheetId="25">[1]!___p1</definedName>
    <definedName name="jjkjk" localSheetId="27">[1]!___p1</definedName>
    <definedName name="jjkjk" localSheetId="31">[1]!___p1</definedName>
    <definedName name="jjkjk" localSheetId="35">[1]!___p1</definedName>
    <definedName name="jjkjk" localSheetId="33">[1]!___p1</definedName>
    <definedName name="jjkjk" localSheetId="53">[1]!___p1</definedName>
    <definedName name="jjkjk" localSheetId="29">[1]!___p1</definedName>
    <definedName name="jjkjk" localSheetId="49">[1]!___p1</definedName>
    <definedName name="jjkjk" localSheetId="6">[1]!___p1</definedName>
    <definedName name="jjkjk" localSheetId="41">[1]!___p1</definedName>
    <definedName name="jjkjk" localSheetId="8">[1]!___p1</definedName>
    <definedName name="jjkjk" localSheetId="43">[1]!___p1</definedName>
    <definedName name="jjkjk" localSheetId="10">[1]!___p1</definedName>
    <definedName name="jjkjk" localSheetId="37">[1]!___p1</definedName>
    <definedName name="jjkjk" localSheetId="12">[1]!___p1</definedName>
    <definedName name="jjkjk" localSheetId="51">[1]!___p1</definedName>
    <definedName name="jjkjk" localSheetId="14">[1]!___p1</definedName>
    <definedName name="jjkjk" localSheetId="23">[1]!___p1</definedName>
    <definedName name="jjkjk" localSheetId="55">[0]!___p1</definedName>
    <definedName name="jjkjk" localSheetId="47">[1]!___p1</definedName>
    <definedName name="jjkjk" localSheetId="18">[1]!___p1</definedName>
    <definedName name="jjkjk" localSheetId="45">[1]!___p1</definedName>
    <definedName name="jjkjk" localSheetId="16">[1]!___p1</definedName>
    <definedName name="jjkjk">[0]!___p1</definedName>
    <definedName name="jjkjk_1" localSheetId="39">_p1</definedName>
    <definedName name="jjkjk_1" localSheetId="20">_p1</definedName>
    <definedName name="jjkjk_1" localSheetId="4">_p1</definedName>
    <definedName name="jjkjk_1" localSheetId="25">_p1</definedName>
    <definedName name="jjkjk_1" localSheetId="27">_p1</definedName>
    <definedName name="jjkjk_1" localSheetId="31">_p1</definedName>
    <definedName name="jjkjk_1" localSheetId="35">_p1</definedName>
    <definedName name="jjkjk_1" localSheetId="33">_p1</definedName>
    <definedName name="jjkjk_1" localSheetId="53">_p1</definedName>
    <definedName name="jjkjk_1" localSheetId="29">_p1</definedName>
    <definedName name="jjkjk_1" localSheetId="49">_p1</definedName>
    <definedName name="jjkjk_1" localSheetId="6">_p1</definedName>
    <definedName name="jjkjk_1" localSheetId="41">_p1</definedName>
    <definedName name="jjkjk_1" localSheetId="8">_p1</definedName>
    <definedName name="jjkjk_1" localSheetId="43">_p1</definedName>
    <definedName name="jjkjk_1" localSheetId="10">_p1</definedName>
    <definedName name="jjkjk_1" localSheetId="37">_p1</definedName>
    <definedName name="jjkjk_1" localSheetId="12">_p1</definedName>
    <definedName name="jjkjk_1" localSheetId="51">_p1</definedName>
    <definedName name="jjkjk_1" localSheetId="14">_p1</definedName>
    <definedName name="jjkjk_1" localSheetId="23">_p1</definedName>
    <definedName name="jjkjk_1" localSheetId="55">_p1</definedName>
    <definedName name="jjkjk_1" localSheetId="47">_p1</definedName>
    <definedName name="jjkjk_1" localSheetId="18">_p1</definedName>
    <definedName name="jjkjk_1" localSheetId="45">_p1</definedName>
    <definedName name="jjkjk_1" localSheetId="16">_p1</definedName>
    <definedName name="jjkjk_1">_p1</definedName>
    <definedName name="jjkjk_2">"_p1"</definedName>
    <definedName name="jjkjk_4">"_p1"</definedName>
    <definedName name="jk" localSheetId="39">[1]!___p1</definedName>
    <definedName name="jk" localSheetId="20">[1]!___p1</definedName>
    <definedName name="jk" localSheetId="4">[1]!___p1</definedName>
    <definedName name="jk" localSheetId="25">[1]!___p1</definedName>
    <definedName name="jk" localSheetId="27">[1]!___p1</definedName>
    <definedName name="jk" localSheetId="31">[1]!___p1</definedName>
    <definedName name="jk" localSheetId="35">[1]!___p1</definedName>
    <definedName name="jk" localSheetId="33">[1]!___p1</definedName>
    <definedName name="jk" localSheetId="53">[1]!___p1</definedName>
    <definedName name="jk" localSheetId="29">[1]!___p1</definedName>
    <definedName name="jk" localSheetId="49">[1]!___p1</definedName>
    <definedName name="jk" localSheetId="6">[1]!___p1</definedName>
    <definedName name="jk" localSheetId="41">[1]!___p1</definedName>
    <definedName name="jk" localSheetId="8">[1]!___p1</definedName>
    <definedName name="jk" localSheetId="43">[1]!___p1</definedName>
    <definedName name="jk" localSheetId="10">[1]!___p1</definedName>
    <definedName name="jk" localSheetId="37">[1]!___p1</definedName>
    <definedName name="jk" localSheetId="12">[1]!___p1</definedName>
    <definedName name="jk" localSheetId="51">[1]!___p1</definedName>
    <definedName name="jk" localSheetId="14">[1]!___p1</definedName>
    <definedName name="jk" localSheetId="23">[1]!___p1</definedName>
    <definedName name="jk" localSheetId="55">[0]!___p1</definedName>
    <definedName name="jk" localSheetId="47">[1]!___p1</definedName>
    <definedName name="jk" localSheetId="18">[1]!___p1</definedName>
    <definedName name="jk" localSheetId="45">[1]!___p1</definedName>
    <definedName name="jk" localSheetId="16">[1]!___p1</definedName>
    <definedName name="jk">[0]!___p1</definedName>
    <definedName name="jkdjfklsjdfljasdlf">#REF!</definedName>
    <definedName name="jkdsjhjsncd" localSheetId="25" hidden="1">{#N/A,#N/A,FALSE,"Sheet1 (2)"}</definedName>
    <definedName name="jkdsjhjsncd" localSheetId="27" hidden="1">{#N/A,#N/A,FALSE,"Sheet1 (2)"}</definedName>
    <definedName name="jkdsjhjsncd" localSheetId="31" hidden="1">{#N/A,#N/A,FALSE,"Sheet1 (2)"}</definedName>
    <definedName name="jkdsjhjsncd" localSheetId="29" hidden="1">{#N/A,#N/A,FALSE,"Sheet1 (2)"}</definedName>
    <definedName name="jkdsjhjsncd" localSheetId="23" hidden="1">{#N/A,#N/A,FALSE,"Sheet1 (2)"}</definedName>
    <definedName name="jkdsjhjsncd" localSheetId="55" hidden="1">{#N/A,#N/A,FALSE,"Sheet1 (2)"}</definedName>
    <definedName name="jkdsjhjsncd" hidden="1">{#N/A,#N/A,FALSE,"Sheet1 (2)"}</definedName>
    <definedName name="JKIO" localSheetId="25" hidden="1">{#N/A,#N/A,FALSE,"Sheet1 (2)"}</definedName>
    <definedName name="JKIO" localSheetId="27" hidden="1">{#N/A,#N/A,FALSE,"Sheet1 (2)"}</definedName>
    <definedName name="JKIO" localSheetId="31" hidden="1">{#N/A,#N/A,FALSE,"Sheet1 (2)"}</definedName>
    <definedName name="JKIO" localSheetId="29" hidden="1">{#N/A,#N/A,FALSE,"Sheet1 (2)"}</definedName>
    <definedName name="JKIO" localSheetId="23" hidden="1">{#N/A,#N/A,FALSE,"Sheet1 (2)"}</definedName>
    <definedName name="JKIO" localSheetId="55" hidden="1">{#N/A,#N/A,FALSE,"Sheet1 (2)"}</definedName>
    <definedName name="JKIO" hidden="1">{#N/A,#N/A,FALSE,"Sheet1 (2)"}</definedName>
    <definedName name="JKJKJ" localSheetId="25" hidden="1">{"'Janeiro'!$A$1:$I$153"}</definedName>
    <definedName name="JKJKJ" localSheetId="27" hidden="1">{"'Janeiro'!$A$1:$I$153"}</definedName>
    <definedName name="JKJKJ" localSheetId="31" hidden="1">{"'Janeiro'!$A$1:$I$153"}</definedName>
    <definedName name="JKJKJ" localSheetId="29" hidden="1">{"'Janeiro'!$A$1:$I$153"}</definedName>
    <definedName name="JKJKJ" localSheetId="23" hidden="1">{"'Janeiro'!$A$1:$I$153"}</definedName>
    <definedName name="JKJKJ" localSheetId="55" hidden="1">{"'Janeiro'!$A$1:$I$153"}</definedName>
    <definedName name="JKJKJ" hidden="1">{"'Janeiro'!$A$1:$I$153"}</definedName>
    <definedName name="jkjkjk" localSheetId="25" hidden="1">{#N/A,#N/A,FALSE,"caratula";#N/A,#N/A,FALSE,"Product by line";#N/A,#N/A,FALSE,"YTD";#N/A,#N/A,FALSE,"Per Units";#N/A,#N/A,FALSE,"Amount"}</definedName>
    <definedName name="jkjkjk" localSheetId="27" hidden="1">{#N/A,#N/A,FALSE,"caratula";#N/A,#N/A,FALSE,"Product by line";#N/A,#N/A,FALSE,"YTD";#N/A,#N/A,FALSE,"Per Units";#N/A,#N/A,FALSE,"Amount"}</definedName>
    <definedName name="jkjkjk" localSheetId="31" hidden="1">{#N/A,#N/A,FALSE,"caratula";#N/A,#N/A,FALSE,"Product by line";#N/A,#N/A,FALSE,"YTD";#N/A,#N/A,FALSE,"Per Units";#N/A,#N/A,FALSE,"Amount"}</definedName>
    <definedName name="jkjkjk" localSheetId="29" hidden="1">{#N/A,#N/A,FALSE,"caratula";#N/A,#N/A,FALSE,"Product by line";#N/A,#N/A,FALSE,"YTD";#N/A,#N/A,FALSE,"Per Units";#N/A,#N/A,FALSE,"Amount"}</definedName>
    <definedName name="jkjkjk" localSheetId="23" hidden="1">{#N/A,#N/A,FALSE,"caratula";#N/A,#N/A,FALSE,"Product by line";#N/A,#N/A,FALSE,"YTD";#N/A,#N/A,FALSE,"Per Units";#N/A,#N/A,FALSE,"Amount"}</definedName>
    <definedName name="jkjkjk" localSheetId="55" hidden="1">{#N/A,#N/A,FALSE,"caratula";#N/A,#N/A,FALSE,"Product by line";#N/A,#N/A,FALSE,"YTD";#N/A,#N/A,FALSE,"Per Units";#N/A,#N/A,FALSE,"Amount"}</definedName>
    <definedName name="jkjkjk" hidden="1">{#N/A,#N/A,FALSE,"caratula";#N/A,#N/A,FALSE,"Product by line";#N/A,#N/A,FALSE,"YTD";#N/A,#N/A,FALSE,"Per Units";#N/A,#N/A,FALSE,"Amount"}</definedName>
    <definedName name="jkjkjkj" localSheetId="25" hidden="1">{#N/A,#N/A,FALSE,"CARATUL";#N/A,#N/A,FALSE,"PROFIT AND LOSS";#N/A,#N/A,FALSE,"GRAFICO_PBT";#N/A,#N/A,FALSE,"EXPLIC.VARIANTE";#N/A,#N/A,FALSE,"GENERAL EXP.AREA"}</definedName>
    <definedName name="jkjkjkj" localSheetId="27" hidden="1">{#N/A,#N/A,FALSE,"CARATUL";#N/A,#N/A,FALSE,"PROFIT AND LOSS";#N/A,#N/A,FALSE,"GRAFICO_PBT";#N/A,#N/A,FALSE,"EXPLIC.VARIANTE";#N/A,#N/A,FALSE,"GENERAL EXP.AREA"}</definedName>
    <definedName name="jkjkjkj" localSheetId="31" hidden="1">{#N/A,#N/A,FALSE,"CARATUL";#N/A,#N/A,FALSE,"PROFIT AND LOSS";#N/A,#N/A,FALSE,"GRAFICO_PBT";#N/A,#N/A,FALSE,"EXPLIC.VARIANTE";#N/A,#N/A,FALSE,"GENERAL EXP.AREA"}</definedName>
    <definedName name="jkjkjkj" localSheetId="29" hidden="1">{#N/A,#N/A,FALSE,"CARATUL";#N/A,#N/A,FALSE,"PROFIT AND LOSS";#N/A,#N/A,FALSE,"GRAFICO_PBT";#N/A,#N/A,FALSE,"EXPLIC.VARIANTE";#N/A,#N/A,FALSE,"GENERAL EXP.AREA"}</definedName>
    <definedName name="jkjkjkj" localSheetId="23" hidden="1">{#N/A,#N/A,FALSE,"CARATUL";#N/A,#N/A,FALSE,"PROFIT AND LOSS";#N/A,#N/A,FALSE,"GRAFICO_PBT";#N/A,#N/A,FALSE,"EXPLIC.VARIANTE";#N/A,#N/A,FALSE,"GENERAL EXP.AREA"}</definedName>
    <definedName name="jkjkjkj" localSheetId="55" hidden="1">{#N/A,#N/A,FALSE,"CARATUL";#N/A,#N/A,FALSE,"PROFIT AND LOSS";#N/A,#N/A,FALSE,"GRAFICO_PBT";#N/A,#N/A,FALSE,"EXPLIC.VARIANTE";#N/A,#N/A,FALSE,"GENERAL EXP.AREA"}</definedName>
    <definedName name="jkjkjkj" hidden="1">{#N/A,#N/A,FALSE,"CARATUL";#N/A,#N/A,FALSE,"PROFIT AND LOSS";#N/A,#N/A,FALSE,"GRAFICO_PBT";#N/A,#N/A,FALSE,"EXPLIC.VARIANTE";#N/A,#N/A,FALSE,"GENERAL EXP.AREA"}</definedName>
    <definedName name="jkkl">#REF!</definedName>
    <definedName name="jkl" localSheetId="25" hidden="1">{#N/A,#N/A,FALSE,"BALLANTINE´S ";#N/A,#N/A,FALSE,"FUNDADOR"}</definedName>
    <definedName name="jkl" localSheetId="27" hidden="1">{#N/A,#N/A,FALSE,"BALLANTINE´S ";#N/A,#N/A,FALSE,"FUNDADOR"}</definedName>
    <definedName name="jkl" localSheetId="31" hidden="1">{#N/A,#N/A,FALSE,"BALLANTINE´S ";#N/A,#N/A,FALSE,"FUNDADOR"}</definedName>
    <definedName name="jkl" localSheetId="29" hidden="1">{#N/A,#N/A,FALSE,"BALLANTINE´S ";#N/A,#N/A,FALSE,"FUNDADOR"}</definedName>
    <definedName name="jkl" localSheetId="23" hidden="1">{#N/A,#N/A,FALSE,"BALLANTINE´S ";#N/A,#N/A,FALSE,"FUNDADOR"}</definedName>
    <definedName name="jkl" localSheetId="55" hidden="1">{#N/A,#N/A,FALSE,"BALLANTINE´S ";#N/A,#N/A,FALSE,"FUNDADOR"}</definedName>
    <definedName name="jkl" hidden="1">{#N/A,#N/A,FALSE,"BALLANTINE´S ";#N/A,#N/A,FALSE,"FUNDADOR"}</definedName>
    <definedName name="jkmyukyu">#REF!</definedName>
    <definedName name="jkndbdtsw">#REF!</definedName>
    <definedName name="jknl">#REF!</definedName>
    <definedName name="jktjyr6u">#REF!</definedName>
    <definedName name="jlgfyy" localSheetId="25" hidden="1">{#N/A,#N/A,FALSE,"BALLANTINE´S ";#N/A,#N/A,FALSE,"FUNDADOR"}</definedName>
    <definedName name="jlgfyy" localSheetId="27" hidden="1">{#N/A,#N/A,FALSE,"BALLANTINE´S ";#N/A,#N/A,FALSE,"FUNDADOR"}</definedName>
    <definedName name="jlgfyy" localSheetId="31" hidden="1">{#N/A,#N/A,FALSE,"BALLANTINE´S ";#N/A,#N/A,FALSE,"FUNDADOR"}</definedName>
    <definedName name="jlgfyy" localSheetId="29" hidden="1">{#N/A,#N/A,FALSE,"BALLANTINE´S ";#N/A,#N/A,FALSE,"FUNDADOR"}</definedName>
    <definedName name="jlgfyy" localSheetId="23" hidden="1">{#N/A,#N/A,FALSE,"BALLANTINE´S ";#N/A,#N/A,FALSE,"FUNDADOR"}</definedName>
    <definedName name="jlgfyy" localSheetId="55" hidden="1">{#N/A,#N/A,FALSE,"BALLANTINE´S ";#N/A,#N/A,FALSE,"FUNDADOR"}</definedName>
    <definedName name="jlgfyy" hidden="1">{#N/A,#N/A,FALSE,"BALLANTINE´S ";#N/A,#N/A,FALSE,"FUNDADOR"}</definedName>
    <definedName name="jlji">#REF!</definedName>
    <definedName name="jljl" localSheetId="25" hidden="1">{"det (May)",#N/A,FALSE,"June";"sum (MAY YTD)",#N/A,FALSE,"June YTD"}</definedName>
    <definedName name="jljl" localSheetId="27" hidden="1">{"det (May)",#N/A,FALSE,"June";"sum (MAY YTD)",#N/A,FALSE,"June YTD"}</definedName>
    <definedName name="jljl" localSheetId="31" hidden="1">{"det (May)",#N/A,FALSE,"June";"sum (MAY YTD)",#N/A,FALSE,"June YTD"}</definedName>
    <definedName name="jljl" localSheetId="29" hidden="1">{"det (May)",#N/A,FALSE,"June";"sum (MAY YTD)",#N/A,FALSE,"June YTD"}</definedName>
    <definedName name="jljl" localSheetId="23" hidden="1">{"det (May)",#N/A,FALSE,"June";"sum (MAY YTD)",#N/A,FALSE,"June YTD"}</definedName>
    <definedName name="jljl" localSheetId="55" hidden="1">{"det (May)",#N/A,FALSE,"June";"sum (MAY YTD)",#N/A,FALSE,"June YTD"}</definedName>
    <definedName name="jljl" hidden="1">{"det (May)",#N/A,FALSE,"June";"sum (MAY YTD)",#N/A,FALSE,"June YTD"}</definedName>
    <definedName name="jm" localSheetId="25" hidden="1">{#N/A,#N/A,FALSE,"BALLANTINE´S ";#N/A,#N/A,FALSE,"FUNDADOR"}</definedName>
    <definedName name="jm" localSheetId="27" hidden="1">{#N/A,#N/A,FALSE,"BALLANTINE´S ";#N/A,#N/A,FALSE,"FUNDADOR"}</definedName>
    <definedName name="jm" localSheetId="31" hidden="1">{#N/A,#N/A,FALSE,"BALLANTINE´S ";#N/A,#N/A,FALSE,"FUNDADOR"}</definedName>
    <definedName name="jm" localSheetId="29" hidden="1">{#N/A,#N/A,FALSE,"BALLANTINE´S ";#N/A,#N/A,FALSE,"FUNDADOR"}</definedName>
    <definedName name="jm" localSheetId="23" hidden="1">{#N/A,#N/A,FALSE,"BALLANTINE´S ";#N/A,#N/A,FALSE,"FUNDADOR"}</definedName>
    <definedName name="jm" localSheetId="55" hidden="1">{#N/A,#N/A,FALSE,"BALLANTINE´S ";#N/A,#N/A,FALSE,"FUNDADOR"}</definedName>
    <definedName name="jm" hidden="1">{#N/A,#N/A,FALSE,"BALLANTINE´S ";#N/A,#N/A,FALSE,"FUNDADOR"}</definedName>
    <definedName name="jn" localSheetId="39">[1]!__p1</definedName>
    <definedName name="jn" localSheetId="20">[1]!__p1</definedName>
    <definedName name="jn" localSheetId="4">[1]!__p1</definedName>
    <definedName name="jn" localSheetId="25">[1]!__p1</definedName>
    <definedName name="jn" localSheetId="27">[1]!__p1</definedName>
    <definedName name="jn" localSheetId="31">[1]!__p1</definedName>
    <definedName name="jn" localSheetId="35">[1]!__p1</definedName>
    <definedName name="jn" localSheetId="33">[1]!__p1</definedName>
    <definedName name="jn" localSheetId="53">[1]!__p1</definedName>
    <definedName name="jn" localSheetId="29">[1]!__p1</definedName>
    <definedName name="jn" localSheetId="49">[1]!__p1</definedName>
    <definedName name="jn" localSheetId="6">[1]!__p1</definedName>
    <definedName name="jn" localSheetId="41">[1]!__p1</definedName>
    <definedName name="jn" localSheetId="8">[1]!__p1</definedName>
    <definedName name="jn" localSheetId="43">[1]!__p1</definedName>
    <definedName name="jn" localSheetId="10">[1]!__p1</definedName>
    <definedName name="jn" localSheetId="37">[1]!__p1</definedName>
    <definedName name="jn" localSheetId="12">[1]!__p1</definedName>
    <definedName name="jn" localSheetId="51">[1]!__p1</definedName>
    <definedName name="jn" localSheetId="14">[1]!__p1</definedName>
    <definedName name="jn" localSheetId="23">[1]!__p1</definedName>
    <definedName name="jn" localSheetId="55">[0]!__p1</definedName>
    <definedName name="jn" localSheetId="47">[1]!__p1</definedName>
    <definedName name="jn" localSheetId="18">[1]!__p1</definedName>
    <definedName name="jn" localSheetId="45">[1]!__p1</definedName>
    <definedName name="jn" localSheetId="16">[1]!__p1</definedName>
    <definedName name="jn">[0]!__p1</definedName>
    <definedName name="jn_1">#NAME?</definedName>
    <definedName name="jn_10">#NAME?</definedName>
    <definedName name="jn_11">#NAME?</definedName>
    <definedName name="jn_12">#NAME?</definedName>
    <definedName name="jn_13">#NAME?</definedName>
    <definedName name="jn_2">#NAME?</definedName>
    <definedName name="jn_20">#NAME?</definedName>
    <definedName name="jn_21">#NAME?</definedName>
    <definedName name="jn_3">#NAME?</definedName>
    <definedName name="jn_4">#NAME?</definedName>
    <definedName name="jn_6">#NAME?</definedName>
    <definedName name="jn_7">#NAME?</definedName>
    <definedName name="jn_8">#NAME?</definedName>
    <definedName name="jn_9">#NAME?</definedName>
    <definedName name="jngcgb">#REF!</definedName>
    <definedName name="JO" localSheetId="39">[1]!__p1</definedName>
    <definedName name="JO" localSheetId="20">[1]!__p1</definedName>
    <definedName name="JO" localSheetId="4">[1]!__p1</definedName>
    <definedName name="JO" localSheetId="25">[1]!__p1</definedName>
    <definedName name="JO" localSheetId="27">[1]!__p1</definedName>
    <definedName name="JO" localSheetId="31">[1]!__p1</definedName>
    <definedName name="JO" localSheetId="35">[1]!__p1</definedName>
    <definedName name="JO" localSheetId="33">[1]!__p1</definedName>
    <definedName name="JO" localSheetId="53">[1]!__p1</definedName>
    <definedName name="JO" localSheetId="29">[1]!__p1</definedName>
    <definedName name="JO" localSheetId="49">[1]!__p1</definedName>
    <definedName name="JO" localSheetId="6">[1]!__p1</definedName>
    <definedName name="JO" localSheetId="41">[1]!__p1</definedName>
    <definedName name="JO" localSheetId="8">[1]!__p1</definedName>
    <definedName name="JO" localSheetId="43">[1]!__p1</definedName>
    <definedName name="JO" localSheetId="10">[1]!__p1</definedName>
    <definedName name="JO" localSheetId="37">[1]!__p1</definedName>
    <definedName name="JO" localSheetId="12">[1]!__p1</definedName>
    <definedName name="JO" localSheetId="51">[1]!__p1</definedName>
    <definedName name="JO" localSheetId="14">[1]!__p1</definedName>
    <definedName name="JO" localSheetId="23">[1]!__p1</definedName>
    <definedName name="JO" localSheetId="55">[0]!__p1</definedName>
    <definedName name="JO" localSheetId="47">[1]!__p1</definedName>
    <definedName name="JO" localSheetId="18">[1]!__p1</definedName>
    <definedName name="JO" localSheetId="45">[1]!__p1</definedName>
    <definedName name="JO" localSheetId="16">[1]!__p1</definedName>
    <definedName name="JO">[0]!__p1</definedName>
    <definedName name="JO_10">#NAME?</definedName>
    <definedName name="JO_11">#NAME?</definedName>
    <definedName name="JO_12">#NAME?</definedName>
    <definedName name="JO_13">#NAME?</definedName>
    <definedName name="JO_20">#NAME?</definedName>
    <definedName name="JO_21">#NAME?</definedName>
    <definedName name="JO_3">#NAME?</definedName>
    <definedName name="JO_6">#NAME?</definedName>
    <definedName name="JO_7">#NAME?</definedName>
    <definedName name="JO_8">#NAME?</definedName>
    <definedName name="JO_9">#NAME?</definedName>
    <definedName name="JO2_10">#NAME?</definedName>
    <definedName name="JO2_11">#NAME?</definedName>
    <definedName name="JO2_12">#NAME?</definedName>
    <definedName name="JO2_13">#NAME?</definedName>
    <definedName name="JO2_20">#NAME?</definedName>
    <definedName name="JO2_21">#NAME?</definedName>
    <definedName name="JO2_3">#NAME?</definedName>
    <definedName name="JO2_6">#NAME?</definedName>
    <definedName name="JO2_7">#NAME?</definedName>
    <definedName name="JO2_8">#NAME?</definedName>
    <definedName name="JO2_9">#NAME?</definedName>
    <definedName name="joao">#REF!</definedName>
    <definedName name="joiug">#REF!</definedName>
    <definedName name="JOR" localSheetId="39">[1]!_p1</definedName>
    <definedName name="JOR" localSheetId="20">[1]!_p1</definedName>
    <definedName name="JOR" localSheetId="4">[1]!_p1</definedName>
    <definedName name="JOR" localSheetId="25">[1]!_p1</definedName>
    <definedName name="JOR" localSheetId="27">[1]!_p1</definedName>
    <definedName name="JOR" localSheetId="31">[1]!_p1</definedName>
    <definedName name="JOR" localSheetId="35">[1]!_p1</definedName>
    <definedName name="JOR" localSheetId="33">[1]!_p1</definedName>
    <definedName name="JOR" localSheetId="53">[1]!_p1</definedName>
    <definedName name="JOR" localSheetId="29">[1]!_p1</definedName>
    <definedName name="JOR" localSheetId="49">[1]!_p1</definedName>
    <definedName name="JOR" localSheetId="6">[1]!_p1</definedName>
    <definedName name="JOR" localSheetId="41">[1]!_p1</definedName>
    <definedName name="JOR" localSheetId="8">[1]!_p1</definedName>
    <definedName name="JOR" localSheetId="43">[1]!_p1</definedName>
    <definedName name="JOR" localSheetId="10">[1]!_p1</definedName>
    <definedName name="JOR" localSheetId="37">[1]!_p1</definedName>
    <definedName name="JOR" localSheetId="12">[1]!_p1</definedName>
    <definedName name="JOR" localSheetId="51">[1]!_p1</definedName>
    <definedName name="JOR" localSheetId="14">[1]!_p1</definedName>
    <definedName name="JOR" localSheetId="23">[1]!_p1</definedName>
    <definedName name="JOR" localSheetId="55">[0]!_p1</definedName>
    <definedName name="JOR" localSheetId="47">[1]!_p1</definedName>
    <definedName name="JOR" localSheetId="18">[1]!_p1</definedName>
    <definedName name="JOR" localSheetId="45">[1]!_p1</definedName>
    <definedName name="JOR" localSheetId="16">[1]!_p1</definedName>
    <definedName name="JOR">[0]!_p1</definedName>
    <definedName name="JOR_1" localSheetId="39">_p1</definedName>
    <definedName name="JOR_1" localSheetId="20">_p1</definedName>
    <definedName name="JOR_1" localSheetId="4">_p1</definedName>
    <definedName name="JOR_1" localSheetId="25">_p1</definedName>
    <definedName name="JOR_1" localSheetId="27">_p1</definedName>
    <definedName name="JOR_1" localSheetId="31">_p1</definedName>
    <definedName name="JOR_1" localSheetId="35">_p1</definedName>
    <definedName name="JOR_1" localSheetId="33">_p1</definedName>
    <definedName name="JOR_1" localSheetId="53">_p1</definedName>
    <definedName name="JOR_1" localSheetId="29">_p1</definedName>
    <definedName name="JOR_1" localSheetId="49">_p1</definedName>
    <definedName name="JOR_1" localSheetId="6">_p1</definedName>
    <definedName name="JOR_1" localSheetId="41">_p1</definedName>
    <definedName name="JOR_1" localSheetId="8">_p1</definedName>
    <definedName name="JOR_1" localSheetId="43">_p1</definedName>
    <definedName name="JOR_1" localSheetId="10">_p1</definedName>
    <definedName name="JOR_1" localSheetId="37">_p1</definedName>
    <definedName name="JOR_1" localSheetId="12">_p1</definedName>
    <definedName name="JOR_1" localSheetId="51">_p1</definedName>
    <definedName name="JOR_1" localSheetId="14">_p1</definedName>
    <definedName name="JOR_1" localSheetId="23">_p1</definedName>
    <definedName name="JOR_1" localSheetId="55">_p1</definedName>
    <definedName name="JOR_1" localSheetId="47">_p1</definedName>
    <definedName name="JOR_1" localSheetId="18">_p1</definedName>
    <definedName name="JOR_1" localSheetId="45">_p1</definedName>
    <definedName name="JOR_1" localSheetId="16">_p1</definedName>
    <definedName name="JOR_1">_p1</definedName>
    <definedName name="JOR_2">"_p1"</definedName>
    <definedName name="JOR_3">#NAME?</definedName>
    <definedName name="JOR_4">"_p1"</definedName>
    <definedName name="jormo" localSheetId="39">[1]!_p1</definedName>
    <definedName name="jormo" localSheetId="20">[1]!_p1</definedName>
    <definedName name="jormo" localSheetId="4">[1]!_p1</definedName>
    <definedName name="jormo" localSheetId="25">[1]!_p1</definedName>
    <definedName name="jormo" localSheetId="27">[1]!_p1</definedName>
    <definedName name="jormo" localSheetId="31">[1]!_p1</definedName>
    <definedName name="jormo" localSheetId="35">[1]!_p1</definedName>
    <definedName name="jormo" localSheetId="33">[1]!_p1</definedName>
    <definedName name="jormo" localSheetId="53">[1]!_p1</definedName>
    <definedName name="jormo" localSheetId="29">[1]!_p1</definedName>
    <definedName name="jormo" localSheetId="49">[1]!_p1</definedName>
    <definedName name="jormo" localSheetId="6">[1]!_p1</definedName>
    <definedName name="jormo" localSheetId="41">[1]!_p1</definedName>
    <definedName name="jormo" localSheetId="8">[1]!_p1</definedName>
    <definedName name="jormo" localSheetId="43">[1]!_p1</definedName>
    <definedName name="jormo" localSheetId="10">[1]!_p1</definedName>
    <definedName name="jormo" localSheetId="37">[1]!_p1</definedName>
    <definedName name="jormo" localSheetId="12">[1]!_p1</definedName>
    <definedName name="jormo" localSheetId="51">[1]!_p1</definedName>
    <definedName name="jormo" localSheetId="14">[1]!_p1</definedName>
    <definedName name="jormo" localSheetId="23">[1]!_p1</definedName>
    <definedName name="jormo" localSheetId="55">[0]!_p1</definedName>
    <definedName name="jormo" localSheetId="47">[1]!_p1</definedName>
    <definedName name="jormo" localSheetId="18">[1]!_p1</definedName>
    <definedName name="jormo" localSheetId="45">[1]!_p1</definedName>
    <definedName name="jormo" localSheetId="16">[1]!_p1</definedName>
    <definedName name="jormo">[0]!_p1</definedName>
    <definedName name="jormo_10">#NAME?</definedName>
    <definedName name="jormo_15">#NAME?</definedName>
    <definedName name="jormo_16">#NAME?</definedName>
    <definedName name="jormo_17">#NAME?</definedName>
    <definedName name="jormo_18">#NAME?</definedName>
    <definedName name="jormo_19">#NAME?</definedName>
    <definedName name="jormo_20">#NAME?</definedName>
    <definedName name="jormo_22">#NAME?</definedName>
    <definedName name="jormo_3">#NAME?</definedName>
    <definedName name="jormo_8">#NAME?</definedName>
    <definedName name="jorn" localSheetId="25" hidden="1">{#N/A,#N/A,FALSE,"CRONO 0";#N/A,#N/A,FALSE,"CRONO (4)";#N/A,#N/A,FALSE,"CRONO (3)";#N/A,#N/A,FALSE,"CRONO (2)";#N/A,#N/A,FALSE,"CRONO (1)"}</definedName>
    <definedName name="jorn" localSheetId="27" hidden="1">{#N/A,#N/A,FALSE,"CRONO 0";#N/A,#N/A,FALSE,"CRONO (4)";#N/A,#N/A,FALSE,"CRONO (3)";#N/A,#N/A,FALSE,"CRONO (2)";#N/A,#N/A,FALSE,"CRONO (1)"}</definedName>
    <definedName name="jorn" localSheetId="31" hidden="1">{#N/A,#N/A,FALSE,"CRONO 0";#N/A,#N/A,FALSE,"CRONO (4)";#N/A,#N/A,FALSE,"CRONO (3)";#N/A,#N/A,FALSE,"CRONO (2)";#N/A,#N/A,FALSE,"CRONO (1)"}</definedName>
    <definedName name="jorn" localSheetId="29" hidden="1">{#N/A,#N/A,FALSE,"CRONO 0";#N/A,#N/A,FALSE,"CRONO (4)";#N/A,#N/A,FALSE,"CRONO (3)";#N/A,#N/A,FALSE,"CRONO (2)";#N/A,#N/A,FALSE,"CRONO (1)"}</definedName>
    <definedName name="jorn" localSheetId="23" hidden="1">{#N/A,#N/A,FALSE,"CRONO 0";#N/A,#N/A,FALSE,"CRONO (4)";#N/A,#N/A,FALSE,"CRONO (3)";#N/A,#N/A,FALSE,"CRONO (2)";#N/A,#N/A,FALSE,"CRONO (1)"}</definedName>
    <definedName name="jorn" localSheetId="55" hidden="1">{#N/A,#N/A,FALSE,"CRONO 0";#N/A,#N/A,FALSE,"CRONO (4)";#N/A,#N/A,FALSE,"CRONO (3)";#N/A,#N/A,FALSE,"CRONO (2)";#N/A,#N/A,FALSE,"CRONO (1)"}</definedName>
    <definedName name="jorn" hidden="1">{#N/A,#N/A,FALSE,"CRONO 0";#N/A,#N/A,FALSE,"CRONO (4)";#N/A,#N/A,FALSE,"CRONO (3)";#N/A,#N/A,FALSE,"CRONO (2)";#N/A,#N/A,FALSE,"CRONO (1)"}</definedName>
    <definedName name="jorna1234" localSheetId="39">[1]!_p1</definedName>
    <definedName name="jorna1234" localSheetId="20">[1]!_p1</definedName>
    <definedName name="jorna1234" localSheetId="4">[1]!_p1</definedName>
    <definedName name="jorna1234" localSheetId="25">[1]!_p1</definedName>
    <definedName name="jorna1234" localSheetId="27">[1]!_p1</definedName>
    <definedName name="jorna1234" localSheetId="31">[1]!_p1</definedName>
    <definedName name="jorna1234" localSheetId="35">[1]!_p1</definedName>
    <definedName name="jorna1234" localSheetId="33">[1]!_p1</definedName>
    <definedName name="jorna1234" localSheetId="53">[1]!_p1</definedName>
    <definedName name="jorna1234" localSheetId="29">[1]!_p1</definedName>
    <definedName name="jorna1234" localSheetId="49">[1]!_p1</definedName>
    <definedName name="jorna1234" localSheetId="6">[1]!_p1</definedName>
    <definedName name="jorna1234" localSheetId="41">[1]!_p1</definedName>
    <definedName name="jorna1234" localSheetId="8">[1]!_p1</definedName>
    <definedName name="jorna1234" localSheetId="43">[1]!_p1</definedName>
    <definedName name="jorna1234" localSheetId="10">[1]!_p1</definedName>
    <definedName name="jorna1234" localSheetId="37">[1]!_p1</definedName>
    <definedName name="jorna1234" localSheetId="12">[1]!_p1</definedName>
    <definedName name="jorna1234" localSheetId="51">[1]!_p1</definedName>
    <definedName name="jorna1234" localSheetId="14">[1]!_p1</definedName>
    <definedName name="jorna1234" localSheetId="23">[1]!_p1</definedName>
    <definedName name="jorna1234" localSheetId="55">[0]!_p1</definedName>
    <definedName name="jorna1234" localSheetId="47">[1]!_p1</definedName>
    <definedName name="jorna1234" localSheetId="18">[1]!_p1</definedName>
    <definedName name="jorna1234" localSheetId="45">[1]!_p1</definedName>
    <definedName name="jorna1234" localSheetId="16">[1]!_p1</definedName>
    <definedName name="jorna1234">[0]!_p1</definedName>
    <definedName name="jorna1234_1" localSheetId="39">_p1</definedName>
    <definedName name="jorna1234_1" localSheetId="20">_p1</definedName>
    <definedName name="jorna1234_1" localSheetId="4">_p1</definedName>
    <definedName name="jorna1234_1" localSheetId="25">_p1</definedName>
    <definedName name="jorna1234_1" localSheetId="27">_p1</definedName>
    <definedName name="jorna1234_1" localSheetId="31">_p1</definedName>
    <definedName name="jorna1234_1" localSheetId="35">_p1</definedName>
    <definedName name="jorna1234_1" localSheetId="33">_p1</definedName>
    <definedName name="jorna1234_1" localSheetId="53">_p1</definedName>
    <definedName name="jorna1234_1" localSheetId="29">_p1</definedName>
    <definedName name="jorna1234_1" localSheetId="49">_p1</definedName>
    <definedName name="jorna1234_1" localSheetId="6">_p1</definedName>
    <definedName name="jorna1234_1" localSheetId="41">_p1</definedName>
    <definedName name="jorna1234_1" localSheetId="8">_p1</definedName>
    <definedName name="jorna1234_1" localSheetId="43">_p1</definedName>
    <definedName name="jorna1234_1" localSheetId="10">_p1</definedName>
    <definedName name="jorna1234_1" localSheetId="37">_p1</definedName>
    <definedName name="jorna1234_1" localSheetId="12">_p1</definedName>
    <definedName name="jorna1234_1" localSheetId="51">_p1</definedName>
    <definedName name="jorna1234_1" localSheetId="14">_p1</definedName>
    <definedName name="jorna1234_1" localSheetId="23">_p1</definedName>
    <definedName name="jorna1234_1" localSheetId="55">_p1</definedName>
    <definedName name="jorna1234_1" localSheetId="47">_p1</definedName>
    <definedName name="jorna1234_1" localSheetId="18">_p1</definedName>
    <definedName name="jorna1234_1" localSheetId="45">_p1</definedName>
    <definedName name="jorna1234_1" localSheetId="16">_p1</definedName>
    <definedName name="jorna1234_1">_p1</definedName>
    <definedName name="jorna1234_2">"_p1"</definedName>
    <definedName name="jorna1234_4">"_p1"</definedName>
    <definedName name="jornais">#REF!</definedName>
    <definedName name="jornal">#REF!</definedName>
    <definedName name="Jornal_1" localSheetId="25" hidden="1">{"'Tnet  Dnet_15_Mn1000'!$A$8:$F$178"}</definedName>
    <definedName name="Jornal_1" localSheetId="27" hidden="1">{"'Tnet  Dnet_15_Mn1000'!$A$8:$F$178"}</definedName>
    <definedName name="Jornal_1" localSheetId="31" hidden="1">{"'Tnet  Dnet_15_Mn1000'!$A$8:$F$178"}</definedName>
    <definedName name="Jornal_1" localSheetId="29" hidden="1">{"'Tnet  Dnet_15_Mn1000'!$A$8:$F$178"}</definedName>
    <definedName name="Jornal_1" localSheetId="23" hidden="1">{"'Tnet  Dnet_15_Mn1000'!$A$8:$F$178"}</definedName>
    <definedName name="Jornal_1" localSheetId="55" hidden="1">{"'Tnet  Dnet_15_Mn1000'!$A$8:$F$178"}</definedName>
    <definedName name="Jornal_1" hidden="1">{"'Tnet  Dnet_15_Mn1000'!$A$8:$F$178"}</definedName>
    <definedName name="Jornal_10">#NAME?</definedName>
    <definedName name="Jornal_15">#NAME?</definedName>
    <definedName name="Jornal_16">#NAME?</definedName>
    <definedName name="Jornal_17">#NAME?</definedName>
    <definedName name="Jornal_18">#NAME?</definedName>
    <definedName name="Jornal_19">#NAME?</definedName>
    <definedName name="Jornal_2">#NAME?</definedName>
    <definedName name="Jornal_22">#NAME?</definedName>
    <definedName name="Jornal_3">#NAME?</definedName>
    <definedName name="Jornal_4">#NAME?</definedName>
    <definedName name="jornal1_10">#NAME?</definedName>
    <definedName name="jornal1_11">#NAME?</definedName>
    <definedName name="jornal1_12">#NAME?</definedName>
    <definedName name="jornal1_13">#NAME?</definedName>
    <definedName name="jornal1_20">#NAME?</definedName>
    <definedName name="jornal1_21">#NAME?</definedName>
    <definedName name="jornal1_3">#NAME?</definedName>
    <definedName name="jornal1_6">#NAME?</definedName>
    <definedName name="jornal1_8">#NAME?</definedName>
    <definedName name="jornal1_9">#NAME?</definedName>
    <definedName name="jornal10" localSheetId="39">[1]!_p1</definedName>
    <definedName name="jornal10" localSheetId="20">[1]!_p1</definedName>
    <definedName name="jornal10" localSheetId="4">[1]!_p1</definedName>
    <definedName name="jornal10" localSheetId="25">[1]!_p1</definedName>
    <definedName name="jornal10" localSheetId="27">[1]!_p1</definedName>
    <definedName name="jornal10" localSheetId="31">[1]!_p1</definedName>
    <definedName name="jornal10" localSheetId="35">[1]!_p1</definedName>
    <definedName name="jornal10" localSheetId="33">[1]!_p1</definedName>
    <definedName name="jornal10" localSheetId="53">[1]!_p1</definedName>
    <definedName name="jornal10" localSheetId="29">[1]!_p1</definedName>
    <definedName name="jornal10" localSheetId="49">[1]!_p1</definedName>
    <definedName name="jornal10" localSheetId="6">[1]!_p1</definedName>
    <definedName name="jornal10" localSheetId="41">[1]!_p1</definedName>
    <definedName name="jornal10" localSheetId="8">[1]!_p1</definedName>
    <definedName name="jornal10" localSheetId="43">[1]!_p1</definedName>
    <definedName name="jornal10" localSheetId="10">[1]!_p1</definedName>
    <definedName name="jornal10" localSheetId="37">[1]!_p1</definedName>
    <definedName name="jornal10" localSheetId="12">[1]!_p1</definedName>
    <definedName name="jornal10" localSheetId="51">[1]!_p1</definedName>
    <definedName name="jornal10" localSheetId="14">[1]!_p1</definedName>
    <definedName name="jornal10" localSheetId="23">[1]!_p1</definedName>
    <definedName name="jornal10" localSheetId="55">[0]!_p1</definedName>
    <definedName name="jornal10" localSheetId="47">[1]!_p1</definedName>
    <definedName name="jornal10" localSheetId="18">[1]!_p1</definedName>
    <definedName name="jornal10" localSheetId="45">[1]!_p1</definedName>
    <definedName name="jornal10" localSheetId="16">[1]!_p1</definedName>
    <definedName name="jornal10">[0]!_p1</definedName>
    <definedName name="jornal10_1" localSheetId="39">_p1</definedName>
    <definedName name="jornal10_1" localSheetId="20">_p1</definedName>
    <definedName name="jornal10_1" localSheetId="4">_p1</definedName>
    <definedName name="jornal10_1" localSheetId="25">_p1</definedName>
    <definedName name="jornal10_1" localSheetId="27">_p1</definedName>
    <definedName name="jornal10_1" localSheetId="31">_p1</definedName>
    <definedName name="jornal10_1" localSheetId="35">_p1</definedName>
    <definedName name="jornal10_1" localSheetId="33">_p1</definedName>
    <definedName name="jornal10_1" localSheetId="53">_p1</definedName>
    <definedName name="jornal10_1" localSheetId="29">_p1</definedName>
    <definedName name="jornal10_1" localSheetId="49">_p1</definedName>
    <definedName name="jornal10_1" localSheetId="6">_p1</definedName>
    <definedName name="jornal10_1" localSheetId="41">_p1</definedName>
    <definedName name="jornal10_1" localSheetId="8">_p1</definedName>
    <definedName name="jornal10_1" localSheetId="43">_p1</definedName>
    <definedName name="jornal10_1" localSheetId="10">_p1</definedName>
    <definedName name="jornal10_1" localSheetId="37">_p1</definedName>
    <definedName name="jornal10_1" localSheetId="12">_p1</definedName>
    <definedName name="jornal10_1" localSheetId="51">_p1</definedName>
    <definedName name="jornal10_1" localSheetId="14">_p1</definedName>
    <definedName name="jornal10_1" localSheetId="23">_p1</definedName>
    <definedName name="jornal10_1" localSheetId="55">_p1</definedName>
    <definedName name="jornal10_1" localSheetId="47">_p1</definedName>
    <definedName name="jornal10_1" localSheetId="18">_p1</definedName>
    <definedName name="jornal10_1" localSheetId="45">_p1</definedName>
    <definedName name="jornal10_1" localSheetId="16">_p1</definedName>
    <definedName name="jornal10_1">_p1</definedName>
    <definedName name="jornal10_2">"_p1"</definedName>
    <definedName name="jornal10_4">"_p1"</definedName>
    <definedName name="Jornal2" localSheetId="39">[1]!_p1</definedName>
    <definedName name="Jornal2" localSheetId="20">[1]!_p1</definedName>
    <definedName name="Jornal2" localSheetId="4">[1]!_p1</definedName>
    <definedName name="Jornal2" localSheetId="25">[1]!_p1</definedName>
    <definedName name="Jornal2" localSheetId="27">[1]!_p1</definedName>
    <definedName name="Jornal2" localSheetId="31">[1]!_p1</definedName>
    <definedName name="Jornal2" localSheetId="35">[1]!_p1</definedName>
    <definedName name="Jornal2" localSheetId="33">[1]!_p1</definedName>
    <definedName name="Jornal2" localSheetId="53">[1]!_p1</definedName>
    <definedName name="Jornal2" localSheetId="29">[1]!_p1</definedName>
    <definedName name="Jornal2" localSheetId="49">[1]!_p1</definedName>
    <definedName name="Jornal2" localSheetId="6">[1]!_p1</definedName>
    <definedName name="Jornal2" localSheetId="41">[1]!_p1</definedName>
    <definedName name="Jornal2" localSheetId="8">[1]!_p1</definedName>
    <definedName name="Jornal2" localSheetId="43">[1]!_p1</definedName>
    <definedName name="Jornal2" localSheetId="10">[1]!_p1</definedName>
    <definedName name="Jornal2" localSheetId="37">[1]!_p1</definedName>
    <definedName name="Jornal2" localSheetId="12">[1]!_p1</definedName>
    <definedName name="Jornal2" localSheetId="51">[1]!_p1</definedName>
    <definedName name="Jornal2" localSheetId="14">[1]!_p1</definedName>
    <definedName name="Jornal2" localSheetId="23">[1]!_p1</definedName>
    <definedName name="Jornal2" localSheetId="55">[0]!_p1</definedName>
    <definedName name="Jornal2" localSheetId="47">[1]!_p1</definedName>
    <definedName name="Jornal2" localSheetId="18">[1]!_p1</definedName>
    <definedName name="Jornal2" localSheetId="45">[1]!_p1</definedName>
    <definedName name="Jornal2" localSheetId="16">[1]!_p1</definedName>
    <definedName name="Jornal2">[0]!_p1</definedName>
    <definedName name="jornal2_1" localSheetId="39">_p1</definedName>
    <definedName name="jornal2_1" localSheetId="20">_p1</definedName>
    <definedName name="jornal2_1" localSheetId="4">_p1</definedName>
    <definedName name="jornal2_1" localSheetId="25">_p1</definedName>
    <definedName name="jornal2_1" localSheetId="27">_p1</definedName>
    <definedName name="jornal2_1" localSheetId="31">_p1</definedName>
    <definedName name="jornal2_1" localSheetId="35">_p1</definedName>
    <definedName name="jornal2_1" localSheetId="33">_p1</definedName>
    <definedName name="jornal2_1" localSheetId="53">_p1</definedName>
    <definedName name="jornal2_1" localSheetId="29">_p1</definedName>
    <definedName name="jornal2_1" localSheetId="49">_p1</definedName>
    <definedName name="jornal2_1" localSheetId="6">_p1</definedName>
    <definedName name="jornal2_1" localSheetId="41">_p1</definedName>
    <definedName name="jornal2_1" localSheetId="8">_p1</definedName>
    <definedName name="jornal2_1" localSheetId="43">_p1</definedName>
    <definedName name="jornal2_1" localSheetId="10">_p1</definedName>
    <definedName name="jornal2_1" localSheetId="37">_p1</definedName>
    <definedName name="jornal2_1" localSheetId="12">_p1</definedName>
    <definedName name="jornal2_1" localSheetId="51">_p1</definedName>
    <definedName name="jornal2_1" localSheetId="14">_p1</definedName>
    <definedName name="jornal2_1" localSheetId="23">_p1</definedName>
    <definedName name="jornal2_1" localSheetId="55">_p1</definedName>
    <definedName name="jornal2_1" localSheetId="47">_p1</definedName>
    <definedName name="jornal2_1" localSheetId="18">_p1</definedName>
    <definedName name="jornal2_1" localSheetId="45">_p1</definedName>
    <definedName name="jornal2_1" localSheetId="16">_p1</definedName>
    <definedName name="jornal2_1">_p1</definedName>
    <definedName name="Jornal2_10">#NAME?</definedName>
    <definedName name="jornal2_11">#NAME?</definedName>
    <definedName name="jornal2_12">#NAME?</definedName>
    <definedName name="jornal2_13">#NAME?</definedName>
    <definedName name="Jornal2_15">#NAME?</definedName>
    <definedName name="Jornal2_16">#NAME?</definedName>
    <definedName name="Jornal2_17">#NAME?</definedName>
    <definedName name="Jornal2_19">#NAME?</definedName>
    <definedName name="jornal2_2">"_p1"</definedName>
    <definedName name="jornal2_20">#NAME?</definedName>
    <definedName name="jornal2_21">#NAME?</definedName>
    <definedName name="Jornal2_22">#NAME?</definedName>
    <definedName name="Jornal2_3">#NAME?</definedName>
    <definedName name="jornal2_4">"_p1"</definedName>
    <definedName name="jornal2_6">#NAME?</definedName>
    <definedName name="jornal2_7">#NAME?</definedName>
    <definedName name="jornal2_8">#NAME?</definedName>
    <definedName name="jornal2_9">#NAME?</definedName>
    <definedName name="jornal3" localSheetId="39">[1]!_p1</definedName>
    <definedName name="jornal3" localSheetId="20">[1]!_p1</definedName>
    <definedName name="jornal3" localSheetId="4">[1]!_p1</definedName>
    <definedName name="jornal3" localSheetId="25">[1]!_p1</definedName>
    <definedName name="jornal3" localSheetId="27">[1]!_p1</definedName>
    <definedName name="jornal3" localSheetId="31">[1]!_p1</definedName>
    <definedName name="jornal3" localSheetId="35">[1]!_p1</definedName>
    <definedName name="jornal3" localSheetId="33">[1]!_p1</definedName>
    <definedName name="jornal3" localSheetId="53">[1]!_p1</definedName>
    <definedName name="jornal3" localSheetId="29">[1]!_p1</definedName>
    <definedName name="jornal3" localSheetId="49">[1]!_p1</definedName>
    <definedName name="jornal3" localSheetId="6">[1]!_p1</definedName>
    <definedName name="jornal3" localSheetId="41">[1]!_p1</definedName>
    <definedName name="jornal3" localSheetId="8">[1]!_p1</definedName>
    <definedName name="jornal3" localSheetId="43">[1]!_p1</definedName>
    <definedName name="jornal3" localSheetId="10">[1]!_p1</definedName>
    <definedName name="jornal3" localSheetId="37">[1]!_p1</definedName>
    <definedName name="jornal3" localSheetId="12">[1]!_p1</definedName>
    <definedName name="jornal3" localSheetId="51">[1]!_p1</definedName>
    <definedName name="jornal3" localSheetId="14">[1]!_p1</definedName>
    <definedName name="jornal3" localSheetId="23">[1]!_p1</definedName>
    <definedName name="jornal3" localSheetId="55">[0]!_p1</definedName>
    <definedName name="jornal3" localSheetId="47">[1]!_p1</definedName>
    <definedName name="jornal3" localSheetId="18">[1]!_p1</definedName>
    <definedName name="jornal3" localSheetId="45">[1]!_p1</definedName>
    <definedName name="jornal3" localSheetId="16">[1]!_p1</definedName>
    <definedName name="jornal3">[0]!_p1</definedName>
    <definedName name="jornal3_1" localSheetId="39">_p1</definedName>
    <definedName name="jornal3_1" localSheetId="20">_p1</definedName>
    <definedName name="jornal3_1" localSheetId="4">_p1</definedName>
    <definedName name="jornal3_1" localSheetId="25">_p1</definedName>
    <definedName name="jornal3_1" localSheetId="27">_p1</definedName>
    <definedName name="jornal3_1" localSheetId="31">_p1</definedName>
    <definedName name="jornal3_1" localSheetId="35">_p1</definedName>
    <definedName name="jornal3_1" localSheetId="33">_p1</definedName>
    <definedName name="jornal3_1" localSheetId="53">_p1</definedName>
    <definedName name="jornal3_1" localSheetId="29">_p1</definedName>
    <definedName name="jornal3_1" localSheetId="49">_p1</definedName>
    <definedName name="jornal3_1" localSheetId="6">_p1</definedName>
    <definedName name="jornal3_1" localSheetId="41">_p1</definedName>
    <definedName name="jornal3_1" localSheetId="8">_p1</definedName>
    <definedName name="jornal3_1" localSheetId="43">_p1</definedName>
    <definedName name="jornal3_1" localSheetId="10">_p1</definedName>
    <definedName name="jornal3_1" localSheetId="37">_p1</definedName>
    <definedName name="jornal3_1" localSheetId="12">_p1</definedName>
    <definedName name="jornal3_1" localSheetId="51">_p1</definedName>
    <definedName name="jornal3_1" localSheetId="14">_p1</definedName>
    <definedName name="jornal3_1" localSheetId="23">_p1</definedName>
    <definedName name="jornal3_1" localSheetId="55">_p1</definedName>
    <definedName name="jornal3_1" localSheetId="47">_p1</definedName>
    <definedName name="jornal3_1" localSheetId="18">_p1</definedName>
    <definedName name="jornal3_1" localSheetId="45">_p1</definedName>
    <definedName name="jornal3_1" localSheetId="16">_p1</definedName>
    <definedName name="jornal3_1">_p1</definedName>
    <definedName name="jornal3_2">"_p1"</definedName>
    <definedName name="jornal3_4">"_p1"</definedName>
    <definedName name="jornal54" localSheetId="39">[1]!_p1</definedName>
    <definedName name="jornal54" localSheetId="20">[1]!_p1</definedName>
    <definedName name="jornal54" localSheetId="4">[1]!_p1</definedName>
    <definedName name="jornal54" localSheetId="25">[1]!_p1</definedName>
    <definedName name="jornal54" localSheetId="27">[1]!_p1</definedName>
    <definedName name="jornal54" localSheetId="31">[1]!_p1</definedName>
    <definedName name="jornal54" localSheetId="35">[1]!_p1</definedName>
    <definedName name="jornal54" localSheetId="33">[1]!_p1</definedName>
    <definedName name="jornal54" localSheetId="53">[1]!_p1</definedName>
    <definedName name="jornal54" localSheetId="29">[1]!_p1</definedName>
    <definedName name="jornal54" localSheetId="49">[1]!_p1</definedName>
    <definedName name="jornal54" localSheetId="6">[1]!_p1</definedName>
    <definedName name="jornal54" localSheetId="41">[1]!_p1</definedName>
    <definedName name="jornal54" localSheetId="8">[1]!_p1</definedName>
    <definedName name="jornal54" localSheetId="43">[1]!_p1</definedName>
    <definedName name="jornal54" localSheetId="10">[1]!_p1</definedName>
    <definedName name="jornal54" localSheetId="37">[1]!_p1</definedName>
    <definedName name="jornal54" localSheetId="12">[1]!_p1</definedName>
    <definedName name="jornal54" localSheetId="51">[1]!_p1</definedName>
    <definedName name="jornal54" localSheetId="14">[1]!_p1</definedName>
    <definedName name="jornal54" localSheetId="23">[1]!_p1</definedName>
    <definedName name="jornal54" localSheetId="55">[0]!_p1</definedName>
    <definedName name="jornal54" localSheetId="47">[1]!_p1</definedName>
    <definedName name="jornal54" localSheetId="18">[1]!_p1</definedName>
    <definedName name="jornal54" localSheetId="45">[1]!_p1</definedName>
    <definedName name="jornal54" localSheetId="16">[1]!_p1</definedName>
    <definedName name="jornal54">[0]!_p1</definedName>
    <definedName name="jornal54_1" localSheetId="39">_p1</definedName>
    <definedName name="jornal54_1" localSheetId="20">_p1</definedName>
    <definedName name="jornal54_1" localSheetId="4">_p1</definedName>
    <definedName name="jornal54_1" localSheetId="25">_p1</definedName>
    <definedName name="jornal54_1" localSheetId="27">_p1</definedName>
    <definedName name="jornal54_1" localSheetId="31">_p1</definedName>
    <definedName name="jornal54_1" localSheetId="35">_p1</definedName>
    <definedName name="jornal54_1" localSheetId="33">_p1</definedName>
    <definedName name="jornal54_1" localSheetId="53">_p1</definedName>
    <definedName name="jornal54_1" localSheetId="29">_p1</definedName>
    <definedName name="jornal54_1" localSheetId="49">_p1</definedName>
    <definedName name="jornal54_1" localSheetId="6">_p1</definedName>
    <definedName name="jornal54_1" localSheetId="41">_p1</definedName>
    <definedName name="jornal54_1" localSheetId="8">_p1</definedName>
    <definedName name="jornal54_1" localSheetId="43">_p1</definedName>
    <definedName name="jornal54_1" localSheetId="10">_p1</definedName>
    <definedName name="jornal54_1" localSheetId="37">_p1</definedName>
    <definedName name="jornal54_1" localSheetId="12">_p1</definedName>
    <definedName name="jornal54_1" localSheetId="51">_p1</definedName>
    <definedName name="jornal54_1" localSheetId="14">_p1</definedName>
    <definedName name="jornal54_1" localSheetId="23">_p1</definedName>
    <definedName name="jornal54_1" localSheetId="55">_p1</definedName>
    <definedName name="jornal54_1" localSheetId="47">_p1</definedName>
    <definedName name="jornal54_1" localSheetId="18">_p1</definedName>
    <definedName name="jornal54_1" localSheetId="45">_p1</definedName>
    <definedName name="jornal54_1" localSheetId="16">_p1</definedName>
    <definedName name="jornal54_1">_p1</definedName>
    <definedName name="jornal54_2">"_p1"</definedName>
    <definedName name="jornal54_4">"_p1"</definedName>
    <definedName name="Jornas">#REF!</definedName>
    <definedName name="jose">#REF!</definedName>
    <definedName name="jose3" localSheetId="25" hidden="1">{"'Janeiro'!$A$1:$I$153"}</definedName>
    <definedName name="jose3" localSheetId="27" hidden="1">{"'Janeiro'!$A$1:$I$153"}</definedName>
    <definedName name="jose3" localSheetId="31" hidden="1">{"'Janeiro'!$A$1:$I$153"}</definedName>
    <definedName name="jose3" localSheetId="29" hidden="1">{"'Janeiro'!$A$1:$I$153"}</definedName>
    <definedName name="jose3" localSheetId="23" hidden="1">{"'Janeiro'!$A$1:$I$153"}</definedName>
    <definedName name="jose3" localSheetId="55" hidden="1">{"'Janeiro'!$A$1:$I$153"}</definedName>
    <definedName name="jose3" hidden="1">{"'Janeiro'!$A$1:$I$153"}</definedName>
    <definedName name="JPG" localSheetId="39">[1]!_p1</definedName>
    <definedName name="JPG" localSheetId="20">[1]!_p1</definedName>
    <definedName name="JPG" localSheetId="4">[1]!_p1</definedName>
    <definedName name="JPG" localSheetId="25">[1]!_p1</definedName>
    <definedName name="JPG" localSheetId="27">[1]!_p1</definedName>
    <definedName name="JPG" localSheetId="31">[1]!_p1</definedName>
    <definedName name="JPG" localSheetId="35">[1]!_p1</definedName>
    <definedName name="JPG" localSheetId="33">[1]!_p1</definedName>
    <definedName name="JPG" localSheetId="53">[1]!_p1</definedName>
    <definedName name="JPG" localSheetId="29">[1]!_p1</definedName>
    <definedName name="JPG" localSheetId="49">[1]!_p1</definedName>
    <definedName name="JPG" localSheetId="6">[1]!_p1</definedName>
    <definedName name="JPG" localSheetId="41">[1]!_p1</definedName>
    <definedName name="JPG" localSheetId="8">[1]!_p1</definedName>
    <definedName name="JPG" localSheetId="43">[1]!_p1</definedName>
    <definedName name="JPG" localSheetId="10">[1]!_p1</definedName>
    <definedName name="JPG" localSheetId="37">[1]!_p1</definedName>
    <definedName name="JPG" localSheetId="12">[1]!_p1</definedName>
    <definedName name="JPG" localSheetId="51">[1]!_p1</definedName>
    <definedName name="JPG" localSheetId="14">[1]!_p1</definedName>
    <definedName name="JPG" localSheetId="23">[1]!_p1</definedName>
    <definedName name="JPG" localSheetId="55">[0]!_p1</definedName>
    <definedName name="JPG" localSheetId="47">[1]!_p1</definedName>
    <definedName name="JPG" localSheetId="18">[1]!_p1</definedName>
    <definedName name="JPG" localSheetId="45">[1]!_p1</definedName>
    <definedName name="JPG" localSheetId="16">[1]!_p1</definedName>
    <definedName name="JPG">[0]!_p1</definedName>
    <definedName name="JPG_10">#NAME?</definedName>
    <definedName name="JPG_15">#NAME?</definedName>
    <definedName name="JPG_16">#NAME?</definedName>
    <definedName name="JPG_17">#NAME?</definedName>
    <definedName name="JPG_18">#NAME?</definedName>
    <definedName name="JPG_19">#NAME?</definedName>
    <definedName name="JPG_20">#NAME?</definedName>
    <definedName name="JPG_22">#NAME?</definedName>
    <definedName name="JPG_3">#NAME?</definedName>
    <definedName name="JPG_8">#NAME?</definedName>
    <definedName name="JPNS" localSheetId="25" hidden="1">{#N/A,#N/A,FALSE,"CARATUL";#N/A,#N/A,FALSE,"PROFIT AND LOSS";#N/A,#N/A,FALSE,"GRAFICO_PBT";#N/A,#N/A,FALSE,"EXPLIC.VARIANTE";#N/A,#N/A,FALSE,"GENERAL EXP.AREA"}</definedName>
    <definedName name="JPNS" localSheetId="27" hidden="1">{#N/A,#N/A,FALSE,"CARATUL";#N/A,#N/A,FALSE,"PROFIT AND LOSS";#N/A,#N/A,FALSE,"GRAFICO_PBT";#N/A,#N/A,FALSE,"EXPLIC.VARIANTE";#N/A,#N/A,FALSE,"GENERAL EXP.AREA"}</definedName>
    <definedName name="JPNS" localSheetId="31" hidden="1">{#N/A,#N/A,FALSE,"CARATUL";#N/A,#N/A,FALSE,"PROFIT AND LOSS";#N/A,#N/A,FALSE,"GRAFICO_PBT";#N/A,#N/A,FALSE,"EXPLIC.VARIANTE";#N/A,#N/A,FALSE,"GENERAL EXP.AREA"}</definedName>
    <definedName name="JPNS" localSheetId="29" hidden="1">{#N/A,#N/A,FALSE,"CARATUL";#N/A,#N/A,FALSE,"PROFIT AND LOSS";#N/A,#N/A,FALSE,"GRAFICO_PBT";#N/A,#N/A,FALSE,"EXPLIC.VARIANTE";#N/A,#N/A,FALSE,"GENERAL EXP.AREA"}</definedName>
    <definedName name="JPNS" localSheetId="23" hidden="1">{#N/A,#N/A,FALSE,"CARATUL";#N/A,#N/A,FALSE,"PROFIT AND LOSS";#N/A,#N/A,FALSE,"GRAFICO_PBT";#N/A,#N/A,FALSE,"EXPLIC.VARIANTE";#N/A,#N/A,FALSE,"GENERAL EXP.AREA"}</definedName>
    <definedName name="JPNS" localSheetId="55" hidden="1">{#N/A,#N/A,FALSE,"CARATUL";#N/A,#N/A,FALSE,"PROFIT AND LOSS";#N/A,#N/A,FALSE,"GRAFICO_PBT";#N/A,#N/A,FALSE,"EXPLIC.VARIANTE";#N/A,#N/A,FALSE,"GENERAL EXP.AREA"}</definedName>
    <definedName name="JPNS" hidden="1">{#N/A,#N/A,FALSE,"CARATUL";#N/A,#N/A,FALSE,"PROFIT AND LOSS";#N/A,#N/A,FALSE,"GRAFICO_PBT";#N/A,#N/A,FALSE,"EXPLIC.VARIANTE";#N/A,#N/A,FALSE,"GENERAL EXP.AREA"}</definedName>
    <definedName name="JPNS2" localSheetId="25" hidden="1">{#N/A,#N/A,FALSE,"caratula";#N/A,#N/A,FALSE,"Product by line";#N/A,#N/A,FALSE,"YTD";#N/A,#N/A,FALSE,"Per Units";#N/A,#N/A,FALSE,"Amount"}</definedName>
    <definedName name="JPNS2" localSheetId="27" hidden="1">{#N/A,#N/A,FALSE,"caratula";#N/A,#N/A,FALSE,"Product by line";#N/A,#N/A,FALSE,"YTD";#N/A,#N/A,FALSE,"Per Units";#N/A,#N/A,FALSE,"Amount"}</definedName>
    <definedName name="JPNS2" localSheetId="31" hidden="1">{#N/A,#N/A,FALSE,"caratula";#N/A,#N/A,FALSE,"Product by line";#N/A,#N/A,FALSE,"YTD";#N/A,#N/A,FALSE,"Per Units";#N/A,#N/A,FALSE,"Amount"}</definedName>
    <definedName name="JPNS2" localSheetId="29" hidden="1">{#N/A,#N/A,FALSE,"caratula";#N/A,#N/A,FALSE,"Product by line";#N/A,#N/A,FALSE,"YTD";#N/A,#N/A,FALSE,"Per Units";#N/A,#N/A,FALSE,"Amount"}</definedName>
    <definedName name="JPNS2" localSheetId="23" hidden="1">{#N/A,#N/A,FALSE,"caratula";#N/A,#N/A,FALSE,"Product by line";#N/A,#N/A,FALSE,"YTD";#N/A,#N/A,FALSE,"Per Units";#N/A,#N/A,FALSE,"Amount"}</definedName>
    <definedName name="JPNS2" localSheetId="55" hidden="1">{#N/A,#N/A,FALSE,"caratula";#N/A,#N/A,FALSE,"Product by line";#N/A,#N/A,FALSE,"YTD";#N/A,#N/A,FALSE,"Per Units";#N/A,#N/A,FALSE,"Amount"}</definedName>
    <definedName name="JPNS2" hidden="1">{#N/A,#N/A,FALSE,"caratula";#N/A,#N/A,FALSE,"Product by line";#N/A,#N/A,FALSE,"YTD";#N/A,#N/A,FALSE,"Per Units";#N/A,#N/A,FALSE,"Amount"}</definedName>
    <definedName name="JPNS3" localSheetId="25" hidden="1">{#N/A,#N/A,FALSE,"CARATUL";#N/A,#N/A,FALSE,"PROFIT AND LOSS";#N/A,#N/A,FALSE,"GRAFICO_PBT";#N/A,#N/A,FALSE,"EXPLIC.VARIANTE";#N/A,#N/A,FALSE,"GENERAL EXP.AREA"}</definedName>
    <definedName name="JPNS3" localSheetId="27" hidden="1">{#N/A,#N/A,FALSE,"CARATUL";#N/A,#N/A,FALSE,"PROFIT AND LOSS";#N/A,#N/A,FALSE,"GRAFICO_PBT";#N/A,#N/A,FALSE,"EXPLIC.VARIANTE";#N/A,#N/A,FALSE,"GENERAL EXP.AREA"}</definedName>
    <definedName name="JPNS3" localSheetId="31" hidden="1">{#N/A,#N/A,FALSE,"CARATUL";#N/A,#N/A,FALSE,"PROFIT AND LOSS";#N/A,#N/A,FALSE,"GRAFICO_PBT";#N/A,#N/A,FALSE,"EXPLIC.VARIANTE";#N/A,#N/A,FALSE,"GENERAL EXP.AREA"}</definedName>
    <definedName name="JPNS3" localSheetId="29" hidden="1">{#N/A,#N/A,FALSE,"CARATUL";#N/A,#N/A,FALSE,"PROFIT AND LOSS";#N/A,#N/A,FALSE,"GRAFICO_PBT";#N/A,#N/A,FALSE,"EXPLIC.VARIANTE";#N/A,#N/A,FALSE,"GENERAL EXP.AREA"}</definedName>
    <definedName name="JPNS3" localSheetId="23" hidden="1">{#N/A,#N/A,FALSE,"CARATUL";#N/A,#N/A,FALSE,"PROFIT AND LOSS";#N/A,#N/A,FALSE,"GRAFICO_PBT";#N/A,#N/A,FALSE,"EXPLIC.VARIANTE";#N/A,#N/A,FALSE,"GENERAL EXP.AREA"}</definedName>
    <definedName name="JPNS3" localSheetId="55" hidden="1">{#N/A,#N/A,FALSE,"CARATUL";#N/A,#N/A,FALSE,"PROFIT AND LOSS";#N/A,#N/A,FALSE,"GRAFICO_PBT";#N/A,#N/A,FALSE,"EXPLIC.VARIANTE";#N/A,#N/A,FALSE,"GENERAL EXP.AREA"}</definedName>
    <definedName name="JPNS3" hidden="1">{#N/A,#N/A,FALSE,"CARATUL";#N/A,#N/A,FALSE,"PROFIT AND LOSS";#N/A,#N/A,FALSE,"GRAFICO_PBT";#N/A,#N/A,FALSE,"EXPLIC.VARIANTE";#N/A,#N/A,FALSE,"GENERAL EXP.AREA"}</definedName>
    <definedName name="JPNS4" localSheetId="25" hidden="1">{#N/A,#N/A,FALSE,"caratula";#N/A,#N/A,FALSE,"Product by line";#N/A,#N/A,FALSE,"YTD";#N/A,#N/A,FALSE,"Per Units";#N/A,#N/A,FALSE,"Amount"}</definedName>
    <definedName name="JPNS4" localSheetId="27" hidden="1">{#N/A,#N/A,FALSE,"caratula";#N/A,#N/A,FALSE,"Product by line";#N/A,#N/A,FALSE,"YTD";#N/A,#N/A,FALSE,"Per Units";#N/A,#N/A,FALSE,"Amount"}</definedName>
    <definedName name="JPNS4" localSheetId="31" hidden="1">{#N/A,#N/A,FALSE,"caratula";#N/A,#N/A,FALSE,"Product by line";#N/A,#N/A,FALSE,"YTD";#N/A,#N/A,FALSE,"Per Units";#N/A,#N/A,FALSE,"Amount"}</definedName>
    <definedName name="JPNS4" localSheetId="29" hidden="1">{#N/A,#N/A,FALSE,"caratula";#N/A,#N/A,FALSE,"Product by line";#N/A,#N/A,FALSE,"YTD";#N/A,#N/A,FALSE,"Per Units";#N/A,#N/A,FALSE,"Amount"}</definedName>
    <definedName name="JPNS4" localSheetId="23" hidden="1">{#N/A,#N/A,FALSE,"caratula";#N/A,#N/A,FALSE,"Product by line";#N/A,#N/A,FALSE,"YTD";#N/A,#N/A,FALSE,"Per Units";#N/A,#N/A,FALSE,"Amount"}</definedName>
    <definedName name="JPNS4" localSheetId="55" hidden="1">{#N/A,#N/A,FALSE,"caratula";#N/A,#N/A,FALSE,"Product by line";#N/A,#N/A,FALSE,"YTD";#N/A,#N/A,FALSE,"Per Units";#N/A,#N/A,FALSE,"Amount"}</definedName>
    <definedName name="JPNS4" hidden="1">{#N/A,#N/A,FALSE,"caratula";#N/A,#N/A,FALSE,"Product by line";#N/A,#N/A,FALSE,"YTD";#N/A,#N/A,FALSE,"Per Units";#N/A,#N/A,FALSE,"Amount"}</definedName>
    <definedName name="JR" localSheetId="39">[1]!_p1</definedName>
    <definedName name="JR" localSheetId="20">[1]!_p1</definedName>
    <definedName name="JR" localSheetId="4">[1]!_p1</definedName>
    <definedName name="JR" localSheetId="25">[1]!_p1</definedName>
    <definedName name="JR" localSheetId="27">[1]!_p1</definedName>
    <definedName name="JR" localSheetId="31">[1]!_p1</definedName>
    <definedName name="JR" localSheetId="35">[1]!_p1</definedName>
    <definedName name="JR" localSheetId="33">[1]!_p1</definedName>
    <definedName name="JR" localSheetId="53">[1]!_p1</definedName>
    <definedName name="JR" localSheetId="29">[1]!_p1</definedName>
    <definedName name="JR" localSheetId="49">[1]!_p1</definedName>
    <definedName name="JR" localSheetId="6">[1]!_p1</definedName>
    <definedName name="JR" localSheetId="41">[1]!_p1</definedName>
    <definedName name="JR" localSheetId="8">[1]!_p1</definedName>
    <definedName name="JR" localSheetId="43">[1]!_p1</definedName>
    <definedName name="JR" localSheetId="10">[1]!_p1</definedName>
    <definedName name="JR" localSheetId="37">[1]!_p1</definedName>
    <definedName name="JR" localSheetId="12">[1]!_p1</definedName>
    <definedName name="JR" localSheetId="51">[1]!_p1</definedName>
    <definedName name="JR" localSheetId="14">[1]!_p1</definedName>
    <definedName name="JR" localSheetId="23">[1]!_p1</definedName>
    <definedName name="JR" localSheetId="55">[0]!_p1</definedName>
    <definedName name="JR" localSheetId="47">[1]!_p1</definedName>
    <definedName name="JR" localSheetId="18">[1]!_p1</definedName>
    <definedName name="JR" localSheetId="45">[1]!_p1</definedName>
    <definedName name="JR" localSheetId="16">[1]!_p1</definedName>
    <definedName name="JR">[0]!_p1</definedName>
    <definedName name="JR.2" localSheetId="39">[1]!____p1</definedName>
    <definedName name="JR.2" localSheetId="20">[1]!____p1</definedName>
    <definedName name="JR.2" localSheetId="4">[1]!____p1</definedName>
    <definedName name="JR.2" localSheetId="25">[1]!____p1</definedName>
    <definedName name="JR.2" localSheetId="27">[1]!____p1</definedName>
    <definedName name="JR.2" localSheetId="31">[1]!____p1</definedName>
    <definedName name="JR.2" localSheetId="35">[1]!____p1</definedName>
    <definedName name="JR.2" localSheetId="33">[1]!____p1</definedName>
    <definedName name="JR.2" localSheetId="53">[1]!____p1</definedName>
    <definedName name="JR.2" localSheetId="29">[1]!____p1</definedName>
    <definedName name="JR.2" localSheetId="49">[1]!____p1</definedName>
    <definedName name="JR.2" localSheetId="6">[1]!____p1</definedName>
    <definedName name="JR.2" localSheetId="41">[1]!____p1</definedName>
    <definedName name="JR.2" localSheetId="8">[1]!____p1</definedName>
    <definedName name="JR.2" localSheetId="43">[1]!____p1</definedName>
    <definedName name="JR.2" localSheetId="10">[1]!____p1</definedName>
    <definedName name="JR.2" localSheetId="37">[1]!____p1</definedName>
    <definedName name="JR.2" localSheetId="12">[1]!____p1</definedName>
    <definedName name="JR.2" localSheetId="51">[1]!____p1</definedName>
    <definedName name="JR.2" localSheetId="14">[1]!____p1</definedName>
    <definedName name="JR.2" localSheetId="23">[1]!____p1</definedName>
    <definedName name="JR.2" localSheetId="55">[0]!____p1</definedName>
    <definedName name="JR.2" localSheetId="47">[1]!____p1</definedName>
    <definedName name="JR.2" localSheetId="18">[1]!____p1</definedName>
    <definedName name="JR.2" localSheetId="45">[1]!____p1</definedName>
    <definedName name="JR.2" localSheetId="16">[1]!____p1</definedName>
    <definedName name="JR.2">[0]!____p1</definedName>
    <definedName name="JR.2_1" localSheetId="39">_p1</definedName>
    <definedName name="JR.2_1" localSheetId="20">_p1</definedName>
    <definedName name="JR.2_1" localSheetId="4">_p1</definedName>
    <definedName name="JR.2_1" localSheetId="25">_p1</definedName>
    <definedName name="JR.2_1" localSheetId="27">_p1</definedName>
    <definedName name="JR.2_1" localSheetId="31">_p1</definedName>
    <definedName name="JR.2_1" localSheetId="35">_p1</definedName>
    <definedName name="JR.2_1" localSheetId="33">_p1</definedName>
    <definedName name="JR.2_1" localSheetId="53">_p1</definedName>
    <definedName name="JR.2_1" localSheetId="29">_p1</definedName>
    <definedName name="JR.2_1" localSheetId="49">_p1</definedName>
    <definedName name="JR.2_1" localSheetId="6">_p1</definedName>
    <definedName name="JR.2_1" localSheetId="41">_p1</definedName>
    <definedName name="JR.2_1" localSheetId="8">_p1</definedName>
    <definedName name="JR.2_1" localSheetId="43">_p1</definedName>
    <definedName name="JR.2_1" localSheetId="10">_p1</definedName>
    <definedName name="JR.2_1" localSheetId="37">_p1</definedName>
    <definedName name="JR.2_1" localSheetId="12">_p1</definedName>
    <definedName name="JR.2_1" localSheetId="51">_p1</definedName>
    <definedName name="JR.2_1" localSheetId="14">_p1</definedName>
    <definedName name="JR.2_1" localSheetId="23">_p1</definedName>
    <definedName name="JR.2_1" localSheetId="55">_p1</definedName>
    <definedName name="JR.2_1" localSheetId="47">_p1</definedName>
    <definedName name="JR.2_1" localSheetId="18">_p1</definedName>
    <definedName name="JR.2_1" localSheetId="45">_p1</definedName>
    <definedName name="JR.2_1" localSheetId="16">_p1</definedName>
    <definedName name="JR.2_1">_p1</definedName>
    <definedName name="JR.2_2">"_p1"</definedName>
    <definedName name="JR.2_4">"_p1"</definedName>
    <definedName name="JR_10">#NAME?</definedName>
    <definedName name="JR_11">#NAME?</definedName>
    <definedName name="JR_12">#NAME?</definedName>
    <definedName name="JR_13">#NAME?</definedName>
    <definedName name="JR_20">#NAME?</definedName>
    <definedName name="JR_21">#NAME?</definedName>
    <definedName name="JR_3">#NAME?</definedName>
    <definedName name="JR_6">#NAME?</definedName>
    <definedName name="JR_7">#NAME?</definedName>
    <definedName name="JR_8">#NAME?</definedName>
    <definedName name="JR_9">#NAME?</definedName>
    <definedName name="jrescisão" localSheetId="25" hidden="1">{"'crono'!$U$12:$W$20"}</definedName>
    <definedName name="jrescisão" localSheetId="27" hidden="1">{"'crono'!$U$12:$W$20"}</definedName>
    <definedName name="jrescisão" localSheetId="31" hidden="1">{"'crono'!$U$12:$W$20"}</definedName>
    <definedName name="jrescisão" localSheetId="29" hidden="1">{"'crono'!$U$12:$W$20"}</definedName>
    <definedName name="jrescisão" localSheetId="23" hidden="1">{"'crono'!$U$12:$W$20"}</definedName>
    <definedName name="jrescisão" localSheetId="55" hidden="1">{"'crono'!$U$12:$W$20"}</definedName>
    <definedName name="jrescisão" hidden="1">{"'crono'!$U$12:$W$20"}</definedName>
    <definedName name="jrescisão_1" localSheetId="25" hidden="1">{"'crono'!$U$12:$W$20"}</definedName>
    <definedName name="jrescisão_1" localSheetId="27" hidden="1">{"'crono'!$U$12:$W$20"}</definedName>
    <definedName name="jrescisão_1" localSheetId="31" hidden="1">{"'crono'!$U$12:$W$20"}</definedName>
    <definedName name="jrescisão_1" localSheetId="29" hidden="1">{"'crono'!$U$12:$W$20"}</definedName>
    <definedName name="jrescisão_1" localSheetId="23" hidden="1">{"'crono'!$U$12:$W$20"}</definedName>
    <definedName name="jrescisão_1" localSheetId="55" hidden="1">{"'crono'!$U$12:$W$20"}</definedName>
    <definedName name="jrescisão_1" hidden="1">{"'crono'!$U$12:$W$20"}</definedName>
    <definedName name="jrescisão_2" localSheetId="25" hidden="1">{"'crono'!$U$12:$W$20"}</definedName>
    <definedName name="jrescisão_2" localSheetId="27" hidden="1">{"'crono'!$U$12:$W$20"}</definedName>
    <definedName name="jrescisão_2" localSheetId="31" hidden="1">{"'crono'!$U$12:$W$20"}</definedName>
    <definedName name="jrescisão_2" localSheetId="29" hidden="1">{"'crono'!$U$12:$W$20"}</definedName>
    <definedName name="jrescisão_2" localSheetId="23" hidden="1">{"'crono'!$U$12:$W$20"}</definedName>
    <definedName name="jrescisão_2" localSheetId="55" hidden="1">{"'crono'!$U$12:$W$20"}</definedName>
    <definedName name="jrescisão_2" hidden="1">{"'crono'!$U$12:$W$20"}</definedName>
    <definedName name="jrescisão_3" localSheetId="25" hidden="1">{"'crono'!$U$12:$W$20"}</definedName>
    <definedName name="jrescisão_3" localSheetId="27" hidden="1">{"'crono'!$U$12:$W$20"}</definedName>
    <definedName name="jrescisão_3" localSheetId="31" hidden="1">{"'crono'!$U$12:$W$20"}</definedName>
    <definedName name="jrescisão_3" localSheetId="29" hidden="1">{"'crono'!$U$12:$W$20"}</definedName>
    <definedName name="jrescisão_3" localSheetId="23" hidden="1">{"'crono'!$U$12:$W$20"}</definedName>
    <definedName name="jrescisão_3" localSheetId="55" hidden="1">{"'crono'!$U$12:$W$20"}</definedName>
    <definedName name="jrescisão_3" hidden="1">{"'crono'!$U$12:$W$20"}</definedName>
    <definedName name="jrescisão_4" localSheetId="25" hidden="1">{"'crono'!$U$12:$W$20"}</definedName>
    <definedName name="jrescisão_4" localSheetId="27" hidden="1">{"'crono'!$U$12:$W$20"}</definedName>
    <definedName name="jrescisão_4" localSheetId="31" hidden="1">{"'crono'!$U$12:$W$20"}</definedName>
    <definedName name="jrescisão_4" localSheetId="29" hidden="1">{"'crono'!$U$12:$W$20"}</definedName>
    <definedName name="jrescisão_4" localSheetId="23" hidden="1">{"'crono'!$U$12:$W$20"}</definedName>
    <definedName name="jrescisão_4" localSheetId="55" hidden="1">{"'crono'!$U$12:$W$20"}</definedName>
    <definedName name="jrescisão_4" hidden="1">{"'crono'!$U$12:$W$20"}</definedName>
    <definedName name="jrescisão_5" localSheetId="25" hidden="1">{"'crono'!$U$12:$W$20"}</definedName>
    <definedName name="jrescisão_5" localSheetId="27" hidden="1">{"'crono'!$U$12:$W$20"}</definedName>
    <definedName name="jrescisão_5" localSheetId="31" hidden="1">{"'crono'!$U$12:$W$20"}</definedName>
    <definedName name="jrescisão_5" localSheetId="29" hidden="1">{"'crono'!$U$12:$W$20"}</definedName>
    <definedName name="jrescisão_5" localSheetId="23" hidden="1">{"'crono'!$U$12:$W$20"}</definedName>
    <definedName name="jrescisão_5" localSheetId="55" hidden="1">{"'crono'!$U$12:$W$20"}</definedName>
    <definedName name="jrescisão_5" hidden="1">{"'crono'!$U$12:$W$20"}</definedName>
    <definedName name="JrNov" localSheetId="39">[1]!_p1</definedName>
    <definedName name="JrNov" localSheetId="20">[1]!_p1</definedName>
    <definedName name="JrNov" localSheetId="4">[1]!_p1</definedName>
    <definedName name="JrNov" localSheetId="25">[1]!_p1</definedName>
    <definedName name="JrNov" localSheetId="27">[1]!_p1</definedName>
    <definedName name="JrNov" localSheetId="31">[1]!_p1</definedName>
    <definedName name="JrNov" localSheetId="35">[1]!_p1</definedName>
    <definedName name="JrNov" localSheetId="33">[1]!_p1</definedName>
    <definedName name="JrNov" localSheetId="53">[1]!_p1</definedName>
    <definedName name="JrNov" localSheetId="29">[1]!_p1</definedName>
    <definedName name="JrNov" localSheetId="49">[1]!_p1</definedName>
    <definedName name="JrNov" localSheetId="6">[1]!_p1</definedName>
    <definedName name="JrNov" localSheetId="41">[1]!_p1</definedName>
    <definedName name="JrNov" localSheetId="8">[1]!_p1</definedName>
    <definedName name="JrNov" localSheetId="43">[1]!_p1</definedName>
    <definedName name="JrNov" localSheetId="10">[1]!_p1</definedName>
    <definedName name="JrNov" localSheetId="37">[1]!_p1</definedName>
    <definedName name="JrNov" localSheetId="12">[1]!_p1</definedName>
    <definedName name="JrNov" localSheetId="51">[1]!_p1</definedName>
    <definedName name="JrNov" localSheetId="14">[1]!_p1</definedName>
    <definedName name="JrNov" localSheetId="23">[1]!_p1</definedName>
    <definedName name="JrNov" localSheetId="55">[0]!_p1</definedName>
    <definedName name="JrNov" localSheetId="47">[1]!_p1</definedName>
    <definedName name="JrNov" localSheetId="18">[1]!_p1</definedName>
    <definedName name="JrNov" localSheetId="45">[1]!_p1</definedName>
    <definedName name="JrNov" localSheetId="16">[1]!_p1</definedName>
    <definedName name="JrNov">[0]!_p1</definedName>
    <definedName name="JrNov_1" localSheetId="39">_p1</definedName>
    <definedName name="JrNov_1" localSheetId="20">_p1</definedName>
    <definedName name="JrNov_1" localSheetId="4">_p1</definedName>
    <definedName name="JrNov_1" localSheetId="25">_p1</definedName>
    <definedName name="JrNov_1" localSheetId="27">_p1</definedName>
    <definedName name="JrNov_1" localSheetId="31">_p1</definedName>
    <definedName name="JrNov_1" localSheetId="35">_p1</definedName>
    <definedName name="JrNov_1" localSheetId="33">_p1</definedName>
    <definedName name="JrNov_1" localSheetId="53">_p1</definedName>
    <definedName name="JrNov_1" localSheetId="29">_p1</definedName>
    <definedName name="JrNov_1" localSheetId="49">_p1</definedName>
    <definedName name="JrNov_1" localSheetId="6">_p1</definedName>
    <definedName name="JrNov_1" localSheetId="41">_p1</definedName>
    <definedName name="JrNov_1" localSheetId="8">_p1</definedName>
    <definedName name="JrNov_1" localSheetId="43">_p1</definedName>
    <definedName name="JrNov_1" localSheetId="10">_p1</definedName>
    <definedName name="JrNov_1" localSheetId="37">_p1</definedName>
    <definedName name="JrNov_1" localSheetId="12">_p1</definedName>
    <definedName name="JrNov_1" localSheetId="51">_p1</definedName>
    <definedName name="JrNov_1" localSheetId="14">_p1</definedName>
    <definedName name="JrNov_1" localSheetId="23">_p1</definedName>
    <definedName name="JrNov_1" localSheetId="55">_p1</definedName>
    <definedName name="JrNov_1" localSheetId="47">_p1</definedName>
    <definedName name="JrNov_1" localSheetId="18">_p1</definedName>
    <definedName name="JrNov_1" localSheetId="45">_p1</definedName>
    <definedName name="JrNov_1" localSheetId="16">_p1</definedName>
    <definedName name="JrNov_1">_p1</definedName>
    <definedName name="JrNov_2">"_p1"</definedName>
    <definedName name="JrNov_3">#NAME?</definedName>
    <definedName name="JrNov_4">"_p1"</definedName>
    <definedName name="jry">#REF!</definedName>
    <definedName name="jsa">#REF!</definedName>
    <definedName name="jtdomingo">#REF!</definedName>
    <definedName name="jtdu">#REF!</definedName>
    <definedName name="jtjtyj" localSheetId="25" hidden="1">{"'Janeiro'!$A$1:$I$153"}</definedName>
    <definedName name="jtjtyj" localSheetId="27" hidden="1">{"'Janeiro'!$A$1:$I$153"}</definedName>
    <definedName name="jtjtyj" localSheetId="31" hidden="1">{"'Janeiro'!$A$1:$I$153"}</definedName>
    <definedName name="jtjtyj" localSheetId="29" hidden="1">{"'Janeiro'!$A$1:$I$153"}</definedName>
    <definedName name="jtjtyj" localSheetId="23" hidden="1">{"'Janeiro'!$A$1:$I$153"}</definedName>
    <definedName name="jtjtyj" localSheetId="55" hidden="1">{"'Janeiro'!$A$1:$I$153"}</definedName>
    <definedName name="jtjtyj" hidden="1">{"'Janeiro'!$A$1:$I$153"}</definedName>
    <definedName name="jtquarta">#REF!</definedName>
    <definedName name="jtquinta">#REF!</definedName>
    <definedName name="jtsábado">#REF!</definedName>
    <definedName name="jtsegunda">#REF!</definedName>
    <definedName name="jtsexta">#REF!</definedName>
    <definedName name="jtterça">#REF!</definedName>
    <definedName name="jtyjtr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r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tyjty" localSheetId="25" hidden="1">{"1DhPgAbs",#N/A,FALSE,"dHora";"2DhPgPerc",#N/A,FALSE,"dHora";"3DhPgAbsAcum",#N/A,FALSE,"dHora"}</definedName>
    <definedName name="jtyjty" localSheetId="27" hidden="1">{"1DhPgAbs",#N/A,FALSE,"dHora";"2DhPgPerc",#N/A,FALSE,"dHora";"3DhPgAbsAcum",#N/A,FALSE,"dHora"}</definedName>
    <definedName name="jtyjty" localSheetId="31" hidden="1">{"1DhPgAbs",#N/A,FALSE,"dHora";"2DhPgPerc",#N/A,FALSE,"dHora";"3DhPgAbsAcum",#N/A,FALSE,"dHora"}</definedName>
    <definedName name="jtyjty" localSheetId="29" hidden="1">{"1DhPgAbs",#N/A,FALSE,"dHora";"2DhPgPerc",#N/A,FALSE,"dHora";"3DhPgAbsAcum",#N/A,FALSE,"dHora"}</definedName>
    <definedName name="jtyjty" localSheetId="23" hidden="1">{"1DhPgAbs",#N/A,FALSE,"dHora";"2DhPgPerc",#N/A,FALSE,"dHora";"3DhPgAbsAcum",#N/A,FALSE,"dHora"}</definedName>
    <definedName name="jtyjty" localSheetId="55" hidden="1">{"1DhPgAbs",#N/A,FALSE,"dHora";"2DhPgPerc",#N/A,FALSE,"dHora";"3DhPgAbsAcum",#N/A,FALSE,"dHora"}</definedName>
    <definedName name="jtyjty" hidden="1">{"1DhPgAbs",#N/A,FALSE,"dHora";"2DhPgPerc",#N/A,FALSE,"dHora";"3DhPgAbsAcum",#N/A,FALSE,"dHora"}</definedName>
    <definedName name="jtyjtyj" localSheetId="25" hidden="1">{"1DhPgAbs",#N/A,FALSE,"dHora";"2DhPgPerc",#N/A,FALSE,"dHora";"3DhPgAbsAcum",#N/A,FALSE,"dHora"}</definedName>
    <definedName name="jtyjtyj" localSheetId="27" hidden="1">{"1DhPgAbs",#N/A,FALSE,"dHora";"2DhPgPerc",#N/A,FALSE,"dHora";"3DhPgAbsAcum",#N/A,FALSE,"dHora"}</definedName>
    <definedName name="jtyjtyj" localSheetId="31" hidden="1">{"1DhPgAbs",#N/A,FALSE,"dHora";"2DhPgPerc",#N/A,FALSE,"dHora";"3DhPgAbsAcum",#N/A,FALSE,"dHora"}</definedName>
    <definedName name="jtyjtyj" localSheetId="29" hidden="1">{"1DhPgAbs",#N/A,FALSE,"dHora";"2DhPgPerc",#N/A,FALSE,"dHora";"3DhPgAbsAcum",#N/A,FALSE,"dHora"}</definedName>
    <definedName name="jtyjtyj" localSheetId="23" hidden="1">{"1DhPgAbs",#N/A,FALSE,"dHora";"2DhPgPerc",#N/A,FALSE,"dHora";"3DhPgAbsAcum",#N/A,FALSE,"dHora"}</definedName>
    <definedName name="jtyjtyj" localSheetId="55" hidden="1">{"1DhPgAbs",#N/A,FALSE,"dHora";"2DhPgPerc",#N/A,FALSE,"dHora";"3DhPgAbsAcum",#N/A,FALSE,"dHora"}</definedName>
    <definedName name="jtyjtyj" hidden="1">{"1DhPgAbs",#N/A,FALSE,"dHora";"2DhPgPerc",#N/A,FALSE,"dHora";"3DhPgAbsAcum",#N/A,FALSE,"dHora"}</definedName>
    <definedName name="ju" localSheetId="25" hidden="1">{#N/A,#N/A,FALSE,"BALLANTINE´S ";#N/A,#N/A,FALSE,"FUNDADOR"}</definedName>
    <definedName name="ju" localSheetId="27" hidden="1">{#N/A,#N/A,FALSE,"BALLANTINE´S ";#N/A,#N/A,FALSE,"FUNDADOR"}</definedName>
    <definedName name="ju" localSheetId="31" hidden="1">{#N/A,#N/A,FALSE,"BALLANTINE´S ";#N/A,#N/A,FALSE,"FUNDADOR"}</definedName>
    <definedName name="ju" localSheetId="29" hidden="1">{#N/A,#N/A,FALSE,"BALLANTINE´S ";#N/A,#N/A,FALSE,"FUNDADOR"}</definedName>
    <definedName name="ju" localSheetId="23" hidden="1">{#N/A,#N/A,FALSE,"BALLANTINE´S ";#N/A,#N/A,FALSE,"FUNDADOR"}</definedName>
    <definedName name="ju" localSheetId="55" hidden="1">{#N/A,#N/A,FALSE,"BALLANTINE´S ";#N/A,#N/A,FALSE,"FUNDADOR"}</definedName>
    <definedName name="ju" hidden="1">{#N/A,#N/A,FALSE,"BALLANTINE´S ";#N/A,#N/A,FALSE,"FUNDADOR"}</definedName>
    <definedName name="juca">#REF!</definedName>
    <definedName name="juguyuyh">#REF!</definedName>
    <definedName name="JUL">#REF!</definedName>
    <definedName name="jul.r">#REF!</definedName>
    <definedName name="jul_2" localSheetId="25" hidden="1">{"'RESUMO'!$J$3"}</definedName>
    <definedName name="jul_2" localSheetId="27" hidden="1">{"'RESUMO'!$J$3"}</definedName>
    <definedName name="jul_2" localSheetId="31" hidden="1">{"'RESUMO'!$J$3"}</definedName>
    <definedName name="jul_2" localSheetId="29" hidden="1">{"'RESUMO'!$J$3"}</definedName>
    <definedName name="jul_2" localSheetId="23" hidden="1">{"'RESUMO'!$J$3"}</definedName>
    <definedName name="jul_2" localSheetId="55" hidden="1">{"'RESUMO'!$J$3"}</definedName>
    <definedName name="jul_2" hidden="1">{"'RESUMO'!$J$3"}</definedName>
    <definedName name="jul_2_1" localSheetId="25" hidden="1">{"'RESUMO'!$J$3"}</definedName>
    <definedName name="jul_2_1" localSheetId="27" hidden="1">{"'RESUMO'!$J$3"}</definedName>
    <definedName name="jul_2_1" localSheetId="31" hidden="1">{"'RESUMO'!$J$3"}</definedName>
    <definedName name="jul_2_1" localSheetId="29" hidden="1">{"'RESUMO'!$J$3"}</definedName>
    <definedName name="jul_2_1" localSheetId="23" hidden="1">{"'RESUMO'!$J$3"}</definedName>
    <definedName name="jul_2_1" localSheetId="55" hidden="1">{"'RESUMO'!$J$3"}</definedName>
    <definedName name="jul_2_1" hidden="1">{"'RESUMO'!$J$3"}</definedName>
    <definedName name="Julho">#REF!</definedName>
    <definedName name="juliana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#REF!</definedName>
    <definedName name="Junho" hidden="1">#REF!</definedName>
    <definedName name="junho1" localSheetId="39">[1]!_p1</definedName>
    <definedName name="junho1" localSheetId="20">[1]!_p1</definedName>
    <definedName name="junho1" localSheetId="4">[1]!_p1</definedName>
    <definedName name="junho1" localSheetId="25">[1]!_p1</definedName>
    <definedName name="junho1" localSheetId="27">[1]!_p1</definedName>
    <definedName name="junho1" localSheetId="31">[1]!_p1</definedName>
    <definedName name="junho1" localSheetId="35">[1]!_p1</definedName>
    <definedName name="junho1" localSheetId="33">[1]!_p1</definedName>
    <definedName name="junho1" localSheetId="53">[1]!_p1</definedName>
    <definedName name="junho1" localSheetId="29">[1]!_p1</definedName>
    <definedName name="junho1" localSheetId="49">[1]!_p1</definedName>
    <definedName name="junho1" localSheetId="6">[1]!_p1</definedName>
    <definedName name="junho1" localSheetId="41">[1]!_p1</definedName>
    <definedName name="junho1" localSheetId="8">[1]!_p1</definedName>
    <definedName name="junho1" localSheetId="43">[1]!_p1</definedName>
    <definedName name="junho1" localSheetId="10">[1]!_p1</definedName>
    <definedName name="junho1" localSheetId="37">[1]!_p1</definedName>
    <definedName name="junho1" localSheetId="12">[1]!_p1</definedName>
    <definedName name="junho1" localSheetId="51">[1]!_p1</definedName>
    <definedName name="junho1" localSheetId="14">[1]!_p1</definedName>
    <definedName name="junho1" localSheetId="23">[1]!_p1</definedName>
    <definedName name="junho1" localSheetId="55">[0]!_p1</definedName>
    <definedName name="junho1" localSheetId="47">[1]!_p1</definedName>
    <definedName name="junho1" localSheetId="18">[1]!_p1</definedName>
    <definedName name="junho1" localSheetId="45">[1]!_p1</definedName>
    <definedName name="junho1" localSheetId="16">[1]!_p1</definedName>
    <definedName name="junho1">[0]!_p1</definedName>
    <definedName name="junho123" localSheetId="39">[1]!_p1</definedName>
    <definedName name="junho123" localSheetId="20">[1]!_p1</definedName>
    <definedName name="junho123" localSheetId="4">[1]!_p1</definedName>
    <definedName name="junho123" localSheetId="25">[1]!_p1</definedName>
    <definedName name="junho123" localSheetId="27">[1]!_p1</definedName>
    <definedName name="junho123" localSheetId="31">[1]!_p1</definedName>
    <definedName name="junho123" localSheetId="35">[1]!_p1</definedName>
    <definedName name="junho123" localSheetId="33">[1]!_p1</definedName>
    <definedName name="junho123" localSheetId="53">[1]!_p1</definedName>
    <definedName name="junho123" localSheetId="29">[1]!_p1</definedName>
    <definedName name="junho123" localSheetId="49">[1]!_p1</definedName>
    <definedName name="junho123" localSheetId="6">[1]!_p1</definedName>
    <definedName name="junho123" localSheetId="41">[1]!_p1</definedName>
    <definedName name="junho123" localSheetId="8">[1]!_p1</definedName>
    <definedName name="junho123" localSheetId="43">[1]!_p1</definedName>
    <definedName name="junho123" localSheetId="10">[1]!_p1</definedName>
    <definedName name="junho123" localSheetId="37">[1]!_p1</definedName>
    <definedName name="junho123" localSheetId="12">[1]!_p1</definedName>
    <definedName name="junho123" localSheetId="51">[1]!_p1</definedName>
    <definedName name="junho123" localSheetId="14">[1]!_p1</definedName>
    <definedName name="junho123" localSheetId="23">[1]!_p1</definedName>
    <definedName name="junho123" localSheetId="55">[0]!_p1</definedName>
    <definedName name="junho123" localSheetId="47">[1]!_p1</definedName>
    <definedName name="junho123" localSheetId="18">[1]!_p1</definedName>
    <definedName name="junho123" localSheetId="45">[1]!_p1</definedName>
    <definedName name="junho123" localSheetId="16">[1]!_p1</definedName>
    <definedName name="junho123">[0]!_p1</definedName>
    <definedName name="junho123_1" localSheetId="39">_p1</definedName>
    <definedName name="junho123_1" localSheetId="20">_p1</definedName>
    <definedName name="junho123_1" localSheetId="4">_p1</definedName>
    <definedName name="junho123_1" localSheetId="25">_p1</definedName>
    <definedName name="junho123_1" localSheetId="27">_p1</definedName>
    <definedName name="junho123_1" localSheetId="31">_p1</definedName>
    <definedName name="junho123_1" localSheetId="35">_p1</definedName>
    <definedName name="junho123_1" localSheetId="33">_p1</definedName>
    <definedName name="junho123_1" localSheetId="53">_p1</definedName>
    <definedName name="junho123_1" localSheetId="29">_p1</definedName>
    <definedName name="junho123_1" localSheetId="49">_p1</definedName>
    <definedName name="junho123_1" localSheetId="6">_p1</definedName>
    <definedName name="junho123_1" localSheetId="41">_p1</definedName>
    <definedName name="junho123_1" localSheetId="8">_p1</definedName>
    <definedName name="junho123_1" localSheetId="43">_p1</definedName>
    <definedName name="junho123_1" localSheetId="10">_p1</definedName>
    <definedName name="junho123_1" localSheetId="37">_p1</definedName>
    <definedName name="junho123_1" localSheetId="12">_p1</definedName>
    <definedName name="junho123_1" localSheetId="51">_p1</definedName>
    <definedName name="junho123_1" localSheetId="14">_p1</definedName>
    <definedName name="junho123_1" localSheetId="23">_p1</definedName>
    <definedName name="junho123_1" localSheetId="55">_p1</definedName>
    <definedName name="junho123_1" localSheetId="47">_p1</definedName>
    <definedName name="junho123_1" localSheetId="18">_p1</definedName>
    <definedName name="junho123_1" localSheetId="45">_p1</definedName>
    <definedName name="junho123_1" localSheetId="16">_p1</definedName>
    <definedName name="junho123_1">_p1</definedName>
    <definedName name="junho123_2">"_p1"</definedName>
    <definedName name="junho123_4">"_p1"</definedName>
    <definedName name="JUO" localSheetId="25" hidden="1">{#N/A,#N/A,FALSE,"Sheet1 (2)"}</definedName>
    <definedName name="JUO" localSheetId="27" hidden="1">{#N/A,#N/A,FALSE,"Sheet1 (2)"}</definedName>
    <definedName name="JUO" localSheetId="31" hidden="1">{#N/A,#N/A,FALSE,"Sheet1 (2)"}</definedName>
    <definedName name="JUO" localSheetId="29" hidden="1">{#N/A,#N/A,FALSE,"Sheet1 (2)"}</definedName>
    <definedName name="JUO" localSheetId="23" hidden="1">{#N/A,#N/A,FALSE,"Sheet1 (2)"}</definedName>
    <definedName name="JUO" localSheetId="55" hidden="1">{#N/A,#N/A,FALSE,"Sheet1 (2)"}</definedName>
    <definedName name="JUO" hidden="1">{#N/A,#N/A,FALSE,"Sheet1 (2)"}</definedName>
    <definedName name="jur">#REF!</definedName>
    <definedName name="juros">#REF!</definedName>
    <definedName name="juyjtyj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jtyj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uykiu">#REF!</definedName>
    <definedName name="jygjty" localSheetId="25" hidden="1">{"1DhPgAbs",#N/A,FALSE,"dHora";"2DhPgPerc",#N/A,FALSE,"dHora";"3DhPgAbsAcum",#N/A,FALSE,"dHora"}</definedName>
    <definedName name="jygjty" localSheetId="27" hidden="1">{"1DhPgAbs",#N/A,FALSE,"dHora";"2DhPgPerc",#N/A,FALSE,"dHora";"3DhPgAbsAcum",#N/A,FALSE,"dHora"}</definedName>
    <definedName name="jygjty" localSheetId="31" hidden="1">{"1DhPgAbs",#N/A,FALSE,"dHora";"2DhPgPerc",#N/A,FALSE,"dHora";"3DhPgAbsAcum",#N/A,FALSE,"dHora"}</definedName>
    <definedName name="jygjty" localSheetId="29" hidden="1">{"1DhPgAbs",#N/A,FALSE,"dHora";"2DhPgPerc",#N/A,FALSE,"dHora";"3DhPgAbsAcum",#N/A,FALSE,"dHora"}</definedName>
    <definedName name="jygjty" localSheetId="23" hidden="1">{"1DhPgAbs",#N/A,FALSE,"dHora";"2DhPgPerc",#N/A,FALSE,"dHora";"3DhPgAbsAcum",#N/A,FALSE,"dHora"}</definedName>
    <definedName name="jygjty" localSheetId="55" hidden="1">{"1DhPgAbs",#N/A,FALSE,"dHora";"2DhPgPerc",#N/A,FALSE,"dHora";"3DhPgAbsAcum",#N/A,FALSE,"dHora"}</definedName>
    <definedName name="jygjty" hidden="1">{"1DhPgAbs",#N/A,FALSE,"dHora";"2DhPgPerc",#N/A,FALSE,"dHora";"3DhPgAbsAcum",#N/A,FALSE,"dHora"}</definedName>
    <definedName name="jytjrt" localSheetId="25" hidden="1">{"AUTONOMO_F_6",#N/A,FALSE,"RE1003"}</definedName>
    <definedName name="jytjrt" localSheetId="27" hidden="1">{"AUTONOMO_F_6",#N/A,FALSE,"RE1003"}</definedName>
    <definedName name="jytjrt" localSheetId="31" hidden="1">{"AUTONOMO_F_6",#N/A,FALSE,"RE1003"}</definedName>
    <definedName name="jytjrt" localSheetId="29" hidden="1">{"AUTONOMO_F_6",#N/A,FALSE,"RE1003"}</definedName>
    <definedName name="jytjrt" localSheetId="23" hidden="1">{"AUTONOMO_F_6",#N/A,FALSE,"RE1003"}</definedName>
    <definedName name="jytjrt" localSheetId="55" hidden="1">{"AUTONOMO_F_6",#N/A,FALSE,"RE1003"}</definedName>
    <definedName name="jytjrt" hidden="1">{"AUTONOMO_F_6",#N/A,FALSE,"RE1003"}</definedName>
    <definedName name="jytjrur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tjrur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jyujtjy">#REF!</definedName>
    <definedName name="jyujyuiju" localSheetId="25" hidden="1">{"'Janeiro'!$A$1:$I$153"}</definedName>
    <definedName name="jyujyuiju" localSheetId="27" hidden="1">{"'Janeiro'!$A$1:$I$153"}</definedName>
    <definedName name="jyujyuiju" localSheetId="31" hidden="1">{"'Janeiro'!$A$1:$I$153"}</definedName>
    <definedName name="jyujyuiju" localSheetId="29" hidden="1">{"'Janeiro'!$A$1:$I$153"}</definedName>
    <definedName name="jyujyuiju" localSheetId="23" hidden="1">{"'Janeiro'!$A$1:$I$153"}</definedName>
    <definedName name="jyujyuiju" localSheetId="55" hidden="1">{"'Janeiro'!$A$1:$I$153"}</definedName>
    <definedName name="jyujyuiju" hidden="1">{"'Janeiro'!$A$1:$I$153"}</definedName>
    <definedName name="jyujyujyu" localSheetId="25" hidden="1">{"'Janeiro'!$A$1:$I$153"}</definedName>
    <definedName name="jyujyujyu" localSheetId="27" hidden="1">{"'Janeiro'!$A$1:$I$153"}</definedName>
    <definedName name="jyujyujyu" localSheetId="31" hidden="1">{"'Janeiro'!$A$1:$I$153"}</definedName>
    <definedName name="jyujyujyu" localSheetId="29" hidden="1">{"'Janeiro'!$A$1:$I$153"}</definedName>
    <definedName name="jyujyujyu" localSheetId="23" hidden="1">{"'Janeiro'!$A$1:$I$153"}</definedName>
    <definedName name="jyujyujyu" localSheetId="55" hidden="1">{"'Janeiro'!$A$1:$I$153"}</definedName>
    <definedName name="jyujyujyu" hidden="1">{"'Janeiro'!$A$1:$I$153"}</definedName>
    <definedName name="K" localSheetId="39">[1]!__p1</definedName>
    <definedName name="K" localSheetId="20">[1]!__p1</definedName>
    <definedName name="K" localSheetId="4">[1]!__p1</definedName>
    <definedName name="K" localSheetId="25">[1]!__p1</definedName>
    <definedName name="K" localSheetId="27">[1]!__p1</definedName>
    <definedName name="K" localSheetId="31">[1]!__p1</definedName>
    <definedName name="K" localSheetId="35">[1]!__p1</definedName>
    <definedName name="K" localSheetId="33">[1]!__p1</definedName>
    <definedName name="K" localSheetId="53">[1]!__p1</definedName>
    <definedName name="K" localSheetId="29">[1]!__p1</definedName>
    <definedName name="K" localSheetId="49">[1]!__p1</definedName>
    <definedName name="K" localSheetId="6">[1]!__p1</definedName>
    <definedName name="K" localSheetId="41">[1]!__p1</definedName>
    <definedName name="K" localSheetId="8">[1]!__p1</definedName>
    <definedName name="K" localSheetId="43">[1]!__p1</definedName>
    <definedName name="K" localSheetId="10">[1]!__p1</definedName>
    <definedName name="K" localSheetId="37">[1]!__p1</definedName>
    <definedName name="K" localSheetId="12">[1]!__p1</definedName>
    <definedName name="K" localSheetId="51">[1]!__p1</definedName>
    <definedName name="K" localSheetId="14">[1]!__p1</definedName>
    <definedName name="K" localSheetId="23">[1]!__p1</definedName>
    <definedName name="K" localSheetId="55">[0]!__p1</definedName>
    <definedName name="K" localSheetId="47">[1]!__p1</definedName>
    <definedName name="K" localSheetId="18">[1]!__p1</definedName>
    <definedName name="K" localSheetId="45">[1]!__p1</definedName>
    <definedName name="K" localSheetId="16">[1]!__p1</definedName>
    <definedName name="K">[0]!__p1</definedName>
    <definedName name="K2_WBEVMODE" hidden="1">0</definedName>
    <definedName name="ka" localSheetId="39">[1]!_p1</definedName>
    <definedName name="ka" localSheetId="20">[1]!_p1</definedName>
    <definedName name="ka" localSheetId="4">[1]!_p1</definedName>
    <definedName name="ka" localSheetId="25">[1]!_p1</definedName>
    <definedName name="ka" localSheetId="27">[1]!_p1</definedName>
    <definedName name="ka" localSheetId="31">[1]!_p1</definedName>
    <definedName name="ka" localSheetId="35">[1]!_p1</definedName>
    <definedName name="ka" localSheetId="33">[1]!_p1</definedName>
    <definedName name="ka" localSheetId="53">[1]!_p1</definedName>
    <definedName name="ka" localSheetId="29">[1]!_p1</definedName>
    <definedName name="ka" localSheetId="49">[1]!_p1</definedName>
    <definedName name="ka" localSheetId="6">[1]!_p1</definedName>
    <definedName name="ka" localSheetId="41">[1]!_p1</definedName>
    <definedName name="ka" localSheetId="8">[1]!_p1</definedName>
    <definedName name="ka" localSheetId="43">[1]!_p1</definedName>
    <definedName name="ka" localSheetId="10">[1]!_p1</definedName>
    <definedName name="ka" localSheetId="37">[1]!_p1</definedName>
    <definedName name="ka" localSheetId="12">[1]!_p1</definedName>
    <definedName name="ka" localSheetId="51">[1]!_p1</definedName>
    <definedName name="ka" localSheetId="14">[1]!_p1</definedName>
    <definedName name="ka" localSheetId="23">[1]!_p1</definedName>
    <definedName name="ka" localSheetId="55">[0]!_p1</definedName>
    <definedName name="ka" localSheetId="47">[1]!_p1</definedName>
    <definedName name="ka" localSheetId="18">[1]!_p1</definedName>
    <definedName name="ka" localSheetId="45">[1]!_p1</definedName>
    <definedName name="ka" localSheetId="16">[1]!_p1</definedName>
    <definedName name="ka">[0]!_p1</definedName>
    <definedName name="KACETE">#REF!</definedName>
    <definedName name="KAKAKAKA">#REF!</definedName>
    <definedName name="kbjkjhiyu">#REF!</definedName>
    <definedName name="kegs" localSheetId="25" hidden="1">{"det (May)",#N/A,FALSE,"June";"sum (MAY YTD)",#N/A,FALSE,"June YTD"}</definedName>
    <definedName name="kegs" localSheetId="27" hidden="1">{"det (May)",#N/A,FALSE,"June";"sum (MAY YTD)",#N/A,FALSE,"June YTD"}</definedName>
    <definedName name="kegs" localSheetId="31" hidden="1">{"det (May)",#N/A,FALSE,"June";"sum (MAY YTD)",#N/A,FALSE,"June YTD"}</definedName>
    <definedName name="kegs" localSheetId="29" hidden="1">{"det (May)",#N/A,FALSE,"June";"sum (MAY YTD)",#N/A,FALSE,"June YTD"}</definedName>
    <definedName name="kegs" localSheetId="23" hidden="1">{"det (May)",#N/A,FALSE,"June";"sum (MAY YTD)",#N/A,FALSE,"June YTD"}</definedName>
    <definedName name="kegs" localSheetId="55" hidden="1">{"det (May)",#N/A,FALSE,"June";"sum (MAY YTD)",#N/A,FALSE,"June YTD"}</definedName>
    <definedName name="kegs" hidden="1">{"det (May)",#N/A,FALSE,"June";"sum (MAY YTD)",#N/A,FALSE,"June YTD"}</definedName>
    <definedName name="kellogg">#REF!</definedName>
    <definedName name="kellogg_1">#REF!</definedName>
    <definedName name="kellogg_2">#REF!</definedName>
    <definedName name="kellogg_3">#REF!</definedName>
    <definedName name="kelly">#REF!</definedName>
    <definedName name="kfjajfadhsf">#REF!</definedName>
    <definedName name="khair1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air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khjh">#REF!</definedName>
    <definedName name="khjk">#REF!</definedName>
    <definedName name="khjkh">#REF!</definedName>
    <definedName name="ki" localSheetId="25" hidden="1">{#N/A,#N/A,FALSE,"BALLANTINE´S ";#N/A,#N/A,FALSE,"FUNDADOR"}</definedName>
    <definedName name="ki" localSheetId="27" hidden="1">{#N/A,#N/A,FALSE,"BALLANTINE´S ";#N/A,#N/A,FALSE,"FUNDADOR"}</definedName>
    <definedName name="ki" localSheetId="31" hidden="1">{#N/A,#N/A,FALSE,"BALLANTINE´S ";#N/A,#N/A,FALSE,"FUNDADOR"}</definedName>
    <definedName name="ki" localSheetId="29" hidden="1">{#N/A,#N/A,FALSE,"BALLANTINE´S ";#N/A,#N/A,FALSE,"FUNDADOR"}</definedName>
    <definedName name="ki" localSheetId="23" hidden="1">{#N/A,#N/A,FALSE,"BALLANTINE´S ";#N/A,#N/A,FALSE,"FUNDADOR"}</definedName>
    <definedName name="ki" localSheetId="55" hidden="1">{#N/A,#N/A,FALSE,"BALLANTINE´S ";#N/A,#N/A,FALSE,"FUNDADOR"}</definedName>
    <definedName name="ki" hidden="1">{#N/A,#N/A,FALSE,"BALLANTINE´S ";#N/A,#N/A,FALSE,"FUNDADOR"}</definedName>
    <definedName name="Ki_Suco">#REF!</definedName>
    <definedName name="kindera">#REF!</definedName>
    <definedName name="kinderb">#REF!</definedName>
    <definedName name="kiñi" hidden="1">#REF!</definedName>
    <definedName name="KINOMAX">#REF!</definedName>
    <definedName name="KIT_KAT">#REF!</definedName>
    <definedName name="KITZELIA.KITZELIA">#REF!</definedName>
    <definedName name="kiuguik">#REF!</definedName>
    <definedName name="KJ" localSheetId="39">[1]!_p1</definedName>
    <definedName name="KJ" localSheetId="20">[1]!_p1</definedName>
    <definedName name="KJ" localSheetId="4">[1]!_p1</definedName>
    <definedName name="KJ" localSheetId="25">[1]!_p1</definedName>
    <definedName name="KJ" localSheetId="27">[1]!_p1</definedName>
    <definedName name="KJ" localSheetId="31">[1]!_p1</definedName>
    <definedName name="KJ" localSheetId="35">[1]!_p1</definedName>
    <definedName name="KJ" localSheetId="33">[1]!_p1</definedName>
    <definedName name="KJ" localSheetId="53">[1]!_p1</definedName>
    <definedName name="KJ" localSheetId="29">[1]!_p1</definedName>
    <definedName name="KJ" localSheetId="49">[1]!_p1</definedName>
    <definedName name="KJ" localSheetId="6">[1]!_p1</definedName>
    <definedName name="KJ" localSheetId="41">[1]!_p1</definedName>
    <definedName name="KJ" localSheetId="8">[1]!_p1</definedName>
    <definedName name="KJ" localSheetId="43">[1]!_p1</definedName>
    <definedName name="KJ" localSheetId="10">[1]!_p1</definedName>
    <definedName name="KJ" localSheetId="37">[1]!_p1</definedName>
    <definedName name="KJ" localSheetId="12">[1]!_p1</definedName>
    <definedName name="KJ" localSheetId="51">[1]!_p1</definedName>
    <definedName name="KJ" localSheetId="14">[1]!_p1</definedName>
    <definedName name="KJ" localSheetId="23">[1]!_p1</definedName>
    <definedName name="KJ" localSheetId="55">[0]!_p1</definedName>
    <definedName name="KJ" localSheetId="47">[1]!_p1</definedName>
    <definedName name="KJ" localSheetId="18">[1]!_p1</definedName>
    <definedName name="KJ" localSheetId="45">[1]!_p1</definedName>
    <definedName name="KJ" localSheetId="16">[1]!_p1</definedName>
    <definedName name="KJ">[0]!_p1</definedName>
    <definedName name="KJ_1" localSheetId="39">_p1</definedName>
    <definedName name="KJ_1" localSheetId="20">_p1</definedName>
    <definedName name="KJ_1" localSheetId="4">_p1</definedName>
    <definedName name="KJ_1" localSheetId="25">_p1</definedName>
    <definedName name="KJ_1" localSheetId="27">_p1</definedName>
    <definedName name="KJ_1" localSheetId="31">_p1</definedName>
    <definedName name="KJ_1" localSheetId="35">_p1</definedName>
    <definedName name="KJ_1" localSheetId="33">_p1</definedName>
    <definedName name="KJ_1" localSheetId="53">_p1</definedName>
    <definedName name="KJ_1" localSheetId="29">_p1</definedName>
    <definedName name="KJ_1" localSheetId="49">_p1</definedName>
    <definedName name="KJ_1" localSheetId="6">_p1</definedName>
    <definedName name="KJ_1" localSheetId="41">_p1</definedName>
    <definedName name="KJ_1" localSheetId="8">_p1</definedName>
    <definedName name="KJ_1" localSheetId="43">_p1</definedName>
    <definedName name="KJ_1" localSheetId="10">_p1</definedName>
    <definedName name="KJ_1" localSheetId="37">_p1</definedName>
    <definedName name="KJ_1" localSheetId="12">_p1</definedName>
    <definedName name="KJ_1" localSheetId="51">_p1</definedName>
    <definedName name="KJ_1" localSheetId="14">_p1</definedName>
    <definedName name="KJ_1" localSheetId="23">_p1</definedName>
    <definedName name="KJ_1" localSheetId="55">_p1</definedName>
    <definedName name="KJ_1" localSheetId="47">_p1</definedName>
    <definedName name="KJ_1" localSheetId="18">_p1</definedName>
    <definedName name="KJ_1" localSheetId="45">_p1</definedName>
    <definedName name="KJ_1" localSheetId="16">_p1</definedName>
    <definedName name="KJ_1">_p1</definedName>
    <definedName name="KJ_2" localSheetId="39">_p1</definedName>
    <definedName name="KJ_2" localSheetId="20">_p1</definedName>
    <definedName name="KJ_2" localSheetId="4">_p1</definedName>
    <definedName name="KJ_2" localSheetId="25">_p1</definedName>
    <definedName name="KJ_2" localSheetId="27">_p1</definedName>
    <definedName name="KJ_2" localSheetId="31">_p1</definedName>
    <definedName name="KJ_2" localSheetId="35">_p1</definedName>
    <definedName name="KJ_2" localSheetId="33">_p1</definedName>
    <definedName name="KJ_2" localSheetId="53">_p1</definedName>
    <definedName name="KJ_2" localSheetId="29">_p1</definedName>
    <definedName name="KJ_2" localSheetId="49">_p1</definedName>
    <definedName name="KJ_2" localSheetId="6">_p1</definedName>
    <definedName name="KJ_2" localSheetId="41">_p1</definedName>
    <definedName name="KJ_2" localSheetId="8">_p1</definedName>
    <definedName name="KJ_2" localSheetId="43">_p1</definedName>
    <definedName name="KJ_2" localSheetId="10">_p1</definedName>
    <definedName name="KJ_2" localSheetId="37">_p1</definedName>
    <definedName name="KJ_2" localSheetId="12">_p1</definedName>
    <definedName name="KJ_2" localSheetId="51">_p1</definedName>
    <definedName name="KJ_2" localSheetId="14">_p1</definedName>
    <definedName name="KJ_2" localSheetId="23">_p1</definedName>
    <definedName name="KJ_2" localSheetId="55">_p1</definedName>
    <definedName name="KJ_2" localSheetId="47">_p1</definedName>
    <definedName name="KJ_2" localSheetId="18">_p1</definedName>
    <definedName name="KJ_2" localSheetId="45">_p1</definedName>
    <definedName name="KJ_2" localSheetId="16">_p1</definedName>
    <definedName name="KJ_2">_p1</definedName>
    <definedName name="KJ_3" localSheetId="39">_p1</definedName>
    <definedName name="KJ_3" localSheetId="20">_p1</definedName>
    <definedName name="KJ_3" localSheetId="4">_p1</definedName>
    <definedName name="KJ_3" localSheetId="25">_p1</definedName>
    <definedName name="KJ_3" localSheetId="27">_p1</definedName>
    <definedName name="KJ_3" localSheetId="31">_p1</definedName>
    <definedName name="KJ_3" localSheetId="35">_p1</definedName>
    <definedName name="KJ_3" localSheetId="33">_p1</definedName>
    <definedName name="KJ_3" localSheetId="53">_p1</definedName>
    <definedName name="KJ_3" localSheetId="29">_p1</definedName>
    <definedName name="KJ_3" localSheetId="49">_p1</definedName>
    <definedName name="KJ_3" localSheetId="6">_p1</definedName>
    <definedName name="KJ_3" localSheetId="41">_p1</definedName>
    <definedName name="KJ_3" localSheetId="8">_p1</definedName>
    <definedName name="KJ_3" localSheetId="43">_p1</definedName>
    <definedName name="KJ_3" localSheetId="10">_p1</definedName>
    <definedName name="KJ_3" localSheetId="37">_p1</definedName>
    <definedName name="KJ_3" localSheetId="12">_p1</definedName>
    <definedName name="KJ_3" localSheetId="51">_p1</definedName>
    <definedName name="KJ_3" localSheetId="14">_p1</definedName>
    <definedName name="KJ_3" localSheetId="23">_p1</definedName>
    <definedName name="KJ_3" localSheetId="55">_p1</definedName>
    <definedName name="KJ_3" localSheetId="47">_p1</definedName>
    <definedName name="KJ_3" localSheetId="18">_p1</definedName>
    <definedName name="KJ_3" localSheetId="45">_p1</definedName>
    <definedName name="KJ_3" localSheetId="16">_p1</definedName>
    <definedName name="KJ_3">_p1</definedName>
    <definedName name="KJ_4" localSheetId="39">_p1</definedName>
    <definedName name="KJ_4" localSheetId="20">_p1</definedName>
    <definedName name="KJ_4" localSheetId="4">_p1</definedName>
    <definedName name="KJ_4" localSheetId="25">_p1</definedName>
    <definedName name="KJ_4" localSheetId="27">_p1</definedName>
    <definedName name="KJ_4" localSheetId="31">_p1</definedName>
    <definedName name="KJ_4" localSheetId="35">_p1</definedName>
    <definedName name="KJ_4" localSheetId="33">_p1</definedName>
    <definedName name="KJ_4" localSheetId="53">_p1</definedName>
    <definedName name="KJ_4" localSheetId="29">_p1</definedName>
    <definedName name="KJ_4" localSheetId="49">_p1</definedName>
    <definedName name="KJ_4" localSheetId="6">_p1</definedName>
    <definedName name="KJ_4" localSheetId="41">_p1</definedName>
    <definedName name="KJ_4" localSheetId="8">_p1</definedName>
    <definedName name="KJ_4" localSheetId="43">_p1</definedName>
    <definedName name="KJ_4" localSheetId="10">_p1</definedName>
    <definedName name="KJ_4" localSheetId="37">_p1</definedName>
    <definedName name="KJ_4" localSheetId="12">_p1</definedName>
    <definedName name="KJ_4" localSheetId="51">_p1</definedName>
    <definedName name="KJ_4" localSheetId="14">_p1</definedName>
    <definedName name="KJ_4" localSheetId="23">_p1</definedName>
    <definedName name="KJ_4" localSheetId="55">_p1</definedName>
    <definedName name="KJ_4" localSheetId="47">_p1</definedName>
    <definedName name="KJ_4" localSheetId="18">_p1</definedName>
    <definedName name="KJ_4" localSheetId="45">_p1</definedName>
    <definedName name="KJ_4" localSheetId="16">_p1</definedName>
    <definedName name="KJ_4">_p1</definedName>
    <definedName name="kjg">#REF!</definedName>
    <definedName name="KJHFDASKJ" localSheetId="39">[1]!_p1</definedName>
    <definedName name="KJHFDASKJ" localSheetId="20">[1]!_p1</definedName>
    <definedName name="KJHFDASKJ" localSheetId="4">[1]!_p1</definedName>
    <definedName name="KJHFDASKJ" localSheetId="25">[1]!_p1</definedName>
    <definedName name="KJHFDASKJ" localSheetId="27">[1]!_p1</definedName>
    <definedName name="KJHFDASKJ" localSheetId="31">[1]!_p1</definedName>
    <definedName name="KJHFDASKJ" localSheetId="35">[1]!_p1</definedName>
    <definedName name="KJHFDASKJ" localSheetId="33">[1]!_p1</definedName>
    <definedName name="KJHFDASKJ" localSheetId="53">[1]!_p1</definedName>
    <definedName name="KJHFDASKJ" localSheetId="29">[1]!_p1</definedName>
    <definedName name="KJHFDASKJ" localSheetId="49">[1]!_p1</definedName>
    <definedName name="KJHFDASKJ" localSheetId="6">[1]!_p1</definedName>
    <definedName name="KJHFDASKJ" localSheetId="41">[1]!_p1</definedName>
    <definedName name="KJHFDASKJ" localSheetId="8">[1]!_p1</definedName>
    <definedName name="KJHFDASKJ" localSheetId="43">[1]!_p1</definedName>
    <definedName name="KJHFDASKJ" localSheetId="10">[1]!_p1</definedName>
    <definedName name="KJHFDASKJ" localSheetId="37">[1]!_p1</definedName>
    <definedName name="KJHFDASKJ" localSheetId="12">[1]!_p1</definedName>
    <definedName name="KJHFDASKJ" localSheetId="51">[1]!_p1</definedName>
    <definedName name="KJHFDASKJ" localSheetId="14">[1]!_p1</definedName>
    <definedName name="KJHFDASKJ" localSheetId="23">[1]!_p1</definedName>
    <definedName name="KJHFDASKJ" localSheetId="55">[0]!_p1</definedName>
    <definedName name="KJHFDASKJ" localSheetId="47">[1]!_p1</definedName>
    <definedName name="KJHFDASKJ" localSheetId="18">[1]!_p1</definedName>
    <definedName name="KJHFDASKJ" localSheetId="45">[1]!_p1</definedName>
    <definedName name="KJHFDASKJ" localSheetId="16">[1]!_p1</definedName>
    <definedName name="KJHFDASKJ">[0]!_p1</definedName>
    <definedName name="kjij" hidden="1">#REF!</definedName>
    <definedName name="kjkj" localSheetId="39">[1]!_p1</definedName>
    <definedName name="kjkj" localSheetId="20">[1]!_p1</definedName>
    <definedName name="kjkj" localSheetId="4">[1]!_p1</definedName>
    <definedName name="kjkj" localSheetId="25">[1]!_p1</definedName>
    <definedName name="kjkj" localSheetId="27">[1]!_p1</definedName>
    <definedName name="kjkj" localSheetId="31">[1]!_p1</definedName>
    <definedName name="kjkj" localSheetId="35">[1]!_p1</definedName>
    <definedName name="kjkj" localSheetId="33">[1]!_p1</definedName>
    <definedName name="kjkj" localSheetId="53">[1]!_p1</definedName>
    <definedName name="kjkj" localSheetId="29">[1]!_p1</definedName>
    <definedName name="kjkj" localSheetId="49">[1]!_p1</definedName>
    <definedName name="kjkj" localSheetId="6">[1]!_p1</definedName>
    <definedName name="kjkj" localSheetId="41">[1]!_p1</definedName>
    <definedName name="kjkj" localSheetId="8">[1]!_p1</definedName>
    <definedName name="kjkj" localSheetId="43">[1]!_p1</definedName>
    <definedName name="kjkj" localSheetId="10">[1]!_p1</definedName>
    <definedName name="kjkj" localSheetId="37">[1]!_p1</definedName>
    <definedName name="kjkj" localSheetId="12">[1]!_p1</definedName>
    <definedName name="kjkj" localSheetId="51">[1]!_p1</definedName>
    <definedName name="kjkj" localSheetId="14">[1]!_p1</definedName>
    <definedName name="kjkj" localSheetId="23">[1]!_p1</definedName>
    <definedName name="kjkj" localSheetId="55">[0]!_p1</definedName>
    <definedName name="kjkj" localSheetId="47">[1]!_p1</definedName>
    <definedName name="kjkj" localSheetId="18">[1]!_p1</definedName>
    <definedName name="kjkj" localSheetId="45">[1]!_p1</definedName>
    <definedName name="kjkj" localSheetId="16">[1]!_p1</definedName>
    <definedName name="kjkj">[0]!_p1</definedName>
    <definedName name="kjkj_15">#NAME?</definedName>
    <definedName name="kjkj_16">#NAME?</definedName>
    <definedName name="kjkj_17">#NAME?</definedName>
    <definedName name="kjkjç" localSheetId="39">[1]!_p1</definedName>
    <definedName name="kjkjç" localSheetId="20">[1]!_p1</definedName>
    <definedName name="kjkjç" localSheetId="4">[1]!_p1</definedName>
    <definedName name="kjkjç" localSheetId="25">[1]!_p1</definedName>
    <definedName name="kjkjç" localSheetId="27">[1]!_p1</definedName>
    <definedName name="kjkjç" localSheetId="31">[1]!_p1</definedName>
    <definedName name="kjkjç" localSheetId="35">[1]!_p1</definedName>
    <definedName name="kjkjç" localSheetId="33">[1]!_p1</definedName>
    <definedName name="kjkjç" localSheetId="53">[1]!_p1</definedName>
    <definedName name="kjkjç" localSheetId="29">[1]!_p1</definedName>
    <definedName name="kjkjç" localSheetId="49">[1]!_p1</definedName>
    <definedName name="kjkjç" localSheetId="6">[1]!_p1</definedName>
    <definedName name="kjkjç" localSheetId="41">[1]!_p1</definedName>
    <definedName name="kjkjç" localSheetId="8">[1]!_p1</definedName>
    <definedName name="kjkjç" localSheetId="43">[1]!_p1</definedName>
    <definedName name="kjkjç" localSheetId="10">[1]!_p1</definedName>
    <definedName name="kjkjç" localSheetId="37">[1]!_p1</definedName>
    <definedName name="kjkjç" localSheetId="12">[1]!_p1</definedName>
    <definedName name="kjkjç" localSheetId="51">[1]!_p1</definedName>
    <definedName name="kjkjç" localSheetId="14">[1]!_p1</definedName>
    <definedName name="kjkjç" localSheetId="23">[1]!_p1</definedName>
    <definedName name="kjkjç" localSheetId="55">[0]!_p1</definedName>
    <definedName name="kjkjç" localSheetId="47">[1]!_p1</definedName>
    <definedName name="kjkjç" localSheetId="18">[1]!_p1</definedName>
    <definedName name="kjkjç" localSheetId="45">[1]!_p1</definedName>
    <definedName name="kjkjç" localSheetId="16">[1]!_p1</definedName>
    <definedName name="kjkjç">[0]!_p1</definedName>
    <definedName name="kjkjç_1" localSheetId="39">_p1</definedName>
    <definedName name="kjkjç_1" localSheetId="20">_p1</definedName>
    <definedName name="kjkjç_1" localSheetId="4">_p1</definedName>
    <definedName name="kjkjç_1" localSheetId="25">_p1</definedName>
    <definedName name="kjkjç_1" localSheetId="27">_p1</definedName>
    <definedName name="kjkjç_1" localSheetId="31">_p1</definedName>
    <definedName name="kjkjç_1" localSheetId="35">_p1</definedName>
    <definedName name="kjkjç_1" localSheetId="33">_p1</definedName>
    <definedName name="kjkjç_1" localSheetId="53">_p1</definedName>
    <definedName name="kjkjç_1" localSheetId="29">_p1</definedName>
    <definedName name="kjkjç_1" localSheetId="49">_p1</definedName>
    <definedName name="kjkjç_1" localSheetId="6">_p1</definedName>
    <definedName name="kjkjç_1" localSheetId="41">_p1</definedName>
    <definedName name="kjkjç_1" localSheetId="8">_p1</definedName>
    <definedName name="kjkjç_1" localSheetId="43">_p1</definedName>
    <definedName name="kjkjç_1" localSheetId="10">_p1</definedName>
    <definedName name="kjkjç_1" localSheetId="37">_p1</definedName>
    <definedName name="kjkjç_1" localSheetId="12">_p1</definedName>
    <definedName name="kjkjç_1" localSheetId="51">_p1</definedName>
    <definedName name="kjkjç_1" localSheetId="14">_p1</definedName>
    <definedName name="kjkjç_1" localSheetId="23">_p1</definedName>
    <definedName name="kjkjç_1" localSheetId="55">_p1</definedName>
    <definedName name="kjkjç_1" localSheetId="47">_p1</definedName>
    <definedName name="kjkjç_1" localSheetId="18">_p1</definedName>
    <definedName name="kjkjç_1" localSheetId="45">_p1</definedName>
    <definedName name="kjkjç_1" localSheetId="16">_p1</definedName>
    <definedName name="kjkjç_1">_p1</definedName>
    <definedName name="kjkjç_2">"_p1"</definedName>
    <definedName name="kjkjç_3">#NAME?</definedName>
    <definedName name="kjkjç_4">"_p1"</definedName>
    <definedName name="KJKJJKJK">#REF!</definedName>
    <definedName name="kk" localSheetId="2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localSheetId="2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localSheetId="3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localSheetId="2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localSheetId="2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localSheetId="5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KKK" localSheetId="39">[1]!__p1</definedName>
    <definedName name="KKK" localSheetId="20">[1]!__p1</definedName>
    <definedName name="KKK" localSheetId="4">[1]!__p1</definedName>
    <definedName name="KKK" localSheetId="25">[1]!__p1</definedName>
    <definedName name="KKK" localSheetId="27">[1]!__p1</definedName>
    <definedName name="KKK" localSheetId="31">[1]!__p1</definedName>
    <definedName name="KKK" localSheetId="35">[1]!__p1</definedName>
    <definedName name="KKK" localSheetId="33">[1]!__p1</definedName>
    <definedName name="KKK" localSheetId="53">[1]!__p1</definedName>
    <definedName name="KKK" localSheetId="29">[1]!__p1</definedName>
    <definedName name="KKK" localSheetId="49">[1]!__p1</definedName>
    <definedName name="KKK" localSheetId="6">[1]!__p1</definedName>
    <definedName name="KKK" localSheetId="41">[1]!__p1</definedName>
    <definedName name="KKK" localSheetId="8">[1]!__p1</definedName>
    <definedName name="KKK" localSheetId="43">[1]!__p1</definedName>
    <definedName name="KKK" localSheetId="10">[1]!__p1</definedName>
    <definedName name="KKK" localSheetId="37">[1]!__p1</definedName>
    <definedName name="KKK" localSheetId="12">[1]!__p1</definedName>
    <definedName name="KKK" localSheetId="51">[1]!__p1</definedName>
    <definedName name="KKK" localSheetId="14">[1]!__p1</definedName>
    <definedName name="KKK" localSheetId="23">[1]!__p1</definedName>
    <definedName name="KKK" localSheetId="55">[0]!__p1</definedName>
    <definedName name="KKK" localSheetId="47">[1]!__p1</definedName>
    <definedName name="KKK" localSheetId="18">[1]!__p1</definedName>
    <definedName name="KKK" localSheetId="45">[1]!__p1</definedName>
    <definedName name="KKK" localSheetId="16">[1]!__p1</definedName>
    <definedName name="KKK">[0]!__p1</definedName>
    <definedName name="kkk_1" localSheetId="39">_p1</definedName>
    <definedName name="kkk_1" localSheetId="20">_p1</definedName>
    <definedName name="kkk_1" localSheetId="4">_p1</definedName>
    <definedName name="kkk_1" localSheetId="25">_p1</definedName>
    <definedName name="kkk_1" localSheetId="27">_p1</definedName>
    <definedName name="kkk_1" localSheetId="31">_p1</definedName>
    <definedName name="kkk_1" localSheetId="35">_p1</definedName>
    <definedName name="kkk_1" localSheetId="33">_p1</definedName>
    <definedName name="kkk_1" localSheetId="53">_p1</definedName>
    <definedName name="kkk_1" localSheetId="29">_p1</definedName>
    <definedName name="kkk_1" localSheetId="49">_p1</definedName>
    <definedName name="kkk_1" localSheetId="6">_p1</definedName>
    <definedName name="kkk_1" localSheetId="41">_p1</definedName>
    <definedName name="kkk_1" localSheetId="8">_p1</definedName>
    <definedName name="kkk_1" localSheetId="43">_p1</definedName>
    <definedName name="kkk_1" localSheetId="10">_p1</definedName>
    <definedName name="kkk_1" localSheetId="37">_p1</definedName>
    <definedName name="kkk_1" localSheetId="12">_p1</definedName>
    <definedName name="kkk_1" localSheetId="51">_p1</definedName>
    <definedName name="kkk_1" localSheetId="14">_p1</definedName>
    <definedName name="kkk_1" localSheetId="23">_p1</definedName>
    <definedName name="kkk_1" localSheetId="55">_p1</definedName>
    <definedName name="kkk_1" localSheetId="47">_p1</definedName>
    <definedName name="kkk_1" localSheetId="18">_p1</definedName>
    <definedName name="kkk_1" localSheetId="45">_p1</definedName>
    <definedName name="kkk_1" localSheetId="16">_p1</definedName>
    <definedName name="kkk_1">_p1</definedName>
    <definedName name="KKK_10">#NAME?</definedName>
    <definedName name="KKK_11">#NAME?</definedName>
    <definedName name="KKK_12">#NAME?</definedName>
    <definedName name="KKK_13">#NAME?</definedName>
    <definedName name="kkk_2">"_p1"</definedName>
    <definedName name="KKK_20">#NAME?</definedName>
    <definedName name="KKK_21">#NAME?</definedName>
    <definedName name="KKK_3">#NAME?</definedName>
    <definedName name="kkk_4">"_p1"</definedName>
    <definedName name="KKK_6">#NAME?</definedName>
    <definedName name="KKK_7">#NAME?</definedName>
    <definedName name="KKK_8">#NAME?</definedName>
    <definedName name="KKK_9">#NAME?</definedName>
    <definedName name="KKKK" localSheetId="39">[1]!_p1</definedName>
    <definedName name="KKKK" localSheetId="20">[1]!_p1</definedName>
    <definedName name="KKKK" localSheetId="4">[1]!_p1</definedName>
    <definedName name="KKKK" localSheetId="25">[1]!_p1</definedName>
    <definedName name="KKKK" localSheetId="27">[1]!_p1</definedName>
    <definedName name="KKKK" localSheetId="31">[1]!_p1</definedName>
    <definedName name="KKKK" localSheetId="35">[1]!_p1</definedName>
    <definedName name="KKKK" localSheetId="33">[1]!_p1</definedName>
    <definedName name="KKKK" localSheetId="53">[1]!_p1</definedName>
    <definedName name="KKKK" localSheetId="29">[1]!_p1</definedName>
    <definedName name="KKKK" localSheetId="49">[1]!_p1</definedName>
    <definedName name="KKKK" localSheetId="6">[1]!_p1</definedName>
    <definedName name="KKKK" localSheetId="41">[1]!_p1</definedName>
    <definedName name="KKKK" localSheetId="8">[1]!_p1</definedName>
    <definedName name="KKKK" localSheetId="43">[1]!_p1</definedName>
    <definedName name="KKKK" localSheetId="10">[1]!_p1</definedName>
    <definedName name="KKKK" localSheetId="37">[1]!_p1</definedName>
    <definedName name="KKKK" localSheetId="12">[1]!_p1</definedName>
    <definedName name="KKKK" localSheetId="51">[1]!_p1</definedName>
    <definedName name="KKKK" localSheetId="14">[1]!_p1</definedName>
    <definedName name="KKKK" localSheetId="23">[1]!_p1</definedName>
    <definedName name="KKKK" localSheetId="55">[0]!_p1</definedName>
    <definedName name="KKKK" localSheetId="47">[1]!_p1</definedName>
    <definedName name="KKKK" localSheetId="18">[1]!_p1</definedName>
    <definedName name="KKKK" localSheetId="45">[1]!_p1</definedName>
    <definedName name="KKKK" localSheetId="16">[1]!_p1</definedName>
    <definedName name="KKKK">[0]!_p1</definedName>
    <definedName name="KKKKK">#REF!</definedName>
    <definedName name="kkkkkk">#REF!</definedName>
    <definedName name="kkkkkkkkk" localSheetId="39">[1]!_p1</definedName>
    <definedName name="kkkkkkkkk" localSheetId="20">[1]!_p1</definedName>
    <definedName name="kkkkkkkkk" localSheetId="4">[1]!_p1</definedName>
    <definedName name="kkkkkkkkk" localSheetId="25">[1]!_p1</definedName>
    <definedName name="kkkkkkkkk" localSheetId="27">[1]!_p1</definedName>
    <definedName name="kkkkkkkkk" localSheetId="31">[1]!_p1</definedName>
    <definedName name="kkkkkkkkk" localSheetId="35">[1]!_p1</definedName>
    <definedName name="kkkkkkkkk" localSheetId="33">[1]!_p1</definedName>
    <definedName name="kkkkkkkkk" localSheetId="53">[1]!_p1</definedName>
    <definedName name="kkkkkkkkk" localSheetId="29">[1]!_p1</definedName>
    <definedName name="kkkkkkkkk" localSheetId="49">[1]!_p1</definedName>
    <definedName name="kkkkkkkkk" localSheetId="6">[1]!_p1</definedName>
    <definedName name="kkkkkkkkk" localSheetId="41">[1]!_p1</definedName>
    <definedName name="kkkkkkkkk" localSheetId="8">[1]!_p1</definedName>
    <definedName name="kkkkkkkkk" localSheetId="43">[1]!_p1</definedName>
    <definedName name="kkkkkkkkk" localSheetId="10">[1]!_p1</definedName>
    <definedName name="kkkkkkkkk" localSheetId="37">[1]!_p1</definedName>
    <definedName name="kkkkkkkkk" localSheetId="12">[1]!_p1</definedName>
    <definedName name="kkkkkkkkk" localSheetId="51">[1]!_p1</definedName>
    <definedName name="kkkkkkkkk" localSheetId="14">[1]!_p1</definedName>
    <definedName name="kkkkkkkkk" localSheetId="23">[1]!_p1</definedName>
    <definedName name="kkkkkkkkk" localSheetId="55">[0]!_p1</definedName>
    <definedName name="kkkkkkkkk" localSheetId="47">[1]!_p1</definedName>
    <definedName name="kkkkkkkkk" localSheetId="18">[1]!_p1</definedName>
    <definedName name="kkkkkkkkk" localSheetId="45">[1]!_p1</definedName>
    <definedName name="kkkkkkkkk" localSheetId="16">[1]!_p1</definedName>
    <definedName name="kkkkkkkkk">[0]!_p1</definedName>
    <definedName name="kkkkkkkkk_1" localSheetId="39">_p1</definedName>
    <definedName name="kkkkkkkkk_1" localSheetId="20">_p1</definedName>
    <definedName name="kkkkkkkkk_1" localSheetId="4">_p1</definedName>
    <definedName name="kkkkkkkkk_1" localSheetId="25">_p1</definedName>
    <definedName name="kkkkkkkkk_1" localSheetId="27">_p1</definedName>
    <definedName name="kkkkkkkkk_1" localSheetId="31">_p1</definedName>
    <definedName name="kkkkkkkkk_1" localSheetId="35">_p1</definedName>
    <definedName name="kkkkkkkkk_1" localSheetId="33">_p1</definedName>
    <definedName name="kkkkkkkkk_1" localSheetId="53">_p1</definedName>
    <definedName name="kkkkkkkkk_1" localSheetId="29">_p1</definedName>
    <definedName name="kkkkkkkkk_1" localSheetId="49">_p1</definedName>
    <definedName name="kkkkkkkkk_1" localSheetId="6">_p1</definedName>
    <definedName name="kkkkkkkkk_1" localSheetId="41">_p1</definedName>
    <definedName name="kkkkkkkkk_1" localSheetId="8">_p1</definedName>
    <definedName name="kkkkkkkkk_1" localSheetId="43">_p1</definedName>
    <definedName name="kkkkkkkkk_1" localSheetId="10">_p1</definedName>
    <definedName name="kkkkkkkkk_1" localSheetId="37">_p1</definedName>
    <definedName name="kkkkkkkkk_1" localSheetId="12">_p1</definedName>
    <definedName name="kkkkkkkkk_1" localSheetId="51">_p1</definedName>
    <definedName name="kkkkkkkkk_1" localSheetId="14">_p1</definedName>
    <definedName name="kkkkkkkkk_1" localSheetId="23">_p1</definedName>
    <definedName name="kkkkkkkkk_1" localSheetId="55">_p1</definedName>
    <definedName name="kkkkkkkkk_1" localSheetId="47">_p1</definedName>
    <definedName name="kkkkkkkkk_1" localSheetId="18">_p1</definedName>
    <definedName name="kkkkkkkkk_1" localSheetId="45">_p1</definedName>
    <definedName name="kkkkkkkkk_1" localSheetId="16">_p1</definedName>
    <definedName name="kkkkkkkkk_1">_p1</definedName>
    <definedName name="kkkkkkkkk_2">"_p1"</definedName>
    <definedName name="kkkkkkkkk_4">"_p1"</definedName>
    <definedName name="KKS">#REF!</definedName>
    <definedName name="KKS_3">#REF!</definedName>
    <definedName name="kl" hidden="1">#REF!</definedName>
    <definedName name="klç">#REF!</definedName>
    <definedName name="klçkl" hidden="1">#REF!</definedName>
    <definedName name="klftyyry">#REF!</definedName>
    <definedName name="kljkjbhh">#REF!</definedName>
    <definedName name="KLKKLKÇL" hidden="1">#REF!</definedName>
    <definedName name="klm">#REF!</definedName>
    <definedName name="KNJH">#REF!</definedName>
    <definedName name="knpx100">#REF!</definedName>
    <definedName name="ko" localSheetId="25" hidden="1">{#N/A,#N/A,FALSE,"BALLANTINE´S ";#N/A,#N/A,FALSE,"FUNDADOR"}</definedName>
    <definedName name="ko" localSheetId="27" hidden="1">{#N/A,#N/A,FALSE,"BALLANTINE´S ";#N/A,#N/A,FALSE,"FUNDADOR"}</definedName>
    <definedName name="ko" localSheetId="31" hidden="1">{#N/A,#N/A,FALSE,"BALLANTINE´S ";#N/A,#N/A,FALSE,"FUNDADOR"}</definedName>
    <definedName name="ko" localSheetId="29" hidden="1">{#N/A,#N/A,FALSE,"BALLANTINE´S ";#N/A,#N/A,FALSE,"FUNDADOR"}</definedName>
    <definedName name="ko" localSheetId="23" hidden="1">{#N/A,#N/A,FALSE,"BALLANTINE´S ";#N/A,#N/A,FALSE,"FUNDADOR"}</definedName>
    <definedName name="ko" localSheetId="55" hidden="1">{#N/A,#N/A,FALSE,"BALLANTINE´S ";#N/A,#N/A,FALSE,"FUNDADOR"}</definedName>
    <definedName name="ko" hidden="1">{#N/A,#N/A,FALSE,"BALLANTINE´S ";#N/A,#N/A,FALSE,"FUNDADOR"}</definedName>
    <definedName name="KOL_" localSheetId="25" hidden="1">{#N/A,#N/A,FALSE,"Sheet1 (2)"}</definedName>
    <definedName name="KOL_" localSheetId="27" hidden="1">{#N/A,#N/A,FALSE,"Sheet1 (2)"}</definedName>
    <definedName name="KOL_" localSheetId="31" hidden="1">{#N/A,#N/A,FALSE,"Sheet1 (2)"}</definedName>
    <definedName name="KOL_" localSheetId="29" hidden="1">{#N/A,#N/A,FALSE,"Sheet1 (2)"}</definedName>
    <definedName name="KOL_" localSheetId="23" hidden="1">{#N/A,#N/A,FALSE,"Sheet1 (2)"}</definedName>
    <definedName name="KOL_" localSheetId="55" hidden="1">{#N/A,#N/A,FALSE,"Sheet1 (2)"}</definedName>
    <definedName name="KOL_" hidden="1">{#N/A,#N/A,FALSE,"Sheet1 (2)"}</definedName>
    <definedName name="kola" localSheetId="25" hidden="1">{#N/A,#N/A,FALSE,"Sheet1 (2)"}</definedName>
    <definedName name="kola" localSheetId="27" hidden="1">{#N/A,#N/A,FALSE,"Sheet1 (2)"}</definedName>
    <definedName name="kola" localSheetId="31" hidden="1">{#N/A,#N/A,FALSE,"Sheet1 (2)"}</definedName>
    <definedName name="kola" localSheetId="29" hidden="1">{#N/A,#N/A,FALSE,"Sheet1 (2)"}</definedName>
    <definedName name="kola" localSheetId="23" hidden="1">{#N/A,#N/A,FALSE,"Sheet1 (2)"}</definedName>
    <definedName name="kola" localSheetId="55" hidden="1">{#N/A,#N/A,FALSE,"Sheet1 (2)"}</definedName>
    <definedName name="kola" hidden="1">{#N/A,#N/A,FALSE,"Sheet1 (2)"}</definedName>
    <definedName name="KOLŞ" localSheetId="25" hidden="1">{#N/A,#N/A,FALSE,"Sheet1 (2)"}</definedName>
    <definedName name="KOLŞ" localSheetId="27" hidden="1">{#N/A,#N/A,FALSE,"Sheet1 (2)"}</definedName>
    <definedName name="KOLŞ" localSheetId="31" hidden="1">{#N/A,#N/A,FALSE,"Sheet1 (2)"}</definedName>
    <definedName name="KOLŞ" localSheetId="29" hidden="1">{#N/A,#N/A,FALSE,"Sheet1 (2)"}</definedName>
    <definedName name="KOLŞ" localSheetId="23" hidden="1">{#N/A,#N/A,FALSE,"Sheet1 (2)"}</definedName>
    <definedName name="KOLŞ" localSheetId="55" hidden="1">{#N/A,#N/A,FALSE,"Sheet1 (2)"}</definedName>
    <definedName name="KOLŞ" hidden="1">{#N/A,#N/A,FALSE,"Sheet1 (2)"}</definedName>
    <definedName name="koo">#REF!</definedName>
    <definedName name="KOP" localSheetId="25" hidden="1">{#N/A,#N/A,FALSE,"Sheet1 (2)"}</definedName>
    <definedName name="KOP" localSheetId="27" hidden="1">{#N/A,#N/A,FALSE,"Sheet1 (2)"}</definedName>
    <definedName name="KOP" localSheetId="31" hidden="1">{#N/A,#N/A,FALSE,"Sheet1 (2)"}</definedName>
    <definedName name="KOP" localSheetId="29" hidden="1">{#N/A,#N/A,FALSE,"Sheet1 (2)"}</definedName>
    <definedName name="KOP" localSheetId="23" hidden="1">{#N/A,#N/A,FALSE,"Sheet1 (2)"}</definedName>
    <definedName name="KOP" localSheetId="55" hidden="1">{#N/A,#N/A,FALSE,"Sheet1 (2)"}</definedName>
    <definedName name="KOP" hidden="1">{#N/A,#N/A,FALSE,"Sheet1 (2)"}</definedName>
    <definedName name="kpl" localSheetId="25" hidden="1">{#N/A,#N/A,FALSE,"BALLANTINE´S ";#N/A,#N/A,FALSE,"FUNDADOR"}</definedName>
    <definedName name="kpl" localSheetId="27" hidden="1">{#N/A,#N/A,FALSE,"BALLANTINE´S ";#N/A,#N/A,FALSE,"FUNDADOR"}</definedName>
    <definedName name="kpl" localSheetId="31" hidden="1">{#N/A,#N/A,FALSE,"BALLANTINE´S ";#N/A,#N/A,FALSE,"FUNDADOR"}</definedName>
    <definedName name="kpl" localSheetId="29" hidden="1">{#N/A,#N/A,FALSE,"BALLANTINE´S ";#N/A,#N/A,FALSE,"FUNDADOR"}</definedName>
    <definedName name="kpl" localSheetId="23" hidden="1">{#N/A,#N/A,FALSE,"BALLANTINE´S ";#N/A,#N/A,FALSE,"FUNDADOR"}</definedName>
    <definedName name="kpl" localSheetId="55" hidden="1">{#N/A,#N/A,FALSE,"BALLANTINE´S ";#N/A,#N/A,FALSE,"FUNDADOR"}</definedName>
    <definedName name="kpl" hidden="1">{#N/A,#N/A,FALSE,"BALLANTINE´S ";#N/A,#N/A,FALSE,"FUNDADOR"}</definedName>
    <definedName name="ku" hidden="1">#REF!</definedName>
    <definedName name="kuik">#REF!</definedName>
    <definedName name="kuiku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ikvyu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kuikut">#REF!</definedName>
    <definedName name="kuiukiu">#REF!</definedName>
    <definedName name="kuyoiyu">#REF!</definedName>
    <definedName name="KY">#REF!</definedName>
    <definedName name="KYU">#REF!</definedName>
    <definedName name="kyuitu">#REF!</definedName>
    <definedName name="kyukil">#REF!</definedName>
    <definedName name="kyukuik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uik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kyukyuik" localSheetId="25" hidden="1">{"1DhPgAbs",#N/A,FALSE,"dHora";"2DhPgPerc",#N/A,FALSE,"dHora";"3DhPgAbsAcum",#N/A,FALSE,"dHora"}</definedName>
    <definedName name="kyukyuik" localSheetId="27" hidden="1">{"1DhPgAbs",#N/A,FALSE,"dHora";"2DhPgPerc",#N/A,FALSE,"dHora";"3DhPgAbsAcum",#N/A,FALSE,"dHora"}</definedName>
    <definedName name="kyukyuik" localSheetId="31" hidden="1">{"1DhPgAbs",#N/A,FALSE,"dHora";"2DhPgPerc",#N/A,FALSE,"dHora";"3DhPgAbsAcum",#N/A,FALSE,"dHora"}</definedName>
    <definedName name="kyukyuik" localSheetId="29" hidden="1">{"1DhPgAbs",#N/A,FALSE,"dHora";"2DhPgPerc",#N/A,FALSE,"dHora";"3DhPgAbsAcum",#N/A,FALSE,"dHora"}</definedName>
    <definedName name="kyukyuik" localSheetId="23" hidden="1">{"1DhPgAbs",#N/A,FALSE,"dHora";"2DhPgPerc",#N/A,FALSE,"dHora";"3DhPgAbsAcum",#N/A,FALSE,"dHora"}</definedName>
    <definedName name="kyukyuik" localSheetId="55" hidden="1">{"1DhPgAbs",#N/A,FALSE,"dHora";"2DhPgPerc",#N/A,FALSE,"dHora";"3DhPgAbsAcum",#N/A,FALSE,"dHora"}</definedName>
    <definedName name="kyukyuik" hidden="1">{"1DhPgAbs",#N/A,FALSE,"dHora";"2DhPgPerc",#N/A,FALSE,"dHora";"3DhPgAbsAcum",#N/A,FALSE,"dHora"}</definedName>
    <definedName name="kyukyuk" localSheetId="25" hidden="1">{"'Janeiro'!$A$1:$I$153"}</definedName>
    <definedName name="kyukyuk" localSheetId="27" hidden="1">{"'Janeiro'!$A$1:$I$153"}</definedName>
    <definedName name="kyukyuk" localSheetId="31" hidden="1">{"'Janeiro'!$A$1:$I$153"}</definedName>
    <definedName name="kyukyuk" localSheetId="29" hidden="1">{"'Janeiro'!$A$1:$I$153"}</definedName>
    <definedName name="kyukyuk" localSheetId="23" hidden="1">{"'Janeiro'!$A$1:$I$153"}</definedName>
    <definedName name="kyukyuk" localSheetId="55" hidden="1">{"'Janeiro'!$A$1:$I$153"}</definedName>
    <definedName name="kyukyuk" hidden="1">{"'Janeiro'!$A$1:$I$153"}</definedName>
    <definedName name="kzjcbn" localSheetId="25" hidden="1">{#N/A,#N/A,FALSE,"SP1-OUT";#N/A,#N/A,FALSE,"SP1-NOV";#N/A,#N/A,FALSE,"SANT-OUT";#N/A,#N/A,FALSE,"SANT-NOV";#N/A,#N/A,FALSE,"CAMP-OUT";#N/A,#N/A,FALSE,"CAMP-NOV";#N/A,#N/A,FALSE,"CRONO 1";#N/A,#N/A,FALSE,"CAPA"}</definedName>
    <definedName name="kzjcbn" localSheetId="27" hidden="1">{#N/A,#N/A,FALSE,"SP1-OUT";#N/A,#N/A,FALSE,"SP1-NOV";#N/A,#N/A,FALSE,"SANT-OUT";#N/A,#N/A,FALSE,"SANT-NOV";#N/A,#N/A,FALSE,"CAMP-OUT";#N/A,#N/A,FALSE,"CAMP-NOV";#N/A,#N/A,FALSE,"CRONO 1";#N/A,#N/A,FALSE,"CAPA"}</definedName>
    <definedName name="kzjcbn" localSheetId="31" hidden="1">{#N/A,#N/A,FALSE,"SP1-OUT";#N/A,#N/A,FALSE,"SP1-NOV";#N/A,#N/A,FALSE,"SANT-OUT";#N/A,#N/A,FALSE,"SANT-NOV";#N/A,#N/A,FALSE,"CAMP-OUT";#N/A,#N/A,FALSE,"CAMP-NOV";#N/A,#N/A,FALSE,"CRONO 1";#N/A,#N/A,FALSE,"CAPA"}</definedName>
    <definedName name="kzjcbn" localSheetId="29" hidden="1">{#N/A,#N/A,FALSE,"SP1-OUT";#N/A,#N/A,FALSE,"SP1-NOV";#N/A,#N/A,FALSE,"SANT-OUT";#N/A,#N/A,FALSE,"SANT-NOV";#N/A,#N/A,FALSE,"CAMP-OUT";#N/A,#N/A,FALSE,"CAMP-NOV";#N/A,#N/A,FALSE,"CRONO 1";#N/A,#N/A,FALSE,"CAPA"}</definedName>
    <definedName name="kzjcbn" localSheetId="23" hidden="1">{#N/A,#N/A,FALSE,"SP1-OUT";#N/A,#N/A,FALSE,"SP1-NOV";#N/A,#N/A,FALSE,"SANT-OUT";#N/A,#N/A,FALSE,"SANT-NOV";#N/A,#N/A,FALSE,"CAMP-OUT";#N/A,#N/A,FALSE,"CAMP-NOV";#N/A,#N/A,FALSE,"CRONO 1";#N/A,#N/A,FALSE,"CAPA"}</definedName>
    <definedName name="kzjcbn" localSheetId="55" hidden="1">{#N/A,#N/A,FALSE,"SP1-OUT";#N/A,#N/A,FALSE,"SP1-NOV";#N/A,#N/A,FALSE,"SANT-OUT";#N/A,#N/A,FALSE,"SANT-NOV";#N/A,#N/A,FALSE,"CAMP-OUT";#N/A,#N/A,FALSE,"CAMP-NOV";#N/A,#N/A,FALSE,"CRONO 1";#N/A,#N/A,FALSE,"CAPA"}</definedName>
    <definedName name="kzjcbn" hidden="1">{#N/A,#N/A,FALSE,"SP1-OUT";#N/A,#N/A,FALSE,"SP1-NOV";#N/A,#N/A,FALSE,"SANT-OUT";#N/A,#N/A,FALSE,"SANT-NOV";#N/A,#N/A,FALSE,"CAMP-OUT";#N/A,#N/A,FALSE,"CAMP-NOV";#N/A,#N/A,FALSE,"CRONO 1";#N/A,#N/A,FALSE,"CAPA"}</definedName>
    <definedName name="l_1" localSheetId="39">_p1</definedName>
    <definedName name="l_1" localSheetId="20">_p1</definedName>
    <definedName name="l_1" localSheetId="4">_p1</definedName>
    <definedName name="l_1" localSheetId="25">_p1</definedName>
    <definedName name="l_1" localSheetId="27">_p1</definedName>
    <definedName name="l_1" localSheetId="31">_p1</definedName>
    <definedName name="l_1" localSheetId="35">_p1</definedName>
    <definedName name="l_1" localSheetId="33">_p1</definedName>
    <definedName name="l_1" localSheetId="53">_p1</definedName>
    <definedName name="l_1" localSheetId="29">_p1</definedName>
    <definedName name="l_1" localSheetId="49">_p1</definedName>
    <definedName name="l_1" localSheetId="6">_p1</definedName>
    <definedName name="l_1" localSheetId="41">_p1</definedName>
    <definedName name="l_1" localSheetId="8">_p1</definedName>
    <definedName name="l_1" localSheetId="43">_p1</definedName>
    <definedName name="l_1" localSheetId="10">_p1</definedName>
    <definedName name="l_1" localSheetId="37">_p1</definedName>
    <definedName name="l_1" localSheetId="12">_p1</definedName>
    <definedName name="l_1" localSheetId="51">_p1</definedName>
    <definedName name="l_1" localSheetId="14">_p1</definedName>
    <definedName name="l_1" localSheetId="23">_p1</definedName>
    <definedName name="l_1" localSheetId="55">_p1</definedName>
    <definedName name="l_1" localSheetId="47">_p1</definedName>
    <definedName name="l_1" localSheetId="18">_p1</definedName>
    <definedName name="l_1" localSheetId="45">_p1</definedName>
    <definedName name="l_1" localSheetId="16">_p1</definedName>
    <definedName name="l_1">_p1</definedName>
    <definedName name="l_2">"_p1"</definedName>
    <definedName name="l_3">#NAME?</definedName>
    <definedName name="l_4">"_p1"</definedName>
    <definedName name="la" localSheetId="39">[1]!_p1</definedName>
    <definedName name="la" localSheetId="20">[1]!_p1</definedName>
    <definedName name="la" localSheetId="4">[1]!_p1</definedName>
    <definedName name="la" localSheetId="25">[1]!_p1</definedName>
    <definedName name="la" localSheetId="27">[1]!_p1</definedName>
    <definedName name="la" localSheetId="31">[1]!_p1</definedName>
    <definedName name="la" localSheetId="35">[1]!_p1</definedName>
    <definedName name="la" localSheetId="33">[1]!_p1</definedName>
    <definedName name="la" localSheetId="53">[1]!_p1</definedName>
    <definedName name="la" localSheetId="29">[1]!_p1</definedName>
    <definedName name="la" localSheetId="49">[1]!_p1</definedName>
    <definedName name="la" localSheetId="6">[1]!_p1</definedName>
    <definedName name="la" localSheetId="41">[1]!_p1</definedName>
    <definedName name="la" localSheetId="8">[1]!_p1</definedName>
    <definedName name="la" localSheetId="43">[1]!_p1</definedName>
    <definedName name="la" localSheetId="10">[1]!_p1</definedName>
    <definedName name="la" localSheetId="37">[1]!_p1</definedName>
    <definedName name="la" localSheetId="12">[1]!_p1</definedName>
    <definedName name="la" localSheetId="51">[1]!_p1</definedName>
    <definedName name="la" localSheetId="14">[1]!_p1</definedName>
    <definedName name="la" localSheetId="23">[1]!_p1</definedName>
    <definedName name="la" localSheetId="55">[0]!_p1</definedName>
    <definedName name="la" localSheetId="47">[1]!_p1</definedName>
    <definedName name="la" localSheetId="18">[1]!_p1</definedName>
    <definedName name="la" localSheetId="45">[1]!_p1</definedName>
    <definedName name="la" localSheetId="16">[1]!_p1</definedName>
    <definedName name="la">[0]!_p1</definedName>
    <definedName name="LA_FRUTTA">#REF!</definedName>
    <definedName name="LACTEOS">#REF!</definedName>
    <definedName name="ladofx">#REF!</definedName>
    <definedName name="laerte" localSheetId="39">[1]!_p1</definedName>
    <definedName name="laerte" localSheetId="20">[1]!_p1</definedName>
    <definedName name="laerte" localSheetId="4">[1]!_p1</definedName>
    <definedName name="laerte" localSheetId="25">[1]!_p1</definedName>
    <definedName name="laerte" localSheetId="27">[1]!_p1</definedName>
    <definedName name="laerte" localSheetId="31">[1]!_p1</definedName>
    <definedName name="laerte" localSheetId="35">[1]!_p1</definedName>
    <definedName name="laerte" localSheetId="33">[1]!_p1</definedName>
    <definedName name="laerte" localSheetId="53">[1]!_p1</definedName>
    <definedName name="laerte" localSheetId="29">[1]!_p1</definedName>
    <definedName name="laerte" localSheetId="49">[1]!_p1</definedName>
    <definedName name="laerte" localSheetId="6">[1]!_p1</definedName>
    <definedName name="laerte" localSheetId="41">[1]!_p1</definedName>
    <definedName name="laerte" localSheetId="8">[1]!_p1</definedName>
    <definedName name="laerte" localSheetId="43">[1]!_p1</definedName>
    <definedName name="laerte" localSheetId="10">[1]!_p1</definedName>
    <definedName name="laerte" localSheetId="37">[1]!_p1</definedName>
    <definedName name="laerte" localSheetId="12">[1]!_p1</definedName>
    <definedName name="laerte" localSheetId="51">[1]!_p1</definedName>
    <definedName name="laerte" localSheetId="14">[1]!_p1</definedName>
    <definedName name="laerte" localSheetId="23">[1]!_p1</definedName>
    <definedName name="laerte" localSheetId="55">[0]!_p1</definedName>
    <definedName name="laerte" localSheetId="47">[1]!_p1</definedName>
    <definedName name="laerte" localSheetId="18">[1]!_p1</definedName>
    <definedName name="laerte" localSheetId="45">[1]!_p1</definedName>
    <definedName name="laerte" localSheetId="16">[1]!_p1</definedName>
    <definedName name="laerte">[0]!_p1</definedName>
    <definedName name="Lajir1">#REF!</definedName>
    <definedName name="lansman" localSheetId="25" hidden="1">{#N/A,#N/A,FALSE,"Sheet1 (2)"}</definedName>
    <definedName name="lansman" localSheetId="27" hidden="1">{#N/A,#N/A,FALSE,"Sheet1 (2)"}</definedName>
    <definedName name="lansman" localSheetId="31" hidden="1">{#N/A,#N/A,FALSE,"Sheet1 (2)"}</definedName>
    <definedName name="lansman" localSheetId="29" hidden="1">{#N/A,#N/A,FALSE,"Sheet1 (2)"}</definedName>
    <definedName name="lansman" localSheetId="23" hidden="1">{#N/A,#N/A,FALSE,"Sheet1 (2)"}</definedName>
    <definedName name="lansman" localSheetId="55" hidden="1">{#N/A,#N/A,FALSE,"Sheet1 (2)"}</definedName>
    <definedName name="lansman" hidden="1">{#N/A,#N/A,FALSE,"Sheet1 (2)"}</definedName>
    <definedName name="Last_Date_Of_Revision" localSheetId="39">OFFSET('ARACAJU PLAN'!File_Name,0,4,1,1)</definedName>
    <definedName name="Last_Date_Of_Revision" localSheetId="20">OFFSET('B.HORIZONTE PLAN'!File_Name,0,4,1,1)</definedName>
    <definedName name="Last_Date_Of_Revision" localSheetId="4">OFFSET('BOA VISTA PLAN'!File_Name,0,4,1,1)</definedName>
    <definedName name="Last_Date_Of_Revision" localSheetId="25">OFFSET('BRASILIA PLAN'!File_Name,0,4,1,1)</definedName>
    <definedName name="Last_Date_Of_Revision" localSheetId="27">OFFSET('C.GRANDE PLAN'!File_Name,0,4,1,1)</definedName>
    <definedName name="Last_Date_Of_Revision" localSheetId="31">OFFSET('CUIABÁ PLAN'!File_Name,0,4,1,1)</definedName>
    <definedName name="Last_Date_Of_Revision" localSheetId="35">OFFSET('CURITIBA PLAN'!File_Name,0,4,1,1)</definedName>
    <definedName name="Last_Date_Of_Revision" localSheetId="33">OFFSET('FLORIPA PLAN'!File_Name,0,4,1,1)</definedName>
    <definedName name="Last_Date_Of_Revision" localSheetId="53">OFFSET('FORTALEZA PLAN'!File_Name,0,4,1,1)</definedName>
    <definedName name="Last_Date_Of_Revision" localSheetId="29">OFFSET('GOIANIA PLAN'!File_Name,0,4,1,1)</definedName>
    <definedName name="Last_Date_Of_Revision" localSheetId="49">OFFSET('JOAO PESSOA PLAN'!File_Name,0,4,1,1)</definedName>
    <definedName name="Last_Date_Of_Revision" localSheetId="6">OFFSET('MACAPA PLAN'!File_Name,0,4,1,1)</definedName>
    <definedName name="Last_Date_Of_Revision" localSheetId="41">OFFSET('MACEIO PLAN'!File_Name,0,4,1,1)</definedName>
    <definedName name="Last_Date_Of_Revision" localSheetId="8">OFFSET('MANAUS PLAN'!File_Name,0,4,1,1)</definedName>
    <definedName name="Last_Date_Of_Revision" localSheetId="43">OFFSET('NATAL PLAN'!File_Name,0,4,1,1)</definedName>
    <definedName name="Last_Date_Of_Revision" localSheetId="10">OFFSET('PALMAS PLAN'!File_Name,0,4,1,1)</definedName>
    <definedName name="Last_Date_Of_Revision" localSheetId="37">OFFSET('POA PLAN'!File_Name,0,4,1,1)</definedName>
    <definedName name="Last_Date_Of_Revision" localSheetId="12">OFFSET('PORTO VELHO PLAN'!File_Name,0,4,1,1)</definedName>
    <definedName name="Last_Date_Of_Revision" localSheetId="51">OFFSET('RECIFE PLAN'!File_Name,0,4,1,1)</definedName>
    <definedName name="Last_Date_Of_Revision" localSheetId="14">OFFSET('RIO BRANCO PLAN'!File_Name,0,4,1,1)</definedName>
    <definedName name="Last_Date_Of_Revision" localSheetId="23">OFFSET('RIO PLAN'!File_Name,0,4,1,1)</definedName>
    <definedName name="Last_Date_Of_Revision" localSheetId="55">OFFSET('SALVADOR PLAN'!File_Name,0,4,1,1)</definedName>
    <definedName name="Last_Date_Of_Revision" localSheetId="47">OFFSET('SAO LUIS PLAN'!File_Name,0,4,1,1)</definedName>
    <definedName name="Last_Date_Of_Revision" localSheetId="18">OFFSET('SAO PAULO PLAN'!File_Name,0,4,1,1)</definedName>
    <definedName name="Last_Date_Of_Revision" localSheetId="45">OFFSET('TERESINA PLAN'!File_Name,0,4,1,1)</definedName>
    <definedName name="Last_Date_Of_Revision" localSheetId="16">OFFSET('VITORIA PLAN'!File_Name,0,4,1,1)</definedName>
    <definedName name="Last_Date_Of_Revision">OFFSET([0]!File_Name,0,4,1,1)</definedName>
    <definedName name="LAURA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_AD2">#REF!</definedName>
    <definedName name="LC_AD2_TITLE">#REF!</definedName>
    <definedName name="LC_FA2">#REF!</definedName>
    <definedName name="LC_FA2_TITLE">#REF!</definedName>
    <definedName name="LCPPLA">#REF!</definedName>
    <definedName name="LCPPLA_3">#REF!</definedName>
    <definedName name="ld" hidden="1">#REF!</definedName>
    <definedName name="Leasing">#REF!</definedName>
    <definedName name="leda">#REF!</definedName>
    <definedName name="ledb">#REF!</definedName>
    <definedName name="leila" hidden="1">#REF!</definedName>
    <definedName name="Leme">#REF!</definedName>
    <definedName name="lepo">#REF!</definedName>
    <definedName name="leroa">#REF!</definedName>
    <definedName name="lerobb">#REF!</definedName>
    <definedName name="Leste">#REF!</definedName>
    <definedName name="LEV">#REF!</definedName>
    <definedName name="LEV_3">#REF!</definedName>
    <definedName name="LEVANT5">#REF!</definedName>
    <definedName name="LEVANT5_3">#REF!</definedName>
    <definedName name="li">OFFSET(#REF!,0,0,COUNTA(#REF!)-1,1)</definedName>
    <definedName name="LIFO" localSheetId="39">BlankMacro1</definedName>
    <definedName name="LIFO" localSheetId="20">BlankMacro1</definedName>
    <definedName name="LIFO" localSheetId="4">BlankMacro1</definedName>
    <definedName name="LIFO" localSheetId="25">BlankMacro1</definedName>
    <definedName name="LIFO" localSheetId="27">BlankMacro1</definedName>
    <definedName name="LIFO" localSheetId="31">BlankMacro1</definedName>
    <definedName name="LIFO" localSheetId="35">BlankMacro1</definedName>
    <definedName name="LIFO" localSheetId="33">BlankMacro1</definedName>
    <definedName name="LIFO" localSheetId="53">BlankMacro1</definedName>
    <definedName name="LIFO" localSheetId="29">BlankMacro1</definedName>
    <definedName name="LIFO" localSheetId="49">BlankMacro1</definedName>
    <definedName name="LIFO" localSheetId="6">BlankMacro1</definedName>
    <definedName name="LIFO" localSheetId="41">BlankMacro1</definedName>
    <definedName name="LIFO" localSheetId="8">BlankMacro1</definedName>
    <definedName name="LIFO" localSheetId="43">BlankMacro1</definedName>
    <definedName name="LIFO" localSheetId="10">BlankMacro1</definedName>
    <definedName name="LIFO" localSheetId="37">BlankMacro1</definedName>
    <definedName name="LIFO" localSheetId="12">BlankMacro1</definedName>
    <definedName name="LIFO" localSheetId="51">BlankMacro1</definedName>
    <definedName name="LIFO" localSheetId="14">BlankMacro1</definedName>
    <definedName name="LIFO" localSheetId="23">BlankMacro1</definedName>
    <definedName name="LIFO" localSheetId="55">BlankMacro1</definedName>
    <definedName name="LIFO" localSheetId="47">BlankMacro1</definedName>
    <definedName name="LIFO" localSheetId="18">BlankMacro1</definedName>
    <definedName name="LIFO" localSheetId="45">BlankMacro1</definedName>
    <definedName name="LIFO" localSheetId="16">BlankMacro1</definedName>
    <definedName name="LIFO">BlankMacro1</definedName>
    <definedName name="lig" localSheetId="25" hidden="1">{#N/A,#N/A,FALSE,"Sheet1 (2)"}</definedName>
    <definedName name="lig" localSheetId="27" hidden="1">{#N/A,#N/A,FALSE,"Sheet1 (2)"}</definedName>
    <definedName name="lig" localSheetId="31" hidden="1">{#N/A,#N/A,FALSE,"Sheet1 (2)"}</definedName>
    <definedName name="lig" localSheetId="29" hidden="1">{#N/A,#N/A,FALSE,"Sheet1 (2)"}</definedName>
    <definedName name="lig" localSheetId="23" hidden="1">{#N/A,#N/A,FALSE,"Sheet1 (2)"}</definedName>
    <definedName name="lig" localSheetId="55" hidden="1">{#N/A,#N/A,FALSE,"Sheet1 (2)"}</definedName>
    <definedName name="lig" hidden="1">{#N/A,#N/A,FALSE,"Sheet1 (2)"}</definedName>
    <definedName name="LILI">#REF!</definedName>
    <definedName name="limcount" hidden="1">1</definedName>
    <definedName name="Limite" localSheetId="39">[1]!_p1</definedName>
    <definedName name="Limite" localSheetId="20">[1]!_p1</definedName>
    <definedName name="Limite" localSheetId="4">[1]!_p1</definedName>
    <definedName name="Limite" localSheetId="25">[1]!_p1</definedName>
    <definedName name="Limite" localSheetId="27">[1]!_p1</definedName>
    <definedName name="Limite" localSheetId="31">[1]!_p1</definedName>
    <definedName name="Limite" localSheetId="35">[1]!_p1</definedName>
    <definedName name="Limite" localSheetId="33">[1]!_p1</definedName>
    <definedName name="Limite" localSheetId="53">[1]!_p1</definedName>
    <definedName name="Limite" localSheetId="29">[1]!_p1</definedName>
    <definedName name="Limite" localSheetId="49">[1]!_p1</definedName>
    <definedName name="Limite" localSheetId="6">[1]!_p1</definedName>
    <definedName name="Limite" localSheetId="41">[1]!_p1</definedName>
    <definedName name="Limite" localSheetId="8">[1]!_p1</definedName>
    <definedName name="Limite" localSheetId="43">[1]!_p1</definedName>
    <definedName name="Limite" localSheetId="10">[1]!_p1</definedName>
    <definedName name="Limite" localSheetId="37">[1]!_p1</definedName>
    <definedName name="Limite" localSheetId="12">[1]!_p1</definedName>
    <definedName name="Limite" localSheetId="51">[1]!_p1</definedName>
    <definedName name="Limite" localSheetId="14">[1]!_p1</definedName>
    <definedName name="Limite" localSheetId="23">[1]!_p1</definedName>
    <definedName name="Limite" localSheetId="55">[0]!_p1</definedName>
    <definedName name="Limite" localSheetId="47">[1]!_p1</definedName>
    <definedName name="Limite" localSheetId="18">[1]!_p1</definedName>
    <definedName name="Limite" localSheetId="45">[1]!_p1</definedName>
    <definedName name="Limite" localSheetId="16">[1]!_p1</definedName>
    <definedName name="Limite">[0]!_p1</definedName>
    <definedName name="Limite_1">#NAME?</definedName>
    <definedName name="Limite_10">#NAME?</definedName>
    <definedName name="Limite_11">#NAME?</definedName>
    <definedName name="Limite_12">#NAME?</definedName>
    <definedName name="Limite_13">#NAME?</definedName>
    <definedName name="Limite_15">#NAME?</definedName>
    <definedName name="Limite_16">#NAME?</definedName>
    <definedName name="Limite_17">#NAME?</definedName>
    <definedName name="Limite_18">#NAME?</definedName>
    <definedName name="Limite_19">#NAME?</definedName>
    <definedName name="Limite_2">#NAME?</definedName>
    <definedName name="Limite_20">#NAME?</definedName>
    <definedName name="Limite_21">#NAME?</definedName>
    <definedName name="Limite_22">#NAME?</definedName>
    <definedName name="Limite_3">#NAME?</definedName>
    <definedName name="Limite_4">#NAME?</definedName>
    <definedName name="Limite_6">#NAME?</definedName>
    <definedName name="Limite_7">#NAME?</definedName>
    <definedName name="Limite_8">#NAME?</definedName>
    <definedName name="Limite_9">#NAME?</definedName>
    <definedName name="Limite1" localSheetId="39">[1]!____p1</definedName>
    <definedName name="Limite1" localSheetId="20">[1]!____p1</definedName>
    <definedName name="Limite1" localSheetId="4">[1]!____p1</definedName>
    <definedName name="Limite1" localSheetId="25">[1]!____p1</definedName>
    <definedName name="Limite1" localSheetId="27">[1]!____p1</definedName>
    <definedName name="Limite1" localSheetId="31">[1]!____p1</definedName>
    <definedName name="Limite1" localSheetId="35">[1]!____p1</definedName>
    <definedName name="Limite1" localSheetId="33">[1]!____p1</definedName>
    <definedName name="Limite1" localSheetId="53">[1]!____p1</definedName>
    <definedName name="Limite1" localSheetId="29">[1]!____p1</definedName>
    <definedName name="Limite1" localSheetId="49">[1]!____p1</definedName>
    <definedName name="Limite1" localSheetId="6">[1]!____p1</definedName>
    <definedName name="Limite1" localSheetId="41">[1]!____p1</definedName>
    <definedName name="Limite1" localSheetId="8">[1]!____p1</definedName>
    <definedName name="Limite1" localSheetId="43">[1]!____p1</definedName>
    <definedName name="Limite1" localSheetId="10">[1]!____p1</definedName>
    <definedName name="Limite1" localSheetId="37">[1]!____p1</definedName>
    <definedName name="Limite1" localSheetId="12">[1]!____p1</definedName>
    <definedName name="Limite1" localSheetId="51">[1]!____p1</definedName>
    <definedName name="Limite1" localSheetId="14">[1]!____p1</definedName>
    <definedName name="Limite1" localSheetId="23">[1]!____p1</definedName>
    <definedName name="Limite1" localSheetId="55">[0]!____p1</definedName>
    <definedName name="Limite1" localSheetId="47">[1]!____p1</definedName>
    <definedName name="Limite1" localSheetId="18">[1]!____p1</definedName>
    <definedName name="Limite1" localSheetId="45">[1]!____p1</definedName>
    <definedName name="Limite1" localSheetId="16">[1]!____p1</definedName>
    <definedName name="Limite1">[0]!____p1</definedName>
    <definedName name="limite2" localSheetId="39">[1]!_p1</definedName>
    <definedName name="limite2" localSheetId="20">[1]!_p1</definedName>
    <definedName name="limite2" localSheetId="4">[1]!_p1</definedName>
    <definedName name="limite2" localSheetId="25">[1]!_p1</definedName>
    <definedName name="limite2" localSheetId="27">[1]!_p1</definedName>
    <definedName name="limite2" localSheetId="31">[1]!_p1</definedName>
    <definedName name="limite2" localSheetId="35">[1]!_p1</definedName>
    <definedName name="limite2" localSheetId="33">[1]!_p1</definedName>
    <definedName name="limite2" localSheetId="53">[1]!_p1</definedName>
    <definedName name="limite2" localSheetId="29">[1]!_p1</definedName>
    <definedName name="limite2" localSheetId="49">[1]!_p1</definedName>
    <definedName name="limite2" localSheetId="6">[1]!_p1</definedName>
    <definedName name="limite2" localSheetId="41">[1]!_p1</definedName>
    <definedName name="limite2" localSheetId="8">[1]!_p1</definedName>
    <definedName name="limite2" localSheetId="43">[1]!_p1</definedName>
    <definedName name="limite2" localSheetId="10">[1]!_p1</definedName>
    <definedName name="limite2" localSheetId="37">[1]!_p1</definedName>
    <definedName name="limite2" localSheetId="12">[1]!_p1</definedName>
    <definedName name="limite2" localSheetId="51">[1]!_p1</definedName>
    <definedName name="limite2" localSheetId="14">[1]!_p1</definedName>
    <definedName name="limite2" localSheetId="23">[1]!_p1</definedName>
    <definedName name="limite2" localSheetId="55">[0]!_p1</definedName>
    <definedName name="limite2" localSheetId="47">[1]!_p1</definedName>
    <definedName name="limite2" localSheetId="18">[1]!_p1</definedName>
    <definedName name="limite2" localSheetId="45">[1]!_p1</definedName>
    <definedName name="limite2" localSheetId="16">[1]!_p1</definedName>
    <definedName name="limite2">[0]!_p1</definedName>
    <definedName name="limite2_1">#NAME?</definedName>
    <definedName name="limite2_10">#NAME?</definedName>
    <definedName name="limite2_12">#NAME?</definedName>
    <definedName name="limite2_15">#NAME?</definedName>
    <definedName name="limite2_16">#NAME?</definedName>
    <definedName name="limite2_17">#NAME?</definedName>
    <definedName name="limite2_18">#NAME?</definedName>
    <definedName name="limite2_19">#NAME?</definedName>
    <definedName name="limite2_2">#NAME?</definedName>
    <definedName name="limite2_20">#NAME?</definedName>
    <definedName name="limite2_21">#NAME?</definedName>
    <definedName name="limite2_22">#NAME?</definedName>
    <definedName name="limite2_3">#NAME?</definedName>
    <definedName name="limite2_4">#NAME?</definedName>
    <definedName name="limite2_7">#NAME?</definedName>
    <definedName name="limite2_8">#NAME?</definedName>
    <definedName name="LIMITE3" localSheetId="39">[1]!_p1</definedName>
    <definedName name="LIMITE3" localSheetId="20">[1]!_p1</definedName>
    <definedName name="LIMITE3" localSheetId="4">[1]!_p1</definedName>
    <definedName name="LIMITE3" localSheetId="25">[1]!_p1</definedName>
    <definedName name="LIMITE3" localSheetId="27">[1]!_p1</definedName>
    <definedName name="LIMITE3" localSheetId="31">[1]!_p1</definedName>
    <definedName name="LIMITE3" localSheetId="35">[1]!_p1</definedName>
    <definedName name="LIMITE3" localSheetId="33">[1]!_p1</definedName>
    <definedName name="LIMITE3" localSheetId="53">[1]!_p1</definedName>
    <definedName name="LIMITE3" localSheetId="29">[1]!_p1</definedName>
    <definedName name="LIMITE3" localSheetId="49">[1]!_p1</definedName>
    <definedName name="LIMITE3" localSheetId="6">[1]!_p1</definedName>
    <definedName name="LIMITE3" localSheetId="41">[1]!_p1</definedName>
    <definedName name="LIMITE3" localSheetId="8">[1]!_p1</definedName>
    <definedName name="LIMITE3" localSheetId="43">[1]!_p1</definedName>
    <definedName name="LIMITE3" localSheetId="10">[1]!_p1</definedName>
    <definedName name="LIMITE3" localSheetId="37">[1]!_p1</definedName>
    <definedName name="LIMITE3" localSheetId="12">[1]!_p1</definedName>
    <definedName name="LIMITE3" localSheetId="51">[1]!_p1</definedName>
    <definedName name="LIMITE3" localSheetId="14">[1]!_p1</definedName>
    <definedName name="LIMITE3" localSheetId="23">[1]!_p1</definedName>
    <definedName name="LIMITE3" localSheetId="55">[0]!_p1</definedName>
    <definedName name="LIMITE3" localSheetId="47">[1]!_p1</definedName>
    <definedName name="LIMITE3" localSheetId="18">[1]!_p1</definedName>
    <definedName name="LIMITE3" localSheetId="45">[1]!_p1</definedName>
    <definedName name="LIMITE3" localSheetId="16">[1]!_p1</definedName>
    <definedName name="LIMITE3">[0]!_p1</definedName>
    <definedName name="LIMITE3_1" localSheetId="39">_p1</definedName>
    <definedName name="LIMITE3_1" localSheetId="20">_p1</definedName>
    <definedName name="LIMITE3_1" localSheetId="4">_p1</definedName>
    <definedName name="LIMITE3_1" localSheetId="25">_p1</definedName>
    <definedName name="LIMITE3_1" localSheetId="27">_p1</definedName>
    <definedName name="LIMITE3_1" localSheetId="31">_p1</definedName>
    <definedName name="LIMITE3_1" localSheetId="35">_p1</definedName>
    <definedName name="LIMITE3_1" localSheetId="33">_p1</definedName>
    <definedName name="LIMITE3_1" localSheetId="53">_p1</definedName>
    <definedName name="LIMITE3_1" localSheetId="29">_p1</definedName>
    <definedName name="LIMITE3_1" localSheetId="49">_p1</definedName>
    <definedName name="LIMITE3_1" localSheetId="6">_p1</definedName>
    <definedName name="LIMITE3_1" localSheetId="41">_p1</definedName>
    <definedName name="LIMITE3_1" localSheetId="8">_p1</definedName>
    <definedName name="LIMITE3_1" localSheetId="43">_p1</definedName>
    <definedName name="LIMITE3_1" localSheetId="10">_p1</definedName>
    <definedName name="LIMITE3_1" localSheetId="37">_p1</definedName>
    <definedName name="LIMITE3_1" localSheetId="12">_p1</definedName>
    <definedName name="LIMITE3_1" localSheetId="51">_p1</definedName>
    <definedName name="LIMITE3_1" localSheetId="14">_p1</definedName>
    <definedName name="LIMITE3_1" localSheetId="23">_p1</definedName>
    <definedName name="LIMITE3_1" localSheetId="55">_p1</definedName>
    <definedName name="LIMITE3_1" localSheetId="47">_p1</definedName>
    <definedName name="LIMITE3_1" localSheetId="18">_p1</definedName>
    <definedName name="LIMITE3_1" localSheetId="45">_p1</definedName>
    <definedName name="LIMITE3_1" localSheetId="16">_p1</definedName>
    <definedName name="LIMITE3_1">_p1</definedName>
    <definedName name="LIMITE3_10">#NAME?</definedName>
    <definedName name="LIMITE3_15">#NAME?</definedName>
    <definedName name="LIMITE3_16">#NAME?</definedName>
    <definedName name="LIMITE3_17">#NAME?</definedName>
    <definedName name="LIMITE3_19">#NAME?</definedName>
    <definedName name="LIMITE3_2">"_p1"</definedName>
    <definedName name="LIMITE3_22">#NAME?</definedName>
    <definedName name="LIMITE3_3">#NAME?</definedName>
    <definedName name="LIMITE3_4">"_p1"</definedName>
    <definedName name="limiteee" localSheetId="39">[1]!_p1</definedName>
    <definedName name="limiteee" localSheetId="20">[1]!_p1</definedName>
    <definedName name="limiteee" localSheetId="4">[1]!_p1</definedName>
    <definedName name="limiteee" localSheetId="25">[1]!_p1</definedName>
    <definedName name="limiteee" localSheetId="27">[1]!_p1</definedName>
    <definedName name="limiteee" localSheetId="31">[1]!_p1</definedName>
    <definedName name="limiteee" localSheetId="35">[1]!_p1</definedName>
    <definedName name="limiteee" localSheetId="33">[1]!_p1</definedName>
    <definedName name="limiteee" localSheetId="53">[1]!_p1</definedName>
    <definedName name="limiteee" localSheetId="29">[1]!_p1</definedName>
    <definedName name="limiteee" localSheetId="49">[1]!_p1</definedName>
    <definedName name="limiteee" localSheetId="6">[1]!_p1</definedName>
    <definedName name="limiteee" localSheetId="41">[1]!_p1</definedName>
    <definedName name="limiteee" localSheetId="8">[1]!_p1</definedName>
    <definedName name="limiteee" localSheetId="43">[1]!_p1</definedName>
    <definedName name="limiteee" localSheetId="10">[1]!_p1</definedName>
    <definedName name="limiteee" localSheetId="37">[1]!_p1</definedName>
    <definedName name="limiteee" localSheetId="12">[1]!_p1</definedName>
    <definedName name="limiteee" localSheetId="51">[1]!_p1</definedName>
    <definedName name="limiteee" localSheetId="14">[1]!_p1</definedName>
    <definedName name="limiteee" localSheetId="23">[1]!_p1</definedName>
    <definedName name="limiteee" localSheetId="55">[0]!_p1</definedName>
    <definedName name="limiteee" localSheetId="47">[1]!_p1</definedName>
    <definedName name="limiteee" localSheetId="18">[1]!_p1</definedName>
    <definedName name="limiteee" localSheetId="45">[1]!_p1</definedName>
    <definedName name="limiteee" localSheetId="16">[1]!_p1</definedName>
    <definedName name="limiteee">[0]!_p1</definedName>
    <definedName name="limiteee_1" localSheetId="39">_p1</definedName>
    <definedName name="limiteee_1" localSheetId="20">_p1</definedName>
    <definedName name="limiteee_1" localSheetId="4">_p1</definedName>
    <definedName name="limiteee_1" localSheetId="25">_p1</definedName>
    <definedName name="limiteee_1" localSheetId="27">_p1</definedName>
    <definedName name="limiteee_1" localSheetId="31">_p1</definedName>
    <definedName name="limiteee_1" localSheetId="35">_p1</definedName>
    <definedName name="limiteee_1" localSheetId="33">_p1</definedName>
    <definedName name="limiteee_1" localSheetId="53">_p1</definedName>
    <definedName name="limiteee_1" localSheetId="29">_p1</definedName>
    <definedName name="limiteee_1" localSheetId="49">_p1</definedName>
    <definedName name="limiteee_1" localSheetId="6">_p1</definedName>
    <definedName name="limiteee_1" localSheetId="41">_p1</definedName>
    <definedName name="limiteee_1" localSheetId="8">_p1</definedName>
    <definedName name="limiteee_1" localSheetId="43">_p1</definedName>
    <definedName name="limiteee_1" localSheetId="10">_p1</definedName>
    <definedName name="limiteee_1" localSheetId="37">_p1</definedName>
    <definedName name="limiteee_1" localSheetId="12">_p1</definedName>
    <definedName name="limiteee_1" localSheetId="51">_p1</definedName>
    <definedName name="limiteee_1" localSheetId="14">_p1</definedName>
    <definedName name="limiteee_1" localSheetId="23">_p1</definedName>
    <definedName name="limiteee_1" localSheetId="55">_p1</definedName>
    <definedName name="limiteee_1" localSheetId="47">_p1</definedName>
    <definedName name="limiteee_1" localSheetId="18">_p1</definedName>
    <definedName name="limiteee_1" localSheetId="45">_p1</definedName>
    <definedName name="limiteee_1" localSheetId="16">_p1</definedName>
    <definedName name="limiteee_1">_p1</definedName>
    <definedName name="limiteee_2">"_p1"</definedName>
    <definedName name="limiteee_3">#NAME?</definedName>
    <definedName name="limiteee_4">"_p1"</definedName>
    <definedName name="limiti">#REF!</definedName>
    <definedName name="limiti2">#REF!</definedName>
    <definedName name="lingerie">#REF!</definedName>
    <definedName name="lingerie2">#REF!</definedName>
    <definedName name="LINGUIÇAS">#REF!</definedName>
    <definedName name="linha">#REF!</definedName>
    <definedName name="LinhaCabecarioRazao">#REF!</definedName>
    <definedName name="LinhaCor">#REF!</definedName>
    <definedName name="LinhaNomesProjetos">#REF!</definedName>
    <definedName name="LinhaOcultaOuNao">#REF!</definedName>
    <definedName name="LinhaOcultaOuNao_Tot">#REF!</definedName>
    <definedName name="LinhaProdutos">#REF!</definedName>
    <definedName name="LinhaReceitaAposDescCom">#REF!</definedName>
    <definedName name="LinhaRentabilidadeFechado">#REF!</definedName>
    <definedName name="linhas_2011">#REF!</definedName>
    <definedName name="linhas_2011_logístico">#REF!</definedName>
    <definedName name="linhas_2012">#REF!</definedName>
    <definedName name="linhas_2012_logístico">#REF!</definedName>
    <definedName name="linhas_2013">#REF!</definedName>
    <definedName name="linhas_2013_logístico">#REF!</definedName>
    <definedName name="linhas_2014_logístico">#REF!</definedName>
    <definedName name="linhas_2015_logístico">#REF!</definedName>
    <definedName name="LinhasAcima_Fechado">#REF!</definedName>
    <definedName name="LinhasAcima_Negociacao">#REF!</definedName>
    <definedName name="LinhasCheck_Fechados">#REF!</definedName>
    <definedName name="LinhasCustos">#REF!</definedName>
    <definedName name="LinhasDadosFechados">#REF!</definedName>
    <definedName name="LinhasDetalhes_Fechado">#REF!</definedName>
    <definedName name="LinhasDetalhes_Negociacao">#REF!</definedName>
    <definedName name="LinhasIniciaisOcultar">#REF!</definedName>
    <definedName name="LinhasMidia">#REF!</definedName>
    <definedName name="LinhasOcultar">#REF!</definedName>
    <definedName name="LinhasPeriodo_Fechado">#REF!</definedName>
    <definedName name="LinhasProdutos">#REF!</definedName>
    <definedName name="LinhasPubli">#REF!</definedName>
    <definedName name="LinhasRadar_Fechado">#REF!</definedName>
    <definedName name="LinhasReceitas">#REF!</definedName>
    <definedName name="LinkedRevCapex">#REF!</definedName>
    <definedName name="Links" localSheetId="39">OFFSET('ARACAJU PLAN'!File_Name,0,4,1,1)</definedName>
    <definedName name="Links" localSheetId="20">OFFSET('B.HORIZONTE PLAN'!File_Name,0,4,1,1)</definedName>
    <definedName name="Links" localSheetId="4">OFFSET('BOA VISTA PLAN'!File_Name,0,4,1,1)</definedName>
    <definedName name="Links" localSheetId="25">OFFSET('BRASILIA PLAN'!File_Name,0,4,1,1)</definedName>
    <definedName name="Links" localSheetId="27">OFFSET('C.GRANDE PLAN'!File_Name,0,4,1,1)</definedName>
    <definedName name="Links" localSheetId="31">OFFSET('CUIABÁ PLAN'!File_Name,0,4,1,1)</definedName>
    <definedName name="Links" localSheetId="35">OFFSET('CURITIBA PLAN'!File_Name,0,4,1,1)</definedName>
    <definedName name="Links" localSheetId="33">OFFSET('FLORIPA PLAN'!File_Name,0,4,1,1)</definedName>
    <definedName name="Links" localSheetId="53">OFFSET('FORTALEZA PLAN'!File_Name,0,4,1,1)</definedName>
    <definedName name="Links" localSheetId="29">OFFSET('GOIANIA PLAN'!File_Name,0,4,1,1)</definedName>
    <definedName name="Links" localSheetId="49">OFFSET('JOAO PESSOA PLAN'!File_Name,0,4,1,1)</definedName>
    <definedName name="Links" localSheetId="6">OFFSET('MACAPA PLAN'!File_Name,0,4,1,1)</definedName>
    <definedName name="Links" localSheetId="41">OFFSET('MACEIO PLAN'!File_Name,0,4,1,1)</definedName>
    <definedName name="Links" localSheetId="8">OFFSET('MANAUS PLAN'!File_Name,0,4,1,1)</definedName>
    <definedName name="Links" localSheetId="43">OFFSET('NATAL PLAN'!File_Name,0,4,1,1)</definedName>
    <definedName name="Links" localSheetId="10">OFFSET('PALMAS PLAN'!File_Name,0,4,1,1)</definedName>
    <definedName name="Links" localSheetId="37">OFFSET('POA PLAN'!File_Name,0,4,1,1)</definedName>
    <definedName name="Links" localSheetId="12">OFFSET('PORTO VELHO PLAN'!File_Name,0,4,1,1)</definedName>
    <definedName name="Links" localSheetId="51">OFFSET('RECIFE PLAN'!File_Name,0,4,1,1)</definedName>
    <definedName name="Links" localSheetId="14">OFFSET('RIO BRANCO PLAN'!File_Name,0,4,1,1)</definedName>
    <definedName name="Links" localSheetId="23">OFFSET('RIO PLAN'!File_Name,0,4,1,1)</definedName>
    <definedName name="Links" localSheetId="55">OFFSET('SALVADOR PLAN'!File_Name,0,4,1,1)</definedName>
    <definedName name="Links" localSheetId="47">OFFSET('SAO LUIS PLAN'!File_Name,0,4,1,1)</definedName>
    <definedName name="Links" localSheetId="18">OFFSET('SAO PAULO PLAN'!File_Name,0,4,1,1)</definedName>
    <definedName name="Links" localSheetId="45">OFFSET('TERESINA PLAN'!File_Name,0,4,1,1)</definedName>
    <definedName name="Links" localSheetId="16">OFFSET('VITORIA PLAN'!File_Name,0,4,1,1)</definedName>
    <definedName name="Links">OFFSET([0]!File_Name,0,4,1,1)</definedName>
    <definedName name="lioliol">#REF!</definedName>
    <definedName name="list_cinema">#REF!</definedName>
    <definedName name="lista">#REF!</definedName>
    <definedName name="lista_canais">[7]listas_praca!$2:$2</definedName>
    <definedName name="lista_canais_paytv">_xlfn.ANCHORARRAY([8]canais!$A$2)</definedName>
    <definedName name="lista_canal_free_to_air">_xlfn.ANCHORARRAY([8]canais!$B$2)</definedName>
    <definedName name="LISTA_CENTROS">OFFSET(#REF!,0,0,COUNTA(#REF!),1)</definedName>
    <definedName name="LISTA_CENTROS_2">OFFSET(#REF!,0,0,COUNTA(#REF!)-1,1)</definedName>
    <definedName name="LISTA_CODIGOS">OFFSET(#REF!,0,0,COUNTA(#REF!)-1,1)</definedName>
    <definedName name="LISTA_CONTAS">OFFSET(#REF!,0,0,COUNTA(#REF!)-1,1)</definedName>
    <definedName name="LISTA_NOMES">OFFSET(#REF!,0,0,COUNTA(#REF!)-1,1)</definedName>
    <definedName name="Lista_Segmentos">#REF!</definedName>
    <definedName name="lj">#REF!</definedName>
    <definedName name="ljjh" localSheetId="25" hidden="1">{"AUTONOMO_F_2",#N/A,FALSE,"RE1003"}</definedName>
    <definedName name="ljjh" localSheetId="27" hidden="1">{"AUTONOMO_F_2",#N/A,FALSE,"RE1003"}</definedName>
    <definedName name="ljjh" localSheetId="31" hidden="1">{"AUTONOMO_F_2",#N/A,FALSE,"RE1003"}</definedName>
    <definedName name="ljjh" localSheetId="29" hidden="1">{"AUTONOMO_F_2",#N/A,FALSE,"RE1003"}</definedName>
    <definedName name="ljjh" localSheetId="23" hidden="1">{"AUTONOMO_F_2",#N/A,FALSE,"RE1003"}</definedName>
    <definedName name="ljjh" localSheetId="55" hidden="1">{"AUTONOMO_F_2",#N/A,FALSE,"RE1003"}</definedName>
    <definedName name="ljjh" hidden="1">{"AUTONOMO_F_2",#N/A,FALSE,"RE1003"}</definedName>
    <definedName name="ljk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k" localSheetId="39">[1]!_p1</definedName>
    <definedName name="lk" localSheetId="20">[1]!_p1</definedName>
    <definedName name="lk" localSheetId="4">[1]!_p1</definedName>
    <definedName name="lk" localSheetId="25">[1]!_p1</definedName>
    <definedName name="lk" localSheetId="27">[1]!_p1</definedName>
    <definedName name="lk" localSheetId="31">[1]!_p1</definedName>
    <definedName name="lk" localSheetId="35">[1]!_p1</definedName>
    <definedName name="lk" localSheetId="33">[1]!_p1</definedName>
    <definedName name="lk" localSheetId="53">[1]!_p1</definedName>
    <definedName name="lk" localSheetId="29">[1]!_p1</definedName>
    <definedName name="lk" localSheetId="49">[1]!_p1</definedName>
    <definedName name="lk" localSheetId="6">[1]!_p1</definedName>
    <definedName name="lk" localSheetId="41">[1]!_p1</definedName>
    <definedName name="lk" localSheetId="8">[1]!_p1</definedName>
    <definedName name="lk" localSheetId="43">[1]!_p1</definedName>
    <definedName name="lk" localSheetId="10">[1]!_p1</definedName>
    <definedName name="lk" localSheetId="37">[1]!_p1</definedName>
    <definedName name="lk" localSheetId="12">[1]!_p1</definedName>
    <definedName name="lk" localSheetId="51">[1]!_p1</definedName>
    <definedName name="lk" localSheetId="14">[1]!_p1</definedName>
    <definedName name="lk" localSheetId="23">[1]!_p1</definedName>
    <definedName name="lk" localSheetId="55">[0]!_p1</definedName>
    <definedName name="lk" localSheetId="47">[1]!_p1</definedName>
    <definedName name="lk" localSheetId="18">[1]!_p1</definedName>
    <definedName name="lk" localSheetId="45">[1]!_p1</definedName>
    <definedName name="lk" localSheetId="16">[1]!_p1</definedName>
    <definedName name="lk">[0]!_p1</definedName>
    <definedName name="lk_15">#NAME?</definedName>
    <definedName name="lk_16">#NAME?</definedName>
    <definedName name="lk_17">#NAME?</definedName>
    <definedName name="lkç">#REF!</definedName>
    <definedName name="lkj" localSheetId="39">[1]!____p1</definedName>
    <definedName name="lkj" localSheetId="20">[1]!____p1</definedName>
    <definedName name="lkj" localSheetId="4">[1]!____p1</definedName>
    <definedName name="lkj" localSheetId="25">[1]!____p1</definedName>
    <definedName name="lkj" localSheetId="27">[1]!____p1</definedName>
    <definedName name="lkj" localSheetId="31">[1]!____p1</definedName>
    <definedName name="lkj" localSheetId="35">[1]!____p1</definedName>
    <definedName name="lkj" localSheetId="33">[1]!____p1</definedName>
    <definedName name="lkj" localSheetId="53">[1]!____p1</definedName>
    <definedName name="lkj" localSheetId="29">[1]!____p1</definedName>
    <definedName name="lkj" localSheetId="49">[1]!____p1</definedName>
    <definedName name="lkj" localSheetId="6">[1]!____p1</definedName>
    <definedName name="lkj" localSheetId="41">[1]!____p1</definedName>
    <definedName name="lkj" localSheetId="8">[1]!____p1</definedName>
    <definedName name="lkj" localSheetId="43">[1]!____p1</definedName>
    <definedName name="lkj" localSheetId="10">[1]!____p1</definedName>
    <definedName name="lkj" localSheetId="37">[1]!____p1</definedName>
    <definedName name="lkj" localSheetId="12">[1]!____p1</definedName>
    <definedName name="lkj" localSheetId="51">[1]!____p1</definedName>
    <definedName name="lkj" localSheetId="14">[1]!____p1</definedName>
    <definedName name="lkj" localSheetId="23">[1]!____p1</definedName>
    <definedName name="lkj" localSheetId="55">[0]!____p1</definedName>
    <definedName name="lkj" localSheetId="47">[1]!____p1</definedName>
    <definedName name="lkj" localSheetId="18">[1]!____p1</definedName>
    <definedName name="lkj" localSheetId="45">[1]!____p1</definedName>
    <definedName name="lkj" localSheetId="16">[1]!____p1</definedName>
    <definedName name="lkj">[0]!____p1</definedName>
    <definedName name="lkj_1">#NAME?</definedName>
    <definedName name="lkj_2">#NAME?</definedName>
    <definedName name="lkj_3">#NAME?</definedName>
    <definedName name="lkj_4">#NAME?</definedName>
    <definedName name="lkjk" localSheetId="25" hidden="1">{"bs",#N/A,FALSE,"Consolidado";"cf",#N/A,FALSE,"Consolidado";"pl_hl",#N/A,FALSE,"Consolidado";"pl_us",#N/A,FALSE,"Consolidado";"Prem1",#N/A,FALSE,"Consolidado"}</definedName>
    <definedName name="lkjk" localSheetId="27" hidden="1">{"bs",#N/A,FALSE,"Consolidado";"cf",#N/A,FALSE,"Consolidado";"pl_hl",#N/A,FALSE,"Consolidado";"pl_us",#N/A,FALSE,"Consolidado";"Prem1",#N/A,FALSE,"Consolidado"}</definedName>
    <definedName name="lkjk" localSheetId="31" hidden="1">{"bs",#N/A,FALSE,"Consolidado";"cf",#N/A,FALSE,"Consolidado";"pl_hl",#N/A,FALSE,"Consolidado";"pl_us",#N/A,FALSE,"Consolidado";"Prem1",#N/A,FALSE,"Consolidado"}</definedName>
    <definedName name="lkjk" localSheetId="29" hidden="1">{"bs",#N/A,FALSE,"Consolidado";"cf",#N/A,FALSE,"Consolidado";"pl_hl",#N/A,FALSE,"Consolidado";"pl_us",#N/A,FALSE,"Consolidado";"Prem1",#N/A,FALSE,"Consolidado"}</definedName>
    <definedName name="lkjk" localSheetId="23" hidden="1">{"bs",#N/A,FALSE,"Consolidado";"cf",#N/A,FALSE,"Consolidado";"pl_hl",#N/A,FALSE,"Consolidado";"pl_us",#N/A,FALSE,"Consolidado";"Prem1",#N/A,FALSE,"Consolidado"}</definedName>
    <definedName name="lkjk" localSheetId="55" hidden="1">{"bs",#N/A,FALSE,"Consolidado";"cf",#N/A,FALSE,"Consolidado";"pl_hl",#N/A,FALSE,"Consolidado";"pl_us",#N/A,FALSE,"Consolidado";"Prem1",#N/A,FALSE,"Consolidado"}</definedName>
    <definedName name="lkjk" hidden="1">{"bs",#N/A,FALSE,"Consolidado";"cf",#N/A,FALSE,"Consolidado";"pl_hl",#N/A,FALSE,"Consolidado";"pl_us",#N/A,FALSE,"Consolidado";"Prem1",#N/A,FALSE,"Consolidado"}</definedName>
    <definedName name="LKV" hidden="1">#REF!</definedName>
    <definedName name="ll">#REF!</definedName>
    <definedName name="LLL" localSheetId="39">[1]!____p1</definedName>
    <definedName name="LLL" localSheetId="20">[1]!____p1</definedName>
    <definedName name="LLL" localSheetId="4">[1]!____p1</definedName>
    <definedName name="LLL" localSheetId="25">[1]!____p1</definedName>
    <definedName name="LLL" localSheetId="27">[1]!____p1</definedName>
    <definedName name="LLL" localSheetId="31">[1]!____p1</definedName>
    <definedName name="LLL" localSheetId="35">[1]!____p1</definedName>
    <definedName name="LLL" localSheetId="33">[1]!____p1</definedName>
    <definedName name="LLL" localSheetId="53">[1]!____p1</definedName>
    <definedName name="LLL" localSheetId="29">[1]!____p1</definedName>
    <definedName name="LLL" localSheetId="49">[1]!____p1</definedName>
    <definedName name="LLL" localSheetId="6">[1]!____p1</definedName>
    <definedName name="LLL" localSheetId="41">[1]!____p1</definedName>
    <definedName name="LLL" localSheetId="8">[1]!____p1</definedName>
    <definedName name="LLL" localSheetId="43">[1]!____p1</definedName>
    <definedName name="LLL" localSheetId="10">[1]!____p1</definedName>
    <definedName name="LLL" localSheetId="37">[1]!____p1</definedName>
    <definedName name="LLL" localSheetId="12">[1]!____p1</definedName>
    <definedName name="LLL" localSheetId="51">[1]!____p1</definedName>
    <definedName name="LLL" localSheetId="14">[1]!____p1</definedName>
    <definedName name="LLL" localSheetId="23">[1]!____p1</definedName>
    <definedName name="LLL" localSheetId="55">[0]!____p1</definedName>
    <definedName name="LLL" localSheetId="47">[1]!____p1</definedName>
    <definedName name="LLL" localSheetId="18">[1]!____p1</definedName>
    <definedName name="LLL" localSheetId="45">[1]!____p1</definedName>
    <definedName name="LLL" localSheetId="16">[1]!____p1</definedName>
    <definedName name="LLL">[0]!____p1</definedName>
    <definedName name="LLL_1" localSheetId="39">_p1</definedName>
    <definedName name="LLL_1" localSheetId="20">_p1</definedName>
    <definedName name="LLL_1" localSheetId="4">_p1</definedName>
    <definedName name="LLL_1" localSheetId="25">_p1</definedName>
    <definedName name="LLL_1" localSheetId="27">_p1</definedName>
    <definedName name="LLL_1" localSheetId="31">_p1</definedName>
    <definedName name="LLL_1" localSheetId="35">_p1</definedName>
    <definedName name="LLL_1" localSheetId="33">_p1</definedName>
    <definedName name="LLL_1" localSheetId="53">_p1</definedName>
    <definedName name="LLL_1" localSheetId="29">_p1</definedName>
    <definedName name="LLL_1" localSheetId="49">_p1</definedName>
    <definedName name="LLL_1" localSheetId="6">_p1</definedName>
    <definedName name="LLL_1" localSheetId="41">_p1</definedName>
    <definedName name="LLL_1" localSheetId="8">_p1</definedName>
    <definedName name="LLL_1" localSheetId="43">_p1</definedName>
    <definedName name="LLL_1" localSheetId="10">_p1</definedName>
    <definedName name="LLL_1" localSheetId="37">_p1</definedName>
    <definedName name="LLL_1" localSheetId="12">_p1</definedName>
    <definedName name="LLL_1" localSheetId="51">_p1</definedName>
    <definedName name="LLL_1" localSheetId="14">_p1</definedName>
    <definedName name="LLL_1" localSheetId="23">_p1</definedName>
    <definedName name="LLL_1" localSheetId="55">_p1</definedName>
    <definedName name="LLL_1" localSheetId="47">_p1</definedName>
    <definedName name="LLL_1" localSheetId="18">_p1</definedName>
    <definedName name="LLL_1" localSheetId="45">_p1</definedName>
    <definedName name="LLL_1" localSheetId="16">_p1</definedName>
    <definedName name="LLL_1">_p1</definedName>
    <definedName name="LLL_2">"_p1"</definedName>
    <definedName name="LLL_4">"_p1"</definedName>
    <definedName name="llll" localSheetId="39">[1]!_p1</definedName>
    <definedName name="llll" localSheetId="20">[1]!_p1</definedName>
    <definedName name="llll" localSheetId="4">[1]!_p1</definedName>
    <definedName name="llll" localSheetId="25">[1]!_p1</definedName>
    <definedName name="llll" localSheetId="27">[1]!_p1</definedName>
    <definedName name="llll" localSheetId="31">[1]!_p1</definedName>
    <definedName name="llll" localSheetId="35">[1]!_p1</definedName>
    <definedName name="llll" localSheetId="33">[1]!_p1</definedName>
    <definedName name="llll" localSheetId="53">[1]!_p1</definedName>
    <definedName name="llll" localSheetId="29">[1]!_p1</definedName>
    <definedName name="llll" localSheetId="49">[1]!_p1</definedName>
    <definedName name="llll" localSheetId="6">[1]!_p1</definedName>
    <definedName name="llll" localSheetId="41">[1]!_p1</definedName>
    <definedName name="llll" localSheetId="8">[1]!_p1</definedName>
    <definedName name="llll" localSheetId="43">[1]!_p1</definedName>
    <definedName name="llll" localSheetId="10">[1]!_p1</definedName>
    <definedName name="llll" localSheetId="37">[1]!_p1</definedName>
    <definedName name="llll" localSheetId="12">[1]!_p1</definedName>
    <definedName name="llll" localSheetId="51">[1]!_p1</definedName>
    <definedName name="llll" localSheetId="14">[1]!_p1</definedName>
    <definedName name="llll" localSheetId="23">[1]!_p1</definedName>
    <definedName name="llll" localSheetId="55">[0]!_p1</definedName>
    <definedName name="llll" localSheetId="47">[1]!_p1</definedName>
    <definedName name="llll" localSheetId="18">[1]!_p1</definedName>
    <definedName name="llll" localSheetId="45">[1]!_p1</definedName>
    <definedName name="llll" localSheetId="16">[1]!_p1</definedName>
    <definedName name="llll">[0]!_p1</definedName>
    <definedName name="llll_15">#NAME?</definedName>
    <definedName name="llll_16">#NAME?</definedName>
    <definedName name="llll_17">#NAME?</definedName>
    <definedName name="llllllllllll3333333" localSheetId="25" hidden="1">{#N/A,#N/A,FALSE,"Banco de Dados"}</definedName>
    <definedName name="llllllllllll3333333" localSheetId="27" hidden="1">{#N/A,#N/A,FALSE,"Banco de Dados"}</definedName>
    <definedName name="llllllllllll3333333" localSheetId="31" hidden="1">{#N/A,#N/A,FALSE,"Banco de Dados"}</definedName>
    <definedName name="llllllllllll3333333" localSheetId="29" hidden="1">{#N/A,#N/A,FALSE,"Banco de Dados"}</definedName>
    <definedName name="llllllllllll3333333" localSheetId="23" hidden="1">{#N/A,#N/A,FALSE,"Banco de Dados"}</definedName>
    <definedName name="llllllllllll3333333" localSheetId="55" hidden="1">{#N/A,#N/A,FALSE,"Banco de Dados"}</definedName>
    <definedName name="llllllllllll3333333" hidden="1">{#N/A,#N/A,FALSE,"Banco de Dados"}</definedName>
    <definedName name="LLOIUO">#REF!</definedName>
    <definedName name="llp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p_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lt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lm" localSheetId="39">[1]!_p1</definedName>
    <definedName name="lm" localSheetId="20">[1]!_p1</definedName>
    <definedName name="lm" localSheetId="4">[1]!_p1</definedName>
    <definedName name="lm" localSheetId="25">[1]!_p1</definedName>
    <definedName name="lm" localSheetId="27">[1]!_p1</definedName>
    <definedName name="lm" localSheetId="31">[1]!_p1</definedName>
    <definedName name="lm" localSheetId="35">[1]!_p1</definedName>
    <definedName name="lm" localSheetId="33">[1]!_p1</definedName>
    <definedName name="lm" localSheetId="53">[1]!_p1</definedName>
    <definedName name="lm" localSheetId="29">[1]!_p1</definedName>
    <definedName name="lm" localSheetId="49">[1]!_p1</definedName>
    <definedName name="lm" localSheetId="6">[1]!_p1</definedName>
    <definedName name="lm" localSheetId="41">[1]!_p1</definedName>
    <definedName name="lm" localSheetId="8">[1]!_p1</definedName>
    <definedName name="lm" localSheetId="43">[1]!_p1</definedName>
    <definedName name="lm" localSheetId="10">[1]!_p1</definedName>
    <definedName name="lm" localSheetId="37">[1]!_p1</definedName>
    <definedName name="lm" localSheetId="12">[1]!_p1</definedName>
    <definedName name="lm" localSheetId="51">[1]!_p1</definedName>
    <definedName name="lm" localSheetId="14">[1]!_p1</definedName>
    <definedName name="lm" localSheetId="23">[1]!_p1</definedName>
    <definedName name="lm" localSheetId="55">[0]!_p1</definedName>
    <definedName name="lm" localSheetId="47">[1]!_p1</definedName>
    <definedName name="lm" localSheetId="18">[1]!_p1</definedName>
    <definedName name="lm" localSheetId="45">[1]!_p1</definedName>
    <definedName name="lm" localSheetId="16">[1]!_p1</definedName>
    <definedName name="lm">[0]!_p1</definedName>
    <definedName name="lm_15">#NAME?</definedName>
    <definedName name="lm_16">#NAME?</definedName>
    <definedName name="lm_17">#NAME?</definedName>
    <definedName name="lñ" localSheetId="25" hidden="1">{#N/A,#N/A,FALSE,"CARATUL";#N/A,#N/A,FALSE,"PROFIT AND LOSS";#N/A,#N/A,FALSE,"GRAFICO_PBT";#N/A,#N/A,FALSE,"EXPLIC.VARIANTE";#N/A,#N/A,FALSE,"GENERAL EXP.AREA"}</definedName>
    <definedName name="lñ" localSheetId="27" hidden="1">{#N/A,#N/A,FALSE,"CARATUL";#N/A,#N/A,FALSE,"PROFIT AND LOSS";#N/A,#N/A,FALSE,"GRAFICO_PBT";#N/A,#N/A,FALSE,"EXPLIC.VARIANTE";#N/A,#N/A,FALSE,"GENERAL EXP.AREA"}</definedName>
    <definedName name="lñ" localSheetId="31" hidden="1">{#N/A,#N/A,FALSE,"CARATUL";#N/A,#N/A,FALSE,"PROFIT AND LOSS";#N/A,#N/A,FALSE,"GRAFICO_PBT";#N/A,#N/A,FALSE,"EXPLIC.VARIANTE";#N/A,#N/A,FALSE,"GENERAL EXP.AREA"}</definedName>
    <definedName name="lñ" localSheetId="29" hidden="1">{#N/A,#N/A,FALSE,"CARATUL";#N/A,#N/A,FALSE,"PROFIT AND LOSS";#N/A,#N/A,FALSE,"GRAFICO_PBT";#N/A,#N/A,FALSE,"EXPLIC.VARIANTE";#N/A,#N/A,FALSE,"GENERAL EXP.AREA"}</definedName>
    <definedName name="lñ" localSheetId="23" hidden="1">{#N/A,#N/A,FALSE,"CARATUL";#N/A,#N/A,FALSE,"PROFIT AND LOSS";#N/A,#N/A,FALSE,"GRAFICO_PBT";#N/A,#N/A,FALSE,"EXPLIC.VARIANTE";#N/A,#N/A,FALSE,"GENERAL EXP.AREA"}</definedName>
    <definedName name="lñ" localSheetId="55" hidden="1">{#N/A,#N/A,FALSE,"CARATUL";#N/A,#N/A,FALSE,"PROFIT AND LOSS";#N/A,#N/A,FALSE,"GRAFICO_PBT";#N/A,#N/A,FALSE,"EXPLIC.VARIANTE";#N/A,#N/A,FALSE,"GENERAL EXP.AREA"}</definedName>
    <definedName name="lñ" hidden="1">{#N/A,#N/A,FALSE,"CARATUL";#N/A,#N/A,FALSE,"PROFIT AND LOSS";#N/A,#N/A,FALSE,"GRAFICO_PBT";#N/A,#N/A,FALSE,"EXPLIC.VARIANTE";#N/A,#N/A,FALSE,"GENERAL EXP.AREA"}</definedName>
    <definedName name="LO">#REF!</definedName>
    <definedName name="LOC">#REF!</definedName>
    <definedName name="LOCAIS_VIVO" localSheetId="39">[1]!_p1</definedName>
    <definedName name="LOCAIS_VIVO" localSheetId="20">[1]!_p1</definedName>
    <definedName name="LOCAIS_VIVO" localSheetId="4">[1]!_p1</definedName>
    <definedName name="LOCAIS_VIVO" localSheetId="25">[1]!_p1</definedName>
    <definedName name="LOCAIS_VIVO" localSheetId="27">[1]!_p1</definedName>
    <definedName name="LOCAIS_VIVO" localSheetId="31">[1]!_p1</definedName>
    <definedName name="LOCAIS_VIVO" localSheetId="35">[1]!_p1</definedName>
    <definedName name="LOCAIS_VIVO" localSheetId="33">[1]!_p1</definedName>
    <definedName name="LOCAIS_VIVO" localSheetId="53">[1]!_p1</definedName>
    <definedName name="LOCAIS_VIVO" localSheetId="29">[1]!_p1</definedName>
    <definedName name="LOCAIS_VIVO" localSheetId="49">[1]!_p1</definedName>
    <definedName name="LOCAIS_VIVO" localSheetId="6">[1]!_p1</definedName>
    <definedName name="LOCAIS_VIVO" localSheetId="41">[1]!_p1</definedName>
    <definedName name="LOCAIS_VIVO" localSheetId="8">[1]!_p1</definedName>
    <definedName name="LOCAIS_VIVO" localSheetId="43">[1]!_p1</definedName>
    <definedName name="LOCAIS_VIVO" localSheetId="10">[1]!_p1</definedName>
    <definedName name="LOCAIS_VIVO" localSheetId="37">[1]!_p1</definedName>
    <definedName name="LOCAIS_VIVO" localSheetId="12">[1]!_p1</definedName>
    <definedName name="LOCAIS_VIVO" localSheetId="51">[1]!_p1</definedName>
    <definedName name="LOCAIS_VIVO" localSheetId="14">[1]!_p1</definedName>
    <definedName name="LOCAIS_VIVO" localSheetId="23">[1]!_p1</definedName>
    <definedName name="LOCAIS_VIVO" localSheetId="55">[0]!_p1</definedName>
    <definedName name="LOCAIS_VIVO" localSheetId="47">[1]!_p1</definedName>
    <definedName name="LOCAIS_VIVO" localSheetId="18">[1]!_p1</definedName>
    <definedName name="LOCAIS_VIVO" localSheetId="45">[1]!_p1</definedName>
    <definedName name="LOCAIS_VIVO" localSheetId="16">[1]!_p1</definedName>
    <definedName name="LOCAIS_VIVO">[0]!_p1</definedName>
    <definedName name="LOCAIS_VIVO_1" localSheetId="39">_p1</definedName>
    <definedName name="LOCAIS_VIVO_1" localSheetId="20">_p1</definedName>
    <definedName name="LOCAIS_VIVO_1" localSheetId="4">_p1</definedName>
    <definedName name="LOCAIS_VIVO_1" localSheetId="25">_p1</definedName>
    <definedName name="LOCAIS_VIVO_1" localSheetId="27">_p1</definedName>
    <definedName name="LOCAIS_VIVO_1" localSheetId="31">_p1</definedName>
    <definedName name="LOCAIS_VIVO_1" localSheetId="35">_p1</definedName>
    <definedName name="LOCAIS_VIVO_1" localSheetId="33">_p1</definedName>
    <definedName name="LOCAIS_VIVO_1" localSheetId="53">_p1</definedName>
    <definedName name="LOCAIS_VIVO_1" localSheetId="29">_p1</definedName>
    <definedName name="LOCAIS_VIVO_1" localSheetId="49">_p1</definedName>
    <definedName name="LOCAIS_VIVO_1" localSheetId="6">_p1</definedName>
    <definedName name="LOCAIS_VIVO_1" localSheetId="41">_p1</definedName>
    <definedName name="LOCAIS_VIVO_1" localSheetId="8">_p1</definedName>
    <definedName name="LOCAIS_VIVO_1" localSheetId="43">_p1</definedName>
    <definedName name="LOCAIS_VIVO_1" localSheetId="10">_p1</definedName>
    <definedName name="LOCAIS_VIVO_1" localSheetId="37">_p1</definedName>
    <definedName name="LOCAIS_VIVO_1" localSheetId="12">_p1</definedName>
    <definedName name="LOCAIS_VIVO_1" localSheetId="51">_p1</definedName>
    <definedName name="LOCAIS_VIVO_1" localSheetId="14">_p1</definedName>
    <definedName name="LOCAIS_VIVO_1" localSheetId="23">_p1</definedName>
    <definedName name="LOCAIS_VIVO_1" localSheetId="55">_p1</definedName>
    <definedName name="LOCAIS_VIVO_1" localSheetId="47">_p1</definedName>
    <definedName name="LOCAIS_VIVO_1" localSheetId="18">_p1</definedName>
    <definedName name="LOCAIS_VIVO_1" localSheetId="45">_p1</definedName>
    <definedName name="LOCAIS_VIVO_1" localSheetId="16">_p1</definedName>
    <definedName name="LOCAIS_VIVO_1">_p1</definedName>
    <definedName name="LOCAIS_VIVO_10">#NAME?</definedName>
    <definedName name="LOCAIS_VIVO_16">#NAME?</definedName>
    <definedName name="LOCAIS_VIVO_19">#NAME?</definedName>
    <definedName name="LOCAIS_VIVO_2">"_p1"</definedName>
    <definedName name="LOCAIS_VIVO_22">#NAME?</definedName>
    <definedName name="LOCAIS_VIVO_3">#NAME?</definedName>
    <definedName name="LOCAIS_VIVO_4">"_p1"</definedName>
    <definedName name="local" localSheetId="39">[1]!_p1</definedName>
    <definedName name="local" localSheetId="20">[1]!_p1</definedName>
    <definedName name="local" localSheetId="4">[1]!_p1</definedName>
    <definedName name="local" localSheetId="25">[1]!_p1</definedName>
    <definedName name="local" localSheetId="27">[1]!_p1</definedName>
    <definedName name="local" localSheetId="31">[1]!_p1</definedName>
    <definedName name="local" localSheetId="35">[1]!_p1</definedName>
    <definedName name="local" localSheetId="33">[1]!_p1</definedName>
    <definedName name="local" localSheetId="53">[1]!_p1</definedName>
    <definedName name="local" localSheetId="29">[1]!_p1</definedName>
    <definedName name="local" localSheetId="49">[1]!_p1</definedName>
    <definedName name="local" localSheetId="6">[1]!_p1</definedName>
    <definedName name="local" localSheetId="41">[1]!_p1</definedName>
    <definedName name="local" localSheetId="8">[1]!_p1</definedName>
    <definedName name="local" localSheetId="43">[1]!_p1</definedName>
    <definedName name="local" localSheetId="10">[1]!_p1</definedName>
    <definedName name="local" localSheetId="37">[1]!_p1</definedName>
    <definedName name="local" localSheetId="12">[1]!_p1</definedName>
    <definedName name="local" localSheetId="51">[1]!_p1</definedName>
    <definedName name="local" localSheetId="14">[1]!_p1</definedName>
    <definedName name="local" localSheetId="23">[1]!_p1</definedName>
    <definedName name="local" localSheetId="55">[0]!_p1</definedName>
    <definedName name="local" localSheetId="47">[1]!_p1</definedName>
    <definedName name="local" localSheetId="18">[1]!_p1</definedName>
    <definedName name="local" localSheetId="45">[1]!_p1</definedName>
    <definedName name="local" localSheetId="16">[1]!_p1</definedName>
    <definedName name="local">[0]!_p1</definedName>
    <definedName name="local_1">#NAME?</definedName>
    <definedName name="local_10">#NAME?</definedName>
    <definedName name="local_12">#NAME?</definedName>
    <definedName name="local_15">#NAME?</definedName>
    <definedName name="local_16">#NAME?</definedName>
    <definedName name="local_17">#NAME?</definedName>
    <definedName name="local_18">#NAME?</definedName>
    <definedName name="local_19">#NAME?</definedName>
    <definedName name="local_2">#NAME?</definedName>
    <definedName name="local_20">#NAME?</definedName>
    <definedName name="local_21">#NAME?</definedName>
    <definedName name="local_22">#NAME?</definedName>
    <definedName name="local_3">#NAME?</definedName>
    <definedName name="local_4">#NAME?</definedName>
    <definedName name="local_7">#NAME?</definedName>
    <definedName name="local_8">#NAME?</definedName>
    <definedName name="LOCAL_MYSQL_DATE_FORMAT" localSheetId="3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" localSheetId="39">[1]!_p1</definedName>
    <definedName name="LOCAL2" localSheetId="20">[1]!_p1</definedName>
    <definedName name="LOCAL2" localSheetId="4">[1]!_p1</definedName>
    <definedName name="LOCAL2" localSheetId="25">[1]!_p1</definedName>
    <definedName name="LOCAL2" localSheetId="27">[1]!_p1</definedName>
    <definedName name="LOCAL2" localSheetId="31">[1]!_p1</definedName>
    <definedName name="LOCAL2" localSheetId="35">[1]!_p1</definedName>
    <definedName name="LOCAL2" localSheetId="33">[1]!_p1</definedName>
    <definedName name="LOCAL2" localSheetId="53">[1]!_p1</definedName>
    <definedName name="LOCAL2" localSheetId="29">[1]!_p1</definedName>
    <definedName name="LOCAL2" localSheetId="49">[1]!_p1</definedName>
    <definedName name="LOCAL2" localSheetId="6">[1]!_p1</definedName>
    <definedName name="LOCAL2" localSheetId="41">[1]!_p1</definedName>
    <definedName name="LOCAL2" localSheetId="8">[1]!_p1</definedName>
    <definedName name="LOCAL2" localSheetId="43">[1]!_p1</definedName>
    <definedName name="LOCAL2" localSheetId="10">[1]!_p1</definedName>
    <definedName name="LOCAL2" localSheetId="37">[1]!_p1</definedName>
    <definedName name="LOCAL2" localSheetId="12">[1]!_p1</definedName>
    <definedName name="LOCAL2" localSheetId="51">[1]!_p1</definedName>
    <definedName name="LOCAL2" localSheetId="14">[1]!_p1</definedName>
    <definedName name="LOCAL2" localSheetId="23">[1]!_p1</definedName>
    <definedName name="LOCAL2" localSheetId="55">[0]!_p1</definedName>
    <definedName name="LOCAL2" localSheetId="47">[1]!_p1</definedName>
    <definedName name="LOCAL2" localSheetId="18">[1]!_p1</definedName>
    <definedName name="LOCAL2" localSheetId="45">[1]!_p1</definedName>
    <definedName name="LOCAL2" localSheetId="16">[1]!_p1</definedName>
    <definedName name="LOCAL2">[0]!_p1</definedName>
    <definedName name="LOCAL2_1" localSheetId="39">_p1</definedName>
    <definedName name="LOCAL2_1" localSheetId="20">_p1</definedName>
    <definedName name="LOCAL2_1" localSheetId="4">_p1</definedName>
    <definedName name="LOCAL2_1" localSheetId="25">_p1</definedName>
    <definedName name="LOCAL2_1" localSheetId="27">_p1</definedName>
    <definedName name="LOCAL2_1" localSheetId="31">_p1</definedName>
    <definedName name="LOCAL2_1" localSheetId="35">_p1</definedName>
    <definedName name="LOCAL2_1" localSheetId="33">_p1</definedName>
    <definedName name="LOCAL2_1" localSheetId="53">_p1</definedName>
    <definedName name="LOCAL2_1" localSheetId="29">_p1</definedName>
    <definedName name="LOCAL2_1" localSheetId="49">_p1</definedName>
    <definedName name="LOCAL2_1" localSheetId="6">_p1</definedName>
    <definedName name="LOCAL2_1" localSheetId="41">_p1</definedName>
    <definedName name="LOCAL2_1" localSheetId="8">_p1</definedName>
    <definedName name="LOCAL2_1" localSheetId="43">_p1</definedName>
    <definedName name="LOCAL2_1" localSheetId="10">_p1</definedName>
    <definedName name="LOCAL2_1" localSheetId="37">_p1</definedName>
    <definedName name="LOCAL2_1" localSheetId="12">_p1</definedName>
    <definedName name="LOCAL2_1" localSheetId="51">_p1</definedName>
    <definedName name="LOCAL2_1" localSheetId="14">_p1</definedName>
    <definedName name="LOCAL2_1" localSheetId="23">_p1</definedName>
    <definedName name="LOCAL2_1" localSheetId="55">_p1</definedName>
    <definedName name="LOCAL2_1" localSheetId="47">_p1</definedName>
    <definedName name="LOCAL2_1" localSheetId="18">_p1</definedName>
    <definedName name="LOCAL2_1" localSheetId="45">_p1</definedName>
    <definedName name="LOCAL2_1" localSheetId="16">_p1</definedName>
    <definedName name="LOCAL2_1">_p1</definedName>
    <definedName name="LOCAL2_10">#NAME?</definedName>
    <definedName name="LOCAL2_15">#NAME?</definedName>
    <definedName name="LOCAL2_16">#NAME?</definedName>
    <definedName name="LOCAL2_17">#NAME?</definedName>
    <definedName name="LOCAL2_19">#NAME?</definedName>
    <definedName name="LOCAL2_2">"_p1"</definedName>
    <definedName name="LOCAL2_22">#NAME?</definedName>
    <definedName name="LOCAL2_3">#NAME?</definedName>
    <definedName name="LOCAL2_4">"_p1"</definedName>
    <definedName name="localana" localSheetId="39">[1]!_p1</definedName>
    <definedName name="localana" localSheetId="20">[1]!_p1</definedName>
    <definedName name="localana" localSheetId="4">[1]!_p1</definedName>
    <definedName name="localana" localSheetId="25">[1]!_p1</definedName>
    <definedName name="localana" localSheetId="27">[1]!_p1</definedName>
    <definedName name="localana" localSheetId="31">[1]!_p1</definedName>
    <definedName name="localana" localSheetId="35">[1]!_p1</definedName>
    <definedName name="localana" localSheetId="33">[1]!_p1</definedName>
    <definedName name="localana" localSheetId="53">[1]!_p1</definedName>
    <definedName name="localana" localSheetId="29">[1]!_p1</definedName>
    <definedName name="localana" localSheetId="49">[1]!_p1</definedName>
    <definedName name="localana" localSheetId="6">[1]!_p1</definedName>
    <definedName name="localana" localSheetId="41">[1]!_p1</definedName>
    <definedName name="localana" localSheetId="8">[1]!_p1</definedName>
    <definedName name="localana" localSheetId="43">[1]!_p1</definedName>
    <definedName name="localana" localSheetId="10">[1]!_p1</definedName>
    <definedName name="localana" localSheetId="37">[1]!_p1</definedName>
    <definedName name="localana" localSheetId="12">[1]!_p1</definedName>
    <definedName name="localana" localSheetId="51">[1]!_p1</definedName>
    <definedName name="localana" localSheetId="14">[1]!_p1</definedName>
    <definedName name="localana" localSheetId="23">[1]!_p1</definedName>
    <definedName name="localana" localSheetId="55">[0]!_p1</definedName>
    <definedName name="localana" localSheetId="47">[1]!_p1</definedName>
    <definedName name="localana" localSheetId="18">[1]!_p1</definedName>
    <definedName name="localana" localSheetId="45">[1]!_p1</definedName>
    <definedName name="localana" localSheetId="16">[1]!_p1</definedName>
    <definedName name="localana">[0]!_p1</definedName>
    <definedName name="localana_1" localSheetId="39">_p1</definedName>
    <definedName name="localana_1" localSheetId="20">_p1</definedName>
    <definedName name="localana_1" localSheetId="4">_p1</definedName>
    <definedName name="localana_1" localSheetId="25">_p1</definedName>
    <definedName name="localana_1" localSheetId="27">_p1</definedName>
    <definedName name="localana_1" localSheetId="31">_p1</definedName>
    <definedName name="localana_1" localSheetId="35">_p1</definedName>
    <definedName name="localana_1" localSheetId="33">_p1</definedName>
    <definedName name="localana_1" localSheetId="53">_p1</definedName>
    <definedName name="localana_1" localSheetId="29">_p1</definedName>
    <definedName name="localana_1" localSheetId="49">_p1</definedName>
    <definedName name="localana_1" localSheetId="6">_p1</definedName>
    <definedName name="localana_1" localSheetId="41">_p1</definedName>
    <definedName name="localana_1" localSheetId="8">_p1</definedName>
    <definedName name="localana_1" localSheetId="43">_p1</definedName>
    <definedName name="localana_1" localSheetId="10">_p1</definedName>
    <definedName name="localana_1" localSheetId="37">_p1</definedName>
    <definedName name="localana_1" localSheetId="12">_p1</definedName>
    <definedName name="localana_1" localSheetId="51">_p1</definedName>
    <definedName name="localana_1" localSheetId="14">_p1</definedName>
    <definedName name="localana_1" localSheetId="23">_p1</definedName>
    <definedName name="localana_1" localSheetId="55">_p1</definedName>
    <definedName name="localana_1" localSheetId="47">_p1</definedName>
    <definedName name="localana_1" localSheetId="18">_p1</definedName>
    <definedName name="localana_1" localSheetId="45">_p1</definedName>
    <definedName name="localana_1" localSheetId="16">_p1</definedName>
    <definedName name="localana_1">_p1</definedName>
    <definedName name="localana_2" localSheetId="39">_p1</definedName>
    <definedName name="localana_2" localSheetId="20">_p1</definedName>
    <definedName name="localana_2" localSheetId="4">_p1</definedName>
    <definedName name="localana_2" localSheetId="25">_p1</definedName>
    <definedName name="localana_2" localSheetId="27">_p1</definedName>
    <definedName name="localana_2" localSheetId="31">_p1</definedName>
    <definedName name="localana_2" localSheetId="35">_p1</definedName>
    <definedName name="localana_2" localSheetId="33">_p1</definedName>
    <definedName name="localana_2" localSheetId="53">_p1</definedName>
    <definedName name="localana_2" localSheetId="29">_p1</definedName>
    <definedName name="localana_2" localSheetId="49">_p1</definedName>
    <definedName name="localana_2" localSheetId="6">_p1</definedName>
    <definedName name="localana_2" localSheetId="41">_p1</definedName>
    <definedName name="localana_2" localSheetId="8">_p1</definedName>
    <definedName name="localana_2" localSheetId="43">_p1</definedName>
    <definedName name="localana_2" localSheetId="10">_p1</definedName>
    <definedName name="localana_2" localSheetId="37">_p1</definedName>
    <definedName name="localana_2" localSheetId="12">_p1</definedName>
    <definedName name="localana_2" localSheetId="51">_p1</definedName>
    <definedName name="localana_2" localSheetId="14">_p1</definedName>
    <definedName name="localana_2" localSheetId="23">_p1</definedName>
    <definedName name="localana_2" localSheetId="55">_p1</definedName>
    <definedName name="localana_2" localSheetId="47">_p1</definedName>
    <definedName name="localana_2" localSheetId="18">_p1</definedName>
    <definedName name="localana_2" localSheetId="45">_p1</definedName>
    <definedName name="localana_2" localSheetId="16">_p1</definedName>
    <definedName name="localana_2">_p1</definedName>
    <definedName name="localana_3" localSheetId="39">_p1</definedName>
    <definedName name="localana_3" localSheetId="20">_p1</definedName>
    <definedName name="localana_3" localSheetId="4">_p1</definedName>
    <definedName name="localana_3" localSheetId="25">_p1</definedName>
    <definedName name="localana_3" localSheetId="27">_p1</definedName>
    <definedName name="localana_3" localSheetId="31">_p1</definedName>
    <definedName name="localana_3" localSheetId="35">_p1</definedName>
    <definedName name="localana_3" localSheetId="33">_p1</definedName>
    <definedName name="localana_3" localSheetId="53">_p1</definedName>
    <definedName name="localana_3" localSheetId="29">_p1</definedName>
    <definedName name="localana_3" localSheetId="49">_p1</definedName>
    <definedName name="localana_3" localSheetId="6">_p1</definedName>
    <definedName name="localana_3" localSheetId="41">_p1</definedName>
    <definedName name="localana_3" localSheetId="8">_p1</definedName>
    <definedName name="localana_3" localSheetId="43">_p1</definedName>
    <definedName name="localana_3" localSheetId="10">_p1</definedName>
    <definedName name="localana_3" localSheetId="37">_p1</definedName>
    <definedName name="localana_3" localSheetId="12">_p1</definedName>
    <definedName name="localana_3" localSheetId="51">_p1</definedName>
    <definedName name="localana_3" localSheetId="14">_p1</definedName>
    <definedName name="localana_3" localSheetId="23">_p1</definedName>
    <definedName name="localana_3" localSheetId="55">_p1</definedName>
    <definedName name="localana_3" localSheetId="47">_p1</definedName>
    <definedName name="localana_3" localSheetId="18">_p1</definedName>
    <definedName name="localana_3" localSheetId="45">_p1</definedName>
    <definedName name="localana_3" localSheetId="16">_p1</definedName>
    <definedName name="localana_3">_p1</definedName>
    <definedName name="localana_4" localSheetId="39">_p1</definedName>
    <definedName name="localana_4" localSheetId="20">_p1</definedName>
    <definedName name="localana_4" localSheetId="4">_p1</definedName>
    <definedName name="localana_4" localSheetId="25">_p1</definedName>
    <definedName name="localana_4" localSheetId="27">_p1</definedName>
    <definedName name="localana_4" localSheetId="31">_p1</definedName>
    <definedName name="localana_4" localSheetId="35">_p1</definedName>
    <definedName name="localana_4" localSheetId="33">_p1</definedName>
    <definedName name="localana_4" localSheetId="53">_p1</definedName>
    <definedName name="localana_4" localSheetId="29">_p1</definedName>
    <definedName name="localana_4" localSheetId="49">_p1</definedName>
    <definedName name="localana_4" localSheetId="6">_p1</definedName>
    <definedName name="localana_4" localSheetId="41">_p1</definedName>
    <definedName name="localana_4" localSheetId="8">_p1</definedName>
    <definedName name="localana_4" localSheetId="43">_p1</definedName>
    <definedName name="localana_4" localSheetId="10">_p1</definedName>
    <definedName name="localana_4" localSheetId="37">_p1</definedName>
    <definedName name="localana_4" localSheetId="12">_p1</definedName>
    <definedName name="localana_4" localSheetId="51">_p1</definedName>
    <definedName name="localana_4" localSheetId="14">_p1</definedName>
    <definedName name="localana_4" localSheetId="23">_p1</definedName>
    <definedName name="localana_4" localSheetId="55">_p1</definedName>
    <definedName name="localana_4" localSheetId="47">_p1</definedName>
    <definedName name="localana_4" localSheetId="18">_p1</definedName>
    <definedName name="localana_4" localSheetId="45">_p1</definedName>
    <definedName name="localana_4" localSheetId="16">_p1</definedName>
    <definedName name="localana_4">_p1</definedName>
    <definedName name="LOJA">#REF!</definedName>
    <definedName name="loko">#REF!</definedName>
    <definedName name="lol" localSheetId="25" hidden="1">{#N/A,#N/A,FALSE,"W-Cons";#N/A,#N/A,FALSE,"MTAs";#N/A,#N/A,FALSE,"BTAs";#N/A,#N/A,FALSE,"D.C.";#N/A,#N/A,FALSE,"L.A."}</definedName>
    <definedName name="lol" localSheetId="27" hidden="1">{#N/A,#N/A,FALSE,"W-Cons";#N/A,#N/A,FALSE,"MTAs";#N/A,#N/A,FALSE,"BTAs";#N/A,#N/A,FALSE,"D.C.";#N/A,#N/A,FALSE,"L.A."}</definedName>
    <definedName name="lol" localSheetId="31" hidden="1">{#N/A,#N/A,FALSE,"W-Cons";#N/A,#N/A,FALSE,"MTAs";#N/A,#N/A,FALSE,"BTAs";#N/A,#N/A,FALSE,"D.C.";#N/A,#N/A,FALSE,"L.A."}</definedName>
    <definedName name="lol" localSheetId="29" hidden="1">{#N/A,#N/A,FALSE,"W-Cons";#N/A,#N/A,FALSE,"MTAs";#N/A,#N/A,FALSE,"BTAs";#N/A,#N/A,FALSE,"D.C.";#N/A,#N/A,FALSE,"L.A."}</definedName>
    <definedName name="lol" localSheetId="23" hidden="1">{#N/A,#N/A,FALSE,"W-Cons";#N/A,#N/A,FALSE,"MTAs";#N/A,#N/A,FALSE,"BTAs";#N/A,#N/A,FALSE,"D.C.";#N/A,#N/A,FALSE,"L.A."}</definedName>
    <definedName name="lol" localSheetId="55" hidden="1">{#N/A,#N/A,FALSE,"W-Cons";#N/A,#N/A,FALSE,"MTAs";#N/A,#N/A,FALSE,"BTAs";#N/A,#N/A,FALSE,"D.C.";#N/A,#N/A,FALSE,"L.A."}</definedName>
    <definedName name="lol" hidden="1">{#N/A,#N/A,FALSE,"W-Cons";#N/A,#N/A,FALSE,"MTAs";#N/A,#N/A,FALSE,"BTAs";#N/A,#N/A,FALSE,"D.C.";#N/A,#N/A,FALSE,"L.A."}</definedName>
    <definedName name="LOLO" localSheetId="25" hidden="1">{#N/A,#N/A,FALSE,"BALLANTINE´S ";#N/A,#N/A,FALSE,"FUNDADOR"}</definedName>
    <definedName name="LOLO" localSheetId="27" hidden="1">{#N/A,#N/A,FALSE,"BALLANTINE´S ";#N/A,#N/A,FALSE,"FUNDADOR"}</definedName>
    <definedName name="LOLO" localSheetId="31" hidden="1">{#N/A,#N/A,FALSE,"BALLANTINE´S ";#N/A,#N/A,FALSE,"FUNDADOR"}</definedName>
    <definedName name="LOLO" localSheetId="29" hidden="1">{#N/A,#N/A,FALSE,"BALLANTINE´S ";#N/A,#N/A,FALSE,"FUNDADOR"}</definedName>
    <definedName name="LOLO" localSheetId="23" hidden="1">{#N/A,#N/A,FALSE,"BALLANTINE´S ";#N/A,#N/A,FALSE,"FUNDADOR"}</definedName>
    <definedName name="LOLO" localSheetId="55" hidden="1">{#N/A,#N/A,FALSE,"BALLANTINE´S ";#N/A,#N/A,FALSE,"FUNDADOR"}</definedName>
    <definedName name="LOLO" hidden="1">{#N/A,#N/A,FALSE,"BALLANTINE´S ";#N/A,#N/A,FALSE,"FUNDADOR"}</definedName>
    <definedName name="LOLO1" localSheetId="25" hidden="1">{#N/A,#N/A,FALSE,"BALLANTINE´S ";#N/A,#N/A,FALSE,"FUNDADOR"}</definedName>
    <definedName name="LOLO1" localSheetId="27" hidden="1">{#N/A,#N/A,FALSE,"BALLANTINE´S ";#N/A,#N/A,FALSE,"FUNDADOR"}</definedName>
    <definedName name="LOLO1" localSheetId="31" hidden="1">{#N/A,#N/A,FALSE,"BALLANTINE´S ";#N/A,#N/A,FALSE,"FUNDADOR"}</definedName>
    <definedName name="LOLO1" localSheetId="29" hidden="1">{#N/A,#N/A,FALSE,"BALLANTINE´S ";#N/A,#N/A,FALSE,"FUNDADOR"}</definedName>
    <definedName name="LOLO1" localSheetId="23" hidden="1">{#N/A,#N/A,FALSE,"BALLANTINE´S ";#N/A,#N/A,FALSE,"FUNDADOR"}</definedName>
    <definedName name="LOLO1" localSheetId="55" hidden="1">{#N/A,#N/A,FALSE,"BALLANTINE´S ";#N/A,#N/A,FALSE,"FUNDADOR"}</definedName>
    <definedName name="LOLO1" hidden="1">{#N/A,#N/A,FALSE,"BALLANTINE´S ";#N/A,#N/A,FALSE,"FUNDADOR"}</definedName>
    <definedName name="LOLO2" localSheetId="25" hidden="1">{#N/A,#N/A,FALSE,"BALLANTINE´S ";#N/A,#N/A,FALSE,"FUNDADOR"}</definedName>
    <definedName name="LOLO2" localSheetId="27" hidden="1">{#N/A,#N/A,FALSE,"BALLANTINE´S ";#N/A,#N/A,FALSE,"FUNDADOR"}</definedName>
    <definedName name="LOLO2" localSheetId="31" hidden="1">{#N/A,#N/A,FALSE,"BALLANTINE´S ";#N/A,#N/A,FALSE,"FUNDADOR"}</definedName>
    <definedName name="LOLO2" localSheetId="29" hidden="1">{#N/A,#N/A,FALSE,"BALLANTINE´S ";#N/A,#N/A,FALSE,"FUNDADOR"}</definedName>
    <definedName name="LOLO2" localSheetId="23" hidden="1">{#N/A,#N/A,FALSE,"BALLANTINE´S ";#N/A,#N/A,FALSE,"FUNDADOR"}</definedName>
    <definedName name="LOLO2" localSheetId="55" hidden="1">{#N/A,#N/A,FALSE,"BALLANTINE´S ";#N/A,#N/A,FALSE,"FUNDADOR"}</definedName>
    <definedName name="LOLO2" hidden="1">{#N/A,#N/A,FALSE,"BALLANTINE´S ";#N/A,#N/A,FALSE,"FUNDADOR"}</definedName>
    <definedName name="lolo3" localSheetId="25" hidden="1">{#N/A,#N/A,FALSE,"BALLANTINE´S ";#N/A,#N/A,FALSE,"FUNDADOR"}</definedName>
    <definedName name="lolo3" localSheetId="27" hidden="1">{#N/A,#N/A,FALSE,"BALLANTINE´S ";#N/A,#N/A,FALSE,"FUNDADOR"}</definedName>
    <definedName name="lolo3" localSheetId="31" hidden="1">{#N/A,#N/A,FALSE,"BALLANTINE´S ";#N/A,#N/A,FALSE,"FUNDADOR"}</definedName>
    <definedName name="lolo3" localSheetId="29" hidden="1">{#N/A,#N/A,FALSE,"BALLANTINE´S ";#N/A,#N/A,FALSE,"FUNDADOR"}</definedName>
    <definedName name="lolo3" localSheetId="23" hidden="1">{#N/A,#N/A,FALSE,"BALLANTINE´S ";#N/A,#N/A,FALSE,"FUNDADOR"}</definedName>
    <definedName name="lolo3" localSheetId="55" hidden="1">{#N/A,#N/A,FALSE,"BALLANTINE´S ";#N/A,#N/A,FALSE,"FUNDADOR"}</definedName>
    <definedName name="lolo3" hidden="1">{#N/A,#N/A,FALSE,"BALLANTINE´S ";#N/A,#N/A,FALSE,"FUNDADOR"}</definedName>
    <definedName name="LON" localSheetId="39">[1]!_p1</definedName>
    <definedName name="LON" localSheetId="20">[1]!_p1</definedName>
    <definedName name="LON" localSheetId="4">[1]!_p1</definedName>
    <definedName name="LON" localSheetId="25">[1]!_p1</definedName>
    <definedName name="LON" localSheetId="27">[1]!_p1</definedName>
    <definedName name="LON" localSheetId="31">[1]!_p1</definedName>
    <definedName name="LON" localSheetId="35">[1]!_p1</definedName>
    <definedName name="LON" localSheetId="33">[1]!_p1</definedName>
    <definedName name="LON" localSheetId="53">[1]!_p1</definedName>
    <definedName name="LON" localSheetId="29">[1]!_p1</definedName>
    <definedName name="LON" localSheetId="49">[1]!_p1</definedName>
    <definedName name="LON" localSheetId="6">[1]!_p1</definedName>
    <definedName name="LON" localSheetId="41">[1]!_p1</definedName>
    <definedName name="LON" localSheetId="8">[1]!_p1</definedName>
    <definedName name="LON" localSheetId="43">[1]!_p1</definedName>
    <definedName name="LON" localSheetId="10">[1]!_p1</definedName>
    <definedName name="LON" localSheetId="37">[1]!_p1</definedName>
    <definedName name="LON" localSheetId="12">[1]!_p1</definedName>
    <definedName name="LON" localSheetId="51">[1]!_p1</definedName>
    <definedName name="LON" localSheetId="14">[1]!_p1</definedName>
    <definedName name="LON" localSheetId="23">[1]!_p1</definedName>
    <definedName name="LON" localSheetId="55">[0]!_p1</definedName>
    <definedName name="LON" localSheetId="47">[1]!_p1</definedName>
    <definedName name="LON" localSheetId="18">[1]!_p1</definedName>
    <definedName name="LON" localSheetId="45">[1]!_p1</definedName>
    <definedName name="LON" localSheetId="16">[1]!_p1</definedName>
    <definedName name="LON">[0]!_p1</definedName>
    <definedName name="LON_1" localSheetId="39">_p1</definedName>
    <definedName name="LON_1" localSheetId="20">_p1</definedName>
    <definedName name="LON_1" localSheetId="4">_p1</definedName>
    <definedName name="LON_1" localSheetId="25">_p1</definedName>
    <definedName name="LON_1" localSheetId="27">_p1</definedName>
    <definedName name="LON_1" localSheetId="31">_p1</definedName>
    <definedName name="LON_1" localSheetId="35">_p1</definedName>
    <definedName name="LON_1" localSheetId="33">_p1</definedName>
    <definedName name="LON_1" localSheetId="53">_p1</definedName>
    <definedName name="LON_1" localSheetId="29">_p1</definedName>
    <definedName name="LON_1" localSheetId="49">_p1</definedName>
    <definedName name="LON_1" localSheetId="6">_p1</definedName>
    <definedName name="LON_1" localSheetId="41">_p1</definedName>
    <definedName name="LON_1" localSheetId="8">_p1</definedName>
    <definedName name="LON_1" localSheetId="43">_p1</definedName>
    <definedName name="LON_1" localSheetId="10">_p1</definedName>
    <definedName name="LON_1" localSheetId="37">_p1</definedName>
    <definedName name="LON_1" localSheetId="12">_p1</definedName>
    <definedName name="LON_1" localSheetId="51">_p1</definedName>
    <definedName name="LON_1" localSheetId="14">_p1</definedName>
    <definedName name="LON_1" localSheetId="23">_p1</definedName>
    <definedName name="LON_1" localSheetId="55">_p1</definedName>
    <definedName name="LON_1" localSheetId="47">_p1</definedName>
    <definedName name="LON_1" localSheetId="18">_p1</definedName>
    <definedName name="LON_1" localSheetId="45">_p1</definedName>
    <definedName name="LON_1" localSheetId="16">_p1</definedName>
    <definedName name="LON_1">_p1</definedName>
    <definedName name="LON_2">"_p1"</definedName>
    <definedName name="LON_4">"_p1"</definedName>
    <definedName name="Lona" localSheetId="39">[1]!_p1</definedName>
    <definedName name="Lona" localSheetId="20">[1]!_p1</definedName>
    <definedName name="Lona" localSheetId="4">[1]!_p1</definedName>
    <definedName name="Lona" localSheetId="25">[1]!_p1</definedName>
    <definedName name="Lona" localSheetId="27">[1]!_p1</definedName>
    <definedName name="Lona" localSheetId="31">[1]!_p1</definedName>
    <definedName name="Lona" localSheetId="35">[1]!_p1</definedName>
    <definedName name="Lona" localSheetId="33">[1]!_p1</definedName>
    <definedName name="Lona" localSheetId="53">[1]!_p1</definedName>
    <definedName name="Lona" localSheetId="29">[1]!_p1</definedName>
    <definedName name="Lona" localSheetId="49">[1]!_p1</definedName>
    <definedName name="Lona" localSheetId="6">[1]!_p1</definedName>
    <definedName name="Lona" localSheetId="41">[1]!_p1</definedName>
    <definedName name="Lona" localSheetId="8">[1]!_p1</definedName>
    <definedName name="Lona" localSheetId="43">[1]!_p1</definedName>
    <definedName name="Lona" localSheetId="10">[1]!_p1</definedName>
    <definedName name="Lona" localSheetId="37">[1]!_p1</definedName>
    <definedName name="Lona" localSheetId="12">[1]!_p1</definedName>
    <definedName name="Lona" localSheetId="51">[1]!_p1</definedName>
    <definedName name="Lona" localSheetId="14">[1]!_p1</definedName>
    <definedName name="Lona" localSheetId="23">[1]!_p1</definedName>
    <definedName name="Lona" localSheetId="55">[0]!_p1</definedName>
    <definedName name="Lona" localSheetId="47">[1]!_p1</definedName>
    <definedName name="Lona" localSheetId="18">[1]!_p1</definedName>
    <definedName name="Lona" localSheetId="45">[1]!_p1</definedName>
    <definedName name="Lona" localSheetId="16">[1]!_p1</definedName>
    <definedName name="Lona">[0]!_p1</definedName>
    <definedName name="Lona_1" localSheetId="39">_p1</definedName>
    <definedName name="Lona_1" localSheetId="20">_p1</definedName>
    <definedName name="Lona_1" localSheetId="4">_p1</definedName>
    <definedName name="Lona_1" localSheetId="25">_p1</definedName>
    <definedName name="Lona_1" localSheetId="27">_p1</definedName>
    <definedName name="Lona_1" localSheetId="31">_p1</definedName>
    <definedName name="Lona_1" localSheetId="35">_p1</definedName>
    <definedName name="Lona_1" localSheetId="33">_p1</definedName>
    <definedName name="Lona_1" localSheetId="53">_p1</definedName>
    <definedName name="Lona_1" localSheetId="29">_p1</definedName>
    <definedName name="Lona_1" localSheetId="49">_p1</definedName>
    <definedName name="Lona_1" localSheetId="6">_p1</definedName>
    <definedName name="Lona_1" localSheetId="41">_p1</definedName>
    <definedName name="Lona_1" localSheetId="8">_p1</definedName>
    <definedName name="Lona_1" localSheetId="43">_p1</definedName>
    <definedName name="Lona_1" localSheetId="10">_p1</definedName>
    <definedName name="Lona_1" localSheetId="37">_p1</definedName>
    <definedName name="Lona_1" localSheetId="12">_p1</definedName>
    <definedName name="Lona_1" localSheetId="51">_p1</definedName>
    <definedName name="Lona_1" localSheetId="14">_p1</definedName>
    <definedName name="Lona_1" localSheetId="23">_p1</definedName>
    <definedName name="Lona_1" localSheetId="55">_p1</definedName>
    <definedName name="Lona_1" localSheetId="47">_p1</definedName>
    <definedName name="Lona_1" localSheetId="18">_p1</definedName>
    <definedName name="Lona_1" localSheetId="45">_p1</definedName>
    <definedName name="Lona_1" localSheetId="16">_p1</definedName>
    <definedName name="Lona_1">_p1</definedName>
    <definedName name="Lona_2">"_p1"</definedName>
    <definedName name="Lona_4">"_p1"</definedName>
    <definedName name="lonado" localSheetId="39">[1]!_p1</definedName>
    <definedName name="lonado" localSheetId="20">[1]!_p1</definedName>
    <definedName name="lonado" localSheetId="4">[1]!_p1</definedName>
    <definedName name="lonado" localSheetId="25">[1]!_p1</definedName>
    <definedName name="lonado" localSheetId="27">[1]!_p1</definedName>
    <definedName name="lonado" localSheetId="31">[1]!_p1</definedName>
    <definedName name="lonado" localSheetId="35">[1]!_p1</definedName>
    <definedName name="lonado" localSheetId="33">[1]!_p1</definedName>
    <definedName name="lonado" localSheetId="53">[1]!_p1</definedName>
    <definedName name="lonado" localSheetId="29">[1]!_p1</definedName>
    <definedName name="lonado" localSheetId="49">[1]!_p1</definedName>
    <definedName name="lonado" localSheetId="6">[1]!_p1</definedName>
    <definedName name="lonado" localSheetId="41">[1]!_p1</definedName>
    <definedName name="lonado" localSheetId="8">[1]!_p1</definedName>
    <definedName name="lonado" localSheetId="43">[1]!_p1</definedName>
    <definedName name="lonado" localSheetId="10">[1]!_p1</definedName>
    <definedName name="lonado" localSheetId="37">[1]!_p1</definedName>
    <definedName name="lonado" localSheetId="12">[1]!_p1</definedName>
    <definedName name="lonado" localSheetId="51">[1]!_p1</definedName>
    <definedName name="lonado" localSheetId="14">[1]!_p1</definedName>
    <definedName name="lonado" localSheetId="23">[1]!_p1</definedName>
    <definedName name="lonado" localSheetId="55">[0]!_p1</definedName>
    <definedName name="lonado" localSheetId="47">[1]!_p1</definedName>
    <definedName name="lonado" localSheetId="18">[1]!_p1</definedName>
    <definedName name="lonado" localSheetId="45">[1]!_p1</definedName>
    <definedName name="lonado" localSheetId="16">[1]!_p1</definedName>
    <definedName name="lonado">[0]!_p1</definedName>
    <definedName name="lonado_1" localSheetId="39">_p1</definedName>
    <definedName name="lonado_1" localSheetId="20">_p1</definedName>
    <definedName name="lonado_1" localSheetId="4">_p1</definedName>
    <definedName name="lonado_1" localSheetId="25">_p1</definedName>
    <definedName name="lonado_1" localSheetId="27">_p1</definedName>
    <definedName name="lonado_1" localSheetId="31">_p1</definedName>
    <definedName name="lonado_1" localSheetId="35">_p1</definedName>
    <definedName name="lonado_1" localSheetId="33">_p1</definedName>
    <definedName name="lonado_1" localSheetId="53">_p1</definedName>
    <definedName name="lonado_1" localSheetId="29">_p1</definedName>
    <definedName name="lonado_1" localSheetId="49">_p1</definedName>
    <definedName name="lonado_1" localSheetId="6">_p1</definedName>
    <definedName name="lonado_1" localSheetId="41">_p1</definedName>
    <definedName name="lonado_1" localSheetId="8">_p1</definedName>
    <definedName name="lonado_1" localSheetId="43">_p1</definedName>
    <definedName name="lonado_1" localSheetId="10">_p1</definedName>
    <definedName name="lonado_1" localSheetId="37">_p1</definedName>
    <definedName name="lonado_1" localSheetId="12">_p1</definedName>
    <definedName name="lonado_1" localSheetId="51">_p1</definedName>
    <definedName name="lonado_1" localSheetId="14">_p1</definedName>
    <definedName name="lonado_1" localSheetId="23">_p1</definedName>
    <definedName name="lonado_1" localSheetId="55">_p1</definedName>
    <definedName name="lonado_1" localSheetId="47">_p1</definedName>
    <definedName name="lonado_1" localSheetId="18">_p1</definedName>
    <definedName name="lonado_1" localSheetId="45">_p1</definedName>
    <definedName name="lonado_1" localSheetId="16">_p1</definedName>
    <definedName name="lonado_1">_p1</definedName>
    <definedName name="lonado_2">"_p1"</definedName>
    <definedName name="lonado_4">"_p1"</definedName>
    <definedName name="LOPES">#REF!</definedName>
    <definedName name="lou">#REF!</definedName>
    <definedName name="Lounge">#REF!</definedName>
    <definedName name="lov" localSheetId="39">[1]!_p1</definedName>
    <definedName name="lov" localSheetId="20">[1]!_p1</definedName>
    <definedName name="lov" localSheetId="4">[1]!_p1</definedName>
    <definedName name="lov" localSheetId="25">[1]!_p1</definedName>
    <definedName name="lov" localSheetId="27">[1]!_p1</definedName>
    <definedName name="lov" localSheetId="31">[1]!_p1</definedName>
    <definedName name="lov" localSheetId="35">[1]!_p1</definedName>
    <definedName name="lov" localSheetId="33">[1]!_p1</definedName>
    <definedName name="lov" localSheetId="53">[1]!_p1</definedName>
    <definedName name="lov" localSheetId="29">[1]!_p1</definedName>
    <definedName name="lov" localSheetId="49">[1]!_p1</definedName>
    <definedName name="lov" localSheetId="6">[1]!_p1</definedName>
    <definedName name="lov" localSheetId="41">[1]!_p1</definedName>
    <definedName name="lov" localSheetId="8">[1]!_p1</definedName>
    <definedName name="lov" localSheetId="43">[1]!_p1</definedName>
    <definedName name="lov" localSheetId="10">[1]!_p1</definedName>
    <definedName name="lov" localSheetId="37">[1]!_p1</definedName>
    <definedName name="lov" localSheetId="12">[1]!_p1</definedName>
    <definedName name="lov" localSheetId="51">[1]!_p1</definedName>
    <definedName name="lov" localSheetId="14">[1]!_p1</definedName>
    <definedName name="lov" localSheetId="23">[1]!_p1</definedName>
    <definedName name="lov" localSheetId="55">[0]!_p1</definedName>
    <definedName name="lov" localSheetId="47">[1]!_p1</definedName>
    <definedName name="lov" localSheetId="18">[1]!_p1</definedName>
    <definedName name="lov" localSheetId="45">[1]!_p1</definedName>
    <definedName name="lov" localSheetId="16">[1]!_p1</definedName>
    <definedName name="lov">[0]!_p1</definedName>
    <definedName name="lov_15">#NAME?</definedName>
    <definedName name="lov_16">#NAME?</definedName>
    <definedName name="lov_17">#NAME?</definedName>
    <definedName name="LOVAIS_VIVO_OK" localSheetId="39">[1]!_p1</definedName>
    <definedName name="LOVAIS_VIVO_OK" localSheetId="20">[1]!_p1</definedName>
    <definedName name="LOVAIS_VIVO_OK" localSheetId="4">[1]!_p1</definedName>
    <definedName name="LOVAIS_VIVO_OK" localSheetId="25">[1]!_p1</definedName>
    <definedName name="LOVAIS_VIVO_OK" localSheetId="27">[1]!_p1</definedName>
    <definedName name="LOVAIS_VIVO_OK" localSheetId="31">[1]!_p1</definedName>
    <definedName name="LOVAIS_VIVO_OK" localSheetId="35">[1]!_p1</definedName>
    <definedName name="LOVAIS_VIVO_OK" localSheetId="33">[1]!_p1</definedName>
    <definedName name="LOVAIS_VIVO_OK" localSheetId="53">[1]!_p1</definedName>
    <definedName name="LOVAIS_VIVO_OK" localSheetId="29">[1]!_p1</definedName>
    <definedName name="LOVAIS_VIVO_OK" localSheetId="49">[1]!_p1</definedName>
    <definedName name="LOVAIS_VIVO_OK" localSheetId="6">[1]!_p1</definedName>
    <definedName name="LOVAIS_VIVO_OK" localSheetId="41">[1]!_p1</definedName>
    <definedName name="LOVAIS_VIVO_OK" localSheetId="8">[1]!_p1</definedName>
    <definedName name="LOVAIS_VIVO_OK" localSheetId="43">[1]!_p1</definedName>
    <definedName name="LOVAIS_VIVO_OK" localSheetId="10">[1]!_p1</definedName>
    <definedName name="LOVAIS_VIVO_OK" localSheetId="37">[1]!_p1</definedName>
    <definedName name="LOVAIS_VIVO_OK" localSheetId="12">[1]!_p1</definedName>
    <definedName name="LOVAIS_VIVO_OK" localSheetId="51">[1]!_p1</definedName>
    <definedName name="LOVAIS_VIVO_OK" localSheetId="14">[1]!_p1</definedName>
    <definedName name="LOVAIS_VIVO_OK" localSheetId="23">[1]!_p1</definedName>
    <definedName name="LOVAIS_VIVO_OK" localSheetId="55">[0]!_p1</definedName>
    <definedName name="LOVAIS_VIVO_OK" localSheetId="47">[1]!_p1</definedName>
    <definedName name="LOVAIS_VIVO_OK" localSheetId="18">[1]!_p1</definedName>
    <definedName name="LOVAIS_VIVO_OK" localSheetId="45">[1]!_p1</definedName>
    <definedName name="LOVAIS_VIVO_OK" localSheetId="16">[1]!_p1</definedName>
    <definedName name="LOVAIS_VIVO_OK">[0]!_p1</definedName>
    <definedName name="LOVAIS_VIVO_OK_1" localSheetId="39">_p1</definedName>
    <definedName name="LOVAIS_VIVO_OK_1" localSheetId="20">_p1</definedName>
    <definedName name="LOVAIS_VIVO_OK_1" localSheetId="4">_p1</definedName>
    <definedName name="LOVAIS_VIVO_OK_1" localSheetId="25">_p1</definedName>
    <definedName name="LOVAIS_VIVO_OK_1" localSheetId="27">_p1</definedName>
    <definedName name="LOVAIS_VIVO_OK_1" localSheetId="31">_p1</definedName>
    <definedName name="LOVAIS_VIVO_OK_1" localSheetId="35">_p1</definedName>
    <definedName name="LOVAIS_VIVO_OK_1" localSheetId="33">_p1</definedName>
    <definedName name="LOVAIS_VIVO_OK_1" localSheetId="53">_p1</definedName>
    <definedName name="LOVAIS_VIVO_OK_1" localSheetId="29">_p1</definedName>
    <definedName name="LOVAIS_VIVO_OK_1" localSheetId="49">_p1</definedName>
    <definedName name="LOVAIS_VIVO_OK_1" localSheetId="6">_p1</definedName>
    <definedName name="LOVAIS_VIVO_OK_1" localSheetId="41">_p1</definedName>
    <definedName name="LOVAIS_VIVO_OK_1" localSheetId="8">_p1</definedName>
    <definedName name="LOVAIS_VIVO_OK_1" localSheetId="43">_p1</definedName>
    <definedName name="LOVAIS_VIVO_OK_1" localSheetId="10">_p1</definedName>
    <definedName name="LOVAIS_VIVO_OK_1" localSheetId="37">_p1</definedName>
    <definedName name="LOVAIS_VIVO_OK_1" localSheetId="12">_p1</definedName>
    <definedName name="LOVAIS_VIVO_OK_1" localSheetId="51">_p1</definedName>
    <definedName name="LOVAIS_VIVO_OK_1" localSheetId="14">_p1</definedName>
    <definedName name="LOVAIS_VIVO_OK_1" localSheetId="23">_p1</definedName>
    <definedName name="LOVAIS_VIVO_OK_1" localSheetId="55">_p1</definedName>
    <definedName name="LOVAIS_VIVO_OK_1" localSheetId="47">_p1</definedName>
    <definedName name="LOVAIS_VIVO_OK_1" localSheetId="18">_p1</definedName>
    <definedName name="LOVAIS_VIVO_OK_1" localSheetId="45">_p1</definedName>
    <definedName name="LOVAIS_VIVO_OK_1" localSheetId="16">_p1</definedName>
    <definedName name="LOVAIS_VIVO_OK_1">_p1</definedName>
    <definedName name="LOVAIS_VIVO_OK_10">#NAME?</definedName>
    <definedName name="LOVAIS_VIVO_OK_16">#NAME?</definedName>
    <definedName name="LOVAIS_VIVO_OK_19">#NAME?</definedName>
    <definedName name="LOVAIS_VIVO_OK_2">"_p1"</definedName>
    <definedName name="LOVAIS_VIVO_OK_22">#NAME?</definedName>
    <definedName name="LOVAIS_VIVO_OK_3">#NAME?</definedName>
    <definedName name="LOVAIS_VIVO_OK_4">"_p1"</definedName>
    <definedName name="LR">#REF!</definedName>
    <definedName name="lsgh" localSheetId="25" hidden="1">{#N/A,#N/A,FALSE,"BALLANTINE´S ";#N/A,#N/A,FALSE,"FUNDADOR"}</definedName>
    <definedName name="lsgh" localSheetId="27" hidden="1">{#N/A,#N/A,FALSE,"BALLANTINE´S ";#N/A,#N/A,FALSE,"FUNDADOR"}</definedName>
    <definedName name="lsgh" localSheetId="31" hidden="1">{#N/A,#N/A,FALSE,"BALLANTINE´S ";#N/A,#N/A,FALSE,"FUNDADOR"}</definedName>
    <definedName name="lsgh" localSheetId="29" hidden="1">{#N/A,#N/A,FALSE,"BALLANTINE´S ";#N/A,#N/A,FALSE,"FUNDADOR"}</definedName>
    <definedName name="lsgh" localSheetId="23" hidden="1">{#N/A,#N/A,FALSE,"BALLANTINE´S ";#N/A,#N/A,FALSE,"FUNDADOR"}</definedName>
    <definedName name="lsgh" localSheetId="55" hidden="1">{#N/A,#N/A,FALSE,"BALLANTINE´S ";#N/A,#N/A,FALSE,"FUNDADOR"}</definedName>
    <definedName name="lsgh" hidden="1">{#N/A,#N/A,FALSE,"BALLANTINE´S ";#N/A,#N/A,FALSE,"FUNDADOR"}</definedName>
    <definedName name="lsl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l_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LST_COMERCIAL">#REF!</definedName>
    <definedName name="LTR">#REF!</definedName>
    <definedName name="LU">#REF!</definedName>
    <definedName name="luciana" localSheetId="39">[1]!_p1</definedName>
    <definedName name="luciana" localSheetId="20">[1]!_p1</definedName>
    <definedName name="luciana" localSheetId="4">[1]!_p1</definedName>
    <definedName name="luciana" localSheetId="25">[1]!_p1</definedName>
    <definedName name="luciana" localSheetId="27">[1]!_p1</definedName>
    <definedName name="luciana" localSheetId="31">[1]!_p1</definedName>
    <definedName name="luciana" localSheetId="35">[1]!_p1</definedName>
    <definedName name="luciana" localSheetId="33">[1]!_p1</definedName>
    <definedName name="luciana" localSheetId="53">[1]!_p1</definedName>
    <definedName name="luciana" localSheetId="29">[1]!_p1</definedName>
    <definedName name="luciana" localSheetId="49">[1]!_p1</definedName>
    <definedName name="luciana" localSheetId="6">[1]!_p1</definedName>
    <definedName name="luciana" localSheetId="41">[1]!_p1</definedName>
    <definedName name="luciana" localSheetId="8">[1]!_p1</definedName>
    <definedName name="luciana" localSheetId="43">[1]!_p1</definedName>
    <definedName name="luciana" localSheetId="10">[1]!_p1</definedName>
    <definedName name="luciana" localSheetId="37">[1]!_p1</definedName>
    <definedName name="luciana" localSheetId="12">[1]!_p1</definedName>
    <definedName name="luciana" localSheetId="51">[1]!_p1</definedName>
    <definedName name="luciana" localSheetId="14">[1]!_p1</definedName>
    <definedName name="luciana" localSheetId="23">[1]!_p1</definedName>
    <definedName name="luciana" localSheetId="55">[0]!_p1</definedName>
    <definedName name="luciana" localSheetId="47">[1]!_p1</definedName>
    <definedName name="luciana" localSheetId="18">[1]!_p1</definedName>
    <definedName name="luciana" localSheetId="45">[1]!_p1</definedName>
    <definedName name="luciana" localSheetId="16">[1]!_p1</definedName>
    <definedName name="luciana">[0]!_p1</definedName>
    <definedName name="luciana_1" localSheetId="39">_p1</definedName>
    <definedName name="luciana_1" localSheetId="20">_p1</definedName>
    <definedName name="luciana_1" localSheetId="4">_p1</definedName>
    <definedName name="luciana_1" localSheetId="25">_p1</definedName>
    <definedName name="luciana_1" localSheetId="27">_p1</definedName>
    <definedName name="luciana_1" localSheetId="31">_p1</definedName>
    <definedName name="luciana_1" localSheetId="35">_p1</definedName>
    <definedName name="luciana_1" localSheetId="33">_p1</definedName>
    <definedName name="luciana_1" localSheetId="53">_p1</definedName>
    <definedName name="luciana_1" localSheetId="29">_p1</definedName>
    <definedName name="luciana_1" localSheetId="49">_p1</definedName>
    <definedName name="luciana_1" localSheetId="6">_p1</definedName>
    <definedName name="luciana_1" localSheetId="41">_p1</definedName>
    <definedName name="luciana_1" localSheetId="8">_p1</definedName>
    <definedName name="luciana_1" localSheetId="43">_p1</definedName>
    <definedName name="luciana_1" localSheetId="10">_p1</definedName>
    <definedName name="luciana_1" localSheetId="37">_p1</definedName>
    <definedName name="luciana_1" localSheetId="12">_p1</definedName>
    <definedName name="luciana_1" localSheetId="51">_p1</definedName>
    <definedName name="luciana_1" localSheetId="14">_p1</definedName>
    <definedName name="luciana_1" localSheetId="23">_p1</definedName>
    <definedName name="luciana_1" localSheetId="55">_p1</definedName>
    <definedName name="luciana_1" localSheetId="47">_p1</definedName>
    <definedName name="luciana_1" localSheetId="18">_p1</definedName>
    <definedName name="luciana_1" localSheetId="45">_p1</definedName>
    <definedName name="luciana_1" localSheetId="16">_p1</definedName>
    <definedName name="luciana_1">_p1</definedName>
    <definedName name="luciana_2" localSheetId="39">_p1</definedName>
    <definedName name="luciana_2" localSheetId="20">_p1</definedName>
    <definedName name="luciana_2" localSheetId="4">_p1</definedName>
    <definedName name="luciana_2" localSheetId="25">_p1</definedName>
    <definedName name="luciana_2" localSheetId="27">_p1</definedName>
    <definedName name="luciana_2" localSheetId="31">_p1</definedName>
    <definedName name="luciana_2" localSheetId="35">_p1</definedName>
    <definedName name="luciana_2" localSheetId="33">_p1</definedName>
    <definedName name="luciana_2" localSheetId="53">_p1</definedName>
    <definedName name="luciana_2" localSheetId="29">_p1</definedName>
    <definedName name="luciana_2" localSheetId="49">_p1</definedName>
    <definedName name="luciana_2" localSheetId="6">_p1</definedName>
    <definedName name="luciana_2" localSheetId="41">_p1</definedName>
    <definedName name="luciana_2" localSheetId="8">_p1</definedName>
    <definedName name="luciana_2" localSheetId="43">_p1</definedName>
    <definedName name="luciana_2" localSheetId="10">_p1</definedName>
    <definedName name="luciana_2" localSheetId="37">_p1</definedName>
    <definedName name="luciana_2" localSheetId="12">_p1</definedName>
    <definedName name="luciana_2" localSheetId="51">_p1</definedName>
    <definedName name="luciana_2" localSheetId="14">_p1</definedName>
    <definedName name="luciana_2" localSheetId="23">_p1</definedName>
    <definedName name="luciana_2" localSheetId="55">_p1</definedName>
    <definedName name="luciana_2" localSheetId="47">_p1</definedName>
    <definedName name="luciana_2" localSheetId="18">_p1</definedName>
    <definedName name="luciana_2" localSheetId="45">_p1</definedName>
    <definedName name="luciana_2" localSheetId="16">_p1</definedName>
    <definedName name="luciana_2">_p1</definedName>
    <definedName name="luciana_3" localSheetId="39">_p1</definedName>
    <definedName name="luciana_3" localSheetId="20">_p1</definedName>
    <definedName name="luciana_3" localSheetId="4">_p1</definedName>
    <definedName name="luciana_3" localSheetId="25">_p1</definedName>
    <definedName name="luciana_3" localSheetId="27">_p1</definedName>
    <definedName name="luciana_3" localSheetId="31">_p1</definedName>
    <definedName name="luciana_3" localSheetId="35">_p1</definedName>
    <definedName name="luciana_3" localSheetId="33">_p1</definedName>
    <definedName name="luciana_3" localSheetId="53">_p1</definedName>
    <definedName name="luciana_3" localSheetId="29">_p1</definedName>
    <definedName name="luciana_3" localSheetId="49">_p1</definedName>
    <definedName name="luciana_3" localSheetId="6">_p1</definedName>
    <definedName name="luciana_3" localSheetId="41">_p1</definedName>
    <definedName name="luciana_3" localSheetId="8">_p1</definedName>
    <definedName name="luciana_3" localSheetId="43">_p1</definedName>
    <definedName name="luciana_3" localSheetId="10">_p1</definedName>
    <definedName name="luciana_3" localSheetId="37">_p1</definedName>
    <definedName name="luciana_3" localSheetId="12">_p1</definedName>
    <definedName name="luciana_3" localSheetId="51">_p1</definedName>
    <definedName name="luciana_3" localSheetId="14">_p1</definedName>
    <definedName name="luciana_3" localSheetId="23">_p1</definedName>
    <definedName name="luciana_3" localSheetId="55">_p1</definedName>
    <definedName name="luciana_3" localSheetId="47">_p1</definedName>
    <definedName name="luciana_3" localSheetId="18">_p1</definedName>
    <definedName name="luciana_3" localSheetId="45">_p1</definedName>
    <definedName name="luciana_3" localSheetId="16">_p1</definedName>
    <definedName name="luciana_3">_p1</definedName>
    <definedName name="luciana_4" localSheetId="39">_p1</definedName>
    <definedName name="luciana_4" localSheetId="20">_p1</definedName>
    <definedName name="luciana_4" localSheetId="4">_p1</definedName>
    <definedName name="luciana_4" localSheetId="25">_p1</definedName>
    <definedName name="luciana_4" localSheetId="27">_p1</definedName>
    <definedName name="luciana_4" localSheetId="31">_p1</definedName>
    <definedName name="luciana_4" localSheetId="35">_p1</definedName>
    <definedName name="luciana_4" localSheetId="33">_p1</definedName>
    <definedName name="luciana_4" localSheetId="53">_p1</definedName>
    <definedName name="luciana_4" localSheetId="29">_p1</definedName>
    <definedName name="luciana_4" localSheetId="49">_p1</definedName>
    <definedName name="luciana_4" localSheetId="6">_p1</definedName>
    <definedName name="luciana_4" localSheetId="41">_p1</definedName>
    <definedName name="luciana_4" localSheetId="8">_p1</definedName>
    <definedName name="luciana_4" localSheetId="43">_p1</definedName>
    <definedName name="luciana_4" localSheetId="10">_p1</definedName>
    <definedName name="luciana_4" localSheetId="37">_p1</definedName>
    <definedName name="luciana_4" localSheetId="12">_p1</definedName>
    <definedName name="luciana_4" localSheetId="51">_p1</definedName>
    <definedName name="luciana_4" localSheetId="14">_p1</definedName>
    <definedName name="luciana_4" localSheetId="23">_p1</definedName>
    <definedName name="luciana_4" localSheetId="55">_p1</definedName>
    <definedName name="luciana_4" localSheetId="47">_p1</definedName>
    <definedName name="luciana_4" localSheetId="18">_p1</definedName>
    <definedName name="luciana_4" localSheetId="45">_p1</definedName>
    <definedName name="luciana_4" localSheetId="16">_p1</definedName>
    <definedName name="luciana_4">_p1</definedName>
    <definedName name="luioli">#REF!</definedName>
    <definedName name="Luiz" localSheetId="39">[1]!_p1</definedName>
    <definedName name="Luiz" localSheetId="20">[1]!_p1</definedName>
    <definedName name="Luiz" localSheetId="4">[1]!_p1</definedName>
    <definedName name="Luiz" localSheetId="25">[1]!_p1</definedName>
    <definedName name="Luiz" localSheetId="27">[1]!_p1</definedName>
    <definedName name="Luiz" localSheetId="31">[1]!_p1</definedName>
    <definedName name="Luiz" localSheetId="35">[1]!_p1</definedName>
    <definedName name="Luiz" localSheetId="33">[1]!_p1</definedName>
    <definedName name="Luiz" localSheetId="53">[1]!_p1</definedName>
    <definedName name="Luiz" localSheetId="29">[1]!_p1</definedName>
    <definedName name="Luiz" localSheetId="49">[1]!_p1</definedName>
    <definedName name="Luiz" localSheetId="6">[1]!_p1</definedName>
    <definedName name="Luiz" localSheetId="41">[1]!_p1</definedName>
    <definedName name="Luiz" localSheetId="8">[1]!_p1</definedName>
    <definedName name="Luiz" localSheetId="43">[1]!_p1</definedName>
    <definedName name="Luiz" localSheetId="10">[1]!_p1</definedName>
    <definedName name="Luiz" localSheetId="37">[1]!_p1</definedName>
    <definedName name="Luiz" localSheetId="12">[1]!_p1</definedName>
    <definedName name="Luiz" localSheetId="51">[1]!_p1</definedName>
    <definedName name="Luiz" localSheetId="14">[1]!_p1</definedName>
    <definedName name="Luiz" localSheetId="23">[1]!_p1</definedName>
    <definedName name="Luiz" localSheetId="55">[0]!_p1</definedName>
    <definedName name="Luiz" localSheetId="47">[1]!_p1</definedName>
    <definedName name="Luiz" localSheetId="18">[1]!_p1</definedName>
    <definedName name="Luiz" localSheetId="45">[1]!_p1</definedName>
    <definedName name="Luiz" localSheetId="16">[1]!_p1</definedName>
    <definedName name="Luiz">[0]!_p1</definedName>
    <definedName name="Luiz_1" localSheetId="39">_p1</definedName>
    <definedName name="Luiz_1" localSheetId="20">_p1</definedName>
    <definedName name="Luiz_1" localSheetId="4">_p1</definedName>
    <definedName name="Luiz_1" localSheetId="25">_p1</definedName>
    <definedName name="Luiz_1" localSheetId="27">_p1</definedName>
    <definedName name="Luiz_1" localSheetId="31">_p1</definedName>
    <definedName name="Luiz_1" localSheetId="35">_p1</definedName>
    <definedName name="Luiz_1" localSheetId="33">_p1</definedName>
    <definedName name="Luiz_1" localSheetId="53">_p1</definedName>
    <definedName name="Luiz_1" localSheetId="29">_p1</definedName>
    <definedName name="Luiz_1" localSheetId="49">_p1</definedName>
    <definedName name="Luiz_1" localSheetId="6">_p1</definedName>
    <definedName name="Luiz_1" localSheetId="41">_p1</definedName>
    <definedName name="Luiz_1" localSheetId="8">_p1</definedName>
    <definedName name="Luiz_1" localSheetId="43">_p1</definedName>
    <definedName name="Luiz_1" localSheetId="10">_p1</definedName>
    <definedName name="Luiz_1" localSheetId="37">_p1</definedName>
    <definedName name="Luiz_1" localSheetId="12">_p1</definedName>
    <definedName name="Luiz_1" localSheetId="51">_p1</definedName>
    <definedName name="Luiz_1" localSheetId="14">_p1</definedName>
    <definedName name="Luiz_1" localSheetId="23">_p1</definedName>
    <definedName name="Luiz_1" localSheetId="55">_p1</definedName>
    <definedName name="Luiz_1" localSheetId="47">_p1</definedName>
    <definedName name="Luiz_1" localSheetId="18">_p1</definedName>
    <definedName name="Luiz_1" localSheetId="45">_p1</definedName>
    <definedName name="Luiz_1" localSheetId="16">_p1</definedName>
    <definedName name="Luiz_1">_p1</definedName>
    <definedName name="Luiz_2">"_p1"</definedName>
    <definedName name="Luiz_4">"_p1"</definedName>
    <definedName name="lula" localSheetId="39">OFFSET('ARACAJU PLAN'!File_Name,0,4,1,1)</definedName>
    <definedName name="lula" localSheetId="20">OFFSET('B.HORIZONTE PLAN'!File_Name,0,4,1,1)</definedName>
    <definedName name="lula" localSheetId="4">OFFSET('BOA VISTA PLAN'!File_Name,0,4,1,1)</definedName>
    <definedName name="lula" localSheetId="25">OFFSET('BRASILIA PLAN'!File_Name,0,4,1,1)</definedName>
    <definedName name="lula" localSheetId="27">OFFSET('C.GRANDE PLAN'!File_Name,0,4,1,1)</definedName>
    <definedName name="lula" localSheetId="31">OFFSET('CUIABÁ PLAN'!File_Name,0,4,1,1)</definedName>
    <definedName name="lula" localSheetId="35">OFFSET('CURITIBA PLAN'!File_Name,0,4,1,1)</definedName>
    <definedName name="lula" localSheetId="33">OFFSET('FLORIPA PLAN'!File_Name,0,4,1,1)</definedName>
    <definedName name="lula" localSheetId="53">OFFSET('FORTALEZA PLAN'!File_Name,0,4,1,1)</definedName>
    <definedName name="lula" localSheetId="29">OFFSET('GOIANIA PLAN'!File_Name,0,4,1,1)</definedName>
    <definedName name="lula" localSheetId="49">OFFSET('JOAO PESSOA PLAN'!File_Name,0,4,1,1)</definedName>
    <definedName name="lula" localSheetId="6">OFFSET('MACAPA PLAN'!File_Name,0,4,1,1)</definedName>
    <definedName name="lula" localSheetId="41">OFFSET('MACEIO PLAN'!File_Name,0,4,1,1)</definedName>
    <definedName name="lula" localSheetId="8">OFFSET('MANAUS PLAN'!File_Name,0,4,1,1)</definedName>
    <definedName name="lula" localSheetId="43">OFFSET('NATAL PLAN'!File_Name,0,4,1,1)</definedName>
    <definedName name="lula" localSheetId="10">OFFSET('PALMAS PLAN'!File_Name,0,4,1,1)</definedName>
    <definedName name="lula" localSheetId="37">OFFSET('POA PLAN'!File_Name,0,4,1,1)</definedName>
    <definedName name="lula" localSheetId="12">OFFSET('PORTO VELHO PLAN'!File_Name,0,4,1,1)</definedName>
    <definedName name="lula" localSheetId="51">OFFSET('RECIFE PLAN'!File_Name,0,4,1,1)</definedName>
    <definedName name="lula" localSheetId="14">OFFSET('RIO BRANCO PLAN'!File_Name,0,4,1,1)</definedName>
    <definedName name="lula" localSheetId="23">OFFSET('RIO PLAN'!File_Name,0,4,1,1)</definedName>
    <definedName name="lula" localSheetId="55">OFFSET('SALVADOR PLAN'!File_Name,0,4,1,1)</definedName>
    <definedName name="lula" localSheetId="47">OFFSET('SAO LUIS PLAN'!File_Name,0,4,1,1)</definedName>
    <definedName name="lula" localSheetId="18">OFFSET('SAO PAULO PLAN'!File_Name,0,4,1,1)</definedName>
    <definedName name="lula" localSheetId="45">OFFSET('TERESINA PLAN'!File_Name,0,4,1,1)</definedName>
    <definedName name="lula" localSheetId="16">OFFSET('VITORIA PLAN'!File_Name,0,4,1,1)</definedName>
    <definedName name="lula">OFFSET([0]!File_Name,0,4,1,1)</definedName>
    <definedName name="lula_10">#N/A</definedName>
    <definedName name="lula_11">#N/A</definedName>
    <definedName name="lula_12">#N/A</definedName>
    <definedName name="lula_21">#N/A</definedName>
    <definedName name="LUPITA" localSheetId="25" hidden="1">{#N/A,#N/A,FALSE,"BALLANTINE´S ";#N/A,#N/A,FALSE,"FUNDADOR"}</definedName>
    <definedName name="LUPITA" localSheetId="27" hidden="1">{#N/A,#N/A,FALSE,"BALLANTINE´S ";#N/A,#N/A,FALSE,"FUNDADOR"}</definedName>
    <definedName name="LUPITA" localSheetId="31" hidden="1">{#N/A,#N/A,FALSE,"BALLANTINE´S ";#N/A,#N/A,FALSE,"FUNDADOR"}</definedName>
    <definedName name="LUPITA" localSheetId="29" hidden="1">{#N/A,#N/A,FALSE,"BALLANTINE´S ";#N/A,#N/A,FALSE,"FUNDADOR"}</definedName>
    <definedName name="LUPITA" localSheetId="23" hidden="1">{#N/A,#N/A,FALSE,"BALLANTINE´S ";#N/A,#N/A,FALSE,"FUNDADOR"}</definedName>
    <definedName name="LUPITA" localSheetId="55" hidden="1">{#N/A,#N/A,FALSE,"BALLANTINE´S ";#N/A,#N/A,FALSE,"FUNDADOR"}</definedName>
    <definedName name="LUPITA" hidden="1">{#N/A,#N/A,FALSE,"BALLANTINE´S ";#N/A,#N/A,FALSE,"FUNDADOR"}</definedName>
    <definedName name="LUPITA1" localSheetId="25" hidden="1">{#N/A,#N/A,FALSE,"BALLANTINE´S ";#N/A,#N/A,FALSE,"FUNDADOR"}</definedName>
    <definedName name="LUPITA1" localSheetId="27" hidden="1">{#N/A,#N/A,FALSE,"BALLANTINE´S ";#N/A,#N/A,FALSE,"FUNDADOR"}</definedName>
    <definedName name="LUPITA1" localSheetId="31" hidden="1">{#N/A,#N/A,FALSE,"BALLANTINE´S ";#N/A,#N/A,FALSE,"FUNDADOR"}</definedName>
    <definedName name="LUPITA1" localSheetId="29" hidden="1">{#N/A,#N/A,FALSE,"BALLANTINE´S ";#N/A,#N/A,FALSE,"FUNDADOR"}</definedName>
    <definedName name="LUPITA1" localSheetId="23" hidden="1">{#N/A,#N/A,FALSE,"BALLANTINE´S ";#N/A,#N/A,FALSE,"FUNDADOR"}</definedName>
    <definedName name="LUPITA1" localSheetId="55" hidden="1">{#N/A,#N/A,FALSE,"BALLANTINE´S ";#N/A,#N/A,FALSE,"FUNDADOR"}</definedName>
    <definedName name="LUPITA1" hidden="1">{#N/A,#N/A,FALSE,"BALLANTINE´S ";#N/A,#N/A,FALSE,"FUNDADOR"}</definedName>
    <definedName name="LV_PY_MC">#REF!</definedName>
    <definedName name="LV_PY_QT">#REF!</definedName>
    <definedName name="LV_PY_YT">#REF!</definedName>
    <definedName name="M" localSheetId="39">[1]!_p1</definedName>
    <definedName name="M" localSheetId="20">[1]!_p1</definedName>
    <definedName name="M" localSheetId="4">[1]!_p1</definedName>
    <definedName name="M" localSheetId="25">[1]!_p1</definedName>
    <definedName name="M" localSheetId="27">[1]!_p1</definedName>
    <definedName name="M" localSheetId="31">[1]!_p1</definedName>
    <definedName name="M" localSheetId="35">[1]!_p1</definedName>
    <definedName name="M" localSheetId="33">[1]!_p1</definedName>
    <definedName name="M" localSheetId="53">[1]!_p1</definedName>
    <definedName name="M" localSheetId="29">[1]!_p1</definedName>
    <definedName name="M" localSheetId="49">[1]!_p1</definedName>
    <definedName name="M" localSheetId="6">[1]!_p1</definedName>
    <definedName name="M" localSheetId="41">[1]!_p1</definedName>
    <definedName name="M" localSheetId="8">[1]!_p1</definedName>
    <definedName name="M" localSheetId="43">[1]!_p1</definedName>
    <definedName name="M" localSheetId="10">[1]!_p1</definedName>
    <definedName name="M" localSheetId="37">[1]!_p1</definedName>
    <definedName name="M" localSheetId="12">[1]!_p1</definedName>
    <definedName name="M" localSheetId="51">[1]!_p1</definedName>
    <definedName name="M" localSheetId="14">[1]!_p1</definedName>
    <definedName name="M" localSheetId="23">[1]!_p1</definedName>
    <definedName name="M" localSheetId="55">[0]!_p1</definedName>
    <definedName name="M" localSheetId="47">[1]!_p1</definedName>
    <definedName name="M" localSheetId="18">[1]!_p1</definedName>
    <definedName name="M" localSheetId="45">[1]!_p1</definedName>
    <definedName name="M" localSheetId="16">[1]!_p1</definedName>
    <definedName name="M">[0]!_p1</definedName>
    <definedName name="m_1" localSheetId="39">_p1</definedName>
    <definedName name="m_1" localSheetId="20">_p1</definedName>
    <definedName name="m_1" localSheetId="4">_p1</definedName>
    <definedName name="m_1" localSheetId="25">_p1</definedName>
    <definedName name="m_1" localSheetId="27">_p1</definedName>
    <definedName name="m_1" localSheetId="31">_p1</definedName>
    <definedName name="m_1" localSheetId="35">_p1</definedName>
    <definedName name="m_1" localSheetId="33">_p1</definedName>
    <definedName name="m_1" localSheetId="53">_p1</definedName>
    <definedName name="m_1" localSheetId="29">_p1</definedName>
    <definedName name="m_1" localSheetId="49">_p1</definedName>
    <definedName name="m_1" localSheetId="6">_p1</definedName>
    <definedName name="m_1" localSheetId="41">_p1</definedName>
    <definedName name="m_1" localSheetId="8">_p1</definedName>
    <definedName name="m_1" localSheetId="43">_p1</definedName>
    <definedName name="m_1" localSheetId="10">_p1</definedName>
    <definedName name="m_1" localSheetId="37">_p1</definedName>
    <definedName name="m_1" localSheetId="12">_p1</definedName>
    <definedName name="m_1" localSheetId="51">_p1</definedName>
    <definedName name="m_1" localSheetId="14">_p1</definedName>
    <definedName name="m_1" localSheetId="23">_p1</definedName>
    <definedName name="m_1" localSheetId="55">_p1</definedName>
    <definedName name="m_1" localSheetId="47">_p1</definedName>
    <definedName name="m_1" localSheetId="18">_p1</definedName>
    <definedName name="m_1" localSheetId="45">_p1</definedName>
    <definedName name="m_1" localSheetId="16">_p1</definedName>
    <definedName name="m_1">_p1</definedName>
    <definedName name="M_10">#NAME?</definedName>
    <definedName name="M_15">#NAME?</definedName>
    <definedName name="M_16">#NAME?</definedName>
    <definedName name="M_17">#NAME?</definedName>
    <definedName name="M_18">#NAME?</definedName>
    <definedName name="M_19">#NAME?</definedName>
    <definedName name="M_2">#NAME?</definedName>
    <definedName name="M_22">#NAME?</definedName>
    <definedName name="M_3">#NAME?</definedName>
    <definedName name="M_4">#NAME?</definedName>
    <definedName name="m2_TOTAL">#REF!</definedName>
    <definedName name="m2_TOTAL_3">#REF!</definedName>
    <definedName name="ma" localSheetId="39">OFFSET('ARACAJU PLAN'!File_Name,0,4,1,1)</definedName>
    <definedName name="ma" localSheetId="20">OFFSET('B.HORIZONTE PLAN'!File_Name,0,4,1,1)</definedName>
    <definedName name="ma" localSheetId="4">OFFSET('BOA VISTA PLAN'!File_Name,0,4,1,1)</definedName>
    <definedName name="ma" localSheetId="25">OFFSET('BRASILIA PLAN'!File_Name,0,4,1,1)</definedName>
    <definedName name="ma" localSheetId="27">OFFSET('C.GRANDE PLAN'!File_Name,0,4,1,1)</definedName>
    <definedName name="ma" localSheetId="31">OFFSET('CUIABÁ PLAN'!File_Name,0,4,1,1)</definedName>
    <definedName name="ma" localSheetId="35">OFFSET('CURITIBA PLAN'!File_Name,0,4,1,1)</definedName>
    <definedName name="ma" localSheetId="33">OFFSET('FLORIPA PLAN'!File_Name,0,4,1,1)</definedName>
    <definedName name="ma" localSheetId="53">OFFSET('FORTALEZA PLAN'!File_Name,0,4,1,1)</definedName>
    <definedName name="ma" localSheetId="29">OFFSET('GOIANIA PLAN'!File_Name,0,4,1,1)</definedName>
    <definedName name="ma" localSheetId="49">OFFSET('JOAO PESSOA PLAN'!File_Name,0,4,1,1)</definedName>
    <definedName name="ma" localSheetId="6">OFFSET('MACAPA PLAN'!File_Name,0,4,1,1)</definedName>
    <definedName name="ma" localSheetId="41">OFFSET('MACEIO PLAN'!File_Name,0,4,1,1)</definedName>
    <definedName name="ma" localSheetId="8">OFFSET('MANAUS PLAN'!File_Name,0,4,1,1)</definedName>
    <definedName name="ma" localSheetId="43">OFFSET('NATAL PLAN'!File_Name,0,4,1,1)</definedName>
    <definedName name="ma" localSheetId="10">OFFSET('PALMAS PLAN'!File_Name,0,4,1,1)</definedName>
    <definedName name="ma" localSheetId="37">OFFSET('POA PLAN'!File_Name,0,4,1,1)</definedName>
    <definedName name="ma" localSheetId="12">OFFSET('PORTO VELHO PLAN'!File_Name,0,4,1,1)</definedName>
    <definedName name="ma" localSheetId="51">OFFSET('RECIFE PLAN'!File_Name,0,4,1,1)</definedName>
    <definedName name="ma" localSheetId="14">OFFSET('RIO BRANCO PLAN'!File_Name,0,4,1,1)</definedName>
    <definedName name="ma" localSheetId="23">OFFSET('RIO PLAN'!File_Name,0,4,1,1)</definedName>
    <definedName name="ma" localSheetId="55">OFFSET('SALVADOR PLAN'!File_Name,0,4,1,1)</definedName>
    <definedName name="ma" localSheetId="47">OFFSET('SAO LUIS PLAN'!File_Name,0,4,1,1)</definedName>
    <definedName name="ma" localSheetId="18">OFFSET('SAO PAULO PLAN'!File_Name,0,4,1,1)</definedName>
    <definedName name="ma" localSheetId="45">OFFSET('TERESINA PLAN'!File_Name,0,4,1,1)</definedName>
    <definedName name="ma" localSheetId="16">OFFSET('VITORIA PLAN'!File_Name,0,4,1,1)</definedName>
    <definedName name="ma">OFFSET([0]!File_Name,0,4,1,1)</definedName>
    <definedName name="mac">#REF!</definedName>
    <definedName name="maca">#REF!</definedName>
    <definedName name="macb">#REF!</definedName>
    <definedName name="Maceió">#REF!</definedName>
    <definedName name="MACRO">#REF!</definedName>
    <definedName name="MACRO_3">#REF!</definedName>
    <definedName name="MACRO_IMPRESS">#REF!</definedName>
    <definedName name="MACRO_PRICE">#REF!</definedName>
    <definedName name="MActu1">#REF!</definedName>
    <definedName name="Mag" localSheetId="39">[1]!_p1</definedName>
    <definedName name="Mag" localSheetId="20">[1]!_p1</definedName>
    <definedName name="Mag" localSheetId="4">[1]!_p1</definedName>
    <definedName name="Mag" localSheetId="25">[1]!_p1</definedName>
    <definedName name="Mag" localSheetId="27">[1]!_p1</definedName>
    <definedName name="Mag" localSheetId="31">[1]!_p1</definedName>
    <definedName name="Mag" localSheetId="35">[1]!_p1</definedName>
    <definedName name="Mag" localSheetId="33">[1]!_p1</definedName>
    <definedName name="Mag" localSheetId="53">[1]!_p1</definedName>
    <definedName name="Mag" localSheetId="29">[1]!_p1</definedName>
    <definedName name="Mag" localSheetId="49">[1]!_p1</definedName>
    <definedName name="Mag" localSheetId="6">[1]!_p1</definedName>
    <definedName name="Mag" localSheetId="41">[1]!_p1</definedName>
    <definedName name="Mag" localSheetId="8">[1]!_p1</definedName>
    <definedName name="Mag" localSheetId="43">[1]!_p1</definedName>
    <definedName name="Mag" localSheetId="10">[1]!_p1</definedName>
    <definedName name="Mag" localSheetId="37">[1]!_p1</definedName>
    <definedName name="Mag" localSheetId="12">[1]!_p1</definedName>
    <definedName name="Mag" localSheetId="51">[1]!_p1</definedName>
    <definedName name="Mag" localSheetId="14">[1]!_p1</definedName>
    <definedName name="Mag" localSheetId="23">[1]!_p1</definedName>
    <definedName name="Mag" localSheetId="55">[0]!_p1</definedName>
    <definedName name="Mag" localSheetId="47">[1]!_p1</definedName>
    <definedName name="Mag" localSheetId="18">[1]!_p1</definedName>
    <definedName name="Mag" localSheetId="45">[1]!_p1</definedName>
    <definedName name="Mag" localSheetId="16">[1]!_p1</definedName>
    <definedName name="Mag">[0]!_p1</definedName>
    <definedName name="MAG." localSheetId="25" hidden="1">{#N/A,#N/A,FALSE,"Sheet1 (2)"}</definedName>
    <definedName name="MAG." localSheetId="27" hidden="1">{#N/A,#N/A,FALSE,"Sheet1 (2)"}</definedName>
    <definedName name="MAG." localSheetId="31" hidden="1">{#N/A,#N/A,FALSE,"Sheet1 (2)"}</definedName>
    <definedName name="MAG." localSheetId="29" hidden="1">{#N/A,#N/A,FALSE,"Sheet1 (2)"}</definedName>
    <definedName name="MAG." localSheetId="23" hidden="1">{#N/A,#N/A,FALSE,"Sheet1 (2)"}</definedName>
    <definedName name="MAG." localSheetId="55" hidden="1">{#N/A,#N/A,FALSE,"Sheet1 (2)"}</definedName>
    <definedName name="MAG." hidden="1">{#N/A,#N/A,FALSE,"Sheet1 (2)"}</definedName>
    <definedName name="Mag_1" localSheetId="39">_p1</definedName>
    <definedName name="Mag_1" localSheetId="20">_p1</definedName>
    <definedName name="Mag_1" localSheetId="4">_p1</definedName>
    <definedName name="Mag_1" localSheetId="25">_p1</definedName>
    <definedName name="Mag_1" localSheetId="27">_p1</definedName>
    <definedName name="Mag_1" localSheetId="31">_p1</definedName>
    <definedName name="Mag_1" localSheetId="35">_p1</definedName>
    <definedName name="Mag_1" localSheetId="33">_p1</definedName>
    <definedName name="Mag_1" localSheetId="53">_p1</definedName>
    <definedName name="Mag_1" localSheetId="29">_p1</definedName>
    <definedName name="Mag_1" localSheetId="49">_p1</definedName>
    <definedName name="Mag_1" localSheetId="6">_p1</definedName>
    <definedName name="Mag_1" localSheetId="41">_p1</definedName>
    <definedName name="Mag_1" localSheetId="8">_p1</definedName>
    <definedName name="Mag_1" localSheetId="43">_p1</definedName>
    <definedName name="Mag_1" localSheetId="10">_p1</definedName>
    <definedName name="Mag_1" localSheetId="37">_p1</definedName>
    <definedName name="Mag_1" localSheetId="12">_p1</definedName>
    <definedName name="Mag_1" localSheetId="51">_p1</definedName>
    <definedName name="Mag_1" localSheetId="14">_p1</definedName>
    <definedName name="Mag_1" localSheetId="23">_p1</definedName>
    <definedName name="Mag_1" localSheetId="55">_p1</definedName>
    <definedName name="Mag_1" localSheetId="47">_p1</definedName>
    <definedName name="Mag_1" localSheetId="18">_p1</definedName>
    <definedName name="Mag_1" localSheetId="45">_p1</definedName>
    <definedName name="Mag_1" localSheetId="16">_p1</definedName>
    <definedName name="Mag_1">_p1</definedName>
    <definedName name="Mag_2">"_p1"</definedName>
    <definedName name="Mag_3">#NAME?</definedName>
    <definedName name="Mag_4">"_p1"</definedName>
    <definedName name="MAGALI96">#REF!</definedName>
    <definedName name="MAGALI97">#REF!</definedName>
    <definedName name="MAGALI98">#REF!</definedName>
    <definedName name="MAGALICPM96">#REF!</definedName>
    <definedName name="MAGALICPM97">#REF!</definedName>
    <definedName name="MAGALICPM98">#REF!</definedName>
    <definedName name="MAGALIMEDIACPM97">#REF!</definedName>
    <definedName name="magalitabela98">#REF!</definedName>
    <definedName name="Magazine">#REF!</definedName>
    <definedName name="MAGGI">#REF!</definedName>
    <definedName name="mai">#REF!</definedName>
    <definedName name="Maintenanc" localSheetId="25" hidden="1">{"'ID(2)'!$E$1:$N$4"}</definedName>
    <definedName name="Maintenanc" localSheetId="27" hidden="1">{"'ID(2)'!$E$1:$N$4"}</definedName>
    <definedName name="Maintenanc" localSheetId="31" hidden="1">{"'ID(2)'!$E$1:$N$4"}</definedName>
    <definedName name="Maintenanc" localSheetId="29" hidden="1">{"'ID(2)'!$E$1:$N$4"}</definedName>
    <definedName name="Maintenanc" localSheetId="23" hidden="1">{"'ID(2)'!$E$1:$N$4"}</definedName>
    <definedName name="Maintenanc" localSheetId="55" hidden="1">{"'ID(2)'!$E$1:$N$4"}</definedName>
    <definedName name="Maintenanc" hidden="1">{"'ID(2)'!$E$1:$N$4"}</definedName>
    <definedName name="Maintenanc_1" localSheetId="25" hidden="1">{"'ID(2)'!$E$1:$N$4"}</definedName>
    <definedName name="Maintenanc_1" localSheetId="27" hidden="1">{"'ID(2)'!$E$1:$N$4"}</definedName>
    <definedName name="Maintenanc_1" localSheetId="31" hidden="1">{"'ID(2)'!$E$1:$N$4"}</definedName>
    <definedName name="Maintenanc_1" localSheetId="29" hidden="1">{"'ID(2)'!$E$1:$N$4"}</definedName>
    <definedName name="Maintenanc_1" localSheetId="23" hidden="1">{"'ID(2)'!$E$1:$N$4"}</definedName>
    <definedName name="Maintenanc_1" localSheetId="55" hidden="1">{"'ID(2)'!$E$1:$N$4"}</definedName>
    <definedName name="Maintenanc_1" hidden="1">{"'ID(2)'!$E$1:$N$4"}</definedName>
    <definedName name="Maintenanc_2" localSheetId="25" hidden="1">{"'ID(2)'!$E$1:$N$4"}</definedName>
    <definedName name="Maintenanc_2" localSheetId="27" hidden="1">{"'ID(2)'!$E$1:$N$4"}</definedName>
    <definedName name="Maintenanc_2" localSheetId="31" hidden="1">{"'ID(2)'!$E$1:$N$4"}</definedName>
    <definedName name="Maintenanc_2" localSheetId="29" hidden="1">{"'ID(2)'!$E$1:$N$4"}</definedName>
    <definedName name="Maintenanc_2" localSheetId="23" hidden="1">{"'ID(2)'!$E$1:$N$4"}</definedName>
    <definedName name="Maintenanc_2" localSheetId="55" hidden="1">{"'ID(2)'!$E$1:$N$4"}</definedName>
    <definedName name="Maintenanc_2" hidden="1">{"'ID(2)'!$E$1:$N$4"}</definedName>
    <definedName name="Maintenanc_9" localSheetId="25" hidden="1">{"'ID(2)'!$E$1:$N$4"}</definedName>
    <definedName name="Maintenanc_9" localSheetId="27" hidden="1">{"'ID(2)'!$E$1:$N$4"}</definedName>
    <definedName name="Maintenanc_9" localSheetId="31" hidden="1">{"'ID(2)'!$E$1:$N$4"}</definedName>
    <definedName name="Maintenanc_9" localSheetId="29" hidden="1">{"'ID(2)'!$E$1:$N$4"}</definedName>
    <definedName name="Maintenanc_9" localSheetId="23" hidden="1">{"'ID(2)'!$E$1:$N$4"}</definedName>
    <definedName name="Maintenanc_9" localSheetId="55" hidden="1">{"'ID(2)'!$E$1:$N$4"}</definedName>
    <definedName name="Maintenanc_9" hidden="1">{"'ID(2)'!$E$1:$N$4"}</definedName>
    <definedName name="MAISGSAT">#REF!</definedName>
    <definedName name="MajorHeader">#REF!</definedName>
    <definedName name="malta">#REF!</definedName>
    <definedName name="mam" localSheetId="39">[1]!_p1</definedName>
    <definedName name="mam" localSheetId="20">[1]!_p1</definedName>
    <definedName name="mam" localSheetId="4">[1]!_p1</definedName>
    <definedName name="mam" localSheetId="25">[1]!_p1</definedName>
    <definedName name="mam" localSheetId="27">[1]!_p1</definedName>
    <definedName name="mam" localSheetId="31">[1]!_p1</definedName>
    <definedName name="mam" localSheetId="35">[1]!_p1</definedName>
    <definedName name="mam" localSheetId="33">[1]!_p1</definedName>
    <definedName name="mam" localSheetId="53">[1]!_p1</definedName>
    <definedName name="mam" localSheetId="29">[1]!_p1</definedName>
    <definedName name="mam" localSheetId="49">[1]!_p1</definedName>
    <definedName name="mam" localSheetId="6">[1]!_p1</definedName>
    <definedName name="mam" localSheetId="41">[1]!_p1</definedName>
    <definedName name="mam" localSheetId="8">[1]!_p1</definedName>
    <definedName name="mam" localSheetId="43">[1]!_p1</definedName>
    <definedName name="mam" localSheetId="10">[1]!_p1</definedName>
    <definedName name="mam" localSheetId="37">[1]!_p1</definedName>
    <definedName name="mam" localSheetId="12">[1]!_p1</definedName>
    <definedName name="mam" localSheetId="51">[1]!_p1</definedName>
    <definedName name="mam" localSheetId="14">[1]!_p1</definedName>
    <definedName name="mam" localSheetId="23">[1]!_p1</definedName>
    <definedName name="mam" localSheetId="55">[0]!_p1</definedName>
    <definedName name="mam" localSheetId="47">[1]!_p1</definedName>
    <definedName name="mam" localSheetId="18">[1]!_p1</definedName>
    <definedName name="mam" localSheetId="45">[1]!_p1</definedName>
    <definedName name="mam" localSheetId="16">[1]!_p1</definedName>
    <definedName name="mam">[0]!_p1</definedName>
    <definedName name="mam_1" localSheetId="39">_p1</definedName>
    <definedName name="mam_1" localSheetId="20">_p1</definedName>
    <definedName name="mam_1" localSheetId="4">_p1</definedName>
    <definedName name="mam_1" localSheetId="25">_p1</definedName>
    <definedName name="mam_1" localSheetId="27">_p1</definedName>
    <definedName name="mam_1" localSheetId="31">_p1</definedName>
    <definedName name="mam_1" localSheetId="35">_p1</definedName>
    <definedName name="mam_1" localSheetId="33">_p1</definedName>
    <definedName name="mam_1" localSheetId="53">_p1</definedName>
    <definedName name="mam_1" localSheetId="29">_p1</definedName>
    <definedName name="mam_1" localSheetId="49">_p1</definedName>
    <definedName name="mam_1" localSheetId="6">_p1</definedName>
    <definedName name="mam_1" localSheetId="41">_p1</definedName>
    <definedName name="mam_1" localSheetId="8">_p1</definedName>
    <definedName name="mam_1" localSheetId="43">_p1</definedName>
    <definedName name="mam_1" localSheetId="10">_p1</definedName>
    <definedName name="mam_1" localSheetId="37">_p1</definedName>
    <definedName name="mam_1" localSheetId="12">_p1</definedName>
    <definedName name="mam_1" localSheetId="51">_p1</definedName>
    <definedName name="mam_1" localSheetId="14">_p1</definedName>
    <definedName name="mam_1" localSheetId="23">_p1</definedName>
    <definedName name="mam_1" localSheetId="55">_p1</definedName>
    <definedName name="mam_1" localSheetId="47">_p1</definedName>
    <definedName name="mam_1" localSheetId="18">_p1</definedName>
    <definedName name="mam_1" localSheetId="45">_p1</definedName>
    <definedName name="mam_1" localSheetId="16">_p1</definedName>
    <definedName name="mam_1">_p1</definedName>
    <definedName name="mam_10">#NAME?</definedName>
    <definedName name="mam_16">#NAME?</definedName>
    <definedName name="mam_19">#NAME?</definedName>
    <definedName name="mam_2">"_p1"</definedName>
    <definedName name="mam_22">#NAME?</definedName>
    <definedName name="mam_3">#NAME?</definedName>
    <definedName name="mam_4">"_p1"</definedName>
    <definedName name="MAMAE">#REF!</definedName>
    <definedName name="mamamamammama" hidden="1">#REF!</definedName>
    <definedName name="MAN">#REF!</definedName>
    <definedName name="mane">#REF!</definedName>
    <definedName name="maneq">#REF!</definedName>
    <definedName name="manequ">#REF!</definedName>
    <definedName name="manequim">#REF!</definedName>
    <definedName name="MANEQUIM96">#REF!</definedName>
    <definedName name="MANEQUIM97">#REF!</definedName>
    <definedName name="MANEQUIM98">#REF!</definedName>
    <definedName name="MANEQUIMCPM96">#REF!</definedName>
    <definedName name="MANEQUIMCPM97">#REF!</definedName>
    <definedName name="MANEQUIMCPM98">#REF!</definedName>
    <definedName name="MANEQUIMCPMMEDIA97">#REF!</definedName>
    <definedName name="MANEQUIMMEDIA97">#REF!</definedName>
    <definedName name="MANEQUIMMÉDIA97">#REF!</definedName>
    <definedName name="MANEQUIMMEDIA97CIRC">#REF!</definedName>
    <definedName name="MANEQUIMMEDIA98CIRC">#REF!</definedName>
    <definedName name="manequimmediacpm98">#REF!</definedName>
    <definedName name="manequimpontocruz">#REF!</definedName>
    <definedName name="MANEQUIMPONTOCRUZ97">#REF!</definedName>
    <definedName name="MANEQUIMPONTOCRUZ98">#REF!</definedName>
    <definedName name="MANEQUIMPONTOCRUZCPM96">#REF!</definedName>
    <definedName name="MANEQUIMPONTOCRUZCPM97">#REF!</definedName>
    <definedName name="MANEQUIMPONTOCRUZCPM977">#REF!</definedName>
    <definedName name="MANEQUIMPONTOCRUZCPM98">#REF!</definedName>
    <definedName name="MANEQUIMPONTOCRUZCPMMEDIA97">#REF!</definedName>
    <definedName name="MANEQUIMPONTOCRUZMEDIA97">#REF!</definedName>
    <definedName name="MANNUM">#REF!</definedName>
    <definedName name="MAnt">#REF!</definedName>
    <definedName name="manu" localSheetId="25" hidden="1">{"'listino'!$A$1:$D$55"}</definedName>
    <definedName name="manu" localSheetId="27" hidden="1">{"'listino'!$A$1:$D$55"}</definedName>
    <definedName name="manu" localSheetId="31" hidden="1">{"'listino'!$A$1:$D$55"}</definedName>
    <definedName name="manu" localSheetId="29" hidden="1">{"'listino'!$A$1:$D$55"}</definedName>
    <definedName name="manu" localSheetId="23" hidden="1">{"'listino'!$A$1:$D$55"}</definedName>
    <definedName name="manu" localSheetId="55" hidden="1">{"'listino'!$A$1:$D$55"}</definedName>
    <definedName name="manu" hidden="1">{"'listino'!$A$1:$D$55"}</definedName>
    <definedName name="mAPA">#REF!</definedName>
    <definedName name="mar" localSheetId="39">[1]!_p1</definedName>
    <definedName name="mar" localSheetId="20">[1]!_p1</definedName>
    <definedName name="mar" localSheetId="4">[1]!_p1</definedName>
    <definedName name="mar" localSheetId="25">[1]!_p1</definedName>
    <definedName name="mar" localSheetId="27">[1]!_p1</definedName>
    <definedName name="mar" localSheetId="31">[1]!_p1</definedName>
    <definedName name="mar" localSheetId="35">[1]!_p1</definedName>
    <definedName name="mar" localSheetId="33">[1]!_p1</definedName>
    <definedName name="mar" localSheetId="53">[1]!_p1</definedName>
    <definedName name="mar" localSheetId="29">[1]!_p1</definedName>
    <definedName name="mar" localSheetId="49">[1]!_p1</definedName>
    <definedName name="mar" localSheetId="6">[1]!_p1</definedName>
    <definedName name="mar" localSheetId="41">[1]!_p1</definedName>
    <definedName name="mar" localSheetId="8">[1]!_p1</definedName>
    <definedName name="mar" localSheetId="43">[1]!_p1</definedName>
    <definedName name="mar" localSheetId="10">[1]!_p1</definedName>
    <definedName name="mar" localSheetId="37">[1]!_p1</definedName>
    <definedName name="mar" localSheetId="12">[1]!_p1</definedName>
    <definedName name="mar" localSheetId="51">[1]!_p1</definedName>
    <definedName name="mar" localSheetId="14">[1]!_p1</definedName>
    <definedName name="mar" localSheetId="23">[1]!_p1</definedName>
    <definedName name="mar" localSheetId="55">[0]!_p1</definedName>
    <definedName name="mar" localSheetId="47">[1]!_p1</definedName>
    <definedName name="mar" localSheetId="18">[1]!_p1</definedName>
    <definedName name="mar" localSheetId="45">[1]!_p1</definedName>
    <definedName name="mar" localSheetId="16">[1]!_p1</definedName>
    <definedName name="mar">[0]!_p1</definedName>
    <definedName name="mar_1" localSheetId="39">_p1</definedName>
    <definedName name="mar_1" localSheetId="20">_p1</definedName>
    <definedName name="mar_1" localSheetId="4">_p1</definedName>
    <definedName name="mar_1" localSheetId="25">_p1</definedName>
    <definedName name="mar_1" localSheetId="27">_p1</definedName>
    <definedName name="mar_1" localSheetId="31">_p1</definedName>
    <definedName name="mar_1" localSheetId="35">_p1</definedName>
    <definedName name="mar_1" localSheetId="33">_p1</definedName>
    <definedName name="mar_1" localSheetId="53">_p1</definedName>
    <definedName name="mar_1" localSheetId="29">_p1</definedName>
    <definedName name="mar_1" localSheetId="49">_p1</definedName>
    <definedName name="mar_1" localSheetId="6">_p1</definedName>
    <definedName name="mar_1" localSheetId="41">_p1</definedName>
    <definedName name="mar_1" localSheetId="8">_p1</definedName>
    <definedName name="mar_1" localSheetId="43">_p1</definedName>
    <definedName name="mar_1" localSheetId="10">_p1</definedName>
    <definedName name="mar_1" localSheetId="37">_p1</definedName>
    <definedName name="mar_1" localSheetId="12">_p1</definedName>
    <definedName name="mar_1" localSheetId="51">_p1</definedName>
    <definedName name="mar_1" localSheetId="14">_p1</definedName>
    <definedName name="mar_1" localSheetId="23">_p1</definedName>
    <definedName name="mar_1" localSheetId="55">_p1</definedName>
    <definedName name="mar_1" localSheetId="47">_p1</definedName>
    <definedName name="mar_1" localSheetId="18">_p1</definedName>
    <definedName name="mar_1" localSheetId="45">_p1</definedName>
    <definedName name="mar_1" localSheetId="16">_p1</definedName>
    <definedName name="mar_1">_p1</definedName>
    <definedName name="mar_10">#NAME?</definedName>
    <definedName name="mar_16">#NAME?</definedName>
    <definedName name="mar_19">#NAME?</definedName>
    <definedName name="mar_2">"_p1"</definedName>
    <definedName name="mar_22">#NAME?</definedName>
    <definedName name="mar_3">#NAME?</definedName>
    <definedName name="mar_4">"_p1"</definedName>
    <definedName name="maranhai" localSheetId="39">[1]!_p1</definedName>
    <definedName name="maranhai" localSheetId="20">[1]!_p1</definedName>
    <definedName name="maranhai" localSheetId="4">[1]!_p1</definedName>
    <definedName name="maranhai" localSheetId="25">[1]!_p1</definedName>
    <definedName name="maranhai" localSheetId="27">[1]!_p1</definedName>
    <definedName name="maranhai" localSheetId="31">[1]!_p1</definedName>
    <definedName name="maranhai" localSheetId="35">[1]!_p1</definedName>
    <definedName name="maranhai" localSheetId="33">[1]!_p1</definedName>
    <definedName name="maranhai" localSheetId="53">[1]!_p1</definedName>
    <definedName name="maranhai" localSheetId="29">[1]!_p1</definedName>
    <definedName name="maranhai" localSheetId="49">[1]!_p1</definedName>
    <definedName name="maranhai" localSheetId="6">[1]!_p1</definedName>
    <definedName name="maranhai" localSheetId="41">[1]!_p1</definedName>
    <definedName name="maranhai" localSheetId="8">[1]!_p1</definedName>
    <definedName name="maranhai" localSheetId="43">[1]!_p1</definedName>
    <definedName name="maranhai" localSheetId="10">[1]!_p1</definedName>
    <definedName name="maranhai" localSheetId="37">[1]!_p1</definedName>
    <definedName name="maranhai" localSheetId="12">[1]!_p1</definedName>
    <definedName name="maranhai" localSheetId="51">[1]!_p1</definedName>
    <definedName name="maranhai" localSheetId="14">[1]!_p1</definedName>
    <definedName name="maranhai" localSheetId="23">[1]!_p1</definedName>
    <definedName name="maranhai" localSheetId="55">[0]!_p1</definedName>
    <definedName name="maranhai" localSheetId="47">[1]!_p1</definedName>
    <definedName name="maranhai" localSheetId="18">[1]!_p1</definedName>
    <definedName name="maranhai" localSheetId="45">[1]!_p1</definedName>
    <definedName name="maranhai" localSheetId="16">[1]!_p1</definedName>
    <definedName name="maranhai">[0]!_p1</definedName>
    <definedName name="maranhai_1" localSheetId="39">_p1</definedName>
    <definedName name="maranhai_1" localSheetId="20">_p1</definedName>
    <definedName name="maranhai_1" localSheetId="4">_p1</definedName>
    <definedName name="maranhai_1" localSheetId="25">_p1</definedName>
    <definedName name="maranhai_1" localSheetId="27">_p1</definedName>
    <definedName name="maranhai_1" localSheetId="31">_p1</definedName>
    <definedName name="maranhai_1" localSheetId="35">_p1</definedName>
    <definedName name="maranhai_1" localSheetId="33">_p1</definedName>
    <definedName name="maranhai_1" localSheetId="53">_p1</definedName>
    <definedName name="maranhai_1" localSheetId="29">_p1</definedName>
    <definedName name="maranhai_1" localSheetId="49">_p1</definedName>
    <definedName name="maranhai_1" localSheetId="6">_p1</definedName>
    <definedName name="maranhai_1" localSheetId="41">_p1</definedName>
    <definedName name="maranhai_1" localSheetId="8">_p1</definedName>
    <definedName name="maranhai_1" localSheetId="43">_p1</definedName>
    <definedName name="maranhai_1" localSheetId="10">_p1</definedName>
    <definedName name="maranhai_1" localSheetId="37">_p1</definedName>
    <definedName name="maranhai_1" localSheetId="12">_p1</definedName>
    <definedName name="maranhai_1" localSheetId="51">_p1</definedName>
    <definedName name="maranhai_1" localSheetId="14">_p1</definedName>
    <definedName name="maranhai_1" localSheetId="23">_p1</definedName>
    <definedName name="maranhai_1" localSheetId="55">_p1</definedName>
    <definedName name="maranhai_1" localSheetId="47">_p1</definedName>
    <definedName name="maranhai_1" localSheetId="18">_p1</definedName>
    <definedName name="maranhai_1" localSheetId="45">_p1</definedName>
    <definedName name="maranhai_1" localSheetId="16">_p1</definedName>
    <definedName name="maranhai_1">_p1</definedName>
    <definedName name="maranhai_10">#NAME?</definedName>
    <definedName name="maranhai_16">#NAME?</definedName>
    <definedName name="maranhai_19">#NAME?</definedName>
    <definedName name="maranhai_2">"_p1"</definedName>
    <definedName name="maranhai_22">#NAME?</definedName>
    <definedName name="maranhai_3">#NAME?</definedName>
    <definedName name="maranhai_4">"_p1"</definedName>
    <definedName name="MARC">#REF!</definedName>
    <definedName name="MARCAS">#REF!</definedName>
    <definedName name="marce" localSheetId="39">[1]!_p1</definedName>
    <definedName name="marce" localSheetId="20">[1]!_p1</definedName>
    <definedName name="marce" localSheetId="4">[1]!_p1</definedName>
    <definedName name="marce" localSheetId="25">[1]!_p1</definedName>
    <definedName name="marce" localSheetId="27">[1]!_p1</definedName>
    <definedName name="marce" localSheetId="31">[1]!_p1</definedName>
    <definedName name="marce" localSheetId="35">[1]!_p1</definedName>
    <definedName name="marce" localSheetId="33">[1]!_p1</definedName>
    <definedName name="marce" localSheetId="53">[1]!_p1</definedName>
    <definedName name="marce" localSheetId="29">[1]!_p1</definedName>
    <definedName name="marce" localSheetId="49">[1]!_p1</definedName>
    <definedName name="marce" localSheetId="6">[1]!_p1</definedName>
    <definedName name="marce" localSheetId="41">[1]!_p1</definedName>
    <definedName name="marce" localSheetId="8">[1]!_p1</definedName>
    <definedName name="marce" localSheetId="43">[1]!_p1</definedName>
    <definedName name="marce" localSheetId="10">[1]!_p1</definedName>
    <definedName name="marce" localSheetId="37">[1]!_p1</definedName>
    <definedName name="marce" localSheetId="12">[1]!_p1</definedName>
    <definedName name="marce" localSheetId="51">[1]!_p1</definedName>
    <definedName name="marce" localSheetId="14">[1]!_p1</definedName>
    <definedName name="marce" localSheetId="23">[1]!_p1</definedName>
    <definedName name="marce" localSheetId="55">[0]!_p1</definedName>
    <definedName name="marce" localSheetId="47">[1]!_p1</definedName>
    <definedName name="marce" localSheetId="18">[1]!_p1</definedName>
    <definedName name="marce" localSheetId="45">[1]!_p1</definedName>
    <definedName name="marce" localSheetId="16">[1]!_p1</definedName>
    <definedName name="marce">[0]!_p1</definedName>
    <definedName name="marce_1" localSheetId="39">_p1</definedName>
    <definedName name="marce_1" localSheetId="20">_p1</definedName>
    <definedName name="marce_1" localSheetId="4">_p1</definedName>
    <definedName name="marce_1" localSheetId="25">_p1</definedName>
    <definedName name="marce_1" localSheetId="27">_p1</definedName>
    <definedName name="marce_1" localSheetId="31">_p1</definedName>
    <definedName name="marce_1" localSheetId="35">_p1</definedName>
    <definedName name="marce_1" localSheetId="33">_p1</definedName>
    <definedName name="marce_1" localSheetId="53">_p1</definedName>
    <definedName name="marce_1" localSheetId="29">_p1</definedName>
    <definedName name="marce_1" localSheetId="49">_p1</definedName>
    <definedName name="marce_1" localSheetId="6">_p1</definedName>
    <definedName name="marce_1" localSheetId="41">_p1</definedName>
    <definedName name="marce_1" localSheetId="8">_p1</definedName>
    <definedName name="marce_1" localSheetId="43">_p1</definedName>
    <definedName name="marce_1" localSheetId="10">_p1</definedName>
    <definedName name="marce_1" localSheetId="37">_p1</definedName>
    <definedName name="marce_1" localSheetId="12">_p1</definedName>
    <definedName name="marce_1" localSheetId="51">_p1</definedName>
    <definedName name="marce_1" localSheetId="14">_p1</definedName>
    <definedName name="marce_1" localSheetId="23">_p1</definedName>
    <definedName name="marce_1" localSheetId="55">_p1</definedName>
    <definedName name="marce_1" localSheetId="47">_p1</definedName>
    <definedName name="marce_1" localSheetId="18">_p1</definedName>
    <definedName name="marce_1" localSheetId="45">_p1</definedName>
    <definedName name="marce_1" localSheetId="16">_p1</definedName>
    <definedName name="marce_1">_p1</definedName>
    <definedName name="marce_2">"_p1"</definedName>
    <definedName name="marce_3">#NAME?</definedName>
    <definedName name="marce_4">"_p1"</definedName>
    <definedName name="marcel" localSheetId="25" hidden="1">{#N/A,#N/A,FALSE,"MONTHDET";#N/A,#N/A,FALSE,"ACTUAL"}</definedName>
    <definedName name="marcel" localSheetId="27" hidden="1">{#N/A,#N/A,FALSE,"MONTHDET";#N/A,#N/A,FALSE,"ACTUAL"}</definedName>
    <definedName name="marcel" localSheetId="31" hidden="1">{#N/A,#N/A,FALSE,"MONTHDET";#N/A,#N/A,FALSE,"ACTUAL"}</definedName>
    <definedName name="marcel" localSheetId="29" hidden="1">{#N/A,#N/A,FALSE,"MONTHDET";#N/A,#N/A,FALSE,"ACTUAL"}</definedName>
    <definedName name="marcel" localSheetId="23" hidden="1">{#N/A,#N/A,FALSE,"MONTHDET";#N/A,#N/A,FALSE,"ACTUAL"}</definedName>
    <definedName name="marcel" localSheetId="55" hidden="1">{#N/A,#N/A,FALSE,"MONTHDET";#N/A,#N/A,FALSE,"ACTUAL"}</definedName>
    <definedName name="marcel" hidden="1">{#N/A,#N/A,FALSE,"MONTHDET";#N/A,#N/A,FALSE,"ACTUAL"}</definedName>
    <definedName name="MARCELO">#REF!</definedName>
    <definedName name="marco">#REF!</definedName>
    <definedName name="Março" localSheetId="39">[1]!___p1</definedName>
    <definedName name="Março" localSheetId="20">[1]!___p1</definedName>
    <definedName name="Março" localSheetId="4">[1]!___p1</definedName>
    <definedName name="Março" localSheetId="25">[1]!___p1</definedName>
    <definedName name="Março" localSheetId="27">[1]!___p1</definedName>
    <definedName name="Março" localSheetId="31">[1]!___p1</definedName>
    <definedName name="Março" localSheetId="35">[1]!___p1</definedName>
    <definedName name="Março" localSheetId="33">[1]!___p1</definedName>
    <definedName name="Março" localSheetId="53">[1]!___p1</definedName>
    <definedName name="Março" localSheetId="29">[1]!___p1</definedName>
    <definedName name="Março" localSheetId="49">[1]!___p1</definedName>
    <definedName name="Março" localSheetId="6">[1]!___p1</definedName>
    <definedName name="Março" localSheetId="41">[1]!___p1</definedName>
    <definedName name="Março" localSheetId="8">[1]!___p1</definedName>
    <definedName name="Março" localSheetId="43">[1]!___p1</definedName>
    <definedName name="Março" localSheetId="10">[1]!___p1</definedName>
    <definedName name="Março" localSheetId="37">[1]!___p1</definedName>
    <definedName name="Março" localSheetId="12">[1]!___p1</definedName>
    <definedName name="Março" localSheetId="51">[1]!___p1</definedName>
    <definedName name="Março" localSheetId="14">[1]!___p1</definedName>
    <definedName name="Março" localSheetId="23">[1]!___p1</definedName>
    <definedName name="Março" localSheetId="55">[0]!___p1</definedName>
    <definedName name="Março" localSheetId="47">[1]!___p1</definedName>
    <definedName name="Março" localSheetId="18">[1]!___p1</definedName>
    <definedName name="Março" localSheetId="45">[1]!___p1</definedName>
    <definedName name="Março" localSheetId="16">[1]!___p1</definedName>
    <definedName name="Março">[0]!___p1</definedName>
    <definedName name="Margin">#REF!</definedName>
    <definedName name="maria" localSheetId="39">[1]!_p1</definedName>
    <definedName name="maria" localSheetId="20">[1]!_p1</definedName>
    <definedName name="maria" localSheetId="4">[1]!_p1</definedName>
    <definedName name="maria" localSheetId="25">[1]!_p1</definedName>
    <definedName name="maria" localSheetId="27">[1]!_p1</definedName>
    <definedName name="maria" localSheetId="31">[1]!_p1</definedName>
    <definedName name="maria" localSheetId="35">[1]!_p1</definedName>
    <definedName name="maria" localSheetId="33">[1]!_p1</definedName>
    <definedName name="maria" localSheetId="53">[1]!_p1</definedName>
    <definedName name="maria" localSheetId="29">[1]!_p1</definedName>
    <definedName name="maria" localSheetId="49">[1]!_p1</definedName>
    <definedName name="maria" localSheetId="6">[1]!_p1</definedName>
    <definedName name="maria" localSheetId="41">[1]!_p1</definedName>
    <definedName name="maria" localSheetId="8">[1]!_p1</definedName>
    <definedName name="maria" localSheetId="43">[1]!_p1</definedName>
    <definedName name="maria" localSheetId="10">[1]!_p1</definedName>
    <definedName name="maria" localSheetId="37">[1]!_p1</definedName>
    <definedName name="maria" localSheetId="12">[1]!_p1</definedName>
    <definedName name="maria" localSheetId="51">[1]!_p1</definedName>
    <definedName name="maria" localSheetId="14">[1]!_p1</definedName>
    <definedName name="maria" localSheetId="23">[1]!_p1</definedName>
    <definedName name="maria" localSheetId="55">[0]!_p1</definedName>
    <definedName name="maria" localSheetId="47">[1]!_p1</definedName>
    <definedName name="maria" localSheetId="18">[1]!_p1</definedName>
    <definedName name="maria" localSheetId="45">[1]!_p1</definedName>
    <definedName name="maria" localSheetId="16">[1]!_p1</definedName>
    <definedName name="maria">[0]!_p1</definedName>
    <definedName name="maria_1" localSheetId="39">_p1</definedName>
    <definedName name="maria_1" localSheetId="20">_p1</definedName>
    <definedName name="maria_1" localSheetId="4">_p1</definedName>
    <definedName name="maria_1" localSheetId="25">_p1</definedName>
    <definedName name="maria_1" localSheetId="27">_p1</definedName>
    <definedName name="maria_1" localSheetId="31">_p1</definedName>
    <definedName name="maria_1" localSheetId="35">_p1</definedName>
    <definedName name="maria_1" localSheetId="33">_p1</definedName>
    <definedName name="maria_1" localSheetId="53">_p1</definedName>
    <definedName name="maria_1" localSheetId="29">_p1</definedName>
    <definedName name="maria_1" localSheetId="49">_p1</definedName>
    <definedName name="maria_1" localSheetId="6">_p1</definedName>
    <definedName name="maria_1" localSheetId="41">_p1</definedName>
    <definedName name="maria_1" localSheetId="8">_p1</definedName>
    <definedName name="maria_1" localSheetId="43">_p1</definedName>
    <definedName name="maria_1" localSheetId="10">_p1</definedName>
    <definedName name="maria_1" localSheetId="37">_p1</definedName>
    <definedName name="maria_1" localSheetId="12">_p1</definedName>
    <definedName name="maria_1" localSheetId="51">_p1</definedName>
    <definedName name="maria_1" localSheetId="14">_p1</definedName>
    <definedName name="maria_1" localSheetId="23">_p1</definedName>
    <definedName name="maria_1" localSheetId="55">_p1</definedName>
    <definedName name="maria_1" localSheetId="47">_p1</definedName>
    <definedName name="maria_1" localSheetId="18">_p1</definedName>
    <definedName name="maria_1" localSheetId="45">_p1</definedName>
    <definedName name="maria_1" localSheetId="16">_p1</definedName>
    <definedName name="maria_1">_p1</definedName>
    <definedName name="maria_10">#NAME?</definedName>
    <definedName name="maria_16">#NAME?</definedName>
    <definedName name="maria_19">#NAME?</definedName>
    <definedName name="maria_2">"_p1"</definedName>
    <definedName name="maria_22">#NAME?</definedName>
    <definedName name="maria_3">#NAME?</definedName>
    <definedName name="maria_4">"_p1"</definedName>
    <definedName name="MARIE96">#REF!</definedName>
    <definedName name="MARIE97">#REF!</definedName>
    <definedName name="MARIE98">#REF!</definedName>
    <definedName name="marieclaire">#REF!</definedName>
    <definedName name="MARIECLAIRE97">#REF!</definedName>
    <definedName name="MARIECLAIRECPM96">#REF!</definedName>
    <definedName name="MARIECLAIRECPM97">#REF!</definedName>
    <definedName name="MARIECLAIRECPM98">#REF!</definedName>
    <definedName name="MARIECLAIRECPMT96">#REF!</definedName>
    <definedName name="MARIECLAIRECPMT97">#REF!</definedName>
    <definedName name="MARIECLAIRECPMT98">#REF!</definedName>
    <definedName name="MARIECLAIREMEDIACPM97">#REF!</definedName>
    <definedName name="marieclairetabela98">#REF!</definedName>
    <definedName name="marilda">#REF!</definedName>
    <definedName name="marin" localSheetId="39">[1]!_p1</definedName>
    <definedName name="marin" localSheetId="20">[1]!_p1</definedName>
    <definedName name="marin" localSheetId="4">[1]!_p1</definedName>
    <definedName name="marin" localSheetId="25">[1]!_p1</definedName>
    <definedName name="marin" localSheetId="27">[1]!_p1</definedName>
    <definedName name="marin" localSheetId="31">[1]!_p1</definedName>
    <definedName name="marin" localSheetId="35">[1]!_p1</definedName>
    <definedName name="marin" localSheetId="33">[1]!_p1</definedName>
    <definedName name="marin" localSheetId="53">[1]!_p1</definedName>
    <definedName name="marin" localSheetId="29">[1]!_p1</definedName>
    <definedName name="marin" localSheetId="49">[1]!_p1</definedName>
    <definedName name="marin" localSheetId="6">[1]!_p1</definedName>
    <definedName name="marin" localSheetId="41">[1]!_p1</definedName>
    <definedName name="marin" localSheetId="8">[1]!_p1</definedName>
    <definedName name="marin" localSheetId="43">[1]!_p1</definedName>
    <definedName name="marin" localSheetId="10">[1]!_p1</definedName>
    <definedName name="marin" localSheetId="37">[1]!_p1</definedName>
    <definedName name="marin" localSheetId="12">[1]!_p1</definedName>
    <definedName name="marin" localSheetId="51">[1]!_p1</definedName>
    <definedName name="marin" localSheetId="14">[1]!_p1</definedName>
    <definedName name="marin" localSheetId="23">[1]!_p1</definedName>
    <definedName name="marin" localSheetId="55">[0]!_p1</definedName>
    <definedName name="marin" localSheetId="47">[1]!_p1</definedName>
    <definedName name="marin" localSheetId="18">[1]!_p1</definedName>
    <definedName name="marin" localSheetId="45">[1]!_p1</definedName>
    <definedName name="marin" localSheetId="16">[1]!_p1</definedName>
    <definedName name="marin">[0]!_p1</definedName>
    <definedName name="marin_1" localSheetId="39">_p1</definedName>
    <definedName name="marin_1" localSheetId="20">_p1</definedName>
    <definedName name="marin_1" localSheetId="4">_p1</definedName>
    <definedName name="marin_1" localSheetId="25">_p1</definedName>
    <definedName name="marin_1" localSheetId="27">_p1</definedName>
    <definedName name="marin_1" localSheetId="31">_p1</definedName>
    <definedName name="marin_1" localSheetId="35">_p1</definedName>
    <definedName name="marin_1" localSheetId="33">_p1</definedName>
    <definedName name="marin_1" localSheetId="53">_p1</definedName>
    <definedName name="marin_1" localSheetId="29">_p1</definedName>
    <definedName name="marin_1" localSheetId="49">_p1</definedName>
    <definedName name="marin_1" localSheetId="6">_p1</definedName>
    <definedName name="marin_1" localSheetId="41">_p1</definedName>
    <definedName name="marin_1" localSheetId="8">_p1</definedName>
    <definedName name="marin_1" localSheetId="43">_p1</definedName>
    <definedName name="marin_1" localSheetId="10">_p1</definedName>
    <definedName name="marin_1" localSheetId="37">_p1</definedName>
    <definedName name="marin_1" localSheetId="12">_p1</definedName>
    <definedName name="marin_1" localSheetId="51">_p1</definedName>
    <definedName name="marin_1" localSheetId="14">_p1</definedName>
    <definedName name="marin_1" localSheetId="23">_p1</definedName>
    <definedName name="marin_1" localSheetId="55">_p1</definedName>
    <definedName name="marin_1" localSheetId="47">_p1</definedName>
    <definedName name="marin_1" localSheetId="18">_p1</definedName>
    <definedName name="marin_1" localSheetId="45">_p1</definedName>
    <definedName name="marin_1" localSheetId="16">_p1</definedName>
    <definedName name="marin_1">_p1</definedName>
    <definedName name="marin_10">#NAME?</definedName>
    <definedName name="marin_16">#NAME?</definedName>
    <definedName name="marin_19">#NAME?</definedName>
    <definedName name="marin_2">"_p1"</definedName>
    <definedName name="marin_22">#NAME?</definedName>
    <definedName name="marin_3">#NAME?</definedName>
    <definedName name="marin_4">"_p1"</definedName>
    <definedName name="mark">#REF!</definedName>
    <definedName name="mark_1">#REF!</definedName>
    <definedName name="mark_15">#REF!</definedName>
    <definedName name="mark_16">#REF!</definedName>
    <definedName name="mark_17">#REF!</definedName>
    <definedName name="mark_18">#REF!</definedName>
    <definedName name="mark_2">#REF!</definedName>
    <definedName name="mark_20">#REF!</definedName>
    <definedName name="mark_3">#REF!</definedName>
    <definedName name="mark_4">#REF!</definedName>
    <definedName name="mark_8">#REF!</definedName>
    <definedName name="Market" localSheetId="25" hidden="1">{#N/A,#N/A,FALSE,"CARATUL";#N/A,#N/A,FALSE,"PROFIT AND LOSS";#N/A,#N/A,FALSE,"GRAFICO_PBT";#N/A,#N/A,FALSE,"EXPLIC.VARIANTE";#N/A,#N/A,FALSE,"GENERAL EXP.AREA"}</definedName>
    <definedName name="Market" localSheetId="27" hidden="1">{#N/A,#N/A,FALSE,"CARATUL";#N/A,#N/A,FALSE,"PROFIT AND LOSS";#N/A,#N/A,FALSE,"GRAFICO_PBT";#N/A,#N/A,FALSE,"EXPLIC.VARIANTE";#N/A,#N/A,FALSE,"GENERAL EXP.AREA"}</definedName>
    <definedName name="Market" localSheetId="31" hidden="1">{#N/A,#N/A,FALSE,"CARATUL";#N/A,#N/A,FALSE,"PROFIT AND LOSS";#N/A,#N/A,FALSE,"GRAFICO_PBT";#N/A,#N/A,FALSE,"EXPLIC.VARIANTE";#N/A,#N/A,FALSE,"GENERAL EXP.AREA"}</definedName>
    <definedName name="Market" localSheetId="29" hidden="1">{#N/A,#N/A,FALSE,"CARATUL";#N/A,#N/A,FALSE,"PROFIT AND LOSS";#N/A,#N/A,FALSE,"GRAFICO_PBT";#N/A,#N/A,FALSE,"EXPLIC.VARIANTE";#N/A,#N/A,FALSE,"GENERAL EXP.AREA"}</definedName>
    <definedName name="Market" localSheetId="23" hidden="1">{#N/A,#N/A,FALSE,"CARATUL";#N/A,#N/A,FALSE,"PROFIT AND LOSS";#N/A,#N/A,FALSE,"GRAFICO_PBT";#N/A,#N/A,FALSE,"EXPLIC.VARIANTE";#N/A,#N/A,FALSE,"GENERAL EXP.AREA"}</definedName>
    <definedName name="Market" localSheetId="55" hidden="1">{#N/A,#N/A,FALSE,"CARATUL";#N/A,#N/A,FALSE,"PROFIT AND LOSS";#N/A,#N/A,FALSE,"GRAFICO_PBT";#N/A,#N/A,FALSE,"EXPLIC.VARIANTE";#N/A,#N/A,FALSE,"GENERAL EXP.AREA"}</definedName>
    <definedName name="Market" hidden="1">{#N/A,#N/A,FALSE,"CARATUL";#N/A,#N/A,FALSE,"PROFIT AND LOSS";#N/A,#N/A,FALSE,"GRAFICO_PBT";#N/A,#N/A,FALSE,"EXPLIC.VARIANTE";#N/A,#N/A,FALSE,"GENERAL EXP.AREA"}</definedName>
    <definedName name="marketing">#REF!</definedName>
    <definedName name="marketing_1">#REF!</definedName>
    <definedName name="marketing_15">#REF!</definedName>
    <definedName name="marketing_16">#REF!</definedName>
    <definedName name="marketing_17">#REF!</definedName>
    <definedName name="marketing_18">#REF!</definedName>
    <definedName name="marketing_2">#REF!</definedName>
    <definedName name="marketing_20">#REF!</definedName>
    <definedName name="marketing_3">#REF!</definedName>
    <definedName name="marketing_4">#REF!</definedName>
    <definedName name="marketing_8">#REF!</definedName>
    <definedName name="Marketsharesensitivity">#REF!</definedName>
    <definedName name="marnova">#REF!</definedName>
    <definedName name="Marylena">#REF!</definedName>
    <definedName name="masn">#REF!</definedName>
    <definedName name="massivo" localSheetId="25" hidden="1">{#N/A,#N/A,FALSE,"model"}</definedName>
    <definedName name="massivo" localSheetId="27" hidden="1">{#N/A,#N/A,FALSE,"model"}</definedName>
    <definedName name="massivo" localSheetId="31" hidden="1">{#N/A,#N/A,FALSE,"model"}</definedName>
    <definedName name="massivo" localSheetId="29" hidden="1">{#N/A,#N/A,FALSE,"model"}</definedName>
    <definedName name="massivo" localSheetId="23" hidden="1">{#N/A,#N/A,FALSE,"model"}</definedName>
    <definedName name="massivo" localSheetId="55" hidden="1">{#N/A,#N/A,FALSE,"model"}</definedName>
    <definedName name="massivo" hidden="1">{#N/A,#N/A,FALSE,"model"}</definedName>
    <definedName name="matnum">#REF!</definedName>
    <definedName name="MATNUN">#REF!</definedName>
    <definedName name="MATRIZ">#REF!</definedName>
    <definedName name="Mauricio">#REF!</definedName>
    <definedName name="MAV1_1">#NAME?</definedName>
    <definedName name="MAV1_2">#NAME?</definedName>
    <definedName name="MAV1_3">#NAME?</definedName>
    <definedName name="MAV1_4">#NAME?</definedName>
    <definedName name="max" localSheetId="39">[1]!_p1</definedName>
    <definedName name="max" localSheetId="20">[1]!_p1</definedName>
    <definedName name="max" localSheetId="4">[1]!_p1</definedName>
    <definedName name="max" localSheetId="25">[1]!_p1</definedName>
    <definedName name="max" localSheetId="27">[1]!_p1</definedName>
    <definedName name="max" localSheetId="31">[1]!_p1</definedName>
    <definedName name="max" localSheetId="35">[1]!_p1</definedName>
    <definedName name="max" localSheetId="33">[1]!_p1</definedName>
    <definedName name="max" localSheetId="53">[1]!_p1</definedName>
    <definedName name="max" localSheetId="29">[1]!_p1</definedName>
    <definedName name="max" localSheetId="49">[1]!_p1</definedName>
    <definedName name="max" localSheetId="6">[1]!_p1</definedName>
    <definedName name="max" localSheetId="41">[1]!_p1</definedName>
    <definedName name="max" localSheetId="8">[1]!_p1</definedName>
    <definedName name="max" localSheetId="43">[1]!_p1</definedName>
    <definedName name="max" localSheetId="10">[1]!_p1</definedName>
    <definedName name="max" localSheetId="37">[1]!_p1</definedName>
    <definedName name="max" localSheetId="12">[1]!_p1</definedName>
    <definedName name="max" localSheetId="51">[1]!_p1</definedName>
    <definedName name="max" localSheetId="14">[1]!_p1</definedName>
    <definedName name="max" localSheetId="23">[1]!_p1</definedName>
    <definedName name="max" localSheetId="55">[0]!_p1</definedName>
    <definedName name="max" localSheetId="47">[1]!_p1</definedName>
    <definedName name="max" localSheetId="18">[1]!_p1</definedName>
    <definedName name="max" localSheetId="45">[1]!_p1</definedName>
    <definedName name="max" localSheetId="16">[1]!_p1</definedName>
    <definedName name="max">[0]!_p1</definedName>
    <definedName name="max_1" localSheetId="39">_p1</definedName>
    <definedName name="max_1" localSheetId="20">_p1</definedName>
    <definedName name="max_1" localSheetId="4">_p1</definedName>
    <definedName name="max_1" localSheetId="25">_p1</definedName>
    <definedName name="max_1" localSheetId="27">_p1</definedName>
    <definedName name="max_1" localSheetId="31">_p1</definedName>
    <definedName name="max_1" localSheetId="35">_p1</definedName>
    <definedName name="max_1" localSheetId="33">_p1</definedName>
    <definedName name="max_1" localSheetId="53">_p1</definedName>
    <definedName name="max_1" localSheetId="29">_p1</definedName>
    <definedName name="max_1" localSheetId="49">_p1</definedName>
    <definedName name="max_1" localSheetId="6">_p1</definedName>
    <definedName name="max_1" localSheetId="41">_p1</definedName>
    <definedName name="max_1" localSheetId="8">_p1</definedName>
    <definedName name="max_1" localSheetId="43">_p1</definedName>
    <definedName name="max_1" localSheetId="10">_p1</definedName>
    <definedName name="max_1" localSheetId="37">_p1</definedName>
    <definedName name="max_1" localSheetId="12">_p1</definedName>
    <definedName name="max_1" localSheetId="51">_p1</definedName>
    <definedName name="max_1" localSheetId="14">_p1</definedName>
    <definedName name="max_1" localSheetId="23">_p1</definedName>
    <definedName name="max_1" localSheetId="55">_p1</definedName>
    <definedName name="max_1" localSheetId="47">_p1</definedName>
    <definedName name="max_1" localSheetId="18">_p1</definedName>
    <definedName name="max_1" localSheetId="45">_p1</definedName>
    <definedName name="max_1" localSheetId="16">_p1</definedName>
    <definedName name="max_1">_p1</definedName>
    <definedName name="max_2" localSheetId="39">_p1</definedName>
    <definedName name="max_2" localSheetId="20">_p1</definedName>
    <definedName name="max_2" localSheetId="4">_p1</definedName>
    <definedName name="max_2" localSheetId="25">_p1</definedName>
    <definedName name="max_2" localSheetId="27">_p1</definedName>
    <definedName name="max_2" localSheetId="31">_p1</definedName>
    <definedName name="max_2" localSheetId="35">_p1</definedName>
    <definedName name="max_2" localSheetId="33">_p1</definedName>
    <definedName name="max_2" localSheetId="53">_p1</definedName>
    <definedName name="max_2" localSheetId="29">_p1</definedName>
    <definedName name="max_2" localSheetId="49">_p1</definedName>
    <definedName name="max_2" localSheetId="6">_p1</definedName>
    <definedName name="max_2" localSheetId="41">_p1</definedName>
    <definedName name="max_2" localSheetId="8">_p1</definedName>
    <definedName name="max_2" localSheetId="43">_p1</definedName>
    <definedName name="max_2" localSheetId="10">_p1</definedName>
    <definedName name="max_2" localSheetId="37">_p1</definedName>
    <definedName name="max_2" localSheetId="12">_p1</definedName>
    <definedName name="max_2" localSheetId="51">_p1</definedName>
    <definedName name="max_2" localSheetId="14">_p1</definedName>
    <definedName name="max_2" localSheetId="23">_p1</definedName>
    <definedName name="max_2" localSheetId="55">_p1</definedName>
    <definedName name="max_2" localSheetId="47">_p1</definedName>
    <definedName name="max_2" localSheetId="18">_p1</definedName>
    <definedName name="max_2" localSheetId="45">_p1</definedName>
    <definedName name="max_2" localSheetId="16">_p1</definedName>
    <definedName name="max_2">_p1</definedName>
    <definedName name="max_3" localSheetId="39">_p1</definedName>
    <definedName name="max_3" localSheetId="20">_p1</definedName>
    <definedName name="max_3" localSheetId="4">_p1</definedName>
    <definedName name="max_3" localSheetId="25">_p1</definedName>
    <definedName name="max_3" localSheetId="27">_p1</definedName>
    <definedName name="max_3" localSheetId="31">_p1</definedName>
    <definedName name="max_3" localSheetId="35">_p1</definedName>
    <definedName name="max_3" localSheetId="33">_p1</definedName>
    <definedName name="max_3" localSheetId="53">_p1</definedName>
    <definedName name="max_3" localSheetId="29">_p1</definedName>
    <definedName name="max_3" localSheetId="49">_p1</definedName>
    <definedName name="max_3" localSheetId="6">_p1</definedName>
    <definedName name="max_3" localSheetId="41">_p1</definedName>
    <definedName name="max_3" localSheetId="8">_p1</definedName>
    <definedName name="max_3" localSheetId="43">_p1</definedName>
    <definedName name="max_3" localSheetId="10">_p1</definedName>
    <definedName name="max_3" localSheetId="37">_p1</definedName>
    <definedName name="max_3" localSheetId="12">_p1</definedName>
    <definedName name="max_3" localSheetId="51">_p1</definedName>
    <definedName name="max_3" localSheetId="14">_p1</definedName>
    <definedName name="max_3" localSheetId="23">_p1</definedName>
    <definedName name="max_3" localSheetId="55">_p1</definedName>
    <definedName name="max_3" localSheetId="47">_p1</definedName>
    <definedName name="max_3" localSheetId="18">_p1</definedName>
    <definedName name="max_3" localSheetId="45">_p1</definedName>
    <definedName name="max_3" localSheetId="16">_p1</definedName>
    <definedName name="max_3">_p1</definedName>
    <definedName name="max_4" localSheetId="39">_p1</definedName>
    <definedName name="max_4" localSheetId="20">_p1</definedName>
    <definedName name="max_4" localSheetId="4">_p1</definedName>
    <definedName name="max_4" localSheetId="25">_p1</definedName>
    <definedName name="max_4" localSheetId="27">_p1</definedName>
    <definedName name="max_4" localSheetId="31">_p1</definedName>
    <definedName name="max_4" localSheetId="35">_p1</definedName>
    <definedName name="max_4" localSheetId="33">_p1</definedName>
    <definedName name="max_4" localSheetId="53">_p1</definedName>
    <definedName name="max_4" localSheetId="29">_p1</definedName>
    <definedName name="max_4" localSheetId="49">_p1</definedName>
    <definedName name="max_4" localSheetId="6">_p1</definedName>
    <definedName name="max_4" localSheetId="41">_p1</definedName>
    <definedName name="max_4" localSheetId="8">_p1</definedName>
    <definedName name="max_4" localSheetId="43">_p1</definedName>
    <definedName name="max_4" localSheetId="10">_p1</definedName>
    <definedName name="max_4" localSheetId="37">_p1</definedName>
    <definedName name="max_4" localSheetId="12">_p1</definedName>
    <definedName name="max_4" localSheetId="51">_p1</definedName>
    <definedName name="max_4" localSheetId="14">_p1</definedName>
    <definedName name="max_4" localSheetId="23">_p1</definedName>
    <definedName name="max_4" localSheetId="55">_p1</definedName>
    <definedName name="max_4" localSheetId="47">_p1</definedName>
    <definedName name="max_4" localSheetId="18">_p1</definedName>
    <definedName name="max_4" localSheetId="45">_p1</definedName>
    <definedName name="max_4" localSheetId="16">_p1</definedName>
    <definedName name="max_4">_p1</definedName>
    <definedName name="MAX_REACH">#REF!</definedName>
    <definedName name="mb">#REF!</definedName>
    <definedName name="mba" localSheetId="39">[1]!_p1</definedName>
    <definedName name="mba" localSheetId="20">[1]!_p1</definedName>
    <definedName name="mba" localSheetId="4">[1]!_p1</definedName>
    <definedName name="mba" localSheetId="25">[1]!_p1</definedName>
    <definedName name="mba" localSheetId="27">[1]!_p1</definedName>
    <definedName name="mba" localSheetId="31">[1]!_p1</definedName>
    <definedName name="mba" localSheetId="35">[1]!_p1</definedName>
    <definedName name="mba" localSheetId="33">[1]!_p1</definedName>
    <definedName name="mba" localSheetId="53">[1]!_p1</definedName>
    <definedName name="mba" localSheetId="29">[1]!_p1</definedName>
    <definedName name="mba" localSheetId="49">[1]!_p1</definedName>
    <definedName name="mba" localSheetId="6">[1]!_p1</definedName>
    <definedName name="mba" localSheetId="41">[1]!_p1</definedName>
    <definedName name="mba" localSheetId="8">[1]!_p1</definedName>
    <definedName name="mba" localSheetId="43">[1]!_p1</definedName>
    <definedName name="mba" localSheetId="10">[1]!_p1</definedName>
    <definedName name="mba" localSheetId="37">[1]!_p1</definedName>
    <definedName name="mba" localSheetId="12">[1]!_p1</definedName>
    <definedName name="mba" localSheetId="51">[1]!_p1</definedName>
    <definedName name="mba" localSheetId="14">[1]!_p1</definedName>
    <definedName name="mba" localSheetId="23">[1]!_p1</definedName>
    <definedName name="mba" localSheetId="55">[0]!_p1</definedName>
    <definedName name="mba" localSheetId="47">[1]!_p1</definedName>
    <definedName name="mba" localSheetId="18">[1]!_p1</definedName>
    <definedName name="mba" localSheetId="45">[1]!_p1</definedName>
    <definedName name="mba" localSheetId="16">[1]!_p1</definedName>
    <definedName name="mba">[0]!_p1</definedName>
    <definedName name="mba_15">#NAME?</definedName>
    <definedName name="mba_16">#NAME?</definedName>
    <definedName name="mba_17">#NAME?</definedName>
    <definedName name="mbinda" localSheetId="39">[1]!_p1</definedName>
    <definedName name="mbinda" localSheetId="20">[1]!_p1</definedName>
    <definedName name="mbinda" localSheetId="4">[1]!_p1</definedName>
    <definedName name="mbinda" localSheetId="25">[1]!_p1</definedName>
    <definedName name="mbinda" localSheetId="27">[1]!_p1</definedName>
    <definedName name="mbinda" localSheetId="31">[1]!_p1</definedName>
    <definedName name="mbinda" localSheetId="35">[1]!_p1</definedName>
    <definedName name="mbinda" localSheetId="33">[1]!_p1</definedName>
    <definedName name="mbinda" localSheetId="53">[1]!_p1</definedName>
    <definedName name="mbinda" localSheetId="29">[1]!_p1</definedName>
    <definedName name="mbinda" localSheetId="49">[1]!_p1</definedName>
    <definedName name="mbinda" localSheetId="6">[1]!_p1</definedName>
    <definedName name="mbinda" localSheetId="41">[1]!_p1</definedName>
    <definedName name="mbinda" localSheetId="8">[1]!_p1</definedName>
    <definedName name="mbinda" localSheetId="43">[1]!_p1</definedName>
    <definedName name="mbinda" localSheetId="10">[1]!_p1</definedName>
    <definedName name="mbinda" localSheetId="37">[1]!_p1</definedName>
    <definedName name="mbinda" localSheetId="12">[1]!_p1</definedName>
    <definedName name="mbinda" localSheetId="51">[1]!_p1</definedName>
    <definedName name="mbinda" localSheetId="14">[1]!_p1</definedName>
    <definedName name="mbinda" localSheetId="23">[1]!_p1</definedName>
    <definedName name="mbinda" localSheetId="55">[0]!_p1</definedName>
    <definedName name="mbinda" localSheetId="47">[1]!_p1</definedName>
    <definedName name="mbinda" localSheetId="18">[1]!_p1</definedName>
    <definedName name="mbinda" localSheetId="45">[1]!_p1</definedName>
    <definedName name="mbinda" localSheetId="16">[1]!_p1</definedName>
    <definedName name="mbinda">[0]!_p1</definedName>
    <definedName name="mbinda_15">#NAME?</definedName>
    <definedName name="mbinda_16">#NAME?</definedName>
    <definedName name="mbinda_17">#NAME?</definedName>
    <definedName name="mbn">#REF!</definedName>
    <definedName name="mca">#REF!</definedName>
    <definedName name="mcb">#REF!</definedName>
    <definedName name="MCN">#REF!</definedName>
    <definedName name="mcnao">#REF!</definedName>
    <definedName name="MD" hidden="1">#REF!</definedName>
    <definedName name="me" localSheetId="39">[1]!____p1</definedName>
    <definedName name="me" localSheetId="20">[1]!____p1</definedName>
    <definedName name="me" localSheetId="4">[1]!____p1</definedName>
    <definedName name="me" localSheetId="25">[1]!____p1</definedName>
    <definedName name="me" localSheetId="27">[1]!____p1</definedName>
    <definedName name="me" localSheetId="31">[1]!____p1</definedName>
    <definedName name="me" localSheetId="35">[1]!____p1</definedName>
    <definedName name="me" localSheetId="33">[1]!____p1</definedName>
    <definedName name="me" localSheetId="53">[1]!____p1</definedName>
    <definedName name="me" localSheetId="29">[1]!____p1</definedName>
    <definedName name="me" localSheetId="49">[1]!____p1</definedName>
    <definedName name="me" localSheetId="6">[1]!____p1</definedName>
    <definedName name="me" localSheetId="41">[1]!____p1</definedName>
    <definedName name="me" localSheetId="8">[1]!____p1</definedName>
    <definedName name="me" localSheetId="43">[1]!____p1</definedName>
    <definedName name="me" localSheetId="10">[1]!____p1</definedName>
    <definedName name="me" localSheetId="37">[1]!____p1</definedName>
    <definedName name="me" localSheetId="12">[1]!____p1</definedName>
    <definedName name="me" localSheetId="51">[1]!____p1</definedName>
    <definedName name="me" localSheetId="14">[1]!____p1</definedName>
    <definedName name="me" localSheetId="23">[1]!____p1</definedName>
    <definedName name="me" localSheetId="55">[0]!____p1</definedName>
    <definedName name="me" localSheetId="47">[1]!____p1</definedName>
    <definedName name="me" localSheetId="18">[1]!____p1</definedName>
    <definedName name="me" localSheetId="45">[1]!____p1</definedName>
    <definedName name="me" localSheetId="16">[1]!____p1</definedName>
    <definedName name="me">[0]!____p1</definedName>
    <definedName name="me_1" localSheetId="39">_p1</definedName>
    <definedName name="me_1" localSheetId="20">_p1</definedName>
    <definedName name="me_1" localSheetId="4">_p1</definedName>
    <definedName name="me_1" localSheetId="25">_p1</definedName>
    <definedName name="me_1" localSheetId="27">_p1</definedName>
    <definedName name="me_1" localSheetId="31">_p1</definedName>
    <definedName name="me_1" localSheetId="35">_p1</definedName>
    <definedName name="me_1" localSheetId="33">_p1</definedName>
    <definedName name="me_1" localSheetId="53">_p1</definedName>
    <definedName name="me_1" localSheetId="29">_p1</definedName>
    <definedName name="me_1" localSheetId="49">_p1</definedName>
    <definedName name="me_1" localSheetId="6">_p1</definedName>
    <definedName name="me_1" localSheetId="41">_p1</definedName>
    <definedName name="me_1" localSheetId="8">_p1</definedName>
    <definedName name="me_1" localSheetId="43">_p1</definedName>
    <definedName name="me_1" localSheetId="10">_p1</definedName>
    <definedName name="me_1" localSheetId="37">_p1</definedName>
    <definedName name="me_1" localSheetId="12">_p1</definedName>
    <definedName name="me_1" localSheetId="51">_p1</definedName>
    <definedName name="me_1" localSheetId="14">_p1</definedName>
    <definedName name="me_1" localSheetId="23">_p1</definedName>
    <definedName name="me_1" localSheetId="55">_p1</definedName>
    <definedName name="me_1" localSheetId="47">_p1</definedName>
    <definedName name="me_1" localSheetId="18">_p1</definedName>
    <definedName name="me_1" localSheetId="45">_p1</definedName>
    <definedName name="me_1" localSheetId="16">_p1</definedName>
    <definedName name="me_1">_p1</definedName>
    <definedName name="me_2">"_p1"</definedName>
    <definedName name="me_4">"_p1"</definedName>
    <definedName name="media">#REF!</definedName>
    <definedName name="media_1">#REF!</definedName>
    <definedName name="media_15">#REF!</definedName>
    <definedName name="media_16">#REF!</definedName>
    <definedName name="media_17">#REF!</definedName>
    <definedName name="media_18">#REF!</definedName>
    <definedName name="media_2">#REF!</definedName>
    <definedName name="media_20">#REF!</definedName>
    <definedName name="media_3">#REF!</definedName>
    <definedName name="media_4">#REF!</definedName>
    <definedName name="media_8">#REF!</definedName>
    <definedName name="mediatypecpv">#REF!</definedName>
    <definedName name="MediaTypeimpressions">#REF!</definedName>
    <definedName name="mediatypeprogrammatic">#REF!</definedName>
    <definedName name="MEDIO">#REF!</definedName>
    <definedName name="MEGAPIX">#REF!</definedName>
    <definedName name="meim" localSheetId="25" hidden="1">{"'listino'!$A$1:$D$55"}</definedName>
    <definedName name="meim" localSheetId="27" hidden="1">{"'listino'!$A$1:$D$55"}</definedName>
    <definedName name="meim" localSheetId="31" hidden="1">{"'listino'!$A$1:$D$55"}</definedName>
    <definedName name="meim" localSheetId="29" hidden="1">{"'listino'!$A$1:$D$55"}</definedName>
    <definedName name="meim" localSheetId="23" hidden="1">{"'listino'!$A$1:$D$55"}</definedName>
    <definedName name="meim" localSheetId="55" hidden="1">{"'listino'!$A$1:$D$55"}</definedName>
    <definedName name="meim" hidden="1">{"'listino'!$A$1:$D$55"}</definedName>
    <definedName name="Meio">#REF!</definedName>
    <definedName name="MEIOS">#REF!</definedName>
    <definedName name="mele">#REF!</definedName>
    <definedName name="MEMO" localSheetId="25" hidden="1">{#N/A,#N/A,FALSE,"BALLANTINE´S ";#N/A,#N/A,FALSE,"FUNDADOR"}</definedName>
    <definedName name="MEMO" localSheetId="27" hidden="1">{#N/A,#N/A,FALSE,"BALLANTINE´S ";#N/A,#N/A,FALSE,"FUNDADOR"}</definedName>
    <definedName name="MEMO" localSheetId="31" hidden="1">{#N/A,#N/A,FALSE,"BALLANTINE´S ";#N/A,#N/A,FALSE,"FUNDADOR"}</definedName>
    <definedName name="MEMO" localSheetId="29" hidden="1">{#N/A,#N/A,FALSE,"BALLANTINE´S ";#N/A,#N/A,FALSE,"FUNDADOR"}</definedName>
    <definedName name="MEMO" localSheetId="23" hidden="1">{#N/A,#N/A,FALSE,"BALLANTINE´S ";#N/A,#N/A,FALSE,"FUNDADOR"}</definedName>
    <definedName name="MEMO" localSheetId="55" hidden="1">{#N/A,#N/A,FALSE,"BALLANTINE´S ";#N/A,#N/A,FALSE,"FUNDADOR"}</definedName>
    <definedName name="MEMO" hidden="1">{#N/A,#N/A,FALSE,"BALLANTINE´S ";#N/A,#N/A,FALSE,"FUNDADOR"}</definedName>
    <definedName name="men.targerts.abc" localSheetId="25" hidden="1">{"ww targets by region",#N/A,TRUE,"Cards&amp;Volume";"BAwareEtoE",#N/A,TRUE,"B.Aware-Qual-EtoE";"MemSat",#N/A,TRUE,"Member Sat."}</definedName>
    <definedName name="men.targerts.abc" localSheetId="27" hidden="1">{"ww targets by region",#N/A,TRUE,"Cards&amp;Volume";"BAwareEtoE",#N/A,TRUE,"B.Aware-Qual-EtoE";"MemSat",#N/A,TRUE,"Member Sat."}</definedName>
    <definedName name="men.targerts.abc" localSheetId="31" hidden="1">{"ww targets by region",#N/A,TRUE,"Cards&amp;Volume";"BAwareEtoE",#N/A,TRUE,"B.Aware-Qual-EtoE";"MemSat",#N/A,TRUE,"Member Sat."}</definedName>
    <definedName name="men.targerts.abc" localSheetId="29" hidden="1">{"ww targets by region",#N/A,TRUE,"Cards&amp;Volume";"BAwareEtoE",#N/A,TRUE,"B.Aware-Qual-EtoE";"MemSat",#N/A,TRUE,"Member Sat."}</definedName>
    <definedName name="men.targerts.abc" localSheetId="23" hidden="1">{"ww targets by region",#N/A,TRUE,"Cards&amp;Volume";"BAwareEtoE",#N/A,TRUE,"B.Aware-Qual-EtoE";"MemSat",#N/A,TRUE,"Member Sat."}</definedName>
    <definedName name="men.targerts.abc" localSheetId="55" hidden="1">{"ww targets by region",#N/A,TRUE,"Cards&amp;Volume";"BAwareEtoE",#N/A,TRUE,"B.Aware-Qual-EtoE";"MemSat",#N/A,TRUE,"Member Sat."}</definedName>
    <definedName name="men.targerts.abc" hidden="1">{"ww targets by region",#N/A,TRUE,"Cards&amp;Volume";"BAwareEtoE",#N/A,TRUE,"B.Aware-Qual-EtoE";"MemSat",#N/A,TRUE,"Member Sat."}</definedName>
    <definedName name="men.targerts.xxxx" localSheetId="25" hidden="1">{"ww targets by region",#N/A,TRUE,"Cards&amp;Volume";"BAwareEtoE",#N/A,TRUE,"B.Aware-Qual-EtoE";"MemSat",#N/A,TRUE,"Member Sat."}</definedName>
    <definedName name="men.targerts.xxxx" localSheetId="27" hidden="1">{"ww targets by region",#N/A,TRUE,"Cards&amp;Volume";"BAwareEtoE",#N/A,TRUE,"B.Aware-Qual-EtoE";"MemSat",#N/A,TRUE,"Member Sat."}</definedName>
    <definedName name="men.targerts.xxxx" localSheetId="31" hidden="1">{"ww targets by region",#N/A,TRUE,"Cards&amp;Volume";"BAwareEtoE",#N/A,TRUE,"B.Aware-Qual-EtoE";"MemSat",#N/A,TRUE,"Member Sat."}</definedName>
    <definedName name="men.targerts.xxxx" localSheetId="29" hidden="1">{"ww targets by region",#N/A,TRUE,"Cards&amp;Volume";"BAwareEtoE",#N/A,TRUE,"B.Aware-Qual-EtoE";"MemSat",#N/A,TRUE,"Member Sat."}</definedName>
    <definedName name="men.targerts.xxxx" localSheetId="23" hidden="1">{"ww targets by region",#N/A,TRUE,"Cards&amp;Volume";"BAwareEtoE",#N/A,TRUE,"B.Aware-Qual-EtoE";"MemSat",#N/A,TRUE,"Member Sat."}</definedName>
    <definedName name="men.targerts.xxxx" localSheetId="55" hidden="1">{"ww targets by region",#N/A,TRUE,"Cards&amp;Volume";"BAwareEtoE",#N/A,TRUE,"B.Aware-Qual-EtoE";"MemSat",#N/A,TRUE,"Member Sat."}</definedName>
    <definedName name="men.targerts.xxxx" hidden="1">{"ww targets by region",#N/A,TRUE,"Cards&amp;Volume";"BAwareEtoE",#N/A,TRUE,"B.Aware-Qual-EtoE";"MemSat",#N/A,TRUE,"Member Sat."}</definedName>
    <definedName name="men.targets." localSheetId="25" hidden="1">{"ww targets by region",#N/A,TRUE,"Cards&amp;Volume";"BAwareEtoE",#N/A,TRUE,"B.Aware-Qual-EtoE";"MemSat",#N/A,TRUE,"Member Sat."}</definedName>
    <definedName name="men.targets." localSheetId="27" hidden="1">{"ww targets by region",#N/A,TRUE,"Cards&amp;Volume";"BAwareEtoE",#N/A,TRUE,"B.Aware-Qual-EtoE";"MemSat",#N/A,TRUE,"Member Sat."}</definedName>
    <definedName name="men.targets." localSheetId="31" hidden="1">{"ww targets by region",#N/A,TRUE,"Cards&amp;Volume";"BAwareEtoE",#N/A,TRUE,"B.Aware-Qual-EtoE";"MemSat",#N/A,TRUE,"Member Sat."}</definedName>
    <definedName name="men.targets." localSheetId="29" hidden="1">{"ww targets by region",#N/A,TRUE,"Cards&amp;Volume";"BAwareEtoE",#N/A,TRUE,"B.Aware-Qual-EtoE";"MemSat",#N/A,TRUE,"Member Sat."}</definedName>
    <definedName name="men.targets." localSheetId="23" hidden="1">{"ww targets by region",#N/A,TRUE,"Cards&amp;Volume";"BAwareEtoE",#N/A,TRUE,"B.Aware-Qual-EtoE";"MemSat",#N/A,TRUE,"Member Sat."}</definedName>
    <definedName name="men.targets." localSheetId="55" hidden="1">{"ww targets by region",#N/A,TRUE,"Cards&amp;Volume";"BAwareEtoE",#N/A,TRUE,"B.Aware-Qual-EtoE";"MemSat",#N/A,TRUE,"Member Sat."}</definedName>
    <definedName name="men.targets." hidden="1">{"ww targets by region",#N/A,TRUE,"Cards&amp;Volume";"BAwareEtoE",#N/A,TRUE,"B.Aware-Qual-EtoE";"MemSat",#N/A,TRUE,"Member Sat."}</definedName>
    <definedName name="men.targets.xxx" localSheetId="25" hidden="1">{"ww targets by region",#N/A,TRUE,"Cards&amp;Volume";"BAwareEtoE",#N/A,TRUE,"B.Aware-Qual-EtoE";"MemSat",#N/A,TRUE,"Member Sat."}</definedName>
    <definedName name="men.targets.xxx" localSheetId="27" hidden="1">{"ww targets by region",#N/A,TRUE,"Cards&amp;Volume";"BAwareEtoE",#N/A,TRUE,"B.Aware-Qual-EtoE";"MemSat",#N/A,TRUE,"Member Sat."}</definedName>
    <definedName name="men.targets.xxx" localSheetId="31" hidden="1">{"ww targets by region",#N/A,TRUE,"Cards&amp;Volume";"BAwareEtoE",#N/A,TRUE,"B.Aware-Qual-EtoE";"MemSat",#N/A,TRUE,"Member Sat."}</definedName>
    <definedName name="men.targets.xxx" localSheetId="29" hidden="1">{"ww targets by region",#N/A,TRUE,"Cards&amp;Volume";"BAwareEtoE",#N/A,TRUE,"B.Aware-Qual-EtoE";"MemSat",#N/A,TRUE,"Member Sat."}</definedName>
    <definedName name="men.targets.xxx" localSheetId="23" hidden="1">{"ww targets by region",#N/A,TRUE,"Cards&amp;Volume";"BAwareEtoE",#N/A,TRUE,"B.Aware-Qual-EtoE";"MemSat",#N/A,TRUE,"Member Sat."}</definedName>
    <definedName name="men.targets.xxx" localSheetId="55" hidden="1">{"ww targets by region",#N/A,TRUE,"Cards&amp;Volume";"BAwareEtoE",#N/A,TRUE,"B.Aware-Qual-EtoE";"MemSat",#N/A,TRUE,"Member Sat."}</definedName>
    <definedName name="men.targets.xxx" hidden="1">{"ww targets by region",#N/A,TRUE,"Cards&amp;Volume";"BAwareEtoE",#N/A,TRUE,"B.Aware-Qual-EtoE";"MemSat",#N/A,TRUE,"Member Sat."}</definedName>
    <definedName name="men.targtets" localSheetId="25" hidden="1">{"ww targets by region",#N/A,TRUE,"Cards&amp;Volume";"BAwareEtoE",#N/A,TRUE,"B.Aware-Qual-EtoE";"MemSat",#N/A,TRUE,"Member Sat."}</definedName>
    <definedName name="men.targtets" localSheetId="27" hidden="1">{"ww targets by region",#N/A,TRUE,"Cards&amp;Volume";"BAwareEtoE",#N/A,TRUE,"B.Aware-Qual-EtoE";"MemSat",#N/A,TRUE,"Member Sat."}</definedName>
    <definedName name="men.targtets" localSheetId="31" hidden="1">{"ww targets by region",#N/A,TRUE,"Cards&amp;Volume";"BAwareEtoE",#N/A,TRUE,"B.Aware-Qual-EtoE";"MemSat",#N/A,TRUE,"Member Sat."}</definedName>
    <definedName name="men.targtets" localSheetId="29" hidden="1">{"ww targets by region",#N/A,TRUE,"Cards&amp;Volume";"BAwareEtoE",#N/A,TRUE,"B.Aware-Qual-EtoE";"MemSat",#N/A,TRUE,"Member Sat."}</definedName>
    <definedName name="men.targtets" localSheetId="23" hidden="1">{"ww targets by region",#N/A,TRUE,"Cards&amp;Volume";"BAwareEtoE",#N/A,TRUE,"B.Aware-Qual-EtoE";"MemSat",#N/A,TRUE,"Member Sat."}</definedName>
    <definedName name="men.targtets" localSheetId="55" hidden="1">{"ww targets by region",#N/A,TRUE,"Cards&amp;Volume";"BAwareEtoE",#N/A,TRUE,"B.Aware-Qual-EtoE";"MemSat",#N/A,TRUE,"Member Sat."}</definedName>
    <definedName name="men.targtets" hidden="1">{"ww targets by region",#N/A,TRUE,"Cards&amp;Volume";"BAwareEtoE",#N/A,TRUE,"B.Aware-Qual-EtoE";"MemSat",#N/A,TRUE,"Member Sat."}</definedName>
    <definedName name="mena" localSheetId="25" hidden="1">{"ww targets by region",#N/A,TRUE,"Cards&amp;Volume";"BAwareEtoE",#N/A,TRUE,"B.Aware-Qual-EtoE";"MemSat",#N/A,TRUE,"Member Sat."}</definedName>
    <definedName name="mena" localSheetId="27" hidden="1">{"ww targets by region",#N/A,TRUE,"Cards&amp;Volume";"BAwareEtoE",#N/A,TRUE,"B.Aware-Qual-EtoE";"MemSat",#N/A,TRUE,"Member Sat."}</definedName>
    <definedName name="mena" localSheetId="31" hidden="1">{"ww targets by region",#N/A,TRUE,"Cards&amp;Volume";"BAwareEtoE",#N/A,TRUE,"B.Aware-Qual-EtoE";"MemSat",#N/A,TRUE,"Member Sat."}</definedName>
    <definedName name="mena" localSheetId="29" hidden="1">{"ww targets by region",#N/A,TRUE,"Cards&amp;Volume";"BAwareEtoE",#N/A,TRUE,"B.Aware-Qual-EtoE";"MemSat",#N/A,TRUE,"Member Sat."}</definedName>
    <definedName name="mena" localSheetId="23" hidden="1">{"ww targets by region",#N/A,TRUE,"Cards&amp;Volume";"BAwareEtoE",#N/A,TRUE,"B.Aware-Qual-EtoE";"MemSat",#N/A,TRUE,"Member Sat."}</definedName>
    <definedName name="mena" localSheetId="55" hidden="1">{"ww targets by region",#N/A,TRUE,"Cards&amp;Volume";"BAwareEtoE",#N/A,TRUE,"B.Aware-Qual-EtoE";"MemSat",#N/A,TRUE,"Member Sat."}</definedName>
    <definedName name="mena" hidden="1">{"ww targets by region",#N/A,TRUE,"Cards&amp;Volume";"BAwareEtoE",#N/A,TRUE,"B.Aware-Qual-EtoE";"MemSat",#N/A,TRUE,"Member Sat."}</definedName>
    <definedName name="Mengen_1999">#REF!</definedName>
    <definedName name="mensal" localSheetId="39">[1]!_p1</definedName>
    <definedName name="mensal" localSheetId="20">[1]!_p1</definedName>
    <definedName name="mensal" localSheetId="4">[1]!_p1</definedName>
    <definedName name="mensal" localSheetId="25">[1]!_p1</definedName>
    <definedName name="mensal" localSheetId="27">[1]!_p1</definedName>
    <definedName name="mensal" localSheetId="31">[1]!_p1</definedName>
    <definedName name="mensal" localSheetId="35">[1]!_p1</definedName>
    <definedName name="mensal" localSheetId="33">[1]!_p1</definedName>
    <definedName name="mensal" localSheetId="53">[1]!_p1</definedName>
    <definedName name="mensal" localSheetId="29">[1]!_p1</definedName>
    <definedName name="mensal" localSheetId="49">[1]!_p1</definedName>
    <definedName name="mensal" localSheetId="6">[1]!_p1</definedName>
    <definedName name="mensal" localSheetId="41">[1]!_p1</definedName>
    <definedName name="mensal" localSheetId="8">[1]!_p1</definedName>
    <definedName name="mensal" localSheetId="43">[1]!_p1</definedName>
    <definedName name="mensal" localSheetId="10">[1]!_p1</definedName>
    <definedName name="mensal" localSheetId="37">[1]!_p1</definedName>
    <definedName name="mensal" localSheetId="12">[1]!_p1</definedName>
    <definedName name="mensal" localSheetId="51">[1]!_p1</definedName>
    <definedName name="mensal" localSheetId="14">[1]!_p1</definedName>
    <definedName name="mensal" localSheetId="23">[1]!_p1</definedName>
    <definedName name="mensal" localSheetId="55">[0]!_p1</definedName>
    <definedName name="mensal" localSheetId="47">[1]!_p1</definedName>
    <definedName name="mensal" localSheetId="18">[1]!_p1</definedName>
    <definedName name="mensal" localSheetId="45">[1]!_p1</definedName>
    <definedName name="mensal" localSheetId="16">[1]!_p1</definedName>
    <definedName name="mensal">[0]!_p1</definedName>
    <definedName name="mep.targets" localSheetId="25" hidden="1">{"ww targets by region",#N/A,TRUE,"Cards&amp;Volume";"BAwareEtoE",#N/A,TRUE,"B.Aware-Qual-EtoE";"MemSat",#N/A,TRUE,"Member Sat."}</definedName>
    <definedName name="mep.targets" localSheetId="27" hidden="1">{"ww targets by region",#N/A,TRUE,"Cards&amp;Volume";"BAwareEtoE",#N/A,TRUE,"B.Aware-Qual-EtoE";"MemSat",#N/A,TRUE,"Member Sat."}</definedName>
    <definedName name="mep.targets" localSheetId="31" hidden="1">{"ww targets by region",#N/A,TRUE,"Cards&amp;Volume";"BAwareEtoE",#N/A,TRUE,"B.Aware-Qual-EtoE";"MemSat",#N/A,TRUE,"Member Sat."}</definedName>
    <definedName name="mep.targets" localSheetId="29" hidden="1">{"ww targets by region",#N/A,TRUE,"Cards&amp;Volume";"BAwareEtoE",#N/A,TRUE,"B.Aware-Qual-EtoE";"MemSat",#N/A,TRUE,"Member Sat."}</definedName>
    <definedName name="mep.targets" localSheetId="23" hidden="1">{"ww targets by region",#N/A,TRUE,"Cards&amp;Volume";"BAwareEtoE",#N/A,TRUE,"B.Aware-Qual-EtoE";"MemSat",#N/A,TRUE,"Member Sat."}</definedName>
    <definedName name="mep.targets" localSheetId="55" hidden="1">{"ww targets by region",#N/A,TRUE,"Cards&amp;Volume";"BAwareEtoE",#N/A,TRUE,"B.Aware-Qual-EtoE";"MemSat",#N/A,TRUE,"Member Sat."}</definedName>
    <definedName name="mep.targets" hidden="1">{"ww targets by region",#N/A,TRUE,"Cards&amp;Volume";"BAwareEtoE",#N/A,TRUE,"B.Aware-Qual-EtoE";"MemSat",#N/A,TRUE,"Member Sat."}</definedName>
    <definedName name="mer">#REF!</definedName>
    <definedName name="merc">#REF!</definedName>
    <definedName name="Merc3">#REF!</definedName>
    <definedName name="Merca">#REF!</definedName>
    <definedName name="MERCADO">#REF!</definedName>
    <definedName name="MERCADOS">#REF!</definedName>
    <definedName name="merch">#REF!</definedName>
    <definedName name="merchan" hidden="1">#REF!</definedName>
    <definedName name="Merchandising" localSheetId="25" hidden="1">{"'Janeiro'!$A$1:$I$153"}</definedName>
    <definedName name="Merchandising" localSheetId="27" hidden="1">{"'Janeiro'!$A$1:$I$153"}</definedName>
    <definedName name="Merchandising" localSheetId="31" hidden="1">{"'Janeiro'!$A$1:$I$153"}</definedName>
    <definedName name="Merchandising" localSheetId="29" hidden="1">{"'Janeiro'!$A$1:$I$153"}</definedName>
    <definedName name="Merchandising" localSheetId="23" hidden="1">{"'Janeiro'!$A$1:$I$153"}</definedName>
    <definedName name="Merchandising" localSheetId="55" hidden="1">{"'Janeiro'!$A$1:$I$153"}</definedName>
    <definedName name="Merchandising" hidden="1">{"'Janeiro'!$A$1:$I$153"}</definedName>
    <definedName name="MES">#REF!</definedName>
    <definedName name="Mês">#REF!</definedName>
    <definedName name="MES_3">#REF!</definedName>
    <definedName name="MES_ACOMPANHAMENTO">#REF!</definedName>
    <definedName name="MES_ATUAL">#REF!</definedName>
    <definedName name="Mes_Processamento">#REF!</definedName>
    <definedName name="Mes_Real">#REF!</definedName>
    <definedName name="MESACUMULADO">#REF!</definedName>
    <definedName name="mesant">#REF!</definedName>
    <definedName name="MesCalc">#REF!</definedName>
    <definedName name="Meses">#REF!</definedName>
    <definedName name="MesNegociado">#REF!</definedName>
    <definedName name="META">#REF!</definedName>
    <definedName name="META01">#REF!</definedName>
    <definedName name="META2">#REF!</definedName>
    <definedName name="METAS98">#REF!</definedName>
    <definedName name="metro" localSheetId="39">[1]!______p1</definedName>
    <definedName name="metro" localSheetId="20">[1]!______p1</definedName>
    <definedName name="metro" localSheetId="4">[1]!______p1</definedName>
    <definedName name="metro" localSheetId="25">[1]!______p1</definedName>
    <definedName name="metro" localSheetId="27">[1]!______p1</definedName>
    <definedName name="metro" localSheetId="31">[1]!______p1</definedName>
    <definedName name="metro" localSheetId="35">[1]!______p1</definedName>
    <definedName name="metro" localSheetId="33">[1]!______p1</definedName>
    <definedName name="metro" localSheetId="53">[1]!______p1</definedName>
    <definedName name="metro" localSheetId="29">[1]!______p1</definedName>
    <definedName name="metro" localSheetId="49">[1]!______p1</definedName>
    <definedName name="metro" localSheetId="6">[1]!______p1</definedName>
    <definedName name="metro" localSheetId="41">[1]!______p1</definedName>
    <definedName name="metro" localSheetId="8">[1]!______p1</definedName>
    <definedName name="metro" localSheetId="43">[1]!______p1</definedName>
    <definedName name="metro" localSheetId="10">[1]!______p1</definedName>
    <definedName name="metro" localSheetId="37">[1]!______p1</definedName>
    <definedName name="metro" localSheetId="12">[1]!______p1</definedName>
    <definedName name="metro" localSheetId="51">[1]!______p1</definedName>
    <definedName name="metro" localSheetId="14">[1]!______p1</definedName>
    <definedName name="metro" localSheetId="23">[1]!______p1</definedName>
    <definedName name="metro" localSheetId="55">[0]!______p1</definedName>
    <definedName name="metro" localSheetId="47">[1]!______p1</definedName>
    <definedName name="metro" localSheetId="18">[1]!______p1</definedName>
    <definedName name="metro" localSheetId="45">[1]!______p1</definedName>
    <definedName name="metro" localSheetId="16">[1]!______p1</definedName>
    <definedName name="metro">[0]!______p1</definedName>
    <definedName name="Metrô" hidden="1">#REF!</definedName>
    <definedName name="metro_sobrecapa" localSheetId="39">[1]!_p1</definedName>
    <definedName name="metro_sobrecapa" localSheetId="20">[1]!_p1</definedName>
    <definedName name="metro_sobrecapa" localSheetId="4">[1]!_p1</definedName>
    <definedName name="metro_sobrecapa" localSheetId="25">[1]!_p1</definedName>
    <definedName name="metro_sobrecapa" localSheetId="27">[1]!_p1</definedName>
    <definedName name="metro_sobrecapa" localSheetId="31">[1]!_p1</definedName>
    <definedName name="metro_sobrecapa" localSheetId="35">[1]!_p1</definedName>
    <definedName name="metro_sobrecapa" localSheetId="33">[1]!_p1</definedName>
    <definedName name="metro_sobrecapa" localSheetId="53">[1]!_p1</definedName>
    <definedName name="metro_sobrecapa" localSheetId="29">[1]!_p1</definedName>
    <definedName name="metro_sobrecapa" localSheetId="49">[1]!_p1</definedName>
    <definedName name="metro_sobrecapa" localSheetId="6">[1]!_p1</definedName>
    <definedName name="metro_sobrecapa" localSheetId="41">[1]!_p1</definedName>
    <definedName name="metro_sobrecapa" localSheetId="8">[1]!_p1</definedName>
    <definedName name="metro_sobrecapa" localSheetId="43">[1]!_p1</definedName>
    <definedName name="metro_sobrecapa" localSheetId="10">[1]!_p1</definedName>
    <definedName name="metro_sobrecapa" localSheetId="37">[1]!_p1</definedName>
    <definedName name="metro_sobrecapa" localSheetId="12">[1]!_p1</definedName>
    <definedName name="metro_sobrecapa" localSheetId="51">[1]!_p1</definedName>
    <definedName name="metro_sobrecapa" localSheetId="14">[1]!_p1</definedName>
    <definedName name="metro_sobrecapa" localSheetId="23">[1]!_p1</definedName>
    <definedName name="metro_sobrecapa" localSheetId="55">[0]!_p1</definedName>
    <definedName name="metro_sobrecapa" localSheetId="47">[1]!_p1</definedName>
    <definedName name="metro_sobrecapa" localSheetId="18">[1]!_p1</definedName>
    <definedName name="metro_sobrecapa" localSheetId="45">[1]!_p1</definedName>
    <definedName name="metro_sobrecapa" localSheetId="16">[1]!_p1</definedName>
    <definedName name="metro_sobrecapa">[0]!_p1</definedName>
    <definedName name="meunenecir98">#REF!</definedName>
    <definedName name="meunenecpm98">#REF!</definedName>
    <definedName name="meunenetabela98">#REF!</definedName>
    <definedName name="MEWarning" hidden="1">1</definedName>
    <definedName name="mex">#REF!</definedName>
    <definedName name="México_against">#REF!,#REF!,#REF!</definedName>
    <definedName name="México_played">#REF!,#REF!,#REF!</definedName>
    <definedName name="mext">#REF!</definedName>
    <definedName name="MExterior">#REF!</definedName>
    <definedName name="mg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ghg">#REF!</definedName>
    <definedName name="mghjghj">#REF!</definedName>
    <definedName name="mghyjfyjh">#REF!</definedName>
    <definedName name="MGLO">#REF!</definedName>
    <definedName name="mgujyt">#REF!</definedName>
    <definedName name="MH3_A">#REF!</definedName>
    <definedName name="mi" localSheetId="25" hidden="1">{"CORSA",#N/A,FALSE,"RESUMO FINAL";"KADETT",#N/A,FALSE,"RESUMO FINAL";"VECTRA",#N/A,FALSE,"RESUMO FINAL";"OMEGA",#N/A,FALSE,"RESUMO FINAL";"S_10",#N/A,FALSE,"RESUMO FINAL";"BLAZER",#N/A,FALSE,"RESUMO FINAL"}</definedName>
    <definedName name="mi" localSheetId="27" hidden="1">{"CORSA",#N/A,FALSE,"RESUMO FINAL";"KADETT",#N/A,FALSE,"RESUMO FINAL";"VECTRA",#N/A,FALSE,"RESUMO FINAL";"OMEGA",#N/A,FALSE,"RESUMO FINAL";"S_10",#N/A,FALSE,"RESUMO FINAL";"BLAZER",#N/A,FALSE,"RESUMO FINAL"}</definedName>
    <definedName name="mi" localSheetId="31" hidden="1">{"CORSA",#N/A,FALSE,"RESUMO FINAL";"KADETT",#N/A,FALSE,"RESUMO FINAL";"VECTRA",#N/A,FALSE,"RESUMO FINAL";"OMEGA",#N/A,FALSE,"RESUMO FINAL";"S_10",#N/A,FALSE,"RESUMO FINAL";"BLAZER",#N/A,FALSE,"RESUMO FINAL"}</definedName>
    <definedName name="mi" localSheetId="29" hidden="1">{"CORSA",#N/A,FALSE,"RESUMO FINAL";"KADETT",#N/A,FALSE,"RESUMO FINAL";"VECTRA",#N/A,FALSE,"RESUMO FINAL";"OMEGA",#N/A,FALSE,"RESUMO FINAL";"S_10",#N/A,FALSE,"RESUMO FINAL";"BLAZER",#N/A,FALSE,"RESUMO FINAL"}</definedName>
    <definedName name="mi" localSheetId="23" hidden="1">{"CORSA",#N/A,FALSE,"RESUMO FINAL";"KADETT",#N/A,FALSE,"RESUMO FINAL";"VECTRA",#N/A,FALSE,"RESUMO FINAL";"OMEGA",#N/A,FALSE,"RESUMO FINAL";"S_10",#N/A,FALSE,"RESUMO FINAL";"BLAZER",#N/A,FALSE,"RESUMO FINAL"}</definedName>
    <definedName name="mi" localSheetId="55" hidden="1">{"CORSA",#N/A,FALSE,"RESUMO FINAL";"KADETT",#N/A,FALSE,"RESUMO FINAL";"VECTRA",#N/A,FALSE,"RESUMO FINAL";"OMEGA",#N/A,FALSE,"RESUMO FINAL";"S_10",#N/A,FALSE,"RESUMO FINAL";"BLAZER",#N/A,FALSE,"RESUMO FINAL"}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CRO">#REF!</definedName>
    <definedName name="MICRO_IMPRESS">#REF!</definedName>
    <definedName name="MICRO_PRICE">#REF!</definedName>
    <definedName name="midia">#REF!</definedName>
    <definedName name="MÍDIA">#REF!</definedName>
    <definedName name="Mídia_Exterior">#REF!</definedName>
    <definedName name="Mídia_Exterior_15">#REF!</definedName>
    <definedName name="Mídia_Exterior_16">#REF!</definedName>
    <definedName name="Mídia_Exterior_17">#REF!</definedName>
    <definedName name="Mídia_Exterior_18">#REF!</definedName>
    <definedName name="Mídia_Exterior_19">#REF!</definedName>
    <definedName name="Mídia_Exterior_2">#REF!</definedName>
    <definedName name="Mídia_Exterior_3">#REF!</definedName>
    <definedName name="Mídia_Exterior_4">#REF!</definedName>
    <definedName name="Migration3g">#REF!</definedName>
    <definedName name="Migration3gsensitivity">#REF!</definedName>
    <definedName name="MigrationScenario">#REF!</definedName>
    <definedName name="mila" localSheetId="25" hidden="1">{#N/A,#N/A,FALSE,"Banco de Dados"}</definedName>
    <definedName name="mila" localSheetId="27" hidden="1">{#N/A,#N/A,FALSE,"Banco de Dados"}</definedName>
    <definedName name="mila" localSheetId="31" hidden="1">{#N/A,#N/A,FALSE,"Banco de Dados"}</definedName>
    <definedName name="mila" localSheetId="29" hidden="1">{#N/A,#N/A,FALSE,"Banco de Dados"}</definedName>
    <definedName name="mila" localSheetId="23" hidden="1">{#N/A,#N/A,FALSE,"Banco de Dados"}</definedName>
    <definedName name="mila" localSheetId="55" hidden="1">{#N/A,#N/A,FALSE,"Banco de Dados"}</definedName>
    <definedName name="mila" hidden="1">{#N/A,#N/A,FALSE,"Banco de Dados"}</definedName>
    <definedName name="mila_1" localSheetId="25" hidden="1">{#N/A,#N/A,FALSE,"Banco de Dados"}</definedName>
    <definedName name="mila_1" localSheetId="27" hidden="1">{#N/A,#N/A,FALSE,"Banco de Dados"}</definedName>
    <definedName name="mila_1" localSheetId="31" hidden="1">{#N/A,#N/A,FALSE,"Banco de Dados"}</definedName>
    <definedName name="mila_1" localSheetId="29" hidden="1">{#N/A,#N/A,FALSE,"Banco de Dados"}</definedName>
    <definedName name="mila_1" localSheetId="23" hidden="1">{#N/A,#N/A,FALSE,"Banco de Dados"}</definedName>
    <definedName name="mila_1" localSheetId="55" hidden="1">{#N/A,#N/A,FALSE,"Banco de Dados"}</definedName>
    <definedName name="mila_1" hidden="1">{#N/A,#N/A,FALSE,"Banco de Dados"}</definedName>
    <definedName name="mila_2" localSheetId="25" hidden="1">{#N/A,#N/A,FALSE,"Banco de Dados"}</definedName>
    <definedName name="mila_2" localSheetId="27" hidden="1">{#N/A,#N/A,FALSE,"Banco de Dados"}</definedName>
    <definedName name="mila_2" localSheetId="31" hidden="1">{#N/A,#N/A,FALSE,"Banco de Dados"}</definedName>
    <definedName name="mila_2" localSheetId="29" hidden="1">{#N/A,#N/A,FALSE,"Banco de Dados"}</definedName>
    <definedName name="mila_2" localSheetId="23" hidden="1">{#N/A,#N/A,FALSE,"Banco de Dados"}</definedName>
    <definedName name="mila_2" localSheetId="55" hidden="1">{#N/A,#N/A,FALSE,"Banco de Dados"}</definedName>
    <definedName name="mila_2" hidden="1">{#N/A,#N/A,FALSE,"Banco de Dados"}</definedName>
    <definedName name="mila_3" localSheetId="25" hidden="1">{#N/A,#N/A,FALSE,"Banco de Dados"}</definedName>
    <definedName name="mila_3" localSheetId="27" hidden="1">{#N/A,#N/A,FALSE,"Banco de Dados"}</definedName>
    <definedName name="mila_3" localSheetId="31" hidden="1">{#N/A,#N/A,FALSE,"Banco de Dados"}</definedName>
    <definedName name="mila_3" localSheetId="29" hidden="1">{#N/A,#N/A,FALSE,"Banco de Dados"}</definedName>
    <definedName name="mila_3" localSheetId="23" hidden="1">{#N/A,#N/A,FALSE,"Banco de Dados"}</definedName>
    <definedName name="mila_3" localSheetId="55" hidden="1">{#N/A,#N/A,FALSE,"Banco de Dados"}</definedName>
    <definedName name="mila_3" hidden="1">{#N/A,#N/A,FALSE,"Banco de Dados"}</definedName>
    <definedName name="mila_4" localSheetId="25" hidden="1">{#N/A,#N/A,FALSE,"Banco de Dados"}</definedName>
    <definedName name="mila_4" localSheetId="27" hidden="1">{#N/A,#N/A,FALSE,"Banco de Dados"}</definedName>
    <definedName name="mila_4" localSheetId="31" hidden="1">{#N/A,#N/A,FALSE,"Banco de Dados"}</definedName>
    <definedName name="mila_4" localSheetId="29" hidden="1">{#N/A,#N/A,FALSE,"Banco de Dados"}</definedName>
    <definedName name="mila_4" localSheetId="23" hidden="1">{#N/A,#N/A,FALSE,"Banco de Dados"}</definedName>
    <definedName name="mila_4" localSheetId="55" hidden="1">{#N/A,#N/A,FALSE,"Banco de Dados"}</definedName>
    <definedName name="mila_4" hidden="1">{#N/A,#N/A,FALSE,"Banco de Dados"}</definedName>
    <definedName name="mila_5" localSheetId="25" hidden="1">{#N/A,#N/A,FALSE,"Banco de Dados"}</definedName>
    <definedName name="mila_5" localSheetId="27" hidden="1">{#N/A,#N/A,FALSE,"Banco de Dados"}</definedName>
    <definedName name="mila_5" localSheetId="31" hidden="1">{#N/A,#N/A,FALSE,"Banco de Dados"}</definedName>
    <definedName name="mila_5" localSheetId="29" hidden="1">{#N/A,#N/A,FALSE,"Banco de Dados"}</definedName>
    <definedName name="mila_5" localSheetId="23" hidden="1">{#N/A,#N/A,FALSE,"Banco de Dados"}</definedName>
    <definedName name="mila_5" localSheetId="55" hidden="1">{#N/A,#N/A,FALSE,"Banco de Dados"}</definedName>
    <definedName name="mila_5" hidden="1">{#N/A,#N/A,FALSE,"Banco de Dados"}</definedName>
    <definedName name="mim" localSheetId="25" hidden="1">{"CORSA",#N/A,FALSE,"RESUMO FINAL";"KADETT",#N/A,FALSE,"RESUMO FINAL";"VECTRA",#N/A,FALSE,"RESUMO FINAL";"OMEGA",#N/A,FALSE,"RESUMO FINAL";"S_10",#N/A,FALSE,"RESUMO FINAL";"BLAZER",#N/A,FALSE,"RESUMO FINAL"}</definedName>
    <definedName name="mim" localSheetId="27" hidden="1">{"CORSA",#N/A,FALSE,"RESUMO FINAL";"KADETT",#N/A,FALSE,"RESUMO FINAL";"VECTRA",#N/A,FALSE,"RESUMO FINAL";"OMEGA",#N/A,FALSE,"RESUMO FINAL";"S_10",#N/A,FALSE,"RESUMO FINAL";"BLAZER",#N/A,FALSE,"RESUMO FINAL"}</definedName>
    <definedName name="mim" localSheetId="31" hidden="1">{"CORSA",#N/A,FALSE,"RESUMO FINAL";"KADETT",#N/A,FALSE,"RESUMO FINAL";"VECTRA",#N/A,FALSE,"RESUMO FINAL";"OMEGA",#N/A,FALSE,"RESUMO FINAL";"S_10",#N/A,FALSE,"RESUMO FINAL";"BLAZER",#N/A,FALSE,"RESUMO FINAL"}</definedName>
    <definedName name="mim" localSheetId="29" hidden="1">{"CORSA",#N/A,FALSE,"RESUMO FINAL";"KADETT",#N/A,FALSE,"RESUMO FINAL";"VECTRA",#N/A,FALSE,"RESUMO FINAL";"OMEGA",#N/A,FALSE,"RESUMO FINAL";"S_10",#N/A,FALSE,"RESUMO FINAL";"BLAZER",#N/A,FALSE,"RESUMO FINAL"}</definedName>
    <definedName name="mim" localSheetId="23" hidden="1">{"CORSA",#N/A,FALSE,"RESUMO FINAL";"KADETT",#N/A,FALSE,"RESUMO FINAL";"VECTRA",#N/A,FALSE,"RESUMO FINAL";"OMEGA",#N/A,FALSE,"RESUMO FINAL";"S_10",#N/A,FALSE,"RESUMO FINAL";"BLAZER",#N/A,FALSE,"RESUMO FINAL"}</definedName>
    <definedName name="mim" localSheetId="55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N_BUDGET">#REF!</definedName>
    <definedName name="MINI_IMPRESS">#REF!</definedName>
    <definedName name="MINI_PRICE">#REF!</definedName>
    <definedName name="minis">#REF!</definedName>
    <definedName name="minisb">#REF!</definedName>
    <definedName name="MIRIAM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RIAM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iss">#REF!</definedName>
    <definedName name="mj" localSheetId="25" hidden="1">{#N/A,#N/A,FALSE,"BALLANTINE´S ";#N/A,#N/A,FALSE,"FUNDADOR"}</definedName>
    <definedName name="mj" localSheetId="27" hidden="1">{#N/A,#N/A,FALSE,"BALLANTINE´S ";#N/A,#N/A,FALSE,"FUNDADOR"}</definedName>
    <definedName name="mj" localSheetId="31" hidden="1">{#N/A,#N/A,FALSE,"BALLANTINE´S ";#N/A,#N/A,FALSE,"FUNDADOR"}</definedName>
    <definedName name="mj" localSheetId="29" hidden="1">{#N/A,#N/A,FALSE,"BALLANTINE´S ";#N/A,#N/A,FALSE,"FUNDADOR"}</definedName>
    <definedName name="mj" localSheetId="23" hidden="1">{#N/A,#N/A,FALSE,"BALLANTINE´S ";#N/A,#N/A,FALSE,"FUNDADOR"}</definedName>
    <definedName name="mj" localSheetId="55" hidden="1">{#N/A,#N/A,FALSE,"BALLANTINE´S ";#N/A,#N/A,FALSE,"FUNDADOR"}</definedName>
    <definedName name="mj" hidden="1">{#N/A,#N/A,FALSE,"BALLANTINE´S ";#N/A,#N/A,FALSE,"FUNDADOR"}</definedName>
    <definedName name="mkhgtd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khgtd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m">#REF!</definedName>
    <definedName name="MM_1" localSheetId="25" hidden="1">{"'Tnet  Dnet_15_Mn1000'!$A$8:$F$178"}</definedName>
    <definedName name="MM_1" localSheetId="27" hidden="1">{"'Tnet  Dnet_15_Mn1000'!$A$8:$F$178"}</definedName>
    <definedName name="MM_1" localSheetId="31" hidden="1">{"'Tnet  Dnet_15_Mn1000'!$A$8:$F$178"}</definedName>
    <definedName name="MM_1" localSheetId="29" hidden="1">{"'Tnet  Dnet_15_Mn1000'!$A$8:$F$178"}</definedName>
    <definedName name="MM_1" localSheetId="23" hidden="1">{"'Tnet  Dnet_15_Mn1000'!$A$8:$F$178"}</definedName>
    <definedName name="MM_1" localSheetId="55" hidden="1">{"'Tnet  Dnet_15_Mn1000'!$A$8:$F$178"}</definedName>
    <definedName name="MM_1" hidden="1">{"'Tnet  Dnet_15_Mn1000'!$A$8:$F$178"}</definedName>
    <definedName name="mm_2">"_p1"</definedName>
    <definedName name="mm_4">"_p1"</definedName>
    <definedName name="mmju">#REF!</definedName>
    <definedName name="mmm" hidden="1">#REF!</definedName>
    <definedName name="mmmdds" localSheetId="25" hidden="1">{#N/A,#N/A,FALSE,"CARATUL";#N/A,#N/A,FALSE,"PROFIT AND LOSS";#N/A,#N/A,FALSE,"GRAFICO_PBT";#N/A,#N/A,FALSE,"EXPLIC.VARIANTE";#N/A,#N/A,FALSE,"GENERAL EXP.AREA"}</definedName>
    <definedName name="mmmdds" localSheetId="27" hidden="1">{#N/A,#N/A,FALSE,"CARATUL";#N/A,#N/A,FALSE,"PROFIT AND LOSS";#N/A,#N/A,FALSE,"GRAFICO_PBT";#N/A,#N/A,FALSE,"EXPLIC.VARIANTE";#N/A,#N/A,FALSE,"GENERAL EXP.AREA"}</definedName>
    <definedName name="mmmdds" localSheetId="31" hidden="1">{#N/A,#N/A,FALSE,"CARATUL";#N/A,#N/A,FALSE,"PROFIT AND LOSS";#N/A,#N/A,FALSE,"GRAFICO_PBT";#N/A,#N/A,FALSE,"EXPLIC.VARIANTE";#N/A,#N/A,FALSE,"GENERAL EXP.AREA"}</definedName>
    <definedName name="mmmdds" localSheetId="29" hidden="1">{#N/A,#N/A,FALSE,"CARATUL";#N/A,#N/A,FALSE,"PROFIT AND LOSS";#N/A,#N/A,FALSE,"GRAFICO_PBT";#N/A,#N/A,FALSE,"EXPLIC.VARIANTE";#N/A,#N/A,FALSE,"GENERAL EXP.AREA"}</definedName>
    <definedName name="mmmdds" localSheetId="23" hidden="1">{#N/A,#N/A,FALSE,"CARATUL";#N/A,#N/A,FALSE,"PROFIT AND LOSS";#N/A,#N/A,FALSE,"GRAFICO_PBT";#N/A,#N/A,FALSE,"EXPLIC.VARIANTE";#N/A,#N/A,FALSE,"GENERAL EXP.AREA"}</definedName>
    <definedName name="mmmdds" localSheetId="55" hidden="1">{#N/A,#N/A,FALSE,"CARATUL";#N/A,#N/A,FALSE,"PROFIT AND LOSS";#N/A,#N/A,FALSE,"GRAFICO_PBT";#N/A,#N/A,FALSE,"EXPLIC.VARIANTE";#N/A,#N/A,FALSE,"GENERAL EXP.AREA"}</definedName>
    <definedName name="mmmdds" hidden="1">{#N/A,#N/A,FALSE,"CARATUL";#N/A,#N/A,FALSE,"PROFIT AND LOSS";#N/A,#N/A,FALSE,"GRAFICO_PBT";#N/A,#N/A,FALSE,"EXPLIC.VARIANTE";#N/A,#N/A,FALSE,"GENERAL EXP.AREA"}</definedName>
    <definedName name="MMMKK" localSheetId="39">[1]!___p1</definedName>
    <definedName name="MMMKK" localSheetId="20">[1]!___p1</definedName>
    <definedName name="MMMKK" localSheetId="4">[1]!___p1</definedName>
    <definedName name="MMMKK" localSheetId="25">[1]!___p1</definedName>
    <definedName name="MMMKK" localSheetId="27">[1]!___p1</definedName>
    <definedName name="MMMKK" localSheetId="31">[1]!___p1</definedName>
    <definedName name="MMMKK" localSheetId="35">[1]!___p1</definedName>
    <definedName name="MMMKK" localSheetId="33">[1]!___p1</definedName>
    <definedName name="MMMKK" localSheetId="53">[1]!___p1</definedName>
    <definedName name="MMMKK" localSheetId="29">[1]!___p1</definedName>
    <definedName name="MMMKK" localSheetId="49">[1]!___p1</definedName>
    <definedName name="MMMKK" localSheetId="6">[1]!___p1</definedName>
    <definedName name="MMMKK" localSheetId="41">[1]!___p1</definedName>
    <definedName name="MMMKK" localSheetId="8">[1]!___p1</definedName>
    <definedName name="MMMKK" localSheetId="43">[1]!___p1</definedName>
    <definedName name="MMMKK" localSheetId="10">[1]!___p1</definedName>
    <definedName name="MMMKK" localSheetId="37">[1]!___p1</definedName>
    <definedName name="MMMKK" localSheetId="12">[1]!___p1</definedName>
    <definedName name="MMMKK" localSheetId="51">[1]!___p1</definedName>
    <definedName name="MMMKK" localSheetId="14">[1]!___p1</definedName>
    <definedName name="MMMKK" localSheetId="23">[1]!___p1</definedName>
    <definedName name="MMMKK" localSheetId="55">[0]!___p1</definedName>
    <definedName name="MMMKK" localSheetId="47">[1]!___p1</definedName>
    <definedName name="MMMKK" localSheetId="18">[1]!___p1</definedName>
    <definedName name="MMMKK" localSheetId="45">[1]!___p1</definedName>
    <definedName name="MMMKK" localSheetId="16">[1]!___p1</definedName>
    <definedName name="MMMKK">[0]!___p1</definedName>
    <definedName name="mmmm" localSheetId="39">[1]!____p1</definedName>
    <definedName name="mmmm" localSheetId="20">[1]!____p1</definedName>
    <definedName name="mmmm" localSheetId="4">[1]!____p1</definedName>
    <definedName name="mmmm" localSheetId="25">[1]!____p1</definedName>
    <definedName name="mmmm" localSheetId="27">[1]!____p1</definedName>
    <definedName name="mmmm" localSheetId="31">[1]!____p1</definedName>
    <definedName name="mmmm" localSheetId="35">[1]!____p1</definedName>
    <definedName name="mmmm" localSheetId="33">[1]!____p1</definedName>
    <definedName name="mmmm" localSheetId="53">[1]!____p1</definedName>
    <definedName name="mmmm" localSheetId="29">[1]!____p1</definedName>
    <definedName name="mmmm" localSheetId="49">[1]!____p1</definedName>
    <definedName name="mmmm" localSheetId="6">[1]!____p1</definedName>
    <definedName name="mmmm" localSheetId="41">[1]!____p1</definedName>
    <definedName name="mmmm" localSheetId="8">[1]!____p1</definedName>
    <definedName name="mmmm" localSheetId="43">[1]!____p1</definedName>
    <definedName name="mmmm" localSheetId="10">[1]!____p1</definedName>
    <definedName name="mmmm" localSheetId="37">[1]!____p1</definedName>
    <definedName name="mmmm" localSheetId="12">[1]!____p1</definedName>
    <definedName name="mmmm" localSheetId="51">[1]!____p1</definedName>
    <definedName name="mmmm" localSheetId="14">[1]!____p1</definedName>
    <definedName name="mmmm" localSheetId="23">[1]!____p1</definedName>
    <definedName name="mmmm" localSheetId="55">[0]!____p1</definedName>
    <definedName name="mmmm" localSheetId="47">[1]!____p1</definedName>
    <definedName name="mmmm" localSheetId="18">[1]!____p1</definedName>
    <definedName name="mmmm" localSheetId="45">[1]!____p1</definedName>
    <definedName name="mmmm" localSheetId="16">[1]!____p1</definedName>
    <definedName name="mmmm">[0]!____p1</definedName>
    <definedName name="mmmmmm" localSheetId="39">[1]!__p1</definedName>
    <definedName name="mmmmmm" localSheetId="20">[1]!__p1</definedName>
    <definedName name="mmmmmm" localSheetId="4">[1]!__p1</definedName>
    <definedName name="mmmmmm" localSheetId="25">[1]!__p1</definedName>
    <definedName name="mmmmmm" localSheetId="27">[1]!__p1</definedName>
    <definedName name="mmmmmm" localSheetId="31">[1]!__p1</definedName>
    <definedName name="mmmmmm" localSheetId="35">[1]!__p1</definedName>
    <definedName name="mmmmmm" localSheetId="33">[1]!__p1</definedName>
    <definedName name="mmmmmm" localSheetId="53">[1]!__p1</definedName>
    <definedName name="mmmmmm" localSheetId="29">[1]!__p1</definedName>
    <definedName name="mmmmmm" localSheetId="49">[1]!__p1</definedName>
    <definedName name="mmmmmm" localSheetId="6">[1]!__p1</definedName>
    <definedName name="mmmmmm" localSheetId="41">[1]!__p1</definedName>
    <definedName name="mmmmmm" localSheetId="8">[1]!__p1</definedName>
    <definedName name="mmmmmm" localSheetId="43">[1]!__p1</definedName>
    <definedName name="mmmmmm" localSheetId="10">[1]!__p1</definedName>
    <definedName name="mmmmmm" localSheetId="37">[1]!__p1</definedName>
    <definedName name="mmmmmm" localSheetId="12">[1]!__p1</definedName>
    <definedName name="mmmmmm" localSheetId="51">[1]!__p1</definedName>
    <definedName name="mmmmmm" localSheetId="14">[1]!__p1</definedName>
    <definedName name="mmmmmm" localSheetId="23">[1]!__p1</definedName>
    <definedName name="mmmmmm" localSheetId="55">[0]!__p1</definedName>
    <definedName name="mmmmmm" localSheetId="47">[1]!__p1</definedName>
    <definedName name="mmmmmm" localSheetId="18">[1]!__p1</definedName>
    <definedName name="mmmmmm" localSheetId="45">[1]!__p1</definedName>
    <definedName name="mmmmmm" localSheetId="16">[1]!__p1</definedName>
    <definedName name="mmmmmm">[0]!__p1</definedName>
    <definedName name="mmsdiw">#REF!</definedName>
    <definedName name="mn" localSheetId="25" hidden="1">{"'Janeiro'!$A$1:$I$153"}</definedName>
    <definedName name="mn" localSheetId="27" hidden="1">{"'Janeiro'!$A$1:$I$153"}</definedName>
    <definedName name="mn" localSheetId="31" hidden="1">{"'Janeiro'!$A$1:$I$153"}</definedName>
    <definedName name="mn" localSheetId="29" hidden="1">{"'Janeiro'!$A$1:$I$153"}</definedName>
    <definedName name="mn" localSheetId="23" hidden="1">{"'Janeiro'!$A$1:$I$153"}</definedName>
    <definedName name="mn" localSheetId="55" hidden="1">{"'Janeiro'!$A$1:$I$153"}</definedName>
    <definedName name="mn" hidden="1">{"'Janeiro'!$A$1:$I$153"}</definedName>
    <definedName name="mndomingo">#REF!</definedName>
    <definedName name="mndu">#REF!</definedName>
    <definedName name="mnml" localSheetId="39">[1]!_p1</definedName>
    <definedName name="mnml" localSheetId="20">[1]!_p1</definedName>
    <definedName name="mnml" localSheetId="4">[1]!_p1</definedName>
    <definedName name="mnml" localSheetId="25">[1]!_p1</definedName>
    <definedName name="mnml" localSheetId="27">[1]!_p1</definedName>
    <definedName name="mnml" localSheetId="31">[1]!_p1</definedName>
    <definedName name="mnml" localSheetId="35">[1]!_p1</definedName>
    <definedName name="mnml" localSheetId="33">[1]!_p1</definedName>
    <definedName name="mnml" localSheetId="53">[1]!_p1</definedName>
    <definedName name="mnml" localSheetId="29">[1]!_p1</definedName>
    <definedName name="mnml" localSheetId="49">[1]!_p1</definedName>
    <definedName name="mnml" localSheetId="6">[1]!_p1</definedName>
    <definedName name="mnml" localSheetId="41">[1]!_p1</definedName>
    <definedName name="mnml" localSheetId="8">[1]!_p1</definedName>
    <definedName name="mnml" localSheetId="43">[1]!_p1</definedName>
    <definedName name="mnml" localSheetId="10">[1]!_p1</definedName>
    <definedName name="mnml" localSheetId="37">[1]!_p1</definedName>
    <definedName name="mnml" localSheetId="12">[1]!_p1</definedName>
    <definedName name="mnml" localSheetId="51">[1]!_p1</definedName>
    <definedName name="mnml" localSheetId="14">[1]!_p1</definedName>
    <definedName name="mnml" localSheetId="23">[1]!_p1</definedName>
    <definedName name="mnml" localSheetId="55">[0]!_p1</definedName>
    <definedName name="mnml" localSheetId="47">[1]!_p1</definedName>
    <definedName name="mnml" localSheetId="18">[1]!_p1</definedName>
    <definedName name="mnml" localSheetId="45">[1]!_p1</definedName>
    <definedName name="mnml" localSheetId="16">[1]!_p1</definedName>
    <definedName name="mnml">[0]!_p1</definedName>
    <definedName name="mnml_15">#NAME?</definedName>
    <definedName name="mnml_16">#NAME?</definedName>
    <definedName name="mnml_17">#NAME?</definedName>
    <definedName name="mnquarta">#REF!</definedName>
    <definedName name="mnquinta">#REF!</definedName>
    <definedName name="mnsábado">#REF!</definedName>
    <definedName name="mnsegunda">#REF!</definedName>
    <definedName name="mnsexta">#REF!</definedName>
    <definedName name="mnterça">#REF!</definedName>
    <definedName name="mo">#REF!</definedName>
    <definedName name="mob" localSheetId="39">[1]!_p1</definedName>
    <definedName name="mob" localSheetId="20">[1]!_p1</definedName>
    <definedName name="mob" localSheetId="4">[1]!_p1</definedName>
    <definedName name="mob" localSheetId="25">[1]!_p1</definedName>
    <definedName name="mob" localSheetId="27">[1]!_p1</definedName>
    <definedName name="mob" localSheetId="31">[1]!_p1</definedName>
    <definedName name="mob" localSheetId="35">[1]!_p1</definedName>
    <definedName name="mob" localSheetId="33">[1]!_p1</definedName>
    <definedName name="mob" localSheetId="53">[1]!_p1</definedName>
    <definedName name="mob" localSheetId="29">[1]!_p1</definedName>
    <definedName name="mob" localSheetId="49">[1]!_p1</definedName>
    <definedName name="mob" localSheetId="6">[1]!_p1</definedName>
    <definedName name="mob" localSheetId="41">[1]!_p1</definedName>
    <definedName name="mob" localSheetId="8">[1]!_p1</definedName>
    <definedName name="mob" localSheetId="43">[1]!_p1</definedName>
    <definedName name="mob" localSheetId="10">[1]!_p1</definedName>
    <definedName name="mob" localSheetId="37">[1]!_p1</definedName>
    <definedName name="mob" localSheetId="12">[1]!_p1</definedName>
    <definedName name="mob" localSheetId="51">[1]!_p1</definedName>
    <definedName name="mob" localSheetId="14">[1]!_p1</definedName>
    <definedName name="mob" localSheetId="23">[1]!_p1</definedName>
    <definedName name="mob" localSheetId="55">[0]!_p1</definedName>
    <definedName name="mob" localSheetId="47">[1]!_p1</definedName>
    <definedName name="mob" localSheetId="18">[1]!_p1</definedName>
    <definedName name="mob" localSheetId="45">[1]!_p1</definedName>
    <definedName name="mob" localSheetId="16">[1]!_p1</definedName>
    <definedName name="mob">[0]!_p1</definedName>
    <definedName name="MOB.URBANO">#REF!</definedName>
    <definedName name="mob_1" localSheetId="39">_p1</definedName>
    <definedName name="mob_1" localSheetId="20">_p1</definedName>
    <definedName name="mob_1" localSheetId="4">_p1</definedName>
    <definedName name="mob_1" localSheetId="25">_p1</definedName>
    <definedName name="mob_1" localSheetId="27">_p1</definedName>
    <definedName name="mob_1" localSheetId="31">_p1</definedName>
    <definedName name="mob_1" localSheetId="35">_p1</definedName>
    <definedName name="mob_1" localSheetId="33">_p1</definedName>
    <definedName name="mob_1" localSheetId="53">_p1</definedName>
    <definedName name="mob_1" localSheetId="29">_p1</definedName>
    <definedName name="mob_1" localSheetId="49">_p1</definedName>
    <definedName name="mob_1" localSheetId="6">_p1</definedName>
    <definedName name="mob_1" localSheetId="41">_p1</definedName>
    <definedName name="mob_1" localSheetId="8">_p1</definedName>
    <definedName name="mob_1" localSheetId="43">_p1</definedName>
    <definedName name="mob_1" localSheetId="10">_p1</definedName>
    <definedName name="mob_1" localSheetId="37">_p1</definedName>
    <definedName name="mob_1" localSheetId="12">_p1</definedName>
    <definedName name="mob_1" localSheetId="51">_p1</definedName>
    <definedName name="mob_1" localSheetId="14">_p1</definedName>
    <definedName name="mob_1" localSheetId="23">_p1</definedName>
    <definedName name="mob_1" localSheetId="55">_p1</definedName>
    <definedName name="mob_1" localSheetId="47">_p1</definedName>
    <definedName name="mob_1" localSheetId="18">_p1</definedName>
    <definedName name="mob_1" localSheetId="45">_p1</definedName>
    <definedName name="mob_1" localSheetId="16">_p1</definedName>
    <definedName name="mob_1">_p1</definedName>
    <definedName name="mob_2" localSheetId="39">_p1</definedName>
    <definedName name="mob_2" localSheetId="20">_p1</definedName>
    <definedName name="mob_2" localSheetId="4">_p1</definedName>
    <definedName name="mob_2" localSheetId="25">_p1</definedName>
    <definedName name="mob_2" localSheetId="27">_p1</definedName>
    <definedName name="mob_2" localSheetId="31">_p1</definedName>
    <definedName name="mob_2" localSheetId="35">_p1</definedName>
    <definedName name="mob_2" localSheetId="33">_p1</definedName>
    <definedName name="mob_2" localSheetId="53">_p1</definedName>
    <definedName name="mob_2" localSheetId="29">_p1</definedName>
    <definedName name="mob_2" localSheetId="49">_p1</definedName>
    <definedName name="mob_2" localSheetId="6">_p1</definedName>
    <definedName name="mob_2" localSheetId="41">_p1</definedName>
    <definedName name="mob_2" localSheetId="8">_p1</definedName>
    <definedName name="mob_2" localSheetId="43">_p1</definedName>
    <definedName name="mob_2" localSheetId="10">_p1</definedName>
    <definedName name="mob_2" localSheetId="37">_p1</definedName>
    <definedName name="mob_2" localSheetId="12">_p1</definedName>
    <definedName name="mob_2" localSheetId="51">_p1</definedName>
    <definedName name="mob_2" localSheetId="14">_p1</definedName>
    <definedName name="mob_2" localSheetId="23">_p1</definedName>
    <definedName name="mob_2" localSheetId="55">_p1</definedName>
    <definedName name="mob_2" localSheetId="47">_p1</definedName>
    <definedName name="mob_2" localSheetId="18">_p1</definedName>
    <definedName name="mob_2" localSheetId="45">_p1</definedName>
    <definedName name="mob_2" localSheetId="16">_p1</definedName>
    <definedName name="mob_2">_p1</definedName>
    <definedName name="mob_3" localSheetId="39">_p1</definedName>
    <definedName name="mob_3" localSheetId="20">_p1</definedName>
    <definedName name="mob_3" localSheetId="4">_p1</definedName>
    <definedName name="mob_3" localSheetId="25">_p1</definedName>
    <definedName name="mob_3" localSheetId="27">_p1</definedName>
    <definedName name="mob_3" localSheetId="31">_p1</definedName>
    <definedName name="mob_3" localSheetId="35">_p1</definedName>
    <definedName name="mob_3" localSheetId="33">_p1</definedName>
    <definedName name="mob_3" localSheetId="53">_p1</definedName>
    <definedName name="mob_3" localSheetId="29">_p1</definedName>
    <definedName name="mob_3" localSheetId="49">_p1</definedName>
    <definedName name="mob_3" localSheetId="6">_p1</definedName>
    <definedName name="mob_3" localSheetId="41">_p1</definedName>
    <definedName name="mob_3" localSheetId="8">_p1</definedName>
    <definedName name="mob_3" localSheetId="43">_p1</definedName>
    <definedName name="mob_3" localSheetId="10">_p1</definedName>
    <definedName name="mob_3" localSheetId="37">_p1</definedName>
    <definedName name="mob_3" localSheetId="12">_p1</definedName>
    <definedName name="mob_3" localSheetId="51">_p1</definedName>
    <definedName name="mob_3" localSheetId="14">_p1</definedName>
    <definedName name="mob_3" localSheetId="23">_p1</definedName>
    <definedName name="mob_3" localSheetId="55">_p1</definedName>
    <definedName name="mob_3" localSheetId="47">_p1</definedName>
    <definedName name="mob_3" localSheetId="18">_p1</definedName>
    <definedName name="mob_3" localSheetId="45">_p1</definedName>
    <definedName name="mob_3" localSheetId="16">_p1</definedName>
    <definedName name="mob_3">_p1</definedName>
    <definedName name="mob_4" localSheetId="39">_p1</definedName>
    <definedName name="mob_4" localSheetId="20">_p1</definedName>
    <definedName name="mob_4" localSheetId="4">_p1</definedName>
    <definedName name="mob_4" localSheetId="25">_p1</definedName>
    <definedName name="mob_4" localSheetId="27">_p1</definedName>
    <definedName name="mob_4" localSheetId="31">_p1</definedName>
    <definedName name="mob_4" localSheetId="35">_p1</definedName>
    <definedName name="mob_4" localSheetId="33">_p1</definedName>
    <definedName name="mob_4" localSheetId="53">_p1</definedName>
    <definedName name="mob_4" localSheetId="29">_p1</definedName>
    <definedName name="mob_4" localSheetId="49">_p1</definedName>
    <definedName name="mob_4" localSheetId="6">_p1</definedName>
    <definedName name="mob_4" localSheetId="41">_p1</definedName>
    <definedName name="mob_4" localSheetId="8">_p1</definedName>
    <definedName name="mob_4" localSheetId="43">_p1</definedName>
    <definedName name="mob_4" localSheetId="10">_p1</definedName>
    <definedName name="mob_4" localSheetId="37">_p1</definedName>
    <definedName name="mob_4" localSheetId="12">_p1</definedName>
    <definedName name="mob_4" localSheetId="51">_p1</definedName>
    <definedName name="mob_4" localSheetId="14">_p1</definedName>
    <definedName name="mob_4" localSheetId="23">_p1</definedName>
    <definedName name="mob_4" localSheetId="55">_p1</definedName>
    <definedName name="mob_4" localSheetId="47">_p1</definedName>
    <definedName name="mob_4" localSheetId="18">_p1</definedName>
    <definedName name="mob_4" localSheetId="45">_p1</definedName>
    <definedName name="mob_4" localSheetId="16">_p1</definedName>
    <definedName name="mob_4">_p1</definedName>
    <definedName name="Mobiliário">#REF!</definedName>
    <definedName name="Mobiliário_15">#REF!</definedName>
    <definedName name="Mobiliário_16">#REF!</definedName>
    <definedName name="Mobiliário_17">#REF!</definedName>
    <definedName name="Mobiliário_18">#REF!</definedName>
    <definedName name="Mobiliário_19">#REF!</definedName>
    <definedName name="Mobiliário_2">#REF!</definedName>
    <definedName name="Mobiliário_3">#REF!</definedName>
    <definedName name="Mobiliário_4">#REF!</definedName>
    <definedName name="MOC">#REF!</definedName>
    <definedName name="MOÇA">#REF!</definedName>
    <definedName name="MODA96">#REF!</definedName>
    <definedName name="MODA97">#REF!</definedName>
    <definedName name="MODA98">#REF!</definedName>
    <definedName name="modamoldes">#REF!</definedName>
    <definedName name="MODAMOLDESCPM96">#REF!</definedName>
    <definedName name="MODAMOLDESCPM97">#REF!</definedName>
    <definedName name="MODAMOLDESCPM98">#REF!</definedName>
    <definedName name="MODAMOLDESCPMT96">#REF!</definedName>
    <definedName name="MODAMOLDESCPMT97">#REF!</definedName>
    <definedName name="MODAMOLDESCPMT98">#REF!</definedName>
    <definedName name="MODAMOLDESMEDIACPM97">#REF!</definedName>
    <definedName name="modamoldestabela98">#REF!</definedName>
    <definedName name="MODELO" localSheetId="39">[1]!___p1</definedName>
    <definedName name="MODELO" localSheetId="20">[1]!___p1</definedName>
    <definedName name="MODELO" localSheetId="4">[1]!___p1</definedName>
    <definedName name="MODELO" localSheetId="25">[1]!___p1</definedName>
    <definedName name="MODELO" localSheetId="27">[1]!___p1</definedName>
    <definedName name="MODELO" localSheetId="31">[1]!___p1</definedName>
    <definedName name="MODELO" localSheetId="35">[1]!___p1</definedName>
    <definedName name="MODELO" localSheetId="33">[1]!___p1</definedName>
    <definedName name="MODELO" localSheetId="53">[1]!___p1</definedName>
    <definedName name="MODELO" localSheetId="29">[1]!___p1</definedName>
    <definedName name="MODELO" localSheetId="49">[1]!___p1</definedName>
    <definedName name="MODELO" localSheetId="6">[1]!___p1</definedName>
    <definedName name="MODELO" localSheetId="41">[1]!___p1</definedName>
    <definedName name="MODELO" localSheetId="8">[1]!___p1</definedName>
    <definedName name="MODELO" localSheetId="43">[1]!___p1</definedName>
    <definedName name="MODELO" localSheetId="10">[1]!___p1</definedName>
    <definedName name="MODELO" localSheetId="37">[1]!___p1</definedName>
    <definedName name="MODELO" localSheetId="12">[1]!___p1</definedName>
    <definedName name="MODELO" localSheetId="51">[1]!___p1</definedName>
    <definedName name="MODELO" localSheetId="14">[1]!___p1</definedName>
    <definedName name="MODELO" localSheetId="23">[1]!___p1</definedName>
    <definedName name="MODELO" localSheetId="55">[0]!___p1</definedName>
    <definedName name="MODELO" localSheetId="47">[1]!___p1</definedName>
    <definedName name="MODELO" localSheetId="18">[1]!___p1</definedName>
    <definedName name="MODELO" localSheetId="45">[1]!___p1</definedName>
    <definedName name="MODELO" localSheetId="16">[1]!___p1</definedName>
    <definedName name="MODELO">[0]!___p1</definedName>
    <definedName name="MODELO_1">#NAME?</definedName>
    <definedName name="MODELO_2">#NAME?</definedName>
    <definedName name="MODELO_3">#NAME?</definedName>
    <definedName name="MODELO_4">#NAME?</definedName>
    <definedName name="Modelo_de_Entrega">[5]listas_nao_condicionais!$F$3:$F$8</definedName>
    <definedName name="Modelsummary">#REF!</definedName>
    <definedName name="Module1.Group8_Click">#REF!</definedName>
    <definedName name="Module1.OK">#REF!</definedName>
    <definedName name="Moeda">#REF!</definedName>
    <definedName name="mogidomingo">#REF!</definedName>
    <definedName name="mogidu">#REF!</definedName>
    <definedName name="mogiquarta">#REF!</definedName>
    <definedName name="mogiquinta">#REF!</definedName>
    <definedName name="mogisábado">#REF!</definedName>
    <definedName name="mogisegunda">#REF!</definedName>
    <definedName name="mogisexta">#REF!</definedName>
    <definedName name="mogiterça">#REF!</definedName>
    <definedName name="mois">#REF!</definedName>
    <definedName name="mojoiji" localSheetId="39">[1]!_p1</definedName>
    <definedName name="mojoiji" localSheetId="20">[1]!_p1</definedName>
    <definedName name="mojoiji" localSheetId="4">[1]!_p1</definedName>
    <definedName name="mojoiji" localSheetId="25">[1]!_p1</definedName>
    <definedName name="mojoiji" localSheetId="27">[1]!_p1</definedName>
    <definedName name="mojoiji" localSheetId="31">[1]!_p1</definedName>
    <definedName name="mojoiji" localSheetId="35">[1]!_p1</definedName>
    <definedName name="mojoiji" localSheetId="33">[1]!_p1</definedName>
    <definedName name="mojoiji" localSheetId="53">[1]!_p1</definedName>
    <definedName name="mojoiji" localSheetId="29">[1]!_p1</definedName>
    <definedName name="mojoiji" localSheetId="49">[1]!_p1</definedName>
    <definedName name="mojoiji" localSheetId="6">[1]!_p1</definedName>
    <definedName name="mojoiji" localSheetId="41">[1]!_p1</definedName>
    <definedName name="mojoiji" localSheetId="8">[1]!_p1</definedName>
    <definedName name="mojoiji" localSheetId="43">[1]!_p1</definedName>
    <definedName name="mojoiji" localSheetId="10">[1]!_p1</definedName>
    <definedName name="mojoiji" localSheetId="37">[1]!_p1</definedName>
    <definedName name="mojoiji" localSheetId="12">[1]!_p1</definedName>
    <definedName name="mojoiji" localSheetId="51">[1]!_p1</definedName>
    <definedName name="mojoiji" localSheetId="14">[1]!_p1</definedName>
    <definedName name="mojoiji" localSheetId="23">[1]!_p1</definedName>
    <definedName name="mojoiji" localSheetId="55">[0]!_p1</definedName>
    <definedName name="mojoiji" localSheetId="47">[1]!_p1</definedName>
    <definedName name="mojoiji" localSheetId="18">[1]!_p1</definedName>
    <definedName name="mojoiji" localSheetId="45">[1]!_p1</definedName>
    <definedName name="mojoiji" localSheetId="16">[1]!_p1</definedName>
    <definedName name="mojoiji">[0]!_p1</definedName>
    <definedName name="mojoiji_10">#NAME?</definedName>
    <definedName name="mojoiji_15">#NAME?</definedName>
    <definedName name="mojoiji_16">#NAME?</definedName>
    <definedName name="mojoiji_17">#NAME?</definedName>
    <definedName name="mojoiji_18">#NAME?</definedName>
    <definedName name="mojoiji_19">#NAME?</definedName>
    <definedName name="mojoiji_20">#NAME?</definedName>
    <definedName name="mojoiji_22">#NAME?</definedName>
    <definedName name="mojoiji_3">#NAME?</definedName>
    <definedName name="mojoiji_8">#NAME?</definedName>
    <definedName name="MOLICO">#REF!</definedName>
    <definedName name="momomomomomomomomom">#REF!</definedName>
    <definedName name="MONI97">#REF!</definedName>
    <definedName name="MONICA96">#REF!</definedName>
    <definedName name="MONICA97">#REF!</definedName>
    <definedName name="MONICA98">#REF!</definedName>
    <definedName name="MONICACPM96">#REF!</definedName>
    <definedName name="MONICACPM97">#REF!</definedName>
    <definedName name="MONICACPM98">#REF!</definedName>
    <definedName name="MONICAMEDIACPM97">#REF!</definedName>
    <definedName name="monicatabela98">#REF!</definedName>
    <definedName name="MONICS" localSheetId="25" hidden="1">{#N/A,#N/A,FALSE,"BALLANTINE´S ";#N/A,#N/A,FALSE,"FUNDADOR"}</definedName>
    <definedName name="MONICS" localSheetId="27" hidden="1">{#N/A,#N/A,FALSE,"BALLANTINE´S ";#N/A,#N/A,FALSE,"FUNDADOR"}</definedName>
    <definedName name="MONICS" localSheetId="31" hidden="1">{#N/A,#N/A,FALSE,"BALLANTINE´S ";#N/A,#N/A,FALSE,"FUNDADOR"}</definedName>
    <definedName name="MONICS" localSheetId="29" hidden="1">{#N/A,#N/A,FALSE,"BALLANTINE´S ";#N/A,#N/A,FALSE,"FUNDADOR"}</definedName>
    <definedName name="MONICS" localSheetId="23" hidden="1">{#N/A,#N/A,FALSE,"BALLANTINE´S ";#N/A,#N/A,FALSE,"FUNDADOR"}</definedName>
    <definedName name="MONICS" localSheetId="55" hidden="1">{#N/A,#N/A,FALSE,"BALLANTINE´S ";#N/A,#N/A,FALSE,"FUNDADOR"}</definedName>
    <definedName name="MONICS" hidden="1">{#N/A,#N/A,FALSE,"BALLANTINE´S ";#N/A,#N/A,FALSE,"FUNDADOR"}</definedName>
    <definedName name="MONICS_1" localSheetId="25" hidden="1">{#N/A,#N/A,FALSE,"BALLANTINE´S ";#N/A,#N/A,FALSE,"FUNDADOR"}</definedName>
    <definedName name="MONICS_1" localSheetId="27" hidden="1">{#N/A,#N/A,FALSE,"BALLANTINE´S ";#N/A,#N/A,FALSE,"FUNDADOR"}</definedName>
    <definedName name="MONICS_1" localSheetId="31" hidden="1">{#N/A,#N/A,FALSE,"BALLANTINE´S ";#N/A,#N/A,FALSE,"FUNDADOR"}</definedName>
    <definedName name="MONICS_1" localSheetId="29" hidden="1">{#N/A,#N/A,FALSE,"BALLANTINE´S ";#N/A,#N/A,FALSE,"FUNDADOR"}</definedName>
    <definedName name="MONICS_1" localSheetId="23" hidden="1">{#N/A,#N/A,FALSE,"BALLANTINE´S ";#N/A,#N/A,FALSE,"FUNDADOR"}</definedName>
    <definedName name="MONICS_1" localSheetId="55" hidden="1">{#N/A,#N/A,FALSE,"BALLANTINE´S ";#N/A,#N/A,FALSE,"FUNDADOR"}</definedName>
    <definedName name="MONICS_1" hidden="1">{#N/A,#N/A,FALSE,"BALLANTINE´S ";#N/A,#N/A,FALSE,"FUNDADOR"}</definedName>
    <definedName name="MONICS_2" localSheetId="25" hidden="1">{#N/A,#N/A,FALSE,"BALLANTINE´S ";#N/A,#N/A,FALSE,"FUNDADOR"}</definedName>
    <definedName name="MONICS_2" localSheetId="27" hidden="1">{#N/A,#N/A,FALSE,"BALLANTINE´S ";#N/A,#N/A,FALSE,"FUNDADOR"}</definedName>
    <definedName name="MONICS_2" localSheetId="31" hidden="1">{#N/A,#N/A,FALSE,"BALLANTINE´S ";#N/A,#N/A,FALSE,"FUNDADOR"}</definedName>
    <definedName name="MONICS_2" localSheetId="29" hidden="1">{#N/A,#N/A,FALSE,"BALLANTINE´S ";#N/A,#N/A,FALSE,"FUNDADOR"}</definedName>
    <definedName name="MONICS_2" localSheetId="23" hidden="1">{#N/A,#N/A,FALSE,"BALLANTINE´S ";#N/A,#N/A,FALSE,"FUNDADOR"}</definedName>
    <definedName name="MONICS_2" localSheetId="55" hidden="1">{#N/A,#N/A,FALSE,"BALLANTINE´S ";#N/A,#N/A,FALSE,"FUNDADOR"}</definedName>
    <definedName name="MONICS_2" hidden="1">{#N/A,#N/A,FALSE,"BALLANTINE´S ";#N/A,#N/A,FALSE,"FUNDADOR"}</definedName>
    <definedName name="MONICS_3" localSheetId="25" hidden="1">{#N/A,#N/A,FALSE,"BALLANTINE´S ";#N/A,#N/A,FALSE,"FUNDADOR"}</definedName>
    <definedName name="MONICS_3" localSheetId="27" hidden="1">{#N/A,#N/A,FALSE,"BALLANTINE´S ";#N/A,#N/A,FALSE,"FUNDADOR"}</definedName>
    <definedName name="MONICS_3" localSheetId="31" hidden="1">{#N/A,#N/A,FALSE,"BALLANTINE´S ";#N/A,#N/A,FALSE,"FUNDADOR"}</definedName>
    <definedName name="MONICS_3" localSheetId="29" hidden="1">{#N/A,#N/A,FALSE,"BALLANTINE´S ";#N/A,#N/A,FALSE,"FUNDADOR"}</definedName>
    <definedName name="MONICS_3" localSheetId="23" hidden="1">{#N/A,#N/A,FALSE,"BALLANTINE´S ";#N/A,#N/A,FALSE,"FUNDADOR"}</definedName>
    <definedName name="MONICS_3" localSheetId="55" hidden="1">{#N/A,#N/A,FALSE,"BALLANTINE´S ";#N/A,#N/A,FALSE,"FUNDADOR"}</definedName>
    <definedName name="MONICS_3" hidden="1">{#N/A,#N/A,FALSE,"BALLANTINE´S ";#N/A,#N/A,FALSE,"FUNDADOR"}</definedName>
    <definedName name="MONICS_4" localSheetId="25" hidden="1">{#N/A,#N/A,FALSE,"BALLANTINE´S ";#N/A,#N/A,FALSE,"FUNDADOR"}</definedName>
    <definedName name="MONICS_4" localSheetId="27" hidden="1">{#N/A,#N/A,FALSE,"BALLANTINE´S ";#N/A,#N/A,FALSE,"FUNDADOR"}</definedName>
    <definedName name="MONICS_4" localSheetId="31" hidden="1">{#N/A,#N/A,FALSE,"BALLANTINE´S ";#N/A,#N/A,FALSE,"FUNDADOR"}</definedName>
    <definedName name="MONICS_4" localSheetId="29" hidden="1">{#N/A,#N/A,FALSE,"BALLANTINE´S ";#N/A,#N/A,FALSE,"FUNDADOR"}</definedName>
    <definedName name="MONICS_4" localSheetId="23" hidden="1">{#N/A,#N/A,FALSE,"BALLANTINE´S ";#N/A,#N/A,FALSE,"FUNDADOR"}</definedName>
    <definedName name="MONICS_4" localSheetId="55" hidden="1">{#N/A,#N/A,FALSE,"BALLANTINE´S ";#N/A,#N/A,FALSE,"FUNDADOR"}</definedName>
    <definedName name="MONICS_4" hidden="1">{#N/A,#N/A,FALSE,"BALLANTINE´S ";#N/A,#N/A,FALSE,"FUNDADOR"}</definedName>
    <definedName name="MONICS_5" localSheetId="25" hidden="1">{#N/A,#N/A,FALSE,"BALLANTINE´S ";#N/A,#N/A,FALSE,"FUNDADOR"}</definedName>
    <definedName name="MONICS_5" localSheetId="27" hidden="1">{#N/A,#N/A,FALSE,"BALLANTINE´S ";#N/A,#N/A,FALSE,"FUNDADOR"}</definedName>
    <definedName name="MONICS_5" localSheetId="31" hidden="1">{#N/A,#N/A,FALSE,"BALLANTINE´S ";#N/A,#N/A,FALSE,"FUNDADOR"}</definedName>
    <definedName name="MONICS_5" localSheetId="29" hidden="1">{#N/A,#N/A,FALSE,"BALLANTINE´S ";#N/A,#N/A,FALSE,"FUNDADOR"}</definedName>
    <definedName name="MONICS_5" localSheetId="23" hidden="1">{#N/A,#N/A,FALSE,"BALLANTINE´S ";#N/A,#N/A,FALSE,"FUNDADOR"}</definedName>
    <definedName name="MONICS_5" localSheetId="55" hidden="1">{#N/A,#N/A,FALSE,"BALLANTINE´S ";#N/A,#N/A,FALSE,"FUNDADOR"}</definedName>
    <definedName name="MONICS_5" hidden="1">{#N/A,#N/A,FALSE,"BALLANTINE´S ";#N/A,#N/A,FALSE,"FUNDADOR"}</definedName>
    <definedName name="monique" localSheetId="39">[1]!____p1</definedName>
    <definedName name="monique" localSheetId="20">[1]!____p1</definedName>
    <definedName name="monique" localSheetId="4">[1]!____p1</definedName>
    <definedName name="monique" localSheetId="25">[1]!____p1</definedName>
    <definedName name="monique" localSheetId="27">[1]!____p1</definedName>
    <definedName name="monique" localSheetId="31">[1]!____p1</definedName>
    <definedName name="monique" localSheetId="35">[1]!____p1</definedName>
    <definedName name="monique" localSheetId="33">[1]!____p1</definedName>
    <definedName name="monique" localSheetId="53">[1]!____p1</definedName>
    <definedName name="monique" localSheetId="29">[1]!____p1</definedName>
    <definedName name="monique" localSheetId="49">[1]!____p1</definedName>
    <definedName name="monique" localSheetId="6">[1]!____p1</definedName>
    <definedName name="monique" localSheetId="41">[1]!____p1</definedName>
    <definedName name="monique" localSheetId="8">[1]!____p1</definedName>
    <definedName name="monique" localSheetId="43">[1]!____p1</definedName>
    <definedName name="monique" localSheetId="10">[1]!____p1</definedName>
    <definedName name="monique" localSheetId="37">[1]!____p1</definedName>
    <definedName name="monique" localSheetId="12">[1]!____p1</definedName>
    <definedName name="monique" localSheetId="51">[1]!____p1</definedName>
    <definedName name="monique" localSheetId="14">[1]!____p1</definedName>
    <definedName name="monique" localSheetId="23">[1]!____p1</definedName>
    <definedName name="monique" localSheetId="55">[0]!____p1</definedName>
    <definedName name="monique" localSheetId="47">[1]!____p1</definedName>
    <definedName name="monique" localSheetId="18">[1]!____p1</definedName>
    <definedName name="monique" localSheetId="45">[1]!____p1</definedName>
    <definedName name="monique" localSheetId="16">[1]!____p1</definedName>
    <definedName name="monique">[0]!____p1</definedName>
    <definedName name="MOrç">#REF!</definedName>
    <definedName name="MORTADELAS">#REF!</definedName>
    <definedName name="morto">#REF!</definedName>
    <definedName name="Mot">#REF!</definedName>
    <definedName name="MOT_10">#NAME?</definedName>
    <definedName name="MOT_11">#NAME?</definedName>
    <definedName name="MOT_12">#NAME?</definedName>
    <definedName name="MOT_13">#NAME?</definedName>
    <definedName name="MOT_20">#NAME?</definedName>
    <definedName name="MOT_21">#NAME?</definedName>
    <definedName name="MOT_3">#NAME?</definedName>
    <definedName name="MOT_6">#NAME?</definedName>
    <definedName name="MOT_7">#NAME?</definedName>
    <definedName name="MOT_8">#NAME?</definedName>
    <definedName name="MOT_9">#NAME?</definedName>
    <definedName name="motivo">#REF!</definedName>
    <definedName name="motivo_1">#REF!</definedName>
    <definedName name="motivo_12">#REF!</definedName>
    <definedName name="motivo_20">#REF!</definedName>
    <definedName name="motivo_21">#REF!</definedName>
    <definedName name="motivo_8">#REF!</definedName>
    <definedName name="MOTIVO1">#REF!</definedName>
    <definedName name="moto">#REF!</definedName>
    <definedName name="motorola">#REF!</definedName>
    <definedName name="movfx">#REF!</definedName>
    <definedName name="MOYEN">#REF!</definedName>
    <definedName name="MRC" localSheetId="39">[1]!_p1</definedName>
    <definedName name="MRC" localSheetId="20">[1]!_p1</definedName>
    <definedName name="MRC" localSheetId="4">[1]!_p1</definedName>
    <definedName name="MRC" localSheetId="25">[1]!_p1</definedName>
    <definedName name="MRC" localSheetId="27">[1]!_p1</definedName>
    <definedName name="MRC" localSheetId="31">[1]!_p1</definedName>
    <definedName name="MRC" localSheetId="35">[1]!_p1</definedName>
    <definedName name="MRC" localSheetId="33">[1]!_p1</definedName>
    <definedName name="MRC" localSheetId="53">[1]!_p1</definedName>
    <definedName name="MRC" localSheetId="29">[1]!_p1</definedName>
    <definedName name="MRC" localSheetId="49">[1]!_p1</definedName>
    <definedName name="MRC" localSheetId="6">[1]!_p1</definedName>
    <definedName name="MRC" localSheetId="41">[1]!_p1</definedName>
    <definedName name="MRC" localSheetId="8">[1]!_p1</definedName>
    <definedName name="MRC" localSheetId="43">[1]!_p1</definedName>
    <definedName name="MRC" localSheetId="10">[1]!_p1</definedName>
    <definedName name="MRC" localSheetId="37">[1]!_p1</definedName>
    <definedName name="MRC" localSheetId="12">[1]!_p1</definedName>
    <definedName name="MRC" localSheetId="51">[1]!_p1</definedName>
    <definedName name="MRC" localSheetId="14">[1]!_p1</definedName>
    <definedName name="MRC" localSheetId="23">[1]!_p1</definedName>
    <definedName name="MRC" localSheetId="55">[0]!_p1</definedName>
    <definedName name="MRC" localSheetId="47">[1]!_p1</definedName>
    <definedName name="MRC" localSheetId="18">[1]!_p1</definedName>
    <definedName name="MRC" localSheetId="45">[1]!_p1</definedName>
    <definedName name="MRC" localSheetId="16">[1]!_p1</definedName>
    <definedName name="MRC">[0]!_p1</definedName>
    <definedName name="MRC_10">#NAME?</definedName>
    <definedName name="MRC_15">#NAME?</definedName>
    <definedName name="MRC_16">#NAME?</definedName>
    <definedName name="MRC_17">#NAME?</definedName>
    <definedName name="MRC_18">#NAME?</definedName>
    <definedName name="MRC_19">#NAME?</definedName>
    <definedName name="MRC_20">#NAME?</definedName>
    <definedName name="MRC_22">#NAME?</definedName>
    <definedName name="MRC_3">#NAME?</definedName>
    <definedName name="MRC_8">#NAME?</definedName>
    <definedName name="MReal">#REF!</definedName>
    <definedName name="MS">#REF!</definedName>
    <definedName name="MS0">#REF!</definedName>
    <definedName name="MSC_IMPRESS">#REF!</definedName>
    <definedName name="MSC_PRICE">#REF!</definedName>
    <definedName name="msdfmömöçsdfmöçsdfmöçmöçasdffdf" localSheetId="25" hidden="1">{#N/A,#N/A,FALSE,"Sheet1 (2)"}</definedName>
    <definedName name="msdfmömöçsdfmöçsdfmöçmöçasdffdf" localSheetId="27" hidden="1">{#N/A,#N/A,FALSE,"Sheet1 (2)"}</definedName>
    <definedName name="msdfmömöçsdfmöçsdfmöçmöçasdffdf" localSheetId="31" hidden="1">{#N/A,#N/A,FALSE,"Sheet1 (2)"}</definedName>
    <definedName name="msdfmömöçsdfmöçsdfmöçmöçasdffdf" localSheetId="29" hidden="1">{#N/A,#N/A,FALSE,"Sheet1 (2)"}</definedName>
    <definedName name="msdfmömöçsdfmöçsdfmöçmöçasdffdf" localSheetId="23" hidden="1">{#N/A,#N/A,FALSE,"Sheet1 (2)"}</definedName>
    <definedName name="msdfmömöçsdfmöçsdfmöçmöçasdffdf" localSheetId="55" hidden="1">{#N/A,#N/A,FALSE,"Sheet1 (2)"}</definedName>
    <definedName name="msdfmömöçsdfmöçsdfmöçmöçasdffdf" hidden="1">{#N/A,#N/A,FALSE,"Sheet1 (2)"}</definedName>
    <definedName name="mt">#REF!</definedName>
    <definedName name="MT0">#REF!</definedName>
    <definedName name="mtv">#REF!</definedName>
    <definedName name="mtve">#REF!</definedName>
    <definedName name="mtzAESEBITDA">#REF!</definedName>
    <definedName name="mtzAticaCusto">#REF!</definedName>
    <definedName name="mtzAticaOperacional">#REF!</definedName>
    <definedName name="mtzAticaReal">#REF!</definedName>
    <definedName name="mtzAticaVolume">#REF!</definedName>
    <definedName name="mtzCanaisCrescimento">#REF!</definedName>
    <definedName name="mtzCanaisEBITDA">#REF!</definedName>
    <definedName name="mtzContingencia">#REF!</definedName>
    <definedName name="mtzCusto">#REF!</definedName>
    <definedName name="mtzEDAEBITDA">#REF!</definedName>
    <definedName name="mtzEdaMercado">#REF!</definedName>
    <definedName name="mtzGrupoEBITDA">#REF!</definedName>
    <definedName name="mtzMacro">#REF!</definedName>
    <definedName name="mtzOperacional">#REF!</definedName>
    <definedName name="mtzPremissasGrupo">#REF!</definedName>
    <definedName name="mtzReal">#REF!</definedName>
    <definedName name="mtzVolume">#REF!</definedName>
    <definedName name="mu">#REF!</definedName>
    <definedName name="MUB" localSheetId="39">[1]!_p1</definedName>
    <definedName name="MUB" localSheetId="20">[1]!_p1</definedName>
    <definedName name="MUB" localSheetId="4">[1]!_p1</definedName>
    <definedName name="MUB" localSheetId="25">[1]!_p1</definedName>
    <definedName name="MUB" localSheetId="27">[1]!_p1</definedName>
    <definedName name="MUB" localSheetId="31">[1]!_p1</definedName>
    <definedName name="MUB" localSheetId="35">[1]!_p1</definedName>
    <definedName name="MUB" localSheetId="33">[1]!_p1</definedName>
    <definedName name="MUB" localSheetId="53">[1]!_p1</definedName>
    <definedName name="MUB" localSheetId="29">[1]!_p1</definedName>
    <definedName name="MUB" localSheetId="49">[1]!_p1</definedName>
    <definedName name="MUB" localSheetId="6">[1]!_p1</definedName>
    <definedName name="MUB" localSheetId="41">[1]!_p1</definedName>
    <definedName name="MUB" localSheetId="8">[1]!_p1</definedName>
    <definedName name="MUB" localSheetId="43">[1]!_p1</definedName>
    <definedName name="MUB" localSheetId="10">[1]!_p1</definedName>
    <definedName name="MUB" localSheetId="37">[1]!_p1</definedName>
    <definedName name="MUB" localSheetId="12">[1]!_p1</definedName>
    <definedName name="MUB" localSheetId="51">[1]!_p1</definedName>
    <definedName name="MUB" localSheetId="14">[1]!_p1</definedName>
    <definedName name="MUB" localSheetId="23">[1]!_p1</definedName>
    <definedName name="MUB" localSheetId="55">[0]!_p1</definedName>
    <definedName name="MUB" localSheetId="47">[1]!_p1</definedName>
    <definedName name="MUB" localSheetId="18">[1]!_p1</definedName>
    <definedName name="MUB" localSheetId="45">[1]!_p1</definedName>
    <definedName name="MUB" localSheetId="16">[1]!_p1</definedName>
    <definedName name="MUB">[0]!_p1</definedName>
    <definedName name="MUB_10">#NAME?</definedName>
    <definedName name="MUB_11">#NAME?</definedName>
    <definedName name="MUB_12">#NAME?</definedName>
    <definedName name="MUB_13">#NAME?</definedName>
    <definedName name="MUB_20">#NAME?</definedName>
    <definedName name="MUB_21">#NAME?</definedName>
    <definedName name="MUB_3">#NAME?</definedName>
    <definedName name="MUB_6">#NAME?</definedName>
    <definedName name="MUB_7">#NAME?</definedName>
    <definedName name="MUB_8">#NAME?</definedName>
    <definedName name="MUB_9">#NAME?</definedName>
    <definedName name="MUCILON">#REF!</definedName>
    <definedName name="Muda_Cor">#REF!</definedName>
    <definedName name="mult">#REF!</definedName>
    <definedName name="MULTIPLICIDADE">#REF!</definedName>
    <definedName name="MULTISHOW">#REF!</definedName>
    <definedName name="Mun">#REF!</definedName>
    <definedName name="MUR" localSheetId="39">[1]!_p1</definedName>
    <definedName name="MUR" localSheetId="20">[1]!_p1</definedName>
    <definedName name="MUR" localSheetId="4">[1]!_p1</definedName>
    <definedName name="MUR" localSheetId="25">[1]!_p1</definedName>
    <definedName name="MUR" localSheetId="27">[1]!_p1</definedName>
    <definedName name="MUR" localSheetId="31">[1]!_p1</definedName>
    <definedName name="MUR" localSheetId="35">[1]!_p1</definedName>
    <definedName name="MUR" localSheetId="33">[1]!_p1</definedName>
    <definedName name="MUR" localSheetId="53">[1]!_p1</definedName>
    <definedName name="MUR" localSheetId="29">[1]!_p1</definedName>
    <definedName name="MUR" localSheetId="49">[1]!_p1</definedName>
    <definedName name="MUR" localSheetId="6">[1]!_p1</definedName>
    <definedName name="MUR" localSheetId="41">[1]!_p1</definedName>
    <definedName name="MUR" localSheetId="8">[1]!_p1</definedName>
    <definedName name="MUR" localSheetId="43">[1]!_p1</definedName>
    <definedName name="MUR" localSheetId="10">[1]!_p1</definedName>
    <definedName name="MUR" localSheetId="37">[1]!_p1</definedName>
    <definedName name="MUR" localSheetId="12">[1]!_p1</definedName>
    <definedName name="MUR" localSheetId="51">[1]!_p1</definedName>
    <definedName name="MUR" localSheetId="14">[1]!_p1</definedName>
    <definedName name="MUR" localSheetId="23">[1]!_p1</definedName>
    <definedName name="MUR" localSheetId="55">[0]!_p1</definedName>
    <definedName name="MUR" localSheetId="47">[1]!_p1</definedName>
    <definedName name="MUR" localSheetId="18">[1]!_p1</definedName>
    <definedName name="MUR" localSheetId="45">[1]!_p1</definedName>
    <definedName name="MUR" localSheetId="16">[1]!_p1</definedName>
    <definedName name="MUR">[0]!_p1</definedName>
    <definedName name="murs" localSheetId="39">[1]!_p1</definedName>
    <definedName name="murs" localSheetId="20">[1]!_p1</definedName>
    <definedName name="murs" localSheetId="4">[1]!_p1</definedName>
    <definedName name="murs" localSheetId="25">[1]!_p1</definedName>
    <definedName name="murs" localSheetId="27">[1]!_p1</definedName>
    <definedName name="murs" localSheetId="31">[1]!_p1</definedName>
    <definedName name="murs" localSheetId="35">[1]!_p1</definedName>
    <definedName name="murs" localSheetId="33">[1]!_p1</definedName>
    <definedName name="murs" localSheetId="53">[1]!_p1</definedName>
    <definedName name="murs" localSheetId="29">[1]!_p1</definedName>
    <definedName name="murs" localSheetId="49">[1]!_p1</definedName>
    <definedName name="murs" localSheetId="6">[1]!_p1</definedName>
    <definedName name="murs" localSheetId="41">[1]!_p1</definedName>
    <definedName name="murs" localSheetId="8">[1]!_p1</definedName>
    <definedName name="murs" localSheetId="43">[1]!_p1</definedName>
    <definedName name="murs" localSheetId="10">[1]!_p1</definedName>
    <definedName name="murs" localSheetId="37">[1]!_p1</definedName>
    <definedName name="murs" localSheetId="12">[1]!_p1</definedName>
    <definedName name="murs" localSheetId="51">[1]!_p1</definedName>
    <definedName name="murs" localSheetId="14">[1]!_p1</definedName>
    <definedName name="murs" localSheetId="23">[1]!_p1</definedName>
    <definedName name="murs" localSheetId="55">[0]!_p1</definedName>
    <definedName name="murs" localSheetId="47">[1]!_p1</definedName>
    <definedName name="murs" localSheetId="18">[1]!_p1</definedName>
    <definedName name="murs" localSheetId="45">[1]!_p1</definedName>
    <definedName name="murs" localSheetId="16">[1]!_p1</definedName>
    <definedName name="murs">[0]!_p1</definedName>
    <definedName name="mus">#REF!</definedName>
    <definedName name="MÚSICA">#REF!</definedName>
    <definedName name="mv">#REF!</definedName>
    <definedName name="mvvv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vvv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MY">#REF!</definedName>
    <definedName name="MZ">#REF!</definedName>
    <definedName name="M행">#REF!</definedName>
    <definedName name="n" localSheetId="39">[1]!_p1</definedName>
    <definedName name="n" localSheetId="20">[1]!_p1</definedName>
    <definedName name="n" localSheetId="4">[1]!_p1</definedName>
    <definedName name="n" localSheetId="25">[1]!_p1</definedName>
    <definedName name="n" localSheetId="27">[1]!_p1</definedName>
    <definedName name="n" localSheetId="31">[1]!_p1</definedName>
    <definedName name="n" localSheetId="35">[1]!_p1</definedName>
    <definedName name="n" localSheetId="33">[1]!_p1</definedName>
    <definedName name="n" localSheetId="53">[1]!_p1</definedName>
    <definedName name="n" localSheetId="29">[1]!_p1</definedName>
    <definedName name="n" localSheetId="49">[1]!_p1</definedName>
    <definedName name="n" localSheetId="6">[1]!_p1</definedName>
    <definedName name="n" localSheetId="41">[1]!_p1</definedName>
    <definedName name="n" localSheetId="8">[1]!_p1</definedName>
    <definedName name="n" localSheetId="43">[1]!_p1</definedName>
    <definedName name="n" localSheetId="10">[1]!_p1</definedName>
    <definedName name="n" localSheetId="37">[1]!_p1</definedName>
    <definedName name="n" localSheetId="12">[1]!_p1</definedName>
    <definedName name="n" localSheetId="51">[1]!_p1</definedName>
    <definedName name="n" localSheetId="14">[1]!_p1</definedName>
    <definedName name="n" localSheetId="23">[1]!_p1</definedName>
    <definedName name="n" localSheetId="55">[0]!_p1</definedName>
    <definedName name="n" localSheetId="47">[1]!_p1</definedName>
    <definedName name="n" localSheetId="18">[1]!_p1</definedName>
    <definedName name="n" localSheetId="45">[1]!_p1</definedName>
    <definedName name="n" localSheetId="16">[1]!_p1</definedName>
    <definedName name="n">[0]!_p1</definedName>
    <definedName name="ñ" localSheetId="25" hidden="1">{#N/A,#N/A,FALSE,"BALLANTINE´S ";#N/A,#N/A,FALSE,"FUNDADOR"}</definedName>
    <definedName name="ñ" localSheetId="27" hidden="1">{#N/A,#N/A,FALSE,"BALLANTINE´S ";#N/A,#N/A,FALSE,"FUNDADOR"}</definedName>
    <definedName name="ñ" localSheetId="31" hidden="1">{#N/A,#N/A,FALSE,"BALLANTINE´S ";#N/A,#N/A,FALSE,"FUNDADOR"}</definedName>
    <definedName name="ñ" localSheetId="29" hidden="1">{#N/A,#N/A,FALSE,"BALLANTINE´S ";#N/A,#N/A,FALSE,"FUNDADOR"}</definedName>
    <definedName name="ñ" localSheetId="23" hidden="1">{#N/A,#N/A,FALSE,"BALLANTINE´S ";#N/A,#N/A,FALSE,"FUNDADOR"}</definedName>
    <definedName name="ñ" localSheetId="55" hidden="1">{#N/A,#N/A,FALSE,"BALLANTINE´S ";#N/A,#N/A,FALSE,"FUNDADOR"}</definedName>
    <definedName name="ñ" hidden="1">{#N/A,#N/A,FALSE,"BALLANTINE´S ";#N/A,#N/A,FALSE,"FUNDADOR"}</definedName>
    <definedName name="n_1" localSheetId="39">_p1</definedName>
    <definedName name="n_1" localSheetId="20">_p1</definedName>
    <definedName name="n_1" localSheetId="4">_p1</definedName>
    <definedName name="n_1" localSheetId="25">_p1</definedName>
    <definedName name="n_1" localSheetId="27">_p1</definedName>
    <definedName name="n_1" localSheetId="31">_p1</definedName>
    <definedName name="n_1" localSheetId="35">_p1</definedName>
    <definedName name="n_1" localSheetId="33">_p1</definedName>
    <definedName name="n_1" localSheetId="53">_p1</definedName>
    <definedName name="n_1" localSheetId="29">_p1</definedName>
    <definedName name="n_1" localSheetId="49">_p1</definedName>
    <definedName name="n_1" localSheetId="6">_p1</definedName>
    <definedName name="n_1" localSheetId="41">_p1</definedName>
    <definedName name="n_1" localSheetId="8">_p1</definedName>
    <definedName name="n_1" localSheetId="43">_p1</definedName>
    <definedName name="n_1" localSheetId="10">_p1</definedName>
    <definedName name="n_1" localSheetId="37">_p1</definedName>
    <definedName name="n_1" localSheetId="12">_p1</definedName>
    <definedName name="n_1" localSheetId="51">_p1</definedName>
    <definedName name="n_1" localSheetId="14">_p1</definedName>
    <definedName name="n_1" localSheetId="23">_p1</definedName>
    <definedName name="n_1" localSheetId="55">_p1</definedName>
    <definedName name="n_1" localSheetId="47">_p1</definedName>
    <definedName name="n_1" localSheetId="18">_p1</definedName>
    <definedName name="n_1" localSheetId="45">_p1</definedName>
    <definedName name="n_1" localSheetId="16">_p1</definedName>
    <definedName name="n_1">_p1</definedName>
    <definedName name="n_2" localSheetId="39">_p1</definedName>
    <definedName name="n_2" localSheetId="20">_p1</definedName>
    <definedName name="n_2" localSheetId="4">_p1</definedName>
    <definedName name="n_2" localSheetId="25">_p1</definedName>
    <definedName name="n_2" localSheetId="27">_p1</definedName>
    <definedName name="n_2" localSheetId="31">_p1</definedName>
    <definedName name="n_2" localSheetId="35">_p1</definedName>
    <definedName name="n_2" localSheetId="33">_p1</definedName>
    <definedName name="n_2" localSheetId="53">_p1</definedName>
    <definedName name="n_2" localSheetId="29">_p1</definedName>
    <definedName name="n_2" localSheetId="49">_p1</definedName>
    <definedName name="n_2" localSheetId="6">_p1</definedName>
    <definedName name="n_2" localSheetId="41">_p1</definedName>
    <definedName name="n_2" localSheetId="8">_p1</definedName>
    <definedName name="n_2" localSheetId="43">_p1</definedName>
    <definedName name="n_2" localSheetId="10">_p1</definedName>
    <definedName name="n_2" localSheetId="37">_p1</definedName>
    <definedName name="n_2" localSheetId="12">_p1</definedName>
    <definedName name="n_2" localSheetId="51">_p1</definedName>
    <definedName name="n_2" localSheetId="14">_p1</definedName>
    <definedName name="n_2" localSheetId="23">_p1</definedName>
    <definedName name="n_2" localSheetId="55">_p1</definedName>
    <definedName name="n_2" localSheetId="47">_p1</definedName>
    <definedName name="n_2" localSheetId="18">_p1</definedName>
    <definedName name="n_2" localSheetId="45">_p1</definedName>
    <definedName name="n_2" localSheetId="16">_p1</definedName>
    <definedName name="n_2">_p1</definedName>
    <definedName name="n_3" localSheetId="39">_p1</definedName>
    <definedName name="n_3" localSheetId="20">_p1</definedName>
    <definedName name="n_3" localSheetId="4">_p1</definedName>
    <definedName name="n_3" localSheetId="25">_p1</definedName>
    <definedName name="n_3" localSheetId="27">_p1</definedName>
    <definedName name="n_3" localSheetId="31">_p1</definedName>
    <definedName name="n_3" localSheetId="35">_p1</definedName>
    <definedName name="n_3" localSheetId="33">_p1</definedName>
    <definedName name="n_3" localSheetId="53">_p1</definedName>
    <definedName name="n_3" localSheetId="29">_p1</definedName>
    <definedName name="n_3" localSheetId="49">_p1</definedName>
    <definedName name="n_3" localSheetId="6">_p1</definedName>
    <definedName name="n_3" localSheetId="41">_p1</definedName>
    <definedName name="n_3" localSheetId="8">_p1</definedName>
    <definedName name="n_3" localSheetId="43">_p1</definedName>
    <definedName name="n_3" localSheetId="10">_p1</definedName>
    <definedName name="n_3" localSheetId="37">_p1</definedName>
    <definedName name="n_3" localSheetId="12">_p1</definedName>
    <definedName name="n_3" localSheetId="51">_p1</definedName>
    <definedName name="n_3" localSheetId="14">_p1</definedName>
    <definedName name="n_3" localSheetId="23">_p1</definedName>
    <definedName name="n_3" localSheetId="55">_p1</definedName>
    <definedName name="n_3" localSheetId="47">_p1</definedName>
    <definedName name="n_3" localSheetId="18">_p1</definedName>
    <definedName name="n_3" localSheetId="45">_p1</definedName>
    <definedName name="n_3" localSheetId="16">_p1</definedName>
    <definedName name="n_3">_p1</definedName>
    <definedName name="n_4" localSheetId="39">_p1</definedName>
    <definedName name="n_4" localSheetId="20">_p1</definedName>
    <definedName name="n_4" localSheetId="4">_p1</definedName>
    <definedName name="n_4" localSheetId="25">_p1</definedName>
    <definedName name="n_4" localSheetId="27">_p1</definedName>
    <definedName name="n_4" localSheetId="31">_p1</definedName>
    <definedName name="n_4" localSheetId="35">_p1</definedName>
    <definedName name="n_4" localSheetId="33">_p1</definedName>
    <definedName name="n_4" localSheetId="53">_p1</definedName>
    <definedName name="n_4" localSheetId="29">_p1</definedName>
    <definedName name="n_4" localSheetId="49">_p1</definedName>
    <definedName name="n_4" localSheetId="6">_p1</definedName>
    <definedName name="n_4" localSheetId="41">_p1</definedName>
    <definedName name="n_4" localSheetId="8">_p1</definedName>
    <definedName name="n_4" localSheetId="43">_p1</definedName>
    <definedName name="n_4" localSheetId="10">_p1</definedName>
    <definedName name="n_4" localSheetId="37">_p1</definedName>
    <definedName name="n_4" localSheetId="12">_p1</definedName>
    <definedName name="n_4" localSheetId="51">_p1</definedName>
    <definedName name="n_4" localSheetId="14">_p1</definedName>
    <definedName name="n_4" localSheetId="23">_p1</definedName>
    <definedName name="n_4" localSheetId="55">_p1</definedName>
    <definedName name="n_4" localSheetId="47">_p1</definedName>
    <definedName name="n_4" localSheetId="18">_p1</definedName>
    <definedName name="n_4" localSheetId="45">_p1</definedName>
    <definedName name="n_4" localSheetId="16">_p1</definedName>
    <definedName name="n_4">_p1</definedName>
    <definedName name="N_I">#REF!</definedName>
    <definedName name="na">#REF!</definedName>
    <definedName name="naãsodvmsapnvew">#REF!</definedName>
    <definedName name="nada">#REF!</definedName>
    <definedName name="name">#REF!</definedName>
    <definedName name="nando">#REF!</definedName>
    <definedName name="na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na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na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na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na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na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nao" hidden="1">{#N/A,#N/A,FALSE,"SP1-OUT";#N/A,#N/A,FALSE,"SP1-NOV";#N/A,#N/A,FALSE,"SANT-OUT";#N/A,#N/A,FALSE,"SANT-NOV";#N/A,#N/A,FALSE,"CAMP-OUT";#N/A,#N/A,FALSE,"CAMP-NOV";#N/A,#N/A,FALSE,"CRONO 1";#N/A,#N/A,FALSE,"CAPA"}</definedName>
    <definedName name="não" localSheetId="39">[1]!____p1</definedName>
    <definedName name="não" localSheetId="20">[1]!____p1</definedName>
    <definedName name="não" localSheetId="4">[1]!____p1</definedName>
    <definedName name="não" localSheetId="25">[1]!____p1</definedName>
    <definedName name="não" localSheetId="27">[1]!____p1</definedName>
    <definedName name="não" localSheetId="31">[1]!____p1</definedName>
    <definedName name="não" localSheetId="35">[1]!____p1</definedName>
    <definedName name="não" localSheetId="33">[1]!____p1</definedName>
    <definedName name="não" localSheetId="53">[1]!____p1</definedName>
    <definedName name="não" localSheetId="29">[1]!____p1</definedName>
    <definedName name="não" localSheetId="49">[1]!____p1</definedName>
    <definedName name="não" localSheetId="6">[1]!____p1</definedName>
    <definedName name="não" localSheetId="41">[1]!____p1</definedName>
    <definedName name="não" localSheetId="8">[1]!____p1</definedName>
    <definedName name="não" localSheetId="43">[1]!____p1</definedName>
    <definedName name="não" localSheetId="10">[1]!____p1</definedName>
    <definedName name="não" localSheetId="37">[1]!____p1</definedName>
    <definedName name="não" localSheetId="12">[1]!____p1</definedName>
    <definedName name="não" localSheetId="51">[1]!____p1</definedName>
    <definedName name="não" localSheetId="14">[1]!____p1</definedName>
    <definedName name="não" localSheetId="23">[1]!____p1</definedName>
    <definedName name="não" localSheetId="55">[0]!____p1</definedName>
    <definedName name="não" localSheetId="47">[1]!____p1</definedName>
    <definedName name="não" localSheetId="18">[1]!____p1</definedName>
    <definedName name="não" localSheetId="45">[1]!____p1</definedName>
    <definedName name="não" localSheetId="16">[1]!____p1</definedName>
    <definedName name="não">[0]!____p1</definedName>
    <definedName name="não1" localSheetId="39">[1]!____p1</definedName>
    <definedName name="não1" localSheetId="20">[1]!____p1</definedName>
    <definedName name="não1" localSheetId="4">[1]!____p1</definedName>
    <definedName name="não1" localSheetId="25">[1]!____p1</definedName>
    <definedName name="não1" localSheetId="27">[1]!____p1</definedName>
    <definedName name="não1" localSheetId="31">[1]!____p1</definedName>
    <definedName name="não1" localSheetId="35">[1]!____p1</definedName>
    <definedName name="não1" localSheetId="33">[1]!____p1</definedName>
    <definedName name="não1" localSheetId="53">[1]!____p1</definedName>
    <definedName name="não1" localSheetId="29">[1]!____p1</definedName>
    <definedName name="não1" localSheetId="49">[1]!____p1</definedName>
    <definedName name="não1" localSheetId="6">[1]!____p1</definedName>
    <definedName name="não1" localSheetId="41">[1]!____p1</definedName>
    <definedName name="não1" localSheetId="8">[1]!____p1</definedName>
    <definedName name="não1" localSheetId="43">[1]!____p1</definedName>
    <definedName name="não1" localSheetId="10">[1]!____p1</definedName>
    <definedName name="não1" localSheetId="37">[1]!____p1</definedName>
    <definedName name="não1" localSheetId="12">[1]!____p1</definedName>
    <definedName name="não1" localSheetId="51">[1]!____p1</definedName>
    <definedName name="não1" localSheetId="14">[1]!____p1</definedName>
    <definedName name="não1" localSheetId="23">[1]!____p1</definedName>
    <definedName name="não1" localSheetId="55">[0]!____p1</definedName>
    <definedName name="não1" localSheetId="47">[1]!____p1</definedName>
    <definedName name="não1" localSheetId="18">[1]!____p1</definedName>
    <definedName name="não1" localSheetId="45">[1]!____p1</definedName>
    <definedName name="não1" localSheetId="16">[1]!____p1</definedName>
    <definedName name="não1">[0]!____p1</definedName>
    <definedName name="naosei" hidden="1">#REF!</definedName>
    <definedName name="nathalia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thali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naua" localSheetId="39">[1]!___p1</definedName>
    <definedName name="naua" localSheetId="20">[1]!___p1</definedName>
    <definedName name="naua" localSheetId="4">[1]!___p1</definedName>
    <definedName name="naua" localSheetId="25">[1]!___p1</definedName>
    <definedName name="naua" localSheetId="27">[1]!___p1</definedName>
    <definedName name="naua" localSheetId="31">[1]!___p1</definedName>
    <definedName name="naua" localSheetId="35">[1]!___p1</definedName>
    <definedName name="naua" localSheetId="33">[1]!___p1</definedName>
    <definedName name="naua" localSheetId="53">[1]!___p1</definedName>
    <definedName name="naua" localSheetId="29">[1]!___p1</definedName>
    <definedName name="naua" localSheetId="49">[1]!___p1</definedName>
    <definedName name="naua" localSheetId="6">[1]!___p1</definedName>
    <definedName name="naua" localSheetId="41">[1]!___p1</definedName>
    <definedName name="naua" localSheetId="8">[1]!___p1</definedName>
    <definedName name="naua" localSheetId="43">[1]!___p1</definedName>
    <definedName name="naua" localSheetId="10">[1]!___p1</definedName>
    <definedName name="naua" localSheetId="37">[1]!___p1</definedName>
    <definedName name="naua" localSheetId="12">[1]!___p1</definedName>
    <definedName name="naua" localSheetId="51">[1]!___p1</definedName>
    <definedName name="naua" localSheetId="14">[1]!___p1</definedName>
    <definedName name="naua" localSheetId="23">[1]!___p1</definedName>
    <definedName name="naua" localSheetId="55">[0]!___p1</definedName>
    <definedName name="naua" localSheetId="47">[1]!___p1</definedName>
    <definedName name="naua" localSheetId="18">[1]!___p1</definedName>
    <definedName name="naua" localSheetId="45">[1]!___p1</definedName>
    <definedName name="naua" localSheetId="16">[1]!___p1</definedName>
    <definedName name="naua">[0]!___p1</definedName>
    <definedName name="nbbnt" localSheetId="25" hidden="1">{#N/A,#N/A,FALSE,"Hoja1";#N/A,#N/A,FALSE,"Hoja2"}</definedName>
    <definedName name="nbbnt" localSheetId="27" hidden="1">{#N/A,#N/A,FALSE,"Hoja1";#N/A,#N/A,FALSE,"Hoja2"}</definedName>
    <definedName name="nbbnt" localSheetId="31" hidden="1">{#N/A,#N/A,FALSE,"Hoja1";#N/A,#N/A,FALSE,"Hoja2"}</definedName>
    <definedName name="nbbnt" localSheetId="29" hidden="1">{#N/A,#N/A,FALSE,"Hoja1";#N/A,#N/A,FALSE,"Hoja2"}</definedName>
    <definedName name="nbbnt" localSheetId="23" hidden="1">{#N/A,#N/A,FALSE,"Hoja1";#N/A,#N/A,FALSE,"Hoja2"}</definedName>
    <definedName name="nbbnt" localSheetId="55" hidden="1">{#N/A,#N/A,FALSE,"Hoja1";#N/A,#N/A,FALSE,"Hoja2"}</definedName>
    <definedName name="nbbnt" hidden="1">{#N/A,#N/A,FALSE,"Hoja1";#N/A,#N/A,FALSE,"Hoja2"}</definedName>
    <definedName name="nbgfhygf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gfhygf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bnbhgfg" localSheetId="25" hidden="1">{#N/A,#N/A,FALSE,"Hoja1";#N/A,#N/A,FALSE,"Hoja2"}</definedName>
    <definedName name="nbnbhgfg" localSheetId="27" hidden="1">{#N/A,#N/A,FALSE,"Hoja1";#N/A,#N/A,FALSE,"Hoja2"}</definedName>
    <definedName name="nbnbhgfg" localSheetId="31" hidden="1">{#N/A,#N/A,FALSE,"Hoja1";#N/A,#N/A,FALSE,"Hoja2"}</definedName>
    <definedName name="nbnbhgfg" localSheetId="29" hidden="1">{#N/A,#N/A,FALSE,"Hoja1";#N/A,#N/A,FALSE,"Hoja2"}</definedName>
    <definedName name="nbnbhgfg" localSheetId="23" hidden="1">{#N/A,#N/A,FALSE,"Hoja1";#N/A,#N/A,FALSE,"Hoja2"}</definedName>
    <definedName name="nbnbhgfg" localSheetId="55" hidden="1">{#N/A,#N/A,FALSE,"Hoja1";#N/A,#N/A,FALSE,"Hoja2"}</definedName>
    <definedName name="nbnbhgfg" hidden="1">{#N/A,#N/A,FALSE,"Hoja1";#N/A,#N/A,FALSE,"Hoja2"}</definedName>
    <definedName name="NBNBN">#REF!</definedName>
    <definedName name="nbngfhgh" localSheetId="2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2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3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2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2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localSheetId="5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BVN">#REF!</definedName>
    <definedName name="nbytgh">#REF!</definedName>
    <definedName name="NDG">#REF!</definedName>
    <definedName name="ndghft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dghft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egociação">#REF!</definedName>
    <definedName name="negociado">#REF!</definedName>
    <definedName name="NEGRESCO">#REF!</definedName>
    <definedName name="neide" localSheetId="25" hidden="1">{"'Janeiro'!$A$1:$I$153"}</definedName>
    <definedName name="neide" localSheetId="27" hidden="1">{"'Janeiro'!$A$1:$I$153"}</definedName>
    <definedName name="neide" localSheetId="31" hidden="1">{"'Janeiro'!$A$1:$I$153"}</definedName>
    <definedName name="neide" localSheetId="29" hidden="1">{"'Janeiro'!$A$1:$I$153"}</definedName>
    <definedName name="neide" localSheetId="23" hidden="1">{"'Janeiro'!$A$1:$I$153"}</definedName>
    <definedName name="neide" localSheetId="55" hidden="1">{"'Janeiro'!$A$1:$I$153"}</definedName>
    <definedName name="neide" hidden="1">{"'Janeiro'!$A$1:$I$153"}</definedName>
    <definedName name="neide_1" localSheetId="25" hidden="1">{"'Janeiro'!$A$1:$I$153"}</definedName>
    <definedName name="neide_1" localSheetId="27" hidden="1">{"'Janeiro'!$A$1:$I$153"}</definedName>
    <definedName name="neide_1" localSheetId="31" hidden="1">{"'Janeiro'!$A$1:$I$153"}</definedName>
    <definedName name="neide_1" localSheetId="29" hidden="1">{"'Janeiro'!$A$1:$I$153"}</definedName>
    <definedName name="neide_1" localSheetId="23" hidden="1">{"'Janeiro'!$A$1:$I$153"}</definedName>
    <definedName name="neide_1" localSheetId="55" hidden="1">{"'Janeiro'!$A$1:$I$153"}</definedName>
    <definedName name="neide_1" hidden="1">{"'Janeiro'!$A$1:$I$153"}</definedName>
    <definedName name="neil" localSheetId="25" hidden="1">{"AUTONOMO_F_6",#N/A,FALSE,"RE1003"}</definedName>
    <definedName name="neil" localSheetId="27" hidden="1">{"AUTONOMO_F_6",#N/A,FALSE,"RE1003"}</definedName>
    <definedName name="neil" localSheetId="31" hidden="1">{"AUTONOMO_F_6",#N/A,FALSE,"RE1003"}</definedName>
    <definedName name="neil" localSheetId="29" hidden="1">{"AUTONOMO_F_6",#N/A,FALSE,"RE1003"}</definedName>
    <definedName name="neil" localSheetId="23" hidden="1">{"AUTONOMO_F_6",#N/A,FALSE,"RE1003"}</definedName>
    <definedName name="neil" localSheetId="55" hidden="1">{"AUTONOMO_F_6",#N/A,FALSE,"RE1003"}</definedName>
    <definedName name="neil" hidden="1">{"AUTONOMO_F_6",#N/A,FALSE,"RE1003"}</definedName>
    <definedName name="NER" hidden="1">#REF!</definedName>
    <definedName name="NESCAFE">#REF!</definedName>
    <definedName name="NESCAFE_DOLCE_GUSTO">#REF!</definedName>
    <definedName name="NESCAU">#REF!</definedName>
    <definedName name="NESFIT">#REF!</definedName>
    <definedName name="NESLAC">#REF!</definedName>
    <definedName name="NESPRESSO">#REF!</definedName>
    <definedName name="NESPRESSO_">#REF!</definedName>
    <definedName name="NESTEA">#REF!</definedName>
    <definedName name="NESTLE">#REF!</definedName>
    <definedName name="NESTLE_GREGO">#REF!</definedName>
    <definedName name="new" localSheetId="25" hidden="1">{#N/A,#N/A,FALSE,"W-Cons";#N/A,#N/A,FALSE,"MTAs";#N/A,#N/A,FALSE,"BTAs";#N/A,#N/A,FALSE,"D.C.";#N/A,#N/A,FALSE,"L.A."}</definedName>
    <definedName name="new" localSheetId="27" hidden="1">{#N/A,#N/A,FALSE,"W-Cons";#N/A,#N/A,FALSE,"MTAs";#N/A,#N/A,FALSE,"BTAs";#N/A,#N/A,FALSE,"D.C.";#N/A,#N/A,FALSE,"L.A."}</definedName>
    <definedName name="new" localSheetId="31" hidden="1">{#N/A,#N/A,FALSE,"W-Cons";#N/A,#N/A,FALSE,"MTAs";#N/A,#N/A,FALSE,"BTAs";#N/A,#N/A,FALSE,"D.C.";#N/A,#N/A,FALSE,"L.A."}</definedName>
    <definedName name="new" localSheetId="29" hidden="1">{#N/A,#N/A,FALSE,"W-Cons";#N/A,#N/A,FALSE,"MTAs";#N/A,#N/A,FALSE,"BTAs";#N/A,#N/A,FALSE,"D.C.";#N/A,#N/A,FALSE,"L.A."}</definedName>
    <definedName name="new" localSheetId="23" hidden="1">{#N/A,#N/A,FALSE,"W-Cons";#N/A,#N/A,FALSE,"MTAs";#N/A,#N/A,FALSE,"BTAs";#N/A,#N/A,FALSE,"D.C.";#N/A,#N/A,FALSE,"L.A."}</definedName>
    <definedName name="new" localSheetId="55" hidden="1">{#N/A,#N/A,FALSE,"W-Cons";#N/A,#N/A,FALSE,"MTAs";#N/A,#N/A,FALSE,"BTAs";#N/A,#N/A,FALSE,"D.C.";#N/A,#N/A,FALSE,"L.A."}</definedName>
    <definedName name="new" hidden="1">{#N/A,#N/A,FALSE,"W-Cons";#N/A,#N/A,FALSE,"MTAs";#N/A,#N/A,FALSE,"BTAs";#N/A,#N/A,FALSE,"D.C.";#N/A,#N/A,FALSE,"L.A."}</definedName>
    <definedName name="News">#REF!</definedName>
    <definedName name="newspaper">#REF!</definedName>
    <definedName name="nextel">#REF!</definedName>
    <definedName name="nextela">#REF!</definedName>
    <definedName name="nextelb">#REF!</definedName>
    <definedName name="nextell">#REF!</definedName>
    <definedName name="nfhtry">#REF!</definedName>
    <definedName name="ngb">#REF!</definedName>
    <definedName name="ngdngdsng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dngdsng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ngghjhdfzsnmhsfngfnj" localSheetId="39">[1]!_p1</definedName>
    <definedName name="ngghjhdfzsnmhsfngfnj" localSheetId="20">[1]!_p1</definedName>
    <definedName name="ngghjhdfzsnmhsfngfnj" localSheetId="4">[1]!_p1</definedName>
    <definedName name="ngghjhdfzsnmhsfngfnj" localSheetId="25">[1]!_p1</definedName>
    <definedName name="ngghjhdfzsnmhsfngfnj" localSheetId="27">[1]!_p1</definedName>
    <definedName name="ngghjhdfzsnmhsfngfnj" localSheetId="31">[1]!_p1</definedName>
    <definedName name="ngghjhdfzsnmhsfngfnj" localSheetId="35">[1]!_p1</definedName>
    <definedName name="ngghjhdfzsnmhsfngfnj" localSheetId="33">[1]!_p1</definedName>
    <definedName name="ngghjhdfzsnmhsfngfnj" localSheetId="53">[1]!_p1</definedName>
    <definedName name="ngghjhdfzsnmhsfngfnj" localSheetId="29">[1]!_p1</definedName>
    <definedName name="ngghjhdfzsnmhsfngfnj" localSheetId="49">[1]!_p1</definedName>
    <definedName name="ngghjhdfzsnmhsfngfnj" localSheetId="6">[1]!_p1</definedName>
    <definedName name="ngghjhdfzsnmhsfngfnj" localSheetId="41">[1]!_p1</definedName>
    <definedName name="ngghjhdfzsnmhsfngfnj" localSheetId="8">[1]!_p1</definedName>
    <definedName name="ngghjhdfzsnmhsfngfnj" localSheetId="43">[1]!_p1</definedName>
    <definedName name="ngghjhdfzsnmhsfngfnj" localSheetId="10">[1]!_p1</definedName>
    <definedName name="ngghjhdfzsnmhsfngfnj" localSheetId="37">[1]!_p1</definedName>
    <definedName name="ngghjhdfzsnmhsfngfnj" localSheetId="12">[1]!_p1</definedName>
    <definedName name="ngghjhdfzsnmhsfngfnj" localSheetId="51">[1]!_p1</definedName>
    <definedName name="ngghjhdfzsnmhsfngfnj" localSheetId="14">[1]!_p1</definedName>
    <definedName name="ngghjhdfzsnmhsfngfnj" localSheetId="23">[1]!_p1</definedName>
    <definedName name="ngghjhdfzsnmhsfngfnj" localSheetId="55">[0]!_p1</definedName>
    <definedName name="ngghjhdfzsnmhsfngfnj" localSheetId="47">[1]!_p1</definedName>
    <definedName name="ngghjhdfzsnmhsfngfnj" localSheetId="18">[1]!_p1</definedName>
    <definedName name="ngghjhdfzsnmhsfngfnj" localSheetId="45">[1]!_p1</definedName>
    <definedName name="ngghjhdfzsnmhsfngfnj" localSheetId="16">[1]!_p1</definedName>
    <definedName name="ngghjhdfzsnmhsfngfnj">[0]!_p1</definedName>
    <definedName name="ngghjhdfzsnmhsfngfnj_15">#NAME?</definedName>
    <definedName name="ngghjhdfzsnmhsfngfnj_16">#NAME?</definedName>
    <definedName name="ngghjhdfzsnmhsfngfnj_17">#NAME?</definedName>
    <definedName name="nghnhvn" localSheetId="25" hidden="1">{#N/A,#N/A,FALSE,"CARATUL";#N/A,#N/A,FALSE,"PROFIT AND LOSS";#N/A,#N/A,FALSE,"GRAFICO_PBT";#N/A,#N/A,FALSE,"EXPLIC.VARIANTE";#N/A,#N/A,FALSE,"GENERAL EXP.AREA"}</definedName>
    <definedName name="nghnhvn" localSheetId="27" hidden="1">{#N/A,#N/A,FALSE,"CARATUL";#N/A,#N/A,FALSE,"PROFIT AND LOSS";#N/A,#N/A,FALSE,"GRAFICO_PBT";#N/A,#N/A,FALSE,"EXPLIC.VARIANTE";#N/A,#N/A,FALSE,"GENERAL EXP.AREA"}</definedName>
    <definedName name="nghnhvn" localSheetId="31" hidden="1">{#N/A,#N/A,FALSE,"CARATUL";#N/A,#N/A,FALSE,"PROFIT AND LOSS";#N/A,#N/A,FALSE,"GRAFICO_PBT";#N/A,#N/A,FALSE,"EXPLIC.VARIANTE";#N/A,#N/A,FALSE,"GENERAL EXP.AREA"}</definedName>
    <definedName name="nghnhvn" localSheetId="29" hidden="1">{#N/A,#N/A,FALSE,"CARATUL";#N/A,#N/A,FALSE,"PROFIT AND LOSS";#N/A,#N/A,FALSE,"GRAFICO_PBT";#N/A,#N/A,FALSE,"EXPLIC.VARIANTE";#N/A,#N/A,FALSE,"GENERAL EXP.AREA"}</definedName>
    <definedName name="nghnhvn" localSheetId="23" hidden="1">{#N/A,#N/A,FALSE,"CARATUL";#N/A,#N/A,FALSE,"PROFIT AND LOSS";#N/A,#N/A,FALSE,"GRAFICO_PBT";#N/A,#N/A,FALSE,"EXPLIC.VARIANTE";#N/A,#N/A,FALSE,"GENERAL EXP.AREA"}</definedName>
    <definedName name="nghnhvn" localSheetId="55" hidden="1">{#N/A,#N/A,FALSE,"CARATUL";#N/A,#N/A,FALSE,"PROFIT AND LOSS";#N/A,#N/A,FALSE,"GRAFICO_PBT";#N/A,#N/A,FALSE,"EXPLIC.VARIANTE";#N/A,#N/A,FALSE,"GENERAL EXP.AREA"}</definedName>
    <definedName name="nghnhvn" hidden="1">{#N/A,#N/A,FALSE,"CARATUL";#N/A,#N/A,FALSE,"PROFIT AND LOSS";#N/A,#N/A,FALSE,"GRAFICO_PBT";#N/A,#N/A,FALSE,"EXPLIC.VARIANTE";#N/A,#N/A,FALSE,"GENERAL EXP.AREA"}</definedName>
    <definedName name="NGHYJY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HYJY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ngtheht">#REF!</definedName>
    <definedName name="nh" localSheetId="25" hidden="1">{#N/A,#N/A,FALSE,"BALLANTINE´S ";#N/A,#N/A,FALSE,"FUNDADOR"}</definedName>
    <definedName name="nh" localSheetId="27" hidden="1">{#N/A,#N/A,FALSE,"BALLANTINE´S ";#N/A,#N/A,FALSE,"FUNDADOR"}</definedName>
    <definedName name="nh" localSheetId="31" hidden="1">{#N/A,#N/A,FALSE,"BALLANTINE´S ";#N/A,#N/A,FALSE,"FUNDADOR"}</definedName>
    <definedName name="nh" localSheetId="29" hidden="1">{#N/A,#N/A,FALSE,"BALLANTINE´S ";#N/A,#N/A,FALSE,"FUNDADOR"}</definedName>
    <definedName name="nh" localSheetId="23" hidden="1">{#N/A,#N/A,FALSE,"BALLANTINE´S ";#N/A,#N/A,FALSE,"FUNDADOR"}</definedName>
    <definedName name="nh" localSheetId="55" hidden="1">{#N/A,#N/A,FALSE,"BALLANTINE´S ";#N/A,#N/A,FALSE,"FUNDADOR"}</definedName>
    <definedName name="nh" hidden="1">{#N/A,#N/A,FALSE,"BALLANTINE´S ";#N/A,#N/A,FALSE,"FUNDADOR"}</definedName>
    <definedName name="NHBSM">#REF!</definedName>
    <definedName name="NHCGM">#REF!</definedName>
    <definedName name="NHCGQ">#REF!</definedName>
    <definedName name="NHG">#REF!</definedName>
    <definedName name="NHGJTYHT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GJTYHT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hjntyj">#REF!</definedName>
    <definedName name="nhnh" localSheetId="25" hidden="1">{#N/A,#N/A,FALSE,"caratula";#N/A,#N/A,FALSE,"Product by line";#N/A,#N/A,FALSE,"YTD";#N/A,#N/A,FALSE,"Per Units";#N/A,#N/A,FALSE,"Amount"}</definedName>
    <definedName name="nhnh" localSheetId="27" hidden="1">{#N/A,#N/A,FALSE,"caratula";#N/A,#N/A,FALSE,"Product by line";#N/A,#N/A,FALSE,"YTD";#N/A,#N/A,FALSE,"Per Units";#N/A,#N/A,FALSE,"Amount"}</definedName>
    <definedName name="nhnh" localSheetId="31" hidden="1">{#N/A,#N/A,FALSE,"caratula";#N/A,#N/A,FALSE,"Product by line";#N/A,#N/A,FALSE,"YTD";#N/A,#N/A,FALSE,"Per Units";#N/A,#N/A,FALSE,"Amount"}</definedName>
    <definedName name="nhnh" localSheetId="29" hidden="1">{#N/A,#N/A,FALSE,"caratula";#N/A,#N/A,FALSE,"Product by line";#N/A,#N/A,FALSE,"YTD";#N/A,#N/A,FALSE,"Per Units";#N/A,#N/A,FALSE,"Amount"}</definedName>
    <definedName name="nhnh" localSheetId="23" hidden="1">{#N/A,#N/A,FALSE,"caratula";#N/A,#N/A,FALSE,"Product by line";#N/A,#N/A,FALSE,"YTD";#N/A,#N/A,FALSE,"Per Units";#N/A,#N/A,FALSE,"Amount"}</definedName>
    <definedName name="nhnh" localSheetId="55" hidden="1">{#N/A,#N/A,FALSE,"caratula";#N/A,#N/A,FALSE,"Product by line";#N/A,#N/A,FALSE,"YTD";#N/A,#N/A,FALSE,"Per Units";#N/A,#N/A,FALSE,"Amount"}</definedName>
    <definedName name="nhnh" hidden="1">{#N/A,#N/A,FALSE,"caratula";#N/A,#N/A,FALSE,"Product by line";#N/A,#N/A,FALSE,"YTD";#N/A,#N/A,FALSE,"Per Units";#N/A,#N/A,FALSE,"Amount"}</definedName>
    <definedName name="NHNVOSUMMARY">#REF!</definedName>
    <definedName name="NHNVOSUMREAIS">#REF!</definedName>
    <definedName name="NHPLM">#REF!</definedName>
    <definedName name="NHPLQ">#REF!</definedName>
    <definedName name="NHPLYEAR">#REF!</definedName>
    <definedName name="NHQTLSUMMARY">#REF!</definedName>
    <definedName name="NIELSEN_NIELSEN_Listar">#REF!</definedName>
    <definedName name="Nigéria_against">#REF!,#REF!,#REF!</definedName>
    <definedName name="Nigéria_played">#REF!,#REF!,#REF!</definedName>
    <definedName name="ñiñ" hidden="1">#REF!</definedName>
    <definedName name="NINHO">#REF!</definedName>
    <definedName name="nissan">#REF!</definedName>
    <definedName name="niteroi">#REF!</definedName>
    <definedName name="Nível">#REF!</definedName>
    <definedName name="Nível1">#REF!</definedName>
    <definedName name="Nível2">#REF!</definedName>
    <definedName name="NJKJKKNK" localSheetId="39">[1]!___p1</definedName>
    <definedName name="NJKJKKNK" localSheetId="20">[1]!___p1</definedName>
    <definedName name="NJKJKKNK" localSheetId="4">[1]!___p1</definedName>
    <definedName name="NJKJKKNK" localSheetId="25">[1]!___p1</definedName>
    <definedName name="NJKJKKNK" localSheetId="27">[1]!___p1</definedName>
    <definedName name="NJKJKKNK" localSheetId="31">[1]!___p1</definedName>
    <definedName name="NJKJKKNK" localSheetId="35">[1]!___p1</definedName>
    <definedName name="NJKJKKNK" localSheetId="33">[1]!___p1</definedName>
    <definedName name="NJKJKKNK" localSheetId="53">[1]!___p1</definedName>
    <definedName name="NJKJKKNK" localSheetId="29">[1]!___p1</definedName>
    <definedName name="NJKJKKNK" localSheetId="49">[1]!___p1</definedName>
    <definedName name="NJKJKKNK" localSheetId="6">[1]!___p1</definedName>
    <definedName name="NJKJKKNK" localSheetId="41">[1]!___p1</definedName>
    <definedName name="NJKJKKNK" localSheetId="8">[1]!___p1</definedName>
    <definedName name="NJKJKKNK" localSheetId="43">[1]!___p1</definedName>
    <definedName name="NJKJKKNK" localSheetId="10">[1]!___p1</definedName>
    <definedName name="NJKJKKNK" localSheetId="37">[1]!___p1</definedName>
    <definedName name="NJKJKKNK" localSheetId="12">[1]!___p1</definedName>
    <definedName name="NJKJKKNK" localSheetId="51">[1]!___p1</definedName>
    <definedName name="NJKJKKNK" localSheetId="14">[1]!___p1</definedName>
    <definedName name="NJKJKKNK" localSheetId="23">[1]!___p1</definedName>
    <definedName name="NJKJKKNK" localSheetId="55">[0]!___p1</definedName>
    <definedName name="NJKJKKNK" localSheetId="47">[1]!___p1</definedName>
    <definedName name="NJKJKKNK" localSheetId="18">[1]!___p1</definedName>
    <definedName name="NJKJKKNK" localSheetId="45">[1]!___p1</definedName>
    <definedName name="NJKJKKNK" localSheetId="16">[1]!___p1</definedName>
    <definedName name="NJKJKKNK">[0]!___p1</definedName>
    <definedName name="NJM">#REF!</definedName>
    <definedName name="nlhlh">#REF!</definedName>
    <definedName name="NM">#REF!</definedName>
    <definedName name="NMBHJ" localSheetId="39">[1]!_p1</definedName>
    <definedName name="NMBHJ" localSheetId="20">[1]!_p1</definedName>
    <definedName name="NMBHJ" localSheetId="4">[1]!_p1</definedName>
    <definedName name="NMBHJ" localSheetId="25">[1]!_p1</definedName>
    <definedName name="NMBHJ" localSheetId="27">[1]!_p1</definedName>
    <definedName name="NMBHJ" localSheetId="31">[1]!_p1</definedName>
    <definedName name="NMBHJ" localSheetId="35">[1]!_p1</definedName>
    <definedName name="NMBHJ" localSheetId="33">[1]!_p1</definedName>
    <definedName name="NMBHJ" localSheetId="53">[1]!_p1</definedName>
    <definedName name="NMBHJ" localSheetId="29">[1]!_p1</definedName>
    <definedName name="NMBHJ" localSheetId="49">[1]!_p1</definedName>
    <definedName name="NMBHJ" localSheetId="6">[1]!_p1</definedName>
    <definedName name="NMBHJ" localSheetId="41">[1]!_p1</definedName>
    <definedName name="NMBHJ" localSheetId="8">[1]!_p1</definedName>
    <definedName name="NMBHJ" localSheetId="43">[1]!_p1</definedName>
    <definedName name="NMBHJ" localSheetId="10">[1]!_p1</definedName>
    <definedName name="NMBHJ" localSheetId="37">[1]!_p1</definedName>
    <definedName name="NMBHJ" localSheetId="12">[1]!_p1</definedName>
    <definedName name="NMBHJ" localSheetId="51">[1]!_p1</definedName>
    <definedName name="NMBHJ" localSheetId="14">[1]!_p1</definedName>
    <definedName name="NMBHJ" localSheetId="23">[1]!_p1</definedName>
    <definedName name="NMBHJ" localSheetId="55">[0]!_p1</definedName>
    <definedName name="NMBHJ" localSheetId="47">[1]!_p1</definedName>
    <definedName name="NMBHJ" localSheetId="18">[1]!_p1</definedName>
    <definedName name="NMBHJ" localSheetId="45">[1]!_p1</definedName>
    <definedName name="NMBHJ" localSheetId="16">[1]!_p1</definedName>
    <definedName name="NMBHJ">[0]!_p1</definedName>
    <definedName name="NMBHJ_1" localSheetId="39">_p1</definedName>
    <definedName name="NMBHJ_1" localSheetId="20">_p1</definedName>
    <definedName name="NMBHJ_1" localSheetId="4">_p1</definedName>
    <definedName name="NMBHJ_1" localSheetId="25">_p1</definedName>
    <definedName name="NMBHJ_1" localSheetId="27">_p1</definedName>
    <definedName name="NMBHJ_1" localSheetId="31">_p1</definedName>
    <definedName name="NMBHJ_1" localSheetId="35">_p1</definedName>
    <definedName name="NMBHJ_1" localSheetId="33">_p1</definedName>
    <definedName name="NMBHJ_1" localSheetId="53">_p1</definedName>
    <definedName name="NMBHJ_1" localSheetId="29">_p1</definedName>
    <definedName name="NMBHJ_1" localSheetId="49">_p1</definedName>
    <definedName name="NMBHJ_1" localSheetId="6">_p1</definedName>
    <definedName name="NMBHJ_1" localSheetId="41">_p1</definedName>
    <definedName name="NMBHJ_1" localSheetId="8">_p1</definedName>
    <definedName name="NMBHJ_1" localSheetId="43">_p1</definedName>
    <definedName name="NMBHJ_1" localSheetId="10">_p1</definedName>
    <definedName name="NMBHJ_1" localSheetId="37">_p1</definedName>
    <definedName name="NMBHJ_1" localSheetId="12">_p1</definedName>
    <definedName name="NMBHJ_1" localSheetId="51">_p1</definedName>
    <definedName name="NMBHJ_1" localSheetId="14">_p1</definedName>
    <definedName name="NMBHJ_1" localSheetId="23">_p1</definedName>
    <definedName name="NMBHJ_1" localSheetId="55">_p1</definedName>
    <definedName name="NMBHJ_1" localSheetId="47">_p1</definedName>
    <definedName name="NMBHJ_1" localSheetId="18">_p1</definedName>
    <definedName name="NMBHJ_1" localSheetId="45">_p1</definedName>
    <definedName name="NMBHJ_1" localSheetId="16">_p1</definedName>
    <definedName name="NMBHJ_1">_p1</definedName>
    <definedName name="NMBHJ_2">"_p1"</definedName>
    <definedName name="NMBHJ_3">#NAME?</definedName>
    <definedName name="NMBHJ_4">"_p1"</definedName>
    <definedName name="NMGLO">#REF!</definedName>
    <definedName name="NMHMNHG">#REF!</definedName>
    <definedName name="nn" localSheetId="25" hidden="1">{"det (May)",#N/A,FALSE,"June";"sum (MAY YTD)",#N/A,FALSE,"June YTD"}</definedName>
    <definedName name="nn" localSheetId="27" hidden="1">{"det (May)",#N/A,FALSE,"June";"sum (MAY YTD)",#N/A,FALSE,"June YTD"}</definedName>
    <definedName name="nn" localSheetId="31" hidden="1">{"det (May)",#N/A,FALSE,"June";"sum (MAY YTD)",#N/A,FALSE,"June YTD"}</definedName>
    <definedName name="nn" localSheetId="29" hidden="1">{"det (May)",#N/A,FALSE,"June";"sum (MAY YTD)",#N/A,FALSE,"June YTD"}</definedName>
    <definedName name="nn" localSheetId="23" hidden="1">{"det (May)",#N/A,FALSE,"June";"sum (MAY YTD)",#N/A,FALSE,"June YTD"}</definedName>
    <definedName name="nn" localSheetId="55" hidden="1">{"det (May)",#N/A,FALSE,"June";"sum (MAY YTD)",#N/A,FALSE,"June YTD"}</definedName>
    <definedName name="nn" hidden="1">{"det (May)",#N/A,FALSE,"June";"sum (MAY YTD)",#N/A,FALSE,"June YTD"}</definedName>
    <definedName name="ññ" localSheetId="25" hidden="1">{#N/A,#N/A,FALSE,"BALLANTINE´S ";#N/A,#N/A,FALSE,"FUNDADOR"}</definedName>
    <definedName name="ññ" localSheetId="27" hidden="1">{#N/A,#N/A,FALSE,"BALLANTINE´S ";#N/A,#N/A,FALSE,"FUNDADOR"}</definedName>
    <definedName name="ññ" localSheetId="31" hidden="1">{#N/A,#N/A,FALSE,"BALLANTINE´S ";#N/A,#N/A,FALSE,"FUNDADOR"}</definedName>
    <definedName name="ññ" localSheetId="29" hidden="1">{#N/A,#N/A,FALSE,"BALLANTINE´S ";#N/A,#N/A,FALSE,"FUNDADOR"}</definedName>
    <definedName name="ññ" localSheetId="23" hidden="1">{#N/A,#N/A,FALSE,"BALLANTINE´S ";#N/A,#N/A,FALSE,"FUNDADOR"}</definedName>
    <definedName name="ññ" localSheetId="55" hidden="1">{#N/A,#N/A,FALSE,"BALLANTINE´S ";#N/A,#N/A,FALSE,"FUNDADOR"}</definedName>
    <definedName name="ññ" hidden="1">{#N/A,#N/A,FALSE,"BALLANTINE´S ";#N/A,#N/A,FALSE,"FUNDADOR"}</definedName>
    <definedName name="nn_10">#N/A</definedName>
    <definedName name="nn_11">#N/A</definedName>
    <definedName name="nn_12">#N/A</definedName>
    <definedName name="nn_21">#N/A</definedName>
    <definedName name="nn_6">#N/A</definedName>
    <definedName name="nn_8">#N/A</definedName>
    <definedName name="nn_9">#N/A</definedName>
    <definedName name="nnm">#REF!</definedName>
    <definedName name="nnn" localSheetId="39">[1]!____p1</definedName>
    <definedName name="nnn" localSheetId="20">[1]!____p1</definedName>
    <definedName name="nnn" localSheetId="4">[1]!____p1</definedName>
    <definedName name="nnn" localSheetId="25">[1]!____p1</definedName>
    <definedName name="nnn" localSheetId="27">[1]!____p1</definedName>
    <definedName name="nnn" localSheetId="31">[1]!____p1</definedName>
    <definedName name="nnn" localSheetId="35">[1]!____p1</definedName>
    <definedName name="nnn" localSheetId="33">[1]!____p1</definedName>
    <definedName name="nnn" localSheetId="53">[1]!____p1</definedName>
    <definedName name="nnn" localSheetId="29">[1]!____p1</definedName>
    <definedName name="nnn" localSheetId="49">[1]!____p1</definedName>
    <definedName name="nnn" localSheetId="6">[1]!____p1</definedName>
    <definedName name="nnn" localSheetId="41">[1]!____p1</definedName>
    <definedName name="nnn" localSheetId="8">[1]!____p1</definedName>
    <definedName name="nnn" localSheetId="43">[1]!____p1</definedName>
    <definedName name="nnn" localSheetId="10">[1]!____p1</definedName>
    <definedName name="nnn" localSheetId="37">[1]!____p1</definedName>
    <definedName name="nnn" localSheetId="12">[1]!____p1</definedName>
    <definedName name="nnn" localSheetId="51">[1]!____p1</definedName>
    <definedName name="nnn" localSheetId="14">[1]!____p1</definedName>
    <definedName name="nnn" localSheetId="23">[1]!____p1</definedName>
    <definedName name="nnn" localSheetId="55">[0]!____p1</definedName>
    <definedName name="nnn" localSheetId="47">[1]!____p1</definedName>
    <definedName name="nnn" localSheetId="18">[1]!____p1</definedName>
    <definedName name="nnn" localSheetId="45">[1]!____p1</definedName>
    <definedName name="nnn" localSheetId="16">[1]!____p1</definedName>
    <definedName name="nnn">[0]!____p1</definedName>
    <definedName name="nnn_1" localSheetId="39">_p1</definedName>
    <definedName name="nnn_1" localSheetId="20">_p1</definedName>
    <definedName name="nnn_1" localSheetId="4">_p1</definedName>
    <definedName name="nnn_1" localSheetId="25">_p1</definedName>
    <definedName name="nnn_1" localSheetId="27">_p1</definedName>
    <definedName name="nnn_1" localSheetId="31">_p1</definedName>
    <definedName name="nnn_1" localSheetId="35">_p1</definedName>
    <definedName name="nnn_1" localSheetId="33">_p1</definedName>
    <definedName name="nnn_1" localSheetId="53">_p1</definedName>
    <definedName name="nnn_1" localSheetId="29">_p1</definedName>
    <definedName name="nnn_1" localSheetId="49">_p1</definedName>
    <definedName name="nnn_1" localSheetId="6">_p1</definedName>
    <definedName name="nnn_1" localSheetId="41">_p1</definedName>
    <definedName name="nnn_1" localSheetId="8">_p1</definedName>
    <definedName name="nnn_1" localSheetId="43">_p1</definedName>
    <definedName name="nnn_1" localSheetId="10">_p1</definedName>
    <definedName name="nnn_1" localSheetId="37">_p1</definedName>
    <definedName name="nnn_1" localSheetId="12">_p1</definedName>
    <definedName name="nnn_1" localSheetId="51">_p1</definedName>
    <definedName name="nnn_1" localSheetId="14">_p1</definedName>
    <definedName name="nnn_1" localSheetId="23">_p1</definedName>
    <definedName name="nnn_1" localSheetId="55">_p1</definedName>
    <definedName name="nnn_1" localSheetId="47">_p1</definedName>
    <definedName name="nnn_1" localSheetId="18">_p1</definedName>
    <definedName name="nnn_1" localSheetId="45">_p1</definedName>
    <definedName name="nnn_1" localSheetId="16">_p1</definedName>
    <definedName name="nnn_1">_p1</definedName>
    <definedName name="nnn_2">"_p1"</definedName>
    <definedName name="nnn_4">"_p1"</definedName>
    <definedName name="nnnn">#REF!</definedName>
    <definedName name="nnnnn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nnnnng" localSheetId="25" hidden="1">{#N/A,#N/A,FALSE,"BALLANTINE´S ";#N/A,#N/A,FALSE,"FUNDADOR"}</definedName>
    <definedName name="nnnnng" localSheetId="27" hidden="1">{#N/A,#N/A,FALSE,"BALLANTINE´S ";#N/A,#N/A,FALSE,"FUNDADOR"}</definedName>
    <definedName name="nnnnng" localSheetId="31" hidden="1">{#N/A,#N/A,FALSE,"BALLANTINE´S ";#N/A,#N/A,FALSE,"FUNDADOR"}</definedName>
    <definedName name="nnnnng" localSheetId="29" hidden="1">{#N/A,#N/A,FALSE,"BALLANTINE´S ";#N/A,#N/A,FALSE,"FUNDADOR"}</definedName>
    <definedName name="nnnnng" localSheetId="23" hidden="1">{#N/A,#N/A,FALSE,"BALLANTINE´S ";#N/A,#N/A,FALSE,"FUNDADOR"}</definedName>
    <definedName name="nnnnng" localSheetId="55" hidden="1">{#N/A,#N/A,FALSE,"BALLANTINE´S ";#N/A,#N/A,FALSE,"FUNDADOR"}</definedName>
    <definedName name="nnnnng" hidden="1">{#N/A,#N/A,FALSE,"BALLANTINE´S ";#N/A,#N/A,FALSE,"FUNDADOR"}</definedName>
    <definedName name="no" localSheetId="39">OFFSET('ARACAJU PLAN'!File_Name,0,5,1,1)</definedName>
    <definedName name="no" localSheetId="20">OFFSET('B.HORIZONTE PLAN'!File_Name,0,5,1,1)</definedName>
    <definedName name="no" localSheetId="4">OFFSET('BOA VISTA PLAN'!File_Name,0,5,1,1)</definedName>
    <definedName name="no" localSheetId="25">OFFSET('BRASILIA PLAN'!File_Name,0,5,1,1)</definedName>
    <definedName name="no" localSheetId="27">OFFSET('C.GRANDE PLAN'!File_Name,0,5,1,1)</definedName>
    <definedName name="no" localSheetId="31">OFFSET('CUIABÁ PLAN'!File_Name,0,5,1,1)</definedName>
    <definedName name="no" localSheetId="35">OFFSET('CURITIBA PLAN'!File_Name,0,5,1,1)</definedName>
    <definedName name="no" localSheetId="33">OFFSET('FLORIPA PLAN'!File_Name,0,5,1,1)</definedName>
    <definedName name="no" localSheetId="53">OFFSET('FORTALEZA PLAN'!File_Name,0,5,1,1)</definedName>
    <definedName name="no" localSheetId="29">OFFSET('GOIANIA PLAN'!File_Name,0,5,1,1)</definedName>
    <definedName name="no" localSheetId="49">OFFSET('JOAO PESSOA PLAN'!File_Name,0,5,1,1)</definedName>
    <definedName name="no" localSheetId="6">OFFSET('MACAPA PLAN'!File_Name,0,5,1,1)</definedName>
    <definedName name="no" localSheetId="41">OFFSET('MACEIO PLAN'!File_Name,0,5,1,1)</definedName>
    <definedName name="no" localSheetId="8">OFFSET('MANAUS PLAN'!File_Name,0,5,1,1)</definedName>
    <definedName name="no" localSheetId="43">OFFSET('NATAL PLAN'!File_Name,0,5,1,1)</definedName>
    <definedName name="no" localSheetId="10">OFFSET('PALMAS PLAN'!File_Name,0,5,1,1)</definedName>
    <definedName name="no" localSheetId="37">OFFSET('POA PLAN'!File_Name,0,5,1,1)</definedName>
    <definedName name="no" localSheetId="12">OFFSET('PORTO VELHO PLAN'!File_Name,0,5,1,1)</definedName>
    <definedName name="no" localSheetId="51">OFFSET('RECIFE PLAN'!File_Name,0,5,1,1)</definedName>
    <definedName name="no" localSheetId="14">OFFSET('RIO BRANCO PLAN'!File_Name,0,5,1,1)</definedName>
    <definedName name="no" localSheetId="23">OFFSET('RIO PLAN'!File_Name,0,5,1,1)</definedName>
    <definedName name="no" localSheetId="55">OFFSET('SALVADOR PLAN'!File_Name,0,5,1,1)</definedName>
    <definedName name="no" localSheetId="47">OFFSET('SAO LUIS PLAN'!File_Name,0,5,1,1)</definedName>
    <definedName name="no" localSheetId="18">OFFSET('SAO PAULO PLAN'!File_Name,0,5,1,1)</definedName>
    <definedName name="no" localSheetId="45">OFFSET('TERESINA PLAN'!File_Name,0,5,1,1)</definedName>
    <definedName name="no" localSheetId="16">OFFSET('VITORIA PLAN'!File_Name,0,5,1,1)</definedName>
    <definedName name="no">OFFSET([0]!File_Name,0,5,1,1)</definedName>
    <definedName name="NO2_1">#NAME?</definedName>
    <definedName name="NO2_2">#NAME?</definedName>
    <definedName name="NO2_3">#NAME?</definedName>
    <definedName name="NO2_4">#NAME?</definedName>
    <definedName name="NO3_1">#NAME?</definedName>
    <definedName name="NO3_2">#NAME?</definedName>
    <definedName name="NO3_3">#NAME?</definedName>
    <definedName name="NO3_4">#NAME?</definedName>
    <definedName name="NO4_1">#NAME?</definedName>
    <definedName name="NO4_2">#NAME?</definedName>
    <definedName name="NO4_3">#NAME?</definedName>
    <definedName name="NO4_4">#NAME?</definedName>
    <definedName name="NO5_1">#NAME?</definedName>
    <definedName name="NO5_2">#NAME?</definedName>
    <definedName name="NO5_3">#NAME?</definedName>
    <definedName name="NO5_4">#NAME?</definedName>
    <definedName name="nome">#REF!</definedName>
    <definedName name="nome_1" localSheetId="39">_p1</definedName>
    <definedName name="nome_1" localSheetId="20">_p1</definedName>
    <definedName name="nome_1" localSheetId="4">_p1</definedName>
    <definedName name="nome_1" localSheetId="25">_p1</definedName>
    <definedName name="nome_1" localSheetId="27">_p1</definedName>
    <definedName name="nome_1" localSheetId="31">_p1</definedName>
    <definedName name="nome_1" localSheetId="35">_p1</definedName>
    <definedName name="nome_1" localSheetId="33">_p1</definedName>
    <definedName name="nome_1" localSheetId="53">_p1</definedName>
    <definedName name="nome_1" localSheetId="29">_p1</definedName>
    <definedName name="nome_1" localSheetId="49">_p1</definedName>
    <definedName name="nome_1" localSheetId="6">_p1</definedName>
    <definedName name="nome_1" localSheetId="41">_p1</definedName>
    <definedName name="nome_1" localSheetId="8">_p1</definedName>
    <definedName name="nome_1" localSheetId="43">_p1</definedName>
    <definedName name="nome_1" localSheetId="10">_p1</definedName>
    <definedName name="nome_1" localSheetId="37">_p1</definedName>
    <definedName name="nome_1" localSheetId="12">_p1</definedName>
    <definedName name="nome_1" localSheetId="51">_p1</definedName>
    <definedName name="nome_1" localSheetId="14">_p1</definedName>
    <definedName name="nome_1" localSheetId="23">_p1</definedName>
    <definedName name="nome_1" localSheetId="55">_p1</definedName>
    <definedName name="nome_1" localSheetId="47">_p1</definedName>
    <definedName name="nome_1" localSheetId="18">_p1</definedName>
    <definedName name="nome_1" localSheetId="45">_p1</definedName>
    <definedName name="nome_1" localSheetId="16">_p1</definedName>
    <definedName name="nome_1">_p1</definedName>
    <definedName name="nome_2">"_p1"</definedName>
    <definedName name="nome_4">"_p1"</definedName>
    <definedName name="NOME_PAINEL">#REF!</definedName>
    <definedName name="nome2">#REF!</definedName>
    <definedName name="NOMEPRODUTO1">#REF!</definedName>
    <definedName name="NOMEPRODUTO1_1">#REF!</definedName>
    <definedName name="NOMEPRODUTO1_3">#REF!</definedName>
    <definedName name="NOMEPRODUTO2">#REF!</definedName>
    <definedName name="NOMEPRODUTO2_1">#REF!</definedName>
    <definedName name="NOMEPRODUTO2_3">#REF!</definedName>
    <definedName name="NOMEPRODUTO3">#REF!</definedName>
    <definedName name="NOMEPRODUTO3_1">#REF!</definedName>
    <definedName name="NOMEPRODUTO3_3">#REF!</definedName>
    <definedName name="NOMEPRODUTO4">#REF!</definedName>
    <definedName name="NOMEPRODUTO4_1">#REF!</definedName>
    <definedName name="NOMEPRODUTO4_3">#REF!</definedName>
    <definedName name="nomeproduto5">#REF!</definedName>
    <definedName name="NomeTabela">"Dummy"</definedName>
    <definedName name="NOMETERRITORIO">#REF!</definedName>
    <definedName name="NOMETERRITORIO_1">#REF!</definedName>
    <definedName name="NOMETERRITORIO_3">#REF!</definedName>
    <definedName name="NOMETERRITORIOMAIS">#REF!</definedName>
    <definedName name="NOMETERRITORIOMAIS_1">#REF!</definedName>
    <definedName name="NOMETERRITORIOMAIS_3">#REF!</definedName>
    <definedName name="NOMETERRITORIOTIT">#REF!</definedName>
    <definedName name="NOMETERRITORIOTIT_1">#REF!</definedName>
    <definedName name="NOMETERRITORIOTIT_3">#REF!</definedName>
    <definedName name="NOMETERRITORIOTITMAIS">#REF!</definedName>
    <definedName name="NOMETERRITORIOTITMAIS_1">#REF!</definedName>
    <definedName name="NOMETERRITORIOTITMAIS_3">#REF!</definedName>
    <definedName name="NOMEUNIDADE1">#REF!</definedName>
    <definedName name="NOMEUNIDADE1_1">#REF!</definedName>
    <definedName name="NOMEUNIDADE1_3">#REF!</definedName>
    <definedName name="NOMEUNIDADE2">#REF!</definedName>
    <definedName name="NOMEUNIDADE2_1">#REF!</definedName>
    <definedName name="NOMEUNIDADE2_3">#REF!</definedName>
    <definedName name="NOMEUNIDADE3">#REF!</definedName>
    <definedName name="NOMEUNIDADE3_1">#REF!</definedName>
    <definedName name="NOMEUNIDADE3_3">#REF!</definedName>
    <definedName name="NOMEUNIDADE4">#REF!</definedName>
    <definedName name="NOMEUNIDADE4_1">#REF!</definedName>
    <definedName name="NOMEUNIDADE4_3">#REF!</definedName>
    <definedName name="nonhyper">#REF!</definedName>
    <definedName name="nonLinkedRevCapex">#REF!</definedName>
    <definedName name="NONO" localSheetId="39">[1]!_p1</definedName>
    <definedName name="NONO" localSheetId="20">[1]!_p1</definedName>
    <definedName name="NONO" localSheetId="4">[1]!_p1</definedName>
    <definedName name="NONO" localSheetId="25">[1]!_p1</definedName>
    <definedName name="NONO" localSheetId="27">[1]!_p1</definedName>
    <definedName name="NONO" localSheetId="31">[1]!_p1</definedName>
    <definedName name="NONO" localSheetId="35">[1]!_p1</definedName>
    <definedName name="NONO" localSheetId="33">[1]!_p1</definedName>
    <definedName name="NONO" localSheetId="53">[1]!_p1</definedName>
    <definedName name="NONO" localSheetId="29">[1]!_p1</definedName>
    <definedName name="NONO" localSheetId="49">[1]!_p1</definedName>
    <definedName name="NONO" localSheetId="6">[1]!_p1</definedName>
    <definedName name="NONO" localSheetId="41">[1]!_p1</definedName>
    <definedName name="NONO" localSheetId="8">[1]!_p1</definedName>
    <definedName name="NONO" localSheetId="43">[1]!_p1</definedName>
    <definedName name="NONO" localSheetId="10">[1]!_p1</definedName>
    <definedName name="NONO" localSheetId="37">[1]!_p1</definedName>
    <definedName name="NONO" localSheetId="12">[1]!_p1</definedName>
    <definedName name="NONO" localSheetId="51">[1]!_p1</definedName>
    <definedName name="NONO" localSheetId="14">[1]!_p1</definedName>
    <definedName name="NONO" localSheetId="23">[1]!_p1</definedName>
    <definedName name="NONO" localSheetId="55">[0]!_p1</definedName>
    <definedName name="NONO" localSheetId="47">[1]!_p1</definedName>
    <definedName name="NONO" localSheetId="18">[1]!_p1</definedName>
    <definedName name="NONO" localSheetId="45">[1]!_p1</definedName>
    <definedName name="NONO" localSheetId="16">[1]!_p1</definedName>
    <definedName name="NONO">[0]!_p1</definedName>
    <definedName name="NONO_1">#NAME?</definedName>
    <definedName name="NONO_2">#NAME?</definedName>
    <definedName name="NONO_3">#NAME?</definedName>
    <definedName name="NONO_4">#NAME?</definedName>
    <definedName name="NONO1" localSheetId="39">[1]!_p1</definedName>
    <definedName name="NONO1" localSheetId="20">[1]!_p1</definedName>
    <definedName name="NONO1" localSheetId="4">[1]!_p1</definedName>
    <definedName name="NONO1" localSheetId="25">[1]!_p1</definedName>
    <definedName name="NONO1" localSheetId="27">[1]!_p1</definedName>
    <definedName name="NONO1" localSheetId="31">[1]!_p1</definedName>
    <definedName name="NONO1" localSheetId="35">[1]!_p1</definedName>
    <definedName name="NONO1" localSheetId="33">[1]!_p1</definedName>
    <definedName name="NONO1" localSheetId="53">[1]!_p1</definedName>
    <definedName name="NONO1" localSheetId="29">[1]!_p1</definedName>
    <definedName name="NONO1" localSheetId="49">[1]!_p1</definedName>
    <definedName name="NONO1" localSheetId="6">[1]!_p1</definedName>
    <definedName name="NONO1" localSheetId="41">[1]!_p1</definedName>
    <definedName name="NONO1" localSheetId="8">[1]!_p1</definedName>
    <definedName name="NONO1" localSheetId="43">[1]!_p1</definedName>
    <definedName name="NONO1" localSheetId="10">[1]!_p1</definedName>
    <definedName name="NONO1" localSheetId="37">[1]!_p1</definedName>
    <definedName name="NONO1" localSheetId="12">[1]!_p1</definedName>
    <definedName name="NONO1" localSheetId="51">[1]!_p1</definedName>
    <definedName name="NONO1" localSheetId="14">[1]!_p1</definedName>
    <definedName name="NONO1" localSheetId="23">[1]!_p1</definedName>
    <definedName name="NONO1" localSheetId="55">[0]!_p1</definedName>
    <definedName name="NONO1" localSheetId="47">[1]!_p1</definedName>
    <definedName name="NONO1" localSheetId="18">[1]!_p1</definedName>
    <definedName name="NONO1" localSheetId="45">[1]!_p1</definedName>
    <definedName name="NONO1" localSheetId="16">[1]!_p1</definedName>
    <definedName name="NONO1">[0]!_p1</definedName>
    <definedName name="NONO1_1">#NAME?</definedName>
    <definedName name="NONO1_2">#NAME?</definedName>
    <definedName name="NONO1_3">#NAME?</definedName>
    <definedName name="NONO1_4">#NAME?</definedName>
    <definedName name="noo_10">#N/A</definedName>
    <definedName name="noo_11">#N/A</definedName>
    <definedName name="noo_12">#N/A</definedName>
    <definedName name="noo_21">#N/A</definedName>
    <definedName name="noo_6">#N/A</definedName>
    <definedName name="noo_8">#N/A</definedName>
    <definedName name="noo_9">#N/A</definedName>
    <definedName name="Norte">#REF!</definedName>
    <definedName name="North">#REF!</definedName>
    <definedName name="North_1">#REF!</definedName>
    <definedName name="North_2">#REF!</definedName>
    <definedName name="North_3">#REF!</definedName>
    <definedName name="NOTA">#REF!</definedName>
    <definedName name="NOTAS">#REF!</definedName>
    <definedName name="NOV" localSheetId="39">[1]!_p1</definedName>
    <definedName name="NOV" localSheetId="20">[1]!_p1</definedName>
    <definedName name="NOV" localSheetId="4">[1]!_p1</definedName>
    <definedName name="NOV" localSheetId="25">[1]!_p1</definedName>
    <definedName name="NOV" localSheetId="27">[1]!_p1</definedName>
    <definedName name="NOV" localSheetId="31">[1]!_p1</definedName>
    <definedName name="NOV" localSheetId="35">[1]!_p1</definedName>
    <definedName name="NOV" localSheetId="33">[1]!_p1</definedName>
    <definedName name="NOV" localSheetId="53">[1]!_p1</definedName>
    <definedName name="NOV" localSheetId="29">[1]!_p1</definedName>
    <definedName name="NOV" localSheetId="49">[1]!_p1</definedName>
    <definedName name="NOV" localSheetId="6">[1]!_p1</definedName>
    <definedName name="NOV" localSheetId="41">[1]!_p1</definedName>
    <definedName name="NOV" localSheetId="8">[1]!_p1</definedName>
    <definedName name="NOV" localSheetId="43">[1]!_p1</definedName>
    <definedName name="NOV" localSheetId="10">[1]!_p1</definedName>
    <definedName name="NOV" localSheetId="37">[1]!_p1</definedName>
    <definedName name="NOV" localSheetId="12">[1]!_p1</definedName>
    <definedName name="NOV" localSheetId="51">[1]!_p1</definedName>
    <definedName name="NOV" localSheetId="14">[1]!_p1</definedName>
    <definedName name="NOV" localSheetId="23">[1]!_p1</definedName>
    <definedName name="NOV" localSheetId="55">[0]!_p1</definedName>
    <definedName name="NOV" localSheetId="47">[1]!_p1</definedName>
    <definedName name="NOV" localSheetId="18">[1]!_p1</definedName>
    <definedName name="NOV" localSheetId="45">[1]!_p1</definedName>
    <definedName name="NOV" localSheetId="16">[1]!_p1</definedName>
    <definedName name="NOV">[0]!_p1</definedName>
    <definedName name="nov.r">#REF!</definedName>
    <definedName name="nov_1" localSheetId="39">_p1</definedName>
    <definedName name="nov_1" localSheetId="20">_p1</definedName>
    <definedName name="nov_1" localSheetId="4">_p1</definedName>
    <definedName name="nov_1" localSheetId="25">_p1</definedName>
    <definedName name="nov_1" localSheetId="27">_p1</definedName>
    <definedName name="nov_1" localSheetId="31">_p1</definedName>
    <definedName name="nov_1" localSheetId="35">_p1</definedName>
    <definedName name="nov_1" localSheetId="33">_p1</definedName>
    <definedName name="nov_1" localSheetId="53">_p1</definedName>
    <definedName name="nov_1" localSheetId="29">_p1</definedName>
    <definedName name="nov_1" localSheetId="49">_p1</definedName>
    <definedName name="nov_1" localSheetId="6">_p1</definedName>
    <definedName name="nov_1" localSheetId="41">_p1</definedName>
    <definedName name="nov_1" localSheetId="8">_p1</definedName>
    <definedName name="nov_1" localSheetId="43">_p1</definedName>
    <definedName name="nov_1" localSheetId="10">_p1</definedName>
    <definedName name="nov_1" localSheetId="37">_p1</definedName>
    <definedName name="nov_1" localSheetId="12">_p1</definedName>
    <definedName name="nov_1" localSheetId="51">_p1</definedName>
    <definedName name="nov_1" localSheetId="14">_p1</definedName>
    <definedName name="nov_1" localSheetId="23">_p1</definedName>
    <definedName name="nov_1" localSheetId="55">_p1</definedName>
    <definedName name="nov_1" localSheetId="47">_p1</definedName>
    <definedName name="nov_1" localSheetId="18">_p1</definedName>
    <definedName name="nov_1" localSheetId="45">_p1</definedName>
    <definedName name="nov_1" localSheetId="16">_p1</definedName>
    <definedName name="nov_1">_p1</definedName>
    <definedName name="nov_2">"_p1"</definedName>
    <definedName name="nov_3">#NAME?</definedName>
    <definedName name="nov_4">"_p1"</definedName>
    <definedName name="nova" localSheetId="39">[1]!_p1</definedName>
    <definedName name="nova" localSheetId="20">[1]!_p1</definedName>
    <definedName name="nova" localSheetId="4">[1]!_p1</definedName>
    <definedName name="nova" localSheetId="25">[1]!_p1</definedName>
    <definedName name="nova" localSheetId="27">[1]!_p1</definedName>
    <definedName name="nova" localSheetId="31">[1]!_p1</definedName>
    <definedName name="nova" localSheetId="35">[1]!_p1</definedName>
    <definedName name="nova" localSheetId="33">[1]!_p1</definedName>
    <definedName name="nova" localSheetId="53">[1]!_p1</definedName>
    <definedName name="nova" localSheetId="29">[1]!_p1</definedName>
    <definedName name="nova" localSheetId="49">[1]!_p1</definedName>
    <definedName name="nova" localSheetId="6">[1]!_p1</definedName>
    <definedName name="nova" localSheetId="41">[1]!_p1</definedName>
    <definedName name="nova" localSheetId="8">[1]!_p1</definedName>
    <definedName name="nova" localSheetId="43">[1]!_p1</definedName>
    <definedName name="nova" localSheetId="10">[1]!_p1</definedName>
    <definedName name="nova" localSheetId="37">[1]!_p1</definedName>
    <definedName name="nova" localSheetId="12">[1]!_p1</definedName>
    <definedName name="nova" localSheetId="51">[1]!_p1</definedName>
    <definedName name="nova" localSheetId="14">[1]!_p1</definedName>
    <definedName name="nova" localSheetId="23">[1]!_p1</definedName>
    <definedName name="nova" localSheetId="55">[0]!_p1</definedName>
    <definedName name="nova" localSheetId="47">[1]!_p1</definedName>
    <definedName name="nova" localSheetId="18">[1]!_p1</definedName>
    <definedName name="nova" localSheetId="45">[1]!_p1</definedName>
    <definedName name="nova" localSheetId="16">[1]!_p1</definedName>
    <definedName name="nova">[0]!_p1</definedName>
    <definedName name="nova27">#REF!</definedName>
    <definedName name="NOVA96">#REF!</definedName>
    <definedName name="NOVA97">#REF!</definedName>
    <definedName name="NOVA98">#REF!</definedName>
    <definedName name="novabeleza">#REF!</definedName>
    <definedName name="NOVABELEZA96">#REF!</definedName>
    <definedName name="NOVABELEZA97">#REF!</definedName>
    <definedName name="NOVABELEZA98">#REF!</definedName>
    <definedName name="NOVABELEZACPM96">#REF!</definedName>
    <definedName name="NOVABELEZACPM97">#REF!</definedName>
    <definedName name="NOVABELEZACPM98">#REF!</definedName>
    <definedName name="NOVABELEZACPMMEDIA97">#REF!</definedName>
    <definedName name="NOVABELEZAMEDIA97">#REF!</definedName>
    <definedName name="NOVABELEZAMEDIA97CIRC">#REF!</definedName>
    <definedName name="NOVABELEZAMEDIA98CIRC">#REF!</definedName>
    <definedName name="novabelezamediacpm98">#REF!</definedName>
    <definedName name="novaconta">#REF!</definedName>
    <definedName name="NOVACPM96">#REF!</definedName>
    <definedName name="NOVACPM97">#REF!</definedName>
    <definedName name="NOVACPM98">#REF!</definedName>
    <definedName name="NOVACPMMEDIA97">#REF!</definedName>
    <definedName name="NOVAMEDIA97">#REF!</definedName>
    <definedName name="NOVAMEDIA97CIRC">#REF!</definedName>
    <definedName name="NOVAMEDIA98CIRC">#REF!</definedName>
    <definedName name="novamediacpm98">#REF!</definedName>
    <definedName name="novasem">#REF!</definedName>
    <definedName name="novembro">#REF!</definedName>
    <definedName name="novembro_1">#NAME?</definedName>
    <definedName name="novembro_2">#NAME?</definedName>
    <definedName name="novembro_3">#NAME?</definedName>
    <definedName name="novembro_4">#NAME?</definedName>
    <definedName name="novo" hidden="1">#REF!</definedName>
    <definedName name="novo24">#REF!</definedName>
    <definedName name="NovoCenario" hidden="1">#REF!</definedName>
    <definedName name="NovoCenario2" hidden="1">#REF!</definedName>
    <definedName name="NovoCenario3" hidden="1">#REF!</definedName>
    <definedName name="NovoCenario4" hidden="1">#REF!</definedName>
    <definedName name="ñp" localSheetId="25" hidden="1">{#N/A,#N/A,FALSE,"BALLANTINE´S ";#N/A,#N/A,FALSE,"FUNDADOR"}</definedName>
    <definedName name="ñp" localSheetId="27" hidden="1">{#N/A,#N/A,FALSE,"BALLANTINE´S ";#N/A,#N/A,FALSE,"FUNDADOR"}</definedName>
    <definedName name="ñp" localSheetId="31" hidden="1">{#N/A,#N/A,FALSE,"BALLANTINE´S ";#N/A,#N/A,FALSE,"FUNDADOR"}</definedName>
    <definedName name="ñp" localSheetId="29" hidden="1">{#N/A,#N/A,FALSE,"BALLANTINE´S ";#N/A,#N/A,FALSE,"FUNDADOR"}</definedName>
    <definedName name="ñp" localSheetId="23" hidden="1">{#N/A,#N/A,FALSE,"BALLANTINE´S ";#N/A,#N/A,FALSE,"FUNDADOR"}</definedName>
    <definedName name="ñp" localSheetId="55" hidden="1">{#N/A,#N/A,FALSE,"BALLANTINE´S ";#N/A,#N/A,FALSE,"FUNDADOR"}</definedName>
    <definedName name="ñp" hidden="1">{#N/A,#N/A,FALSE,"BALLANTINE´S ";#N/A,#N/A,FALSE,"FUNDADOR"}</definedName>
    <definedName name="npode">#REF!</definedName>
    <definedName name="NPR">#REF!</definedName>
    <definedName name="NPVacopyarea">#REF!</definedName>
    <definedName name="NPVAhome">#REF!</definedName>
    <definedName name="NPVApastearea">#REF!</definedName>
    <definedName name="NPVBcopy">#REF!</definedName>
    <definedName name="NPVBpaste">#REF!</definedName>
    <definedName name="NRB" localSheetId="39">[1]!_p1</definedName>
    <definedName name="NRB" localSheetId="20">[1]!_p1</definedName>
    <definedName name="NRB" localSheetId="4">[1]!_p1</definedName>
    <definedName name="NRB" localSheetId="25">[1]!_p1</definedName>
    <definedName name="NRB" localSheetId="27">[1]!_p1</definedName>
    <definedName name="NRB" localSheetId="31">[1]!_p1</definedName>
    <definedName name="NRB" localSheetId="35">[1]!_p1</definedName>
    <definedName name="NRB" localSheetId="33">[1]!_p1</definedName>
    <definedName name="NRB" localSheetId="53">[1]!_p1</definedName>
    <definedName name="NRB" localSheetId="29">[1]!_p1</definedName>
    <definedName name="NRB" localSheetId="49">[1]!_p1</definedName>
    <definedName name="NRB" localSheetId="6">[1]!_p1</definedName>
    <definedName name="NRB" localSheetId="41">[1]!_p1</definedName>
    <definedName name="NRB" localSheetId="8">[1]!_p1</definedName>
    <definedName name="NRB" localSheetId="43">[1]!_p1</definedName>
    <definedName name="NRB" localSheetId="10">[1]!_p1</definedName>
    <definedName name="NRB" localSheetId="37">[1]!_p1</definedName>
    <definedName name="NRB" localSheetId="12">[1]!_p1</definedName>
    <definedName name="NRB" localSheetId="51">[1]!_p1</definedName>
    <definedName name="NRB" localSheetId="14">[1]!_p1</definedName>
    <definedName name="NRB" localSheetId="23">[1]!_p1</definedName>
    <definedName name="NRB" localSheetId="55">[0]!_p1</definedName>
    <definedName name="NRB" localSheetId="47">[1]!_p1</definedName>
    <definedName name="NRB" localSheetId="18">[1]!_p1</definedName>
    <definedName name="NRB" localSheetId="45">[1]!_p1</definedName>
    <definedName name="NRB" localSheetId="16">[1]!_p1</definedName>
    <definedName name="NRB">[0]!_p1</definedName>
    <definedName name="NS">#REF!</definedName>
    <definedName name="nsa">#REF!</definedName>
    <definedName name="ntyjrtj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tyjrtj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nu" localSheetId="39">OFFSET('ARACAJU PLAN'!File_Name,0,1,1,1)</definedName>
    <definedName name="nu" localSheetId="20">OFFSET('B.HORIZONTE PLAN'!File_Name,0,1,1,1)</definedName>
    <definedName name="nu" localSheetId="4">OFFSET('BOA VISTA PLAN'!File_Name,0,1,1,1)</definedName>
    <definedName name="nu" localSheetId="25">OFFSET('BRASILIA PLAN'!File_Name,0,1,1,1)</definedName>
    <definedName name="nu" localSheetId="27">OFFSET('C.GRANDE PLAN'!File_Name,0,1,1,1)</definedName>
    <definedName name="nu" localSheetId="31">OFFSET('CUIABÁ PLAN'!File_Name,0,1,1,1)</definedName>
    <definedName name="nu" localSheetId="35">OFFSET('CURITIBA PLAN'!File_Name,0,1,1,1)</definedName>
    <definedName name="nu" localSheetId="33">OFFSET('FLORIPA PLAN'!File_Name,0,1,1,1)</definedName>
    <definedName name="nu" localSheetId="53">OFFSET('FORTALEZA PLAN'!File_Name,0,1,1,1)</definedName>
    <definedName name="nu" localSheetId="29">OFFSET('GOIANIA PLAN'!File_Name,0,1,1,1)</definedName>
    <definedName name="nu" localSheetId="49">OFFSET('JOAO PESSOA PLAN'!File_Name,0,1,1,1)</definedName>
    <definedName name="nu" localSheetId="6">OFFSET('MACAPA PLAN'!File_Name,0,1,1,1)</definedName>
    <definedName name="nu" localSheetId="41">OFFSET('MACEIO PLAN'!File_Name,0,1,1,1)</definedName>
    <definedName name="nu" localSheetId="8">OFFSET('MANAUS PLAN'!File_Name,0,1,1,1)</definedName>
    <definedName name="nu" localSheetId="43">OFFSET('NATAL PLAN'!File_Name,0,1,1,1)</definedName>
    <definedName name="nu" localSheetId="10">OFFSET('PALMAS PLAN'!File_Name,0,1,1,1)</definedName>
    <definedName name="nu" localSheetId="37">OFFSET('POA PLAN'!File_Name,0,1,1,1)</definedName>
    <definedName name="nu" localSheetId="12">OFFSET('PORTO VELHO PLAN'!File_Name,0,1,1,1)</definedName>
    <definedName name="nu" localSheetId="51">OFFSET('RECIFE PLAN'!File_Name,0,1,1,1)</definedName>
    <definedName name="nu" localSheetId="14">OFFSET('RIO BRANCO PLAN'!File_Name,0,1,1,1)</definedName>
    <definedName name="nu" localSheetId="23">OFFSET('RIO PLAN'!File_Name,0,1,1,1)</definedName>
    <definedName name="nu" localSheetId="55">OFFSET('SALVADOR PLAN'!File_Name,0,1,1,1)</definedName>
    <definedName name="nu" localSheetId="47">OFFSET('SAO LUIS PLAN'!File_Name,0,1,1,1)</definedName>
    <definedName name="nu" localSheetId="18">OFFSET('SAO PAULO PLAN'!File_Name,0,1,1,1)</definedName>
    <definedName name="nu" localSheetId="45">OFFSET('TERESINA PLAN'!File_Name,0,1,1,1)</definedName>
    <definedName name="nu" localSheetId="16">OFFSET('VITORIA PLAN'!File_Name,0,1,1,1)</definedName>
    <definedName name="nu">OFFSET([0]!File_Name,0,1,1,1)</definedName>
    <definedName name="nuh">#REF!</definedName>
    <definedName name="num" localSheetId="39">OFFSET('ARACAJU PLAN'!File_Name,0,3,1,1)</definedName>
    <definedName name="num" localSheetId="20">OFFSET('B.HORIZONTE PLAN'!File_Name,0,3,1,1)</definedName>
    <definedName name="num" localSheetId="4">OFFSET('BOA VISTA PLAN'!File_Name,0,3,1,1)</definedName>
    <definedName name="num" localSheetId="25">OFFSET('BRASILIA PLAN'!File_Name,0,3,1,1)</definedName>
    <definedName name="num" localSheetId="27">OFFSET('C.GRANDE PLAN'!File_Name,0,3,1,1)</definedName>
    <definedName name="num" localSheetId="31">OFFSET('CUIABÁ PLAN'!File_Name,0,3,1,1)</definedName>
    <definedName name="num" localSheetId="35">OFFSET('CURITIBA PLAN'!File_Name,0,3,1,1)</definedName>
    <definedName name="num" localSheetId="33">OFFSET('FLORIPA PLAN'!File_Name,0,3,1,1)</definedName>
    <definedName name="num" localSheetId="53">OFFSET('FORTALEZA PLAN'!File_Name,0,3,1,1)</definedName>
    <definedName name="num" localSheetId="29">OFFSET('GOIANIA PLAN'!File_Name,0,3,1,1)</definedName>
    <definedName name="num" localSheetId="49">OFFSET('JOAO PESSOA PLAN'!File_Name,0,3,1,1)</definedName>
    <definedName name="num" localSheetId="6">OFFSET('MACAPA PLAN'!File_Name,0,3,1,1)</definedName>
    <definedName name="num" localSheetId="41">OFFSET('MACEIO PLAN'!File_Name,0,3,1,1)</definedName>
    <definedName name="num" localSheetId="8">OFFSET('MANAUS PLAN'!File_Name,0,3,1,1)</definedName>
    <definedName name="num" localSheetId="43">OFFSET('NATAL PLAN'!File_Name,0,3,1,1)</definedName>
    <definedName name="num" localSheetId="10">OFFSET('PALMAS PLAN'!File_Name,0,3,1,1)</definedName>
    <definedName name="num" localSheetId="37">OFFSET('POA PLAN'!File_Name,0,3,1,1)</definedName>
    <definedName name="num" localSheetId="12">OFFSET('PORTO VELHO PLAN'!File_Name,0,3,1,1)</definedName>
    <definedName name="num" localSheetId="51">OFFSET('RECIFE PLAN'!File_Name,0,3,1,1)</definedName>
    <definedName name="num" localSheetId="14">OFFSET('RIO BRANCO PLAN'!File_Name,0,3,1,1)</definedName>
    <definedName name="num" localSheetId="23">OFFSET('RIO PLAN'!File_Name,0,3,1,1)</definedName>
    <definedName name="num" localSheetId="55">OFFSET('SALVADOR PLAN'!File_Name,0,3,1,1)</definedName>
    <definedName name="num" localSheetId="47">OFFSET('SAO LUIS PLAN'!File_Name,0,3,1,1)</definedName>
    <definedName name="num" localSheetId="18">OFFSET('SAO PAULO PLAN'!File_Name,0,3,1,1)</definedName>
    <definedName name="num" localSheetId="45">OFFSET('TERESINA PLAN'!File_Name,0,3,1,1)</definedName>
    <definedName name="num" localSheetId="16">OFFSET('VITORIA PLAN'!File_Name,0,3,1,1)</definedName>
    <definedName name="num">OFFSET([0]!File_Name,0,3,1,1)</definedName>
    <definedName name="Number_Of_Sheets" localSheetId="39">OFFSET('ARACAJU PLAN'!File_Name,0,1,1,1)</definedName>
    <definedName name="Number_Of_Sheets" localSheetId="20">OFFSET('B.HORIZONTE PLAN'!File_Name,0,1,1,1)</definedName>
    <definedName name="Number_Of_Sheets" localSheetId="4">OFFSET('BOA VISTA PLAN'!File_Name,0,1,1,1)</definedName>
    <definedName name="Number_Of_Sheets" localSheetId="25">OFFSET('BRASILIA PLAN'!File_Name,0,1,1,1)</definedName>
    <definedName name="Number_Of_Sheets" localSheetId="27">OFFSET('C.GRANDE PLAN'!File_Name,0,1,1,1)</definedName>
    <definedName name="Number_Of_Sheets" localSheetId="31">OFFSET('CUIABÁ PLAN'!File_Name,0,1,1,1)</definedName>
    <definedName name="Number_Of_Sheets" localSheetId="35">OFFSET('CURITIBA PLAN'!File_Name,0,1,1,1)</definedName>
    <definedName name="Number_Of_Sheets" localSheetId="33">OFFSET('FLORIPA PLAN'!File_Name,0,1,1,1)</definedName>
    <definedName name="Number_Of_Sheets" localSheetId="53">OFFSET('FORTALEZA PLAN'!File_Name,0,1,1,1)</definedName>
    <definedName name="Number_Of_Sheets" localSheetId="29">OFFSET('GOIANIA PLAN'!File_Name,0,1,1,1)</definedName>
    <definedName name="Number_Of_Sheets" localSheetId="49">OFFSET('JOAO PESSOA PLAN'!File_Name,0,1,1,1)</definedName>
    <definedName name="Number_Of_Sheets" localSheetId="6">OFFSET('MACAPA PLAN'!File_Name,0,1,1,1)</definedName>
    <definedName name="Number_Of_Sheets" localSheetId="41">OFFSET('MACEIO PLAN'!File_Name,0,1,1,1)</definedName>
    <definedName name="Number_Of_Sheets" localSheetId="8">OFFSET('MANAUS PLAN'!File_Name,0,1,1,1)</definedName>
    <definedName name="Number_Of_Sheets" localSheetId="43">OFFSET('NATAL PLAN'!File_Name,0,1,1,1)</definedName>
    <definedName name="Number_Of_Sheets" localSheetId="10">OFFSET('PALMAS PLAN'!File_Name,0,1,1,1)</definedName>
    <definedName name="Number_Of_Sheets" localSheetId="37">OFFSET('POA PLAN'!File_Name,0,1,1,1)</definedName>
    <definedName name="Number_Of_Sheets" localSheetId="12">OFFSET('PORTO VELHO PLAN'!File_Name,0,1,1,1)</definedName>
    <definedName name="Number_Of_Sheets" localSheetId="51">OFFSET('RECIFE PLAN'!File_Name,0,1,1,1)</definedName>
    <definedName name="Number_Of_Sheets" localSheetId="14">OFFSET('RIO BRANCO PLAN'!File_Name,0,1,1,1)</definedName>
    <definedName name="Number_Of_Sheets" localSheetId="23">OFFSET('RIO PLAN'!File_Name,0,1,1,1)</definedName>
    <definedName name="Number_Of_Sheets" localSheetId="55">OFFSET('SALVADOR PLAN'!File_Name,0,1,1,1)</definedName>
    <definedName name="Number_Of_Sheets" localSheetId="47">OFFSET('SAO LUIS PLAN'!File_Name,0,1,1,1)</definedName>
    <definedName name="Number_Of_Sheets" localSheetId="18">OFFSET('SAO PAULO PLAN'!File_Name,0,1,1,1)</definedName>
    <definedName name="Number_Of_Sheets" localSheetId="45">OFFSET('TERESINA PLAN'!File_Name,0,1,1,1)</definedName>
    <definedName name="Number_Of_Sheets" localSheetId="16">OFFSET('VITORIA PLAN'!File_Name,0,1,1,1)</definedName>
    <definedName name="Number_Of_Sheets">OFFSET([0]!File_Name,0,1,1,1)</definedName>
    <definedName name="NUMERODEORDEM">#REF!</definedName>
    <definedName name="NUMERODEORDEM_1">#REF!</definedName>
    <definedName name="NUMERODEORDEM_3">#REF!</definedName>
    <definedName name="NUMGLO">#REF!</definedName>
    <definedName name="nuovo" localSheetId="25" hidden="1">{"'listino'!$A$1:$D$55"}</definedName>
    <definedName name="nuovo" localSheetId="27" hidden="1">{"'listino'!$A$1:$D$55"}</definedName>
    <definedName name="nuovo" localSheetId="31" hidden="1">{"'listino'!$A$1:$D$55"}</definedName>
    <definedName name="nuovo" localSheetId="29" hidden="1">{"'listino'!$A$1:$D$55"}</definedName>
    <definedName name="nuovo" localSheetId="23" hidden="1">{"'listino'!$A$1:$D$55"}</definedName>
    <definedName name="nuovo" localSheetId="55" hidden="1">{"'listino'!$A$1:$D$55"}</definedName>
    <definedName name="nuovo" hidden="1">{"'listino'!$A$1:$D$55"}</definedName>
    <definedName name="NUTREN_KIDS">#REF!</definedName>
    <definedName name="NUTREN_SENIOR">#REF!</definedName>
    <definedName name="NUTRIÇAO_INFANTIL">#REF!</definedName>
    <definedName name="nvnbvvb" localSheetId="25" hidden="1">{#N/A,#N/A,FALSE,"FIN AÑO"}</definedName>
    <definedName name="nvnbvvb" localSheetId="27" hidden="1">{#N/A,#N/A,FALSE,"FIN AÑO"}</definedName>
    <definedName name="nvnbvvb" localSheetId="31" hidden="1">{#N/A,#N/A,FALSE,"FIN AÑO"}</definedName>
    <definedName name="nvnbvvb" localSheetId="29" hidden="1">{#N/A,#N/A,FALSE,"FIN AÑO"}</definedName>
    <definedName name="nvnbvvb" localSheetId="23" hidden="1">{#N/A,#N/A,FALSE,"FIN AÑO"}</definedName>
    <definedName name="nvnbvvb" localSheetId="55" hidden="1">{#N/A,#N/A,FALSE,"FIN AÑO"}</definedName>
    <definedName name="nvnbvvb" hidden="1">{#N/A,#N/A,FALSE,"FIN AÑO"}</definedName>
    <definedName name="nvnv" localSheetId="25" hidden="1">{"miles",#N/A,FALSE,"LUCROS E PERDAS (US$ 000)";"hl",#N/A,FALSE,"LUCROS E PERDAS (US$ 000)"}</definedName>
    <definedName name="nvnv" localSheetId="27" hidden="1">{"miles",#N/A,FALSE,"LUCROS E PERDAS (US$ 000)";"hl",#N/A,FALSE,"LUCROS E PERDAS (US$ 000)"}</definedName>
    <definedName name="nvnv" localSheetId="31" hidden="1">{"miles",#N/A,FALSE,"LUCROS E PERDAS (US$ 000)";"hl",#N/A,FALSE,"LUCROS E PERDAS (US$ 000)"}</definedName>
    <definedName name="nvnv" localSheetId="29" hidden="1">{"miles",#N/A,FALSE,"LUCROS E PERDAS (US$ 000)";"hl",#N/A,FALSE,"LUCROS E PERDAS (US$ 000)"}</definedName>
    <definedName name="nvnv" localSheetId="23" hidden="1">{"miles",#N/A,FALSE,"LUCROS E PERDAS (US$ 000)";"hl",#N/A,FALSE,"LUCROS E PERDAS (US$ 000)"}</definedName>
    <definedName name="nvnv" localSheetId="55" hidden="1">{"miles",#N/A,FALSE,"LUCROS E PERDAS (US$ 000)";"hl",#N/A,FALSE,"LUCROS E PERDAS (US$ 000)"}</definedName>
    <definedName name="nvnv" hidden="1">{"miles",#N/A,FALSE,"LUCROS E PERDAS (US$ 000)";"hl",#N/A,FALSE,"LUCROS E PERDAS (US$ 000)"}</definedName>
    <definedName name="NWC1999AM">#REF!</definedName>
    <definedName name="NWCH2000M">#REF!</definedName>
    <definedName name="NYI" localSheetId="25" hidden="1">{#N/A,#N/A,FALSE,"LOCAL"}</definedName>
    <definedName name="NYI" localSheetId="27" hidden="1">{#N/A,#N/A,FALSE,"LOCAL"}</definedName>
    <definedName name="NYI" localSheetId="31" hidden="1">{#N/A,#N/A,FALSE,"LOCAL"}</definedName>
    <definedName name="NYI" localSheetId="29" hidden="1">{#N/A,#N/A,FALSE,"LOCAL"}</definedName>
    <definedName name="NYI" localSheetId="23" hidden="1">{#N/A,#N/A,FALSE,"LOCAL"}</definedName>
    <definedName name="NYI" localSheetId="55" hidden="1">{#N/A,#N/A,FALSE,"LOCAL"}</definedName>
    <definedName name="NYI" hidden="1">{#N/A,#N/A,FALSE,"LOCAL"}</definedName>
    <definedName name="N행">#REF!</definedName>
    <definedName name="O" localSheetId="39">[1]!_p1</definedName>
    <definedName name="O" localSheetId="20">[1]!_p1</definedName>
    <definedName name="O" localSheetId="4">[1]!_p1</definedName>
    <definedName name="O" localSheetId="25">[1]!_p1</definedName>
    <definedName name="O" localSheetId="27">[1]!_p1</definedName>
    <definedName name="O" localSheetId="31">[1]!_p1</definedName>
    <definedName name="O" localSheetId="35">[1]!_p1</definedName>
    <definedName name="O" localSheetId="33">[1]!_p1</definedName>
    <definedName name="O" localSheetId="53">[1]!_p1</definedName>
    <definedName name="O" localSheetId="29">[1]!_p1</definedName>
    <definedName name="O" localSheetId="49">[1]!_p1</definedName>
    <definedName name="O" localSheetId="6">[1]!_p1</definedName>
    <definedName name="O" localSheetId="41">[1]!_p1</definedName>
    <definedName name="O" localSheetId="8">[1]!_p1</definedName>
    <definedName name="O" localSheetId="43">[1]!_p1</definedName>
    <definedName name="O" localSheetId="10">[1]!_p1</definedName>
    <definedName name="O" localSheetId="37">[1]!_p1</definedName>
    <definedName name="O" localSheetId="12">[1]!_p1</definedName>
    <definedName name="O" localSheetId="51">[1]!_p1</definedName>
    <definedName name="O" localSheetId="14">[1]!_p1</definedName>
    <definedName name="O" localSheetId="23">[1]!_p1</definedName>
    <definedName name="O" localSheetId="55">[0]!_p1</definedName>
    <definedName name="O" localSheetId="47">[1]!_p1</definedName>
    <definedName name="O" localSheetId="18">[1]!_p1</definedName>
    <definedName name="O" localSheetId="45">[1]!_p1</definedName>
    <definedName name="O" localSheetId="16">[1]!_p1</definedName>
    <definedName name="O">[0]!_p1</definedName>
    <definedName name="õ" localSheetId="25" hidden="1">{#N/A,#N/A,FALSE,"Sheet1 (2)"}</definedName>
    <definedName name="õ" localSheetId="27" hidden="1">{#N/A,#N/A,FALSE,"Sheet1 (2)"}</definedName>
    <definedName name="õ" localSheetId="31" hidden="1">{#N/A,#N/A,FALSE,"Sheet1 (2)"}</definedName>
    <definedName name="õ" localSheetId="29" hidden="1">{#N/A,#N/A,FALSE,"Sheet1 (2)"}</definedName>
    <definedName name="õ" localSheetId="23" hidden="1">{#N/A,#N/A,FALSE,"Sheet1 (2)"}</definedName>
    <definedName name="õ" localSheetId="55" hidden="1">{#N/A,#N/A,FALSE,"Sheet1 (2)"}</definedName>
    <definedName name="õ" hidden="1">{#N/A,#N/A,FALSE,"Sheet1 (2)"}</definedName>
    <definedName name="O.Branco">#REF!</definedName>
    <definedName name="o_1" localSheetId="39">_p1</definedName>
    <definedName name="o_1" localSheetId="20">_p1</definedName>
    <definedName name="o_1" localSheetId="4">_p1</definedName>
    <definedName name="o_1" localSheetId="25">_p1</definedName>
    <definedName name="o_1" localSheetId="27">_p1</definedName>
    <definedName name="o_1" localSheetId="31">_p1</definedName>
    <definedName name="o_1" localSheetId="35">_p1</definedName>
    <definedName name="o_1" localSheetId="33">_p1</definedName>
    <definedName name="o_1" localSheetId="53">_p1</definedName>
    <definedName name="o_1" localSheetId="29">_p1</definedName>
    <definedName name="o_1" localSheetId="49">_p1</definedName>
    <definedName name="o_1" localSheetId="6">_p1</definedName>
    <definedName name="o_1" localSheetId="41">_p1</definedName>
    <definedName name="o_1" localSheetId="8">_p1</definedName>
    <definedName name="o_1" localSheetId="43">_p1</definedName>
    <definedName name="o_1" localSheetId="10">_p1</definedName>
    <definedName name="o_1" localSheetId="37">_p1</definedName>
    <definedName name="o_1" localSheetId="12">_p1</definedName>
    <definedName name="o_1" localSheetId="51">_p1</definedName>
    <definedName name="o_1" localSheetId="14">_p1</definedName>
    <definedName name="o_1" localSheetId="23">_p1</definedName>
    <definedName name="o_1" localSheetId="55">_p1</definedName>
    <definedName name="o_1" localSheetId="47">_p1</definedName>
    <definedName name="o_1" localSheetId="18">_p1</definedName>
    <definedName name="o_1" localSheetId="45">_p1</definedName>
    <definedName name="o_1" localSheetId="16">_p1</definedName>
    <definedName name="o_1">_p1</definedName>
    <definedName name="O_10">#NAME?</definedName>
    <definedName name="O_11">#NAME?</definedName>
    <definedName name="O_12">#NAME?</definedName>
    <definedName name="O_13">#NAME?</definedName>
    <definedName name="o_2">"_p1"</definedName>
    <definedName name="O_20">#NAME?</definedName>
    <definedName name="O_21">#NAME?</definedName>
    <definedName name="O_3">#NAME?</definedName>
    <definedName name="o_4">"_p1"</definedName>
    <definedName name="O_6">#NAME?</definedName>
    <definedName name="O_7">#NAME?</definedName>
    <definedName name="O_8">#NAME?</definedName>
    <definedName name="O_9">#NAME?</definedName>
    <definedName name="oais">#REF!</definedName>
    <definedName name="Obj_Dez97">#REF!</definedName>
    <definedName name="objectivecpv">#REF!</definedName>
    <definedName name="ObjectiveImpressions">#REF!</definedName>
    <definedName name="objectiveprogrammatic">#REF!</definedName>
    <definedName name="OBJECTIVES">#REF!</definedName>
    <definedName name="OBJECTIVES_LIST">#REF!</definedName>
    <definedName name="Objetivo">#REF!</definedName>
    <definedName name="objetivo2">#REF!</definedName>
    <definedName name="Obszar_wydruku_MI">#REF!</definedName>
    <definedName name="OBZ" localSheetId="25" hidden="1">{#N/A,#N/A,FALSE,"ROTINA";#N/A,#N/A,FALSE,"ITENS";#N/A,#N/A,FALSE,"ACOMP"}</definedName>
    <definedName name="OBZ" localSheetId="27" hidden="1">{#N/A,#N/A,FALSE,"ROTINA";#N/A,#N/A,FALSE,"ITENS";#N/A,#N/A,FALSE,"ACOMP"}</definedName>
    <definedName name="OBZ" localSheetId="31" hidden="1">{#N/A,#N/A,FALSE,"ROTINA";#N/A,#N/A,FALSE,"ITENS";#N/A,#N/A,FALSE,"ACOMP"}</definedName>
    <definedName name="OBZ" localSheetId="29" hidden="1">{#N/A,#N/A,FALSE,"ROTINA";#N/A,#N/A,FALSE,"ITENS";#N/A,#N/A,FALSE,"ACOMP"}</definedName>
    <definedName name="OBZ" localSheetId="23" hidden="1">{#N/A,#N/A,FALSE,"ROTINA";#N/A,#N/A,FALSE,"ITENS";#N/A,#N/A,FALSE,"ACOMP"}</definedName>
    <definedName name="OBZ" localSheetId="55" hidden="1">{#N/A,#N/A,FALSE,"ROTINA";#N/A,#N/A,FALSE,"ITENS";#N/A,#N/A,FALSE,"ACOMP"}</definedName>
    <definedName name="OBZ" hidden="1">{#N/A,#N/A,FALSE,"ROTINA";#N/A,#N/A,FALSE,"ITENS";#N/A,#N/A,FALSE,"ACOMP"}</definedName>
    <definedName name="OC">#REF!</definedName>
    <definedName name="OD" localSheetId="39">[1]!_p1</definedName>
    <definedName name="OD" localSheetId="20">[1]!_p1</definedName>
    <definedName name="OD" localSheetId="4">[1]!_p1</definedName>
    <definedName name="OD" localSheetId="25">[1]!_p1</definedName>
    <definedName name="OD" localSheetId="27">[1]!_p1</definedName>
    <definedName name="OD" localSheetId="31">[1]!_p1</definedName>
    <definedName name="OD" localSheetId="35">[1]!_p1</definedName>
    <definedName name="OD" localSheetId="33">[1]!_p1</definedName>
    <definedName name="OD" localSheetId="53">[1]!_p1</definedName>
    <definedName name="OD" localSheetId="29">[1]!_p1</definedName>
    <definedName name="OD" localSheetId="49">[1]!_p1</definedName>
    <definedName name="OD" localSheetId="6">[1]!_p1</definedName>
    <definedName name="OD" localSheetId="41">[1]!_p1</definedName>
    <definedName name="OD" localSheetId="8">[1]!_p1</definedName>
    <definedName name="OD" localSheetId="43">[1]!_p1</definedName>
    <definedName name="OD" localSheetId="10">[1]!_p1</definedName>
    <definedName name="OD" localSheetId="37">[1]!_p1</definedName>
    <definedName name="OD" localSheetId="12">[1]!_p1</definedName>
    <definedName name="OD" localSheetId="51">[1]!_p1</definedName>
    <definedName name="OD" localSheetId="14">[1]!_p1</definedName>
    <definedName name="OD" localSheetId="23">[1]!_p1</definedName>
    <definedName name="OD" localSheetId="55">[0]!_p1</definedName>
    <definedName name="OD" localSheetId="47">[1]!_p1</definedName>
    <definedName name="OD" localSheetId="18">[1]!_p1</definedName>
    <definedName name="OD" localSheetId="45">[1]!_p1</definedName>
    <definedName name="OD" localSheetId="16">[1]!_p1</definedName>
    <definedName name="OD">[0]!_p1</definedName>
    <definedName name="od_1" localSheetId="39">_p1</definedName>
    <definedName name="od_1" localSheetId="20">_p1</definedName>
    <definedName name="od_1" localSheetId="4">_p1</definedName>
    <definedName name="od_1" localSheetId="25">_p1</definedName>
    <definedName name="od_1" localSheetId="27">_p1</definedName>
    <definedName name="od_1" localSheetId="31">_p1</definedName>
    <definedName name="od_1" localSheetId="35">_p1</definedName>
    <definedName name="od_1" localSheetId="33">_p1</definedName>
    <definedName name="od_1" localSheetId="53">_p1</definedName>
    <definedName name="od_1" localSheetId="29">_p1</definedName>
    <definedName name="od_1" localSheetId="49">_p1</definedName>
    <definedName name="od_1" localSheetId="6">_p1</definedName>
    <definedName name="od_1" localSheetId="41">_p1</definedName>
    <definedName name="od_1" localSheetId="8">_p1</definedName>
    <definedName name="od_1" localSheetId="43">_p1</definedName>
    <definedName name="od_1" localSheetId="10">_p1</definedName>
    <definedName name="od_1" localSheetId="37">_p1</definedName>
    <definedName name="od_1" localSheetId="12">_p1</definedName>
    <definedName name="od_1" localSheetId="51">_p1</definedName>
    <definedName name="od_1" localSheetId="14">_p1</definedName>
    <definedName name="od_1" localSheetId="23">_p1</definedName>
    <definedName name="od_1" localSheetId="55">_p1</definedName>
    <definedName name="od_1" localSheetId="47">_p1</definedName>
    <definedName name="od_1" localSheetId="18">_p1</definedName>
    <definedName name="od_1" localSheetId="45">_p1</definedName>
    <definedName name="od_1" localSheetId="16">_p1</definedName>
    <definedName name="od_1">_p1</definedName>
    <definedName name="od_2">"_p1"</definedName>
    <definedName name="OD_3" localSheetId="39">_p1</definedName>
    <definedName name="OD_3" localSheetId="20">_p1</definedName>
    <definedName name="OD_3" localSheetId="4">_p1</definedName>
    <definedName name="OD_3" localSheetId="25">_p1</definedName>
    <definedName name="OD_3" localSheetId="27">_p1</definedName>
    <definedName name="OD_3" localSheetId="31">_p1</definedName>
    <definedName name="OD_3" localSheetId="35">_p1</definedName>
    <definedName name="OD_3" localSheetId="33">_p1</definedName>
    <definedName name="OD_3" localSheetId="53">_p1</definedName>
    <definedName name="OD_3" localSheetId="29">_p1</definedName>
    <definedName name="OD_3" localSheetId="49">_p1</definedName>
    <definedName name="OD_3" localSheetId="6">_p1</definedName>
    <definedName name="OD_3" localSheetId="41">_p1</definedName>
    <definedName name="OD_3" localSheetId="8">_p1</definedName>
    <definedName name="OD_3" localSheetId="43">_p1</definedName>
    <definedName name="OD_3" localSheetId="10">_p1</definedName>
    <definedName name="OD_3" localSheetId="37">_p1</definedName>
    <definedName name="OD_3" localSheetId="12">_p1</definedName>
    <definedName name="OD_3" localSheetId="51">_p1</definedName>
    <definedName name="OD_3" localSheetId="14">_p1</definedName>
    <definedName name="OD_3" localSheetId="23">_p1</definedName>
    <definedName name="OD_3" localSheetId="55">_p1</definedName>
    <definedName name="OD_3" localSheetId="47">_p1</definedName>
    <definedName name="OD_3" localSheetId="18">_p1</definedName>
    <definedName name="OD_3" localSheetId="45">_p1</definedName>
    <definedName name="OD_3" localSheetId="16">_p1</definedName>
    <definedName name="OD_3">_p1</definedName>
    <definedName name="od_4">"_p1"</definedName>
    <definedName name="odem">#REF!</definedName>
    <definedName name="oer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r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spdomingo">#REF!</definedName>
    <definedName name="oespdu">#REF!</definedName>
    <definedName name="oespquarta">#REF!</definedName>
    <definedName name="oespquinta">#REF!</definedName>
    <definedName name="oespsábado">#REF!</definedName>
    <definedName name="oespsegunda">#REF!</definedName>
    <definedName name="oespsexta">#REF!</definedName>
    <definedName name="oespterça">#REF!</definedName>
    <definedName name="Oeste">#REF!</definedName>
    <definedName name="oetrk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etrk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OFF">#REF!</definedName>
    <definedName name="OFFICE">#REF!</definedName>
    <definedName name="OFM" localSheetId="25" hidden="1">{#N/A,#N/A,FALSE,"CARATUL";#N/A,#N/A,FALSE,"PROFIT AND LOSS";#N/A,#N/A,FALSE,"GRAFICO_PBT";#N/A,#N/A,FALSE,"EXPLIC.VARIANTE";#N/A,#N/A,FALSE,"GENERAL EXP.AREA"}</definedName>
    <definedName name="OFM" localSheetId="27" hidden="1">{#N/A,#N/A,FALSE,"CARATUL";#N/A,#N/A,FALSE,"PROFIT AND LOSS";#N/A,#N/A,FALSE,"GRAFICO_PBT";#N/A,#N/A,FALSE,"EXPLIC.VARIANTE";#N/A,#N/A,FALSE,"GENERAL EXP.AREA"}</definedName>
    <definedName name="OFM" localSheetId="31" hidden="1">{#N/A,#N/A,FALSE,"CARATUL";#N/A,#N/A,FALSE,"PROFIT AND LOSS";#N/A,#N/A,FALSE,"GRAFICO_PBT";#N/A,#N/A,FALSE,"EXPLIC.VARIANTE";#N/A,#N/A,FALSE,"GENERAL EXP.AREA"}</definedName>
    <definedName name="OFM" localSheetId="29" hidden="1">{#N/A,#N/A,FALSE,"CARATUL";#N/A,#N/A,FALSE,"PROFIT AND LOSS";#N/A,#N/A,FALSE,"GRAFICO_PBT";#N/A,#N/A,FALSE,"EXPLIC.VARIANTE";#N/A,#N/A,FALSE,"GENERAL EXP.AREA"}</definedName>
    <definedName name="OFM" localSheetId="23" hidden="1">{#N/A,#N/A,FALSE,"CARATUL";#N/A,#N/A,FALSE,"PROFIT AND LOSS";#N/A,#N/A,FALSE,"GRAFICO_PBT";#N/A,#N/A,FALSE,"EXPLIC.VARIANTE";#N/A,#N/A,FALSE,"GENERAL EXP.AREA"}</definedName>
    <definedName name="OFM" localSheetId="55" hidden="1">{#N/A,#N/A,FALSE,"CARATUL";#N/A,#N/A,FALSE,"PROFIT AND LOSS";#N/A,#N/A,FALSE,"GRAFICO_PBT";#N/A,#N/A,FALSE,"EXPLIC.VARIANTE";#N/A,#N/A,FALSE,"GENERAL EXP.AREA"}</definedName>
    <definedName name="OFM" hidden="1">{#N/A,#N/A,FALSE,"CARATUL";#N/A,#N/A,FALSE,"PROFIT AND LOSS";#N/A,#N/A,FALSE,"GRAFICO_PBT";#N/A,#N/A,FALSE,"EXPLIC.VARIANTE";#N/A,#N/A,FALSE,"GENERAL EXP.AREA"}</definedName>
    <definedName name="OHH" localSheetId="25" hidden="1">{"'Janeiro'!$A$1:$I$153"}</definedName>
    <definedName name="OHH" localSheetId="27" hidden="1">{"'Janeiro'!$A$1:$I$153"}</definedName>
    <definedName name="OHH" localSheetId="31" hidden="1">{"'Janeiro'!$A$1:$I$153"}</definedName>
    <definedName name="OHH" localSheetId="29" hidden="1">{"'Janeiro'!$A$1:$I$153"}</definedName>
    <definedName name="OHH" localSheetId="23" hidden="1">{"'Janeiro'!$A$1:$I$153"}</definedName>
    <definedName name="OHH" localSheetId="55" hidden="1">{"'Janeiro'!$A$1:$I$153"}</definedName>
    <definedName name="OHH" hidden="1">{"'Janeiro'!$A$1:$I$153"}</definedName>
    <definedName name="oi" localSheetId="39">[1]!_p1</definedName>
    <definedName name="oi" localSheetId="20">[1]!_p1</definedName>
    <definedName name="oi" localSheetId="4">[1]!_p1</definedName>
    <definedName name="oi" localSheetId="25">[1]!_p1</definedName>
    <definedName name="oi" localSheetId="27">[1]!_p1</definedName>
    <definedName name="oi" localSheetId="31">[1]!_p1</definedName>
    <definedName name="oi" localSheetId="35">[1]!_p1</definedName>
    <definedName name="oi" localSheetId="33">[1]!_p1</definedName>
    <definedName name="oi" localSheetId="53">[1]!_p1</definedName>
    <definedName name="oi" localSheetId="29">[1]!_p1</definedName>
    <definedName name="oi" localSheetId="49">[1]!_p1</definedName>
    <definedName name="oi" localSheetId="6">[1]!_p1</definedName>
    <definedName name="oi" localSheetId="41">[1]!_p1</definedName>
    <definedName name="oi" localSheetId="8">[1]!_p1</definedName>
    <definedName name="oi" localSheetId="43">[1]!_p1</definedName>
    <definedName name="oi" localSheetId="10">[1]!_p1</definedName>
    <definedName name="oi" localSheetId="37">[1]!_p1</definedName>
    <definedName name="oi" localSheetId="12">[1]!_p1</definedName>
    <definedName name="oi" localSheetId="51">[1]!_p1</definedName>
    <definedName name="oi" localSheetId="14">[1]!_p1</definedName>
    <definedName name="oi" localSheetId="23">[1]!_p1</definedName>
    <definedName name="oi" localSheetId="55">[0]!_p1</definedName>
    <definedName name="oi" localSheetId="47">[1]!_p1</definedName>
    <definedName name="oi" localSheetId="18">[1]!_p1</definedName>
    <definedName name="oi" localSheetId="45">[1]!_p1</definedName>
    <definedName name="oi" localSheetId="16">[1]!_p1</definedName>
    <definedName name="oi">[0]!_p1</definedName>
    <definedName name="oi_1">#NAME?</definedName>
    <definedName name="oi_2">#NAME?</definedName>
    <definedName name="oi_3">#NAME?</definedName>
    <definedName name="oi_4">#NAME?</definedName>
    <definedName name="oifwoe8tu9p84ewt34utfr">#REF!</definedName>
    <definedName name="oiiuúih" hidden="1">#REF!</definedName>
    <definedName name="oijdoa" hidden="1">#REF!</definedName>
    <definedName name="oikl">#REF!</definedName>
    <definedName name="oilui">#REF!</definedName>
    <definedName name="oipí" localSheetId="25" hidden="1">{#N/A,#N/A,TRUE,"EMITI";#N/A,#N/A,TRUE,"XEMITI"}</definedName>
    <definedName name="oipí" localSheetId="27" hidden="1">{#N/A,#N/A,TRUE,"EMITI";#N/A,#N/A,TRUE,"XEMITI"}</definedName>
    <definedName name="oipí" localSheetId="31" hidden="1">{#N/A,#N/A,TRUE,"EMITI";#N/A,#N/A,TRUE,"XEMITI"}</definedName>
    <definedName name="oipí" localSheetId="29" hidden="1">{#N/A,#N/A,TRUE,"EMITI";#N/A,#N/A,TRUE,"XEMITI"}</definedName>
    <definedName name="oipí" localSheetId="23" hidden="1">{#N/A,#N/A,TRUE,"EMITI";#N/A,#N/A,TRUE,"XEMITI"}</definedName>
    <definedName name="oipí" localSheetId="55" hidden="1">{#N/A,#N/A,TRUE,"EMITI";#N/A,#N/A,TRUE,"XEMITI"}</definedName>
    <definedName name="oipí" hidden="1">{#N/A,#N/A,TRUE,"EMITI";#N/A,#N/A,TRUE,"XEMITI"}</definedName>
    <definedName name="oipihj">#REF!</definedName>
    <definedName name="oireitnfrjrf" localSheetId="39">[1]!____p1</definedName>
    <definedName name="oireitnfrjrf" localSheetId="20">[1]!____p1</definedName>
    <definedName name="oireitnfrjrf" localSheetId="4">[1]!____p1</definedName>
    <definedName name="oireitnfrjrf" localSheetId="25">[1]!____p1</definedName>
    <definedName name="oireitnfrjrf" localSheetId="27">[1]!____p1</definedName>
    <definedName name="oireitnfrjrf" localSheetId="31">[1]!____p1</definedName>
    <definedName name="oireitnfrjrf" localSheetId="35">[1]!____p1</definedName>
    <definedName name="oireitnfrjrf" localSheetId="33">[1]!____p1</definedName>
    <definedName name="oireitnfrjrf" localSheetId="53">[1]!____p1</definedName>
    <definedName name="oireitnfrjrf" localSheetId="29">[1]!____p1</definedName>
    <definedName name="oireitnfrjrf" localSheetId="49">[1]!____p1</definedName>
    <definedName name="oireitnfrjrf" localSheetId="6">[1]!____p1</definedName>
    <definedName name="oireitnfrjrf" localSheetId="41">[1]!____p1</definedName>
    <definedName name="oireitnfrjrf" localSheetId="8">[1]!____p1</definedName>
    <definedName name="oireitnfrjrf" localSheetId="43">[1]!____p1</definedName>
    <definedName name="oireitnfrjrf" localSheetId="10">[1]!____p1</definedName>
    <definedName name="oireitnfrjrf" localSheetId="37">[1]!____p1</definedName>
    <definedName name="oireitnfrjrf" localSheetId="12">[1]!____p1</definedName>
    <definedName name="oireitnfrjrf" localSheetId="51">[1]!____p1</definedName>
    <definedName name="oireitnfrjrf" localSheetId="14">[1]!____p1</definedName>
    <definedName name="oireitnfrjrf" localSheetId="23">[1]!____p1</definedName>
    <definedName name="oireitnfrjrf" localSheetId="55">[0]!____p1</definedName>
    <definedName name="oireitnfrjrf" localSheetId="47">[1]!____p1</definedName>
    <definedName name="oireitnfrjrf" localSheetId="18">[1]!____p1</definedName>
    <definedName name="oireitnfrjrf" localSheetId="45">[1]!____p1</definedName>
    <definedName name="oireitnfrjrf" localSheetId="16">[1]!____p1</definedName>
    <definedName name="oireitnfrjrf">[0]!____p1</definedName>
    <definedName name="OIU" localSheetId="25" hidden="1">{"det (May)",#N/A,FALSE,"June";"sum (MAY YTD)",#N/A,FALSE,"June YTD"}</definedName>
    <definedName name="OIU" localSheetId="27" hidden="1">{"det (May)",#N/A,FALSE,"June";"sum (MAY YTD)",#N/A,FALSE,"June YTD"}</definedName>
    <definedName name="OIU" localSheetId="31" hidden="1">{"det (May)",#N/A,FALSE,"June";"sum (MAY YTD)",#N/A,FALSE,"June YTD"}</definedName>
    <definedName name="OIU" localSheetId="29" hidden="1">{"det (May)",#N/A,FALSE,"June";"sum (MAY YTD)",#N/A,FALSE,"June YTD"}</definedName>
    <definedName name="OIU" localSheetId="23" hidden="1">{"det (May)",#N/A,FALSE,"June";"sum (MAY YTD)",#N/A,FALSE,"June YTD"}</definedName>
    <definedName name="OIU" localSheetId="55" hidden="1">{"det (May)",#N/A,FALSE,"June";"sum (MAY YTD)",#N/A,FALSE,"June YTD"}</definedName>
    <definedName name="OIU" hidden="1">{"det (May)",#N/A,FALSE,"June";"sum (MAY YTD)",#N/A,FALSE,"June YTD"}</definedName>
    <definedName name="oiuouip">#REF!</definedName>
    <definedName name="ok">#REF!</definedName>
    <definedName name="ok_1" localSheetId="39">_p1</definedName>
    <definedName name="ok_1" localSheetId="20">_p1</definedName>
    <definedName name="ok_1" localSheetId="4">_p1</definedName>
    <definedName name="ok_1" localSheetId="25">_p1</definedName>
    <definedName name="ok_1" localSheetId="27">_p1</definedName>
    <definedName name="ok_1" localSheetId="31">_p1</definedName>
    <definedName name="ok_1" localSheetId="35">_p1</definedName>
    <definedName name="ok_1" localSheetId="33">_p1</definedName>
    <definedName name="ok_1" localSheetId="53">_p1</definedName>
    <definedName name="ok_1" localSheetId="29">_p1</definedName>
    <definedName name="ok_1" localSheetId="49">_p1</definedName>
    <definedName name="ok_1" localSheetId="6">_p1</definedName>
    <definedName name="ok_1" localSheetId="41">_p1</definedName>
    <definedName name="ok_1" localSheetId="8">_p1</definedName>
    <definedName name="ok_1" localSheetId="43">_p1</definedName>
    <definedName name="ok_1" localSheetId="10">_p1</definedName>
    <definedName name="ok_1" localSheetId="37">_p1</definedName>
    <definedName name="ok_1" localSheetId="12">_p1</definedName>
    <definedName name="ok_1" localSheetId="51">_p1</definedName>
    <definedName name="ok_1" localSheetId="14">_p1</definedName>
    <definedName name="ok_1" localSheetId="23">_p1</definedName>
    <definedName name="ok_1" localSheetId="55">_p1</definedName>
    <definedName name="ok_1" localSheetId="47">_p1</definedName>
    <definedName name="ok_1" localSheetId="18">_p1</definedName>
    <definedName name="ok_1" localSheetId="45">_p1</definedName>
    <definedName name="ok_1" localSheetId="16">_p1</definedName>
    <definedName name="ok_1">_p1</definedName>
    <definedName name="ok_2">"_p1"</definedName>
    <definedName name="ok_4">"_p1"</definedName>
    <definedName name="OKHJ" localSheetId="39">[1]!_p1</definedName>
    <definedName name="OKHJ" localSheetId="20">[1]!_p1</definedName>
    <definedName name="OKHJ" localSheetId="4">[1]!_p1</definedName>
    <definedName name="OKHJ" localSheetId="25">[1]!_p1</definedName>
    <definedName name="OKHJ" localSheetId="27">[1]!_p1</definedName>
    <definedName name="OKHJ" localSheetId="31">[1]!_p1</definedName>
    <definedName name="OKHJ" localSheetId="35">[1]!_p1</definedName>
    <definedName name="OKHJ" localSheetId="33">[1]!_p1</definedName>
    <definedName name="OKHJ" localSheetId="53">[1]!_p1</definedName>
    <definedName name="OKHJ" localSheetId="29">[1]!_p1</definedName>
    <definedName name="OKHJ" localSheetId="49">[1]!_p1</definedName>
    <definedName name="OKHJ" localSheetId="6">[1]!_p1</definedName>
    <definedName name="OKHJ" localSheetId="41">[1]!_p1</definedName>
    <definedName name="OKHJ" localSheetId="8">[1]!_p1</definedName>
    <definedName name="OKHJ" localSheetId="43">[1]!_p1</definedName>
    <definedName name="OKHJ" localSheetId="10">[1]!_p1</definedName>
    <definedName name="OKHJ" localSheetId="37">[1]!_p1</definedName>
    <definedName name="OKHJ" localSheetId="12">[1]!_p1</definedName>
    <definedName name="OKHJ" localSheetId="51">[1]!_p1</definedName>
    <definedName name="OKHJ" localSheetId="14">[1]!_p1</definedName>
    <definedName name="OKHJ" localSheetId="23">[1]!_p1</definedName>
    <definedName name="OKHJ" localSheetId="55">[0]!_p1</definedName>
    <definedName name="OKHJ" localSheetId="47">[1]!_p1</definedName>
    <definedName name="OKHJ" localSheetId="18">[1]!_p1</definedName>
    <definedName name="OKHJ" localSheetId="45">[1]!_p1</definedName>
    <definedName name="OKHJ" localSheetId="16">[1]!_p1</definedName>
    <definedName name="OKHJ">[0]!_p1</definedName>
    <definedName name="õkjjjhjnghy" localSheetId="25" hidden="1">{#N/A,#N/A,FALSE,"Sheet1 (2)"}</definedName>
    <definedName name="õkjjjhjnghy" localSheetId="27" hidden="1">{#N/A,#N/A,FALSE,"Sheet1 (2)"}</definedName>
    <definedName name="õkjjjhjnghy" localSheetId="31" hidden="1">{#N/A,#N/A,FALSE,"Sheet1 (2)"}</definedName>
    <definedName name="õkjjjhjnghy" localSheetId="29" hidden="1">{#N/A,#N/A,FALSE,"Sheet1 (2)"}</definedName>
    <definedName name="õkjjjhjnghy" localSheetId="23" hidden="1">{#N/A,#N/A,FALSE,"Sheet1 (2)"}</definedName>
    <definedName name="õkjjjhjnghy" localSheetId="55" hidden="1">{#N/A,#N/A,FALSE,"Sheet1 (2)"}</definedName>
    <definedName name="õkjjjhjnghy" hidden="1">{#N/A,#N/A,FALSE,"Sheet1 (2)"}</definedName>
    <definedName name="OKK">#REF!</definedName>
    <definedName name="okokok" localSheetId="39">[1]!_p1</definedName>
    <definedName name="okokok" localSheetId="20">[1]!_p1</definedName>
    <definedName name="okokok" localSheetId="4">[1]!_p1</definedName>
    <definedName name="okokok" localSheetId="25">[1]!_p1</definedName>
    <definedName name="okokok" localSheetId="27">[1]!_p1</definedName>
    <definedName name="okokok" localSheetId="31">[1]!_p1</definedName>
    <definedName name="okokok" localSheetId="35">[1]!_p1</definedName>
    <definedName name="okokok" localSheetId="33">[1]!_p1</definedName>
    <definedName name="okokok" localSheetId="53">[1]!_p1</definedName>
    <definedName name="okokok" localSheetId="29">[1]!_p1</definedName>
    <definedName name="okokok" localSheetId="49">[1]!_p1</definedName>
    <definedName name="okokok" localSheetId="6">[1]!_p1</definedName>
    <definedName name="okokok" localSheetId="41">[1]!_p1</definedName>
    <definedName name="okokok" localSheetId="8">[1]!_p1</definedName>
    <definedName name="okokok" localSheetId="43">[1]!_p1</definedName>
    <definedName name="okokok" localSheetId="10">[1]!_p1</definedName>
    <definedName name="okokok" localSheetId="37">[1]!_p1</definedName>
    <definedName name="okokok" localSheetId="12">[1]!_p1</definedName>
    <definedName name="okokok" localSheetId="51">[1]!_p1</definedName>
    <definedName name="okokok" localSheetId="14">[1]!_p1</definedName>
    <definedName name="okokok" localSheetId="23">[1]!_p1</definedName>
    <definedName name="okokok" localSheetId="55">[0]!_p1</definedName>
    <definedName name="okokok" localSheetId="47">[1]!_p1</definedName>
    <definedName name="okokok" localSheetId="18">[1]!_p1</definedName>
    <definedName name="okokok" localSheetId="45">[1]!_p1</definedName>
    <definedName name="okokok" localSheetId="16">[1]!_p1</definedName>
    <definedName name="okokok">[0]!_p1</definedName>
    <definedName name="okokok_1" localSheetId="39">_p1</definedName>
    <definedName name="okokok_1" localSheetId="20">_p1</definedName>
    <definedName name="okokok_1" localSheetId="4">_p1</definedName>
    <definedName name="okokok_1" localSheetId="25">_p1</definedName>
    <definedName name="okokok_1" localSheetId="27">_p1</definedName>
    <definedName name="okokok_1" localSheetId="31">_p1</definedName>
    <definedName name="okokok_1" localSheetId="35">_p1</definedName>
    <definedName name="okokok_1" localSheetId="33">_p1</definedName>
    <definedName name="okokok_1" localSheetId="53">_p1</definedName>
    <definedName name="okokok_1" localSheetId="29">_p1</definedName>
    <definedName name="okokok_1" localSheetId="49">_p1</definedName>
    <definedName name="okokok_1" localSheetId="6">_p1</definedName>
    <definedName name="okokok_1" localSheetId="41">_p1</definedName>
    <definedName name="okokok_1" localSheetId="8">_p1</definedName>
    <definedName name="okokok_1" localSheetId="43">_p1</definedName>
    <definedName name="okokok_1" localSheetId="10">_p1</definedName>
    <definedName name="okokok_1" localSheetId="37">_p1</definedName>
    <definedName name="okokok_1" localSheetId="12">_p1</definedName>
    <definedName name="okokok_1" localSheetId="51">_p1</definedName>
    <definedName name="okokok_1" localSheetId="14">_p1</definedName>
    <definedName name="okokok_1" localSheetId="23">_p1</definedName>
    <definedName name="okokok_1" localSheetId="55">_p1</definedName>
    <definedName name="okokok_1" localSheetId="47">_p1</definedName>
    <definedName name="okokok_1" localSheetId="18">_p1</definedName>
    <definedName name="okokok_1" localSheetId="45">_p1</definedName>
    <definedName name="okokok_1" localSheetId="16">_p1</definedName>
    <definedName name="okokok_1">_p1</definedName>
    <definedName name="okokok_10">#NAME?</definedName>
    <definedName name="okokok_11">#NAME?</definedName>
    <definedName name="okokok_12">#NAME?</definedName>
    <definedName name="okokok_13">#NAME?</definedName>
    <definedName name="okokok_2">"_p1"</definedName>
    <definedName name="okokok_20">#NAME?</definedName>
    <definedName name="okokok_21">#NAME?</definedName>
    <definedName name="okokok_3">#NAME?</definedName>
    <definedName name="okokok_4">"_p1"</definedName>
    <definedName name="okokok_6">#NAME?</definedName>
    <definedName name="okokok_8">#NAME?</definedName>
    <definedName name="okokok_9">#NAME?</definedName>
    <definedName name="ol">#REF!</definedName>
    <definedName name="OLAAAAAAAAAA" hidden="1">#N/A</definedName>
    <definedName name="OLI">OFFSET(#REF!,0,4,1,1)</definedName>
    <definedName name="olpuiopyi">#REF!</definedName>
    <definedName name="OMDCommission">0</definedName>
    <definedName name="OMPO" localSheetId="25" hidden="1">{#N/A,#N/A,FALSE,"Hoja1";#N/A,#N/A,FALSE,"Hoja2"}</definedName>
    <definedName name="OMPO" localSheetId="27" hidden="1">{#N/A,#N/A,FALSE,"Hoja1";#N/A,#N/A,FALSE,"Hoja2"}</definedName>
    <definedName name="OMPO" localSheetId="31" hidden="1">{#N/A,#N/A,FALSE,"Hoja1";#N/A,#N/A,FALSE,"Hoja2"}</definedName>
    <definedName name="OMPO" localSheetId="29" hidden="1">{#N/A,#N/A,FALSE,"Hoja1";#N/A,#N/A,FALSE,"Hoja2"}</definedName>
    <definedName name="OMPO" localSheetId="23" hidden="1">{#N/A,#N/A,FALSE,"Hoja1";#N/A,#N/A,FALSE,"Hoja2"}</definedName>
    <definedName name="OMPO" localSheetId="55" hidden="1">{#N/A,#N/A,FALSE,"Hoja1";#N/A,#N/A,FALSE,"Hoja2"}</definedName>
    <definedName name="OMPO" hidden="1">{#N/A,#N/A,FALSE,"Hoja1";#N/A,#N/A,FALSE,"Hoja2"}</definedName>
    <definedName name="on" localSheetId="2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2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3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2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2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5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Ônibus">#REF!</definedName>
    <definedName name="online">#REF!</definedName>
    <definedName name="OO">#REF!</definedName>
    <definedName name="OOH" localSheetId="39">[1]!_p1</definedName>
    <definedName name="OOH" localSheetId="20">[1]!_p1</definedName>
    <definedName name="OOH" localSheetId="4">[1]!_p1</definedName>
    <definedName name="OOH" localSheetId="25">[1]!_p1</definedName>
    <definedName name="OOH" localSheetId="27">[1]!_p1</definedName>
    <definedName name="OOH" localSheetId="31">[1]!_p1</definedName>
    <definedName name="OOH" localSheetId="35">[1]!_p1</definedName>
    <definedName name="OOH" localSheetId="33">[1]!_p1</definedName>
    <definedName name="OOH" localSheetId="53">[1]!_p1</definedName>
    <definedName name="OOH" localSheetId="29">[1]!_p1</definedName>
    <definedName name="OOH" localSheetId="49">[1]!_p1</definedName>
    <definedName name="OOH" localSheetId="6">[1]!_p1</definedName>
    <definedName name="OOH" localSheetId="41">[1]!_p1</definedName>
    <definedName name="OOH" localSheetId="8">[1]!_p1</definedName>
    <definedName name="OOH" localSheetId="43">[1]!_p1</definedName>
    <definedName name="OOH" localSheetId="10">[1]!_p1</definedName>
    <definedName name="OOH" localSheetId="37">[1]!_p1</definedName>
    <definedName name="OOH" localSheetId="12">[1]!_p1</definedName>
    <definedName name="OOH" localSheetId="51">[1]!_p1</definedName>
    <definedName name="OOH" localSheetId="14">[1]!_p1</definedName>
    <definedName name="OOH" localSheetId="23">[1]!_p1</definedName>
    <definedName name="OOH" localSheetId="55">[0]!_p1</definedName>
    <definedName name="OOH" localSheetId="47">[1]!_p1</definedName>
    <definedName name="OOH" localSheetId="18">[1]!_p1</definedName>
    <definedName name="OOH" localSheetId="45">[1]!_p1</definedName>
    <definedName name="OOH" localSheetId="16">[1]!_p1</definedName>
    <definedName name="OOH">[0]!_p1</definedName>
    <definedName name="OOH_1" localSheetId="39">_p1</definedName>
    <definedName name="OOH_1" localSheetId="20">_p1</definedName>
    <definedName name="OOH_1" localSheetId="4">_p1</definedName>
    <definedName name="OOH_1" localSheetId="25">_p1</definedName>
    <definedName name="OOH_1" localSheetId="27">_p1</definedName>
    <definedName name="OOH_1" localSheetId="31">_p1</definedName>
    <definedName name="OOH_1" localSheetId="35">_p1</definedName>
    <definedName name="OOH_1" localSheetId="33">_p1</definedName>
    <definedName name="OOH_1" localSheetId="53">_p1</definedName>
    <definedName name="OOH_1" localSheetId="29">_p1</definedName>
    <definedName name="OOH_1" localSheetId="49">_p1</definedName>
    <definedName name="OOH_1" localSheetId="6">_p1</definedName>
    <definedName name="OOH_1" localSheetId="41">_p1</definedName>
    <definedName name="OOH_1" localSheetId="8">_p1</definedName>
    <definedName name="OOH_1" localSheetId="43">_p1</definedName>
    <definedName name="OOH_1" localSheetId="10">_p1</definedName>
    <definedName name="OOH_1" localSheetId="37">_p1</definedName>
    <definedName name="OOH_1" localSheetId="12">_p1</definedName>
    <definedName name="OOH_1" localSheetId="51">_p1</definedName>
    <definedName name="OOH_1" localSheetId="14">_p1</definedName>
    <definedName name="OOH_1" localSheetId="23">_p1</definedName>
    <definedName name="OOH_1" localSheetId="55">_p1</definedName>
    <definedName name="OOH_1" localSheetId="47">_p1</definedName>
    <definedName name="OOH_1" localSheetId="18">_p1</definedName>
    <definedName name="OOH_1" localSheetId="45">_p1</definedName>
    <definedName name="OOH_1" localSheetId="16">_p1</definedName>
    <definedName name="OOH_1">_p1</definedName>
    <definedName name="OOH_2">"_p1"</definedName>
    <definedName name="OOH_4">"_p1"</definedName>
    <definedName name="OOHH" hidden="1">#REF!</definedName>
    <definedName name="ooi" hidden="1">#REF!</definedName>
    <definedName name="ooo">#REF!</definedName>
    <definedName name="op" localSheetId="39">[1]!_p1</definedName>
    <definedName name="op" localSheetId="20">[1]!_p1</definedName>
    <definedName name="op" localSheetId="4">[1]!_p1</definedName>
    <definedName name="op" localSheetId="25">[1]!_p1</definedName>
    <definedName name="op" localSheetId="27">[1]!_p1</definedName>
    <definedName name="op" localSheetId="31">[1]!_p1</definedName>
    <definedName name="op" localSheetId="35">[1]!_p1</definedName>
    <definedName name="op" localSheetId="33">[1]!_p1</definedName>
    <definedName name="op" localSheetId="53">[1]!_p1</definedName>
    <definedName name="op" localSheetId="29">[1]!_p1</definedName>
    <definedName name="op" localSheetId="49">[1]!_p1</definedName>
    <definedName name="op" localSheetId="6">[1]!_p1</definedName>
    <definedName name="op" localSheetId="41">[1]!_p1</definedName>
    <definedName name="op" localSheetId="8">[1]!_p1</definedName>
    <definedName name="op" localSheetId="43">[1]!_p1</definedName>
    <definedName name="op" localSheetId="10">[1]!_p1</definedName>
    <definedName name="op" localSheetId="37">[1]!_p1</definedName>
    <definedName name="op" localSheetId="12">[1]!_p1</definedName>
    <definedName name="op" localSheetId="51">[1]!_p1</definedName>
    <definedName name="op" localSheetId="14">[1]!_p1</definedName>
    <definedName name="op" localSheetId="23">[1]!_p1</definedName>
    <definedName name="op" localSheetId="55">[0]!_p1</definedName>
    <definedName name="op" localSheetId="47">[1]!_p1</definedName>
    <definedName name="op" localSheetId="18">[1]!_p1</definedName>
    <definedName name="op" localSheetId="45">[1]!_p1</definedName>
    <definedName name="op" localSheetId="16">[1]!_p1</definedName>
    <definedName name="op">[0]!_p1</definedName>
    <definedName name="op_15">#NAME?</definedName>
    <definedName name="op_16">#NAME?</definedName>
    <definedName name="op_17">#NAME?</definedName>
    <definedName name="opca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opca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opca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opca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opca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opca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opcao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OPÇÃ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OPÇÃO" hidden="1">{#N/A,#N/A,FALSE,"SP1-OUT";#N/A,#N/A,FALSE,"SP1-NOV";#N/A,#N/A,FALSE,"SANT-OUT";#N/A,#N/A,FALSE,"SANT-NOV";#N/A,#N/A,FALSE,"CAMP-OUT";#N/A,#N/A,FALSE,"CAMP-NOV";#N/A,#N/A,FALSE,"CRONO 1";#N/A,#N/A,FALSE,"CAPA"}</definedName>
    <definedName name="opçao3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ao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opções" localSheetId="25" hidden="1">{"'Janeiro'!$A$1:$I$153"}</definedName>
    <definedName name="opções" localSheetId="27" hidden="1">{"'Janeiro'!$A$1:$I$153"}</definedName>
    <definedName name="opções" localSheetId="31" hidden="1">{"'Janeiro'!$A$1:$I$153"}</definedName>
    <definedName name="opções" localSheetId="29" hidden="1">{"'Janeiro'!$A$1:$I$153"}</definedName>
    <definedName name="opções" localSheetId="23" hidden="1">{"'Janeiro'!$A$1:$I$153"}</definedName>
    <definedName name="opções" localSheetId="55" hidden="1">{"'Janeiro'!$A$1:$I$153"}</definedName>
    <definedName name="opções" hidden="1">{"'Janeiro'!$A$1:$I$153"}</definedName>
    <definedName name="Opexsection">#REF!</definedName>
    <definedName name="Opexsummary">#REF!</definedName>
    <definedName name="opighik" localSheetId="25" hidden="1">{#N/A,#N/A,FALSE,"BALLANTINE´S ";#N/A,#N/A,FALSE,"FUNDADOR"}</definedName>
    <definedName name="opighik" localSheetId="27" hidden="1">{#N/A,#N/A,FALSE,"BALLANTINE´S ";#N/A,#N/A,FALSE,"FUNDADOR"}</definedName>
    <definedName name="opighik" localSheetId="31" hidden="1">{#N/A,#N/A,FALSE,"BALLANTINE´S ";#N/A,#N/A,FALSE,"FUNDADOR"}</definedName>
    <definedName name="opighik" localSheetId="29" hidden="1">{#N/A,#N/A,FALSE,"BALLANTINE´S ";#N/A,#N/A,FALSE,"FUNDADOR"}</definedName>
    <definedName name="opighik" localSheetId="23" hidden="1">{#N/A,#N/A,FALSE,"BALLANTINE´S ";#N/A,#N/A,FALSE,"FUNDADOR"}</definedName>
    <definedName name="opighik" localSheetId="55" hidden="1">{#N/A,#N/A,FALSE,"BALLANTINE´S ";#N/A,#N/A,FALSE,"FUNDADOR"}</definedName>
    <definedName name="opighik" hidden="1">{#N/A,#N/A,FALSE,"BALLANTINE´S ";#N/A,#N/A,FALSE,"FUNDADOR"}</definedName>
    <definedName name="opoi">#REF!</definedName>
    <definedName name="opopio">#REF!</definedName>
    <definedName name="oque">#REF!</definedName>
    <definedName name="oralb" localSheetId="39">[1]!_p1</definedName>
    <definedName name="oralb" localSheetId="20">[1]!_p1</definedName>
    <definedName name="oralb" localSheetId="4">[1]!_p1</definedName>
    <definedName name="oralb" localSheetId="25">[1]!_p1</definedName>
    <definedName name="oralb" localSheetId="27">[1]!_p1</definedName>
    <definedName name="oralb" localSheetId="31">[1]!_p1</definedName>
    <definedName name="oralb" localSheetId="35">[1]!_p1</definedName>
    <definedName name="oralb" localSheetId="33">[1]!_p1</definedName>
    <definedName name="oralb" localSheetId="53">[1]!_p1</definedName>
    <definedName name="oralb" localSheetId="29">[1]!_p1</definedName>
    <definedName name="oralb" localSheetId="49">[1]!_p1</definedName>
    <definedName name="oralb" localSheetId="6">[1]!_p1</definedName>
    <definedName name="oralb" localSheetId="41">[1]!_p1</definedName>
    <definedName name="oralb" localSheetId="8">[1]!_p1</definedName>
    <definedName name="oralb" localSheetId="43">[1]!_p1</definedName>
    <definedName name="oralb" localSheetId="10">[1]!_p1</definedName>
    <definedName name="oralb" localSheetId="37">[1]!_p1</definedName>
    <definedName name="oralb" localSheetId="12">[1]!_p1</definedName>
    <definedName name="oralb" localSheetId="51">[1]!_p1</definedName>
    <definedName name="oralb" localSheetId="14">[1]!_p1</definedName>
    <definedName name="oralb" localSheetId="23">[1]!_p1</definedName>
    <definedName name="oralb" localSheetId="55">[0]!_p1</definedName>
    <definedName name="oralb" localSheetId="47">[1]!_p1</definedName>
    <definedName name="oralb" localSheetId="18">[1]!_p1</definedName>
    <definedName name="oralb" localSheetId="45">[1]!_p1</definedName>
    <definedName name="oralb" localSheetId="16">[1]!_p1</definedName>
    <definedName name="oralb">[0]!_p1</definedName>
    <definedName name="Orçamento" localSheetId="25" hidden="1">{#N/A,#N/A,FALSE,"TOTAL"}</definedName>
    <definedName name="Orçamento" localSheetId="27" hidden="1">{#N/A,#N/A,FALSE,"TOTAL"}</definedName>
    <definedName name="Orçamento" localSheetId="31" hidden="1">{#N/A,#N/A,FALSE,"TOTAL"}</definedName>
    <definedName name="Orçamento" localSheetId="29" hidden="1">{#N/A,#N/A,FALSE,"TOTAL"}</definedName>
    <definedName name="Orçamento" localSheetId="23" hidden="1">{#N/A,#N/A,FALSE,"TOTAL"}</definedName>
    <definedName name="Orçamento" localSheetId="55" hidden="1">{#N/A,#N/A,FALSE,"TOTAL"}</definedName>
    <definedName name="Orçamento" hidden="1">{#N/A,#N/A,FALSE,"TOTAL"}</definedName>
    <definedName name="ordemtec">#REF!</definedName>
    <definedName name="ORDEMTERRITORIO">#REF!</definedName>
    <definedName name="ORDEMTERRITORIO_1">#REF!</definedName>
    <definedName name="ORDEMTERRITORIO_3">#REF!</definedName>
    <definedName name="ORIG">#REF!</definedName>
    <definedName name="OS회의">#REF!</definedName>
    <definedName name="Other" localSheetId="39">OFFSET('ARACAJU PLAN'!File_Name,0,6,1,1)</definedName>
    <definedName name="Other" localSheetId="20">OFFSET('B.HORIZONTE PLAN'!File_Name,0,6,1,1)</definedName>
    <definedName name="Other" localSheetId="4">OFFSET('BOA VISTA PLAN'!File_Name,0,6,1,1)</definedName>
    <definedName name="Other" localSheetId="25">OFFSET('BRASILIA PLAN'!File_Name,0,6,1,1)</definedName>
    <definedName name="Other" localSheetId="27">OFFSET('C.GRANDE PLAN'!File_Name,0,6,1,1)</definedName>
    <definedName name="Other" localSheetId="31">OFFSET('CUIABÁ PLAN'!File_Name,0,6,1,1)</definedName>
    <definedName name="Other" localSheetId="35">OFFSET('CURITIBA PLAN'!File_Name,0,6,1,1)</definedName>
    <definedName name="Other" localSheetId="33">OFFSET('FLORIPA PLAN'!File_Name,0,6,1,1)</definedName>
    <definedName name="Other" localSheetId="53">OFFSET('FORTALEZA PLAN'!File_Name,0,6,1,1)</definedName>
    <definedName name="Other" localSheetId="29">OFFSET('GOIANIA PLAN'!File_Name,0,6,1,1)</definedName>
    <definedName name="Other" localSheetId="49">OFFSET('JOAO PESSOA PLAN'!File_Name,0,6,1,1)</definedName>
    <definedName name="Other" localSheetId="6">OFFSET('MACAPA PLAN'!File_Name,0,6,1,1)</definedName>
    <definedName name="Other" localSheetId="41">OFFSET('MACEIO PLAN'!File_Name,0,6,1,1)</definedName>
    <definedName name="Other" localSheetId="8">OFFSET('MANAUS PLAN'!File_Name,0,6,1,1)</definedName>
    <definedName name="Other" localSheetId="43">OFFSET('NATAL PLAN'!File_Name,0,6,1,1)</definedName>
    <definedName name="Other" localSheetId="10">OFFSET('PALMAS PLAN'!File_Name,0,6,1,1)</definedName>
    <definedName name="Other" localSheetId="37">OFFSET('POA PLAN'!File_Name,0,6,1,1)</definedName>
    <definedName name="Other" localSheetId="12">OFFSET('PORTO VELHO PLAN'!File_Name,0,6,1,1)</definedName>
    <definedName name="Other" localSheetId="51">OFFSET('RECIFE PLAN'!File_Name,0,6,1,1)</definedName>
    <definedName name="Other" localSheetId="14">OFFSET('RIO BRANCO PLAN'!File_Name,0,6,1,1)</definedName>
    <definedName name="Other" localSheetId="23">OFFSET('RIO PLAN'!File_Name,0,6,1,1)</definedName>
    <definedName name="Other" localSheetId="55">OFFSET('SALVADOR PLAN'!File_Name,0,6,1,1)</definedName>
    <definedName name="Other" localSheetId="47">OFFSET('SAO LUIS PLAN'!File_Name,0,6,1,1)</definedName>
    <definedName name="Other" localSheetId="18">OFFSET('SAO PAULO PLAN'!File_Name,0,6,1,1)</definedName>
    <definedName name="Other" localSheetId="45">OFFSET('TERESINA PLAN'!File_Name,0,6,1,1)</definedName>
    <definedName name="Other" localSheetId="16">OFFSET('VITORIA PLAN'!File_Name,0,6,1,1)</definedName>
    <definedName name="Other">OFFSET([0]!File_Name,0,6,1,1)</definedName>
    <definedName name="ots">#REF!</definedName>
    <definedName name="oudoor" localSheetId="39">[1]!_p1</definedName>
    <definedName name="oudoor" localSheetId="20">[1]!_p1</definedName>
    <definedName name="oudoor" localSheetId="4">[1]!_p1</definedName>
    <definedName name="oudoor" localSheetId="25">[1]!_p1</definedName>
    <definedName name="oudoor" localSheetId="27">[1]!_p1</definedName>
    <definedName name="oudoor" localSheetId="31">[1]!_p1</definedName>
    <definedName name="oudoor" localSheetId="35">[1]!_p1</definedName>
    <definedName name="oudoor" localSheetId="33">[1]!_p1</definedName>
    <definedName name="oudoor" localSheetId="53">[1]!_p1</definedName>
    <definedName name="oudoor" localSheetId="29">[1]!_p1</definedName>
    <definedName name="oudoor" localSheetId="49">[1]!_p1</definedName>
    <definedName name="oudoor" localSheetId="6">[1]!_p1</definedName>
    <definedName name="oudoor" localSheetId="41">[1]!_p1</definedName>
    <definedName name="oudoor" localSheetId="8">[1]!_p1</definedName>
    <definedName name="oudoor" localSheetId="43">[1]!_p1</definedName>
    <definedName name="oudoor" localSheetId="10">[1]!_p1</definedName>
    <definedName name="oudoor" localSheetId="37">[1]!_p1</definedName>
    <definedName name="oudoor" localSheetId="12">[1]!_p1</definedName>
    <definedName name="oudoor" localSheetId="51">[1]!_p1</definedName>
    <definedName name="oudoor" localSheetId="14">[1]!_p1</definedName>
    <definedName name="oudoor" localSheetId="23">[1]!_p1</definedName>
    <definedName name="oudoor" localSheetId="55">[0]!_p1</definedName>
    <definedName name="oudoor" localSheetId="47">[1]!_p1</definedName>
    <definedName name="oudoor" localSheetId="18">[1]!_p1</definedName>
    <definedName name="oudoor" localSheetId="45">[1]!_p1</definedName>
    <definedName name="oudoor" localSheetId="16">[1]!_p1</definedName>
    <definedName name="oudoor">[0]!_p1</definedName>
    <definedName name="oudoor_1" localSheetId="39">_p1</definedName>
    <definedName name="oudoor_1" localSheetId="20">_p1</definedName>
    <definedName name="oudoor_1" localSheetId="4">_p1</definedName>
    <definedName name="oudoor_1" localSheetId="25">_p1</definedName>
    <definedName name="oudoor_1" localSheetId="27">_p1</definedName>
    <definedName name="oudoor_1" localSheetId="31">_p1</definedName>
    <definedName name="oudoor_1" localSheetId="35">_p1</definedName>
    <definedName name="oudoor_1" localSheetId="33">_p1</definedName>
    <definedName name="oudoor_1" localSheetId="53">_p1</definedName>
    <definedName name="oudoor_1" localSheetId="29">_p1</definedName>
    <definedName name="oudoor_1" localSheetId="49">_p1</definedName>
    <definedName name="oudoor_1" localSheetId="6">_p1</definedName>
    <definedName name="oudoor_1" localSheetId="41">_p1</definedName>
    <definedName name="oudoor_1" localSheetId="8">_p1</definedName>
    <definedName name="oudoor_1" localSheetId="43">_p1</definedName>
    <definedName name="oudoor_1" localSheetId="10">_p1</definedName>
    <definedName name="oudoor_1" localSheetId="37">_p1</definedName>
    <definedName name="oudoor_1" localSheetId="12">_p1</definedName>
    <definedName name="oudoor_1" localSheetId="51">_p1</definedName>
    <definedName name="oudoor_1" localSheetId="14">_p1</definedName>
    <definedName name="oudoor_1" localSheetId="23">_p1</definedName>
    <definedName name="oudoor_1" localSheetId="55">_p1</definedName>
    <definedName name="oudoor_1" localSheetId="47">_p1</definedName>
    <definedName name="oudoor_1" localSheetId="18">_p1</definedName>
    <definedName name="oudoor_1" localSheetId="45">_p1</definedName>
    <definedName name="oudoor_1" localSheetId="16">_p1</definedName>
    <definedName name="oudoor_1">_p1</definedName>
    <definedName name="oudoor_2">"_p1"</definedName>
    <definedName name="oudoor_4">"_p1"</definedName>
    <definedName name="OUI">#REF!</definedName>
    <definedName name="ouluiol">#REF!</definedName>
    <definedName name="OUT" localSheetId="39">[1]!_p1</definedName>
    <definedName name="OUT" localSheetId="20">[1]!_p1</definedName>
    <definedName name="OUT" localSheetId="4">[1]!_p1</definedName>
    <definedName name="OUT" localSheetId="25">[1]!_p1</definedName>
    <definedName name="OUT" localSheetId="27">[1]!_p1</definedName>
    <definedName name="OUT" localSheetId="31">[1]!_p1</definedName>
    <definedName name="OUT" localSheetId="35">[1]!_p1</definedName>
    <definedName name="OUT" localSheetId="33">[1]!_p1</definedName>
    <definedName name="OUT" localSheetId="53">[1]!_p1</definedName>
    <definedName name="OUT" localSheetId="29">[1]!_p1</definedName>
    <definedName name="OUT" localSheetId="49">[1]!_p1</definedName>
    <definedName name="OUT" localSheetId="6">[1]!_p1</definedName>
    <definedName name="OUT" localSheetId="41">[1]!_p1</definedName>
    <definedName name="OUT" localSheetId="8">[1]!_p1</definedName>
    <definedName name="OUT" localSheetId="43">[1]!_p1</definedName>
    <definedName name="OUT" localSheetId="10">[1]!_p1</definedName>
    <definedName name="OUT" localSheetId="37">[1]!_p1</definedName>
    <definedName name="OUT" localSheetId="12">[1]!_p1</definedName>
    <definedName name="OUT" localSheetId="51">[1]!_p1</definedName>
    <definedName name="OUT" localSheetId="14">[1]!_p1</definedName>
    <definedName name="OUT" localSheetId="23">[1]!_p1</definedName>
    <definedName name="OUT" localSheetId="55">[0]!_p1</definedName>
    <definedName name="OUT" localSheetId="47">[1]!_p1</definedName>
    <definedName name="OUT" localSheetId="18">[1]!_p1</definedName>
    <definedName name="OUT" localSheetId="45">[1]!_p1</definedName>
    <definedName name="OUT" localSheetId="16">[1]!_p1</definedName>
    <definedName name="OUT">[0]!_p1</definedName>
    <definedName name="out.r">#REF!</definedName>
    <definedName name="OUT_1">#NAME?</definedName>
    <definedName name="OUT_10">#NAME?</definedName>
    <definedName name="Out_11">#NAME?</definedName>
    <definedName name="OUT_12">#NAME?</definedName>
    <definedName name="Out_13">#NAME?</definedName>
    <definedName name="OUT_15">#NAME?</definedName>
    <definedName name="OUT_16">#NAME?</definedName>
    <definedName name="OUT_17">#NAME?</definedName>
    <definedName name="OUT_18">#NAME?</definedName>
    <definedName name="OUT_19">#NAME?</definedName>
    <definedName name="OUT_2">#NAME?</definedName>
    <definedName name="OUT_20">#NAME?</definedName>
    <definedName name="OUT_21">#NAME?</definedName>
    <definedName name="OUT_22">#NAME?</definedName>
    <definedName name="OUT_3">#NAME?</definedName>
    <definedName name="OUT_4">#NAME?</definedName>
    <definedName name="Out_6">#NAME?</definedName>
    <definedName name="OUT_7">#NAME?</definedName>
    <definedName name="OUT_8">#NAME?</definedName>
    <definedName name="Out_9">#NAME?</definedName>
    <definedName name="Out_96">#REF!</definedName>
    <definedName name="outdoor" localSheetId="39">[1]!_p1</definedName>
    <definedName name="outdoor" localSheetId="20">[1]!_p1</definedName>
    <definedName name="outdoor" localSheetId="4">[1]!_p1</definedName>
    <definedName name="outdoor" localSheetId="25">[1]!_p1</definedName>
    <definedName name="outdoor" localSheetId="27">[1]!_p1</definedName>
    <definedName name="outdoor" localSheetId="31">[1]!_p1</definedName>
    <definedName name="outdoor" localSheetId="35">[1]!_p1</definedName>
    <definedName name="outdoor" localSheetId="33">[1]!_p1</definedName>
    <definedName name="outdoor" localSheetId="53">[1]!_p1</definedName>
    <definedName name="outdoor" localSheetId="29">[1]!_p1</definedName>
    <definedName name="outdoor" localSheetId="49">[1]!_p1</definedName>
    <definedName name="outdoor" localSheetId="6">[1]!_p1</definedName>
    <definedName name="outdoor" localSheetId="41">[1]!_p1</definedName>
    <definedName name="outdoor" localSheetId="8">[1]!_p1</definedName>
    <definedName name="outdoor" localSheetId="43">[1]!_p1</definedName>
    <definedName name="outdoor" localSheetId="10">[1]!_p1</definedName>
    <definedName name="outdoor" localSheetId="37">[1]!_p1</definedName>
    <definedName name="outdoor" localSheetId="12">[1]!_p1</definedName>
    <definedName name="outdoor" localSheetId="51">[1]!_p1</definedName>
    <definedName name="outdoor" localSheetId="14">[1]!_p1</definedName>
    <definedName name="outdoor" localSheetId="23">[1]!_p1</definedName>
    <definedName name="outdoor" localSheetId="55">[0]!_p1</definedName>
    <definedName name="outdoor" localSheetId="47">[1]!_p1</definedName>
    <definedName name="outdoor" localSheetId="18">[1]!_p1</definedName>
    <definedName name="outdoor" localSheetId="45">[1]!_p1</definedName>
    <definedName name="outdoor" localSheetId="16">[1]!_p1</definedName>
    <definedName name="outdoor">[0]!_p1</definedName>
    <definedName name="outdoor_1" localSheetId="39">_p1</definedName>
    <definedName name="outdoor_1" localSheetId="20">_p1</definedName>
    <definedName name="outdoor_1" localSheetId="4">_p1</definedName>
    <definedName name="outdoor_1" localSheetId="25">_p1</definedName>
    <definedName name="outdoor_1" localSheetId="27">_p1</definedName>
    <definedName name="outdoor_1" localSheetId="31">_p1</definedName>
    <definedName name="outdoor_1" localSheetId="35">_p1</definedName>
    <definedName name="outdoor_1" localSheetId="33">_p1</definedName>
    <definedName name="outdoor_1" localSheetId="53">_p1</definedName>
    <definedName name="outdoor_1" localSheetId="29">_p1</definedName>
    <definedName name="outdoor_1" localSheetId="49">_p1</definedName>
    <definedName name="outdoor_1" localSheetId="6">_p1</definedName>
    <definedName name="outdoor_1" localSheetId="41">_p1</definedName>
    <definedName name="outdoor_1" localSheetId="8">_p1</definedName>
    <definedName name="outdoor_1" localSheetId="43">_p1</definedName>
    <definedName name="outdoor_1" localSheetId="10">_p1</definedName>
    <definedName name="outdoor_1" localSheetId="37">_p1</definedName>
    <definedName name="outdoor_1" localSheetId="12">_p1</definedName>
    <definedName name="outdoor_1" localSheetId="51">_p1</definedName>
    <definedName name="outdoor_1" localSheetId="14">_p1</definedName>
    <definedName name="outdoor_1" localSheetId="23">_p1</definedName>
    <definedName name="outdoor_1" localSheetId="55">_p1</definedName>
    <definedName name="outdoor_1" localSheetId="47">_p1</definedName>
    <definedName name="outdoor_1" localSheetId="18">_p1</definedName>
    <definedName name="outdoor_1" localSheetId="45">_p1</definedName>
    <definedName name="outdoor_1" localSheetId="16">_p1</definedName>
    <definedName name="outdoor_1">_p1</definedName>
    <definedName name="OUTDOOR_15">#REF!</definedName>
    <definedName name="OUTDOOR_16">#REF!</definedName>
    <definedName name="OUTDOOR_17">#REF!</definedName>
    <definedName name="OUTDOOR_18">#REF!</definedName>
    <definedName name="OUTDOOR_19">#REF!</definedName>
    <definedName name="OUTDOOR_2">#REF!</definedName>
    <definedName name="OUTDOOR_3">#REF!</definedName>
    <definedName name="OUTDOOR_4">#REF!</definedName>
    <definedName name="outdoor1">#REF!</definedName>
    <definedName name="outdoor1_1" localSheetId="39">_p1</definedName>
    <definedName name="outdoor1_1" localSheetId="20">_p1</definedName>
    <definedName name="outdoor1_1" localSheetId="4">_p1</definedName>
    <definedName name="outdoor1_1" localSheetId="25">_p1</definedName>
    <definedName name="outdoor1_1" localSheetId="27">_p1</definedName>
    <definedName name="outdoor1_1" localSheetId="31">_p1</definedName>
    <definedName name="outdoor1_1" localSheetId="35">_p1</definedName>
    <definedName name="outdoor1_1" localSheetId="33">_p1</definedName>
    <definedName name="outdoor1_1" localSheetId="53">_p1</definedName>
    <definedName name="outdoor1_1" localSheetId="29">_p1</definedName>
    <definedName name="outdoor1_1" localSheetId="49">_p1</definedName>
    <definedName name="outdoor1_1" localSheetId="6">_p1</definedName>
    <definedName name="outdoor1_1" localSheetId="41">_p1</definedName>
    <definedName name="outdoor1_1" localSheetId="8">_p1</definedName>
    <definedName name="outdoor1_1" localSheetId="43">_p1</definedName>
    <definedName name="outdoor1_1" localSheetId="10">_p1</definedName>
    <definedName name="outdoor1_1" localSheetId="37">_p1</definedName>
    <definedName name="outdoor1_1" localSheetId="12">_p1</definedName>
    <definedName name="outdoor1_1" localSheetId="51">_p1</definedName>
    <definedName name="outdoor1_1" localSheetId="14">_p1</definedName>
    <definedName name="outdoor1_1" localSheetId="23">_p1</definedName>
    <definedName name="outdoor1_1" localSheetId="55">_p1</definedName>
    <definedName name="outdoor1_1" localSheetId="47">_p1</definedName>
    <definedName name="outdoor1_1" localSheetId="18">_p1</definedName>
    <definedName name="outdoor1_1" localSheetId="45">_p1</definedName>
    <definedName name="outdoor1_1" localSheetId="16">_p1</definedName>
    <definedName name="outdoor1_1">_p1</definedName>
    <definedName name="outdoor1_15">#REF!</definedName>
    <definedName name="outdoor1_16">#REF!</definedName>
    <definedName name="outdoor1_17">#REF!</definedName>
    <definedName name="outdoor1_18">#REF!</definedName>
    <definedName name="outdoor1_19">#REF!</definedName>
    <definedName name="outdoor1_2">#REF!</definedName>
    <definedName name="outdoor1_3">#REF!</definedName>
    <definedName name="outdoor1_4">#REF!</definedName>
    <definedName name="outdoor2">#REF!</definedName>
    <definedName name="outdoro" localSheetId="39">[1]!_p1</definedName>
    <definedName name="outdoro" localSheetId="20">[1]!_p1</definedName>
    <definedName name="outdoro" localSheetId="4">[1]!_p1</definedName>
    <definedName name="outdoro" localSheetId="25">[1]!_p1</definedName>
    <definedName name="outdoro" localSheetId="27">[1]!_p1</definedName>
    <definedName name="outdoro" localSheetId="31">[1]!_p1</definedName>
    <definedName name="outdoro" localSheetId="35">[1]!_p1</definedName>
    <definedName name="outdoro" localSheetId="33">[1]!_p1</definedName>
    <definedName name="outdoro" localSheetId="53">[1]!_p1</definedName>
    <definedName name="outdoro" localSheetId="29">[1]!_p1</definedName>
    <definedName name="outdoro" localSheetId="49">[1]!_p1</definedName>
    <definedName name="outdoro" localSheetId="6">[1]!_p1</definedName>
    <definedName name="outdoro" localSheetId="41">[1]!_p1</definedName>
    <definedName name="outdoro" localSheetId="8">[1]!_p1</definedName>
    <definedName name="outdoro" localSheetId="43">[1]!_p1</definedName>
    <definedName name="outdoro" localSheetId="10">[1]!_p1</definedName>
    <definedName name="outdoro" localSheetId="37">[1]!_p1</definedName>
    <definedName name="outdoro" localSheetId="12">[1]!_p1</definedName>
    <definedName name="outdoro" localSheetId="51">[1]!_p1</definedName>
    <definedName name="outdoro" localSheetId="14">[1]!_p1</definedName>
    <definedName name="outdoro" localSheetId="23">[1]!_p1</definedName>
    <definedName name="outdoro" localSheetId="55">[0]!_p1</definedName>
    <definedName name="outdoro" localSheetId="47">[1]!_p1</definedName>
    <definedName name="outdoro" localSheetId="18">[1]!_p1</definedName>
    <definedName name="outdoro" localSheetId="45">[1]!_p1</definedName>
    <definedName name="outdoro" localSheetId="16">[1]!_p1</definedName>
    <definedName name="outdoro">[0]!_p1</definedName>
    <definedName name="outdoro_1" localSheetId="39">_p1</definedName>
    <definedName name="outdoro_1" localSheetId="20">_p1</definedName>
    <definedName name="outdoro_1" localSheetId="4">_p1</definedName>
    <definedName name="outdoro_1" localSheetId="25">_p1</definedName>
    <definedName name="outdoro_1" localSheetId="27">_p1</definedName>
    <definedName name="outdoro_1" localSheetId="31">_p1</definedName>
    <definedName name="outdoro_1" localSheetId="35">_p1</definedName>
    <definedName name="outdoro_1" localSheetId="33">_p1</definedName>
    <definedName name="outdoro_1" localSheetId="53">_p1</definedName>
    <definedName name="outdoro_1" localSheetId="29">_p1</definedName>
    <definedName name="outdoro_1" localSheetId="49">_p1</definedName>
    <definedName name="outdoro_1" localSheetId="6">_p1</definedName>
    <definedName name="outdoro_1" localSheetId="41">_p1</definedName>
    <definedName name="outdoro_1" localSheetId="8">_p1</definedName>
    <definedName name="outdoro_1" localSheetId="43">_p1</definedName>
    <definedName name="outdoro_1" localSheetId="10">_p1</definedName>
    <definedName name="outdoro_1" localSheetId="37">_p1</definedName>
    <definedName name="outdoro_1" localSheetId="12">_p1</definedName>
    <definedName name="outdoro_1" localSheetId="51">_p1</definedName>
    <definedName name="outdoro_1" localSheetId="14">_p1</definedName>
    <definedName name="outdoro_1" localSheetId="23">_p1</definedName>
    <definedName name="outdoro_1" localSheetId="55">_p1</definedName>
    <definedName name="outdoro_1" localSheetId="47">_p1</definedName>
    <definedName name="outdoro_1" localSheetId="18">_p1</definedName>
    <definedName name="outdoro_1" localSheetId="45">_p1</definedName>
    <definedName name="outdoro_1" localSheetId="16">_p1</definedName>
    <definedName name="outdoro_1">_p1</definedName>
    <definedName name="outdoro_10">#NAME?</definedName>
    <definedName name="outdoro_16">#NAME?</definedName>
    <definedName name="outdoro_19">#NAME?</definedName>
    <definedName name="outdoro_2">"_p1"</definedName>
    <definedName name="outdoro_22">#NAME?</definedName>
    <definedName name="outdoro_3">#NAME?</definedName>
    <definedName name="outdoro_4">"_p1"</definedName>
    <definedName name="OUTDR" localSheetId="39">[1]!_p1</definedName>
    <definedName name="OUTDR" localSheetId="20">[1]!_p1</definedName>
    <definedName name="OUTDR" localSheetId="4">[1]!_p1</definedName>
    <definedName name="OUTDR" localSheetId="25">[1]!_p1</definedName>
    <definedName name="OUTDR" localSheetId="27">[1]!_p1</definedName>
    <definedName name="OUTDR" localSheetId="31">[1]!_p1</definedName>
    <definedName name="OUTDR" localSheetId="35">[1]!_p1</definedName>
    <definedName name="OUTDR" localSheetId="33">[1]!_p1</definedName>
    <definedName name="OUTDR" localSheetId="53">[1]!_p1</definedName>
    <definedName name="OUTDR" localSheetId="29">[1]!_p1</definedName>
    <definedName name="OUTDR" localSheetId="49">[1]!_p1</definedName>
    <definedName name="OUTDR" localSheetId="6">[1]!_p1</definedName>
    <definedName name="OUTDR" localSheetId="41">[1]!_p1</definedName>
    <definedName name="OUTDR" localSheetId="8">[1]!_p1</definedName>
    <definedName name="OUTDR" localSheetId="43">[1]!_p1</definedName>
    <definedName name="OUTDR" localSheetId="10">[1]!_p1</definedName>
    <definedName name="OUTDR" localSheetId="37">[1]!_p1</definedName>
    <definedName name="OUTDR" localSheetId="12">[1]!_p1</definedName>
    <definedName name="OUTDR" localSheetId="51">[1]!_p1</definedName>
    <definedName name="OUTDR" localSheetId="14">[1]!_p1</definedName>
    <definedName name="OUTDR" localSheetId="23">[1]!_p1</definedName>
    <definedName name="OUTDR" localSheetId="55">[0]!_p1</definedName>
    <definedName name="OUTDR" localSheetId="47">[1]!_p1</definedName>
    <definedName name="OUTDR" localSheetId="18">[1]!_p1</definedName>
    <definedName name="OUTDR" localSheetId="45">[1]!_p1</definedName>
    <definedName name="OUTDR" localSheetId="16">[1]!_p1</definedName>
    <definedName name="OUTDR">[0]!_p1</definedName>
    <definedName name="OUTDR_1" localSheetId="39">_p1</definedName>
    <definedName name="OUTDR_1" localSheetId="20">_p1</definedName>
    <definedName name="OUTDR_1" localSheetId="4">_p1</definedName>
    <definedName name="OUTDR_1" localSheetId="25">_p1</definedName>
    <definedName name="OUTDR_1" localSheetId="27">_p1</definedName>
    <definedName name="OUTDR_1" localSheetId="31">_p1</definedName>
    <definedName name="OUTDR_1" localSheetId="35">_p1</definedName>
    <definedName name="OUTDR_1" localSheetId="33">_p1</definedName>
    <definedName name="OUTDR_1" localSheetId="53">_p1</definedName>
    <definedName name="OUTDR_1" localSheetId="29">_p1</definedName>
    <definedName name="OUTDR_1" localSheetId="49">_p1</definedName>
    <definedName name="OUTDR_1" localSheetId="6">_p1</definedName>
    <definedName name="OUTDR_1" localSheetId="41">_p1</definedName>
    <definedName name="OUTDR_1" localSheetId="8">_p1</definedName>
    <definedName name="OUTDR_1" localSheetId="43">_p1</definedName>
    <definedName name="OUTDR_1" localSheetId="10">_p1</definedName>
    <definedName name="OUTDR_1" localSheetId="37">_p1</definedName>
    <definedName name="OUTDR_1" localSheetId="12">_p1</definedName>
    <definedName name="OUTDR_1" localSheetId="51">_p1</definedName>
    <definedName name="OUTDR_1" localSheetId="14">_p1</definedName>
    <definedName name="OUTDR_1" localSheetId="23">_p1</definedName>
    <definedName name="OUTDR_1" localSheetId="55">_p1</definedName>
    <definedName name="OUTDR_1" localSheetId="47">_p1</definedName>
    <definedName name="OUTDR_1" localSheetId="18">_p1</definedName>
    <definedName name="OUTDR_1" localSheetId="45">_p1</definedName>
    <definedName name="OUTDR_1" localSheetId="16">_p1</definedName>
    <definedName name="OUTDR_1">_p1</definedName>
    <definedName name="OUTDR_10">#NAME?</definedName>
    <definedName name="OUTDR_16">#NAME?</definedName>
    <definedName name="OUTDR_19">#NAME?</definedName>
    <definedName name="OUTDR_2">"_p1"</definedName>
    <definedName name="OUTDR_22">#NAME?</definedName>
    <definedName name="OUTDR_3">#NAME?</definedName>
    <definedName name="OUTDR_4">"_p1"</definedName>
    <definedName name="outra">#REF!</definedName>
    <definedName name="OUTRAS">#REF!</definedName>
    <definedName name="outro" localSheetId="39">[1]!_p1</definedName>
    <definedName name="outro" localSheetId="20">[1]!_p1</definedName>
    <definedName name="outro" localSheetId="4">[1]!_p1</definedName>
    <definedName name="outro" localSheetId="25">[1]!_p1</definedName>
    <definedName name="outro" localSheetId="27">[1]!_p1</definedName>
    <definedName name="outro" localSheetId="31">[1]!_p1</definedName>
    <definedName name="outro" localSheetId="35">[1]!_p1</definedName>
    <definedName name="outro" localSheetId="33">[1]!_p1</definedName>
    <definedName name="outro" localSheetId="53">[1]!_p1</definedName>
    <definedName name="outro" localSheetId="29">[1]!_p1</definedName>
    <definedName name="outro" localSheetId="49">[1]!_p1</definedName>
    <definedName name="outro" localSheetId="6">[1]!_p1</definedName>
    <definedName name="outro" localSheetId="41">[1]!_p1</definedName>
    <definedName name="outro" localSheetId="8">[1]!_p1</definedName>
    <definedName name="outro" localSheetId="43">[1]!_p1</definedName>
    <definedName name="outro" localSheetId="10">[1]!_p1</definedName>
    <definedName name="outro" localSheetId="37">[1]!_p1</definedName>
    <definedName name="outro" localSheetId="12">[1]!_p1</definedName>
    <definedName name="outro" localSheetId="51">[1]!_p1</definedName>
    <definedName name="outro" localSheetId="14">[1]!_p1</definedName>
    <definedName name="outro" localSheetId="23">[1]!_p1</definedName>
    <definedName name="outro" localSheetId="55">[0]!_p1</definedName>
    <definedName name="outro" localSheetId="47">[1]!_p1</definedName>
    <definedName name="outro" localSheetId="18">[1]!_p1</definedName>
    <definedName name="outro" localSheetId="45">[1]!_p1</definedName>
    <definedName name="outro" localSheetId="16">[1]!_p1</definedName>
    <definedName name="outro">[0]!_p1</definedName>
    <definedName name="outu" localSheetId="39">[1]!_p1</definedName>
    <definedName name="outu" localSheetId="20">[1]!_p1</definedName>
    <definedName name="outu" localSheetId="4">[1]!_p1</definedName>
    <definedName name="outu" localSheetId="25">[1]!_p1</definedName>
    <definedName name="outu" localSheetId="27">[1]!_p1</definedName>
    <definedName name="outu" localSheetId="31">[1]!_p1</definedName>
    <definedName name="outu" localSheetId="35">[1]!_p1</definedName>
    <definedName name="outu" localSheetId="33">[1]!_p1</definedName>
    <definedName name="outu" localSheetId="53">[1]!_p1</definedName>
    <definedName name="outu" localSheetId="29">[1]!_p1</definedName>
    <definedName name="outu" localSheetId="49">[1]!_p1</definedName>
    <definedName name="outu" localSheetId="6">[1]!_p1</definedName>
    <definedName name="outu" localSheetId="41">[1]!_p1</definedName>
    <definedName name="outu" localSheetId="8">[1]!_p1</definedName>
    <definedName name="outu" localSheetId="43">[1]!_p1</definedName>
    <definedName name="outu" localSheetId="10">[1]!_p1</definedName>
    <definedName name="outu" localSheetId="37">[1]!_p1</definedName>
    <definedName name="outu" localSheetId="12">[1]!_p1</definedName>
    <definedName name="outu" localSheetId="51">[1]!_p1</definedName>
    <definedName name="outu" localSheetId="14">[1]!_p1</definedName>
    <definedName name="outu" localSheetId="23">[1]!_p1</definedName>
    <definedName name="outu" localSheetId="55">[0]!_p1</definedName>
    <definedName name="outu" localSheetId="47">[1]!_p1</definedName>
    <definedName name="outu" localSheetId="18">[1]!_p1</definedName>
    <definedName name="outu" localSheetId="45">[1]!_p1</definedName>
    <definedName name="outu" localSheetId="16">[1]!_p1</definedName>
    <definedName name="outu">[0]!_p1</definedName>
    <definedName name="outu_1" localSheetId="39">_p1</definedName>
    <definedName name="outu_1" localSheetId="20">_p1</definedName>
    <definedName name="outu_1" localSheetId="4">_p1</definedName>
    <definedName name="outu_1" localSheetId="25">_p1</definedName>
    <definedName name="outu_1" localSheetId="27">_p1</definedName>
    <definedName name="outu_1" localSheetId="31">_p1</definedName>
    <definedName name="outu_1" localSheetId="35">_p1</definedName>
    <definedName name="outu_1" localSheetId="33">_p1</definedName>
    <definedName name="outu_1" localSheetId="53">_p1</definedName>
    <definedName name="outu_1" localSheetId="29">_p1</definedName>
    <definedName name="outu_1" localSheetId="49">_p1</definedName>
    <definedName name="outu_1" localSheetId="6">_p1</definedName>
    <definedName name="outu_1" localSheetId="41">_p1</definedName>
    <definedName name="outu_1" localSheetId="8">_p1</definedName>
    <definedName name="outu_1" localSheetId="43">_p1</definedName>
    <definedName name="outu_1" localSheetId="10">_p1</definedName>
    <definedName name="outu_1" localSheetId="37">_p1</definedName>
    <definedName name="outu_1" localSheetId="12">_p1</definedName>
    <definedName name="outu_1" localSheetId="51">_p1</definedName>
    <definedName name="outu_1" localSheetId="14">_p1</definedName>
    <definedName name="outu_1" localSheetId="23">_p1</definedName>
    <definedName name="outu_1" localSheetId="55">_p1</definedName>
    <definedName name="outu_1" localSheetId="47">_p1</definedName>
    <definedName name="outu_1" localSheetId="18">_p1</definedName>
    <definedName name="outu_1" localSheetId="45">_p1</definedName>
    <definedName name="outu_1" localSheetId="16">_p1</definedName>
    <definedName name="outu_1">_p1</definedName>
    <definedName name="outu_2">"_p1"</definedName>
    <definedName name="outu_3">#NAME?</definedName>
    <definedName name="outu_4">"_p1"</definedName>
    <definedName name="Outubro">#REF!</definedName>
    <definedName name="Ownership" localSheetId="39" hidden="1">OFFSET([1]!Data.Top.Left,1,0)</definedName>
    <definedName name="Ownership" localSheetId="20" hidden="1">OFFSET([1]!Data.Top.Left,1,0)</definedName>
    <definedName name="Ownership" localSheetId="4" hidden="1">OFFSET([1]!Data.Top.Left,1,0)</definedName>
    <definedName name="Ownership" localSheetId="25" hidden="1">OFFSET([1]!Data.Top.Left,1,0)</definedName>
    <definedName name="Ownership" localSheetId="27" hidden="1">OFFSET([1]!Data.Top.Left,1,0)</definedName>
    <definedName name="Ownership" localSheetId="31" hidden="1">OFFSET([1]!Data.Top.Left,1,0)</definedName>
    <definedName name="Ownership" localSheetId="35" hidden="1">OFFSET([1]!Data.Top.Left,1,0)</definedName>
    <definedName name="Ownership" localSheetId="33" hidden="1">OFFSET([1]!Data.Top.Left,1,0)</definedName>
    <definedName name="Ownership" localSheetId="53" hidden="1">OFFSET([1]!Data.Top.Left,1,0)</definedName>
    <definedName name="Ownership" localSheetId="29" hidden="1">OFFSET([1]!Data.Top.Left,1,0)</definedName>
    <definedName name="Ownership" localSheetId="49" hidden="1">OFFSET([1]!Data.Top.Left,1,0)</definedName>
    <definedName name="Ownership" localSheetId="6" hidden="1">OFFSET([1]!Data.Top.Left,1,0)</definedName>
    <definedName name="Ownership" localSheetId="41" hidden="1">OFFSET([1]!Data.Top.Left,1,0)</definedName>
    <definedName name="Ownership" localSheetId="8" hidden="1">OFFSET([1]!Data.Top.Left,1,0)</definedName>
    <definedName name="Ownership" localSheetId="43" hidden="1">OFFSET([1]!Data.Top.Left,1,0)</definedName>
    <definedName name="Ownership" localSheetId="10" hidden="1">OFFSET([1]!Data.Top.Left,1,0)</definedName>
    <definedName name="Ownership" localSheetId="37" hidden="1">OFFSET([1]!Data.Top.Left,1,0)</definedName>
    <definedName name="Ownership" localSheetId="12" hidden="1">OFFSET([1]!Data.Top.Left,1,0)</definedName>
    <definedName name="Ownership" localSheetId="51" hidden="1">OFFSET([1]!Data.Top.Left,1,0)</definedName>
    <definedName name="Ownership" localSheetId="14" hidden="1">OFFSET([1]!Data.Top.Left,1,0)</definedName>
    <definedName name="Ownership" localSheetId="23" hidden="1">OFFSET([1]!Data.Top.Left,1,0)</definedName>
    <definedName name="Ownership" localSheetId="55" hidden="1">OFFSET([0]!Data.Top.Left,1,0)</definedName>
    <definedName name="Ownership" localSheetId="47" hidden="1">OFFSET([1]!Data.Top.Left,1,0)</definedName>
    <definedName name="Ownership" localSheetId="18" hidden="1">OFFSET([1]!Data.Top.Left,1,0)</definedName>
    <definedName name="Ownership" localSheetId="45" hidden="1">OFFSET([1]!Data.Top.Left,1,0)</definedName>
    <definedName name="Ownership" localSheetId="16" hidden="1">OFFSET([1]!Data.Top.Left,1,0)</definedName>
    <definedName name="Ownership" hidden="1">OFFSET([0]!Data.Top.Left,1,0)</definedName>
    <definedName name="oy">#REF!</definedName>
    <definedName name="oyo" localSheetId="25" hidden="1">{#N/A,#N/A,FALSE,"Sheet1 (2)"}</definedName>
    <definedName name="oyo" localSheetId="27" hidden="1">{#N/A,#N/A,FALSE,"Sheet1 (2)"}</definedName>
    <definedName name="oyo" localSheetId="31" hidden="1">{#N/A,#N/A,FALSE,"Sheet1 (2)"}</definedName>
    <definedName name="oyo" localSheetId="29" hidden="1">{#N/A,#N/A,FALSE,"Sheet1 (2)"}</definedName>
    <definedName name="oyo" localSheetId="23" hidden="1">{#N/A,#N/A,FALSE,"Sheet1 (2)"}</definedName>
    <definedName name="oyo" localSheetId="55" hidden="1">{#N/A,#N/A,FALSE,"Sheet1 (2)"}</definedName>
    <definedName name="oyo" hidden="1">{#N/A,#N/A,FALSE,"Sheet1 (2)"}</definedName>
    <definedName name="O행">#REF!</definedName>
    <definedName name="p" localSheetId="39">[1]!_p1</definedName>
    <definedName name="p" localSheetId="20">[1]!_p1</definedName>
    <definedName name="p" localSheetId="4">[1]!_p1</definedName>
    <definedName name="p" localSheetId="25">[1]!_p1</definedName>
    <definedName name="p" localSheetId="27">[1]!_p1</definedName>
    <definedName name="p" localSheetId="31">[1]!_p1</definedName>
    <definedName name="p" localSheetId="35">[1]!_p1</definedName>
    <definedName name="p" localSheetId="33">[1]!_p1</definedName>
    <definedName name="p" localSheetId="53">[1]!_p1</definedName>
    <definedName name="p" localSheetId="29">[1]!_p1</definedName>
    <definedName name="p" localSheetId="49">[1]!_p1</definedName>
    <definedName name="p" localSheetId="6">[1]!_p1</definedName>
    <definedName name="p" localSheetId="41">[1]!_p1</definedName>
    <definedName name="p" localSheetId="8">[1]!_p1</definedName>
    <definedName name="p" localSheetId="43">[1]!_p1</definedName>
    <definedName name="p" localSheetId="10">[1]!_p1</definedName>
    <definedName name="p" localSheetId="37">[1]!_p1</definedName>
    <definedName name="p" localSheetId="12">[1]!_p1</definedName>
    <definedName name="p" localSheetId="51">[1]!_p1</definedName>
    <definedName name="p" localSheetId="14">[1]!_p1</definedName>
    <definedName name="p" localSheetId="23">[1]!_p1</definedName>
    <definedName name="p" localSheetId="55">[0]!_p1</definedName>
    <definedName name="p" localSheetId="47">[1]!_p1</definedName>
    <definedName name="p" localSheetId="18">[1]!_p1</definedName>
    <definedName name="p" localSheetId="45">[1]!_p1</definedName>
    <definedName name="p" localSheetId="16">[1]!_p1</definedName>
    <definedName name="p">[0]!_p1</definedName>
    <definedName name="p_1" localSheetId="39">_p1</definedName>
    <definedName name="p_1" localSheetId="20">_p1</definedName>
    <definedName name="p_1" localSheetId="4">_p1</definedName>
    <definedName name="p_1" localSheetId="25">_p1</definedName>
    <definedName name="p_1" localSheetId="27">_p1</definedName>
    <definedName name="p_1" localSheetId="31">_p1</definedName>
    <definedName name="p_1" localSheetId="35">_p1</definedName>
    <definedName name="p_1" localSheetId="33">_p1</definedName>
    <definedName name="p_1" localSheetId="53">_p1</definedName>
    <definedName name="p_1" localSheetId="29">_p1</definedName>
    <definedName name="p_1" localSheetId="49">_p1</definedName>
    <definedName name="p_1" localSheetId="6">_p1</definedName>
    <definedName name="p_1" localSheetId="41">_p1</definedName>
    <definedName name="p_1" localSheetId="8">_p1</definedName>
    <definedName name="p_1" localSheetId="43">_p1</definedName>
    <definedName name="p_1" localSheetId="10">_p1</definedName>
    <definedName name="p_1" localSheetId="37">_p1</definedName>
    <definedName name="p_1" localSheetId="12">_p1</definedName>
    <definedName name="p_1" localSheetId="51">_p1</definedName>
    <definedName name="p_1" localSheetId="14">_p1</definedName>
    <definedName name="p_1" localSheetId="23">_p1</definedName>
    <definedName name="p_1" localSheetId="55">_p1</definedName>
    <definedName name="p_1" localSheetId="47">_p1</definedName>
    <definedName name="p_1" localSheetId="18">_p1</definedName>
    <definedName name="p_1" localSheetId="45">_p1</definedName>
    <definedName name="p_1" localSheetId="16">_p1</definedName>
    <definedName name="p_1">_p1</definedName>
    <definedName name="p_2" localSheetId="39">_p1</definedName>
    <definedName name="p_2" localSheetId="20">_p1</definedName>
    <definedName name="p_2" localSheetId="4">_p1</definedName>
    <definedName name="p_2" localSheetId="25">_p1</definedName>
    <definedName name="p_2" localSheetId="27">_p1</definedName>
    <definedName name="p_2" localSheetId="31">_p1</definedName>
    <definedName name="p_2" localSheetId="35">_p1</definedName>
    <definedName name="p_2" localSheetId="33">_p1</definedName>
    <definedName name="p_2" localSheetId="53">_p1</definedName>
    <definedName name="p_2" localSheetId="29">_p1</definedName>
    <definedName name="p_2" localSheetId="49">_p1</definedName>
    <definedName name="p_2" localSheetId="6">_p1</definedName>
    <definedName name="p_2" localSheetId="41">_p1</definedName>
    <definedName name="p_2" localSheetId="8">_p1</definedName>
    <definedName name="p_2" localSheetId="43">_p1</definedName>
    <definedName name="p_2" localSheetId="10">_p1</definedName>
    <definedName name="p_2" localSheetId="37">_p1</definedName>
    <definedName name="p_2" localSheetId="12">_p1</definedName>
    <definedName name="p_2" localSheetId="51">_p1</definedName>
    <definedName name="p_2" localSheetId="14">_p1</definedName>
    <definedName name="p_2" localSheetId="23">_p1</definedName>
    <definedName name="p_2" localSheetId="55">_p1</definedName>
    <definedName name="p_2" localSheetId="47">_p1</definedName>
    <definedName name="p_2" localSheetId="18">_p1</definedName>
    <definedName name="p_2" localSheetId="45">_p1</definedName>
    <definedName name="p_2" localSheetId="16">_p1</definedName>
    <definedName name="p_2">_p1</definedName>
    <definedName name="p_3" localSheetId="39">_p1</definedName>
    <definedName name="p_3" localSheetId="20">_p1</definedName>
    <definedName name="p_3" localSheetId="4">_p1</definedName>
    <definedName name="p_3" localSheetId="25">_p1</definedName>
    <definedName name="p_3" localSheetId="27">_p1</definedName>
    <definedName name="p_3" localSheetId="31">_p1</definedName>
    <definedName name="p_3" localSheetId="35">_p1</definedName>
    <definedName name="p_3" localSheetId="33">_p1</definedName>
    <definedName name="p_3" localSheetId="53">_p1</definedName>
    <definedName name="p_3" localSheetId="29">_p1</definedName>
    <definedName name="p_3" localSheetId="49">_p1</definedName>
    <definedName name="p_3" localSheetId="6">_p1</definedName>
    <definedName name="p_3" localSheetId="41">_p1</definedName>
    <definedName name="p_3" localSheetId="8">_p1</definedName>
    <definedName name="p_3" localSheetId="43">_p1</definedName>
    <definedName name="p_3" localSheetId="10">_p1</definedName>
    <definedName name="p_3" localSheetId="37">_p1</definedName>
    <definedName name="p_3" localSheetId="12">_p1</definedName>
    <definedName name="p_3" localSheetId="51">_p1</definedName>
    <definedName name="p_3" localSheetId="14">_p1</definedName>
    <definedName name="p_3" localSheetId="23">_p1</definedName>
    <definedName name="p_3" localSheetId="55">_p1</definedName>
    <definedName name="p_3" localSheetId="47">_p1</definedName>
    <definedName name="p_3" localSheetId="18">_p1</definedName>
    <definedName name="p_3" localSheetId="45">_p1</definedName>
    <definedName name="p_3" localSheetId="16">_p1</definedName>
    <definedName name="p_3">_p1</definedName>
    <definedName name="p_4" localSheetId="39">_p1</definedName>
    <definedName name="p_4" localSheetId="20">_p1</definedName>
    <definedName name="p_4" localSheetId="4">_p1</definedName>
    <definedName name="p_4" localSheetId="25">_p1</definedName>
    <definedName name="p_4" localSheetId="27">_p1</definedName>
    <definedName name="p_4" localSheetId="31">_p1</definedName>
    <definedName name="p_4" localSheetId="35">_p1</definedName>
    <definedName name="p_4" localSheetId="33">_p1</definedName>
    <definedName name="p_4" localSheetId="53">_p1</definedName>
    <definedName name="p_4" localSheetId="29">_p1</definedName>
    <definedName name="p_4" localSheetId="49">_p1</definedName>
    <definedName name="p_4" localSheetId="6">_p1</definedName>
    <definedName name="p_4" localSheetId="41">_p1</definedName>
    <definedName name="p_4" localSheetId="8">_p1</definedName>
    <definedName name="p_4" localSheetId="43">_p1</definedName>
    <definedName name="p_4" localSheetId="10">_p1</definedName>
    <definedName name="p_4" localSheetId="37">_p1</definedName>
    <definedName name="p_4" localSheetId="12">_p1</definedName>
    <definedName name="p_4" localSheetId="51">_p1</definedName>
    <definedName name="p_4" localSheetId="14">_p1</definedName>
    <definedName name="p_4" localSheetId="23">_p1</definedName>
    <definedName name="p_4" localSheetId="55">_p1</definedName>
    <definedName name="p_4" localSheetId="47">_p1</definedName>
    <definedName name="p_4" localSheetId="18">_p1</definedName>
    <definedName name="p_4" localSheetId="45">_p1</definedName>
    <definedName name="p_4" localSheetId="16">_p1</definedName>
    <definedName name="p_4">_p1</definedName>
    <definedName name="P´">#REF!</definedName>
    <definedName name="p13.Bk_Depn_Schedule">#REF!</definedName>
    <definedName name="P299Q">#REF!</definedName>
    <definedName name="PA" localSheetId="39">[1]!_p1</definedName>
    <definedName name="PA" localSheetId="20">[1]!_p1</definedName>
    <definedName name="PA" localSheetId="4">[1]!_p1</definedName>
    <definedName name="PA" localSheetId="25">[1]!_p1</definedName>
    <definedName name="PA" localSheetId="27">[1]!_p1</definedName>
    <definedName name="PA" localSheetId="31">[1]!_p1</definedName>
    <definedName name="PA" localSheetId="35">[1]!_p1</definedName>
    <definedName name="PA" localSheetId="33">[1]!_p1</definedName>
    <definedName name="PA" localSheetId="53">[1]!_p1</definedName>
    <definedName name="PA" localSheetId="29">[1]!_p1</definedName>
    <definedName name="PA" localSheetId="49">[1]!_p1</definedName>
    <definedName name="PA" localSheetId="6">[1]!_p1</definedName>
    <definedName name="PA" localSheetId="41">[1]!_p1</definedName>
    <definedName name="PA" localSheetId="8">[1]!_p1</definedName>
    <definedName name="PA" localSheetId="43">[1]!_p1</definedName>
    <definedName name="PA" localSheetId="10">[1]!_p1</definedName>
    <definedName name="PA" localSheetId="37">[1]!_p1</definedName>
    <definedName name="PA" localSheetId="12">[1]!_p1</definedName>
    <definedName name="PA" localSheetId="51">[1]!_p1</definedName>
    <definedName name="PA" localSheetId="14">[1]!_p1</definedName>
    <definedName name="PA" localSheetId="23">[1]!_p1</definedName>
    <definedName name="PA" localSheetId="55">[0]!_p1</definedName>
    <definedName name="PA" localSheetId="47">[1]!_p1</definedName>
    <definedName name="PA" localSheetId="18">[1]!_p1</definedName>
    <definedName name="PA" localSheetId="45">[1]!_p1</definedName>
    <definedName name="PA" localSheetId="16">[1]!_p1</definedName>
    <definedName name="PA">[0]!_p1</definedName>
    <definedName name="PA_1" localSheetId="39">_p1</definedName>
    <definedName name="PA_1" localSheetId="20">_p1</definedName>
    <definedName name="PA_1" localSheetId="4">_p1</definedName>
    <definedName name="PA_1" localSheetId="25">_p1</definedName>
    <definedName name="PA_1" localSheetId="27">_p1</definedName>
    <definedName name="PA_1" localSheetId="31">_p1</definedName>
    <definedName name="PA_1" localSheetId="35">_p1</definedName>
    <definedName name="PA_1" localSheetId="33">_p1</definedName>
    <definedName name="PA_1" localSheetId="53">_p1</definedName>
    <definedName name="PA_1" localSheetId="29">_p1</definedName>
    <definedName name="PA_1" localSheetId="49">_p1</definedName>
    <definedName name="PA_1" localSheetId="6">_p1</definedName>
    <definedName name="PA_1" localSheetId="41">_p1</definedName>
    <definedName name="PA_1" localSheetId="8">_p1</definedName>
    <definedName name="PA_1" localSheetId="43">_p1</definedName>
    <definedName name="PA_1" localSheetId="10">_p1</definedName>
    <definedName name="PA_1" localSheetId="37">_p1</definedName>
    <definedName name="PA_1" localSheetId="12">_p1</definedName>
    <definedName name="PA_1" localSheetId="51">_p1</definedName>
    <definedName name="PA_1" localSheetId="14">_p1</definedName>
    <definedName name="PA_1" localSheetId="23">_p1</definedName>
    <definedName name="PA_1" localSheetId="55">_p1</definedName>
    <definedName name="PA_1" localSheetId="47">_p1</definedName>
    <definedName name="PA_1" localSheetId="18">_p1</definedName>
    <definedName name="PA_1" localSheetId="45">_p1</definedName>
    <definedName name="PA_1" localSheetId="16">_p1</definedName>
    <definedName name="PA_1">_p1</definedName>
    <definedName name="PA_2" localSheetId="39">_p1</definedName>
    <definedName name="PA_2" localSheetId="20">_p1</definedName>
    <definedName name="PA_2" localSheetId="4">_p1</definedName>
    <definedName name="PA_2" localSheetId="25">_p1</definedName>
    <definedName name="PA_2" localSheetId="27">_p1</definedName>
    <definedName name="PA_2" localSheetId="31">_p1</definedName>
    <definedName name="PA_2" localSheetId="35">_p1</definedName>
    <definedName name="PA_2" localSheetId="33">_p1</definedName>
    <definedName name="PA_2" localSheetId="53">_p1</definedName>
    <definedName name="PA_2" localSheetId="29">_p1</definedName>
    <definedName name="PA_2" localSheetId="49">_p1</definedName>
    <definedName name="PA_2" localSheetId="6">_p1</definedName>
    <definedName name="PA_2" localSheetId="41">_p1</definedName>
    <definedName name="PA_2" localSheetId="8">_p1</definedName>
    <definedName name="PA_2" localSheetId="43">_p1</definedName>
    <definedName name="PA_2" localSheetId="10">_p1</definedName>
    <definedName name="PA_2" localSheetId="37">_p1</definedName>
    <definedName name="PA_2" localSheetId="12">_p1</definedName>
    <definedName name="PA_2" localSheetId="51">_p1</definedName>
    <definedName name="PA_2" localSheetId="14">_p1</definedName>
    <definedName name="PA_2" localSheetId="23">_p1</definedName>
    <definedName name="PA_2" localSheetId="55">_p1</definedName>
    <definedName name="PA_2" localSheetId="47">_p1</definedName>
    <definedName name="PA_2" localSheetId="18">_p1</definedName>
    <definedName name="PA_2" localSheetId="45">_p1</definedName>
    <definedName name="PA_2" localSheetId="16">_p1</definedName>
    <definedName name="PA_2">_p1</definedName>
    <definedName name="PA_3" localSheetId="39">_p1</definedName>
    <definedName name="PA_3" localSheetId="20">_p1</definedName>
    <definedName name="PA_3" localSheetId="4">_p1</definedName>
    <definedName name="PA_3" localSheetId="25">_p1</definedName>
    <definedName name="PA_3" localSheetId="27">_p1</definedName>
    <definedName name="PA_3" localSheetId="31">_p1</definedName>
    <definedName name="PA_3" localSheetId="35">_p1</definedName>
    <definedName name="PA_3" localSheetId="33">_p1</definedName>
    <definedName name="PA_3" localSheetId="53">_p1</definedName>
    <definedName name="PA_3" localSheetId="29">_p1</definedName>
    <definedName name="PA_3" localSheetId="49">_p1</definedName>
    <definedName name="PA_3" localSheetId="6">_p1</definedName>
    <definedName name="PA_3" localSheetId="41">_p1</definedName>
    <definedName name="PA_3" localSheetId="8">_p1</definedName>
    <definedName name="PA_3" localSheetId="43">_p1</definedName>
    <definedName name="PA_3" localSheetId="10">_p1</definedName>
    <definedName name="PA_3" localSheetId="37">_p1</definedName>
    <definedName name="PA_3" localSheetId="12">_p1</definedName>
    <definedName name="PA_3" localSheetId="51">_p1</definedName>
    <definedName name="PA_3" localSheetId="14">_p1</definedName>
    <definedName name="PA_3" localSheetId="23">_p1</definedName>
    <definedName name="PA_3" localSheetId="55">_p1</definedName>
    <definedName name="PA_3" localSheetId="47">_p1</definedName>
    <definedName name="PA_3" localSheetId="18">_p1</definedName>
    <definedName name="PA_3" localSheetId="45">_p1</definedName>
    <definedName name="PA_3" localSheetId="16">_p1</definedName>
    <definedName name="PA_3">_p1</definedName>
    <definedName name="PA_4" localSheetId="39">_p1</definedName>
    <definedName name="PA_4" localSheetId="20">_p1</definedName>
    <definedName name="PA_4" localSheetId="4">_p1</definedName>
    <definedName name="PA_4" localSheetId="25">_p1</definedName>
    <definedName name="PA_4" localSheetId="27">_p1</definedName>
    <definedName name="PA_4" localSheetId="31">_p1</definedName>
    <definedName name="PA_4" localSheetId="35">_p1</definedName>
    <definedName name="PA_4" localSheetId="33">_p1</definedName>
    <definedName name="PA_4" localSheetId="53">_p1</definedName>
    <definedName name="PA_4" localSheetId="29">_p1</definedName>
    <definedName name="PA_4" localSheetId="49">_p1</definedName>
    <definedName name="PA_4" localSheetId="6">_p1</definedName>
    <definedName name="PA_4" localSheetId="41">_p1</definedName>
    <definedName name="PA_4" localSheetId="8">_p1</definedName>
    <definedName name="PA_4" localSheetId="43">_p1</definedName>
    <definedName name="PA_4" localSheetId="10">_p1</definedName>
    <definedName name="PA_4" localSheetId="37">_p1</definedName>
    <definedName name="PA_4" localSheetId="12">_p1</definedName>
    <definedName name="PA_4" localSheetId="51">_p1</definedName>
    <definedName name="PA_4" localSheetId="14">_p1</definedName>
    <definedName name="PA_4" localSheetId="23">_p1</definedName>
    <definedName name="PA_4" localSheetId="55">_p1</definedName>
    <definedName name="PA_4" localSheetId="47">_p1</definedName>
    <definedName name="PA_4" localSheetId="18">_p1</definedName>
    <definedName name="PA_4" localSheetId="45">_p1</definedName>
    <definedName name="PA_4" localSheetId="16">_p1</definedName>
    <definedName name="PA_4">_p1</definedName>
    <definedName name="paarna1">#REF!</definedName>
    <definedName name="paarna1_1" localSheetId="39">_p1</definedName>
    <definedName name="paarna1_1" localSheetId="20">_p1</definedName>
    <definedName name="paarna1_1" localSheetId="4">_p1</definedName>
    <definedName name="paarna1_1" localSheetId="25">_p1</definedName>
    <definedName name="paarna1_1" localSheetId="27">_p1</definedName>
    <definedName name="paarna1_1" localSheetId="31">_p1</definedName>
    <definedName name="paarna1_1" localSheetId="35">_p1</definedName>
    <definedName name="paarna1_1" localSheetId="33">_p1</definedName>
    <definedName name="paarna1_1" localSheetId="53">_p1</definedName>
    <definedName name="paarna1_1" localSheetId="29">_p1</definedName>
    <definedName name="paarna1_1" localSheetId="49">_p1</definedName>
    <definedName name="paarna1_1" localSheetId="6">_p1</definedName>
    <definedName name="paarna1_1" localSheetId="41">_p1</definedName>
    <definedName name="paarna1_1" localSheetId="8">_p1</definedName>
    <definedName name="paarna1_1" localSheetId="43">_p1</definedName>
    <definedName name="paarna1_1" localSheetId="10">_p1</definedName>
    <definedName name="paarna1_1" localSheetId="37">_p1</definedName>
    <definedName name="paarna1_1" localSheetId="12">_p1</definedName>
    <definedName name="paarna1_1" localSheetId="51">_p1</definedName>
    <definedName name="paarna1_1" localSheetId="14">_p1</definedName>
    <definedName name="paarna1_1" localSheetId="23">_p1</definedName>
    <definedName name="paarna1_1" localSheetId="55">_p1</definedName>
    <definedName name="paarna1_1" localSheetId="47">_p1</definedName>
    <definedName name="paarna1_1" localSheetId="18">_p1</definedName>
    <definedName name="paarna1_1" localSheetId="45">_p1</definedName>
    <definedName name="paarna1_1" localSheetId="16">_p1</definedName>
    <definedName name="paarna1_1">_p1</definedName>
    <definedName name="paarna1_2">"_p1"</definedName>
    <definedName name="paarna1_4">"_p1"</definedName>
    <definedName name="Padaria">#REF!</definedName>
    <definedName name="padrão">#REF!</definedName>
    <definedName name="pag">#REF!</definedName>
    <definedName name="pag_3">#REF!</definedName>
    <definedName name="PAGE1">#REF!</definedName>
    <definedName name="PAGE1_11">#REF!</definedName>
    <definedName name="PAGE1_2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2">#REF!</definedName>
    <definedName name="PAGE3">#REF!</definedName>
    <definedName name="PAGE3_5">#REF!</definedName>
    <definedName name="PAGE4">#REF!</definedName>
    <definedName name="PAGE5">#REF!</definedName>
    <definedName name="PAGE6">#REF!</definedName>
    <definedName name="PAGE6_9">#REF!</definedName>
    <definedName name="PAGE7">#REF!</definedName>
    <definedName name="PAGE8">#REF!</definedName>
    <definedName name="PAGE9">#REF!</definedName>
    <definedName name="PageName">#REF!</definedName>
    <definedName name="Painel">#REF!</definedName>
    <definedName name="panasonic">#REF!</definedName>
    <definedName name="pandora">#REF!</definedName>
    <definedName name="PANETONES">#REF!</definedName>
    <definedName name="Panfletagem">#REF!</definedName>
    <definedName name="Papel">#REF!</definedName>
    <definedName name="PAPINHAS">#REF!</definedName>
    <definedName name="Paraguai_against">#REF!,#REF!,#REF!</definedName>
    <definedName name="Paraguai_played">#REF!,#REF!,#REF!</definedName>
    <definedName name="PARALELEPIPEDO" localSheetId="39">[1]!___p1</definedName>
    <definedName name="PARALELEPIPEDO" localSheetId="20">[1]!___p1</definedName>
    <definedName name="PARALELEPIPEDO" localSheetId="4">[1]!___p1</definedName>
    <definedName name="PARALELEPIPEDO" localSheetId="25">[1]!___p1</definedName>
    <definedName name="PARALELEPIPEDO" localSheetId="27">[1]!___p1</definedName>
    <definedName name="PARALELEPIPEDO" localSheetId="31">[1]!___p1</definedName>
    <definedName name="PARALELEPIPEDO" localSheetId="35">[1]!___p1</definedName>
    <definedName name="PARALELEPIPEDO" localSheetId="33">[1]!___p1</definedName>
    <definedName name="PARALELEPIPEDO" localSheetId="53">[1]!___p1</definedName>
    <definedName name="PARALELEPIPEDO" localSheetId="29">[1]!___p1</definedName>
    <definedName name="PARALELEPIPEDO" localSheetId="49">[1]!___p1</definedName>
    <definedName name="PARALELEPIPEDO" localSheetId="6">[1]!___p1</definedName>
    <definedName name="PARALELEPIPEDO" localSheetId="41">[1]!___p1</definedName>
    <definedName name="PARALELEPIPEDO" localSheetId="8">[1]!___p1</definedName>
    <definedName name="PARALELEPIPEDO" localSheetId="43">[1]!___p1</definedName>
    <definedName name="PARALELEPIPEDO" localSheetId="10">[1]!___p1</definedName>
    <definedName name="PARALELEPIPEDO" localSheetId="37">[1]!___p1</definedName>
    <definedName name="PARALELEPIPEDO" localSheetId="12">[1]!___p1</definedName>
    <definedName name="PARALELEPIPEDO" localSheetId="51">[1]!___p1</definedName>
    <definedName name="PARALELEPIPEDO" localSheetId="14">[1]!___p1</definedName>
    <definedName name="PARALELEPIPEDO" localSheetId="23">[1]!___p1</definedName>
    <definedName name="PARALELEPIPEDO" localSheetId="55">[0]!___p1</definedName>
    <definedName name="PARALELEPIPEDO" localSheetId="47">[1]!___p1</definedName>
    <definedName name="PARALELEPIPEDO" localSheetId="18">[1]!___p1</definedName>
    <definedName name="PARALELEPIPEDO" localSheetId="45">[1]!___p1</definedName>
    <definedName name="PARALELEPIPEDO" localSheetId="16">[1]!___p1</definedName>
    <definedName name="PARALELEPIPEDO">[0]!___p1</definedName>
    <definedName name="parana">#REF!</definedName>
    <definedName name="parana_1" localSheetId="39">_p1</definedName>
    <definedName name="parana_1" localSheetId="20">_p1</definedName>
    <definedName name="parana_1" localSheetId="4">_p1</definedName>
    <definedName name="parana_1" localSheetId="25">_p1</definedName>
    <definedName name="parana_1" localSheetId="27">_p1</definedName>
    <definedName name="parana_1" localSheetId="31">_p1</definedName>
    <definedName name="parana_1" localSheetId="35">_p1</definedName>
    <definedName name="parana_1" localSheetId="33">_p1</definedName>
    <definedName name="parana_1" localSheetId="53">_p1</definedName>
    <definedName name="parana_1" localSheetId="29">_p1</definedName>
    <definedName name="parana_1" localSheetId="49">_p1</definedName>
    <definedName name="parana_1" localSheetId="6">_p1</definedName>
    <definedName name="parana_1" localSheetId="41">_p1</definedName>
    <definedName name="parana_1" localSheetId="8">_p1</definedName>
    <definedName name="parana_1" localSheetId="43">_p1</definedName>
    <definedName name="parana_1" localSheetId="10">_p1</definedName>
    <definedName name="parana_1" localSheetId="37">_p1</definedName>
    <definedName name="parana_1" localSheetId="12">_p1</definedName>
    <definedName name="parana_1" localSheetId="51">_p1</definedName>
    <definedName name="parana_1" localSheetId="14">_p1</definedName>
    <definedName name="parana_1" localSheetId="23">_p1</definedName>
    <definedName name="parana_1" localSheetId="55">_p1</definedName>
    <definedName name="parana_1" localSheetId="47">_p1</definedName>
    <definedName name="parana_1" localSheetId="18">_p1</definedName>
    <definedName name="parana_1" localSheetId="45">_p1</definedName>
    <definedName name="parana_1" localSheetId="16">_p1</definedName>
    <definedName name="parana_1">_p1</definedName>
    <definedName name="parana_2">"_p1"</definedName>
    <definedName name="parana_4">"_p1"</definedName>
    <definedName name="PARANA02">#REF!</definedName>
    <definedName name="parana1">#REF!</definedName>
    <definedName name="parana1_1" localSheetId="39">_p1</definedName>
    <definedName name="parana1_1" localSheetId="20">_p1</definedName>
    <definedName name="parana1_1" localSheetId="4">_p1</definedName>
    <definedName name="parana1_1" localSheetId="25">_p1</definedName>
    <definedName name="parana1_1" localSheetId="27">_p1</definedName>
    <definedName name="parana1_1" localSheetId="31">_p1</definedName>
    <definedName name="parana1_1" localSheetId="35">_p1</definedName>
    <definedName name="parana1_1" localSheetId="33">_p1</definedName>
    <definedName name="parana1_1" localSheetId="53">_p1</definedName>
    <definedName name="parana1_1" localSheetId="29">_p1</definedName>
    <definedName name="parana1_1" localSheetId="49">_p1</definedName>
    <definedName name="parana1_1" localSheetId="6">_p1</definedName>
    <definedName name="parana1_1" localSheetId="41">_p1</definedName>
    <definedName name="parana1_1" localSheetId="8">_p1</definedName>
    <definedName name="parana1_1" localSheetId="43">_p1</definedName>
    <definedName name="parana1_1" localSheetId="10">_p1</definedName>
    <definedName name="parana1_1" localSheetId="37">_p1</definedName>
    <definedName name="parana1_1" localSheetId="12">_p1</definedName>
    <definedName name="parana1_1" localSheetId="51">_p1</definedName>
    <definedName name="parana1_1" localSheetId="14">_p1</definedName>
    <definedName name="parana1_1" localSheetId="23">_p1</definedName>
    <definedName name="parana1_1" localSheetId="55">_p1</definedName>
    <definedName name="parana1_1" localSheetId="47">_p1</definedName>
    <definedName name="parana1_1" localSheetId="18">_p1</definedName>
    <definedName name="parana1_1" localSheetId="45">_p1</definedName>
    <definedName name="parana1_1" localSheetId="16">_p1</definedName>
    <definedName name="parana1_1">_p1</definedName>
    <definedName name="parana1_2">"_p1"</definedName>
    <definedName name="parana1_4">"_p1"</definedName>
    <definedName name="parana1a">#REF!</definedName>
    <definedName name="parana1a_1" localSheetId="39">_p1</definedName>
    <definedName name="parana1a_1" localSheetId="20">_p1</definedName>
    <definedName name="parana1a_1" localSheetId="4">_p1</definedName>
    <definedName name="parana1a_1" localSheetId="25">_p1</definedName>
    <definedName name="parana1a_1" localSheetId="27">_p1</definedName>
    <definedName name="parana1a_1" localSheetId="31">_p1</definedName>
    <definedName name="parana1a_1" localSheetId="35">_p1</definedName>
    <definedName name="parana1a_1" localSheetId="33">_p1</definedName>
    <definedName name="parana1a_1" localSheetId="53">_p1</definedName>
    <definedName name="parana1a_1" localSheetId="29">_p1</definedName>
    <definedName name="parana1a_1" localSheetId="49">_p1</definedName>
    <definedName name="parana1a_1" localSheetId="6">_p1</definedName>
    <definedName name="parana1a_1" localSheetId="41">_p1</definedName>
    <definedName name="parana1a_1" localSheetId="8">_p1</definedName>
    <definedName name="parana1a_1" localSheetId="43">_p1</definedName>
    <definedName name="parana1a_1" localSheetId="10">_p1</definedName>
    <definedName name="parana1a_1" localSheetId="37">_p1</definedName>
    <definedName name="parana1a_1" localSheetId="12">_p1</definedName>
    <definedName name="parana1a_1" localSheetId="51">_p1</definedName>
    <definedName name="parana1a_1" localSheetId="14">_p1</definedName>
    <definedName name="parana1a_1" localSheetId="23">_p1</definedName>
    <definedName name="parana1a_1" localSheetId="55">_p1</definedName>
    <definedName name="parana1a_1" localSheetId="47">_p1</definedName>
    <definedName name="parana1a_1" localSheetId="18">_p1</definedName>
    <definedName name="parana1a_1" localSheetId="45">_p1</definedName>
    <definedName name="parana1a_1" localSheetId="16">_p1</definedName>
    <definedName name="parana1a_1">_p1</definedName>
    <definedName name="parana1a_2">"_p1"</definedName>
    <definedName name="parana1a_4">"_p1"</definedName>
    <definedName name="parana2">#REF!</definedName>
    <definedName name="parana2_1" localSheetId="39">_p1</definedName>
    <definedName name="parana2_1" localSheetId="20">_p1</definedName>
    <definedName name="parana2_1" localSheetId="4">_p1</definedName>
    <definedName name="parana2_1" localSheetId="25">_p1</definedName>
    <definedName name="parana2_1" localSheetId="27">_p1</definedName>
    <definedName name="parana2_1" localSheetId="31">_p1</definedName>
    <definedName name="parana2_1" localSheetId="35">_p1</definedName>
    <definedName name="parana2_1" localSheetId="33">_p1</definedName>
    <definedName name="parana2_1" localSheetId="53">_p1</definedName>
    <definedName name="parana2_1" localSheetId="29">_p1</definedName>
    <definedName name="parana2_1" localSheetId="49">_p1</definedName>
    <definedName name="parana2_1" localSheetId="6">_p1</definedName>
    <definedName name="parana2_1" localSheetId="41">_p1</definedName>
    <definedName name="parana2_1" localSheetId="8">_p1</definedName>
    <definedName name="parana2_1" localSheetId="43">_p1</definedName>
    <definedName name="parana2_1" localSheetId="10">_p1</definedName>
    <definedName name="parana2_1" localSheetId="37">_p1</definedName>
    <definedName name="parana2_1" localSheetId="12">_p1</definedName>
    <definedName name="parana2_1" localSheetId="51">_p1</definedName>
    <definedName name="parana2_1" localSheetId="14">_p1</definedName>
    <definedName name="parana2_1" localSheetId="23">_p1</definedName>
    <definedName name="parana2_1" localSheetId="55">_p1</definedName>
    <definedName name="parana2_1" localSheetId="47">_p1</definedName>
    <definedName name="parana2_1" localSheetId="18">_p1</definedName>
    <definedName name="parana2_1" localSheetId="45">_p1</definedName>
    <definedName name="parana2_1" localSheetId="16">_p1</definedName>
    <definedName name="parana2_1">_p1</definedName>
    <definedName name="parana2_2">"_p1"</definedName>
    <definedName name="parana2_4">"_p1"</definedName>
    <definedName name="parana2a">#REF!</definedName>
    <definedName name="parana2a_1" localSheetId="39">_p1</definedName>
    <definedName name="parana2a_1" localSheetId="20">_p1</definedName>
    <definedName name="parana2a_1" localSheetId="4">_p1</definedName>
    <definedName name="parana2a_1" localSheetId="25">_p1</definedName>
    <definedName name="parana2a_1" localSheetId="27">_p1</definedName>
    <definedName name="parana2a_1" localSheetId="31">_p1</definedName>
    <definedName name="parana2a_1" localSheetId="35">_p1</definedName>
    <definedName name="parana2a_1" localSheetId="33">_p1</definedName>
    <definedName name="parana2a_1" localSheetId="53">_p1</definedName>
    <definedName name="parana2a_1" localSheetId="29">_p1</definedName>
    <definedName name="parana2a_1" localSheetId="49">_p1</definedName>
    <definedName name="parana2a_1" localSheetId="6">_p1</definedName>
    <definedName name="parana2a_1" localSheetId="41">_p1</definedName>
    <definedName name="parana2a_1" localSheetId="8">_p1</definedName>
    <definedName name="parana2a_1" localSheetId="43">_p1</definedName>
    <definedName name="parana2a_1" localSheetId="10">_p1</definedName>
    <definedName name="parana2a_1" localSheetId="37">_p1</definedName>
    <definedName name="parana2a_1" localSheetId="12">_p1</definedName>
    <definedName name="parana2a_1" localSheetId="51">_p1</definedName>
    <definedName name="parana2a_1" localSheetId="14">_p1</definedName>
    <definedName name="parana2a_1" localSheetId="23">_p1</definedName>
    <definedName name="parana2a_1" localSheetId="55">_p1</definedName>
    <definedName name="parana2a_1" localSheetId="47">_p1</definedName>
    <definedName name="parana2a_1" localSheetId="18">_p1</definedName>
    <definedName name="parana2a_1" localSheetId="45">_p1</definedName>
    <definedName name="parana2a_1" localSheetId="16">_p1</definedName>
    <definedName name="parana2a_1">_p1</definedName>
    <definedName name="parana2a_2">"_p1"</definedName>
    <definedName name="parana2a_4">"_p1"</definedName>
    <definedName name="parana3">#REF!</definedName>
    <definedName name="parana3_1" localSheetId="39">_p1</definedName>
    <definedName name="parana3_1" localSheetId="20">_p1</definedName>
    <definedName name="parana3_1" localSheetId="4">_p1</definedName>
    <definedName name="parana3_1" localSheetId="25">_p1</definedName>
    <definedName name="parana3_1" localSheetId="27">_p1</definedName>
    <definedName name="parana3_1" localSheetId="31">_p1</definedName>
    <definedName name="parana3_1" localSheetId="35">_p1</definedName>
    <definedName name="parana3_1" localSheetId="33">_p1</definedName>
    <definedName name="parana3_1" localSheetId="53">_p1</definedName>
    <definedName name="parana3_1" localSheetId="29">_p1</definedName>
    <definedName name="parana3_1" localSheetId="49">_p1</definedName>
    <definedName name="parana3_1" localSheetId="6">_p1</definedName>
    <definedName name="parana3_1" localSheetId="41">_p1</definedName>
    <definedName name="parana3_1" localSheetId="8">_p1</definedName>
    <definedName name="parana3_1" localSheetId="43">_p1</definedName>
    <definedName name="parana3_1" localSheetId="10">_p1</definedName>
    <definedName name="parana3_1" localSheetId="37">_p1</definedName>
    <definedName name="parana3_1" localSheetId="12">_p1</definedName>
    <definedName name="parana3_1" localSheetId="51">_p1</definedName>
    <definedName name="parana3_1" localSheetId="14">_p1</definedName>
    <definedName name="parana3_1" localSheetId="23">_p1</definedName>
    <definedName name="parana3_1" localSheetId="55">_p1</definedName>
    <definedName name="parana3_1" localSheetId="47">_p1</definedName>
    <definedName name="parana3_1" localSheetId="18">_p1</definedName>
    <definedName name="parana3_1" localSheetId="45">_p1</definedName>
    <definedName name="parana3_1" localSheetId="16">_p1</definedName>
    <definedName name="parana3_1">_p1</definedName>
    <definedName name="parana3_2">"_p1"</definedName>
    <definedName name="parana3_4">"_p1"</definedName>
    <definedName name="parana4">#REF!</definedName>
    <definedName name="parana4_1" localSheetId="39">_p1</definedName>
    <definedName name="parana4_1" localSheetId="20">_p1</definedName>
    <definedName name="parana4_1" localSheetId="4">_p1</definedName>
    <definedName name="parana4_1" localSheetId="25">_p1</definedName>
    <definedName name="parana4_1" localSheetId="27">_p1</definedName>
    <definedName name="parana4_1" localSheetId="31">_p1</definedName>
    <definedName name="parana4_1" localSheetId="35">_p1</definedName>
    <definedName name="parana4_1" localSheetId="33">_p1</definedName>
    <definedName name="parana4_1" localSheetId="53">_p1</definedName>
    <definedName name="parana4_1" localSheetId="29">_p1</definedName>
    <definedName name="parana4_1" localSheetId="49">_p1</definedName>
    <definedName name="parana4_1" localSheetId="6">_p1</definedName>
    <definedName name="parana4_1" localSheetId="41">_p1</definedName>
    <definedName name="parana4_1" localSheetId="8">_p1</definedName>
    <definedName name="parana4_1" localSheetId="43">_p1</definedName>
    <definedName name="parana4_1" localSheetId="10">_p1</definedName>
    <definedName name="parana4_1" localSheetId="37">_p1</definedName>
    <definedName name="parana4_1" localSheetId="12">_p1</definedName>
    <definedName name="parana4_1" localSheetId="51">_p1</definedName>
    <definedName name="parana4_1" localSheetId="14">_p1</definedName>
    <definedName name="parana4_1" localSheetId="23">_p1</definedName>
    <definedName name="parana4_1" localSheetId="55">_p1</definedName>
    <definedName name="parana4_1" localSheetId="47">_p1</definedName>
    <definedName name="parana4_1" localSheetId="18">_p1</definedName>
    <definedName name="parana4_1" localSheetId="45">_p1</definedName>
    <definedName name="parana4_1" localSheetId="16">_p1</definedName>
    <definedName name="parana4_1">_p1</definedName>
    <definedName name="parana4_2">"_p1"</definedName>
    <definedName name="parana4_4">"_p1"</definedName>
    <definedName name="parana5">#REF!</definedName>
    <definedName name="parana5_1" localSheetId="39">_p1</definedName>
    <definedName name="parana5_1" localSheetId="20">_p1</definedName>
    <definedName name="parana5_1" localSheetId="4">_p1</definedName>
    <definedName name="parana5_1" localSheetId="25">_p1</definedName>
    <definedName name="parana5_1" localSheetId="27">_p1</definedName>
    <definedName name="parana5_1" localSheetId="31">_p1</definedName>
    <definedName name="parana5_1" localSheetId="35">_p1</definedName>
    <definedName name="parana5_1" localSheetId="33">_p1</definedName>
    <definedName name="parana5_1" localSheetId="53">_p1</definedName>
    <definedName name="parana5_1" localSheetId="29">_p1</definedName>
    <definedName name="parana5_1" localSheetId="49">_p1</definedName>
    <definedName name="parana5_1" localSheetId="6">_p1</definedName>
    <definedName name="parana5_1" localSheetId="41">_p1</definedName>
    <definedName name="parana5_1" localSheetId="8">_p1</definedName>
    <definedName name="parana5_1" localSheetId="43">_p1</definedName>
    <definedName name="parana5_1" localSheetId="10">_p1</definedName>
    <definedName name="parana5_1" localSheetId="37">_p1</definedName>
    <definedName name="parana5_1" localSheetId="12">_p1</definedName>
    <definedName name="parana5_1" localSheetId="51">_p1</definedName>
    <definedName name="parana5_1" localSheetId="14">_p1</definedName>
    <definedName name="parana5_1" localSheetId="23">_p1</definedName>
    <definedName name="parana5_1" localSheetId="55">_p1</definedName>
    <definedName name="parana5_1" localSheetId="47">_p1</definedName>
    <definedName name="parana5_1" localSheetId="18">_p1</definedName>
    <definedName name="parana5_1" localSheetId="45">_p1</definedName>
    <definedName name="parana5_1" localSheetId="16">_p1</definedName>
    <definedName name="parana5_1">_p1</definedName>
    <definedName name="parana5_2">"_p1"</definedName>
    <definedName name="parana5_4">"_p1"</definedName>
    <definedName name="parana6">#REF!</definedName>
    <definedName name="parana6_1" localSheetId="39">_p1</definedName>
    <definedName name="parana6_1" localSheetId="20">_p1</definedName>
    <definedName name="parana6_1" localSheetId="4">_p1</definedName>
    <definedName name="parana6_1" localSheetId="25">_p1</definedName>
    <definedName name="parana6_1" localSheetId="27">_p1</definedName>
    <definedName name="parana6_1" localSheetId="31">_p1</definedName>
    <definedName name="parana6_1" localSheetId="35">_p1</definedName>
    <definedName name="parana6_1" localSheetId="33">_p1</definedName>
    <definedName name="parana6_1" localSheetId="53">_p1</definedName>
    <definedName name="parana6_1" localSheetId="29">_p1</definedName>
    <definedName name="parana6_1" localSheetId="49">_p1</definedName>
    <definedName name="parana6_1" localSheetId="6">_p1</definedName>
    <definedName name="parana6_1" localSheetId="41">_p1</definedName>
    <definedName name="parana6_1" localSheetId="8">_p1</definedName>
    <definedName name="parana6_1" localSheetId="43">_p1</definedName>
    <definedName name="parana6_1" localSheetId="10">_p1</definedName>
    <definedName name="parana6_1" localSheetId="37">_p1</definedName>
    <definedName name="parana6_1" localSheetId="12">_p1</definedName>
    <definedName name="parana6_1" localSheetId="51">_p1</definedName>
    <definedName name="parana6_1" localSheetId="14">_p1</definedName>
    <definedName name="parana6_1" localSheetId="23">_p1</definedName>
    <definedName name="parana6_1" localSheetId="55">_p1</definedName>
    <definedName name="parana6_1" localSheetId="47">_p1</definedName>
    <definedName name="parana6_1" localSheetId="18">_p1</definedName>
    <definedName name="parana6_1" localSheetId="45">_p1</definedName>
    <definedName name="parana6_1" localSheetId="16">_p1</definedName>
    <definedName name="parana6_1">_p1</definedName>
    <definedName name="parana6_2">"_p1"</definedName>
    <definedName name="parana6_4">"_p1"</definedName>
    <definedName name="PARANA656">#REF!</definedName>
    <definedName name="parana7">#REF!</definedName>
    <definedName name="parana7_1" localSheetId="39">_p1</definedName>
    <definedName name="parana7_1" localSheetId="20">_p1</definedName>
    <definedName name="parana7_1" localSheetId="4">_p1</definedName>
    <definedName name="parana7_1" localSheetId="25">_p1</definedName>
    <definedName name="parana7_1" localSheetId="27">_p1</definedName>
    <definedName name="parana7_1" localSheetId="31">_p1</definedName>
    <definedName name="parana7_1" localSheetId="35">_p1</definedName>
    <definedName name="parana7_1" localSheetId="33">_p1</definedName>
    <definedName name="parana7_1" localSheetId="53">_p1</definedName>
    <definedName name="parana7_1" localSheetId="29">_p1</definedName>
    <definedName name="parana7_1" localSheetId="49">_p1</definedName>
    <definedName name="parana7_1" localSheetId="6">_p1</definedName>
    <definedName name="parana7_1" localSheetId="41">_p1</definedName>
    <definedName name="parana7_1" localSheetId="8">_p1</definedName>
    <definedName name="parana7_1" localSheetId="43">_p1</definedName>
    <definedName name="parana7_1" localSheetId="10">_p1</definedName>
    <definedName name="parana7_1" localSheetId="37">_p1</definedName>
    <definedName name="parana7_1" localSheetId="12">_p1</definedName>
    <definedName name="parana7_1" localSheetId="51">_p1</definedName>
    <definedName name="parana7_1" localSheetId="14">_p1</definedName>
    <definedName name="parana7_1" localSheetId="23">_p1</definedName>
    <definedName name="parana7_1" localSheetId="55">_p1</definedName>
    <definedName name="parana7_1" localSheetId="47">_p1</definedName>
    <definedName name="parana7_1" localSheetId="18">_p1</definedName>
    <definedName name="parana7_1" localSheetId="45">_p1</definedName>
    <definedName name="parana7_1" localSheetId="16">_p1</definedName>
    <definedName name="parana7_1">_p1</definedName>
    <definedName name="parana7_2">"_p1"</definedName>
    <definedName name="parana7_4">"_p1"</definedName>
    <definedName name="parana8">#REF!</definedName>
    <definedName name="parana8_1" localSheetId="39">_p1</definedName>
    <definedName name="parana8_1" localSheetId="20">_p1</definedName>
    <definedName name="parana8_1" localSheetId="4">_p1</definedName>
    <definedName name="parana8_1" localSheetId="25">_p1</definedName>
    <definedName name="parana8_1" localSheetId="27">_p1</definedName>
    <definedName name="parana8_1" localSheetId="31">_p1</definedName>
    <definedName name="parana8_1" localSheetId="35">_p1</definedName>
    <definedName name="parana8_1" localSheetId="33">_p1</definedName>
    <definedName name="parana8_1" localSheetId="53">_p1</definedName>
    <definedName name="parana8_1" localSheetId="29">_p1</definedName>
    <definedName name="parana8_1" localSheetId="49">_p1</definedName>
    <definedName name="parana8_1" localSheetId="6">_p1</definedName>
    <definedName name="parana8_1" localSheetId="41">_p1</definedName>
    <definedName name="parana8_1" localSheetId="8">_p1</definedName>
    <definedName name="parana8_1" localSheetId="43">_p1</definedName>
    <definedName name="parana8_1" localSheetId="10">_p1</definedName>
    <definedName name="parana8_1" localSheetId="37">_p1</definedName>
    <definedName name="parana8_1" localSheetId="12">_p1</definedName>
    <definedName name="parana8_1" localSheetId="51">_p1</definedName>
    <definedName name="parana8_1" localSheetId="14">_p1</definedName>
    <definedName name="parana8_1" localSheetId="23">_p1</definedName>
    <definedName name="parana8_1" localSheetId="55">_p1</definedName>
    <definedName name="parana8_1" localSheetId="47">_p1</definedName>
    <definedName name="parana8_1" localSheetId="18">_p1</definedName>
    <definedName name="parana8_1" localSheetId="45">_p1</definedName>
    <definedName name="parana8_1" localSheetId="16">_p1</definedName>
    <definedName name="parana8_1">_p1</definedName>
    <definedName name="parana8_2">"_p1"</definedName>
    <definedName name="parana8_4">"_p1"</definedName>
    <definedName name="parana9">#REF!</definedName>
    <definedName name="parana9_1" localSheetId="39">_p1</definedName>
    <definedName name="parana9_1" localSheetId="20">_p1</definedName>
    <definedName name="parana9_1" localSheetId="4">_p1</definedName>
    <definedName name="parana9_1" localSheetId="25">_p1</definedName>
    <definedName name="parana9_1" localSheetId="27">_p1</definedName>
    <definedName name="parana9_1" localSheetId="31">_p1</definedName>
    <definedName name="parana9_1" localSheetId="35">_p1</definedName>
    <definedName name="parana9_1" localSheetId="33">_p1</definedName>
    <definedName name="parana9_1" localSheetId="53">_p1</definedName>
    <definedName name="parana9_1" localSheetId="29">_p1</definedName>
    <definedName name="parana9_1" localSheetId="49">_p1</definedName>
    <definedName name="parana9_1" localSheetId="6">_p1</definedName>
    <definedName name="parana9_1" localSheetId="41">_p1</definedName>
    <definedName name="parana9_1" localSheetId="8">_p1</definedName>
    <definedName name="parana9_1" localSheetId="43">_p1</definedName>
    <definedName name="parana9_1" localSheetId="10">_p1</definedName>
    <definedName name="parana9_1" localSheetId="37">_p1</definedName>
    <definedName name="parana9_1" localSheetId="12">_p1</definedName>
    <definedName name="parana9_1" localSheetId="51">_p1</definedName>
    <definedName name="parana9_1" localSheetId="14">_p1</definedName>
    <definedName name="parana9_1" localSheetId="23">_p1</definedName>
    <definedName name="parana9_1" localSheetId="55">_p1</definedName>
    <definedName name="parana9_1" localSheetId="47">_p1</definedName>
    <definedName name="parana9_1" localSheetId="18">_p1</definedName>
    <definedName name="parana9_1" localSheetId="45">_p1</definedName>
    <definedName name="parana9_1" localSheetId="16">_p1</definedName>
    <definedName name="parana9_1">_p1</definedName>
    <definedName name="parana9_2">"_p1"</definedName>
    <definedName name="parana9_4">"_p1"</definedName>
    <definedName name="PARANA9878789">#REF!</definedName>
    <definedName name="parCanais">[9]listas!$A$1:$AA$1</definedName>
    <definedName name="parCoeficientes">[9]coeficientes!$B$5:$B$130</definedName>
    <definedName name="PARGLO">#REF!</definedName>
    <definedName name="parPracas">[9]!tabPrecos[[#Headers],[Nacional]:[BEL]]</definedName>
    <definedName name="parrrr" localSheetId="39">[1]!____p1</definedName>
    <definedName name="parrrr" localSheetId="20">[1]!____p1</definedName>
    <definedName name="parrrr" localSheetId="4">[1]!____p1</definedName>
    <definedName name="parrrr" localSheetId="25">[1]!____p1</definedName>
    <definedName name="parrrr" localSheetId="27">[1]!____p1</definedName>
    <definedName name="parrrr" localSheetId="31">[1]!____p1</definedName>
    <definedName name="parrrr" localSheetId="35">[1]!____p1</definedName>
    <definedName name="parrrr" localSheetId="33">[1]!____p1</definedName>
    <definedName name="parrrr" localSheetId="53">[1]!____p1</definedName>
    <definedName name="parrrr" localSheetId="29">[1]!____p1</definedName>
    <definedName name="parrrr" localSheetId="49">[1]!____p1</definedName>
    <definedName name="parrrr" localSheetId="6">[1]!____p1</definedName>
    <definedName name="parrrr" localSheetId="41">[1]!____p1</definedName>
    <definedName name="parrrr" localSheetId="8">[1]!____p1</definedName>
    <definedName name="parrrr" localSheetId="43">[1]!____p1</definedName>
    <definedName name="parrrr" localSheetId="10">[1]!____p1</definedName>
    <definedName name="parrrr" localSheetId="37">[1]!____p1</definedName>
    <definedName name="parrrr" localSheetId="12">[1]!____p1</definedName>
    <definedName name="parrrr" localSheetId="51">[1]!____p1</definedName>
    <definedName name="parrrr" localSheetId="14">[1]!____p1</definedName>
    <definedName name="parrrr" localSheetId="23">[1]!____p1</definedName>
    <definedName name="parrrr" localSheetId="55">[0]!____p1</definedName>
    <definedName name="parrrr" localSheetId="47">[1]!____p1</definedName>
    <definedName name="parrrr" localSheetId="18">[1]!____p1</definedName>
    <definedName name="parrrr" localSheetId="45">[1]!____p1</definedName>
    <definedName name="parrrr" localSheetId="16">[1]!____p1</definedName>
    <definedName name="parrrr">[0]!____p1</definedName>
    <definedName name="parrrr_1" localSheetId="39">_______p1</definedName>
    <definedName name="parrrr_1" localSheetId="20">_______p1</definedName>
    <definedName name="parrrr_1" localSheetId="4">_______p1</definedName>
    <definedName name="parrrr_1" localSheetId="25">_______p1</definedName>
    <definedName name="parrrr_1" localSheetId="27">_______p1</definedName>
    <definedName name="parrrr_1" localSheetId="31">_______p1</definedName>
    <definedName name="parrrr_1" localSheetId="35">_______p1</definedName>
    <definedName name="parrrr_1" localSheetId="33">_______p1</definedName>
    <definedName name="parrrr_1" localSheetId="53">_______p1</definedName>
    <definedName name="parrrr_1" localSheetId="29">_______p1</definedName>
    <definedName name="parrrr_1" localSheetId="49">_______p1</definedName>
    <definedName name="parrrr_1" localSheetId="6">_______p1</definedName>
    <definedName name="parrrr_1" localSheetId="41">_______p1</definedName>
    <definedName name="parrrr_1" localSheetId="8">_______p1</definedName>
    <definedName name="parrrr_1" localSheetId="43">_______p1</definedName>
    <definedName name="parrrr_1" localSheetId="10">_______p1</definedName>
    <definedName name="parrrr_1" localSheetId="37">_______p1</definedName>
    <definedName name="parrrr_1" localSheetId="12">_______p1</definedName>
    <definedName name="parrrr_1" localSheetId="51">_______p1</definedName>
    <definedName name="parrrr_1" localSheetId="14">_______p1</definedName>
    <definedName name="parrrr_1" localSheetId="23">_______p1</definedName>
    <definedName name="parrrr_1" localSheetId="55">_______p1</definedName>
    <definedName name="parrrr_1" localSheetId="47">_______p1</definedName>
    <definedName name="parrrr_1" localSheetId="18">_______p1</definedName>
    <definedName name="parrrr_1" localSheetId="45">_______p1</definedName>
    <definedName name="parrrr_1" localSheetId="16">_______p1</definedName>
    <definedName name="parrrr_1">_______p1</definedName>
    <definedName name="parrrr_2" localSheetId="39">_______p1</definedName>
    <definedName name="parrrr_2" localSheetId="20">_______p1</definedName>
    <definedName name="parrrr_2" localSheetId="4">_______p1</definedName>
    <definedName name="parrrr_2" localSheetId="25">_______p1</definedName>
    <definedName name="parrrr_2" localSheetId="27">_______p1</definedName>
    <definedName name="parrrr_2" localSheetId="31">_______p1</definedName>
    <definedName name="parrrr_2" localSheetId="35">_______p1</definedName>
    <definedName name="parrrr_2" localSheetId="33">_______p1</definedName>
    <definedName name="parrrr_2" localSheetId="53">_______p1</definedName>
    <definedName name="parrrr_2" localSheetId="29">_______p1</definedName>
    <definedName name="parrrr_2" localSheetId="49">_______p1</definedName>
    <definedName name="parrrr_2" localSheetId="6">_______p1</definedName>
    <definedName name="parrrr_2" localSheetId="41">_______p1</definedName>
    <definedName name="parrrr_2" localSheetId="8">_______p1</definedName>
    <definedName name="parrrr_2" localSheetId="43">_______p1</definedName>
    <definedName name="parrrr_2" localSheetId="10">_______p1</definedName>
    <definedName name="parrrr_2" localSheetId="37">_______p1</definedName>
    <definedName name="parrrr_2" localSheetId="12">_______p1</definedName>
    <definedName name="parrrr_2" localSheetId="51">_______p1</definedName>
    <definedName name="parrrr_2" localSheetId="14">_______p1</definedName>
    <definedName name="parrrr_2" localSheetId="23">_______p1</definedName>
    <definedName name="parrrr_2" localSheetId="55">_______p1</definedName>
    <definedName name="parrrr_2" localSheetId="47">_______p1</definedName>
    <definedName name="parrrr_2" localSheetId="18">_______p1</definedName>
    <definedName name="parrrr_2" localSheetId="45">_______p1</definedName>
    <definedName name="parrrr_2" localSheetId="16">_______p1</definedName>
    <definedName name="parrrr_2">_______p1</definedName>
    <definedName name="parrrr_3" localSheetId="39">_______p1</definedName>
    <definedName name="parrrr_3" localSheetId="20">_______p1</definedName>
    <definedName name="parrrr_3" localSheetId="4">_______p1</definedName>
    <definedName name="parrrr_3" localSheetId="25">_______p1</definedName>
    <definedName name="parrrr_3" localSheetId="27">_______p1</definedName>
    <definedName name="parrrr_3" localSheetId="31">_______p1</definedName>
    <definedName name="parrrr_3" localSheetId="35">_______p1</definedName>
    <definedName name="parrrr_3" localSheetId="33">_______p1</definedName>
    <definedName name="parrrr_3" localSheetId="53">_______p1</definedName>
    <definedName name="parrrr_3" localSheetId="29">_______p1</definedName>
    <definedName name="parrrr_3" localSheetId="49">_______p1</definedName>
    <definedName name="parrrr_3" localSheetId="6">_______p1</definedName>
    <definedName name="parrrr_3" localSheetId="41">_______p1</definedName>
    <definedName name="parrrr_3" localSheetId="8">_______p1</definedName>
    <definedName name="parrrr_3" localSheetId="43">_______p1</definedName>
    <definedName name="parrrr_3" localSheetId="10">_______p1</definedName>
    <definedName name="parrrr_3" localSheetId="37">_______p1</definedName>
    <definedName name="parrrr_3" localSheetId="12">_______p1</definedName>
    <definedName name="parrrr_3" localSheetId="51">_______p1</definedName>
    <definedName name="parrrr_3" localSheetId="14">_______p1</definedName>
    <definedName name="parrrr_3" localSheetId="23">_______p1</definedName>
    <definedName name="parrrr_3" localSheetId="55">_______p1</definedName>
    <definedName name="parrrr_3" localSheetId="47">_______p1</definedName>
    <definedName name="parrrr_3" localSheetId="18">_______p1</definedName>
    <definedName name="parrrr_3" localSheetId="45">_______p1</definedName>
    <definedName name="parrrr_3" localSheetId="16">_______p1</definedName>
    <definedName name="parrrr_3">_______p1</definedName>
    <definedName name="parrrr_4" localSheetId="39">_______p1</definedName>
    <definedName name="parrrr_4" localSheetId="20">_______p1</definedName>
    <definedName name="parrrr_4" localSheetId="4">_______p1</definedName>
    <definedName name="parrrr_4" localSheetId="25">_______p1</definedName>
    <definedName name="parrrr_4" localSheetId="27">_______p1</definedName>
    <definedName name="parrrr_4" localSheetId="31">_______p1</definedName>
    <definedName name="parrrr_4" localSheetId="35">_______p1</definedName>
    <definedName name="parrrr_4" localSheetId="33">_______p1</definedName>
    <definedName name="parrrr_4" localSheetId="53">_______p1</definedName>
    <definedName name="parrrr_4" localSheetId="29">_______p1</definedName>
    <definedName name="parrrr_4" localSheetId="49">_______p1</definedName>
    <definedName name="parrrr_4" localSheetId="6">_______p1</definedName>
    <definedName name="parrrr_4" localSheetId="41">_______p1</definedName>
    <definedName name="parrrr_4" localSheetId="8">_______p1</definedName>
    <definedName name="parrrr_4" localSheetId="43">_______p1</definedName>
    <definedName name="parrrr_4" localSheetId="10">_______p1</definedName>
    <definedName name="parrrr_4" localSheetId="37">_______p1</definedName>
    <definedName name="parrrr_4" localSheetId="12">_______p1</definedName>
    <definedName name="parrrr_4" localSheetId="51">_______p1</definedName>
    <definedName name="parrrr_4" localSheetId="14">_______p1</definedName>
    <definedName name="parrrr_4" localSheetId="23">_______p1</definedName>
    <definedName name="parrrr_4" localSheetId="55">_______p1</definedName>
    <definedName name="parrrr_4" localSheetId="47">_______p1</definedName>
    <definedName name="parrrr_4" localSheetId="18">_______p1</definedName>
    <definedName name="parrrr_4" localSheetId="45">_______p1</definedName>
    <definedName name="parrrr_4" localSheetId="16">_______p1</definedName>
    <definedName name="parrrr_4">_______p1</definedName>
    <definedName name="part2" localSheetId="25" hidden="1">{#N/A,#N/A,FALSE,"CARATUL";#N/A,#N/A,FALSE,"PROFIT AND LOSS";#N/A,#N/A,FALSE,"GRAFICO_PBT";#N/A,#N/A,FALSE,"EXPLIC.VARIANTE";#N/A,#N/A,FALSE,"GENERAL EXP.AREA"}</definedName>
    <definedName name="part2" localSheetId="27" hidden="1">{#N/A,#N/A,FALSE,"CARATUL";#N/A,#N/A,FALSE,"PROFIT AND LOSS";#N/A,#N/A,FALSE,"GRAFICO_PBT";#N/A,#N/A,FALSE,"EXPLIC.VARIANTE";#N/A,#N/A,FALSE,"GENERAL EXP.AREA"}</definedName>
    <definedName name="part2" localSheetId="31" hidden="1">{#N/A,#N/A,FALSE,"CARATUL";#N/A,#N/A,FALSE,"PROFIT AND LOSS";#N/A,#N/A,FALSE,"GRAFICO_PBT";#N/A,#N/A,FALSE,"EXPLIC.VARIANTE";#N/A,#N/A,FALSE,"GENERAL EXP.AREA"}</definedName>
    <definedName name="part2" localSheetId="29" hidden="1">{#N/A,#N/A,FALSE,"CARATUL";#N/A,#N/A,FALSE,"PROFIT AND LOSS";#N/A,#N/A,FALSE,"GRAFICO_PBT";#N/A,#N/A,FALSE,"EXPLIC.VARIANTE";#N/A,#N/A,FALSE,"GENERAL EXP.AREA"}</definedName>
    <definedName name="part2" localSheetId="23" hidden="1">{#N/A,#N/A,FALSE,"CARATUL";#N/A,#N/A,FALSE,"PROFIT AND LOSS";#N/A,#N/A,FALSE,"GRAFICO_PBT";#N/A,#N/A,FALSE,"EXPLIC.VARIANTE";#N/A,#N/A,FALSE,"GENERAL EXP.AREA"}</definedName>
    <definedName name="part2" localSheetId="55" hidden="1">{#N/A,#N/A,FALSE,"CARATUL";#N/A,#N/A,FALSE,"PROFIT AND LOSS";#N/A,#N/A,FALSE,"GRAFICO_PBT";#N/A,#N/A,FALSE,"EXPLIC.VARIANTE";#N/A,#N/A,FALSE,"GENERAL EXP.AREA"}</definedName>
    <definedName name="part2" hidden="1">{#N/A,#N/A,FALSE,"CARATUL";#N/A,#N/A,FALSE,"PROFIT AND LOSS";#N/A,#N/A,FALSE,"GRAFICO_PBT";#N/A,#N/A,FALSE,"EXPLIC.VARIANTE";#N/A,#N/A,FALSE,"GENERAL EXP.AREA"}</definedName>
    <definedName name="Participação">#REF!</definedName>
    <definedName name="Pascoa">#REF!</definedName>
    <definedName name="Páscoa">#REF!</definedName>
    <definedName name="PASSATEMPO">#REF!</definedName>
    <definedName name="pasta2" localSheetId="39">[1]!_p1</definedName>
    <definedName name="pasta2" localSheetId="20">[1]!_p1</definedName>
    <definedName name="pasta2" localSheetId="4">[1]!_p1</definedName>
    <definedName name="pasta2" localSheetId="25">[1]!_p1</definedName>
    <definedName name="pasta2" localSheetId="27">[1]!_p1</definedName>
    <definedName name="pasta2" localSheetId="31">[1]!_p1</definedName>
    <definedName name="pasta2" localSheetId="35">[1]!_p1</definedName>
    <definedName name="pasta2" localSheetId="33">[1]!_p1</definedName>
    <definedName name="pasta2" localSheetId="53">[1]!_p1</definedName>
    <definedName name="pasta2" localSheetId="29">[1]!_p1</definedName>
    <definedName name="pasta2" localSheetId="49">[1]!_p1</definedName>
    <definedName name="pasta2" localSheetId="6">[1]!_p1</definedName>
    <definedName name="pasta2" localSheetId="41">[1]!_p1</definedName>
    <definedName name="pasta2" localSheetId="8">[1]!_p1</definedName>
    <definedName name="pasta2" localSheetId="43">[1]!_p1</definedName>
    <definedName name="pasta2" localSheetId="10">[1]!_p1</definedName>
    <definedName name="pasta2" localSheetId="37">[1]!_p1</definedName>
    <definedName name="pasta2" localSheetId="12">[1]!_p1</definedName>
    <definedName name="pasta2" localSheetId="51">[1]!_p1</definedName>
    <definedName name="pasta2" localSheetId="14">[1]!_p1</definedName>
    <definedName name="pasta2" localSheetId="23">[1]!_p1</definedName>
    <definedName name="pasta2" localSheetId="55">[0]!_p1</definedName>
    <definedName name="pasta2" localSheetId="47">[1]!_p1</definedName>
    <definedName name="pasta2" localSheetId="18">[1]!_p1</definedName>
    <definedName name="pasta2" localSheetId="45">[1]!_p1</definedName>
    <definedName name="pasta2" localSheetId="16">[1]!_p1</definedName>
    <definedName name="pasta2">[0]!_p1</definedName>
    <definedName name="pasta2_1" localSheetId="39">_p1</definedName>
    <definedName name="pasta2_1" localSheetId="20">_p1</definedName>
    <definedName name="pasta2_1" localSheetId="4">_p1</definedName>
    <definedName name="pasta2_1" localSheetId="25">_p1</definedName>
    <definedName name="pasta2_1" localSheetId="27">_p1</definedName>
    <definedName name="pasta2_1" localSheetId="31">_p1</definedName>
    <definedName name="pasta2_1" localSheetId="35">_p1</definedName>
    <definedName name="pasta2_1" localSheetId="33">_p1</definedName>
    <definedName name="pasta2_1" localSheetId="53">_p1</definedName>
    <definedName name="pasta2_1" localSheetId="29">_p1</definedName>
    <definedName name="pasta2_1" localSheetId="49">_p1</definedName>
    <definedName name="pasta2_1" localSheetId="6">_p1</definedName>
    <definedName name="pasta2_1" localSheetId="41">_p1</definedName>
    <definedName name="pasta2_1" localSheetId="8">_p1</definedName>
    <definedName name="pasta2_1" localSheetId="43">_p1</definedName>
    <definedName name="pasta2_1" localSheetId="10">_p1</definedName>
    <definedName name="pasta2_1" localSheetId="37">_p1</definedName>
    <definedName name="pasta2_1" localSheetId="12">_p1</definedName>
    <definedName name="pasta2_1" localSheetId="51">_p1</definedName>
    <definedName name="pasta2_1" localSheetId="14">_p1</definedName>
    <definedName name="pasta2_1" localSheetId="23">_p1</definedName>
    <definedName name="pasta2_1" localSheetId="55">_p1</definedName>
    <definedName name="pasta2_1" localSheetId="47">_p1</definedName>
    <definedName name="pasta2_1" localSheetId="18">_p1</definedName>
    <definedName name="pasta2_1" localSheetId="45">_p1</definedName>
    <definedName name="pasta2_1" localSheetId="16">_p1</definedName>
    <definedName name="pasta2_1">_p1</definedName>
    <definedName name="pasta2_2">"_p1"</definedName>
    <definedName name="pasta2_4">"_p1"</definedName>
    <definedName name="pastel">#REF!</definedName>
    <definedName name="pat" localSheetId="25" hidden="1">{#N/A,#N/A,FALSE,"HIGHNEW";#N/A,#N/A,FALSE,"HIGHOLD";#N/A,#N/A,FALSE,"MTHDET";#N/A,#N/A,FALSE,"ACTDET"}</definedName>
    <definedName name="pat" localSheetId="27" hidden="1">{#N/A,#N/A,FALSE,"HIGHNEW";#N/A,#N/A,FALSE,"HIGHOLD";#N/A,#N/A,FALSE,"MTHDET";#N/A,#N/A,FALSE,"ACTDET"}</definedName>
    <definedName name="pat" localSheetId="31" hidden="1">{#N/A,#N/A,FALSE,"HIGHNEW";#N/A,#N/A,FALSE,"HIGHOLD";#N/A,#N/A,FALSE,"MTHDET";#N/A,#N/A,FALSE,"ACTDET"}</definedName>
    <definedName name="pat" localSheetId="29" hidden="1">{#N/A,#N/A,FALSE,"HIGHNEW";#N/A,#N/A,FALSE,"HIGHOLD";#N/A,#N/A,FALSE,"MTHDET";#N/A,#N/A,FALSE,"ACTDET"}</definedName>
    <definedName name="pat" localSheetId="23" hidden="1">{#N/A,#N/A,FALSE,"HIGHNEW";#N/A,#N/A,FALSE,"HIGHOLD";#N/A,#N/A,FALSE,"MTHDET";#N/A,#N/A,FALSE,"ACTDET"}</definedName>
    <definedName name="pat" localSheetId="55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io">#N/A</definedName>
    <definedName name="patricia" localSheetId="39">[1]!_p1</definedName>
    <definedName name="patricia" localSheetId="20">[1]!_p1</definedName>
    <definedName name="patricia" localSheetId="4">[1]!_p1</definedName>
    <definedName name="patricia" localSheetId="25">[1]!_p1</definedName>
    <definedName name="patricia" localSheetId="27">[1]!_p1</definedName>
    <definedName name="patricia" localSheetId="31">[1]!_p1</definedName>
    <definedName name="patricia" localSheetId="35">[1]!_p1</definedName>
    <definedName name="patricia" localSheetId="33">[1]!_p1</definedName>
    <definedName name="patricia" localSheetId="53">[1]!_p1</definedName>
    <definedName name="patricia" localSheetId="29">[1]!_p1</definedName>
    <definedName name="patricia" localSheetId="49">[1]!_p1</definedName>
    <definedName name="patricia" localSheetId="6">[1]!_p1</definedName>
    <definedName name="patricia" localSheetId="41">[1]!_p1</definedName>
    <definedName name="patricia" localSheetId="8">[1]!_p1</definedName>
    <definedName name="patricia" localSheetId="43">[1]!_p1</definedName>
    <definedName name="patricia" localSheetId="10">[1]!_p1</definedName>
    <definedName name="patricia" localSheetId="37">[1]!_p1</definedName>
    <definedName name="patricia" localSheetId="12">[1]!_p1</definedName>
    <definedName name="patricia" localSheetId="51">[1]!_p1</definedName>
    <definedName name="patricia" localSheetId="14">[1]!_p1</definedName>
    <definedName name="patricia" localSheetId="23">[1]!_p1</definedName>
    <definedName name="patricia" localSheetId="55">[0]!_p1</definedName>
    <definedName name="patricia" localSheetId="47">[1]!_p1</definedName>
    <definedName name="patricia" localSheetId="18">[1]!_p1</definedName>
    <definedName name="patricia" localSheetId="45">[1]!_p1</definedName>
    <definedName name="patricia" localSheetId="16">[1]!_p1</definedName>
    <definedName name="patricia">[0]!_p1</definedName>
    <definedName name="patroc">#REF!</definedName>
    <definedName name="patrocGlo">#REF!</definedName>
    <definedName name="PATY" localSheetId="39">[1]!_p1</definedName>
    <definedName name="PATY" localSheetId="20">[1]!_p1</definedName>
    <definedName name="PATY" localSheetId="4">[1]!_p1</definedName>
    <definedName name="PATY" localSheetId="25">[1]!_p1</definedName>
    <definedName name="PATY" localSheetId="27">[1]!_p1</definedName>
    <definedName name="PATY" localSheetId="31">[1]!_p1</definedName>
    <definedName name="PATY" localSheetId="35">[1]!_p1</definedName>
    <definedName name="PATY" localSheetId="33">[1]!_p1</definedName>
    <definedName name="PATY" localSheetId="53">[1]!_p1</definedName>
    <definedName name="PATY" localSheetId="29">[1]!_p1</definedName>
    <definedName name="PATY" localSheetId="49">[1]!_p1</definedName>
    <definedName name="PATY" localSheetId="6">[1]!_p1</definedName>
    <definedName name="PATY" localSheetId="41">[1]!_p1</definedName>
    <definedName name="PATY" localSheetId="8">[1]!_p1</definedName>
    <definedName name="PATY" localSheetId="43">[1]!_p1</definedName>
    <definedName name="PATY" localSheetId="10">[1]!_p1</definedName>
    <definedName name="PATY" localSheetId="37">[1]!_p1</definedName>
    <definedName name="PATY" localSheetId="12">[1]!_p1</definedName>
    <definedName name="PATY" localSheetId="51">[1]!_p1</definedName>
    <definedName name="PATY" localSheetId="14">[1]!_p1</definedName>
    <definedName name="PATY" localSheetId="23">[1]!_p1</definedName>
    <definedName name="PATY" localSheetId="55">[0]!_p1</definedName>
    <definedName name="PATY" localSheetId="47">[1]!_p1</definedName>
    <definedName name="PATY" localSheetId="18">[1]!_p1</definedName>
    <definedName name="PATY" localSheetId="45">[1]!_p1</definedName>
    <definedName name="PATY" localSheetId="16">[1]!_p1</definedName>
    <definedName name="PATY">[0]!_p1</definedName>
    <definedName name="PATY_1" localSheetId="39">_p1</definedName>
    <definedName name="PATY_1" localSheetId="20">_p1</definedName>
    <definedName name="PATY_1" localSheetId="4">_p1</definedName>
    <definedName name="PATY_1" localSheetId="25">_p1</definedName>
    <definedName name="PATY_1" localSheetId="27">_p1</definedName>
    <definedName name="PATY_1" localSheetId="31">_p1</definedName>
    <definedName name="PATY_1" localSheetId="35">_p1</definedName>
    <definedName name="PATY_1" localSheetId="33">_p1</definedName>
    <definedName name="PATY_1" localSheetId="53">_p1</definedName>
    <definedName name="PATY_1" localSheetId="29">_p1</definedName>
    <definedName name="PATY_1" localSheetId="49">_p1</definedName>
    <definedName name="PATY_1" localSheetId="6">_p1</definedName>
    <definedName name="PATY_1" localSheetId="41">_p1</definedName>
    <definedName name="PATY_1" localSheetId="8">_p1</definedName>
    <definedName name="PATY_1" localSheetId="43">_p1</definedName>
    <definedName name="PATY_1" localSheetId="10">_p1</definedName>
    <definedName name="PATY_1" localSheetId="37">_p1</definedName>
    <definedName name="PATY_1" localSheetId="12">_p1</definedName>
    <definedName name="PATY_1" localSheetId="51">_p1</definedName>
    <definedName name="PATY_1" localSheetId="14">_p1</definedName>
    <definedName name="PATY_1" localSheetId="23">_p1</definedName>
    <definedName name="PATY_1" localSheetId="55">_p1</definedName>
    <definedName name="PATY_1" localSheetId="47">_p1</definedName>
    <definedName name="PATY_1" localSheetId="18">_p1</definedName>
    <definedName name="PATY_1" localSheetId="45">_p1</definedName>
    <definedName name="PATY_1" localSheetId="16">_p1</definedName>
    <definedName name="PATY_1">_p1</definedName>
    <definedName name="PATY_10">#N/A</definedName>
    <definedName name="PATY_16">#N/A</definedName>
    <definedName name="PATY_19">#N/A</definedName>
    <definedName name="PATY_2">"_p1"</definedName>
    <definedName name="PATY_22">#N/A</definedName>
    <definedName name="PATY_3">#N/A</definedName>
    <definedName name="PATY_4">"_p1"</definedName>
    <definedName name="paulista">#REF!</definedName>
    <definedName name="paulo" localSheetId="25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7" hidden="1">{"CORSA",#N/A,FALSE,"RESUMO FINAL";"KADETT",#N/A,FALSE,"RESUMO FINAL";"VECTRA",#N/A,FALSE,"RESUMO FINAL";"OMEGA",#N/A,FALSE,"RESUMO FINAL";"S_10",#N/A,FALSE,"RESUMO FINAL";"BLAZER",#N/A,FALSE,"RESUMO FINAL"}</definedName>
    <definedName name="paulo" localSheetId="31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9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3" hidden="1">{"CORSA",#N/A,FALSE,"RESUMO FINAL";"KADETT",#N/A,FALSE,"RESUMO FINAL";"VECTRA",#N/A,FALSE,"RESUMO FINAL";"OMEGA",#N/A,FALSE,"RESUMO FINAL";"S_10",#N/A,FALSE,"RESUMO FINAL";"BLAZER",#N/A,FALSE,"RESUMO FINAL"}</definedName>
    <definedName name="paulo" localSheetId="55" hidden="1">{"CORSA",#N/A,FALSE,"RESUMO FINAL";"KADETT",#N/A,FALSE,"RESUMO FINAL";"VECTRA",#N/A,FALSE,"RESUMO FINAL";"OMEGA",#N/A,FALSE,"RESUMO FINAL";"S_10",#N/A,FALSE,"RESUMO FINAL";"BLAZER",#N/A,FALSE,"RESUMO FINAL"}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UTA">#REF!</definedName>
    <definedName name="Payment_Needed">"Pagamento necessário"</definedName>
    <definedName name="PayTV" localSheetId="39">[1]!__p1</definedName>
    <definedName name="PayTV" localSheetId="20">[1]!__p1</definedName>
    <definedName name="PayTV" localSheetId="4">[1]!__p1</definedName>
    <definedName name="PayTV" localSheetId="25">[1]!__p1</definedName>
    <definedName name="PayTV" localSheetId="27">[1]!__p1</definedName>
    <definedName name="PayTV" localSheetId="31">[1]!__p1</definedName>
    <definedName name="PayTV" localSheetId="35">[1]!__p1</definedName>
    <definedName name="PayTV" localSheetId="33">[1]!__p1</definedName>
    <definedName name="PayTV" localSheetId="53">[1]!__p1</definedName>
    <definedName name="PayTV" localSheetId="29">[1]!__p1</definedName>
    <definedName name="PayTV" localSheetId="49">[1]!__p1</definedName>
    <definedName name="PayTV" localSheetId="6">[1]!__p1</definedName>
    <definedName name="PayTV" localSheetId="41">[1]!__p1</definedName>
    <definedName name="PayTV" localSheetId="8">[1]!__p1</definedName>
    <definedName name="PayTV" localSheetId="43">[1]!__p1</definedName>
    <definedName name="PayTV" localSheetId="10">[1]!__p1</definedName>
    <definedName name="PayTV" localSheetId="37">[1]!__p1</definedName>
    <definedName name="PayTV" localSheetId="12">[1]!__p1</definedName>
    <definedName name="PayTV" localSheetId="51">[1]!__p1</definedName>
    <definedName name="PayTV" localSheetId="14">[1]!__p1</definedName>
    <definedName name="PayTV" localSheetId="23">[1]!__p1</definedName>
    <definedName name="PayTV" localSheetId="55">[0]!__p1</definedName>
    <definedName name="PayTV" localSheetId="47">[1]!__p1</definedName>
    <definedName name="PayTV" localSheetId="18">[1]!__p1</definedName>
    <definedName name="PayTV" localSheetId="45">[1]!__p1</definedName>
    <definedName name="PayTV" localSheetId="16">[1]!__p1</definedName>
    <definedName name="PayTV">[0]!__p1</definedName>
    <definedName name="PB">#REF!</definedName>
    <definedName name="PBA">#REF!</definedName>
    <definedName name="PC">#REF!</definedName>
    <definedName name="PCVN">#REF!</definedName>
    <definedName name="PD">#REF!</definedName>
    <definedName name="pdjlkdsjfkljfjsdfjlkajsdflkjasdfjlasjd">#REF!</definedName>
    <definedName name="pe" localSheetId="39">[1]!___p1</definedName>
    <definedName name="pe" localSheetId="20">[1]!___p1</definedName>
    <definedName name="pe" localSheetId="4">[1]!___p1</definedName>
    <definedName name="pe" localSheetId="25">[1]!___p1</definedName>
    <definedName name="pe" localSheetId="27">[1]!___p1</definedName>
    <definedName name="pe" localSheetId="31">[1]!___p1</definedName>
    <definedName name="pe" localSheetId="35">[1]!___p1</definedName>
    <definedName name="pe" localSheetId="33">[1]!___p1</definedName>
    <definedName name="pe" localSheetId="53">[1]!___p1</definedName>
    <definedName name="pe" localSheetId="29">[1]!___p1</definedName>
    <definedName name="pe" localSheetId="49">[1]!___p1</definedName>
    <definedName name="pe" localSheetId="6">[1]!___p1</definedName>
    <definedName name="pe" localSheetId="41">[1]!___p1</definedName>
    <definedName name="pe" localSheetId="8">[1]!___p1</definedName>
    <definedName name="pe" localSheetId="43">[1]!___p1</definedName>
    <definedName name="pe" localSheetId="10">[1]!___p1</definedName>
    <definedName name="pe" localSheetId="37">[1]!___p1</definedName>
    <definedName name="pe" localSheetId="12">[1]!___p1</definedName>
    <definedName name="pe" localSheetId="51">[1]!___p1</definedName>
    <definedName name="pe" localSheetId="14">[1]!___p1</definedName>
    <definedName name="pe" localSheetId="23">[1]!___p1</definedName>
    <definedName name="pe" localSheetId="55">[0]!___p1</definedName>
    <definedName name="pe" localSheetId="47">[1]!___p1</definedName>
    <definedName name="pe" localSheetId="18">[1]!___p1</definedName>
    <definedName name="pe" localSheetId="45">[1]!___p1</definedName>
    <definedName name="pe" localSheetId="16">[1]!___p1</definedName>
    <definedName name="pe">[0]!___p1</definedName>
    <definedName name="pe_1" localSheetId="39">_p1</definedName>
    <definedName name="pe_1" localSheetId="20">_p1</definedName>
    <definedName name="pe_1" localSheetId="4">_p1</definedName>
    <definedName name="pe_1" localSheetId="25">_p1</definedName>
    <definedName name="pe_1" localSheetId="27">_p1</definedName>
    <definedName name="pe_1" localSheetId="31">_p1</definedName>
    <definedName name="pe_1" localSheetId="35">_p1</definedName>
    <definedName name="pe_1" localSheetId="33">_p1</definedName>
    <definedName name="pe_1" localSheetId="53">_p1</definedName>
    <definedName name="pe_1" localSheetId="29">_p1</definedName>
    <definedName name="pe_1" localSheetId="49">_p1</definedName>
    <definedName name="pe_1" localSheetId="6">_p1</definedName>
    <definedName name="pe_1" localSheetId="41">_p1</definedName>
    <definedName name="pe_1" localSheetId="8">_p1</definedName>
    <definedName name="pe_1" localSheetId="43">_p1</definedName>
    <definedName name="pe_1" localSheetId="10">_p1</definedName>
    <definedName name="pe_1" localSheetId="37">_p1</definedName>
    <definedName name="pe_1" localSheetId="12">_p1</definedName>
    <definedName name="pe_1" localSheetId="51">_p1</definedName>
    <definedName name="pe_1" localSheetId="14">_p1</definedName>
    <definedName name="pe_1" localSheetId="23">_p1</definedName>
    <definedName name="pe_1" localSheetId="55">_p1</definedName>
    <definedName name="pe_1" localSheetId="47">_p1</definedName>
    <definedName name="pe_1" localSheetId="18">_p1</definedName>
    <definedName name="pe_1" localSheetId="45">_p1</definedName>
    <definedName name="pe_1" localSheetId="16">_p1</definedName>
    <definedName name="pe_1">_p1</definedName>
    <definedName name="pe_2">"_p1"</definedName>
    <definedName name="pe_4">"_p1"</definedName>
    <definedName name="PEBA">#REF!</definedName>
    <definedName name="PEFAC" localSheetId="25" hidden="1">{#N/A,#N/A,FALSE,"BALLANTINE´S ";#N/A,#N/A,FALSE,"FUNDADOR"}</definedName>
    <definedName name="PEFAC" localSheetId="27" hidden="1">{#N/A,#N/A,FALSE,"BALLANTINE´S ";#N/A,#N/A,FALSE,"FUNDADOR"}</definedName>
    <definedName name="PEFAC" localSheetId="31" hidden="1">{#N/A,#N/A,FALSE,"BALLANTINE´S ";#N/A,#N/A,FALSE,"FUNDADOR"}</definedName>
    <definedName name="PEFAC" localSheetId="29" hidden="1">{#N/A,#N/A,FALSE,"BALLANTINE´S ";#N/A,#N/A,FALSE,"FUNDADOR"}</definedName>
    <definedName name="PEFAC" localSheetId="23" hidden="1">{#N/A,#N/A,FALSE,"BALLANTINE´S ";#N/A,#N/A,FALSE,"FUNDADOR"}</definedName>
    <definedName name="PEFAC" localSheetId="55" hidden="1">{#N/A,#N/A,FALSE,"BALLANTINE´S ";#N/A,#N/A,FALSE,"FUNDADOR"}</definedName>
    <definedName name="PEFAC" hidden="1">{#N/A,#N/A,FALSE,"BALLANTINE´S ";#N/A,#N/A,FALSE,"FUNDADOR"}</definedName>
    <definedName name="PEFAC02" localSheetId="25" hidden="1">{#N/A,#N/A,FALSE,"BALLANTINE´S ";#N/A,#N/A,FALSE,"FUNDADOR"}</definedName>
    <definedName name="PEFAC02" localSheetId="27" hidden="1">{#N/A,#N/A,FALSE,"BALLANTINE´S ";#N/A,#N/A,FALSE,"FUNDADOR"}</definedName>
    <definedName name="PEFAC02" localSheetId="31" hidden="1">{#N/A,#N/A,FALSE,"BALLANTINE´S ";#N/A,#N/A,FALSE,"FUNDADOR"}</definedName>
    <definedName name="PEFAC02" localSheetId="29" hidden="1">{#N/A,#N/A,FALSE,"BALLANTINE´S ";#N/A,#N/A,FALSE,"FUNDADOR"}</definedName>
    <definedName name="PEFAC02" localSheetId="23" hidden="1">{#N/A,#N/A,FALSE,"BALLANTINE´S ";#N/A,#N/A,FALSE,"FUNDADOR"}</definedName>
    <definedName name="PEFAC02" localSheetId="55" hidden="1">{#N/A,#N/A,FALSE,"BALLANTINE´S ";#N/A,#N/A,FALSE,"FUNDADOR"}</definedName>
    <definedName name="PEFAC02" hidden="1">{#N/A,#N/A,FALSE,"BALLANTINE´S ";#N/A,#N/A,FALSE,"FUNDADOR"}</definedName>
    <definedName name="PEFAC2" localSheetId="25" hidden="1">{#N/A,#N/A,FALSE,"BALLANTINE´S ";#N/A,#N/A,FALSE,"FUNDADOR"}</definedName>
    <definedName name="PEFAC2" localSheetId="27" hidden="1">{#N/A,#N/A,FALSE,"BALLANTINE´S ";#N/A,#N/A,FALSE,"FUNDADOR"}</definedName>
    <definedName name="PEFAC2" localSheetId="31" hidden="1">{#N/A,#N/A,FALSE,"BALLANTINE´S ";#N/A,#N/A,FALSE,"FUNDADOR"}</definedName>
    <definedName name="PEFAC2" localSheetId="29" hidden="1">{#N/A,#N/A,FALSE,"BALLANTINE´S ";#N/A,#N/A,FALSE,"FUNDADOR"}</definedName>
    <definedName name="PEFAC2" localSheetId="23" hidden="1">{#N/A,#N/A,FALSE,"BALLANTINE´S ";#N/A,#N/A,FALSE,"FUNDADOR"}</definedName>
    <definedName name="PEFAC2" localSheetId="55" hidden="1">{#N/A,#N/A,FALSE,"BALLANTINE´S ";#N/A,#N/A,FALSE,"FUNDADOR"}</definedName>
    <definedName name="PEFAC2" hidden="1">{#N/A,#N/A,FALSE,"BALLANTINE´S ";#N/A,#N/A,FALSE,"FUNDADOR"}</definedName>
    <definedName name="PEFAC2_1" localSheetId="25" hidden="1">{#N/A,#N/A,FALSE,"BALLANTINE´S ";#N/A,#N/A,FALSE,"FUNDADOR"}</definedName>
    <definedName name="PEFAC2_1" localSheetId="27" hidden="1">{#N/A,#N/A,FALSE,"BALLANTINE´S ";#N/A,#N/A,FALSE,"FUNDADOR"}</definedName>
    <definedName name="PEFAC2_1" localSheetId="31" hidden="1">{#N/A,#N/A,FALSE,"BALLANTINE´S ";#N/A,#N/A,FALSE,"FUNDADOR"}</definedName>
    <definedName name="PEFAC2_1" localSheetId="29" hidden="1">{#N/A,#N/A,FALSE,"BALLANTINE´S ";#N/A,#N/A,FALSE,"FUNDADOR"}</definedName>
    <definedName name="PEFAC2_1" localSheetId="23" hidden="1">{#N/A,#N/A,FALSE,"BALLANTINE´S ";#N/A,#N/A,FALSE,"FUNDADOR"}</definedName>
    <definedName name="PEFAC2_1" localSheetId="55" hidden="1">{#N/A,#N/A,FALSE,"BALLANTINE´S ";#N/A,#N/A,FALSE,"FUNDADOR"}</definedName>
    <definedName name="PEFAC2_1" hidden="1">{#N/A,#N/A,FALSE,"BALLANTINE´S ";#N/A,#N/A,FALSE,"FUNDADOR"}</definedName>
    <definedName name="PEFAC2_2" localSheetId="25" hidden="1">{#N/A,#N/A,FALSE,"BALLANTINE´S ";#N/A,#N/A,FALSE,"FUNDADOR"}</definedName>
    <definedName name="PEFAC2_2" localSheetId="27" hidden="1">{#N/A,#N/A,FALSE,"BALLANTINE´S ";#N/A,#N/A,FALSE,"FUNDADOR"}</definedName>
    <definedName name="PEFAC2_2" localSheetId="31" hidden="1">{#N/A,#N/A,FALSE,"BALLANTINE´S ";#N/A,#N/A,FALSE,"FUNDADOR"}</definedName>
    <definedName name="PEFAC2_2" localSheetId="29" hidden="1">{#N/A,#N/A,FALSE,"BALLANTINE´S ";#N/A,#N/A,FALSE,"FUNDADOR"}</definedName>
    <definedName name="PEFAC2_2" localSheetId="23" hidden="1">{#N/A,#N/A,FALSE,"BALLANTINE´S ";#N/A,#N/A,FALSE,"FUNDADOR"}</definedName>
    <definedName name="PEFAC2_2" localSheetId="55" hidden="1">{#N/A,#N/A,FALSE,"BALLANTINE´S ";#N/A,#N/A,FALSE,"FUNDADOR"}</definedName>
    <definedName name="PEFAC2_2" hidden="1">{#N/A,#N/A,FALSE,"BALLANTINE´S ";#N/A,#N/A,FALSE,"FUNDADOR"}</definedName>
    <definedName name="PEFAC2_3" localSheetId="25" hidden="1">{#N/A,#N/A,FALSE,"BALLANTINE´S ";#N/A,#N/A,FALSE,"FUNDADOR"}</definedName>
    <definedName name="PEFAC2_3" localSheetId="27" hidden="1">{#N/A,#N/A,FALSE,"BALLANTINE´S ";#N/A,#N/A,FALSE,"FUNDADOR"}</definedName>
    <definedName name="PEFAC2_3" localSheetId="31" hidden="1">{#N/A,#N/A,FALSE,"BALLANTINE´S ";#N/A,#N/A,FALSE,"FUNDADOR"}</definedName>
    <definedName name="PEFAC2_3" localSheetId="29" hidden="1">{#N/A,#N/A,FALSE,"BALLANTINE´S ";#N/A,#N/A,FALSE,"FUNDADOR"}</definedName>
    <definedName name="PEFAC2_3" localSheetId="23" hidden="1">{#N/A,#N/A,FALSE,"BALLANTINE´S ";#N/A,#N/A,FALSE,"FUNDADOR"}</definedName>
    <definedName name="PEFAC2_3" localSheetId="55" hidden="1">{#N/A,#N/A,FALSE,"BALLANTINE´S ";#N/A,#N/A,FALSE,"FUNDADOR"}</definedName>
    <definedName name="PEFAC2_3" hidden="1">{#N/A,#N/A,FALSE,"BALLANTINE´S ";#N/A,#N/A,FALSE,"FUNDADOR"}</definedName>
    <definedName name="PEFAC2_4" localSheetId="25" hidden="1">{#N/A,#N/A,FALSE,"BALLANTINE´S ";#N/A,#N/A,FALSE,"FUNDADOR"}</definedName>
    <definedName name="PEFAC2_4" localSheetId="27" hidden="1">{#N/A,#N/A,FALSE,"BALLANTINE´S ";#N/A,#N/A,FALSE,"FUNDADOR"}</definedName>
    <definedName name="PEFAC2_4" localSheetId="31" hidden="1">{#N/A,#N/A,FALSE,"BALLANTINE´S ";#N/A,#N/A,FALSE,"FUNDADOR"}</definedName>
    <definedName name="PEFAC2_4" localSheetId="29" hidden="1">{#N/A,#N/A,FALSE,"BALLANTINE´S ";#N/A,#N/A,FALSE,"FUNDADOR"}</definedName>
    <definedName name="PEFAC2_4" localSheetId="23" hidden="1">{#N/A,#N/A,FALSE,"BALLANTINE´S ";#N/A,#N/A,FALSE,"FUNDADOR"}</definedName>
    <definedName name="PEFAC2_4" localSheetId="55" hidden="1">{#N/A,#N/A,FALSE,"BALLANTINE´S ";#N/A,#N/A,FALSE,"FUNDADOR"}</definedName>
    <definedName name="PEFAC2_4" hidden="1">{#N/A,#N/A,FALSE,"BALLANTINE´S ";#N/A,#N/A,FALSE,"FUNDADOR"}</definedName>
    <definedName name="PEFAC2_5" localSheetId="25" hidden="1">{#N/A,#N/A,FALSE,"BALLANTINE´S ";#N/A,#N/A,FALSE,"FUNDADOR"}</definedName>
    <definedName name="PEFAC2_5" localSheetId="27" hidden="1">{#N/A,#N/A,FALSE,"BALLANTINE´S ";#N/A,#N/A,FALSE,"FUNDADOR"}</definedName>
    <definedName name="PEFAC2_5" localSheetId="31" hidden="1">{#N/A,#N/A,FALSE,"BALLANTINE´S ";#N/A,#N/A,FALSE,"FUNDADOR"}</definedName>
    <definedName name="PEFAC2_5" localSheetId="29" hidden="1">{#N/A,#N/A,FALSE,"BALLANTINE´S ";#N/A,#N/A,FALSE,"FUNDADOR"}</definedName>
    <definedName name="PEFAC2_5" localSheetId="23" hidden="1">{#N/A,#N/A,FALSE,"BALLANTINE´S ";#N/A,#N/A,FALSE,"FUNDADOR"}</definedName>
    <definedName name="PEFAC2_5" localSheetId="55" hidden="1">{#N/A,#N/A,FALSE,"BALLANTINE´S ";#N/A,#N/A,FALSE,"FUNDADOR"}</definedName>
    <definedName name="PEFAC2_5" hidden="1">{#N/A,#N/A,FALSE,"BALLANTINE´S ";#N/A,#N/A,FALSE,"FUNDADOR"}</definedName>
    <definedName name="pegn">#REF!</definedName>
    <definedName name="pegn_1">#REF!</definedName>
    <definedName name="pegn_2">#REF!</definedName>
    <definedName name="pegn_3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centComplete" localSheetId="25">PercentCompleteBeyond*PeriodInPlan</definedName>
    <definedName name="PercentComplete" localSheetId="27">PercentCompleteBeyond*PeriodInPlan</definedName>
    <definedName name="PercentComplete" localSheetId="31">PercentCompleteBeyond*PeriodInPlan</definedName>
    <definedName name="PercentComplete" localSheetId="29">PercentCompleteBeyond*PeriodInPlan</definedName>
    <definedName name="PercentComplete" localSheetId="23">PercentCompleteBeyond*PeriodInPlan</definedName>
    <definedName name="PercentComplete" localSheetId="55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das">#REF!</definedName>
    <definedName name="perfil" localSheetId="39">[1]!__p1</definedName>
    <definedName name="perfil" localSheetId="20">[1]!__p1</definedName>
    <definedName name="perfil" localSheetId="4">[1]!__p1</definedName>
    <definedName name="perfil" localSheetId="25">[1]!__p1</definedName>
    <definedName name="perfil" localSheetId="27">[1]!__p1</definedName>
    <definedName name="perfil" localSheetId="31">[1]!__p1</definedName>
    <definedName name="perfil" localSheetId="35">[1]!__p1</definedName>
    <definedName name="perfil" localSheetId="33">[1]!__p1</definedName>
    <definedName name="perfil" localSheetId="53">[1]!__p1</definedName>
    <definedName name="perfil" localSheetId="29">[1]!__p1</definedName>
    <definedName name="perfil" localSheetId="49">[1]!__p1</definedName>
    <definedName name="perfil" localSheetId="6">[1]!__p1</definedName>
    <definedName name="perfil" localSheetId="41">[1]!__p1</definedName>
    <definedName name="perfil" localSheetId="8">[1]!__p1</definedName>
    <definedName name="perfil" localSheetId="43">[1]!__p1</definedName>
    <definedName name="perfil" localSheetId="10">[1]!__p1</definedName>
    <definedName name="perfil" localSheetId="37">[1]!__p1</definedName>
    <definedName name="perfil" localSheetId="12">[1]!__p1</definedName>
    <definedName name="perfil" localSheetId="51">[1]!__p1</definedName>
    <definedName name="perfil" localSheetId="14">[1]!__p1</definedName>
    <definedName name="perfil" localSheetId="23">[1]!__p1</definedName>
    <definedName name="perfil" localSheetId="55">[0]!__p1</definedName>
    <definedName name="perfil" localSheetId="47">[1]!__p1</definedName>
    <definedName name="perfil" localSheetId="18">[1]!__p1</definedName>
    <definedName name="perfil" localSheetId="45">[1]!__p1</definedName>
    <definedName name="perfil" localSheetId="16">[1]!__p1</definedName>
    <definedName name="perfil">[0]!__p1</definedName>
    <definedName name="perfilglobo">#REF!</definedName>
    <definedName name="Period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ÍODO">#REF!</definedName>
    <definedName name="PeriodoAte">#REF!</definedName>
    <definedName name="PeriodoDe">#REF!</definedName>
    <definedName name="PERM">#REF!</definedName>
    <definedName name="PERMANT">#REF!</definedName>
    <definedName name="PERORF">#REF!</definedName>
    <definedName name="PERRIER">#REF!</definedName>
    <definedName name="peso">#REF!</definedName>
    <definedName name="Pessoal">OFFSET(#REF!,0,5,1,1)</definedName>
    <definedName name="PETROPOLIS">#REF!</definedName>
    <definedName name="PFPRICE">#REF!</definedName>
    <definedName name="PFPRICE2">#REF!</definedName>
    <definedName name="PGLO">#REF!</definedName>
    <definedName name="pi">#REF!</definedName>
    <definedName name="PIBReceitaPublicidade">#REF!</definedName>
    <definedName name="pig">#REF!</definedName>
    <definedName name="pig_3">#REF!</definedName>
    <definedName name="pintao">#REF!</definedName>
    <definedName name="PIPOCA" localSheetId="25" hidden="1">{#N/A,#N/A,FALSE,"SP1-OUT";#N/A,#N/A,FALSE,"SP1-NOV";#N/A,#N/A,FALSE,"SANT-OUT";#N/A,#N/A,FALSE,"SANT-NOV";#N/A,#N/A,FALSE,"CAMP-OUT";#N/A,#N/A,FALSE,"CAMP-NOV";#N/A,#N/A,FALSE,"CRONO 1";#N/A,#N/A,FALSE,"CAPA"}</definedName>
    <definedName name="PIPOCA" localSheetId="27" hidden="1">{#N/A,#N/A,FALSE,"SP1-OUT";#N/A,#N/A,FALSE,"SP1-NOV";#N/A,#N/A,FALSE,"SANT-OUT";#N/A,#N/A,FALSE,"SANT-NOV";#N/A,#N/A,FALSE,"CAMP-OUT";#N/A,#N/A,FALSE,"CAMP-NOV";#N/A,#N/A,FALSE,"CRONO 1";#N/A,#N/A,FALSE,"CAPA"}</definedName>
    <definedName name="PIPOCA" localSheetId="31" hidden="1">{#N/A,#N/A,FALSE,"SP1-OUT";#N/A,#N/A,FALSE,"SP1-NOV";#N/A,#N/A,FALSE,"SANT-OUT";#N/A,#N/A,FALSE,"SANT-NOV";#N/A,#N/A,FALSE,"CAMP-OUT";#N/A,#N/A,FALSE,"CAMP-NOV";#N/A,#N/A,FALSE,"CRONO 1";#N/A,#N/A,FALSE,"CAPA"}</definedName>
    <definedName name="PIPOCA" localSheetId="29" hidden="1">{#N/A,#N/A,FALSE,"SP1-OUT";#N/A,#N/A,FALSE,"SP1-NOV";#N/A,#N/A,FALSE,"SANT-OUT";#N/A,#N/A,FALSE,"SANT-NOV";#N/A,#N/A,FALSE,"CAMP-OUT";#N/A,#N/A,FALSE,"CAMP-NOV";#N/A,#N/A,FALSE,"CRONO 1";#N/A,#N/A,FALSE,"CAPA"}</definedName>
    <definedName name="PIPOCA" localSheetId="23" hidden="1">{#N/A,#N/A,FALSE,"SP1-OUT";#N/A,#N/A,FALSE,"SP1-NOV";#N/A,#N/A,FALSE,"SANT-OUT";#N/A,#N/A,FALSE,"SANT-NOV";#N/A,#N/A,FALSE,"CAMP-OUT";#N/A,#N/A,FALSE,"CAMP-NOV";#N/A,#N/A,FALSE,"CRONO 1";#N/A,#N/A,FALSE,"CAPA"}</definedName>
    <definedName name="PIPOCA" localSheetId="55" hidden="1">{#N/A,#N/A,FALSE,"SP1-OUT";#N/A,#N/A,FALSE,"SP1-NOV";#N/A,#N/A,FALSE,"SANT-OUT";#N/A,#N/A,FALSE,"SANT-NOV";#N/A,#N/A,FALSE,"CAMP-OUT";#N/A,#N/A,FALSE,"CAMP-NOV";#N/A,#N/A,FALSE,"CRONO 1";#N/A,#N/A,FALSE,"CAPA"}</definedName>
    <definedName name="PIPOCA" hidden="1">{#N/A,#N/A,FALSE,"SP1-OUT";#N/A,#N/A,FALSE,"SP1-NOV";#N/A,#N/A,FALSE,"SANT-OUT";#N/A,#N/A,FALSE,"SANT-NOV";#N/A,#N/A,FALSE,"CAMP-OUT";#N/A,#N/A,FALSE,"CAMP-NOV";#N/A,#N/A,FALSE,"CRONO 1";#N/A,#N/A,FALSE,"CAPA"}</definedName>
    <definedName name="pira">#REF!</definedName>
    <definedName name="PIS">#REF!</definedName>
    <definedName name="PIs_11" hidden="1">#REF!</definedName>
    <definedName name="pitao">#REF!</definedName>
    <definedName name="pizza">#REF!</definedName>
    <definedName name="Pizzaria">#REF!</definedName>
    <definedName name="pkyt" localSheetId="39">[1]!_p1</definedName>
    <definedName name="pkyt" localSheetId="20">[1]!_p1</definedName>
    <definedName name="pkyt" localSheetId="4">[1]!_p1</definedName>
    <definedName name="pkyt" localSheetId="25">[1]!_p1</definedName>
    <definedName name="pkyt" localSheetId="27">[1]!_p1</definedName>
    <definedName name="pkyt" localSheetId="31">[1]!_p1</definedName>
    <definedName name="pkyt" localSheetId="35">[1]!_p1</definedName>
    <definedName name="pkyt" localSheetId="33">[1]!_p1</definedName>
    <definedName name="pkyt" localSheetId="53">[1]!_p1</definedName>
    <definedName name="pkyt" localSheetId="29">[1]!_p1</definedName>
    <definedName name="pkyt" localSheetId="49">[1]!_p1</definedName>
    <definedName name="pkyt" localSheetId="6">[1]!_p1</definedName>
    <definedName name="pkyt" localSheetId="41">[1]!_p1</definedName>
    <definedName name="pkyt" localSheetId="8">[1]!_p1</definedName>
    <definedName name="pkyt" localSheetId="43">[1]!_p1</definedName>
    <definedName name="pkyt" localSheetId="10">[1]!_p1</definedName>
    <definedName name="pkyt" localSheetId="37">[1]!_p1</definedName>
    <definedName name="pkyt" localSheetId="12">[1]!_p1</definedName>
    <definedName name="pkyt" localSheetId="51">[1]!_p1</definedName>
    <definedName name="pkyt" localSheetId="14">[1]!_p1</definedName>
    <definedName name="pkyt" localSheetId="23">[1]!_p1</definedName>
    <definedName name="pkyt" localSheetId="55">[0]!_p1</definedName>
    <definedName name="pkyt" localSheetId="47">[1]!_p1</definedName>
    <definedName name="pkyt" localSheetId="18">[1]!_p1</definedName>
    <definedName name="pkyt" localSheetId="45">[1]!_p1</definedName>
    <definedName name="pkyt" localSheetId="16">[1]!_p1</definedName>
    <definedName name="pkyt">[0]!_p1</definedName>
    <definedName name="pkyt_1" localSheetId="39">_p1</definedName>
    <definedName name="pkyt_1" localSheetId="20">_p1</definedName>
    <definedName name="pkyt_1" localSheetId="4">_p1</definedName>
    <definedName name="pkyt_1" localSheetId="25">_p1</definedName>
    <definedName name="pkyt_1" localSheetId="27">_p1</definedName>
    <definedName name="pkyt_1" localSheetId="31">_p1</definedName>
    <definedName name="pkyt_1" localSheetId="35">_p1</definedName>
    <definedName name="pkyt_1" localSheetId="33">_p1</definedName>
    <definedName name="pkyt_1" localSheetId="53">_p1</definedName>
    <definedName name="pkyt_1" localSheetId="29">_p1</definedName>
    <definedName name="pkyt_1" localSheetId="49">_p1</definedName>
    <definedName name="pkyt_1" localSheetId="6">_p1</definedName>
    <definedName name="pkyt_1" localSheetId="41">_p1</definedName>
    <definedName name="pkyt_1" localSheetId="8">_p1</definedName>
    <definedName name="pkyt_1" localSheetId="43">_p1</definedName>
    <definedName name="pkyt_1" localSheetId="10">_p1</definedName>
    <definedName name="pkyt_1" localSheetId="37">_p1</definedName>
    <definedName name="pkyt_1" localSheetId="12">_p1</definedName>
    <definedName name="pkyt_1" localSheetId="51">_p1</definedName>
    <definedName name="pkyt_1" localSheetId="14">_p1</definedName>
    <definedName name="pkyt_1" localSheetId="23">_p1</definedName>
    <definedName name="pkyt_1" localSheetId="55">_p1</definedName>
    <definedName name="pkyt_1" localSheetId="47">_p1</definedName>
    <definedName name="pkyt_1" localSheetId="18">_p1</definedName>
    <definedName name="pkyt_1" localSheetId="45">_p1</definedName>
    <definedName name="pkyt_1" localSheetId="16">_p1</definedName>
    <definedName name="pkyt_1">_p1</definedName>
    <definedName name="pkyt_2">"_p1"</definedName>
    <definedName name="pkyt_3" localSheetId="39">_______p1</definedName>
    <definedName name="pkyt_3" localSheetId="20">_______p1</definedName>
    <definedName name="pkyt_3" localSheetId="4">_______p1</definedName>
    <definedName name="pkyt_3" localSheetId="25">_______p1</definedName>
    <definedName name="pkyt_3" localSheetId="27">_______p1</definedName>
    <definedName name="pkyt_3" localSheetId="31">_______p1</definedName>
    <definedName name="pkyt_3" localSheetId="35">_______p1</definedName>
    <definedName name="pkyt_3" localSheetId="33">_______p1</definedName>
    <definedName name="pkyt_3" localSheetId="53">_______p1</definedName>
    <definedName name="pkyt_3" localSheetId="29">_______p1</definedName>
    <definedName name="pkyt_3" localSheetId="49">_______p1</definedName>
    <definedName name="pkyt_3" localSheetId="6">_______p1</definedName>
    <definedName name="pkyt_3" localSheetId="41">_______p1</definedName>
    <definedName name="pkyt_3" localSheetId="8">_______p1</definedName>
    <definedName name="pkyt_3" localSheetId="43">_______p1</definedName>
    <definedName name="pkyt_3" localSheetId="10">_______p1</definedName>
    <definedName name="pkyt_3" localSheetId="37">_______p1</definedName>
    <definedName name="pkyt_3" localSheetId="12">_______p1</definedName>
    <definedName name="pkyt_3" localSheetId="51">_______p1</definedName>
    <definedName name="pkyt_3" localSheetId="14">_______p1</definedName>
    <definedName name="pkyt_3" localSheetId="23">_______p1</definedName>
    <definedName name="pkyt_3" localSheetId="55">_______p1</definedName>
    <definedName name="pkyt_3" localSheetId="47">_______p1</definedName>
    <definedName name="pkyt_3" localSheetId="18">_______p1</definedName>
    <definedName name="pkyt_3" localSheetId="45">_______p1</definedName>
    <definedName name="pkyt_3" localSheetId="16">_______p1</definedName>
    <definedName name="pkyt_3">_______p1</definedName>
    <definedName name="pkyt_4">"_p1"</definedName>
    <definedName name="PL">#REF!</definedName>
    <definedName name="pl_LC">#REF!</definedName>
    <definedName name="PL2000Q">#REF!</definedName>
    <definedName name="PL2OOOM">#REF!</definedName>
    <definedName name="pl999M">#REF!</definedName>
    <definedName name="Pla">#REF!</definedName>
    <definedName name="placar">#REF!</definedName>
    <definedName name="PLACAR96">#REF!</definedName>
    <definedName name="PLACAR97">#REF!</definedName>
    <definedName name="PLACAR98">#REF!</definedName>
    <definedName name="PLACARCPM96">#REF!</definedName>
    <definedName name="PLACARCPM97">#REF!</definedName>
    <definedName name="PLACARCPM98">#REF!</definedName>
    <definedName name="PLACARCPMMEDIA97">#REF!</definedName>
    <definedName name="placarcpmmedia98">#REF!</definedName>
    <definedName name="PLACARMEDIA97">#REF!</definedName>
    <definedName name="PLACARMEDIA97CIRC">#REF!</definedName>
    <definedName name="PLACARMEDIA98CIRC">#REF!</definedName>
    <definedName name="plam" localSheetId="39">[1]!_p1</definedName>
    <definedName name="plam" localSheetId="20">[1]!_p1</definedName>
    <definedName name="plam" localSheetId="4">[1]!_p1</definedName>
    <definedName name="plam" localSheetId="25">[1]!_p1</definedName>
    <definedName name="plam" localSheetId="27">[1]!_p1</definedName>
    <definedName name="plam" localSheetId="31">[1]!_p1</definedName>
    <definedName name="plam" localSheetId="35">[1]!_p1</definedName>
    <definedName name="plam" localSheetId="33">[1]!_p1</definedName>
    <definedName name="plam" localSheetId="53">[1]!_p1</definedName>
    <definedName name="plam" localSheetId="29">[1]!_p1</definedName>
    <definedName name="plam" localSheetId="49">[1]!_p1</definedName>
    <definedName name="plam" localSheetId="6">[1]!_p1</definedName>
    <definedName name="plam" localSheetId="41">[1]!_p1</definedName>
    <definedName name="plam" localSheetId="8">[1]!_p1</definedName>
    <definedName name="plam" localSheetId="43">[1]!_p1</definedName>
    <definedName name="plam" localSheetId="10">[1]!_p1</definedName>
    <definedName name="plam" localSheetId="37">[1]!_p1</definedName>
    <definedName name="plam" localSheetId="12">[1]!_p1</definedName>
    <definedName name="plam" localSheetId="51">[1]!_p1</definedName>
    <definedName name="plam" localSheetId="14">[1]!_p1</definedName>
    <definedName name="plam" localSheetId="23">[1]!_p1</definedName>
    <definedName name="plam" localSheetId="55">[0]!_p1</definedName>
    <definedName name="plam" localSheetId="47">[1]!_p1</definedName>
    <definedName name="plam" localSheetId="18">[1]!_p1</definedName>
    <definedName name="plam" localSheetId="45">[1]!_p1</definedName>
    <definedName name="plam" localSheetId="16">[1]!_p1</definedName>
    <definedName name="plam">[0]!_p1</definedName>
    <definedName name="plam_15">#N/A</definedName>
    <definedName name="plam_16">#N/A</definedName>
    <definedName name="plam_17">#N/A</definedName>
    <definedName name="plan" localSheetId="39">[1]!_p1</definedName>
    <definedName name="plan" localSheetId="20">[1]!_p1</definedName>
    <definedName name="plan" localSheetId="4">[1]!_p1</definedName>
    <definedName name="plan" localSheetId="25">[1]!_p1</definedName>
    <definedName name="plan" localSheetId="27">[1]!_p1</definedName>
    <definedName name="plan" localSheetId="31">[1]!_p1</definedName>
    <definedName name="plan" localSheetId="35">[1]!_p1</definedName>
    <definedName name="plan" localSheetId="33">[1]!_p1</definedName>
    <definedName name="plan" localSheetId="53">[1]!_p1</definedName>
    <definedName name="plan" localSheetId="29">[1]!_p1</definedName>
    <definedName name="plan" localSheetId="49">[1]!_p1</definedName>
    <definedName name="plan" localSheetId="6">[1]!_p1</definedName>
    <definedName name="plan" localSheetId="41">[1]!_p1</definedName>
    <definedName name="plan" localSheetId="8">[1]!_p1</definedName>
    <definedName name="plan" localSheetId="43">[1]!_p1</definedName>
    <definedName name="plan" localSheetId="10">[1]!_p1</definedName>
    <definedName name="plan" localSheetId="37">[1]!_p1</definedName>
    <definedName name="plan" localSheetId="12">[1]!_p1</definedName>
    <definedName name="plan" localSheetId="51">[1]!_p1</definedName>
    <definedName name="plan" localSheetId="14">[1]!_p1</definedName>
    <definedName name="plan" localSheetId="23">[1]!_p1</definedName>
    <definedName name="plan" localSheetId="55">[0]!_p1</definedName>
    <definedName name="plan" localSheetId="47">[1]!_p1</definedName>
    <definedName name="plan" localSheetId="18">[1]!_p1</definedName>
    <definedName name="plan" localSheetId="45">[1]!_p1</definedName>
    <definedName name="plan" localSheetId="16">[1]!_p1</definedName>
    <definedName name="plan">[0]!_p1</definedName>
    <definedName name="plan_1">#N/A</definedName>
    <definedName name="plan_10">#N/A</definedName>
    <definedName name="plan_12">#N/A</definedName>
    <definedName name="plan_15">#N/A</definedName>
    <definedName name="plan_16">#N/A</definedName>
    <definedName name="plan_17">#N/A</definedName>
    <definedName name="plan_18">#N/A</definedName>
    <definedName name="plan_19">#N/A</definedName>
    <definedName name="plan_2">#N/A</definedName>
    <definedName name="plan_20">#N/A</definedName>
    <definedName name="plan_21">#N/A</definedName>
    <definedName name="plan_22">#N/A</definedName>
    <definedName name="plan_3">#N/A</definedName>
    <definedName name="plan_4">#N/A</definedName>
    <definedName name="plan_7">#N/A</definedName>
    <definedName name="plan_8">#N/A</definedName>
    <definedName name="PLAN_A6874CA2_7E1A_11d2_8615_006097CC7F35">#REF!</definedName>
    <definedName name="PLAN_A6874CA2_7E1A_11d2_8615_006097CC7F35_1">#REF!</definedName>
    <definedName name="PLAN_BRANDFX">#REF!</definedName>
    <definedName name="PLAN_BRANDFX_1">"$#REF!.$#REF!$#REF!"</definedName>
    <definedName name="PLAN_BRANDFX_2">#REF!</definedName>
    <definedName name="PLAN_BRANDFX1">#REF!</definedName>
    <definedName name="Plan_Media_2000" localSheetId="2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3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5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1">#REF!</definedName>
    <definedName name="plan1_1" localSheetId="39">_p1</definedName>
    <definedName name="plan1_1" localSheetId="20">_p1</definedName>
    <definedName name="plan1_1" localSheetId="4">_p1</definedName>
    <definedName name="plan1_1" localSheetId="25">_p1</definedName>
    <definedName name="plan1_1" localSheetId="27">_p1</definedName>
    <definedName name="plan1_1" localSheetId="31">_p1</definedName>
    <definedName name="plan1_1" localSheetId="35">_p1</definedName>
    <definedName name="plan1_1" localSheetId="33">_p1</definedName>
    <definedName name="plan1_1" localSheetId="53">_p1</definedName>
    <definedName name="plan1_1" localSheetId="29">_p1</definedName>
    <definedName name="plan1_1" localSheetId="49">_p1</definedName>
    <definedName name="plan1_1" localSheetId="6">_p1</definedName>
    <definedName name="plan1_1" localSheetId="41">_p1</definedName>
    <definedName name="plan1_1" localSheetId="8">_p1</definedName>
    <definedName name="plan1_1" localSheetId="43">_p1</definedName>
    <definedName name="plan1_1" localSheetId="10">_p1</definedName>
    <definedName name="plan1_1" localSheetId="37">_p1</definedName>
    <definedName name="plan1_1" localSheetId="12">_p1</definedName>
    <definedName name="plan1_1" localSheetId="51">_p1</definedName>
    <definedName name="plan1_1" localSheetId="14">_p1</definedName>
    <definedName name="plan1_1" localSheetId="23">_p1</definedName>
    <definedName name="plan1_1" localSheetId="55">_p1</definedName>
    <definedName name="plan1_1" localSheetId="47">_p1</definedName>
    <definedName name="plan1_1" localSheetId="18">_p1</definedName>
    <definedName name="plan1_1" localSheetId="45">_p1</definedName>
    <definedName name="plan1_1" localSheetId="16">_p1</definedName>
    <definedName name="plan1_1">_p1</definedName>
    <definedName name="plan1_2">"_p1"</definedName>
    <definedName name="plan1_4">"_p1"</definedName>
    <definedName name="plan2" localSheetId="39">[1]!_p1</definedName>
    <definedName name="plan2" localSheetId="20">[1]!_p1</definedName>
    <definedName name="plan2" localSheetId="4">[1]!_p1</definedName>
    <definedName name="plan2" localSheetId="25">[1]!_p1</definedName>
    <definedName name="plan2" localSheetId="27">[1]!_p1</definedName>
    <definedName name="plan2" localSheetId="31">[1]!_p1</definedName>
    <definedName name="plan2" localSheetId="35">[1]!_p1</definedName>
    <definedName name="plan2" localSheetId="33">[1]!_p1</definedName>
    <definedName name="plan2" localSheetId="53">[1]!_p1</definedName>
    <definedName name="plan2" localSheetId="29">[1]!_p1</definedName>
    <definedName name="plan2" localSheetId="49">[1]!_p1</definedName>
    <definedName name="plan2" localSheetId="6">[1]!_p1</definedName>
    <definedName name="plan2" localSheetId="41">[1]!_p1</definedName>
    <definedName name="plan2" localSheetId="8">[1]!_p1</definedName>
    <definedName name="plan2" localSheetId="43">[1]!_p1</definedName>
    <definedName name="plan2" localSheetId="10">[1]!_p1</definedName>
    <definedName name="plan2" localSheetId="37">[1]!_p1</definedName>
    <definedName name="plan2" localSheetId="12">[1]!_p1</definedName>
    <definedName name="plan2" localSheetId="51">[1]!_p1</definedName>
    <definedName name="plan2" localSheetId="14">[1]!_p1</definedName>
    <definedName name="plan2" localSheetId="23">[1]!_p1</definedName>
    <definedName name="plan2" localSheetId="55">[0]!_p1</definedName>
    <definedName name="plan2" localSheetId="47">[1]!_p1</definedName>
    <definedName name="plan2" localSheetId="18">[1]!_p1</definedName>
    <definedName name="plan2" localSheetId="45">[1]!_p1</definedName>
    <definedName name="plan2" localSheetId="16">[1]!_p1</definedName>
    <definedName name="plan2">[0]!_p1</definedName>
    <definedName name="plan2_1" localSheetId="39">_p1</definedName>
    <definedName name="plan2_1" localSheetId="20">_p1</definedName>
    <definedName name="plan2_1" localSheetId="4">_p1</definedName>
    <definedName name="plan2_1" localSheetId="25">_p1</definedName>
    <definedName name="plan2_1" localSheetId="27">_p1</definedName>
    <definedName name="plan2_1" localSheetId="31">_p1</definedName>
    <definedName name="plan2_1" localSheetId="35">_p1</definedName>
    <definedName name="plan2_1" localSheetId="33">_p1</definedName>
    <definedName name="plan2_1" localSheetId="53">_p1</definedName>
    <definedName name="plan2_1" localSheetId="29">_p1</definedName>
    <definedName name="plan2_1" localSheetId="49">_p1</definedName>
    <definedName name="plan2_1" localSheetId="6">_p1</definedName>
    <definedName name="plan2_1" localSheetId="41">_p1</definedName>
    <definedName name="plan2_1" localSheetId="8">_p1</definedName>
    <definedName name="plan2_1" localSheetId="43">_p1</definedName>
    <definedName name="plan2_1" localSheetId="10">_p1</definedName>
    <definedName name="plan2_1" localSheetId="37">_p1</definedName>
    <definedName name="plan2_1" localSheetId="12">_p1</definedName>
    <definedName name="plan2_1" localSheetId="51">_p1</definedName>
    <definedName name="plan2_1" localSheetId="14">_p1</definedName>
    <definedName name="plan2_1" localSheetId="23">_p1</definedName>
    <definedName name="plan2_1" localSheetId="55">_p1</definedName>
    <definedName name="plan2_1" localSheetId="47">_p1</definedName>
    <definedName name="plan2_1" localSheetId="18">_p1</definedName>
    <definedName name="plan2_1" localSheetId="45">_p1</definedName>
    <definedName name="plan2_1" localSheetId="16">_p1</definedName>
    <definedName name="plan2_1">_p1</definedName>
    <definedName name="plan2_2">"_p1"</definedName>
    <definedName name="plan2_4">"_p1"</definedName>
    <definedName name="Planejamento">#REF!</definedName>
    <definedName name="Planejamento_3">#REF!</definedName>
    <definedName name="planilha" localSheetId="39">[1]!_p1</definedName>
    <definedName name="planilha" localSheetId="20">[1]!_p1</definedName>
    <definedName name="planilha" localSheetId="4">[1]!_p1</definedName>
    <definedName name="planilha" localSheetId="25">[1]!_p1</definedName>
    <definedName name="planilha" localSheetId="27">[1]!_p1</definedName>
    <definedName name="planilha" localSheetId="31">[1]!_p1</definedName>
    <definedName name="planilha" localSheetId="35">[1]!_p1</definedName>
    <definedName name="planilha" localSheetId="33">[1]!_p1</definedName>
    <definedName name="planilha" localSheetId="53">[1]!_p1</definedName>
    <definedName name="planilha" localSheetId="29">[1]!_p1</definedName>
    <definedName name="planilha" localSheetId="49">[1]!_p1</definedName>
    <definedName name="planilha" localSheetId="6">[1]!_p1</definedName>
    <definedName name="planilha" localSheetId="41">[1]!_p1</definedName>
    <definedName name="planilha" localSheetId="8">[1]!_p1</definedName>
    <definedName name="planilha" localSheetId="43">[1]!_p1</definedName>
    <definedName name="planilha" localSheetId="10">[1]!_p1</definedName>
    <definedName name="planilha" localSheetId="37">[1]!_p1</definedName>
    <definedName name="planilha" localSheetId="12">[1]!_p1</definedName>
    <definedName name="planilha" localSheetId="51">[1]!_p1</definedName>
    <definedName name="planilha" localSheetId="14">[1]!_p1</definedName>
    <definedName name="planilha" localSheetId="23">[1]!_p1</definedName>
    <definedName name="planilha" localSheetId="55">[0]!_p1</definedName>
    <definedName name="planilha" localSheetId="47">[1]!_p1</definedName>
    <definedName name="planilha" localSheetId="18">[1]!_p1</definedName>
    <definedName name="planilha" localSheetId="45">[1]!_p1</definedName>
    <definedName name="planilha" localSheetId="16">[1]!_p1</definedName>
    <definedName name="planilha">[0]!_p1</definedName>
    <definedName name="Planilha_1" localSheetId="39">_p1</definedName>
    <definedName name="Planilha_1" localSheetId="20">_p1</definedName>
    <definedName name="Planilha_1" localSheetId="4">_p1</definedName>
    <definedName name="Planilha_1" localSheetId="25">_p1</definedName>
    <definedName name="Planilha_1" localSheetId="27">_p1</definedName>
    <definedName name="Planilha_1" localSheetId="31">_p1</definedName>
    <definedName name="Planilha_1" localSheetId="35">_p1</definedName>
    <definedName name="Planilha_1" localSheetId="33">_p1</definedName>
    <definedName name="Planilha_1" localSheetId="53">_p1</definedName>
    <definedName name="Planilha_1" localSheetId="29">_p1</definedName>
    <definedName name="Planilha_1" localSheetId="49">_p1</definedName>
    <definedName name="Planilha_1" localSheetId="6">_p1</definedName>
    <definedName name="Planilha_1" localSheetId="41">_p1</definedName>
    <definedName name="Planilha_1" localSheetId="8">_p1</definedName>
    <definedName name="Planilha_1" localSheetId="43">_p1</definedName>
    <definedName name="Planilha_1" localSheetId="10">_p1</definedName>
    <definedName name="Planilha_1" localSheetId="37">_p1</definedName>
    <definedName name="Planilha_1" localSheetId="12">_p1</definedName>
    <definedName name="Planilha_1" localSheetId="51">_p1</definedName>
    <definedName name="Planilha_1" localSheetId="14">_p1</definedName>
    <definedName name="Planilha_1" localSheetId="23">_p1</definedName>
    <definedName name="Planilha_1" localSheetId="55">_p1</definedName>
    <definedName name="Planilha_1" localSheetId="47">_p1</definedName>
    <definedName name="Planilha_1" localSheetId="18">_p1</definedName>
    <definedName name="Planilha_1" localSheetId="45">_p1</definedName>
    <definedName name="Planilha_1" localSheetId="16">_p1</definedName>
    <definedName name="Planilha_1">_p1</definedName>
    <definedName name="Planilha_2">"_p1"</definedName>
    <definedName name="Planilha_3" localSheetId="39">_______p1</definedName>
    <definedName name="Planilha_3" localSheetId="20">_______p1</definedName>
    <definedName name="Planilha_3" localSheetId="4">_______p1</definedName>
    <definedName name="Planilha_3" localSheetId="25">_______p1</definedName>
    <definedName name="Planilha_3" localSheetId="27">_______p1</definedName>
    <definedName name="Planilha_3" localSheetId="31">_______p1</definedName>
    <definedName name="Planilha_3" localSheetId="35">_______p1</definedName>
    <definedName name="Planilha_3" localSheetId="33">_______p1</definedName>
    <definedName name="Planilha_3" localSheetId="53">_______p1</definedName>
    <definedName name="Planilha_3" localSheetId="29">_______p1</definedName>
    <definedName name="Planilha_3" localSheetId="49">_______p1</definedName>
    <definedName name="Planilha_3" localSheetId="6">_______p1</definedName>
    <definedName name="Planilha_3" localSheetId="41">_______p1</definedName>
    <definedName name="Planilha_3" localSheetId="8">_______p1</definedName>
    <definedName name="Planilha_3" localSheetId="43">_______p1</definedName>
    <definedName name="Planilha_3" localSheetId="10">_______p1</definedName>
    <definedName name="Planilha_3" localSheetId="37">_______p1</definedName>
    <definedName name="Planilha_3" localSheetId="12">_______p1</definedName>
    <definedName name="Planilha_3" localSheetId="51">_______p1</definedName>
    <definedName name="Planilha_3" localSheetId="14">_______p1</definedName>
    <definedName name="Planilha_3" localSheetId="23">_______p1</definedName>
    <definedName name="Planilha_3" localSheetId="55">_______p1</definedName>
    <definedName name="Planilha_3" localSheetId="47">_______p1</definedName>
    <definedName name="Planilha_3" localSheetId="18">_______p1</definedName>
    <definedName name="Planilha_3" localSheetId="45">_______p1</definedName>
    <definedName name="Planilha_3" localSheetId="16">_______p1</definedName>
    <definedName name="Planilha_3">_______p1</definedName>
    <definedName name="Planilha_4">"_p1"</definedName>
    <definedName name="Planilha2">#REF!</definedName>
    <definedName name="planilhas">#REF!</definedName>
    <definedName name="PlanilhaView">#REF!</definedName>
    <definedName name="Planner">#REF!</definedName>
    <definedName name="plano" localSheetId="39">[1]!_p1</definedName>
    <definedName name="plano" localSheetId="20">[1]!_p1</definedName>
    <definedName name="plano" localSheetId="4">[1]!_p1</definedName>
    <definedName name="plano" localSheetId="25">[1]!_p1</definedName>
    <definedName name="plano" localSheetId="27">[1]!_p1</definedName>
    <definedName name="plano" localSheetId="31">[1]!_p1</definedName>
    <definedName name="plano" localSheetId="35">[1]!_p1</definedName>
    <definedName name="plano" localSheetId="33">[1]!_p1</definedName>
    <definedName name="plano" localSheetId="53">[1]!_p1</definedName>
    <definedName name="plano" localSheetId="29">[1]!_p1</definedName>
    <definedName name="plano" localSheetId="49">[1]!_p1</definedName>
    <definedName name="plano" localSheetId="6">[1]!_p1</definedName>
    <definedName name="plano" localSheetId="41">[1]!_p1</definedName>
    <definedName name="plano" localSheetId="8">[1]!_p1</definedName>
    <definedName name="plano" localSheetId="43">[1]!_p1</definedName>
    <definedName name="plano" localSheetId="10">[1]!_p1</definedName>
    <definedName name="plano" localSheetId="37">[1]!_p1</definedName>
    <definedName name="plano" localSheetId="12">[1]!_p1</definedName>
    <definedName name="plano" localSheetId="51">[1]!_p1</definedName>
    <definedName name="plano" localSheetId="14">[1]!_p1</definedName>
    <definedName name="plano" localSheetId="23">[1]!_p1</definedName>
    <definedName name="plano" localSheetId="55">[0]!_p1</definedName>
    <definedName name="plano" localSheetId="47">[1]!_p1</definedName>
    <definedName name="plano" localSheetId="18">[1]!_p1</definedName>
    <definedName name="plano" localSheetId="45">[1]!_p1</definedName>
    <definedName name="plano" localSheetId="16">[1]!_p1</definedName>
    <definedName name="plano">[0]!_p1</definedName>
    <definedName name="plano1">#REF!</definedName>
    <definedName name="planoa">#REF!</definedName>
    <definedName name="planob">#REF!</definedName>
    <definedName name="planoc">#REF!</definedName>
    <definedName name="PLANXX" localSheetId="2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localSheetId="2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localSheetId="3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localSheetId="2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localSheetId="2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localSheetId="5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yboy">#REF!</definedName>
    <definedName name="playboy_1">#REF!</definedName>
    <definedName name="playboy_2">#REF!</definedName>
    <definedName name="playboy_3">#REF!</definedName>
    <definedName name="PLAYBOY96">#REF!</definedName>
    <definedName name="PLAYBOY97">#REF!</definedName>
    <definedName name="PLAYBOY98">#REF!</definedName>
    <definedName name="PLAYBOYCPM96">#REF!</definedName>
    <definedName name="PLAYBOYCPM97">#REF!</definedName>
    <definedName name="PLAYBOYCPM98">#REF!</definedName>
    <definedName name="PLAYBOYCPMMEDIA97">#REF!</definedName>
    <definedName name="PLAYBOYMEDIA97">#REF!</definedName>
    <definedName name="PLAYBOYMEDIA97CIRC">#REF!</definedName>
    <definedName name="PLAYBOYMEDIA98CIRC">#REF!</definedName>
    <definedName name="playboymediacpm98">#REF!</definedName>
    <definedName name="PLH1999M">#REF!</definedName>
    <definedName name="PLH2000M">#REF!</definedName>
    <definedName name="PLH2000MCONDENSED">#REF!</definedName>
    <definedName name="PLHSUMMARY">#REF!</definedName>
    <definedName name="PLNH2000M">#REF!</definedName>
    <definedName name="PLNH2000QTR">#REF!</definedName>
    <definedName name="PLNHSUMMARY">#REF!</definedName>
    <definedName name="Ploc_Rei">#REF!</definedName>
    <definedName name="plplf" localSheetId="39">[1]!___p1</definedName>
    <definedName name="plplf" localSheetId="20">[1]!___p1</definedName>
    <definedName name="plplf" localSheetId="4">[1]!___p1</definedName>
    <definedName name="plplf" localSheetId="25">[1]!___p1</definedName>
    <definedName name="plplf" localSheetId="27">[1]!___p1</definedName>
    <definedName name="plplf" localSheetId="31">[1]!___p1</definedName>
    <definedName name="plplf" localSheetId="35">[1]!___p1</definedName>
    <definedName name="plplf" localSheetId="33">[1]!___p1</definedName>
    <definedName name="plplf" localSheetId="53">[1]!___p1</definedName>
    <definedName name="plplf" localSheetId="29">[1]!___p1</definedName>
    <definedName name="plplf" localSheetId="49">[1]!___p1</definedName>
    <definedName name="plplf" localSheetId="6">[1]!___p1</definedName>
    <definedName name="plplf" localSheetId="41">[1]!___p1</definedName>
    <definedName name="plplf" localSheetId="8">[1]!___p1</definedName>
    <definedName name="plplf" localSheetId="43">[1]!___p1</definedName>
    <definedName name="plplf" localSheetId="10">[1]!___p1</definedName>
    <definedName name="plplf" localSheetId="37">[1]!___p1</definedName>
    <definedName name="plplf" localSheetId="12">[1]!___p1</definedName>
    <definedName name="plplf" localSheetId="51">[1]!___p1</definedName>
    <definedName name="plplf" localSheetId="14">[1]!___p1</definedName>
    <definedName name="plplf" localSheetId="23">[1]!___p1</definedName>
    <definedName name="plplf" localSheetId="55">[0]!___p1</definedName>
    <definedName name="plplf" localSheetId="47">[1]!___p1</definedName>
    <definedName name="plplf" localSheetId="18">[1]!___p1</definedName>
    <definedName name="plplf" localSheetId="45">[1]!___p1</definedName>
    <definedName name="plplf" localSheetId="16">[1]!___p1</definedName>
    <definedName name="plplf">[0]!___p1</definedName>
    <definedName name="plplf_1" localSheetId="39">_p1</definedName>
    <definedName name="plplf_1" localSheetId="20">_p1</definedName>
    <definedName name="plplf_1" localSheetId="4">_p1</definedName>
    <definedName name="plplf_1" localSheetId="25">_p1</definedName>
    <definedName name="plplf_1" localSheetId="27">_p1</definedName>
    <definedName name="plplf_1" localSheetId="31">_p1</definedName>
    <definedName name="plplf_1" localSheetId="35">_p1</definedName>
    <definedName name="plplf_1" localSheetId="33">_p1</definedName>
    <definedName name="plplf_1" localSheetId="53">_p1</definedName>
    <definedName name="plplf_1" localSheetId="29">_p1</definedName>
    <definedName name="plplf_1" localSheetId="49">_p1</definedName>
    <definedName name="plplf_1" localSheetId="6">_p1</definedName>
    <definedName name="plplf_1" localSheetId="41">_p1</definedName>
    <definedName name="plplf_1" localSheetId="8">_p1</definedName>
    <definedName name="plplf_1" localSheetId="43">_p1</definedName>
    <definedName name="plplf_1" localSheetId="10">_p1</definedName>
    <definedName name="plplf_1" localSheetId="37">_p1</definedName>
    <definedName name="plplf_1" localSheetId="12">_p1</definedName>
    <definedName name="plplf_1" localSheetId="51">_p1</definedName>
    <definedName name="plplf_1" localSheetId="14">_p1</definedName>
    <definedName name="plplf_1" localSheetId="23">_p1</definedName>
    <definedName name="plplf_1" localSheetId="55">_p1</definedName>
    <definedName name="plplf_1" localSheetId="47">_p1</definedName>
    <definedName name="plplf_1" localSheetId="18">_p1</definedName>
    <definedName name="plplf_1" localSheetId="45">_p1</definedName>
    <definedName name="plplf_1" localSheetId="16">_p1</definedName>
    <definedName name="plplf_1">_p1</definedName>
    <definedName name="plplf_2">"_p1"</definedName>
    <definedName name="plplf_4">"_p1"</definedName>
    <definedName name="PLPLPLPLPL888">#REF!</definedName>
    <definedName name="PLSUMM">#REF!</definedName>
    <definedName name="PLU">#REF!</definedName>
    <definedName name="pm4x2" localSheetId="25" hidden="1">{#N/A,#N/A,FALSE,"caratula";#N/A,#N/A,FALSE,"Product by line";#N/A,#N/A,FALSE,"YTD";#N/A,#N/A,FALSE,"Per Units";#N/A,#N/A,FALSE,"Amount"}</definedName>
    <definedName name="pm4x2" localSheetId="27" hidden="1">{#N/A,#N/A,FALSE,"caratula";#N/A,#N/A,FALSE,"Product by line";#N/A,#N/A,FALSE,"YTD";#N/A,#N/A,FALSE,"Per Units";#N/A,#N/A,FALSE,"Amount"}</definedName>
    <definedName name="pm4x2" localSheetId="31" hidden="1">{#N/A,#N/A,FALSE,"caratula";#N/A,#N/A,FALSE,"Product by line";#N/A,#N/A,FALSE,"YTD";#N/A,#N/A,FALSE,"Per Units";#N/A,#N/A,FALSE,"Amount"}</definedName>
    <definedName name="pm4x2" localSheetId="29" hidden="1">{#N/A,#N/A,FALSE,"caratula";#N/A,#N/A,FALSE,"Product by line";#N/A,#N/A,FALSE,"YTD";#N/A,#N/A,FALSE,"Per Units";#N/A,#N/A,FALSE,"Amount"}</definedName>
    <definedName name="pm4x2" localSheetId="23" hidden="1">{#N/A,#N/A,FALSE,"caratula";#N/A,#N/A,FALSE,"Product by line";#N/A,#N/A,FALSE,"YTD";#N/A,#N/A,FALSE,"Per Units";#N/A,#N/A,FALSE,"Amount"}</definedName>
    <definedName name="pm4x2" localSheetId="55" hidden="1">{#N/A,#N/A,FALSE,"caratula";#N/A,#N/A,FALSE,"Product by line";#N/A,#N/A,FALSE,"YTD";#N/A,#N/A,FALSE,"Per Units";#N/A,#N/A,FALSE,"Amount"}</definedName>
    <definedName name="pm4x2" hidden="1">{#N/A,#N/A,FALSE,"caratula";#N/A,#N/A,FALSE,"Product by line";#N/A,#N/A,FALSE,"YTD";#N/A,#N/A,FALSE,"Per Units";#N/A,#N/A,FALSE,"Amount"}</definedName>
    <definedName name="PME" hidden="1">#REF!</definedName>
    <definedName name="pñ" localSheetId="25" hidden="1">{#N/A,#N/A,FALSE,"BALLANTINE´S ";#N/A,#N/A,FALSE,"FUNDADOR"}</definedName>
    <definedName name="pñ" localSheetId="27" hidden="1">{#N/A,#N/A,FALSE,"BALLANTINE´S ";#N/A,#N/A,FALSE,"FUNDADOR"}</definedName>
    <definedName name="pñ" localSheetId="31" hidden="1">{#N/A,#N/A,FALSE,"BALLANTINE´S ";#N/A,#N/A,FALSE,"FUNDADOR"}</definedName>
    <definedName name="pñ" localSheetId="29" hidden="1">{#N/A,#N/A,FALSE,"BALLANTINE´S ";#N/A,#N/A,FALSE,"FUNDADOR"}</definedName>
    <definedName name="pñ" localSheetId="23" hidden="1">{#N/A,#N/A,FALSE,"BALLANTINE´S ";#N/A,#N/A,FALSE,"FUNDADOR"}</definedName>
    <definedName name="pñ" localSheetId="55" hidden="1">{#N/A,#N/A,FALSE,"BALLANTINE´S ";#N/A,#N/A,FALSE,"FUNDADOR"}</definedName>
    <definedName name="pñ" hidden="1">{#N/A,#N/A,FALSE,"BALLANTINE´S ";#N/A,#N/A,FALSE,"FUNDADOR"}</definedName>
    <definedName name="pno" hidden="1">#REF!</definedName>
    <definedName name="PNOVO" hidden="1">#REF!</definedName>
    <definedName name="po">#REF!</definedName>
    <definedName name="POA" localSheetId="25" hidden="1">{"det (May)",#N/A,FALSE,"June";"sum (MAY YTD)",#N/A,FALSE,"June YTD"}</definedName>
    <definedName name="POA" localSheetId="27" hidden="1">{"det (May)",#N/A,FALSE,"June";"sum (MAY YTD)",#N/A,FALSE,"June YTD"}</definedName>
    <definedName name="POA" localSheetId="31" hidden="1">{"det (May)",#N/A,FALSE,"June";"sum (MAY YTD)",#N/A,FALSE,"June YTD"}</definedName>
    <definedName name="POA" localSheetId="29" hidden="1">{"det (May)",#N/A,FALSE,"June";"sum (MAY YTD)",#N/A,FALSE,"June YTD"}</definedName>
    <definedName name="POA" localSheetId="23" hidden="1">{"det (May)",#N/A,FALSE,"June";"sum (MAY YTD)",#N/A,FALSE,"June YTD"}</definedName>
    <definedName name="POA" localSheetId="55" hidden="1">{"det (May)",#N/A,FALSE,"June";"sum (MAY YTD)",#N/A,FALSE,"June YTD"}</definedName>
    <definedName name="POA" hidden="1">{"det (May)",#N/A,FALSE,"June";"sum (MAY YTD)",#N/A,FALSE,"June YTD"}</definedName>
    <definedName name="POAno2">#REF!,#REF!,#REF!,#REF!,#REF!,#REF!,#REF!,#REF!,#REF!,#REF!,#REF!,#REF!,#REF!,#REF!,#REF!,#REF!,#REF!</definedName>
    <definedName name="poijjn">#REF!</definedName>
    <definedName name="poioh">#REF!</definedName>
    <definedName name="POIOPIOP">#REF!</definedName>
    <definedName name="pois">#REF!</definedName>
    <definedName name="pojıojh" localSheetId="25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localSheetId="27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localSheetId="3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localSheetId="29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localSheetId="2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localSheetId="55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jõojh" localSheetId="25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localSheetId="27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localSheetId="31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localSheetId="29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localSheetId="23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localSheetId="55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jõojh" hidden="1">{"KAPAK",#N/A,FALSE,"radõo plan";"OZET",#N/A,FALSE,"radõo plan";"ALEM",#N/A,FALSE,"radõo plan";"BEST",#N/A,FALSE,"radõo plan";"CAPITAL",#N/A,FALSE,"radõo plan";"HUR",#N/A,FALSE,"radõo plan";"ISTANBUL",#N/A,FALSE,"radõo plan";"KLAS",#N/A,FALSE,"radõo plan";"KRAL",#N/A,FALSE,"radõo plan";"NUMBER ONE",#N/A,FALSE,"radõo plan";"POWER",#N/A,FALSE,"radõo plan";"R 34",#N/A,FALSE,"radõo plan";"SHOW",#N/A,FALSE,"radõo plan";"SPORT",#N/A,FALSE,"radõo plan";"SUPER",#N/A,FALSE,"radõo plan";"TGRT",#N/A,FALSE,"radõo plan";"TRT FM",#N/A,FALSE,"radõo plan"}</definedName>
    <definedName name="pol">#REF!</definedName>
    <definedName name="Polónia_against">#REF!,#REF!,#REF!</definedName>
    <definedName name="Polónia_played">#REF!,#REF!,#REF!</definedName>
    <definedName name="pond">#REF!</definedName>
    <definedName name="Pontos___Email">#REF!</definedName>
    <definedName name="poòpu" localSheetId="25" hidden="1">{#N/A,#N/A,FALSE,"CARATUL";#N/A,#N/A,FALSE,"PROFIT AND LOSS";#N/A,#N/A,FALSE,"GRAFICO_PBT";#N/A,#N/A,FALSE,"EXPLIC.VARIANTE";#N/A,#N/A,FALSE,"GENERAL EXP.AREA"}</definedName>
    <definedName name="poòpu" localSheetId="27" hidden="1">{#N/A,#N/A,FALSE,"CARATUL";#N/A,#N/A,FALSE,"PROFIT AND LOSS";#N/A,#N/A,FALSE,"GRAFICO_PBT";#N/A,#N/A,FALSE,"EXPLIC.VARIANTE";#N/A,#N/A,FALSE,"GENERAL EXP.AREA"}</definedName>
    <definedName name="poòpu" localSheetId="31" hidden="1">{#N/A,#N/A,FALSE,"CARATUL";#N/A,#N/A,FALSE,"PROFIT AND LOSS";#N/A,#N/A,FALSE,"GRAFICO_PBT";#N/A,#N/A,FALSE,"EXPLIC.VARIANTE";#N/A,#N/A,FALSE,"GENERAL EXP.AREA"}</definedName>
    <definedName name="poòpu" localSheetId="29" hidden="1">{#N/A,#N/A,FALSE,"CARATUL";#N/A,#N/A,FALSE,"PROFIT AND LOSS";#N/A,#N/A,FALSE,"GRAFICO_PBT";#N/A,#N/A,FALSE,"EXPLIC.VARIANTE";#N/A,#N/A,FALSE,"GENERAL EXP.AREA"}</definedName>
    <definedName name="poòpu" localSheetId="23" hidden="1">{#N/A,#N/A,FALSE,"CARATUL";#N/A,#N/A,FALSE,"PROFIT AND LOSS";#N/A,#N/A,FALSE,"GRAFICO_PBT";#N/A,#N/A,FALSE,"EXPLIC.VARIANTE";#N/A,#N/A,FALSE,"GENERAL EXP.AREA"}</definedName>
    <definedName name="poòpu" localSheetId="55" hidden="1">{#N/A,#N/A,FALSE,"CARATUL";#N/A,#N/A,FALSE,"PROFIT AND LOSS";#N/A,#N/A,FALSE,"GRAFICO_PBT";#N/A,#N/A,FALSE,"EXPLIC.VARIANTE";#N/A,#N/A,FALSE,"GENERAL EXP.AREA"}</definedName>
    <definedName name="poòpu" hidden="1">{#N/A,#N/A,FALSE,"CARATUL";#N/A,#N/A,FALSE,"PROFIT AND LOSS";#N/A,#N/A,FALSE,"GRAFICO_PBT";#N/A,#N/A,FALSE,"EXPLIC.VARIANTE";#N/A,#N/A,FALSE,"GENERAL EXP.AREA"}</definedName>
    <definedName name="pop">#REF!</definedName>
    <definedName name="popopo">#REF!</definedName>
    <definedName name="pOR" localSheetId="39">[1]!__p1</definedName>
    <definedName name="pOR" localSheetId="20">[1]!__p1</definedName>
    <definedName name="pOR" localSheetId="4">[1]!__p1</definedName>
    <definedName name="pOR" localSheetId="25">[1]!__p1</definedName>
    <definedName name="pOR" localSheetId="27">[1]!__p1</definedName>
    <definedName name="pOR" localSheetId="31">[1]!__p1</definedName>
    <definedName name="pOR" localSheetId="35">[1]!__p1</definedName>
    <definedName name="pOR" localSheetId="33">[1]!__p1</definedName>
    <definedName name="pOR" localSheetId="53">[1]!__p1</definedName>
    <definedName name="pOR" localSheetId="29">[1]!__p1</definedName>
    <definedName name="pOR" localSheetId="49">[1]!__p1</definedName>
    <definedName name="pOR" localSheetId="6">[1]!__p1</definedName>
    <definedName name="pOR" localSheetId="41">[1]!__p1</definedName>
    <definedName name="pOR" localSheetId="8">[1]!__p1</definedName>
    <definedName name="pOR" localSheetId="43">[1]!__p1</definedName>
    <definedName name="pOR" localSheetId="10">[1]!__p1</definedName>
    <definedName name="pOR" localSheetId="37">[1]!__p1</definedName>
    <definedName name="pOR" localSheetId="12">[1]!__p1</definedName>
    <definedName name="pOR" localSheetId="51">[1]!__p1</definedName>
    <definedName name="pOR" localSheetId="14">[1]!__p1</definedName>
    <definedName name="pOR" localSheetId="23">[1]!__p1</definedName>
    <definedName name="pOR" localSheetId="55">[0]!__p1</definedName>
    <definedName name="pOR" localSheetId="47">[1]!__p1</definedName>
    <definedName name="pOR" localSheetId="18">[1]!__p1</definedName>
    <definedName name="pOR" localSheetId="45">[1]!__p1</definedName>
    <definedName name="pOR" localSheetId="16">[1]!__p1</definedName>
    <definedName name="pOR">[0]!__p1</definedName>
    <definedName name="PORC">#REF!</definedName>
    <definedName name="porra">#REF!</definedName>
    <definedName name="porto" localSheetId="39">[1]!_p1</definedName>
    <definedName name="porto" localSheetId="20">[1]!_p1</definedName>
    <definedName name="porto" localSheetId="4">[1]!_p1</definedName>
    <definedName name="porto" localSheetId="25">[1]!_p1</definedName>
    <definedName name="porto" localSheetId="27">[1]!_p1</definedName>
    <definedName name="porto" localSheetId="31">[1]!_p1</definedName>
    <definedName name="porto" localSheetId="35">[1]!_p1</definedName>
    <definedName name="porto" localSheetId="33">[1]!_p1</definedName>
    <definedName name="porto" localSheetId="53">[1]!_p1</definedName>
    <definedName name="porto" localSheetId="29">[1]!_p1</definedName>
    <definedName name="porto" localSheetId="49">[1]!_p1</definedName>
    <definedName name="porto" localSheetId="6">[1]!_p1</definedName>
    <definedName name="porto" localSheetId="41">[1]!_p1</definedName>
    <definedName name="porto" localSheetId="8">[1]!_p1</definedName>
    <definedName name="porto" localSheetId="43">[1]!_p1</definedName>
    <definedName name="porto" localSheetId="10">[1]!_p1</definedName>
    <definedName name="porto" localSheetId="37">[1]!_p1</definedName>
    <definedName name="porto" localSheetId="12">[1]!_p1</definedName>
    <definedName name="porto" localSheetId="51">[1]!_p1</definedName>
    <definedName name="porto" localSheetId="14">[1]!_p1</definedName>
    <definedName name="porto" localSheetId="23">[1]!_p1</definedName>
    <definedName name="porto" localSheetId="55">[0]!_p1</definedName>
    <definedName name="porto" localSheetId="47">[1]!_p1</definedName>
    <definedName name="porto" localSheetId="18">[1]!_p1</definedName>
    <definedName name="porto" localSheetId="45">[1]!_p1</definedName>
    <definedName name="porto" localSheetId="16">[1]!_p1</definedName>
    <definedName name="porto">[0]!_p1</definedName>
    <definedName name="porto_1" localSheetId="39">_p1</definedName>
    <definedName name="porto_1" localSheetId="20">_p1</definedName>
    <definedName name="porto_1" localSheetId="4">_p1</definedName>
    <definedName name="porto_1" localSheetId="25">_p1</definedName>
    <definedName name="porto_1" localSheetId="27">_p1</definedName>
    <definedName name="porto_1" localSheetId="31">_p1</definedName>
    <definedName name="porto_1" localSheetId="35">_p1</definedName>
    <definedName name="porto_1" localSheetId="33">_p1</definedName>
    <definedName name="porto_1" localSheetId="53">_p1</definedName>
    <definedName name="porto_1" localSheetId="29">_p1</definedName>
    <definedName name="porto_1" localSheetId="49">_p1</definedName>
    <definedName name="porto_1" localSheetId="6">_p1</definedName>
    <definedName name="porto_1" localSheetId="41">_p1</definedName>
    <definedName name="porto_1" localSheetId="8">_p1</definedName>
    <definedName name="porto_1" localSheetId="43">_p1</definedName>
    <definedName name="porto_1" localSheetId="10">_p1</definedName>
    <definedName name="porto_1" localSheetId="37">_p1</definedName>
    <definedName name="porto_1" localSheetId="12">_p1</definedName>
    <definedName name="porto_1" localSheetId="51">_p1</definedName>
    <definedName name="porto_1" localSheetId="14">_p1</definedName>
    <definedName name="porto_1" localSheetId="23">_p1</definedName>
    <definedName name="porto_1" localSheetId="55">_p1</definedName>
    <definedName name="porto_1" localSheetId="47">_p1</definedName>
    <definedName name="porto_1" localSheetId="18">_p1</definedName>
    <definedName name="porto_1" localSheetId="45">_p1</definedName>
    <definedName name="porto_1" localSheetId="16">_p1</definedName>
    <definedName name="porto_1">_p1</definedName>
    <definedName name="porto_10">#N/A</definedName>
    <definedName name="porto_16">#N/A</definedName>
    <definedName name="porto_19">#N/A</definedName>
    <definedName name="porto_2">"_p1"</definedName>
    <definedName name="porto_22">#N/A</definedName>
    <definedName name="porto_3">#N/A</definedName>
    <definedName name="porto_4">"_p1"</definedName>
    <definedName name="Portugal_against">#REF!,#REF!,#REF!</definedName>
    <definedName name="Portugal_played">#REF!,#REF!,#REF!</definedName>
    <definedName name="Pos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OS." localSheetId="25" hidden="1">{#N/A,#N/A,FALSE,"Sheet1 (2)"}</definedName>
    <definedName name="POS." localSheetId="27" hidden="1">{#N/A,#N/A,FALSE,"Sheet1 (2)"}</definedName>
    <definedName name="POS." localSheetId="31" hidden="1">{#N/A,#N/A,FALSE,"Sheet1 (2)"}</definedName>
    <definedName name="POS." localSheetId="29" hidden="1">{#N/A,#N/A,FALSE,"Sheet1 (2)"}</definedName>
    <definedName name="POS." localSheetId="23" hidden="1">{#N/A,#N/A,FALSE,"Sheet1 (2)"}</definedName>
    <definedName name="POS." localSheetId="55" hidden="1">{#N/A,#N/A,FALSE,"Sheet1 (2)"}</definedName>
    <definedName name="POS." hidden="1">{#N/A,#N/A,FALSE,"Sheet1 (2)"}</definedName>
    <definedName name="Posição">#REF!</definedName>
    <definedName name="POSIT">#REF!</definedName>
    <definedName name="post">#REF!</definedName>
    <definedName name="poxavida" hidden="1">#REF!</definedName>
    <definedName name="PP">#REF!</definedName>
    <definedName name="ppo">#REF!</definedName>
    <definedName name="ppp">#REF!</definedName>
    <definedName name="pppo">#REF!</definedName>
    <definedName name="pppppppp">#REF!</definedName>
    <definedName name="PPPPPPPPPPPPP" localSheetId="39">[1]!___p1</definedName>
    <definedName name="PPPPPPPPPPPPP" localSheetId="20">[1]!___p1</definedName>
    <definedName name="PPPPPPPPPPPPP" localSheetId="4">[1]!___p1</definedName>
    <definedName name="PPPPPPPPPPPPP" localSheetId="25">[1]!___p1</definedName>
    <definedName name="PPPPPPPPPPPPP" localSheetId="27">[1]!___p1</definedName>
    <definedName name="PPPPPPPPPPPPP" localSheetId="31">[1]!___p1</definedName>
    <definedName name="PPPPPPPPPPPPP" localSheetId="35">[1]!___p1</definedName>
    <definedName name="PPPPPPPPPPPPP" localSheetId="33">[1]!___p1</definedName>
    <definedName name="PPPPPPPPPPPPP" localSheetId="53">[1]!___p1</definedName>
    <definedName name="PPPPPPPPPPPPP" localSheetId="29">[1]!___p1</definedName>
    <definedName name="PPPPPPPPPPPPP" localSheetId="49">[1]!___p1</definedName>
    <definedName name="PPPPPPPPPPPPP" localSheetId="6">[1]!___p1</definedName>
    <definedName name="PPPPPPPPPPPPP" localSheetId="41">[1]!___p1</definedName>
    <definedName name="PPPPPPPPPPPPP" localSheetId="8">[1]!___p1</definedName>
    <definedName name="PPPPPPPPPPPPP" localSheetId="43">[1]!___p1</definedName>
    <definedName name="PPPPPPPPPPPPP" localSheetId="10">[1]!___p1</definedName>
    <definedName name="PPPPPPPPPPPPP" localSheetId="37">[1]!___p1</definedName>
    <definedName name="PPPPPPPPPPPPP" localSheetId="12">[1]!___p1</definedName>
    <definedName name="PPPPPPPPPPPPP" localSheetId="51">[1]!___p1</definedName>
    <definedName name="PPPPPPPPPPPPP" localSheetId="14">[1]!___p1</definedName>
    <definedName name="PPPPPPPPPPPPP" localSheetId="23">[1]!___p1</definedName>
    <definedName name="PPPPPPPPPPPPP" localSheetId="55">[0]!___p1</definedName>
    <definedName name="PPPPPPPPPPPPP" localSheetId="47">[1]!___p1</definedName>
    <definedName name="PPPPPPPPPPPPP" localSheetId="18">[1]!___p1</definedName>
    <definedName name="PPPPPPPPPPPPP" localSheetId="45">[1]!___p1</definedName>
    <definedName name="PPPPPPPPPPPPP" localSheetId="16">[1]!___p1</definedName>
    <definedName name="PPPPPPPPPPPPP">[0]!___p1</definedName>
    <definedName name="PPPPPPPPPPPPPPPPPPPPPPPPPPPP" localSheetId="39">[1]!__p1</definedName>
    <definedName name="PPPPPPPPPPPPPPPPPPPPPPPPPPPP" localSheetId="20">[1]!__p1</definedName>
    <definedName name="PPPPPPPPPPPPPPPPPPPPPPPPPPPP" localSheetId="4">[1]!__p1</definedName>
    <definedName name="PPPPPPPPPPPPPPPPPPPPPPPPPPPP" localSheetId="25">[1]!__p1</definedName>
    <definedName name="PPPPPPPPPPPPPPPPPPPPPPPPPPPP" localSheetId="27">[1]!__p1</definedName>
    <definedName name="PPPPPPPPPPPPPPPPPPPPPPPPPPPP" localSheetId="31">[1]!__p1</definedName>
    <definedName name="PPPPPPPPPPPPPPPPPPPPPPPPPPPP" localSheetId="35">[1]!__p1</definedName>
    <definedName name="PPPPPPPPPPPPPPPPPPPPPPPPPPPP" localSheetId="33">[1]!__p1</definedName>
    <definedName name="PPPPPPPPPPPPPPPPPPPPPPPPPPPP" localSheetId="53">[1]!__p1</definedName>
    <definedName name="PPPPPPPPPPPPPPPPPPPPPPPPPPPP" localSheetId="29">[1]!__p1</definedName>
    <definedName name="PPPPPPPPPPPPPPPPPPPPPPPPPPPP" localSheetId="49">[1]!__p1</definedName>
    <definedName name="PPPPPPPPPPPPPPPPPPPPPPPPPPPP" localSheetId="6">[1]!__p1</definedName>
    <definedName name="PPPPPPPPPPPPPPPPPPPPPPPPPPPP" localSheetId="41">[1]!__p1</definedName>
    <definedName name="PPPPPPPPPPPPPPPPPPPPPPPPPPPP" localSheetId="8">[1]!__p1</definedName>
    <definedName name="PPPPPPPPPPPPPPPPPPPPPPPPPPPP" localSheetId="43">[1]!__p1</definedName>
    <definedName name="PPPPPPPPPPPPPPPPPPPPPPPPPPPP" localSheetId="10">[1]!__p1</definedName>
    <definedName name="PPPPPPPPPPPPPPPPPPPPPPPPPPPP" localSheetId="37">[1]!__p1</definedName>
    <definedName name="PPPPPPPPPPPPPPPPPPPPPPPPPPPP" localSheetId="12">[1]!__p1</definedName>
    <definedName name="PPPPPPPPPPPPPPPPPPPPPPPPPPPP" localSheetId="51">[1]!__p1</definedName>
    <definedName name="PPPPPPPPPPPPPPPPPPPPPPPPPPPP" localSheetId="14">[1]!__p1</definedName>
    <definedName name="PPPPPPPPPPPPPPPPPPPPPPPPPPPP" localSheetId="23">[1]!__p1</definedName>
    <definedName name="PPPPPPPPPPPPPPPPPPPPPPPPPPPP" localSheetId="55">[0]!__p1</definedName>
    <definedName name="PPPPPPPPPPPPPPPPPPPPPPPPPPPP" localSheetId="47">[1]!__p1</definedName>
    <definedName name="PPPPPPPPPPPPPPPPPPPPPPPPPPPP" localSheetId="18">[1]!__p1</definedName>
    <definedName name="PPPPPPPPPPPPPPPPPPPPPPPPPPPP" localSheetId="45">[1]!__p1</definedName>
    <definedName name="PPPPPPPPPPPPPPPPPPPPPPPPPPPP" localSheetId="16">[1]!__p1</definedName>
    <definedName name="PPPPPPPPPPPPPPPPPPPPPPPPPPPP">[0]!__p1</definedName>
    <definedName name="PR">#REF!</definedName>
    <definedName name="PRAC">#REF!</definedName>
    <definedName name="praç">#REF!</definedName>
    <definedName name="praça">#REF!</definedName>
    <definedName name="PRAÇAS">#REF!</definedName>
    <definedName name="pracas_03">#REF!</definedName>
    <definedName name="Praia">#REF!</definedName>
    <definedName name="Prazos">#N/A</definedName>
    <definedName name="pre">#REF!</definedName>
    <definedName name="Preço_Dez97">#REF!</definedName>
    <definedName name="prefa">#REF!</definedName>
    <definedName name="prefb">#REF!</definedName>
    <definedName name="premi" localSheetId="25" hidden="1">{"prem1",#N/A,FALSE,"Consolidado";"pl_us",#N/A,FALSE,"Consolidado";"pl_hl",#N/A,FALSE,"Consolidado";"bs",#N/A,FALSE,"Consolidado";"cf",#N/A,FALSE,"Consolidado"}</definedName>
    <definedName name="premi" localSheetId="27" hidden="1">{"prem1",#N/A,FALSE,"Consolidado";"pl_us",#N/A,FALSE,"Consolidado";"pl_hl",#N/A,FALSE,"Consolidado";"bs",#N/A,FALSE,"Consolidado";"cf",#N/A,FALSE,"Consolidado"}</definedName>
    <definedName name="premi" localSheetId="31" hidden="1">{"prem1",#N/A,FALSE,"Consolidado";"pl_us",#N/A,FALSE,"Consolidado";"pl_hl",#N/A,FALSE,"Consolidado";"bs",#N/A,FALSE,"Consolidado";"cf",#N/A,FALSE,"Consolidado"}</definedName>
    <definedName name="premi" localSheetId="29" hidden="1">{"prem1",#N/A,FALSE,"Consolidado";"pl_us",#N/A,FALSE,"Consolidado";"pl_hl",#N/A,FALSE,"Consolidado";"bs",#N/A,FALSE,"Consolidado";"cf",#N/A,FALSE,"Consolidado"}</definedName>
    <definedName name="premi" localSheetId="23" hidden="1">{"prem1",#N/A,FALSE,"Consolidado";"pl_us",#N/A,FALSE,"Consolidado";"pl_hl",#N/A,FALSE,"Consolidado";"bs",#N/A,FALSE,"Consolidado";"cf",#N/A,FALSE,"Consolidado"}</definedName>
    <definedName name="premi" localSheetId="55" hidden="1">{"prem1",#N/A,FALSE,"Consolidado";"pl_us",#N/A,FALSE,"Consolidado";"pl_hl",#N/A,FALSE,"Consolidado";"bs",#N/A,FALSE,"Consolidado";"cf",#N/A,FALSE,"Consolidado"}</definedName>
    <definedName name="premi" hidden="1">{"prem1",#N/A,FALSE,"Consolidado";"pl_us",#N/A,FALSE,"Consolidado";"pl_hl",#N/A,FALSE,"Consolidado";"bs",#N/A,FALSE,"Consolidado";"cf",#N/A,FALSE,"Consolidado"}</definedName>
    <definedName name="PREMIERE">'[10]TABELA DE PREÇOS TV PAGA'!$C$316:$C$322</definedName>
    <definedName name="premisas" localSheetId="25" hidden="1">{"prem1",#N/A,FALSE,"Consolidado";"pl_us",#N/A,FALSE,"Consolidado";"pl_hl",#N/A,FALSE,"Consolidado";"bs",#N/A,FALSE,"Consolidado";"cf",#N/A,FALSE,"Consolidado"}</definedName>
    <definedName name="premisas" localSheetId="27" hidden="1">{"prem1",#N/A,FALSE,"Consolidado";"pl_us",#N/A,FALSE,"Consolidado";"pl_hl",#N/A,FALSE,"Consolidado";"bs",#N/A,FALSE,"Consolidado";"cf",#N/A,FALSE,"Consolidado"}</definedName>
    <definedName name="premisas" localSheetId="31" hidden="1">{"prem1",#N/A,FALSE,"Consolidado";"pl_us",#N/A,FALSE,"Consolidado";"pl_hl",#N/A,FALSE,"Consolidado";"bs",#N/A,FALSE,"Consolidado";"cf",#N/A,FALSE,"Consolidado"}</definedName>
    <definedName name="premisas" localSheetId="29" hidden="1">{"prem1",#N/A,FALSE,"Consolidado";"pl_us",#N/A,FALSE,"Consolidado";"pl_hl",#N/A,FALSE,"Consolidado";"bs",#N/A,FALSE,"Consolidado";"cf",#N/A,FALSE,"Consolidado"}</definedName>
    <definedName name="premisas" localSheetId="23" hidden="1">{"prem1",#N/A,FALSE,"Consolidado";"pl_us",#N/A,FALSE,"Consolidado";"pl_hl",#N/A,FALSE,"Consolidado";"bs",#N/A,FALSE,"Consolidado";"cf",#N/A,FALSE,"Consolidado"}</definedName>
    <definedName name="premisas" localSheetId="55" hidden="1">{"prem1",#N/A,FALSE,"Consolidado";"pl_us",#N/A,FALSE,"Consolidado";"pl_hl",#N/A,FALSE,"Consolidado";"bs",#N/A,FALSE,"Consolidado";"cf",#N/A,FALSE,"Consolidado"}</definedName>
    <definedName name="premisas" hidden="1">{"prem1",#N/A,FALSE,"Consolidado";"pl_us",#N/A,FALSE,"Consolidado";"pl_hl",#N/A,FALSE,"Consolidado";"bs",#N/A,FALSE,"Consolidado";"cf",#N/A,FALSE,"Consolidado"}</definedName>
    <definedName name="prensa" hidden="1">#REF!</definedName>
    <definedName name="PRESTIGIO">#REF!</definedName>
    <definedName name="PRESUNTARIA">#REF!</definedName>
    <definedName name="PRGLO">#REF!</definedName>
    <definedName name="pri">#REF!</definedName>
    <definedName name="primor">#REF!</definedName>
    <definedName name="prin">#REF!</definedName>
    <definedName name="PRINCIPAL">#REF!</definedName>
    <definedName name="print">#REF!</definedName>
    <definedName name="Print_Area">#REF!</definedName>
    <definedName name="Print_Area_MI">#REF!</definedName>
    <definedName name="Print_Area_MI_1">#REF!</definedName>
    <definedName name="Print_Area_MI_12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2">#REF!</definedName>
    <definedName name="Print_Area_MI_21">#REF!</definedName>
    <definedName name="Print_Area_MI_3">#REF!</definedName>
    <definedName name="Print_Area_MI_4">#REF!</definedName>
    <definedName name="Print_Tites">#REF!</definedName>
    <definedName name="Print_Titles">#REF!</definedName>
    <definedName name="printes">#REF!</definedName>
    <definedName name="Prioridade1">#REF!</definedName>
    <definedName name="prioritario">#REF!</definedName>
    <definedName name="PRO" localSheetId="25" hidden="1">{"det (May)",#N/A,FALSE,"June";"sum (MAY YTD)",#N/A,FALSE,"June YTD"}</definedName>
    <definedName name="PRO" localSheetId="27" hidden="1">{"det (May)",#N/A,FALSE,"June";"sum (MAY YTD)",#N/A,FALSE,"June YTD"}</definedName>
    <definedName name="PRO" localSheetId="31" hidden="1">{"det (May)",#N/A,FALSE,"June";"sum (MAY YTD)",#N/A,FALSE,"June YTD"}</definedName>
    <definedName name="PRO" localSheetId="29" hidden="1">{"det (May)",#N/A,FALSE,"June";"sum (MAY YTD)",#N/A,FALSE,"June YTD"}</definedName>
    <definedName name="PRO" localSheetId="23" hidden="1">{"det (May)",#N/A,FALSE,"June";"sum (MAY YTD)",#N/A,FALSE,"June YTD"}</definedName>
    <definedName name="PRO" localSheetId="55" hidden="1">{"det (May)",#N/A,FALSE,"June";"sum (MAY YTD)",#N/A,FALSE,"June YTD"}</definedName>
    <definedName name="PRO" hidden="1">{"det (May)",#N/A,FALSE,"June";"sum (MAY YTD)",#N/A,FALSE,"June YTD"}</definedName>
    <definedName name="PRO_PLAN">#REF!</definedName>
    <definedName name="Processos">#REF!</definedName>
    <definedName name="PROD" localSheetId="25" hidden="1">{#N/A,#N/A,FALSE,"SP1-OUT";#N/A,#N/A,FALSE,"SP1-NOV";#N/A,#N/A,FALSE,"SANT-OUT";#N/A,#N/A,FALSE,"SANT-NOV";#N/A,#N/A,FALSE,"CAMP-OUT";#N/A,#N/A,FALSE,"CAMP-NOV";#N/A,#N/A,FALSE,"CRONO 1";#N/A,#N/A,FALSE,"CAPA"}</definedName>
    <definedName name="PROD" localSheetId="27" hidden="1">{#N/A,#N/A,FALSE,"SP1-OUT";#N/A,#N/A,FALSE,"SP1-NOV";#N/A,#N/A,FALSE,"SANT-OUT";#N/A,#N/A,FALSE,"SANT-NOV";#N/A,#N/A,FALSE,"CAMP-OUT";#N/A,#N/A,FALSE,"CAMP-NOV";#N/A,#N/A,FALSE,"CRONO 1";#N/A,#N/A,FALSE,"CAPA"}</definedName>
    <definedName name="PROD" localSheetId="31" hidden="1">{#N/A,#N/A,FALSE,"SP1-OUT";#N/A,#N/A,FALSE,"SP1-NOV";#N/A,#N/A,FALSE,"SANT-OUT";#N/A,#N/A,FALSE,"SANT-NOV";#N/A,#N/A,FALSE,"CAMP-OUT";#N/A,#N/A,FALSE,"CAMP-NOV";#N/A,#N/A,FALSE,"CRONO 1";#N/A,#N/A,FALSE,"CAPA"}</definedName>
    <definedName name="PROD" localSheetId="29" hidden="1">{#N/A,#N/A,FALSE,"SP1-OUT";#N/A,#N/A,FALSE,"SP1-NOV";#N/A,#N/A,FALSE,"SANT-OUT";#N/A,#N/A,FALSE,"SANT-NOV";#N/A,#N/A,FALSE,"CAMP-OUT";#N/A,#N/A,FALSE,"CAMP-NOV";#N/A,#N/A,FALSE,"CRONO 1";#N/A,#N/A,FALSE,"CAPA"}</definedName>
    <definedName name="PROD" localSheetId="23" hidden="1">{#N/A,#N/A,FALSE,"SP1-OUT";#N/A,#N/A,FALSE,"SP1-NOV";#N/A,#N/A,FALSE,"SANT-OUT";#N/A,#N/A,FALSE,"SANT-NOV";#N/A,#N/A,FALSE,"CAMP-OUT";#N/A,#N/A,FALSE,"CAMP-NOV";#N/A,#N/A,FALSE,"CRONO 1";#N/A,#N/A,FALSE,"CAPA"}</definedName>
    <definedName name="PROD" localSheetId="55" hidden="1">{#N/A,#N/A,FALSE,"SP1-OUT";#N/A,#N/A,FALSE,"SP1-NOV";#N/A,#N/A,FALSE,"SANT-OUT";#N/A,#N/A,FALSE,"SANT-NOV";#N/A,#N/A,FALSE,"CAMP-OUT";#N/A,#N/A,FALSE,"CAMP-NOV";#N/A,#N/A,FALSE,"CRONO 1";#N/A,#N/A,FALSE,"CAPA"}</definedName>
    <definedName name="PROD" hidden="1">{#N/A,#N/A,FALSE,"SP1-OUT";#N/A,#N/A,FALSE,"SP1-NOV";#N/A,#N/A,FALSE,"SANT-OUT";#N/A,#N/A,FALSE,"SANT-NOV";#N/A,#N/A,FALSE,"CAMP-OUT";#N/A,#N/A,FALSE,"CAMP-NOV";#N/A,#N/A,FALSE,"CRONO 1";#N/A,#N/A,FALSE,"CAPA"}</definedName>
    <definedName name="PROD_BS">#REF!</definedName>
    <definedName name="PROD_PL">#REF!</definedName>
    <definedName name="Produ" localSheetId="25" hidden="1">{#N/A,#N/A,FALSE,"SP1-OUT";#N/A,#N/A,FALSE,"SP1-NOV";#N/A,#N/A,FALSE,"SANT-OUT";#N/A,#N/A,FALSE,"SANT-NOV";#N/A,#N/A,FALSE,"CAMP-OUT";#N/A,#N/A,FALSE,"CAMP-NOV";#N/A,#N/A,FALSE,"CRONO 1";#N/A,#N/A,FALSE,"CAPA"}</definedName>
    <definedName name="Produ" localSheetId="27" hidden="1">{#N/A,#N/A,FALSE,"SP1-OUT";#N/A,#N/A,FALSE,"SP1-NOV";#N/A,#N/A,FALSE,"SANT-OUT";#N/A,#N/A,FALSE,"SANT-NOV";#N/A,#N/A,FALSE,"CAMP-OUT";#N/A,#N/A,FALSE,"CAMP-NOV";#N/A,#N/A,FALSE,"CRONO 1";#N/A,#N/A,FALSE,"CAPA"}</definedName>
    <definedName name="Produ" localSheetId="31" hidden="1">{#N/A,#N/A,FALSE,"SP1-OUT";#N/A,#N/A,FALSE,"SP1-NOV";#N/A,#N/A,FALSE,"SANT-OUT";#N/A,#N/A,FALSE,"SANT-NOV";#N/A,#N/A,FALSE,"CAMP-OUT";#N/A,#N/A,FALSE,"CAMP-NOV";#N/A,#N/A,FALSE,"CRONO 1";#N/A,#N/A,FALSE,"CAPA"}</definedName>
    <definedName name="Produ" localSheetId="29" hidden="1">{#N/A,#N/A,FALSE,"SP1-OUT";#N/A,#N/A,FALSE,"SP1-NOV";#N/A,#N/A,FALSE,"SANT-OUT";#N/A,#N/A,FALSE,"SANT-NOV";#N/A,#N/A,FALSE,"CAMP-OUT";#N/A,#N/A,FALSE,"CAMP-NOV";#N/A,#N/A,FALSE,"CRONO 1";#N/A,#N/A,FALSE,"CAPA"}</definedName>
    <definedName name="Produ" localSheetId="23" hidden="1">{#N/A,#N/A,FALSE,"SP1-OUT";#N/A,#N/A,FALSE,"SP1-NOV";#N/A,#N/A,FALSE,"SANT-OUT";#N/A,#N/A,FALSE,"SANT-NOV";#N/A,#N/A,FALSE,"CAMP-OUT";#N/A,#N/A,FALSE,"CAMP-NOV";#N/A,#N/A,FALSE,"CRONO 1";#N/A,#N/A,FALSE,"CAPA"}</definedName>
    <definedName name="Produ" localSheetId="55" hidden="1">{#N/A,#N/A,FALSE,"SP1-OUT";#N/A,#N/A,FALSE,"SP1-NOV";#N/A,#N/A,FALSE,"SANT-OUT";#N/A,#N/A,FALSE,"SANT-NOV";#N/A,#N/A,FALSE,"CAMP-OUT";#N/A,#N/A,FALSE,"CAMP-NOV";#N/A,#N/A,FALSE,"CRONO 1";#N/A,#N/A,FALSE,"CAPA"}</definedName>
    <definedName name="Produ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PRODUCA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PRODUCAO" hidden="1">{#N/A,#N/A,FALSE,"SP1-OUT";#N/A,#N/A,FALSE,"SP1-NOV";#N/A,#N/A,FALSE,"SANT-OUT";#N/A,#N/A,FALSE,"SANT-NOV";#N/A,#N/A,FALSE,"CAMP-OUT";#N/A,#N/A,FALSE,"CAMP-NOV";#N/A,#N/A,FALSE,"CRONO 1";#N/A,#N/A,FALSE,"CAPA"}</definedName>
    <definedName name="Product">#REF!</definedName>
    <definedName name="PRODUCTO">#REF!</definedName>
    <definedName name="Produto">#REF!</definedName>
    <definedName name="PRODUTOS">#REF!</definedName>
    <definedName name="ProfitandLoss">#REF!</definedName>
    <definedName name="PROG">#REF!</definedName>
    <definedName name="prog.TV" localSheetId="25" hidden="1">{"'crono'!$U$12:$W$20"}</definedName>
    <definedName name="prog.TV" localSheetId="27" hidden="1">{"'crono'!$U$12:$W$20"}</definedName>
    <definedName name="prog.TV" localSheetId="31" hidden="1">{"'crono'!$U$12:$W$20"}</definedName>
    <definedName name="prog.TV" localSheetId="29" hidden="1">{"'crono'!$U$12:$W$20"}</definedName>
    <definedName name="prog.TV" localSheetId="23" hidden="1">{"'crono'!$U$12:$W$20"}</definedName>
    <definedName name="prog.TV" localSheetId="55" hidden="1">{"'crono'!$U$12:$W$20"}</definedName>
    <definedName name="prog.TV" hidden="1">{"'crono'!$U$12:$W$20"}</definedName>
    <definedName name="Progr.Base">#REF!</definedName>
    <definedName name="Progr.Base_1">#REF!</definedName>
    <definedName name="Progr.Base_12">#REF!</definedName>
    <definedName name="Progr.Base_15">#REF!</definedName>
    <definedName name="Progr.Base_16">#REF!</definedName>
    <definedName name="Progr.Base_17">#REF!</definedName>
    <definedName name="Progr.Base_18">#REF!</definedName>
    <definedName name="Progr.Base_21">#REF!</definedName>
    <definedName name="Progr.Base_3">#REF!</definedName>
    <definedName name="Progr.Base_4">#REF!</definedName>
    <definedName name="PROGR.SP">#REF!</definedName>
    <definedName name="PROGRAMAS">#REF!</definedName>
    <definedName name="Programas_AB">#REF!</definedName>
    <definedName name="Programas_BH">#REF!</definedName>
    <definedName name="Programas_BL">#REF!</definedName>
    <definedName name="Programas_KB">#REF!</definedName>
    <definedName name="Programas_LT">#REF!</definedName>
    <definedName name="Programas_PB">#REF!</definedName>
    <definedName name="ProImportExport.ImportFile">#REF!</definedName>
    <definedName name="ProImportExport.SaveNewFile">#REF!</definedName>
    <definedName name="project">#REF!</definedName>
    <definedName name="ProjectCover">#REF!</definedName>
    <definedName name="PROJETO_UNIDOS_POR_CRIANÇAS_MAIS_SAUDAVEIS">#REF!</definedName>
    <definedName name="projeto2">#REF!</definedName>
    <definedName name="Projetos" localSheetId="25" hidden="1">{#N/A,#N/A,FALSE,"ROTINA";#N/A,#N/A,FALSE,"ITENS";#N/A,#N/A,FALSE,"ACOMP"}</definedName>
    <definedName name="Projetos" localSheetId="27" hidden="1">{#N/A,#N/A,FALSE,"ROTINA";#N/A,#N/A,FALSE,"ITENS";#N/A,#N/A,FALSE,"ACOMP"}</definedName>
    <definedName name="Projetos" localSheetId="31" hidden="1">{#N/A,#N/A,FALSE,"ROTINA";#N/A,#N/A,FALSE,"ITENS";#N/A,#N/A,FALSE,"ACOMP"}</definedName>
    <definedName name="Projetos" localSheetId="29" hidden="1">{#N/A,#N/A,FALSE,"ROTINA";#N/A,#N/A,FALSE,"ITENS";#N/A,#N/A,FALSE,"ACOMP"}</definedName>
    <definedName name="Projetos" localSheetId="23" hidden="1">{#N/A,#N/A,FALSE,"ROTINA";#N/A,#N/A,FALSE,"ITENS";#N/A,#N/A,FALSE,"ACOMP"}</definedName>
    <definedName name="Projetos" localSheetId="55" hidden="1">{#N/A,#N/A,FALSE,"ROTINA";#N/A,#N/A,FALSE,"ITENS";#N/A,#N/A,FALSE,"ACOMP"}</definedName>
    <definedName name="Projetos" hidden="1">{#N/A,#N/A,FALSE,"ROTINA";#N/A,#N/A,FALSE,"ITENS";#N/A,#N/A,FALSE,"ACOMP"}</definedName>
    <definedName name="PROJETOS_GERENCIAIS">#REF!</definedName>
    <definedName name="prop_AverageOTS">#REF!</definedName>
    <definedName name="prop_Campaign">#REF!</definedName>
    <definedName name="prop_Client">#REF!</definedName>
    <definedName name="prop_ClientDivision">#REF!</definedName>
    <definedName name="prop_Country">#REF!</definedName>
    <definedName name="prop_Currency">#REF!</definedName>
    <definedName name="prop_Date">#REF!</definedName>
    <definedName name="prop_ExchangeRate">#REF!</definedName>
    <definedName name="prop_IndirectExchangeRate">#REF!</definedName>
    <definedName name="prop_MediaBuyingTarget">#REF!</definedName>
    <definedName name="prop_MediaType">#REF!</definedName>
    <definedName name="prop_PercentageCover">#REF!</definedName>
    <definedName name="prop_PlanNumber">#REF!</definedName>
    <definedName name="prop_ProductArea">#REF!</definedName>
    <definedName name="prop_Quotation">#REF!</definedName>
    <definedName name="prop_Source">#REF!</definedName>
    <definedName name="prop_UniverseSize">#REF!</definedName>
    <definedName name="prop_Year">#REF!</definedName>
    <definedName name="Propaganda">#REF!</definedName>
    <definedName name="proposta">#REF!</definedName>
    <definedName name="PropUL28.12">#REF!</definedName>
    <definedName name="PROVN">#REF!</definedName>
    <definedName name="PROVNVAL">#REF!</definedName>
    <definedName name="PRP">#REF!</definedName>
    <definedName name="PRTCON">#REF!</definedName>
    <definedName name="PRTCON2">#REF!</definedName>
    <definedName name="PRTHEAD">#REF!</definedName>
    <definedName name="PRTMONTHLY">#REF!</definedName>
    <definedName name="PRTPUTTAKE">#REF!</definedName>
    <definedName name="PRTSUMMARY">#REF!</definedName>
    <definedName name="PRUEBA">#N/A</definedName>
    <definedName name="PS">#REF!</definedName>
    <definedName name="PSS">#REF!</definedName>
    <definedName name="PTNHDETAILED">#REF!</definedName>
    <definedName name="PTNHSUMMARY">#REF!</definedName>
    <definedName name="PTNR">#REF!</definedName>
    <definedName name="PTNR_3">#REF!</definedName>
    <definedName name="Publications">#REF!</definedName>
    <definedName name="PUREZA_VITAL">#REF!</definedName>
    <definedName name="PUREZA_VITAL_KIDS">#REF!</definedName>
    <definedName name="PURINA">#REF!</definedName>
    <definedName name="püu" localSheetId="25" hidden="1">{"'listino'!$A$1:$D$55"}</definedName>
    <definedName name="püu" localSheetId="27" hidden="1">{"'listino'!$A$1:$D$55"}</definedName>
    <definedName name="püu" localSheetId="31" hidden="1">{"'listino'!$A$1:$D$55"}</definedName>
    <definedName name="püu" localSheetId="29" hidden="1">{"'listino'!$A$1:$D$55"}</definedName>
    <definedName name="püu" localSheetId="23" hidden="1">{"'listino'!$A$1:$D$55"}</definedName>
    <definedName name="püu" localSheetId="55" hidden="1">{"'listino'!$A$1:$D$55"}</definedName>
    <definedName name="püu" hidden="1">{"'listino'!$A$1:$D$55"}</definedName>
    <definedName name="PX">#REF!</definedName>
    <definedName name="P행">#REF!</definedName>
    <definedName name="q" localSheetId="39">[1]!_p1</definedName>
    <definedName name="q" localSheetId="20">[1]!_p1</definedName>
    <definedName name="q" localSheetId="4">[1]!_p1</definedName>
    <definedName name="q" localSheetId="25">[1]!_p1</definedName>
    <definedName name="q" localSheetId="27">[1]!_p1</definedName>
    <definedName name="q" localSheetId="31">[1]!_p1</definedName>
    <definedName name="q" localSheetId="35">[1]!_p1</definedName>
    <definedName name="q" localSheetId="33">[1]!_p1</definedName>
    <definedName name="q" localSheetId="53">[1]!_p1</definedName>
    <definedName name="q" localSheetId="29">[1]!_p1</definedName>
    <definedName name="q" localSheetId="49">[1]!_p1</definedName>
    <definedName name="q" localSheetId="6">[1]!_p1</definedName>
    <definedName name="q" localSheetId="41">[1]!_p1</definedName>
    <definedName name="q" localSheetId="8">[1]!_p1</definedName>
    <definedName name="q" localSheetId="43">[1]!_p1</definedName>
    <definedName name="q" localSheetId="10">[1]!_p1</definedName>
    <definedName name="q" localSheetId="37">[1]!_p1</definedName>
    <definedName name="q" localSheetId="12">[1]!_p1</definedName>
    <definedName name="q" localSheetId="51">[1]!_p1</definedName>
    <definedName name="q" localSheetId="14">[1]!_p1</definedName>
    <definedName name="q" localSheetId="23">[1]!_p1</definedName>
    <definedName name="q" localSheetId="55">[0]!_p1</definedName>
    <definedName name="q" localSheetId="47">[1]!_p1</definedName>
    <definedName name="q" localSheetId="18">[1]!_p1</definedName>
    <definedName name="q" localSheetId="45">[1]!_p1</definedName>
    <definedName name="q" localSheetId="16">[1]!_p1</definedName>
    <definedName name="q">[0]!_p1</definedName>
    <definedName name="q_1" localSheetId="39">_______p1</definedName>
    <definedName name="q_1" localSheetId="20">_______p1</definedName>
    <definedName name="q_1" localSheetId="4">_______p1</definedName>
    <definedName name="q_1" localSheetId="25">_______p1</definedName>
    <definedName name="q_1" localSheetId="27">_______p1</definedName>
    <definedName name="q_1" localSheetId="31">_______p1</definedName>
    <definedName name="q_1" localSheetId="35">_______p1</definedName>
    <definedName name="q_1" localSheetId="33">_______p1</definedName>
    <definedName name="q_1" localSheetId="53">_______p1</definedName>
    <definedName name="q_1" localSheetId="29">_______p1</definedName>
    <definedName name="q_1" localSheetId="49">_______p1</definedName>
    <definedName name="q_1" localSheetId="6">_______p1</definedName>
    <definedName name="q_1" localSheetId="41">_______p1</definedName>
    <definedName name="q_1" localSheetId="8">_______p1</definedName>
    <definedName name="q_1" localSheetId="43">_______p1</definedName>
    <definedName name="q_1" localSheetId="10">_______p1</definedName>
    <definedName name="q_1" localSheetId="37">_______p1</definedName>
    <definedName name="q_1" localSheetId="12">_______p1</definedName>
    <definedName name="q_1" localSheetId="51">_______p1</definedName>
    <definedName name="q_1" localSheetId="14">_______p1</definedName>
    <definedName name="q_1" localSheetId="23">_______p1</definedName>
    <definedName name="q_1" localSheetId="55">_______p1</definedName>
    <definedName name="q_1" localSheetId="47">_______p1</definedName>
    <definedName name="q_1" localSheetId="18">_______p1</definedName>
    <definedName name="q_1" localSheetId="45">_______p1</definedName>
    <definedName name="q_1" localSheetId="16">_______p1</definedName>
    <definedName name="q_1">_______p1</definedName>
    <definedName name="q_2" localSheetId="39">_______p1</definedName>
    <definedName name="q_2" localSheetId="20">_______p1</definedName>
    <definedName name="q_2" localSheetId="4">_______p1</definedName>
    <definedName name="q_2" localSheetId="25">_______p1</definedName>
    <definedName name="q_2" localSheetId="27">_______p1</definedName>
    <definedName name="q_2" localSheetId="31">_______p1</definedName>
    <definedName name="q_2" localSheetId="35">_______p1</definedName>
    <definedName name="q_2" localSheetId="33">_______p1</definedName>
    <definedName name="q_2" localSheetId="53">_______p1</definedName>
    <definedName name="q_2" localSheetId="29">_______p1</definedName>
    <definedName name="q_2" localSheetId="49">_______p1</definedName>
    <definedName name="q_2" localSheetId="6">_______p1</definedName>
    <definedName name="q_2" localSheetId="41">_______p1</definedName>
    <definedName name="q_2" localSheetId="8">_______p1</definedName>
    <definedName name="q_2" localSheetId="43">_______p1</definedName>
    <definedName name="q_2" localSheetId="10">_______p1</definedName>
    <definedName name="q_2" localSheetId="37">_______p1</definedName>
    <definedName name="q_2" localSheetId="12">_______p1</definedName>
    <definedName name="q_2" localSheetId="51">_______p1</definedName>
    <definedName name="q_2" localSheetId="14">_______p1</definedName>
    <definedName name="q_2" localSheetId="23">_______p1</definedName>
    <definedName name="q_2" localSheetId="55">_______p1</definedName>
    <definedName name="q_2" localSheetId="47">_______p1</definedName>
    <definedName name="q_2" localSheetId="18">_______p1</definedName>
    <definedName name="q_2" localSheetId="45">_______p1</definedName>
    <definedName name="q_2" localSheetId="16">_______p1</definedName>
    <definedName name="q_2">_______p1</definedName>
    <definedName name="q_3" localSheetId="39">_______p1</definedName>
    <definedName name="q_3" localSheetId="20">_______p1</definedName>
    <definedName name="q_3" localSheetId="4">_______p1</definedName>
    <definedName name="q_3" localSheetId="25">_______p1</definedName>
    <definedName name="q_3" localSheetId="27">_______p1</definedName>
    <definedName name="q_3" localSheetId="31">_______p1</definedName>
    <definedName name="q_3" localSheetId="35">_______p1</definedName>
    <definedName name="q_3" localSheetId="33">_______p1</definedName>
    <definedName name="q_3" localSheetId="53">_______p1</definedName>
    <definedName name="q_3" localSheetId="29">_______p1</definedName>
    <definedName name="q_3" localSheetId="49">_______p1</definedName>
    <definedName name="q_3" localSheetId="6">_______p1</definedName>
    <definedName name="q_3" localSheetId="41">_______p1</definedName>
    <definedName name="q_3" localSheetId="8">_______p1</definedName>
    <definedName name="q_3" localSheetId="43">_______p1</definedName>
    <definedName name="q_3" localSheetId="10">_______p1</definedName>
    <definedName name="q_3" localSheetId="37">_______p1</definedName>
    <definedName name="q_3" localSheetId="12">_______p1</definedName>
    <definedName name="q_3" localSheetId="51">_______p1</definedName>
    <definedName name="q_3" localSheetId="14">_______p1</definedName>
    <definedName name="q_3" localSheetId="23">_______p1</definedName>
    <definedName name="q_3" localSheetId="55">_______p1</definedName>
    <definedName name="q_3" localSheetId="47">_______p1</definedName>
    <definedName name="q_3" localSheetId="18">_______p1</definedName>
    <definedName name="q_3" localSheetId="45">_______p1</definedName>
    <definedName name="q_3" localSheetId="16">_______p1</definedName>
    <definedName name="q_3">_______p1</definedName>
    <definedName name="q_4" localSheetId="39">_______p1</definedName>
    <definedName name="q_4" localSheetId="20">_______p1</definedName>
    <definedName name="q_4" localSheetId="4">_______p1</definedName>
    <definedName name="q_4" localSheetId="25">_______p1</definedName>
    <definedName name="q_4" localSheetId="27">_______p1</definedName>
    <definedName name="q_4" localSheetId="31">_______p1</definedName>
    <definedName name="q_4" localSheetId="35">_______p1</definedName>
    <definedName name="q_4" localSheetId="33">_______p1</definedName>
    <definedName name="q_4" localSheetId="53">_______p1</definedName>
    <definedName name="q_4" localSheetId="29">_______p1</definedName>
    <definedName name="q_4" localSheetId="49">_______p1</definedName>
    <definedName name="q_4" localSheetId="6">_______p1</definedName>
    <definedName name="q_4" localSheetId="41">_______p1</definedName>
    <definedName name="q_4" localSheetId="8">_______p1</definedName>
    <definedName name="q_4" localSheetId="43">_______p1</definedName>
    <definedName name="q_4" localSheetId="10">_______p1</definedName>
    <definedName name="q_4" localSheetId="37">_______p1</definedName>
    <definedName name="q_4" localSheetId="12">_______p1</definedName>
    <definedName name="q_4" localSheetId="51">_______p1</definedName>
    <definedName name="q_4" localSheetId="14">_______p1</definedName>
    <definedName name="q_4" localSheetId="23">_______p1</definedName>
    <definedName name="q_4" localSheetId="55">_______p1</definedName>
    <definedName name="q_4" localSheetId="47">_______p1</definedName>
    <definedName name="q_4" localSheetId="18">_______p1</definedName>
    <definedName name="q_4" localSheetId="45">_______p1</definedName>
    <definedName name="q_4" localSheetId="16">_______p1</definedName>
    <definedName name="q_4">_______p1</definedName>
    <definedName name="qa" localSheetId="25" hidden="1">{#N/A,#N/A,FALSE,"BALLANTINE´S ";#N/A,#N/A,FALSE,"FUNDADOR"}</definedName>
    <definedName name="qa" localSheetId="27" hidden="1">{#N/A,#N/A,FALSE,"BALLANTINE´S ";#N/A,#N/A,FALSE,"FUNDADOR"}</definedName>
    <definedName name="qa" localSheetId="31" hidden="1">{#N/A,#N/A,FALSE,"BALLANTINE´S ";#N/A,#N/A,FALSE,"FUNDADOR"}</definedName>
    <definedName name="qa" localSheetId="29" hidden="1">{#N/A,#N/A,FALSE,"BALLANTINE´S ";#N/A,#N/A,FALSE,"FUNDADOR"}</definedName>
    <definedName name="qa" localSheetId="23" hidden="1">{#N/A,#N/A,FALSE,"BALLANTINE´S ";#N/A,#N/A,FALSE,"FUNDADOR"}</definedName>
    <definedName name="qa" localSheetId="55" hidden="1">{#N/A,#N/A,FALSE,"BALLANTINE´S ";#N/A,#N/A,FALSE,"FUNDADOR"}</definedName>
    <definedName name="qa" hidden="1">{#N/A,#N/A,FALSE,"BALLANTINE´S ";#N/A,#N/A,FALSE,"FUNDADOR"}</definedName>
    <definedName name="QAQA">#REF!</definedName>
    <definedName name="QAQA_3">#REF!</definedName>
    <definedName name="qawqw" localSheetId="25" hidden="1">{"CAP VOL",#N/A,FALSE,"CAPITAL";"CAP VAR",#N/A,FALSE,"CAPITAL";"CAP FIJ",#N/A,FALSE,"CAPITAL";"CAP CONS",#N/A,FALSE,"CAPITAL";"CAP DATA",#N/A,FALSE,"CAPITAL"}</definedName>
    <definedName name="qawqw" localSheetId="27" hidden="1">{"CAP VOL",#N/A,FALSE,"CAPITAL";"CAP VAR",#N/A,FALSE,"CAPITAL";"CAP FIJ",#N/A,FALSE,"CAPITAL";"CAP CONS",#N/A,FALSE,"CAPITAL";"CAP DATA",#N/A,FALSE,"CAPITAL"}</definedName>
    <definedName name="qawqw" localSheetId="31" hidden="1">{"CAP VOL",#N/A,FALSE,"CAPITAL";"CAP VAR",#N/A,FALSE,"CAPITAL";"CAP FIJ",#N/A,FALSE,"CAPITAL";"CAP CONS",#N/A,FALSE,"CAPITAL";"CAP DATA",#N/A,FALSE,"CAPITAL"}</definedName>
    <definedName name="qawqw" localSheetId="29" hidden="1">{"CAP VOL",#N/A,FALSE,"CAPITAL";"CAP VAR",#N/A,FALSE,"CAPITAL";"CAP FIJ",#N/A,FALSE,"CAPITAL";"CAP CONS",#N/A,FALSE,"CAPITAL";"CAP DATA",#N/A,FALSE,"CAPITAL"}</definedName>
    <definedName name="qawqw" localSheetId="23" hidden="1">{"CAP VOL",#N/A,FALSE,"CAPITAL";"CAP VAR",#N/A,FALSE,"CAPITAL";"CAP FIJ",#N/A,FALSE,"CAPITAL";"CAP CONS",#N/A,FALSE,"CAPITAL";"CAP DATA",#N/A,FALSE,"CAPITAL"}</definedName>
    <definedName name="qawqw" localSheetId="55" hidden="1">{"CAP VOL",#N/A,FALSE,"CAPITAL";"CAP VAR",#N/A,FALSE,"CAPITAL";"CAP FIJ",#N/A,FALSE,"CAPITAL";"CAP CONS",#N/A,FALSE,"CAPITAL";"CAP DATA",#N/A,FALSE,"CAPITAL"}</definedName>
    <definedName name="qawqw" hidden="1">{"CAP VOL",#N/A,FALSE,"CAPITAL";"CAP VAR",#N/A,FALSE,"CAPITAL";"CAP FIJ",#N/A,FALSE,"CAPITAL";"CAP CONS",#N/A,FALSE,"CAPITAL";"CAP DATA",#N/A,FALSE,"CAPITAL"}</definedName>
    <definedName name="qe">#REF!</definedName>
    <definedName name="qergeqbg">#REF!</definedName>
    <definedName name="QET">#REF!</definedName>
    <definedName name="qewe">#REF!</definedName>
    <definedName name="QEWQ">#REF!</definedName>
    <definedName name="qjhamz">#REF!</definedName>
    <definedName name="qp" localSheetId="25" hidden="1">{#N/A,#N/A,FALSE,"BALLANTINE´S ";#N/A,#N/A,FALSE,"FUNDADOR"}</definedName>
    <definedName name="qp" localSheetId="27" hidden="1">{#N/A,#N/A,FALSE,"BALLANTINE´S ";#N/A,#N/A,FALSE,"FUNDADOR"}</definedName>
    <definedName name="qp" localSheetId="31" hidden="1">{#N/A,#N/A,FALSE,"BALLANTINE´S ";#N/A,#N/A,FALSE,"FUNDADOR"}</definedName>
    <definedName name="qp" localSheetId="29" hidden="1">{#N/A,#N/A,FALSE,"BALLANTINE´S ";#N/A,#N/A,FALSE,"FUNDADOR"}</definedName>
    <definedName name="qp" localSheetId="23" hidden="1">{#N/A,#N/A,FALSE,"BALLANTINE´S ";#N/A,#N/A,FALSE,"FUNDADOR"}</definedName>
    <definedName name="qp" localSheetId="55" hidden="1">{#N/A,#N/A,FALSE,"BALLANTINE´S ";#N/A,#N/A,FALSE,"FUNDADOR"}</definedName>
    <definedName name="qp" hidden="1">{#N/A,#N/A,FALSE,"BALLANTINE´S ";#N/A,#N/A,FALSE,"FUNDADOR"}</definedName>
    <definedName name="QQ" localSheetId="39">[1]!_p1</definedName>
    <definedName name="QQ" localSheetId="20">[1]!_p1</definedName>
    <definedName name="QQ" localSheetId="4">[1]!_p1</definedName>
    <definedName name="QQ" localSheetId="25">[1]!_p1</definedName>
    <definedName name="QQ" localSheetId="27">[1]!_p1</definedName>
    <definedName name="QQ" localSheetId="31">[1]!_p1</definedName>
    <definedName name="QQ" localSheetId="35">[1]!_p1</definedName>
    <definedName name="QQ" localSheetId="33">[1]!_p1</definedName>
    <definedName name="QQ" localSheetId="53">[1]!_p1</definedName>
    <definedName name="QQ" localSheetId="29">[1]!_p1</definedName>
    <definedName name="QQ" localSheetId="49">[1]!_p1</definedName>
    <definedName name="QQ" localSheetId="6">[1]!_p1</definedName>
    <definedName name="QQ" localSheetId="41">[1]!_p1</definedName>
    <definedName name="QQ" localSheetId="8">[1]!_p1</definedName>
    <definedName name="QQ" localSheetId="43">[1]!_p1</definedName>
    <definedName name="QQ" localSheetId="10">[1]!_p1</definedName>
    <definedName name="QQ" localSheetId="37">[1]!_p1</definedName>
    <definedName name="QQ" localSheetId="12">[1]!_p1</definedName>
    <definedName name="QQ" localSheetId="51">[1]!_p1</definedName>
    <definedName name="QQ" localSheetId="14">[1]!_p1</definedName>
    <definedName name="QQ" localSheetId="23">[1]!_p1</definedName>
    <definedName name="QQ" localSheetId="55">[0]!_p1</definedName>
    <definedName name="QQ" localSheetId="47">[1]!_p1</definedName>
    <definedName name="QQ" localSheetId="18">[1]!_p1</definedName>
    <definedName name="QQ" localSheetId="45">[1]!_p1</definedName>
    <definedName name="QQ" localSheetId="16">[1]!_p1</definedName>
    <definedName name="QQ">[0]!_p1</definedName>
    <definedName name="QQ_1" localSheetId="39">_p1</definedName>
    <definedName name="QQ_1" localSheetId="20">_p1</definedName>
    <definedName name="QQ_1" localSheetId="4">_p1</definedName>
    <definedName name="QQ_1" localSheetId="25">_p1</definedName>
    <definedName name="QQ_1" localSheetId="27">_p1</definedName>
    <definedName name="QQ_1" localSheetId="31">_p1</definedName>
    <definedName name="QQ_1" localSheetId="35">_p1</definedName>
    <definedName name="QQ_1" localSheetId="33">_p1</definedName>
    <definedName name="QQ_1" localSheetId="53">_p1</definedName>
    <definedName name="QQ_1" localSheetId="29">_p1</definedName>
    <definedName name="QQ_1" localSheetId="49">_p1</definedName>
    <definedName name="QQ_1" localSheetId="6">_p1</definedName>
    <definedName name="QQ_1" localSheetId="41">_p1</definedName>
    <definedName name="QQ_1" localSheetId="8">_p1</definedName>
    <definedName name="QQ_1" localSheetId="43">_p1</definedName>
    <definedName name="QQ_1" localSheetId="10">_p1</definedName>
    <definedName name="QQ_1" localSheetId="37">_p1</definedName>
    <definedName name="QQ_1" localSheetId="12">_p1</definedName>
    <definedName name="QQ_1" localSheetId="51">_p1</definedName>
    <definedName name="QQ_1" localSheetId="14">_p1</definedName>
    <definedName name="QQ_1" localSheetId="23">_p1</definedName>
    <definedName name="QQ_1" localSheetId="55">_p1</definedName>
    <definedName name="QQ_1" localSheetId="47">_p1</definedName>
    <definedName name="QQ_1" localSheetId="18">_p1</definedName>
    <definedName name="QQ_1" localSheetId="45">_p1</definedName>
    <definedName name="QQ_1" localSheetId="16">_p1</definedName>
    <definedName name="QQ_1">_p1</definedName>
    <definedName name="QQ_2">"_p1"</definedName>
    <definedName name="QQ_3" localSheetId="39">_______p1</definedName>
    <definedName name="QQ_3" localSheetId="20">_______p1</definedName>
    <definedName name="QQ_3" localSheetId="4">_______p1</definedName>
    <definedName name="QQ_3" localSheetId="25">_______p1</definedName>
    <definedName name="QQ_3" localSheetId="27">_______p1</definedName>
    <definedName name="QQ_3" localSheetId="31">_______p1</definedName>
    <definedName name="QQ_3" localSheetId="35">_______p1</definedName>
    <definedName name="QQ_3" localSheetId="33">_______p1</definedName>
    <definedName name="QQ_3" localSheetId="53">_______p1</definedName>
    <definedName name="QQ_3" localSheetId="29">_______p1</definedName>
    <definedName name="QQ_3" localSheetId="49">_______p1</definedName>
    <definedName name="QQ_3" localSheetId="6">_______p1</definedName>
    <definedName name="QQ_3" localSheetId="41">_______p1</definedName>
    <definedName name="QQ_3" localSheetId="8">_______p1</definedName>
    <definedName name="QQ_3" localSheetId="43">_______p1</definedName>
    <definedName name="QQ_3" localSheetId="10">_______p1</definedName>
    <definedName name="QQ_3" localSheetId="37">_______p1</definedName>
    <definedName name="QQ_3" localSheetId="12">_______p1</definedName>
    <definedName name="QQ_3" localSheetId="51">_______p1</definedName>
    <definedName name="QQ_3" localSheetId="14">_______p1</definedName>
    <definedName name="QQ_3" localSheetId="23">_______p1</definedName>
    <definedName name="QQ_3" localSheetId="55">_______p1</definedName>
    <definedName name="QQ_3" localSheetId="47">_______p1</definedName>
    <definedName name="QQ_3" localSheetId="18">_______p1</definedName>
    <definedName name="QQ_3" localSheetId="45">_______p1</definedName>
    <definedName name="QQ_3" localSheetId="16">_______p1</definedName>
    <definedName name="QQ_3">_______p1</definedName>
    <definedName name="QQ_4">"_p1"</definedName>
    <definedName name="qqq" localSheetId="39">[1]!____p1</definedName>
    <definedName name="qqq" localSheetId="20">[1]!____p1</definedName>
    <definedName name="qqq" localSheetId="4">[1]!____p1</definedName>
    <definedName name="qqq" localSheetId="25">[1]!____p1</definedName>
    <definedName name="qqq" localSheetId="27">[1]!____p1</definedName>
    <definedName name="qqq" localSheetId="31">[1]!____p1</definedName>
    <definedName name="qqq" localSheetId="35">[1]!____p1</definedName>
    <definedName name="qqq" localSheetId="33">[1]!____p1</definedName>
    <definedName name="qqq" localSheetId="53">[1]!____p1</definedName>
    <definedName name="qqq" localSheetId="29">[1]!____p1</definedName>
    <definedName name="qqq" localSheetId="49">[1]!____p1</definedName>
    <definedName name="qqq" localSheetId="6">[1]!____p1</definedName>
    <definedName name="qqq" localSheetId="41">[1]!____p1</definedName>
    <definedName name="qqq" localSheetId="8">[1]!____p1</definedName>
    <definedName name="qqq" localSheetId="43">[1]!____p1</definedName>
    <definedName name="qqq" localSheetId="10">[1]!____p1</definedName>
    <definedName name="qqq" localSheetId="37">[1]!____p1</definedName>
    <definedName name="qqq" localSheetId="12">[1]!____p1</definedName>
    <definedName name="qqq" localSheetId="51">[1]!____p1</definedName>
    <definedName name="qqq" localSheetId="14">[1]!____p1</definedName>
    <definedName name="qqq" localSheetId="23">[1]!____p1</definedName>
    <definedName name="qqq" localSheetId="55">[0]!____p1</definedName>
    <definedName name="qqq" localSheetId="47">[1]!____p1</definedName>
    <definedName name="qqq" localSheetId="18">[1]!____p1</definedName>
    <definedName name="qqq" localSheetId="45">[1]!____p1</definedName>
    <definedName name="qqq" localSheetId="16">[1]!____p1</definedName>
    <definedName name="qqq">[0]!____p1</definedName>
    <definedName name="qqq_1" localSheetId="39">_______p1</definedName>
    <definedName name="qqq_1" localSheetId="20">_______p1</definedName>
    <definedName name="qqq_1" localSheetId="4">_______p1</definedName>
    <definedName name="qqq_1" localSheetId="25">_______p1</definedName>
    <definedName name="qqq_1" localSheetId="27">_______p1</definedName>
    <definedName name="qqq_1" localSheetId="31">_______p1</definedName>
    <definedName name="qqq_1" localSheetId="35">_______p1</definedName>
    <definedName name="qqq_1" localSheetId="33">_______p1</definedName>
    <definedName name="qqq_1" localSheetId="53">_______p1</definedName>
    <definedName name="qqq_1" localSheetId="29">_______p1</definedName>
    <definedName name="qqq_1" localSheetId="49">_______p1</definedName>
    <definedName name="qqq_1" localSheetId="6">_______p1</definedName>
    <definedName name="qqq_1" localSheetId="41">_______p1</definedName>
    <definedName name="qqq_1" localSheetId="8">_______p1</definedName>
    <definedName name="qqq_1" localSheetId="43">_______p1</definedName>
    <definedName name="qqq_1" localSheetId="10">_______p1</definedName>
    <definedName name="qqq_1" localSheetId="37">_______p1</definedName>
    <definedName name="qqq_1" localSheetId="12">_______p1</definedName>
    <definedName name="qqq_1" localSheetId="51">_______p1</definedName>
    <definedName name="qqq_1" localSheetId="14">_______p1</definedName>
    <definedName name="qqq_1" localSheetId="23">_______p1</definedName>
    <definedName name="qqq_1" localSheetId="55">_______p1</definedName>
    <definedName name="qqq_1" localSheetId="47">_______p1</definedName>
    <definedName name="qqq_1" localSheetId="18">_______p1</definedName>
    <definedName name="qqq_1" localSheetId="45">_______p1</definedName>
    <definedName name="qqq_1" localSheetId="16">_______p1</definedName>
    <definedName name="qqq_1">_______p1</definedName>
    <definedName name="qqq_2" localSheetId="39">_______p1</definedName>
    <definedName name="qqq_2" localSheetId="20">_______p1</definedName>
    <definedName name="qqq_2" localSheetId="4">_______p1</definedName>
    <definedName name="qqq_2" localSheetId="25">_______p1</definedName>
    <definedName name="qqq_2" localSheetId="27">_______p1</definedName>
    <definedName name="qqq_2" localSheetId="31">_______p1</definedName>
    <definedName name="qqq_2" localSheetId="35">_______p1</definedName>
    <definedName name="qqq_2" localSheetId="33">_______p1</definedName>
    <definedName name="qqq_2" localSheetId="53">_______p1</definedName>
    <definedName name="qqq_2" localSheetId="29">_______p1</definedName>
    <definedName name="qqq_2" localSheetId="49">_______p1</definedName>
    <definedName name="qqq_2" localSheetId="6">_______p1</definedName>
    <definedName name="qqq_2" localSheetId="41">_______p1</definedName>
    <definedName name="qqq_2" localSheetId="8">_______p1</definedName>
    <definedName name="qqq_2" localSheetId="43">_______p1</definedName>
    <definedName name="qqq_2" localSheetId="10">_______p1</definedName>
    <definedName name="qqq_2" localSheetId="37">_______p1</definedName>
    <definedName name="qqq_2" localSheetId="12">_______p1</definedName>
    <definedName name="qqq_2" localSheetId="51">_______p1</definedName>
    <definedName name="qqq_2" localSheetId="14">_______p1</definedName>
    <definedName name="qqq_2" localSheetId="23">_______p1</definedName>
    <definedName name="qqq_2" localSheetId="55">_______p1</definedName>
    <definedName name="qqq_2" localSheetId="47">_______p1</definedName>
    <definedName name="qqq_2" localSheetId="18">_______p1</definedName>
    <definedName name="qqq_2" localSheetId="45">_______p1</definedName>
    <definedName name="qqq_2" localSheetId="16">_______p1</definedName>
    <definedName name="qqq_2">_______p1</definedName>
    <definedName name="qqq_3" localSheetId="39">_______p1</definedName>
    <definedName name="qqq_3" localSheetId="20">_______p1</definedName>
    <definedName name="qqq_3" localSheetId="4">_______p1</definedName>
    <definedName name="qqq_3" localSheetId="25">_______p1</definedName>
    <definedName name="qqq_3" localSheetId="27">_______p1</definedName>
    <definedName name="qqq_3" localSheetId="31">_______p1</definedName>
    <definedName name="qqq_3" localSheetId="35">_______p1</definedName>
    <definedName name="qqq_3" localSheetId="33">_______p1</definedName>
    <definedName name="qqq_3" localSheetId="53">_______p1</definedName>
    <definedName name="qqq_3" localSheetId="29">_______p1</definedName>
    <definedName name="qqq_3" localSheetId="49">_______p1</definedName>
    <definedName name="qqq_3" localSheetId="6">_______p1</definedName>
    <definedName name="qqq_3" localSheetId="41">_______p1</definedName>
    <definedName name="qqq_3" localSheetId="8">_______p1</definedName>
    <definedName name="qqq_3" localSheetId="43">_______p1</definedName>
    <definedName name="qqq_3" localSheetId="10">_______p1</definedName>
    <definedName name="qqq_3" localSheetId="37">_______p1</definedName>
    <definedName name="qqq_3" localSheetId="12">_______p1</definedName>
    <definedName name="qqq_3" localSheetId="51">_______p1</definedName>
    <definedName name="qqq_3" localSheetId="14">_______p1</definedName>
    <definedName name="qqq_3" localSheetId="23">_______p1</definedName>
    <definedName name="qqq_3" localSheetId="55">_______p1</definedName>
    <definedName name="qqq_3" localSheetId="47">_______p1</definedName>
    <definedName name="qqq_3" localSheetId="18">_______p1</definedName>
    <definedName name="qqq_3" localSheetId="45">_______p1</definedName>
    <definedName name="qqq_3" localSheetId="16">_______p1</definedName>
    <definedName name="qqq_3">_______p1</definedName>
    <definedName name="qqq_4" localSheetId="39">_______p1</definedName>
    <definedName name="qqq_4" localSheetId="20">_______p1</definedName>
    <definedName name="qqq_4" localSheetId="4">_______p1</definedName>
    <definedName name="qqq_4" localSheetId="25">_______p1</definedName>
    <definedName name="qqq_4" localSheetId="27">_______p1</definedName>
    <definedName name="qqq_4" localSheetId="31">_______p1</definedName>
    <definedName name="qqq_4" localSheetId="35">_______p1</definedName>
    <definedName name="qqq_4" localSheetId="33">_______p1</definedName>
    <definedName name="qqq_4" localSheetId="53">_______p1</definedName>
    <definedName name="qqq_4" localSheetId="29">_______p1</definedName>
    <definedName name="qqq_4" localSheetId="49">_______p1</definedName>
    <definedName name="qqq_4" localSheetId="6">_______p1</definedName>
    <definedName name="qqq_4" localSheetId="41">_______p1</definedName>
    <definedName name="qqq_4" localSheetId="8">_______p1</definedName>
    <definedName name="qqq_4" localSheetId="43">_______p1</definedName>
    <definedName name="qqq_4" localSheetId="10">_______p1</definedName>
    <definedName name="qqq_4" localSheetId="37">_______p1</definedName>
    <definedName name="qqq_4" localSheetId="12">_______p1</definedName>
    <definedName name="qqq_4" localSheetId="51">_______p1</definedName>
    <definedName name="qqq_4" localSheetId="14">_______p1</definedName>
    <definedName name="qqq_4" localSheetId="23">_______p1</definedName>
    <definedName name="qqq_4" localSheetId="55">_______p1</definedName>
    <definedName name="qqq_4" localSheetId="47">_______p1</definedName>
    <definedName name="qqq_4" localSheetId="18">_______p1</definedName>
    <definedName name="qqq_4" localSheetId="45">_______p1</definedName>
    <definedName name="qqq_4" localSheetId="16">_______p1</definedName>
    <definedName name="qqq_4">_______p1</definedName>
    <definedName name="QQQQ" localSheetId="25" hidden="1">{#N/A,#N/A,FALSE,"model"}</definedName>
    <definedName name="QQQQ" localSheetId="27" hidden="1">{#N/A,#N/A,FALSE,"model"}</definedName>
    <definedName name="QQQQ" localSheetId="31" hidden="1">{#N/A,#N/A,FALSE,"model"}</definedName>
    <definedName name="QQQQ" localSheetId="29" hidden="1">{#N/A,#N/A,FALSE,"model"}</definedName>
    <definedName name="QQQQ" localSheetId="23" hidden="1">{#N/A,#N/A,FALSE,"model"}</definedName>
    <definedName name="QQQQ" localSheetId="55" hidden="1">{#N/A,#N/A,FALSE,"model"}</definedName>
    <definedName name="QQQQ" hidden="1">{#N/A,#N/A,FALSE,"model"}</definedName>
    <definedName name="qqqqq">#REF!</definedName>
    <definedName name="qqqqqq">#REF!</definedName>
    <definedName name="qqqqqqq">#REF!</definedName>
    <definedName name="qqqqqqqq">#REF!</definedName>
    <definedName name="qqqqqqqqq" localSheetId="39">[1]!____p1</definedName>
    <definedName name="qqqqqqqqq" localSheetId="20">[1]!____p1</definedName>
    <definedName name="qqqqqqqqq" localSheetId="4">[1]!____p1</definedName>
    <definedName name="qqqqqqqqq" localSheetId="25">[1]!____p1</definedName>
    <definedName name="qqqqqqqqq" localSheetId="27">[1]!____p1</definedName>
    <definedName name="qqqqqqqqq" localSheetId="31">[1]!____p1</definedName>
    <definedName name="qqqqqqqqq" localSheetId="35">[1]!____p1</definedName>
    <definedName name="qqqqqqqqq" localSheetId="33">[1]!____p1</definedName>
    <definedName name="qqqqqqqqq" localSheetId="53">[1]!____p1</definedName>
    <definedName name="qqqqqqqqq" localSheetId="29">[1]!____p1</definedName>
    <definedName name="qqqqqqqqq" localSheetId="49">[1]!____p1</definedName>
    <definedName name="qqqqqqqqq" localSheetId="6">[1]!____p1</definedName>
    <definedName name="qqqqqqqqq" localSheetId="41">[1]!____p1</definedName>
    <definedName name="qqqqqqqqq" localSheetId="8">[1]!____p1</definedName>
    <definedName name="qqqqqqqqq" localSheetId="43">[1]!____p1</definedName>
    <definedName name="qqqqqqqqq" localSheetId="10">[1]!____p1</definedName>
    <definedName name="qqqqqqqqq" localSheetId="37">[1]!____p1</definedName>
    <definedName name="qqqqqqqqq" localSheetId="12">[1]!____p1</definedName>
    <definedName name="qqqqqqqqq" localSheetId="51">[1]!____p1</definedName>
    <definedName name="qqqqqqqqq" localSheetId="14">[1]!____p1</definedName>
    <definedName name="qqqqqqqqq" localSheetId="23">[1]!____p1</definedName>
    <definedName name="qqqqqqqqq" localSheetId="55">[0]!____p1</definedName>
    <definedName name="qqqqqqqqq" localSheetId="47">[1]!____p1</definedName>
    <definedName name="qqqqqqqqq" localSheetId="18">[1]!____p1</definedName>
    <definedName name="qqqqqqqqq" localSheetId="45">[1]!____p1</definedName>
    <definedName name="qqqqqqqqq" localSheetId="16">[1]!____p1</definedName>
    <definedName name="qqqqqqqqq">[0]!____p1</definedName>
    <definedName name="qqqqqqqqqq" localSheetId="25" hidden="1">{#N/A,#N/A,FALSE,"CARATUL";#N/A,#N/A,FALSE,"PROFIT AND LOSS";#N/A,#N/A,FALSE,"GRAFICO_PBT";#N/A,#N/A,FALSE,"EXPLIC.VARIANTE";#N/A,#N/A,FALSE,"GENERAL EXP.AREA"}</definedName>
    <definedName name="qqqqqqqqqq" localSheetId="27" hidden="1">{#N/A,#N/A,FALSE,"CARATUL";#N/A,#N/A,FALSE,"PROFIT AND LOSS";#N/A,#N/A,FALSE,"GRAFICO_PBT";#N/A,#N/A,FALSE,"EXPLIC.VARIANTE";#N/A,#N/A,FALSE,"GENERAL EXP.AREA"}</definedName>
    <definedName name="qqqqqqqqqq" localSheetId="31" hidden="1">{#N/A,#N/A,FALSE,"CARATUL";#N/A,#N/A,FALSE,"PROFIT AND LOSS";#N/A,#N/A,FALSE,"GRAFICO_PBT";#N/A,#N/A,FALSE,"EXPLIC.VARIANTE";#N/A,#N/A,FALSE,"GENERAL EXP.AREA"}</definedName>
    <definedName name="qqqqqqqqqq" localSheetId="29" hidden="1">{#N/A,#N/A,FALSE,"CARATUL";#N/A,#N/A,FALSE,"PROFIT AND LOSS";#N/A,#N/A,FALSE,"GRAFICO_PBT";#N/A,#N/A,FALSE,"EXPLIC.VARIANTE";#N/A,#N/A,FALSE,"GENERAL EXP.AREA"}</definedName>
    <definedName name="qqqqqqqqqq" localSheetId="23" hidden="1">{#N/A,#N/A,FALSE,"CARATUL";#N/A,#N/A,FALSE,"PROFIT AND LOSS";#N/A,#N/A,FALSE,"GRAFICO_PBT";#N/A,#N/A,FALSE,"EXPLIC.VARIANTE";#N/A,#N/A,FALSE,"GENERAL EXP.AREA"}</definedName>
    <definedName name="qqqqqqqqqq" localSheetId="55" hidden="1">{#N/A,#N/A,FALSE,"CARATUL";#N/A,#N/A,FALSE,"PROFIT AND LOSS";#N/A,#N/A,FALSE,"GRAFICO_PBT";#N/A,#N/A,FALSE,"EXPLIC.VARIANTE";#N/A,#N/A,FALSE,"GENERAL EXP.AREA"}</definedName>
    <definedName name="qqqqqqqqqq" hidden="1">{#N/A,#N/A,FALSE,"CARATUL";#N/A,#N/A,FALSE,"PROFIT AND LOSS";#N/A,#N/A,FALSE,"GRAFICO_PBT";#N/A,#N/A,FALSE,"EXPLIC.VARIANTE";#N/A,#N/A,FALSE,"GENERAL EXP.AREA"}</definedName>
    <definedName name="QQRQ">#REF!</definedName>
    <definedName name="qr">#REF!</definedName>
    <definedName name="qrg" localSheetId="25" hidden="1">{#N/A,#N/A,FALSE,"caratula";#N/A,#N/A,FALSE,"Product by line";#N/A,#N/A,FALSE,"YTD";#N/A,#N/A,FALSE,"Per Units";#N/A,#N/A,FALSE,"Amount"}</definedName>
    <definedName name="qrg" localSheetId="27" hidden="1">{#N/A,#N/A,FALSE,"caratula";#N/A,#N/A,FALSE,"Product by line";#N/A,#N/A,FALSE,"YTD";#N/A,#N/A,FALSE,"Per Units";#N/A,#N/A,FALSE,"Amount"}</definedName>
    <definedName name="qrg" localSheetId="31" hidden="1">{#N/A,#N/A,FALSE,"caratula";#N/A,#N/A,FALSE,"Product by line";#N/A,#N/A,FALSE,"YTD";#N/A,#N/A,FALSE,"Per Units";#N/A,#N/A,FALSE,"Amount"}</definedName>
    <definedName name="qrg" localSheetId="29" hidden="1">{#N/A,#N/A,FALSE,"caratula";#N/A,#N/A,FALSE,"Product by line";#N/A,#N/A,FALSE,"YTD";#N/A,#N/A,FALSE,"Per Units";#N/A,#N/A,FALSE,"Amount"}</definedName>
    <definedName name="qrg" localSheetId="23" hidden="1">{#N/A,#N/A,FALSE,"caratula";#N/A,#N/A,FALSE,"Product by line";#N/A,#N/A,FALSE,"YTD";#N/A,#N/A,FALSE,"Per Units";#N/A,#N/A,FALSE,"Amount"}</definedName>
    <definedName name="qrg" localSheetId="55" hidden="1">{#N/A,#N/A,FALSE,"caratula";#N/A,#N/A,FALSE,"Product by line";#N/A,#N/A,FALSE,"YTD";#N/A,#N/A,FALSE,"Per Units";#N/A,#N/A,FALSE,"Amount"}</definedName>
    <definedName name="qrg" hidden="1">{#N/A,#N/A,FALSE,"caratula";#N/A,#N/A,FALSE,"Product by line";#N/A,#N/A,FALSE,"YTD";#N/A,#N/A,FALSE,"Per Units";#N/A,#N/A,FALSE,"Amount"}</definedName>
    <definedName name="qrgq" localSheetId="25" hidden="1">{"1S5000",#N/A,FALSE,"1S5000";"1S5100",#N/A,FALSE,"1S5100"}</definedName>
    <definedName name="qrgq" localSheetId="27" hidden="1">{"1S5000",#N/A,FALSE,"1S5000";"1S5100",#N/A,FALSE,"1S5100"}</definedName>
    <definedName name="qrgq" localSheetId="31" hidden="1">{"1S5000",#N/A,FALSE,"1S5000";"1S5100",#N/A,FALSE,"1S5100"}</definedName>
    <definedName name="qrgq" localSheetId="29" hidden="1">{"1S5000",#N/A,FALSE,"1S5000";"1S5100",#N/A,FALSE,"1S5100"}</definedName>
    <definedName name="qrgq" localSheetId="23" hidden="1">{"1S5000",#N/A,FALSE,"1S5000";"1S5100",#N/A,FALSE,"1S5100"}</definedName>
    <definedName name="qrgq" localSheetId="55" hidden="1">{"1S5000",#N/A,FALSE,"1S5000";"1S5100",#N/A,FALSE,"1S5100"}</definedName>
    <definedName name="qrgq" hidden="1">{"1S5000",#N/A,FALSE,"1S5000";"1S5100",#N/A,FALSE,"1S5100"}</definedName>
    <definedName name="QRQWE">#REF!</definedName>
    <definedName name="QRQWRF">#REF!</definedName>
    <definedName name="qrwer">#REF!</definedName>
    <definedName name="qryAConfSapJeferson">#REF!</definedName>
    <definedName name="qryFiltrofrmLBR2TriR">#REF!</definedName>
    <definedName name="qryFiltrofrmLBR3TriR">#REF!</definedName>
    <definedName name="qryFiltrofrmLBRRmmR">#REF!</definedName>
    <definedName name="qryFiltrofrmRPoMMR">#REF!</definedName>
    <definedName name="QSFSADFSADFGSDG">#REF!</definedName>
    <definedName name="QSFSADFSADFGSDG_1" localSheetId="39">_______p1</definedName>
    <definedName name="QSFSADFSADFGSDG_1" localSheetId="20">_______p1</definedName>
    <definedName name="QSFSADFSADFGSDG_1" localSheetId="4">_______p1</definedName>
    <definedName name="QSFSADFSADFGSDG_1" localSheetId="25">_______p1</definedName>
    <definedName name="QSFSADFSADFGSDG_1" localSheetId="27">_______p1</definedName>
    <definedName name="QSFSADFSADFGSDG_1" localSheetId="31">_______p1</definedName>
    <definedName name="QSFSADFSADFGSDG_1" localSheetId="35">_______p1</definedName>
    <definedName name="QSFSADFSADFGSDG_1" localSheetId="33">_______p1</definedName>
    <definedName name="QSFSADFSADFGSDG_1" localSheetId="53">_______p1</definedName>
    <definedName name="QSFSADFSADFGSDG_1" localSheetId="29">_______p1</definedName>
    <definedName name="QSFSADFSADFGSDG_1" localSheetId="49">_______p1</definedName>
    <definedName name="QSFSADFSADFGSDG_1" localSheetId="6">_______p1</definedName>
    <definedName name="QSFSADFSADFGSDG_1" localSheetId="41">_______p1</definedName>
    <definedName name="QSFSADFSADFGSDG_1" localSheetId="8">_______p1</definedName>
    <definedName name="QSFSADFSADFGSDG_1" localSheetId="43">_______p1</definedName>
    <definedName name="QSFSADFSADFGSDG_1" localSheetId="10">_______p1</definedName>
    <definedName name="QSFSADFSADFGSDG_1" localSheetId="37">_______p1</definedName>
    <definedName name="QSFSADFSADFGSDG_1" localSheetId="12">_______p1</definedName>
    <definedName name="QSFSADFSADFGSDG_1" localSheetId="51">_______p1</definedName>
    <definedName name="QSFSADFSADFGSDG_1" localSheetId="14">_______p1</definedName>
    <definedName name="QSFSADFSADFGSDG_1" localSheetId="23">_______p1</definedName>
    <definedName name="QSFSADFSADFGSDG_1" localSheetId="55">_______p1</definedName>
    <definedName name="QSFSADFSADFGSDG_1" localSheetId="47">_______p1</definedName>
    <definedName name="QSFSADFSADFGSDG_1" localSheetId="18">_______p1</definedName>
    <definedName name="QSFSADFSADFGSDG_1" localSheetId="45">_______p1</definedName>
    <definedName name="QSFSADFSADFGSDG_1" localSheetId="16">_______p1</definedName>
    <definedName name="QSFSADFSADFGSDG_1">_______p1</definedName>
    <definedName name="QSFSADFSADFGSDG_2" localSheetId="39">_______p1</definedName>
    <definedName name="QSFSADFSADFGSDG_2" localSheetId="20">_______p1</definedName>
    <definedName name="QSFSADFSADFGSDG_2" localSheetId="4">_______p1</definedName>
    <definedName name="QSFSADFSADFGSDG_2" localSheetId="25">_______p1</definedName>
    <definedName name="QSFSADFSADFGSDG_2" localSheetId="27">_______p1</definedName>
    <definedName name="QSFSADFSADFGSDG_2" localSheetId="31">_______p1</definedName>
    <definedName name="QSFSADFSADFGSDG_2" localSheetId="35">_______p1</definedName>
    <definedName name="QSFSADFSADFGSDG_2" localSheetId="33">_______p1</definedName>
    <definedName name="QSFSADFSADFGSDG_2" localSheetId="53">_______p1</definedName>
    <definedName name="QSFSADFSADFGSDG_2" localSheetId="29">_______p1</definedName>
    <definedName name="QSFSADFSADFGSDG_2" localSheetId="49">_______p1</definedName>
    <definedName name="QSFSADFSADFGSDG_2" localSheetId="6">_______p1</definedName>
    <definedName name="QSFSADFSADFGSDG_2" localSheetId="41">_______p1</definedName>
    <definedName name="QSFSADFSADFGSDG_2" localSheetId="8">_______p1</definedName>
    <definedName name="QSFSADFSADFGSDG_2" localSheetId="43">_______p1</definedName>
    <definedName name="QSFSADFSADFGSDG_2" localSheetId="10">_______p1</definedName>
    <definedName name="QSFSADFSADFGSDG_2" localSheetId="37">_______p1</definedName>
    <definedName name="QSFSADFSADFGSDG_2" localSheetId="12">_______p1</definedName>
    <definedName name="QSFSADFSADFGSDG_2" localSheetId="51">_______p1</definedName>
    <definedName name="QSFSADFSADFGSDG_2" localSheetId="14">_______p1</definedName>
    <definedName name="QSFSADFSADFGSDG_2" localSheetId="23">_______p1</definedName>
    <definedName name="QSFSADFSADFGSDG_2" localSheetId="55">_______p1</definedName>
    <definedName name="QSFSADFSADFGSDG_2" localSheetId="47">_______p1</definedName>
    <definedName name="QSFSADFSADFGSDG_2" localSheetId="18">_______p1</definedName>
    <definedName name="QSFSADFSADFGSDG_2" localSheetId="45">_______p1</definedName>
    <definedName name="QSFSADFSADFGSDG_2" localSheetId="16">_______p1</definedName>
    <definedName name="QSFSADFSADFGSDG_2">_______p1</definedName>
    <definedName name="QSFSADFSADFGSDG_3" localSheetId="39">_______p1</definedName>
    <definedName name="QSFSADFSADFGSDG_3" localSheetId="20">_______p1</definedName>
    <definedName name="QSFSADFSADFGSDG_3" localSheetId="4">_______p1</definedName>
    <definedName name="QSFSADFSADFGSDG_3" localSheetId="25">_______p1</definedName>
    <definedName name="QSFSADFSADFGSDG_3" localSheetId="27">_______p1</definedName>
    <definedName name="QSFSADFSADFGSDG_3" localSheetId="31">_______p1</definedName>
    <definedName name="QSFSADFSADFGSDG_3" localSheetId="35">_______p1</definedName>
    <definedName name="QSFSADFSADFGSDG_3" localSheetId="33">_______p1</definedName>
    <definedName name="QSFSADFSADFGSDG_3" localSheetId="53">_______p1</definedName>
    <definedName name="QSFSADFSADFGSDG_3" localSheetId="29">_______p1</definedName>
    <definedName name="QSFSADFSADFGSDG_3" localSheetId="49">_______p1</definedName>
    <definedName name="QSFSADFSADFGSDG_3" localSheetId="6">_______p1</definedName>
    <definedName name="QSFSADFSADFGSDG_3" localSheetId="41">_______p1</definedName>
    <definedName name="QSFSADFSADFGSDG_3" localSheetId="8">_______p1</definedName>
    <definedName name="QSFSADFSADFGSDG_3" localSheetId="43">_______p1</definedName>
    <definedName name="QSFSADFSADFGSDG_3" localSheetId="10">_______p1</definedName>
    <definedName name="QSFSADFSADFGSDG_3" localSheetId="37">_______p1</definedName>
    <definedName name="QSFSADFSADFGSDG_3" localSheetId="12">_______p1</definedName>
    <definedName name="QSFSADFSADFGSDG_3" localSheetId="51">_______p1</definedName>
    <definedName name="QSFSADFSADFGSDG_3" localSheetId="14">_______p1</definedName>
    <definedName name="QSFSADFSADFGSDG_3" localSheetId="23">_______p1</definedName>
    <definedName name="QSFSADFSADFGSDG_3" localSheetId="55">_______p1</definedName>
    <definedName name="QSFSADFSADFGSDG_3" localSheetId="47">_______p1</definedName>
    <definedName name="QSFSADFSADFGSDG_3" localSheetId="18">_______p1</definedName>
    <definedName name="QSFSADFSADFGSDG_3" localSheetId="45">_______p1</definedName>
    <definedName name="QSFSADFSADFGSDG_3" localSheetId="16">_______p1</definedName>
    <definedName name="QSFSADFSADFGSDG_3">_______p1</definedName>
    <definedName name="QSFSADFSADFGSDG_4" localSheetId="39">_______p1</definedName>
    <definedName name="QSFSADFSADFGSDG_4" localSheetId="20">_______p1</definedName>
    <definedName name="QSFSADFSADFGSDG_4" localSheetId="4">_______p1</definedName>
    <definedName name="QSFSADFSADFGSDG_4" localSheetId="25">_______p1</definedName>
    <definedName name="QSFSADFSADFGSDG_4" localSheetId="27">_______p1</definedName>
    <definedName name="QSFSADFSADFGSDG_4" localSheetId="31">_______p1</definedName>
    <definedName name="QSFSADFSADFGSDG_4" localSheetId="35">_______p1</definedName>
    <definedName name="QSFSADFSADFGSDG_4" localSheetId="33">_______p1</definedName>
    <definedName name="QSFSADFSADFGSDG_4" localSheetId="53">_______p1</definedName>
    <definedName name="QSFSADFSADFGSDG_4" localSheetId="29">_______p1</definedName>
    <definedName name="QSFSADFSADFGSDG_4" localSheetId="49">_______p1</definedName>
    <definedName name="QSFSADFSADFGSDG_4" localSheetId="6">_______p1</definedName>
    <definedName name="QSFSADFSADFGSDG_4" localSheetId="41">_______p1</definedName>
    <definedName name="QSFSADFSADFGSDG_4" localSheetId="8">_______p1</definedName>
    <definedName name="QSFSADFSADFGSDG_4" localSheetId="43">_______p1</definedName>
    <definedName name="QSFSADFSADFGSDG_4" localSheetId="10">_______p1</definedName>
    <definedName name="QSFSADFSADFGSDG_4" localSheetId="37">_______p1</definedName>
    <definedName name="QSFSADFSADFGSDG_4" localSheetId="12">_______p1</definedName>
    <definedName name="QSFSADFSADFGSDG_4" localSheetId="51">_______p1</definedName>
    <definedName name="QSFSADFSADFGSDG_4" localSheetId="14">_______p1</definedName>
    <definedName name="QSFSADFSADFGSDG_4" localSheetId="23">_______p1</definedName>
    <definedName name="QSFSADFSADFGSDG_4" localSheetId="55">_______p1</definedName>
    <definedName name="QSFSADFSADFGSDG_4" localSheetId="47">_______p1</definedName>
    <definedName name="QSFSADFSADFGSDG_4" localSheetId="18">_______p1</definedName>
    <definedName name="QSFSADFSADFGSDG_4" localSheetId="45">_______p1</definedName>
    <definedName name="QSFSADFSADFGSDG_4" localSheetId="16">_______p1</definedName>
    <definedName name="QSFSADFSADFGSDG_4">_______p1</definedName>
    <definedName name="Qtde_páginas">#REF!</definedName>
    <definedName name="qua" localSheetId="39">[1]!_p1</definedName>
    <definedName name="qua" localSheetId="20">[1]!_p1</definedName>
    <definedName name="qua" localSheetId="4">[1]!_p1</definedName>
    <definedName name="qua" localSheetId="25">[1]!_p1</definedName>
    <definedName name="qua" localSheetId="27">[1]!_p1</definedName>
    <definedName name="qua" localSheetId="31">[1]!_p1</definedName>
    <definedName name="qua" localSheetId="35">[1]!_p1</definedName>
    <definedName name="qua" localSheetId="33">[1]!_p1</definedName>
    <definedName name="qua" localSheetId="53">[1]!_p1</definedName>
    <definedName name="qua" localSheetId="29">[1]!_p1</definedName>
    <definedName name="qua" localSheetId="49">[1]!_p1</definedName>
    <definedName name="qua" localSheetId="6">[1]!_p1</definedName>
    <definedName name="qua" localSheetId="41">[1]!_p1</definedName>
    <definedName name="qua" localSheetId="8">[1]!_p1</definedName>
    <definedName name="qua" localSheetId="43">[1]!_p1</definedName>
    <definedName name="qua" localSheetId="10">[1]!_p1</definedName>
    <definedName name="qua" localSheetId="37">[1]!_p1</definedName>
    <definedName name="qua" localSheetId="12">[1]!_p1</definedName>
    <definedName name="qua" localSheetId="51">[1]!_p1</definedName>
    <definedName name="qua" localSheetId="14">[1]!_p1</definedName>
    <definedName name="qua" localSheetId="23">[1]!_p1</definedName>
    <definedName name="qua" localSheetId="55">[0]!_p1</definedName>
    <definedName name="qua" localSheetId="47">[1]!_p1</definedName>
    <definedName name="qua" localSheetId="18">[1]!_p1</definedName>
    <definedName name="qua" localSheetId="45">[1]!_p1</definedName>
    <definedName name="qua" localSheetId="16">[1]!_p1</definedName>
    <definedName name="qua">[0]!_p1</definedName>
    <definedName name="Quadro1">#REF!</definedName>
    <definedName name="Quadro2">#REF!</definedName>
    <definedName name="QUATRO">#REF!</definedName>
    <definedName name="QUATRO_3">#REF!</definedName>
    <definedName name="quatrorodas">#REF!</definedName>
    <definedName name="QUATRORODAS96">#REF!</definedName>
    <definedName name="QUATRORODAS97">#REF!</definedName>
    <definedName name="QUATRORODAS98">#REF!</definedName>
    <definedName name="QUATRORODASCPM96">#REF!</definedName>
    <definedName name="QUATRORODASCPM97">#REF!</definedName>
    <definedName name="QUATRORODASCPM98">#REF!</definedName>
    <definedName name="QUATRORODASCPMMEDIA97">#REF!</definedName>
    <definedName name="QUATRORODASMEDIA97">#REF!</definedName>
    <definedName name="QUATRORODASMEDIA97CIRC">#REF!</definedName>
    <definedName name="QUATRORODASMEDIA98CIRC">#REF!</definedName>
    <definedName name="quatrorodasmediacpm98">#REF!</definedName>
    <definedName name="QUERI96">#REF!</definedName>
    <definedName name="QUERI97">#REF!</definedName>
    <definedName name="QUERI98">#REF!</definedName>
    <definedName name="QUERIDACPM96">#REF!</definedName>
    <definedName name="QUERIDACPM97">#REF!</definedName>
    <definedName name="QUERIDACPM98">#REF!</definedName>
    <definedName name="QUERIDACPMT96">#REF!</definedName>
    <definedName name="QUERIDACPMT97">#REF!</definedName>
    <definedName name="QUERIDACPMT98">#REF!</definedName>
    <definedName name="QUERIDAMEDIACPM97">#REF!</definedName>
    <definedName name="queridatabela98">#REF!</definedName>
    <definedName name="qutrorodas">#REF!</definedName>
    <definedName name="qw">#REF!</definedName>
    <definedName name="qwd" localSheetId="39">[1]!_p1</definedName>
    <definedName name="qwd" localSheetId="20">[1]!_p1</definedName>
    <definedName name="qwd" localSheetId="4">[1]!_p1</definedName>
    <definedName name="qwd" localSheetId="25">[1]!_p1</definedName>
    <definedName name="qwd" localSheetId="27">[1]!_p1</definedName>
    <definedName name="qwd" localSheetId="31">[1]!_p1</definedName>
    <definedName name="qwd" localSheetId="35">[1]!_p1</definedName>
    <definedName name="qwd" localSheetId="33">[1]!_p1</definedName>
    <definedName name="qwd" localSheetId="53">[1]!_p1</definedName>
    <definedName name="qwd" localSheetId="29">[1]!_p1</definedName>
    <definedName name="qwd" localSheetId="49">[1]!_p1</definedName>
    <definedName name="qwd" localSheetId="6">[1]!_p1</definedName>
    <definedName name="qwd" localSheetId="41">[1]!_p1</definedName>
    <definedName name="qwd" localSheetId="8">[1]!_p1</definedName>
    <definedName name="qwd" localSheetId="43">[1]!_p1</definedName>
    <definedName name="qwd" localSheetId="10">[1]!_p1</definedName>
    <definedName name="qwd" localSheetId="37">[1]!_p1</definedName>
    <definedName name="qwd" localSheetId="12">[1]!_p1</definedName>
    <definedName name="qwd" localSheetId="51">[1]!_p1</definedName>
    <definedName name="qwd" localSheetId="14">[1]!_p1</definedName>
    <definedName name="qwd" localSheetId="23">[1]!_p1</definedName>
    <definedName name="qwd" localSheetId="55">[0]!_p1</definedName>
    <definedName name="qwd" localSheetId="47">[1]!_p1</definedName>
    <definedName name="qwd" localSheetId="18">[1]!_p1</definedName>
    <definedName name="qwd" localSheetId="45">[1]!_p1</definedName>
    <definedName name="qwd" localSheetId="16">[1]!_p1</definedName>
    <definedName name="qwd">[0]!_p1</definedName>
    <definedName name="QWE" localSheetId="39">[1]!_p1</definedName>
    <definedName name="QWE" localSheetId="20">[1]!_p1</definedName>
    <definedName name="QWE" localSheetId="4">[1]!_p1</definedName>
    <definedName name="QWE" localSheetId="25">[1]!_p1</definedName>
    <definedName name="QWE" localSheetId="27">[1]!_p1</definedName>
    <definedName name="QWE" localSheetId="31">[1]!_p1</definedName>
    <definedName name="QWE" localSheetId="35">[1]!_p1</definedName>
    <definedName name="QWE" localSheetId="33">[1]!_p1</definedName>
    <definedName name="QWE" localSheetId="53">[1]!_p1</definedName>
    <definedName name="QWE" localSheetId="29">[1]!_p1</definedName>
    <definedName name="QWE" localSheetId="49">[1]!_p1</definedName>
    <definedName name="QWE" localSheetId="6">[1]!_p1</definedName>
    <definedName name="QWE" localSheetId="41">[1]!_p1</definedName>
    <definedName name="QWE" localSheetId="8">[1]!_p1</definedName>
    <definedName name="QWE" localSheetId="43">[1]!_p1</definedName>
    <definedName name="QWE" localSheetId="10">[1]!_p1</definedName>
    <definedName name="QWE" localSheetId="37">[1]!_p1</definedName>
    <definedName name="QWE" localSheetId="12">[1]!_p1</definedName>
    <definedName name="QWE" localSheetId="51">[1]!_p1</definedName>
    <definedName name="QWE" localSheetId="14">[1]!_p1</definedName>
    <definedName name="QWE" localSheetId="23">[1]!_p1</definedName>
    <definedName name="QWE" localSheetId="55">[0]!_p1</definedName>
    <definedName name="QWE" localSheetId="47">[1]!_p1</definedName>
    <definedName name="QWE" localSheetId="18">[1]!_p1</definedName>
    <definedName name="QWE" localSheetId="45">[1]!_p1</definedName>
    <definedName name="QWE" localSheetId="16">[1]!_p1</definedName>
    <definedName name="QWE">[0]!_p1</definedName>
    <definedName name="QWE_1" localSheetId="39">_p1</definedName>
    <definedName name="QWE_1" localSheetId="20">_p1</definedName>
    <definedName name="QWE_1" localSheetId="4">_p1</definedName>
    <definedName name="QWE_1" localSheetId="25">_p1</definedName>
    <definedName name="QWE_1" localSheetId="27">_p1</definedName>
    <definedName name="QWE_1" localSheetId="31">_p1</definedName>
    <definedName name="QWE_1" localSheetId="35">_p1</definedName>
    <definedName name="QWE_1" localSheetId="33">_p1</definedName>
    <definedName name="QWE_1" localSheetId="53">_p1</definedName>
    <definedName name="QWE_1" localSheetId="29">_p1</definedName>
    <definedName name="QWE_1" localSheetId="49">_p1</definedName>
    <definedName name="QWE_1" localSheetId="6">_p1</definedName>
    <definedName name="QWE_1" localSheetId="41">_p1</definedName>
    <definedName name="QWE_1" localSheetId="8">_p1</definedName>
    <definedName name="QWE_1" localSheetId="43">_p1</definedName>
    <definedName name="QWE_1" localSheetId="10">_p1</definedName>
    <definedName name="QWE_1" localSheetId="37">_p1</definedName>
    <definedName name="QWE_1" localSheetId="12">_p1</definedName>
    <definedName name="QWE_1" localSheetId="51">_p1</definedName>
    <definedName name="QWE_1" localSheetId="14">_p1</definedName>
    <definedName name="QWE_1" localSheetId="23">_p1</definedName>
    <definedName name="QWE_1" localSheetId="55">_p1</definedName>
    <definedName name="QWE_1" localSheetId="47">_p1</definedName>
    <definedName name="QWE_1" localSheetId="18">_p1</definedName>
    <definedName name="QWE_1" localSheetId="45">_p1</definedName>
    <definedName name="QWE_1" localSheetId="16">_p1</definedName>
    <definedName name="QWE_1">_p1</definedName>
    <definedName name="QWE_2" localSheetId="39">_p1</definedName>
    <definedName name="QWE_2" localSheetId="20">_p1</definedName>
    <definedName name="QWE_2" localSheetId="4">_p1</definedName>
    <definedName name="QWE_2" localSheetId="25">_p1</definedName>
    <definedName name="QWE_2" localSheetId="27">_p1</definedName>
    <definedName name="QWE_2" localSheetId="31">_p1</definedName>
    <definedName name="QWE_2" localSheetId="35">_p1</definedName>
    <definedName name="QWE_2" localSheetId="33">_p1</definedName>
    <definedName name="QWE_2" localSheetId="53">_p1</definedName>
    <definedName name="QWE_2" localSheetId="29">_p1</definedName>
    <definedName name="QWE_2" localSheetId="49">_p1</definedName>
    <definedName name="QWE_2" localSheetId="6">_p1</definedName>
    <definedName name="QWE_2" localSheetId="41">_p1</definedName>
    <definedName name="QWE_2" localSheetId="8">_p1</definedName>
    <definedName name="QWE_2" localSheetId="43">_p1</definedName>
    <definedName name="QWE_2" localSheetId="10">_p1</definedName>
    <definedName name="QWE_2" localSheetId="37">_p1</definedName>
    <definedName name="QWE_2" localSheetId="12">_p1</definedName>
    <definedName name="QWE_2" localSheetId="51">_p1</definedName>
    <definedName name="QWE_2" localSheetId="14">_p1</definedName>
    <definedName name="QWE_2" localSheetId="23">_p1</definedName>
    <definedName name="QWE_2" localSheetId="55">_p1</definedName>
    <definedName name="QWE_2" localSheetId="47">_p1</definedName>
    <definedName name="QWE_2" localSheetId="18">_p1</definedName>
    <definedName name="QWE_2" localSheetId="45">_p1</definedName>
    <definedName name="QWE_2" localSheetId="16">_p1</definedName>
    <definedName name="QWE_2">_p1</definedName>
    <definedName name="QWE_3" localSheetId="39">_p1</definedName>
    <definedName name="QWE_3" localSheetId="20">_p1</definedName>
    <definedName name="QWE_3" localSheetId="4">_p1</definedName>
    <definedName name="QWE_3" localSheetId="25">_p1</definedName>
    <definedName name="QWE_3" localSheetId="27">_p1</definedName>
    <definedName name="QWE_3" localSheetId="31">_p1</definedName>
    <definedName name="QWE_3" localSheetId="35">_p1</definedName>
    <definedName name="QWE_3" localSheetId="33">_p1</definedName>
    <definedName name="QWE_3" localSheetId="53">_p1</definedName>
    <definedName name="QWE_3" localSheetId="29">_p1</definedName>
    <definedName name="QWE_3" localSheetId="49">_p1</definedName>
    <definedName name="QWE_3" localSheetId="6">_p1</definedName>
    <definedName name="QWE_3" localSheetId="41">_p1</definedName>
    <definedName name="QWE_3" localSheetId="8">_p1</definedName>
    <definedName name="QWE_3" localSheetId="43">_p1</definedName>
    <definedName name="QWE_3" localSheetId="10">_p1</definedName>
    <definedName name="QWE_3" localSheetId="37">_p1</definedName>
    <definedName name="QWE_3" localSheetId="12">_p1</definedName>
    <definedName name="QWE_3" localSheetId="51">_p1</definedName>
    <definedName name="QWE_3" localSheetId="14">_p1</definedName>
    <definedName name="QWE_3" localSheetId="23">_p1</definedName>
    <definedName name="QWE_3" localSheetId="55">_p1</definedName>
    <definedName name="QWE_3" localSheetId="47">_p1</definedName>
    <definedName name="QWE_3" localSheetId="18">_p1</definedName>
    <definedName name="QWE_3" localSheetId="45">_p1</definedName>
    <definedName name="QWE_3" localSheetId="16">_p1</definedName>
    <definedName name="QWE_3">_p1</definedName>
    <definedName name="QWE_4" localSheetId="39">_p1</definedName>
    <definedName name="QWE_4" localSheetId="20">_p1</definedName>
    <definedName name="QWE_4" localSheetId="4">_p1</definedName>
    <definedName name="QWE_4" localSheetId="25">_p1</definedName>
    <definedName name="QWE_4" localSheetId="27">_p1</definedName>
    <definedName name="QWE_4" localSheetId="31">_p1</definedName>
    <definedName name="QWE_4" localSheetId="35">_p1</definedName>
    <definedName name="QWE_4" localSheetId="33">_p1</definedName>
    <definedName name="QWE_4" localSheetId="53">_p1</definedName>
    <definedName name="QWE_4" localSheetId="29">_p1</definedName>
    <definedName name="QWE_4" localSheetId="49">_p1</definedName>
    <definedName name="QWE_4" localSheetId="6">_p1</definedName>
    <definedName name="QWE_4" localSheetId="41">_p1</definedName>
    <definedName name="QWE_4" localSheetId="8">_p1</definedName>
    <definedName name="QWE_4" localSheetId="43">_p1</definedName>
    <definedName name="QWE_4" localSheetId="10">_p1</definedName>
    <definedName name="QWE_4" localSheetId="37">_p1</definedName>
    <definedName name="QWE_4" localSheetId="12">_p1</definedName>
    <definedName name="QWE_4" localSheetId="51">_p1</definedName>
    <definedName name="QWE_4" localSheetId="14">_p1</definedName>
    <definedName name="QWE_4" localSheetId="23">_p1</definedName>
    <definedName name="QWE_4" localSheetId="55">_p1</definedName>
    <definedName name="QWE_4" localSheetId="47">_p1</definedName>
    <definedName name="QWE_4" localSheetId="18">_p1</definedName>
    <definedName name="QWE_4" localSheetId="45">_p1</definedName>
    <definedName name="QWE_4" localSheetId="16">_p1</definedName>
    <definedName name="QWE_4">_p1</definedName>
    <definedName name="qwe4r">#REF!</definedName>
    <definedName name="qwedqd" localSheetId="25" hidden="1">{#N/A,#N/A,FALSE,"CARATUL";#N/A,#N/A,FALSE,"PROFIT AND LOSS";#N/A,#N/A,FALSE,"GRAFICO_PBT";#N/A,#N/A,FALSE,"EXPLIC.VARIANTE";#N/A,#N/A,FALSE,"GENERAL EXP.AREA"}</definedName>
    <definedName name="qwedqd" localSheetId="27" hidden="1">{#N/A,#N/A,FALSE,"CARATUL";#N/A,#N/A,FALSE,"PROFIT AND LOSS";#N/A,#N/A,FALSE,"GRAFICO_PBT";#N/A,#N/A,FALSE,"EXPLIC.VARIANTE";#N/A,#N/A,FALSE,"GENERAL EXP.AREA"}</definedName>
    <definedName name="qwedqd" localSheetId="31" hidden="1">{#N/A,#N/A,FALSE,"CARATUL";#N/A,#N/A,FALSE,"PROFIT AND LOSS";#N/A,#N/A,FALSE,"GRAFICO_PBT";#N/A,#N/A,FALSE,"EXPLIC.VARIANTE";#N/A,#N/A,FALSE,"GENERAL EXP.AREA"}</definedName>
    <definedName name="qwedqd" localSheetId="29" hidden="1">{#N/A,#N/A,FALSE,"CARATUL";#N/A,#N/A,FALSE,"PROFIT AND LOSS";#N/A,#N/A,FALSE,"GRAFICO_PBT";#N/A,#N/A,FALSE,"EXPLIC.VARIANTE";#N/A,#N/A,FALSE,"GENERAL EXP.AREA"}</definedName>
    <definedName name="qwedqd" localSheetId="23" hidden="1">{#N/A,#N/A,FALSE,"CARATUL";#N/A,#N/A,FALSE,"PROFIT AND LOSS";#N/A,#N/A,FALSE,"GRAFICO_PBT";#N/A,#N/A,FALSE,"EXPLIC.VARIANTE";#N/A,#N/A,FALSE,"GENERAL EXP.AREA"}</definedName>
    <definedName name="qwedqd" localSheetId="55" hidden="1">{#N/A,#N/A,FALSE,"CARATUL";#N/A,#N/A,FALSE,"PROFIT AND LOSS";#N/A,#N/A,FALSE,"GRAFICO_PBT";#N/A,#N/A,FALSE,"EXPLIC.VARIANTE";#N/A,#N/A,FALSE,"GENERAL EXP.AREA"}</definedName>
    <definedName name="qwedqd" hidden="1">{#N/A,#N/A,FALSE,"CARATUL";#N/A,#N/A,FALSE,"PROFIT AND LOSS";#N/A,#N/A,FALSE,"GRAFICO_PBT";#N/A,#N/A,FALSE,"EXPLIC.VARIANTE";#N/A,#N/A,FALSE,"GENERAL EXP.AREA"}</definedName>
    <definedName name="QWEDSAEDASED" localSheetId="25" hidden="1">{#N/A,#N/A,FALSE,"CARATUL";#N/A,#N/A,FALSE,"PROFIT AND LOSS";#N/A,#N/A,FALSE,"GRAFICO_PBT";#N/A,#N/A,FALSE,"EXPLIC.VARIANTE";#N/A,#N/A,FALSE,"GENERAL EXP.AREA"}</definedName>
    <definedName name="QWEDSAEDASED" localSheetId="27" hidden="1">{#N/A,#N/A,FALSE,"CARATUL";#N/A,#N/A,FALSE,"PROFIT AND LOSS";#N/A,#N/A,FALSE,"GRAFICO_PBT";#N/A,#N/A,FALSE,"EXPLIC.VARIANTE";#N/A,#N/A,FALSE,"GENERAL EXP.AREA"}</definedName>
    <definedName name="QWEDSAEDASED" localSheetId="31" hidden="1">{#N/A,#N/A,FALSE,"CARATUL";#N/A,#N/A,FALSE,"PROFIT AND LOSS";#N/A,#N/A,FALSE,"GRAFICO_PBT";#N/A,#N/A,FALSE,"EXPLIC.VARIANTE";#N/A,#N/A,FALSE,"GENERAL EXP.AREA"}</definedName>
    <definedName name="QWEDSAEDASED" localSheetId="29" hidden="1">{#N/A,#N/A,FALSE,"CARATUL";#N/A,#N/A,FALSE,"PROFIT AND LOSS";#N/A,#N/A,FALSE,"GRAFICO_PBT";#N/A,#N/A,FALSE,"EXPLIC.VARIANTE";#N/A,#N/A,FALSE,"GENERAL EXP.AREA"}</definedName>
    <definedName name="QWEDSAEDASED" localSheetId="23" hidden="1">{#N/A,#N/A,FALSE,"CARATUL";#N/A,#N/A,FALSE,"PROFIT AND LOSS";#N/A,#N/A,FALSE,"GRAFICO_PBT";#N/A,#N/A,FALSE,"EXPLIC.VARIANTE";#N/A,#N/A,FALSE,"GENERAL EXP.AREA"}</definedName>
    <definedName name="QWEDSAEDASED" localSheetId="55" hidden="1">{#N/A,#N/A,FALSE,"CARATUL";#N/A,#N/A,FALSE,"PROFIT AND LOSS";#N/A,#N/A,FALSE,"GRAFICO_PBT";#N/A,#N/A,FALSE,"EXPLIC.VARIANTE";#N/A,#N/A,FALSE,"GENERAL EXP.AREA"}</definedName>
    <definedName name="QWEDSAEDASED" hidden="1">{#N/A,#N/A,FALSE,"CARATUL";#N/A,#N/A,FALSE,"PROFIT AND LOSS";#N/A,#N/A,FALSE,"GRAFICO_PBT";#N/A,#N/A,FALSE,"EXPLIC.VARIANTE";#N/A,#N/A,FALSE,"GENERAL EXP.AREA"}</definedName>
    <definedName name="qwef" localSheetId="25" hidden="1">{#N/A,#N/A,FALSE,"CARATUL";#N/A,#N/A,FALSE,"PROFIT AND LOSS";#N/A,#N/A,FALSE,"GRAFICO_PBT";#N/A,#N/A,FALSE,"EXPLIC.VARIANTE";#N/A,#N/A,FALSE,"GENERAL EXP.AREA"}</definedName>
    <definedName name="qwef" localSheetId="27" hidden="1">{#N/A,#N/A,FALSE,"CARATUL";#N/A,#N/A,FALSE,"PROFIT AND LOSS";#N/A,#N/A,FALSE,"GRAFICO_PBT";#N/A,#N/A,FALSE,"EXPLIC.VARIANTE";#N/A,#N/A,FALSE,"GENERAL EXP.AREA"}</definedName>
    <definedName name="qwef" localSheetId="31" hidden="1">{#N/A,#N/A,FALSE,"CARATUL";#N/A,#N/A,FALSE,"PROFIT AND LOSS";#N/A,#N/A,FALSE,"GRAFICO_PBT";#N/A,#N/A,FALSE,"EXPLIC.VARIANTE";#N/A,#N/A,FALSE,"GENERAL EXP.AREA"}</definedName>
    <definedName name="qwef" localSheetId="29" hidden="1">{#N/A,#N/A,FALSE,"CARATUL";#N/A,#N/A,FALSE,"PROFIT AND LOSS";#N/A,#N/A,FALSE,"GRAFICO_PBT";#N/A,#N/A,FALSE,"EXPLIC.VARIANTE";#N/A,#N/A,FALSE,"GENERAL EXP.AREA"}</definedName>
    <definedName name="qwef" localSheetId="23" hidden="1">{#N/A,#N/A,FALSE,"CARATUL";#N/A,#N/A,FALSE,"PROFIT AND LOSS";#N/A,#N/A,FALSE,"GRAFICO_PBT";#N/A,#N/A,FALSE,"EXPLIC.VARIANTE";#N/A,#N/A,FALSE,"GENERAL EXP.AREA"}</definedName>
    <definedName name="qwef" localSheetId="55" hidden="1">{#N/A,#N/A,FALSE,"CARATUL";#N/A,#N/A,FALSE,"PROFIT AND LOSS";#N/A,#N/A,FALSE,"GRAFICO_PBT";#N/A,#N/A,FALSE,"EXPLIC.VARIANTE";#N/A,#N/A,FALSE,"GENERAL EXP.AREA"}</definedName>
    <definedName name="qwef" hidden="1">{#N/A,#N/A,FALSE,"CARATUL";#N/A,#N/A,FALSE,"PROFIT AND LOSS";#N/A,#N/A,FALSE,"GRAFICO_PBT";#N/A,#N/A,FALSE,"EXPLIC.VARIANTE";#N/A,#N/A,FALSE,"GENERAL EXP.AREA"}</definedName>
    <definedName name="qweg" localSheetId="25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localSheetId="27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localSheetId="31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localSheetId="29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localSheetId="23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localSheetId="55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g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qweqw">#REF!</definedName>
    <definedName name="qweqwe" localSheetId="25" hidden="1">{#N/A,#N/A,FALSE,"CARATUL";#N/A,#N/A,FALSE,"PROFIT AND LOSS";#N/A,#N/A,FALSE,"GRAFICO_PBT";#N/A,#N/A,FALSE,"EXPLIC.VARIANTE";#N/A,#N/A,FALSE,"GENERAL EXP.AREA"}</definedName>
    <definedName name="qweqwe" localSheetId="27" hidden="1">{#N/A,#N/A,FALSE,"CARATUL";#N/A,#N/A,FALSE,"PROFIT AND LOSS";#N/A,#N/A,FALSE,"GRAFICO_PBT";#N/A,#N/A,FALSE,"EXPLIC.VARIANTE";#N/A,#N/A,FALSE,"GENERAL EXP.AREA"}</definedName>
    <definedName name="qweqwe" localSheetId="31" hidden="1">{#N/A,#N/A,FALSE,"CARATUL";#N/A,#N/A,FALSE,"PROFIT AND LOSS";#N/A,#N/A,FALSE,"GRAFICO_PBT";#N/A,#N/A,FALSE,"EXPLIC.VARIANTE";#N/A,#N/A,FALSE,"GENERAL EXP.AREA"}</definedName>
    <definedName name="qweqwe" localSheetId="29" hidden="1">{#N/A,#N/A,FALSE,"CARATUL";#N/A,#N/A,FALSE,"PROFIT AND LOSS";#N/A,#N/A,FALSE,"GRAFICO_PBT";#N/A,#N/A,FALSE,"EXPLIC.VARIANTE";#N/A,#N/A,FALSE,"GENERAL EXP.AREA"}</definedName>
    <definedName name="qweqwe" localSheetId="23" hidden="1">{#N/A,#N/A,FALSE,"CARATUL";#N/A,#N/A,FALSE,"PROFIT AND LOSS";#N/A,#N/A,FALSE,"GRAFICO_PBT";#N/A,#N/A,FALSE,"EXPLIC.VARIANTE";#N/A,#N/A,FALSE,"GENERAL EXP.AREA"}</definedName>
    <definedName name="qweqwe" localSheetId="55" hidden="1">{#N/A,#N/A,FALSE,"CARATUL";#N/A,#N/A,FALSE,"PROFIT AND LOSS";#N/A,#N/A,FALSE,"GRAFICO_PBT";#N/A,#N/A,FALSE,"EXPLIC.VARIANTE";#N/A,#N/A,FALSE,"GENERAL EXP.AREA"}</definedName>
    <definedName name="qweqwe" hidden="1">{#N/A,#N/A,FALSE,"CARATUL";#N/A,#N/A,FALSE,"PROFIT AND LOSS";#N/A,#N/A,FALSE,"GRAFICO_PBT";#N/A,#N/A,FALSE,"EXPLIC.VARIANTE";#N/A,#N/A,FALSE,"GENERAL EXP.AREA"}</definedName>
    <definedName name="qweqweqwer" localSheetId="25" hidden="1">{#N/A,#N/A,FALSE,"BALLANTINE´S ";#N/A,#N/A,FALSE,"FUNDADOR"}</definedName>
    <definedName name="qweqweqwer" localSheetId="27" hidden="1">{#N/A,#N/A,FALSE,"BALLANTINE´S ";#N/A,#N/A,FALSE,"FUNDADOR"}</definedName>
    <definedName name="qweqweqwer" localSheetId="31" hidden="1">{#N/A,#N/A,FALSE,"BALLANTINE´S ";#N/A,#N/A,FALSE,"FUNDADOR"}</definedName>
    <definedName name="qweqweqwer" localSheetId="29" hidden="1">{#N/A,#N/A,FALSE,"BALLANTINE´S ";#N/A,#N/A,FALSE,"FUNDADOR"}</definedName>
    <definedName name="qweqweqwer" localSheetId="23" hidden="1">{#N/A,#N/A,FALSE,"BALLANTINE´S ";#N/A,#N/A,FALSE,"FUNDADOR"}</definedName>
    <definedName name="qweqweqwer" localSheetId="55" hidden="1">{#N/A,#N/A,FALSE,"BALLANTINE´S ";#N/A,#N/A,FALSE,"FUNDADOR"}</definedName>
    <definedName name="qweqweqwer" hidden="1">{#N/A,#N/A,FALSE,"BALLANTINE´S ";#N/A,#N/A,FALSE,"FUNDADOR"}</definedName>
    <definedName name="qwer" localSheetId="25" hidden="1">{"Value to Sprint PCS",#N/A,FALSE,"Value to Sprint PCS";"Value to Affiliate",#N/A,FALSE,"Value of 8% Royalty";#N/A,#N/A,FALSE,"Value Summary"}</definedName>
    <definedName name="qwer" localSheetId="27" hidden="1">{"Value to Sprint PCS",#N/A,FALSE,"Value to Sprint PCS";"Value to Affiliate",#N/A,FALSE,"Value of 8% Royalty";#N/A,#N/A,FALSE,"Value Summary"}</definedName>
    <definedName name="qwer" localSheetId="31" hidden="1">{"Value to Sprint PCS",#N/A,FALSE,"Value to Sprint PCS";"Value to Affiliate",#N/A,FALSE,"Value of 8% Royalty";#N/A,#N/A,FALSE,"Value Summary"}</definedName>
    <definedName name="qwer" localSheetId="29" hidden="1">{"Value to Sprint PCS",#N/A,FALSE,"Value to Sprint PCS";"Value to Affiliate",#N/A,FALSE,"Value of 8% Royalty";#N/A,#N/A,FALSE,"Value Summary"}</definedName>
    <definedName name="qwer" localSheetId="23" hidden="1">{"Value to Sprint PCS",#N/A,FALSE,"Value to Sprint PCS";"Value to Affiliate",#N/A,FALSE,"Value of 8% Royalty";#N/A,#N/A,FALSE,"Value Summary"}</definedName>
    <definedName name="qwer" localSheetId="55" hidden="1">{"Value to Sprint PCS",#N/A,FALSE,"Value to Sprint PCS";"Value to Affiliate",#N/A,FALSE,"Value of 8% Royalty";#N/A,#N/A,FALSE,"Value Summary"}</definedName>
    <definedName name="qwer" hidden="1">{"Value to Sprint PCS",#N/A,FALSE,"Value to Sprint PCS";"Value to Affiliate",#N/A,FALSE,"Value of 8% Royalty";#N/A,#N/A,FALSE,"Value Summary"}</definedName>
    <definedName name="qwerf" localSheetId="25" hidden="1">{#N/A,#N/A,FALSE,"BALLANTINE´S ";#N/A,#N/A,FALSE,"FUNDADOR"}</definedName>
    <definedName name="qwerf" localSheetId="27" hidden="1">{#N/A,#N/A,FALSE,"BALLANTINE´S ";#N/A,#N/A,FALSE,"FUNDADOR"}</definedName>
    <definedName name="qwerf" localSheetId="31" hidden="1">{#N/A,#N/A,FALSE,"BALLANTINE´S ";#N/A,#N/A,FALSE,"FUNDADOR"}</definedName>
    <definedName name="qwerf" localSheetId="29" hidden="1">{#N/A,#N/A,FALSE,"BALLANTINE´S ";#N/A,#N/A,FALSE,"FUNDADOR"}</definedName>
    <definedName name="qwerf" localSheetId="23" hidden="1">{#N/A,#N/A,FALSE,"BALLANTINE´S ";#N/A,#N/A,FALSE,"FUNDADOR"}</definedName>
    <definedName name="qwerf" localSheetId="55" hidden="1">{#N/A,#N/A,FALSE,"BALLANTINE´S ";#N/A,#N/A,FALSE,"FUNDADOR"}</definedName>
    <definedName name="qwerf" hidden="1">{#N/A,#N/A,FALSE,"BALLANTINE´S ";#N/A,#N/A,FALSE,"FUNDADOR"}</definedName>
    <definedName name="qwerqwr" localSheetId="25" hidden="1">{#N/A,#N/A,FALSE,"caratula";#N/A,#N/A,FALSE,"Product by line";#N/A,#N/A,FALSE,"YTD";#N/A,#N/A,FALSE,"Per Units";#N/A,#N/A,FALSE,"Amount"}</definedName>
    <definedName name="qwerqwr" localSheetId="27" hidden="1">{#N/A,#N/A,FALSE,"caratula";#N/A,#N/A,FALSE,"Product by line";#N/A,#N/A,FALSE,"YTD";#N/A,#N/A,FALSE,"Per Units";#N/A,#N/A,FALSE,"Amount"}</definedName>
    <definedName name="qwerqwr" localSheetId="31" hidden="1">{#N/A,#N/A,FALSE,"caratula";#N/A,#N/A,FALSE,"Product by line";#N/A,#N/A,FALSE,"YTD";#N/A,#N/A,FALSE,"Per Units";#N/A,#N/A,FALSE,"Amount"}</definedName>
    <definedName name="qwerqwr" localSheetId="29" hidden="1">{#N/A,#N/A,FALSE,"caratula";#N/A,#N/A,FALSE,"Product by line";#N/A,#N/A,FALSE,"YTD";#N/A,#N/A,FALSE,"Per Units";#N/A,#N/A,FALSE,"Amount"}</definedName>
    <definedName name="qwerqwr" localSheetId="23" hidden="1">{#N/A,#N/A,FALSE,"caratula";#N/A,#N/A,FALSE,"Product by line";#N/A,#N/A,FALSE,"YTD";#N/A,#N/A,FALSE,"Per Units";#N/A,#N/A,FALSE,"Amount"}</definedName>
    <definedName name="qwerqwr" localSheetId="55" hidden="1">{#N/A,#N/A,FALSE,"caratula";#N/A,#N/A,FALSE,"Product by line";#N/A,#N/A,FALSE,"YTD";#N/A,#N/A,FALSE,"Per Units";#N/A,#N/A,FALSE,"Amount"}</definedName>
    <definedName name="qwerqwr" hidden="1">{#N/A,#N/A,FALSE,"caratula";#N/A,#N/A,FALSE,"Product by line";#N/A,#N/A,FALSE,"YTD";#N/A,#N/A,FALSE,"Per Units";#N/A,#N/A,FALSE,"Amount"}</definedName>
    <definedName name="qwewqe">#REF!</definedName>
    <definedName name="qwf">#REF!</definedName>
    <definedName name="qwfQWE" localSheetId="25" hidden="1">{#N/A,#N/A,FALSE,"CARATUL";#N/A,#N/A,FALSE,"PROFIT AND LOSS";#N/A,#N/A,FALSE,"GRAFICO_PBT";#N/A,#N/A,FALSE,"EXPLIC.VARIANTE";#N/A,#N/A,FALSE,"GENERAL EXP.AREA"}</definedName>
    <definedName name="qwfQWE" localSheetId="27" hidden="1">{#N/A,#N/A,FALSE,"CARATUL";#N/A,#N/A,FALSE,"PROFIT AND LOSS";#N/A,#N/A,FALSE,"GRAFICO_PBT";#N/A,#N/A,FALSE,"EXPLIC.VARIANTE";#N/A,#N/A,FALSE,"GENERAL EXP.AREA"}</definedName>
    <definedName name="qwfQWE" localSheetId="31" hidden="1">{#N/A,#N/A,FALSE,"CARATUL";#N/A,#N/A,FALSE,"PROFIT AND LOSS";#N/A,#N/A,FALSE,"GRAFICO_PBT";#N/A,#N/A,FALSE,"EXPLIC.VARIANTE";#N/A,#N/A,FALSE,"GENERAL EXP.AREA"}</definedName>
    <definedName name="qwfQWE" localSheetId="29" hidden="1">{#N/A,#N/A,FALSE,"CARATUL";#N/A,#N/A,FALSE,"PROFIT AND LOSS";#N/A,#N/A,FALSE,"GRAFICO_PBT";#N/A,#N/A,FALSE,"EXPLIC.VARIANTE";#N/A,#N/A,FALSE,"GENERAL EXP.AREA"}</definedName>
    <definedName name="qwfQWE" localSheetId="23" hidden="1">{#N/A,#N/A,FALSE,"CARATUL";#N/A,#N/A,FALSE,"PROFIT AND LOSS";#N/A,#N/A,FALSE,"GRAFICO_PBT";#N/A,#N/A,FALSE,"EXPLIC.VARIANTE";#N/A,#N/A,FALSE,"GENERAL EXP.AREA"}</definedName>
    <definedName name="qwfQWE" localSheetId="55" hidden="1">{#N/A,#N/A,FALSE,"CARATUL";#N/A,#N/A,FALSE,"PROFIT AND LOSS";#N/A,#N/A,FALSE,"GRAFICO_PBT";#N/A,#N/A,FALSE,"EXPLIC.VARIANTE";#N/A,#N/A,FALSE,"GENERAL EXP.AREA"}</definedName>
    <definedName name="qwfQWE" hidden="1">{#N/A,#N/A,FALSE,"CARATUL";#N/A,#N/A,FALSE,"PROFIT AND LOSS";#N/A,#N/A,FALSE,"GRAFICO_PBT";#N/A,#N/A,FALSE,"EXPLIC.VARIANTE";#N/A,#N/A,FALSE,"GENERAL EXP.AREA"}</definedName>
    <definedName name="qwr">#REF!</definedName>
    <definedName name="qwreg" localSheetId="25" hidden="1">{#N/A,#N/A,FALSE,"CARATUL";#N/A,#N/A,FALSE,"PROFIT AND LOSS";#N/A,#N/A,FALSE,"GRAFICO_PBT";#N/A,#N/A,FALSE,"EXPLIC.VARIANTE";#N/A,#N/A,FALSE,"GENERAL EXP.AREA"}</definedName>
    <definedName name="qwreg" localSheetId="27" hidden="1">{#N/A,#N/A,FALSE,"CARATUL";#N/A,#N/A,FALSE,"PROFIT AND LOSS";#N/A,#N/A,FALSE,"GRAFICO_PBT";#N/A,#N/A,FALSE,"EXPLIC.VARIANTE";#N/A,#N/A,FALSE,"GENERAL EXP.AREA"}</definedName>
    <definedName name="qwreg" localSheetId="31" hidden="1">{#N/A,#N/A,FALSE,"CARATUL";#N/A,#N/A,FALSE,"PROFIT AND LOSS";#N/A,#N/A,FALSE,"GRAFICO_PBT";#N/A,#N/A,FALSE,"EXPLIC.VARIANTE";#N/A,#N/A,FALSE,"GENERAL EXP.AREA"}</definedName>
    <definedName name="qwreg" localSheetId="29" hidden="1">{#N/A,#N/A,FALSE,"CARATUL";#N/A,#N/A,FALSE,"PROFIT AND LOSS";#N/A,#N/A,FALSE,"GRAFICO_PBT";#N/A,#N/A,FALSE,"EXPLIC.VARIANTE";#N/A,#N/A,FALSE,"GENERAL EXP.AREA"}</definedName>
    <definedName name="qwreg" localSheetId="23" hidden="1">{#N/A,#N/A,FALSE,"CARATUL";#N/A,#N/A,FALSE,"PROFIT AND LOSS";#N/A,#N/A,FALSE,"GRAFICO_PBT";#N/A,#N/A,FALSE,"EXPLIC.VARIANTE";#N/A,#N/A,FALSE,"GENERAL EXP.AREA"}</definedName>
    <definedName name="qwreg" localSheetId="55" hidden="1">{#N/A,#N/A,FALSE,"CARATUL";#N/A,#N/A,FALSE,"PROFIT AND LOSS";#N/A,#N/A,FALSE,"GRAFICO_PBT";#N/A,#N/A,FALSE,"EXPLIC.VARIANTE";#N/A,#N/A,FALSE,"GENERAL EXP.AREA"}</definedName>
    <definedName name="qwreg" hidden="1">{#N/A,#N/A,FALSE,"CARATUL";#N/A,#N/A,FALSE,"PROFIT AND LOSS";#N/A,#N/A,FALSE,"GRAFICO_PBT";#N/A,#N/A,FALSE,"EXPLIC.VARIANTE";#N/A,#N/A,FALSE,"GENERAL EXP.AREA"}</definedName>
    <definedName name="QWREWER" localSheetId="25" hidden="1">{#N/A,#N/A,FALSE,"CARATUL";#N/A,#N/A,FALSE,"PROFIT AND LOSS";#N/A,#N/A,FALSE,"GRAFICO_PBT";#N/A,#N/A,FALSE,"EXPLIC.VARIANTE";#N/A,#N/A,FALSE,"GENERAL EXP.AREA"}</definedName>
    <definedName name="QWREWER" localSheetId="27" hidden="1">{#N/A,#N/A,FALSE,"CARATUL";#N/A,#N/A,FALSE,"PROFIT AND LOSS";#N/A,#N/A,FALSE,"GRAFICO_PBT";#N/A,#N/A,FALSE,"EXPLIC.VARIANTE";#N/A,#N/A,FALSE,"GENERAL EXP.AREA"}</definedName>
    <definedName name="QWREWER" localSheetId="31" hidden="1">{#N/A,#N/A,FALSE,"CARATUL";#N/A,#N/A,FALSE,"PROFIT AND LOSS";#N/A,#N/A,FALSE,"GRAFICO_PBT";#N/A,#N/A,FALSE,"EXPLIC.VARIANTE";#N/A,#N/A,FALSE,"GENERAL EXP.AREA"}</definedName>
    <definedName name="QWREWER" localSheetId="29" hidden="1">{#N/A,#N/A,FALSE,"CARATUL";#N/A,#N/A,FALSE,"PROFIT AND LOSS";#N/A,#N/A,FALSE,"GRAFICO_PBT";#N/A,#N/A,FALSE,"EXPLIC.VARIANTE";#N/A,#N/A,FALSE,"GENERAL EXP.AREA"}</definedName>
    <definedName name="QWREWER" localSheetId="23" hidden="1">{#N/A,#N/A,FALSE,"CARATUL";#N/A,#N/A,FALSE,"PROFIT AND LOSS";#N/A,#N/A,FALSE,"GRAFICO_PBT";#N/A,#N/A,FALSE,"EXPLIC.VARIANTE";#N/A,#N/A,FALSE,"GENERAL EXP.AREA"}</definedName>
    <definedName name="QWREWER" localSheetId="55" hidden="1">{#N/A,#N/A,FALSE,"CARATUL";#N/A,#N/A,FALSE,"PROFIT AND LOSS";#N/A,#N/A,FALSE,"GRAFICO_PBT";#N/A,#N/A,FALSE,"EXPLIC.VARIANTE";#N/A,#N/A,FALSE,"GENERAL EXP.AREA"}</definedName>
    <definedName name="QWREWER" hidden="1">{#N/A,#N/A,FALSE,"CARATUL";#N/A,#N/A,FALSE,"PROFIT AND LOSS";#N/A,#N/A,FALSE,"GRAFICO_PBT";#N/A,#N/A,FALSE,"EXPLIC.VARIANTE";#N/A,#N/A,FALSE,"GENERAL EXP.AREA"}</definedName>
    <definedName name="qwrg" localSheetId="25" hidden="1">{"1S4000",#N/A,FALSE,"1S4000";"1S4100",#N/A,FALSE,"1S4100";"1S4200",#N/A,FALSE,"1S4200";"1S4400",#N/A,FALSE,"1S4400";"1S4500",#N/A,FALSE,"1S4500";"1S4600",#N/A,FALSE,"1S4600"}</definedName>
    <definedName name="qwrg" localSheetId="27" hidden="1">{"1S4000",#N/A,FALSE,"1S4000";"1S4100",#N/A,FALSE,"1S4100";"1S4200",#N/A,FALSE,"1S4200";"1S4400",#N/A,FALSE,"1S4400";"1S4500",#N/A,FALSE,"1S4500";"1S4600",#N/A,FALSE,"1S4600"}</definedName>
    <definedName name="qwrg" localSheetId="31" hidden="1">{"1S4000",#N/A,FALSE,"1S4000";"1S4100",#N/A,FALSE,"1S4100";"1S4200",#N/A,FALSE,"1S4200";"1S4400",#N/A,FALSE,"1S4400";"1S4500",#N/A,FALSE,"1S4500";"1S4600",#N/A,FALSE,"1S4600"}</definedName>
    <definedName name="qwrg" localSheetId="29" hidden="1">{"1S4000",#N/A,FALSE,"1S4000";"1S4100",#N/A,FALSE,"1S4100";"1S4200",#N/A,FALSE,"1S4200";"1S4400",#N/A,FALSE,"1S4400";"1S4500",#N/A,FALSE,"1S4500";"1S4600",#N/A,FALSE,"1S4600"}</definedName>
    <definedName name="qwrg" localSheetId="23" hidden="1">{"1S4000",#N/A,FALSE,"1S4000";"1S4100",#N/A,FALSE,"1S4100";"1S4200",#N/A,FALSE,"1S4200";"1S4400",#N/A,FALSE,"1S4400";"1S4500",#N/A,FALSE,"1S4500";"1S4600",#N/A,FALSE,"1S4600"}</definedName>
    <definedName name="qwrg" localSheetId="55" hidden="1">{"1S4000",#N/A,FALSE,"1S4000";"1S4100",#N/A,FALSE,"1S4100";"1S4200",#N/A,FALSE,"1S4200";"1S4400",#N/A,FALSE,"1S4400";"1S4500",#N/A,FALSE,"1S4500";"1S4600",#N/A,FALSE,"1S4600"}</definedName>
    <definedName name="qwrg" hidden="1">{"1S4000",#N/A,FALSE,"1S4000";"1S4100",#N/A,FALSE,"1S4100";"1S4200",#N/A,FALSE,"1S4200";"1S4400",#N/A,FALSE,"1S4400";"1S4500",#N/A,FALSE,"1S4500";"1S4600",#N/A,FALSE,"1S4600"}</definedName>
    <definedName name="qwwer" localSheetId="25" hidden="1">{#N/A,#N/A,FALSE,"CARATUL";#N/A,#N/A,FALSE,"PROFIT AND LOSS";#N/A,#N/A,FALSE,"GRAFICO_PBT";#N/A,#N/A,FALSE,"EXPLIC.VARIANTE";#N/A,#N/A,FALSE,"GENERAL EXP.AREA"}</definedName>
    <definedName name="qwwer" localSheetId="27" hidden="1">{#N/A,#N/A,FALSE,"CARATUL";#N/A,#N/A,FALSE,"PROFIT AND LOSS";#N/A,#N/A,FALSE,"GRAFICO_PBT";#N/A,#N/A,FALSE,"EXPLIC.VARIANTE";#N/A,#N/A,FALSE,"GENERAL EXP.AREA"}</definedName>
    <definedName name="qwwer" localSheetId="31" hidden="1">{#N/A,#N/A,FALSE,"CARATUL";#N/A,#N/A,FALSE,"PROFIT AND LOSS";#N/A,#N/A,FALSE,"GRAFICO_PBT";#N/A,#N/A,FALSE,"EXPLIC.VARIANTE";#N/A,#N/A,FALSE,"GENERAL EXP.AREA"}</definedName>
    <definedName name="qwwer" localSheetId="29" hidden="1">{#N/A,#N/A,FALSE,"CARATUL";#N/A,#N/A,FALSE,"PROFIT AND LOSS";#N/A,#N/A,FALSE,"GRAFICO_PBT";#N/A,#N/A,FALSE,"EXPLIC.VARIANTE";#N/A,#N/A,FALSE,"GENERAL EXP.AREA"}</definedName>
    <definedName name="qwwer" localSheetId="23" hidden="1">{#N/A,#N/A,FALSE,"CARATUL";#N/A,#N/A,FALSE,"PROFIT AND LOSS";#N/A,#N/A,FALSE,"GRAFICO_PBT";#N/A,#N/A,FALSE,"EXPLIC.VARIANTE";#N/A,#N/A,FALSE,"GENERAL EXP.AREA"}</definedName>
    <definedName name="qwwer" localSheetId="55" hidden="1">{#N/A,#N/A,FALSE,"CARATUL";#N/A,#N/A,FALSE,"PROFIT AND LOSS";#N/A,#N/A,FALSE,"GRAFICO_PBT";#N/A,#N/A,FALSE,"EXPLIC.VARIANTE";#N/A,#N/A,FALSE,"GENERAL EXP.AREA"}</definedName>
    <definedName name="qwwer" hidden="1">{#N/A,#N/A,FALSE,"CARATUL";#N/A,#N/A,FALSE,"PROFIT AND LOSS";#N/A,#N/A,FALSE,"GRAFICO_PBT";#N/A,#N/A,FALSE,"EXPLIC.VARIANTE";#N/A,#N/A,FALSE,"GENERAL EXP.AREA"}</definedName>
    <definedName name="Q행">#REF!</definedName>
    <definedName name="R_10">#N/A</definedName>
    <definedName name="R_15">#N/A</definedName>
    <definedName name="R_16">#N/A</definedName>
    <definedName name="R_17">#N/A</definedName>
    <definedName name="R_18">#N/A</definedName>
    <definedName name="R_19">#N/A</definedName>
    <definedName name="R_20">#N/A</definedName>
    <definedName name="R_22">#N/A</definedName>
    <definedName name="R_3">#N/A</definedName>
    <definedName name="R_8">#N/A</definedName>
    <definedName name="RA">#REF!</definedName>
    <definedName name="RAA" localSheetId="25" hidden="1">{#N/A,#N/A,FALSE,"Sheet1 (2)"}</definedName>
    <definedName name="RAA" localSheetId="27" hidden="1">{#N/A,#N/A,FALSE,"Sheet1 (2)"}</definedName>
    <definedName name="RAA" localSheetId="31" hidden="1">{#N/A,#N/A,FALSE,"Sheet1 (2)"}</definedName>
    <definedName name="RAA" localSheetId="29" hidden="1">{#N/A,#N/A,FALSE,"Sheet1 (2)"}</definedName>
    <definedName name="RAA" localSheetId="23" hidden="1">{#N/A,#N/A,FALSE,"Sheet1 (2)"}</definedName>
    <definedName name="RAA" localSheetId="55" hidden="1">{#N/A,#N/A,FALSE,"Sheet1 (2)"}</definedName>
    <definedName name="RAA" hidden="1">{#N/A,#N/A,FALSE,"Sheet1 (2)"}</definedName>
    <definedName name="raçacir97">#REF!</definedName>
    <definedName name="raçacir98">#REF!</definedName>
    <definedName name="raçacirmedia97">#REF!</definedName>
    <definedName name="raçacpm97">#REF!</definedName>
    <definedName name="raçacpm98">#REF!</definedName>
    <definedName name="raçacpmmedia97">#REF!</definedName>
    <definedName name="raçatabela98">#REF!</definedName>
    <definedName name="rad">#REF!</definedName>
    <definedName name="radikal" localSheetId="25" hidden="1">{#N/A,#N/A,FALSE,"Sheet1 (2)"}</definedName>
    <definedName name="radikal" localSheetId="27" hidden="1">{#N/A,#N/A,FALSE,"Sheet1 (2)"}</definedName>
    <definedName name="radikal" localSheetId="31" hidden="1">{#N/A,#N/A,FALSE,"Sheet1 (2)"}</definedName>
    <definedName name="radikal" localSheetId="29" hidden="1">{#N/A,#N/A,FALSE,"Sheet1 (2)"}</definedName>
    <definedName name="radikal" localSheetId="23" hidden="1">{#N/A,#N/A,FALSE,"Sheet1 (2)"}</definedName>
    <definedName name="radikal" localSheetId="55" hidden="1">{#N/A,#N/A,FALSE,"Sheet1 (2)"}</definedName>
    <definedName name="radikal" hidden="1">{#N/A,#N/A,FALSE,"Sheet1 (2)"}</definedName>
    <definedName name="rADIO" localSheetId="39">[1]!_p1</definedName>
    <definedName name="rADIO" localSheetId="20">[1]!_p1</definedName>
    <definedName name="rADIO" localSheetId="4">[1]!_p1</definedName>
    <definedName name="rADIO" localSheetId="25">[1]!_p1</definedName>
    <definedName name="rADIO" localSheetId="27">[1]!_p1</definedName>
    <definedName name="rADIO" localSheetId="31">[1]!_p1</definedName>
    <definedName name="rADIO" localSheetId="35">[1]!_p1</definedName>
    <definedName name="rADIO" localSheetId="33">[1]!_p1</definedName>
    <definedName name="rADIO" localSheetId="53">[1]!_p1</definedName>
    <definedName name="rADIO" localSheetId="29">[1]!_p1</definedName>
    <definedName name="rADIO" localSheetId="49">[1]!_p1</definedName>
    <definedName name="rADIO" localSheetId="6">[1]!_p1</definedName>
    <definedName name="rADIO" localSheetId="41">[1]!_p1</definedName>
    <definedName name="rADIO" localSheetId="8">[1]!_p1</definedName>
    <definedName name="rADIO" localSheetId="43">[1]!_p1</definedName>
    <definedName name="rADIO" localSheetId="10">[1]!_p1</definedName>
    <definedName name="rADIO" localSheetId="37">[1]!_p1</definedName>
    <definedName name="rADIO" localSheetId="12">[1]!_p1</definedName>
    <definedName name="rADIO" localSheetId="51">[1]!_p1</definedName>
    <definedName name="rADIO" localSheetId="14">[1]!_p1</definedName>
    <definedName name="rADIO" localSheetId="23">[1]!_p1</definedName>
    <definedName name="rADIO" localSheetId="55">[0]!_p1</definedName>
    <definedName name="rADIO" localSheetId="47">[1]!_p1</definedName>
    <definedName name="rADIO" localSheetId="18">[1]!_p1</definedName>
    <definedName name="rADIO" localSheetId="45">[1]!_p1</definedName>
    <definedName name="rADIO" localSheetId="16">[1]!_p1</definedName>
    <definedName name="rADIO">[0]!_p1</definedName>
    <definedName name="rádio" localSheetId="39">[1]!_________p1</definedName>
    <definedName name="rádio" localSheetId="20">[1]!_________p1</definedName>
    <definedName name="rádio" localSheetId="4">[1]!_________p1</definedName>
    <definedName name="rádio" localSheetId="25">[1]!_________p1</definedName>
    <definedName name="rádio" localSheetId="27">[1]!_________p1</definedName>
    <definedName name="rádio" localSheetId="31">[1]!_________p1</definedName>
    <definedName name="rádio" localSheetId="35">[1]!_________p1</definedName>
    <definedName name="rádio" localSheetId="33">[1]!_________p1</definedName>
    <definedName name="rádio" localSheetId="53">[1]!_________p1</definedName>
    <definedName name="rádio" localSheetId="29">[1]!_________p1</definedName>
    <definedName name="rádio" localSheetId="49">[1]!_________p1</definedName>
    <definedName name="rádio" localSheetId="6">[1]!_________p1</definedName>
    <definedName name="rádio" localSheetId="41">[1]!_________p1</definedName>
    <definedName name="rádio" localSheetId="8">[1]!_________p1</definedName>
    <definedName name="rádio" localSheetId="43">[1]!_________p1</definedName>
    <definedName name="rádio" localSheetId="10">[1]!_________p1</definedName>
    <definedName name="rádio" localSheetId="37">[1]!_________p1</definedName>
    <definedName name="rádio" localSheetId="12">[1]!_________p1</definedName>
    <definedName name="rádio" localSheetId="51">[1]!_________p1</definedName>
    <definedName name="rádio" localSheetId="14">[1]!_________p1</definedName>
    <definedName name="rádio" localSheetId="23">[1]!_________p1</definedName>
    <definedName name="rádio" localSheetId="55">[0]!_________p1</definedName>
    <definedName name="rádio" localSheetId="47">[1]!_________p1</definedName>
    <definedName name="rádio" localSheetId="18">[1]!_________p1</definedName>
    <definedName name="rádio" localSheetId="45">[1]!_________p1</definedName>
    <definedName name="rádio" localSheetId="16">[1]!_________p1</definedName>
    <definedName name="rádio">[0]!_________p1</definedName>
    <definedName name="radio_1" localSheetId="39">_p1</definedName>
    <definedName name="radio_1" localSheetId="20">_p1</definedName>
    <definedName name="radio_1" localSheetId="4">_p1</definedName>
    <definedName name="radio_1" localSheetId="25">_p1</definedName>
    <definedName name="radio_1" localSheetId="27">_p1</definedName>
    <definedName name="radio_1" localSheetId="31">_p1</definedName>
    <definedName name="radio_1" localSheetId="35">_p1</definedName>
    <definedName name="radio_1" localSheetId="33">_p1</definedName>
    <definedName name="radio_1" localSheetId="53">_p1</definedName>
    <definedName name="radio_1" localSheetId="29">_p1</definedName>
    <definedName name="radio_1" localSheetId="49">_p1</definedName>
    <definedName name="radio_1" localSheetId="6">_p1</definedName>
    <definedName name="radio_1" localSheetId="41">_p1</definedName>
    <definedName name="radio_1" localSheetId="8">_p1</definedName>
    <definedName name="radio_1" localSheetId="43">_p1</definedName>
    <definedName name="radio_1" localSheetId="10">_p1</definedName>
    <definedName name="radio_1" localSheetId="37">_p1</definedName>
    <definedName name="radio_1" localSheetId="12">_p1</definedName>
    <definedName name="radio_1" localSheetId="51">_p1</definedName>
    <definedName name="radio_1" localSheetId="14">_p1</definedName>
    <definedName name="radio_1" localSheetId="23">_p1</definedName>
    <definedName name="radio_1" localSheetId="55">_p1</definedName>
    <definedName name="radio_1" localSheetId="47">_p1</definedName>
    <definedName name="radio_1" localSheetId="18">_p1</definedName>
    <definedName name="radio_1" localSheetId="45">_p1</definedName>
    <definedName name="radio_1" localSheetId="16">_p1</definedName>
    <definedName name="radio_1">_p1</definedName>
    <definedName name="radio_2">"_p1"</definedName>
    <definedName name="rADIO_3" localSheetId="39">_______p1</definedName>
    <definedName name="rADIO_3" localSheetId="20">_______p1</definedName>
    <definedName name="rADIO_3" localSheetId="4">_______p1</definedName>
    <definedName name="rADIO_3" localSheetId="25">_______p1</definedName>
    <definedName name="rADIO_3" localSheetId="27">_______p1</definedName>
    <definedName name="rADIO_3" localSheetId="31">_______p1</definedName>
    <definedName name="rADIO_3" localSheetId="35">_______p1</definedName>
    <definedName name="rADIO_3" localSheetId="33">_______p1</definedName>
    <definedName name="rADIO_3" localSheetId="53">_______p1</definedName>
    <definedName name="rADIO_3" localSheetId="29">_______p1</definedName>
    <definedName name="rADIO_3" localSheetId="49">_______p1</definedName>
    <definedName name="rADIO_3" localSheetId="6">_______p1</definedName>
    <definedName name="rADIO_3" localSheetId="41">_______p1</definedName>
    <definedName name="rADIO_3" localSheetId="8">_______p1</definedName>
    <definedName name="rADIO_3" localSheetId="43">_______p1</definedName>
    <definedName name="rADIO_3" localSheetId="10">_______p1</definedName>
    <definedName name="rADIO_3" localSheetId="37">_______p1</definedName>
    <definedName name="rADIO_3" localSheetId="12">_______p1</definedName>
    <definedName name="rADIO_3" localSheetId="51">_______p1</definedName>
    <definedName name="rADIO_3" localSheetId="14">_______p1</definedName>
    <definedName name="rADIO_3" localSheetId="23">_______p1</definedName>
    <definedName name="rADIO_3" localSheetId="55">_______p1</definedName>
    <definedName name="rADIO_3" localSheetId="47">_______p1</definedName>
    <definedName name="rADIO_3" localSheetId="18">_______p1</definedName>
    <definedName name="rADIO_3" localSheetId="45">_______p1</definedName>
    <definedName name="rADIO_3" localSheetId="16">_______p1</definedName>
    <definedName name="rADIO_3">_______p1</definedName>
    <definedName name="radio_4">"_p1"</definedName>
    <definedName name="RÁDIO_PROGRAMAÇÃO_RECOMENDADA_60">#REF!</definedName>
    <definedName name="radio1">#REF!</definedName>
    <definedName name="Rádio1">#REF!</definedName>
    <definedName name="radio1_1" localSheetId="39">_p1</definedName>
    <definedName name="radio1_1" localSheetId="20">_p1</definedName>
    <definedName name="radio1_1" localSheetId="4">_p1</definedName>
    <definedName name="radio1_1" localSheetId="25">_p1</definedName>
    <definedName name="radio1_1" localSheetId="27">_p1</definedName>
    <definedName name="radio1_1" localSheetId="31">_p1</definedName>
    <definedName name="radio1_1" localSheetId="35">_p1</definedName>
    <definedName name="radio1_1" localSheetId="33">_p1</definedName>
    <definedName name="radio1_1" localSheetId="53">_p1</definedName>
    <definedName name="radio1_1" localSheetId="29">_p1</definedName>
    <definedName name="radio1_1" localSheetId="49">_p1</definedName>
    <definedName name="radio1_1" localSheetId="6">_p1</definedName>
    <definedName name="radio1_1" localSheetId="41">_p1</definedName>
    <definedName name="radio1_1" localSheetId="8">_p1</definedName>
    <definedName name="radio1_1" localSheetId="43">_p1</definedName>
    <definedName name="radio1_1" localSheetId="10">_p1</definedName>
    <definedName name="radio1_1" localSheetId="37">_p1</definedName>
    <definedName name="radio1_1" localSheetId="12">_p1</definedName>
    <definedName name="radio1_1" localSheetId="51">_p1</definedName>
    <definedName name="radio1_1" localSheetId="14">_p1</definedName>
    <definedName name="radio1_1" localSheetId="23">_p1</definedName>
    <definedName name="radio1_1" localSheetId="55">_p1</definedName>
    <definedName name="radio1_1" localSheetId="47">_p1</definedName>
    <definedName name="radio1_1" localSheetId="18">_p1</definedName>
    <definedName name="radio1_1" localSheetId="45">_p1</definedName>
    <definedName name="radio1_1" localSheetId="16">_p1</definedName>
    <definedName name="radio1_1">_p1</definedName>
    <definedName name="radio1_2">"_p1"</definedName>
    <definedName name="radio1_4">"_p1"</definedName>
    <definedName name="RADIO2" localSheetId="39">[1]!_p1</definedName>
    <definedName name="RADIO2" localSheetId="20">[1]!_p1</definedName>
    <definedName name="RADIO2" localSheetId="4">[1]!_p1</definedName>
    <definedName name="RADIO2" localSheetId="25">[1]!_p1</definedName>
    <definedName name="RADIO2" localSheetId="27">[1]!_p1</definedName>
    <definedName name="RADIO2" localSheetId="31">[1]!_p1</definedName>
    <definedName name="RADIO2" localSheetId="35">[1]!_p1</definedName>
    <definedName name="RADIO2" localSheetId="33">[1]!_p1</definedName>
    <definedName name="RADIO2" localSheetId="53">[1]!_p1</definedName>
    <definedName name="RADIO2" localSheetId="29">[1]!_p1</definedName>
    <definedName name="RADIO2" localSheetId="49">[1]!_p1</definedName>
    <definedName name="RADIO2" localSheetId="6">[1]!_p1</definedName>
    <definedName name="RADIO2" localSheetId="41">[1]!_p1</definedName>
    <definedName name="RADIO2" localSheetId="8">[1]!_p1</definedName>
    <definedName name="RADIO2" localSheetId="43">[1]!_p1</definedName>
    <definedName name="RADIO2" localSheetId="10">[1]!_p1</definedName>
    <definedName name="RADIO2" localSheetId="37">[1]!_p1</definedName>
    <definedName name="RADIO2" localSheetId="12">[1]!_p1</definedName>
    <definedName name="RADIO2" localSheetId="51">[1]!_p1</definedName>
    <definedName name="RADIO2" localSheetId="14">[1]!_p1</definedName>
    <definedName name="RADIO2" localSheetId="23">[1]!_p1</definedName>
    <definedName name="RADIO2" localSheetId="55">[0]!_p1</definedName>
    <definedName name="RADIO2" localSheetId="47">[1]!_p1</definedName>
    <definedName name="RADIO2" localSheetId="18">[1]!_p1</definedName>
    <definedName name="RADIO2" localSheetId="45">[1]!_p1</definedName>
    <definedName name="RADIO2" localSheetId="16">[1]!_p1</definedName>
    <definedName name="RADIO2">[0]!_p1</definedName>
    <definedName name="Rádio2">#REF!</definedName>
    <definedName name="radio2_1" localSheetId="39">_______p1</definedName>
    <definedName name="radio2_1" localSheetId="20">_______p1</definedName>
    <definedName name="radio2_1" localSheetId="4">_______p1</definedName>
    <definedName name="radio2_1" localSheetId="25">_______p1</definedName>
    <definedName name="radio2_1" localSheetId="27">_______p1</definedName>
    <definedName name="radio2_1" localSheetId="31">_______p1</definedName>
    <definedName name="radio2_1" localSheetId="35">_______p1</definedName>
    <definedName name="radio2_1" localSheetId="33">_______p1</definedName>
    <definedName name="radio2_1" localSheetId="53">_______p1</definedName>
    <definedName name="radio2_1" localSheetId="29">_______p1</definedName>
    <definedName name="radio2_1" localSheetId="49">_______p1</definedName>
    <definedName name="radio2_1" localSheetId="6">_______p1</definedName>
    <definedName name="radio2_1" localSheetId="41">_______p1</definedName>
    <definedName name="radio2_1" localSheetId="8">_______p1</definedName>
    <definedName name="radio2_1" localSheetId="43">_______p1</definedName>
    <definedName name="radio2_1" localSheetId="10">_______p1</definedName>
    <definedName name="radio2_1" localSheetId="37">_______p1</definedName>
    <definedName name="radio2_1" localSheetId="12">_______p1</definedName>
    <definedName name="radio2_1" localSheetId="51">_______p1</definedName>
    <definedName name="radio2_1" localSheetId="14">_______p1</definedName>
    <definedName name="radio2_1" localSheetId="23">_______p1</definedName>
    <definedName name="radio2_1" localSheetId="55">_______p1</definedName>
    <definedName name="radio2_1" localSheetId="47">_______p1</definedName>
    <definedName name="radio2_1" localSheetId="18">_______p1</definedName>
    <definedName name="radio2_1" localSheetId="45">_______p1</definedName>
    <definedName name="radio2_1" localSheetId="16">_______p1</definedName>
    <definedName name="radio2_1">_______p1</definedName>
    <definedName name="radio2_10">#N/A</definedName>
    <definedName name="radio2_15">#N/A</definedName>
    <definedName name="radio2_16">#N/A</definedName>
    <definedName name="radio2_17">#N/A</definedName>
    <definedName name="radio2_18">#N/A</definedName>
    <definedName name="radio2_19">#N/A</definedName>
    <definedName name="radio2_2" localSheetId="39">_______p1</definedName>
    <definedName name="radio2_2" localSheetId="20">_______p1</definedName>
    <definedName name="radio2_2" localSheetId="4">_______p1</definedName>
    <definedName name="radio2_2" localSheetId="25">_______p1</definedName>
    <definedName name="radio2_2" localSheetId="27">_______p1</definedName>
    <definedName name="radio2_2" localSheetId="31">_______p1</definedName>
    <definedName name="radio2_2" localSheetId="35">_______p1</definedName>
    <definedName name="radio2_2" localSheetId="33">_______p1</definedName>
    <definedName name="radio2_2" localSheetId="53">_______p1</definedName>
    <definedName name="radio2_2" localSheetId="29">_______p1</definedName>
    <definedName name="radio2_2" localSheetId="49">_______p1</definedName>
    <definedName name="radio2_2" localSheetId="6">_______p1</definedName>
    <definedName name="radio2_2" localSheetId="41">_______p1</definedName>
    <definedName name="radio2_2" localSheetId="8">_______p1</definedName>
    <definedName name="radio2_2" localSheetId="43">_______p1</definedName>
    <definedName name="radio2_2" localSheetId="10">_______p1</definedName>
    <definedName name="radio2_2" localSheetId="37">_______p1</definedName>
    <definedName name="radio2_2" localSheetId="12">_______p1</definedName>
    <definedName name="radio2_2" localSheetId="51">_______p1</definedName>
    <definedName name="radio2_2" localSheetId="14">_______p1</definedName>
    <definedName name="radio2_2" localSheetId="23">_______p1</definedName>
    <definedName name="radio2_2" localSheetId="55">_______p1</definedName>
    <definedName name="radio2_2" localSheetId="47">_______p1</definedName>
    <definedName name="radio2_2" localSheetId="18">_______p1</definedName>
    <definedName name="radio2_2" localSheetId="45">_______p1</definedName>
    <definedName name="radio2_2" localSheetId="16">_______p1</definedName>
    <definedName name="radio2_2">_______p1</definedName>
    <definedName name="radio2_20">#N/A</definedName>
    <definedName name="radio2_22">#N/A</definedName>
    <definedName name="radio2_3">#N/A</definedName>
    <definedName name="radio2_4" localSheetId="39">_______p1</definedName>
    <definedName name="radio2_4" localSheetId="20">_______p1</definedName>
    <definedName name="radio2_4" localSheetId="4">_______p1</definedName>
    <definedName name="radio2_4" localSheetId="25">_______p1</definedName>
    <definedName name="radio2_4" localSheetId="27">_______p1</definedName>
    <definedName name="radio2_4" localSheetId="31">_______p1</definedName>
    <definedName name="radio2_4" localSheetId="35">_______p1</definedName>
    <definedName name="radio2_4" localSheetId="33">_______p1</definedName>
    <definedName name="radio2_4" localSheetId="53">_______p1</definedName>
    <definedName name="radio2_4" localSheetId="29">_______p1</definedName>
    <definedName name="radio2_4" localSheetId="49">_______p1</definedName>
    <definedName name="radio2_4" localSheetId="6">_______p1</definedName>
    <definedName name="radio2_4" localSheetId="41">_______p1</definedName>
    <definedName name="radio2_4" localSheetId="8">_______p1</definedName>
    <definedName name="radio2_4" localSheetId="43">_______p1</definedName>
    <definedName name="radio2_4" localSheetId="10">_______p1</definedName>
    <definedName name="radio2_4" localSheetId="37">_______p1</definedName>
    <definedName name="radio2_4" localSheetId="12">_______p1</definedName>
    <definedName name="radio2_4" localSheetId="51">_______p1</definedName>
    <definedName name="radio2_4" localSheetId="14">_______p1</definedName>
    <definedName name="radio2_4" localSheetId="23">_______p1</definedName>
    <definedName name="radio2_4" localSheetId="55">_______p1</definedName>
    <definedName name="radio2_4" localSheetId="47">_______p1</definedName>
    <definedName name="radio2_4" localSheetId="18">_______p1</definedName>
    <definedName name="radio2_4" localSheetId="45">_______p1</definedName>
    <definedName name="radio2_4" localSheetId="16">_______p1</definedName>
    <definedName name="radio2_4">_______p1</definedName>
    <definedName name="radio2_8">#N/A</definedName>
    <definedName name="radio3" localSheetId="39">[1]!____p1</definedName>
    <definedName name="radio3" localSheetId="20">[1]!____p1</definedName>
    <definedName name="radio3" localSheetId="4">[1]!____p1</definedName>
    <definedName name="radio3" localSheetId="25">[1]!____p1</definedName>
    <definedName name="radio3" localSheetId="27">[1]!____p1</definedName>
    <definedName name="radio3" localSheetId="31">[1]!____p1</definedName>
    <definedName name="radio3" localSheetId="35">[1]!____p1</definedName>
    <definedName name="radio3" localSheetId="33">[1]!____p1</definedName>
    <definedName name="radio3" localSheetId="53">[1]!____p1</definedName>
    <definedName name="radio3" localSheetId="29">[1]!____p1</definedName>
    <definedName name="radio3" localSheetId="49">[1]!____p1</definedName>
    <definedName name="radio3" localSheetId="6">[1]!____p1</definedName>
    <definedName name="radio3" localSheetId="41">[1]!____p1</definedName>
    <definedName name="radio3" localSheetId="8">[1]!____p1</definedName>
    <definedName name="radio3" localSheetId="43">[1]!____p1</definedName>
    <definedName name="radio3" localSheetId="10">[1]!____p1</definedName>
    <definedName name="radio3" localSheetId="37">[1]!____p1</definedName>
    <definedName name="radio3" localSheetId="12">[1]!____p1</definedName>
    <definedName name="radio3" localSheetId="51">[1]!____p1</definedName>
    <definedName name="radio3" localSheetId="14">[1]!____p1</definedName>
    <definedName name="radio3" localSheetId="23">[1]!____p1</definedName>
    <definedName name="radio3" localSheetId="55">[0]!____p1</definedName>
    <definedName name="radio3" localSheetId="47">[1]!____p1</definedName>
    <definedName name="radio3" localSheetId="18">[1]!____p1</definedName>
    <definedName name="radio3" localSheetId="45">[1]!____p1</definedName>
    <definedName name="radio3" localSheetId="16">[1]!____p1</definedName>
    <definedName name="radio3">[0]!____p1</definedName>
    <definedName name="radiodilema">#REF!</definedName>
    <definedName name="radiofmam">#REF!</definedName>
    <definedName name="RadioMIX">#REF!</definedName>
    <definedName name="radiopanema_bol.com.br">#REF!</definedName>
    <definedName name="Rádios" localSheetId="3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2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3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3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3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5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2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3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5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5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4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ádio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adios_Mes" hidden="1">#REF!</definedName>
    <definedName name="RadioSP">#REF!</definedName>
    <definedName name="RadioSP_1">#REF!</definedName>
    <definedName name="RadioSP_2">#REF!</definedName>
    <definedName name="RadioSP_3">#REF!</definedName>
    <definedName name="rafa">#REF!</definedName>
    <definedName name="Range">#REF!</definedName>
    <definedName name="rangebsbanco">#REF!</definedName>
    <definedName name="rangebscnh">#REF!</definedName>
    <definedName name="rangebsconsolidado">#REF!</definedName>
    <definedName name="rangebshs">#REF!</definedName>
    <definedName name="Rangebsleasing">#REF!</definedName>
    <definedName name="RangeCustos_Fechado">#REF!</definedName>
    <definedName name="RangeCustos_Negociacao">#REF!</definedName>
    <definedName name="rangeflxbanco">#REF!</definedName>
    <definedName name="rangeflxcnh">#REF!</definedName>
    <definedName name="rangeflxconsolidado">#REF!</definedName>
    <definedName name="rangeflxhs">#REF!</definedName>
    <definedName name="rangeflxleasing">#REF!</definedName>
    <definedName name="rangeplbanco">#REF!</definedName>
    <definedName name="rangeplcnh">#REF!</definedName>
    <definedName name="rangeplconsolidado">#REF!</definedName>
    <definedName name="rangeplhs">#REF!</definedName>
    <definedName name="Rangeplleasing">#REF!</definedName>
    <definedName name="ranger" localSheetId="25" hidden="1">{#N/A,#N/A,FALSE,"caratula";#N/A,#N/A,FALSE,"Product by line";#N/A,#N/A,FALSE,"YTD";#N/A,#N/A,FALSE,"Per Units";#N/A,#N/A,FALSE,"Amount"}</definedName>
    <definedName name="ranger" localSheetId="27" hidden="1">{#N/A,#N/A,FALSE,"caratula";#N/A,#N/A,FALSE,"Product by line";#N/A,#N/A,FALSE,"YTD";#N/A,#N/A,FALSE,"Per Units";#N/A,#N/A,FALSE,"Amount"}</definedName>
    <definedName name="ranger" localSheetId="31" hidden="1">{#N/A,#N/A,FALSE,"caratula";#N/A,#N/A,FALSE,"Product by line";#N/A,#N/A,FALSE,"YTD";#N/A,#N/A,FALSE,"Per Units";#N/A,#N/A,FALSE,"Amount"}</definedName>
    <definedName name="ranger" localSheetId="29" hidden="1">{#N/A,#N/A,FALSE,"caratula";#N/A,#N/A,FALSE,"Product by line";#N/A,#N/A,FALSE,"YTD";#N/A,#N/A,FALSE,"Per Units";#N/A,#N/A,FALSE,"Amount"}</definedName>
    <definedName name="ranger" localSheetId="23" hidden="1">{#N/A,#N/A,FALSE,"caratula";#N/A,#N/A,FALSE,"Product by line";#N/A,#N/A,FALSE,"YTD";#N/A,#N/A,FALSE,"Per Units";#N/A,#N/A,FALSE,"Amount"}</definedName>
    <definedName name="ranger" localSheetId="55" hidden="1">{#N/A,#N/A,FALSE,"caratula";#N/A,#N/A,FALSE,"Product by line";#N/A,#N/A,FALSE,"YTD";#N/A,#N/A,FALSE,"Per Units";#N/A,#N/A,FALSE,"Amount"}</definedName>
    <definedName name="ranger" hidden="1">{#N/A,#N/A,FALSE,"caratula";#N/A,#N/A,FALSE,"Product by line";#N/A,#N/A,FALSE,"YTD";#N/A,#N/A,FALSE,"Per Units";#N/A,#N/A,FALSE,"Amount"}</definedName>
    <definedName name="Rango">#REF!</definedName>
    <definedName name="RANKING" localSheetId="39">[1]!____p1</definedName>
    <definedName name="RANKING" localSheetId="20">[1]!____p1</definedName>
    <definedName name="RANKING" localSheetId="4">[1]!____p1</definedName>
    <definedName name="RANKING" localSheetId="25">[1]!____p1</definedName>
    <definedName name="RANKING" localSheetId="27">[1]!____p1</definedName>
    <definedName name="RANKING" localSheetId="31">[1]!____p1</definedName>
    <definedName name="RANKING" localSheetId="35">[1]!____p1</definedName>
    <definedName name="RANKING" localSheetId="33">[1]!____p1</definedName>
    <definedName name="RANKING" localSheetId="53">[1]!____p1</definedName>
    <definedName name="RANKING" localSheetId="29">[1]!____p1</definedName>
    <definedName name="RANKING" localSheetId="49">[1]!____p1</definedName>
    <definedName name="RANKING" localSheetId="6">[1]!____p1</definedName>
    <definedName name="RANKING" localSheetId="41">[1]!____p1</definedName>
    <definedName name="RANKING" localSheetId="8">[1]!____p1</definedName>
    <definedName name="RANKING" localSheetId="43">[1]!____p1</definedName>
    <definedName name="RANKING" localSheetId="10">[1]!____p1</definedName>
    <definedName name="RANKING" localSheetId="37">[1]!____p1</definedName>
    <definedName name="RANKING" localSheetId="12">[1]!____p1</definedName>
    <definedName name="RANKING" localSheetId="51">[1]!____p1</definedName>
    <definedName name="RANKING" localSheetId="14">[1]!____p1</definedName>
    <definedName name="RANKING" localSheetId="23">[1]!____p1</definedName>
    <definedName name="RANKING" localSheetId="55">[0]!____p1</definedName>
    <definedName name="RANKING" localSheetId="47">[1]!____p1</definedName>
    <definedName name="RANKING" localSheetId="18">[1]!____p1</definedName>
    <definedName name="RANKING" localSheetId="45">[1]!____p1</definedName>
    <definedName name="RANKING" localSheetId="16">[1]!____p1</definedName>
    <definedName name="RANKING">[0]!____p1</definedName>
    <definedName name="rankingrevistasmizuno" localSheetId="39">[1]!__p1</definedName>
    <definedName name="rankingrevistasmizuno" localSheetId="20">[1]!__p1</definedName>
    <definedName name="rankingrevistasmizuno" localSheetId="4">[1]!__p1</definedName>
    <definedName name="rankingrevistasmizuno" localSheetId="25">[1]!__p1</definedName>
    <definedName name="rankingrevistasmizuno" localSheetId="27">[1]!__p1</definedName>
    <definedName name="rankingrevistasmizuno" localSheetId="31">[1]!__p1</definedName>
    <definedName name="rankingrevistasmizuno" localSheetId="35">[1]!__p1</definedName>
    <definedName name="rankingrevistasmizuno" localSheetId="33">[1]!__p1</definedName>
    <definedName name="rankingrevistasmizuno" localSheetId="53">[1]!__p1</definedName>
    <definedName name="rankingrevistasmizuno" localSheetId="29">[1]!__p1</definedName>
    <definedName name="rankingrevistasmizuno" localSheetId="49">[1]!__p1</definedName>
    <definedName name="rankingrevistasmizuno" localSheetId="6">[1]!__p1</definedName>
    <definedName name="rankingrevistasmizuno" localSheetId="41">[1]!__p1</definedName>
    <definedName name="rankingrevistasmizuno" localSheetId="8">[1]!__p1</definedName>
    <definedName name="rankingrevistasmizuno" localSheetId="43">[1]!__p1</definedName>
    <definedName name="rankingrevistasmizuno" localSheetId="10">[1]!__p1</definedName>
    <definedName name="rankingrevistasmizuno" localSheetId="37">[1]!__p1</definedName>
    <definedName name="rankingrevistasmizuno" localSheetId="12">[1]!__p1</definedName>
    <definedName name="rankingrevistasmizuno" localSheetId="51">[1]!__p1</definedName>
    <definedName name="rankingrevistasmizuno" localSheetId="14">[1]!__p1</definedName>
    <definedName name="rankingrevistasmizuno" localSheetId="23">[1]!__p1</definedName>
    <definedName name="rankingrevistasmizuno" localSheetId="55">[0]!__p1</definedName>
    <definedName name="rankingrevistasmizuno" localSheetId="47">[1]!__p1</definedName>
    <definedName name="rankingrevistasmizuno" localSheetId="18">[1]!__p1</definedName>
    <definedName name="rankingrevistasmizuno" localSheetId="45">[1]!__p1</definedName>
    <definedName name="rankingrevistasmizuno" localSheetId="16">[1]!__p1</definedName>
    <definedName name="rankingrevistasmizuno">[0]!__p1</definedName>
    <definedName name="RANKKK" localSheetId="39">[1]!____p1</definedName>
    <definedName name="RANKKK" localSheetId="20">[1]!____p1</definedName>
    <definedName name="RANKKK" localSheetId="4">[1]!____p1</definedName>
    <definedName name="RANKKK" localSheetId="25">[1]!____p1</definedName>
    <definedName name="RANKKK" localSheetId="27">[1]!____p1</definedName>
    <definedName name="RANKKK" localSheetId="31">[1]!____p1</definedName>
    <definedName name="RANKKK" localSheetId="35">[1]!____p1</definedName>
    <definedName name="RANKKK" localSheetId="33">[1]!____p1</definedName>
    <definedName name="RANKKK" localSheetId="53">[1]!____p1</definedName>
    <definedName name="RANKKK" localSheetId="29">[1]!____p1</definedName>
    <definedName name="RANKKK" localSheetId="49">[1]!____p1</definedName>
    <definedName name="RANKKK" localSheetId="6">[1]!____p1</definedName>
    <definedName name="RANKKK" localSheetId="41">[1]!____p1</definedName>
    <definedName name="RANKKK" localSheetId="8">[1]!____p1</definedName>
    <definedName name="RANKKK" localSheetId="43">[1]!____p1</definedName>
    <definedName name="RANKKK" localSheetId="10">[1]!____p1</definedName>
    <definedName name="RANKKK" localSheetId="37">[1]!____p1</definedName>
    <definedName name="RANKKK" localSheetId="12">[1]!____p1</definedName>
    <definedName name="RANKKK" localSheetId="51">[1]!____p1</definedName>
    <definedName name="RANKKK" localSheetId="14">[1]!____p1</definedName>
    <definedName name="RANKKK" localSheetId="23">[1]!____p1</definedName>
    <definedName name="RANKKK" localSheetId="55">[0]!____p1</definedName>
    <definedName name="RANKKK" localSheetId="47">[1]!____p1</definedName>
    <definedName name="RANKKK" localSheetId="18">[1]!____p1</definedName>
    <definedName name="RANKKK" localSheetId="45">[1]!____p1</definedName>
    <definedName name="RANKKK" localSheetId="16">[1]!____p1</definedName>
    <definedName name="RANKKK">[0]!____p1</definedName>
    <definedName name="RAP">#REF!</definedName>
    <definedName name="rascunho" localSheetId="39">[1]!_p1</definedName>
    <definedName name="rascunho" localSheetId="20">[1]!_p1</definedName>
    <definedName name="rascunho" localSheetId="4">[1]!_p1</definedName>
    <definedName name="rascunho" localSheetId="25">[1]!_p1</definedName>
    <definedName name="rascunho" localSheetId="27">[1]!_p1</definedName>
    <definedName name="rascunho" localSheetId="31">[1]!_p1</definedName>
    <definedName name="rascunho" localSheetId="35">[1]!_p1</definedName>
    <definedName name="rascunho" localSheetId="33">[1]!_p1</definedName>
    <definedName name="rascunho" localSheetId="53">[1]!_p1</definedName>
    <definedName name="rascunho" localSheetId="29">[1]!_p1</definedName>
    <definedName name="rascunho" localSheetId="49">[1]!_p1</definedName>
    <definedName name="rascunho" localSheetId="6">[1]!_p1</definedName>
    <definedName name="rascunho" localSheetId="41">[1]!_p1</definedName>
    <definedName name="rascunho" localSheetId="8">[1]!_p1</definedName>
    <definedName name="rascunho" localSheetId="43">[1]!_p1</definedName>
    <definedName name="rascunho" localSheetId="10">[1]!_p1</definedName>
    <definedName name="rascunho" localSheetId="37">[1]!_p1</definedName>
    <definedName name="rascunho" localSheetId="12">[1]!_p1</definedName>
    <definedName name="rascunho" localSheetId="51">[1]!_p1</definedName>
    <definedName name="rascunho" localSheetId="14">[1]!_p1</definedName>
    <definedName name="rascunho" localSheetId="23">[1]!_p1</definedName>
    <definedName name="rascunho" localSheetId="55">[0]!_p1</definedName>
    <definedName name="rascunho" localSheetId="47">[1]!_p1</definedName>
    <definedName name="rascunho" localSheetId="18">[1]!_p1</definedName>
    <definedName name="rascunho" localSheetId="45">[1]!_p1</definedName>
    <definedName name="rascunho" localSheetId="16">[1]!_p1</definedName>
    <definedName name="rascunho">[0]!_p1</definedName>
    <definedName name="RAT_T">#REF!</definedName>
    <definedName name="RATHARTHTG" localSheetId="25" hidden="1">{#N/A,#N/A,FALSE,"CARATUL";#N/A,#N/A,FALSE,"PROFIT AND LOSS";#N/A,#N/A,FALSE,"GRAFICO_PBT";#N/A,#N/A,FALSE,"EXPLIC.VARIANTE";#N/A,#N/A,FALSE,"GENERAL EXP.AREA"}</definedName>
    <definedName name="RATHARTHTG" localSheetId="27" hidden="1">{#N/A,#N/A,FALSE,"CARATUL";#N/A,#N/A,FALSE,"PROFIT AND LOSS";#N/A,#N/A,FALSE,"GRAFICO_PBT";#N/A,#N/A,FALSE,"EXPLIC.VARIANTE";#N/A,#N/A,FALSE,"GENERAL EXP.AREA"}</definedName>
    <definedName name="RATHARTHTG" localSheetId="31" hidden="1">{#N/A,#N/A,FALSE,"CARATUL";#N/A,#N/A,FALSE,"PROFIT AND LOSS";#N/A,#N/A,FALSE,"GRAFICO_PBT";#N/A,#N/A,FALSE,"EXPLIC.VARIANTE";#N/A,#N/A,FALSE,"GENERAL EXP.AREA"}</definedName>
    <definedName name="RATHARTHTG" localSheetId="29" hidden="1">{#N/A,#N/A,FALSE,"CARATUL";#N/A,#N/A,FALSE,"PROFIT AND LOSS";#N/A,#N/A,FALSE,"GRAFICO_PBT";#N/A,#N/A,FALSE,"EXPLIC.VARIANTE";#N/A,#N/A,FALSE,"GENERAL EXP.AREA"}</definedName>
    <definedName name="RATHARTHTG" localSheetId="23" hidden="1">{#N/A,#N/A,FALSE,"CARATUL";#N/A,#N/A,FALSE,"PROFIT AND LOSS";#N/A,#N/A,FALSE,"GRAFICO_PBT";#N/A,#N/A,FALSE,"EXPLIC.VARIANTE";#N/A,#N/A,FALSE,"GENERAL EXP.AREA"}</definedName>
    <definedName name="RATHARTHTG" localSheetId="55" hidden="1">{#N/A,#N/A,FALSE,"CARATUL";#N/A,#N/A,FALSE,"PROFIT AND LOSS";#N/A,#N/A,FALSE,"GRAFICO_PBT";#N/A,#N/A,FALSE,"EXPLIC.VARIANTE";#N/A,#N/A,FALSE,"GENERAL EXP.AREA"}</definedName>
    <definedName name="RATHARTHTG" hidden="1">{#N/A,#N/A,FALSE,"CARATUL";#N/A,#N/A,FALSE,"PROFIT AND LOSS";#N/A,#N/A,FALSE,"GRAFICO_PBT";#N/A,#N/A,FALSE,"EXPLIC.VARIANTE";#N/A,#N/A,FALSE,"GENERAL EXP.AREA"}</definedName>
    <definedName name="Ratios_PF">#REF!</definedName>
    <definedName name="RawData">#REF!</definedName>
    <definedName name="RawHeader">#REF!</definedName>
    <definedName name="rcccc" hidden="1">#REF!</definedName>
    <definedName name="rco">#REF!</definedName>
    <definedName name="RD">#REF!</definedName>
    <definedName name="RdAnt">#REF!</definedName>
    <definedName name="RdAtual">#REF!</definedName>
    <definedName name="rdcontratos" localSheetId="25" hidden="1">{"'Janeiro'!$A$1:$I$153"}</definedName>
    <definedName name="rdcontratos" localSheetId="27" hidden="1">{"'Janeiro'!$A$1:$I$153"}</definedName>
    <definedName name="rdcontratos" localSheetId="31" hidden="1">{"'Janeiro'!$A$1:$I$153"}</definedName>
    <definedName name="rdcontratos" localSheetId="29" hidden="1">{"'Janeiro'!$A$1:$I$153"}</definedName>
    <definedName name="rdcontratos" localSheetId="23" hidden="1">{"'Janeiro'!$A$1:$I$153"}</definedName>
    <definedName name="rdcontratos" localSheetId="55" hidden="1">{"'Janeiro'!$A$1:$I$153"}</definedName>
    <definedName name="rdcontratos" hidden="1">{"'Janeiro'!$A$1:$I$153"}</definedName>
    <definedName name="rdge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ge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dio2">#REF!</definedName>
    <definedName name="rdj">#REF!</definedName>
    <definedName name="rds">#REF!</definedName>
    <definedName name="re" localSheetId="39">[1]!___p1</definedName>
    <definedName name="re" localSheetId="20">[1]!___p1</definedName>
    <definedName name="re" localSheetId="4">[1]!___p1</definedName>
    <definedName name="re" localSheetId="25">[1]!___p1</definedName>
    <definedName name="re" localSheetId="27">[1]!___p1</definedName>
    <definedName name="re" localSheetId="31">[1]!___p1</definedName>
    <definedName name="re" localSheetId="35">[1]!___p1</definedName>
    <definedName name="re" localSheetId="33">[1]!___p1</definedName>
    <definedName name="re" localSheetId="53">[1]!___p1</definedName>
    <definedName name="re" localSheetId="29">[1]!___p1</definedName>
    <definedName name="re" localSheetId="49">[1]!___p1</definedName>
    <definedName name="re" localSheetId="6">[1]!___p1</definedName>
    <definedName name="re" localSheetId="41">[1]!___p1</definedName>
    <definedName name="re" localSheetId="8">[1]!___p1</definedName>
    <definedName name="re" localSheetId="43">[1]!___p1</definedName>
    <definedName name="re" localSheetId="10">[1]!___p1</definedName>
    <definedName name="re" localSheetId="37">[1]!___p1</definedName>
    <definedName name="re" localSheetId="12">[1]!___p1</definedName>
    <definedName name="re" localSheetId="51">[1]!___p1</definedName>
    <definedName name="re" localSheetId="14">[1]!___p1</definedName>
    <definedName name="re" localSheetId="23">[1]!___p1</definedName>
    <definedName name="re" localSheetId="55">[0]!___p1</definedName>
    <definedName name="re" localSheetId="47">[1]!___p1</definedName>
    <definedName name="re" localSheetId="18">[1]!___p1</definedName>
    <definedName name="re" localSheetId="45">[1]!___p1</definedName>
    <definedName name="re" localSheetId="16">[1]!___p1</definedName>
    <definedName name="re">[0]!___p1</definedName>
    <definedName name="re_1" localSheetId="39">_p1</definedName>
    <definedName name="re_1" localSheetId="20">_p1</definedName>
    <definedName name="re_1" localSheetId="4">_p1</definedName>
    <definedName name="re_1" localSheetId="25">_p1</definedName>
    <definedName name="re_1" localSheetId="27">_p1</definedName>
    <definedName name="re_1" localSheetId="31">_p1</definedName>
    <definedName name="re_1" localSheetId="35">_p1</definedName>
    <definedName name="re_1" localSheetId="33">_p1</definedName>
    <definedName name="re_1" localSheetId="53">_p1</definedName>
    <definedName name="re_1" localSheetId="29">_p1</definedName>
    <definedName name="re_1" localSheetId="49">_p1</definedName>
    <definedName name="re_1" localSheetId="6">_p1</definedName>
    <definedName name="re_1" localSheetId="41">_p1</definedName>
    <definedName name="re_1" localSheetId="8">_p1</definedName>
    <definedName name="re_1" localSheetId="43">_p1</definedName>
    <definedName name="re_1" localSheetId="10">_p1</definedName>
    <definedName name="re_1" localSheetId="37">_p1</definedName>
    <definedName name="re_1" localSheetId="12">_p1</definedName>
    <definedName name="re_1" localSheetId="51">_p1</definedName>
    <definedName name="re_1" localSheetId="14">_p1</definedName>
    <definedName name="re_1" localSheetId="23">_p1</definedName>
    <definedName name="re_1" localSheetId="55">_p1</definedName>
    <definedName name="re_1" localSheetId="47">_p1</definedName>
    <definedName name="re_1" localSheetId="18">_p1</definedName>
    <definedName name="re_1" localSheetId="45">_p1</definedName>
    <definedName name="re_1" localSheetId="16">_p1</definedName>
    <definedName name="re_1">_p1</definedName>
    <definedName name="re_2">"_p1"</definedName>
    <definedName name="re_4">"_p1"</definedName>
    <definedName name="RE7Y">#REF!</definedName>
    <definedName name="REAL">#REF!</definedName>
    <definedName name="Real100">#REF!</definedName>
    <definedName name="RealAno1">#REF!,#REF!,#REF!,#REF!,#REF!,#REF!,#REF!,#REF!,#REF!,#REF!,#REF!,#REF!,#REF!,#REF!,#REF!,#REF!,#REF!</definedName>
    <definedName name="RealAno2">#REF!,#REF!,#REF!,#REF!,#REF!,#REF!,#REF!,#REF!,#REF!,#REF!,#REF!,#REF!,#REF!,#REF!,#REF!,#REF!,#REF!</definedName>
    <definedName name="RealFabric">#REF!</definedName>
    <definedName name="RealRecof">#REF!</definedName>
    <definedName name="reaplic">#REF!</definedName>
    <definedName name="REC" localSheetId="39">[1]!_p1</definedName>
    <definedName name="REC" localSheetId="20">[1]!_p1</definedName>
    <definedName name="REC" localSheetId="4">[1]!_p1</definedName>
    <definedName name="REC" localSheetId="25">[1]!_p1</definedName>
    <definedName name="REC" localSheetId="27">[1]!_p1</definedName>
    <definedName name="REC" localSheetId="31">[1]!_p1</definedName>
    <definedName name="REC" localSheetId="35">[1]!_p1</definedName>
    <definedName name="REC" localSheetId="33">[1]!_p1</definedName>
    <definedName name="REC" localSheetId="53">[1]!_p1</definedName>
    <definedName name="REC" localSheetId="29">[1]!_p1</definedName>
    <definedName name="REC" localSheetId="49">[1]!_p1</definedName>
    <definedName name="REC" localSheetId="6">[1]!_p1</definedName>
    <definedName name="REC" localSheetId="41">[1]!_p1</definedName>
    <definedName name="REC" localSheetId="8">[1]!_p1</definedName>
    <definedName name="REC" localSheetId="43">[1]!_p1</definedName>
    <definedName name="REC" localSheetId="10">[1]!_p1</definedName>
    <definedName name="REC" localSheetId="37">[1]!_p1</definedName>
    <definedName name="REC" localSheetId="12">[1]!_p1</definedName>
    <definedName name="REC" localSheetId="51">[1]!_p1</definedName>
    <definedName name="REC" localSheetId="14">[1]!_p1</definedName>
    <definedName name="REC" localSheetId="23">[1]!_p1</definedName>
    <definedName name="REC" localSheetId="55">[0]!_p1</definedName>
    <definedName name="REC" localSheetId="47">[1]!_p1</definedName>
    <definedName name="REC" localSheetId="18">[1]!_p1</definedName>
    <definedName name="REC" localSheetId="45">[1]!_p1</definedName>
    <definedName name="REC" localSheetId="16">[1]!_p1</definedName>
    <definedName name="REC">[0]!_p1</definedName>
    <definedName name="REC_1" localSheetId="39">_p1</definedName>
    <definedName name="REC_1" localSheetId="20">_p1</definedName>
    <definedName name="REC_1" localSheetId="4">_p1</definedName>
    <definedName name="REC_1" localSheetId="25">_p1</definedName>
    <definedName name="REC_1" localSheetId="27">_p1</definedName>
    <definedName name="REC_1" localSheetId="31">_p1</definedName>
    <definedName name="REC_1" localSheetId="35">_p1</definedName>
    <definedName name="REC_1" localSheetId="33">_p1</definedName>
    <definedName name="REC_1" localSheetId="53">_p1</definedName>
    <definedName name="REC_1" localSheetId="29">_p1</definedName>
    <definedName name="REC_1" localSheetId="49">_p1</definedName>
    <definedName name="REC_1" localSheetId="6">_p1</definedName>
    <definedName name="REC_1" localSheetId="41">_p1</definedName>
    <definedName name="REC_1" localSheetId="8">_p1</definedName>
    <definedName name="REC_1" localSheetId="43">_p1</definedName>
    <definedName name="REC_1" localSheetId="10">_p1</definedName>
    <definedName name="REC_1" localSheetId="37">_p1</definedName>
    <definedName name="REC_1" localSheetId="12">_p1</definedName>
    <definedName name="REC_1" localSheetId="51">_p1</definedName>
    <definedName name="REC_1" localSheetId="14">_p1</definedName>
    <definedName name="REC_1" localSheetId="23">_p1</definedName>
    <definedName name="REC_1" localSheetId="55">_p1</definedName>
    <definedName name="REC_1" localSheetId="47">_p1</definedName>
    <definedName name="REC_1" localSheetId="18">_p1</definedName>
    <definedName name="REC_1" localSheetId="45">_p1</definedName>
    <definedName name="REC_1" localSheetId="16">_p1</definedName>
    <definedName name="REC_1">_p1</definedName>
    <definedName name="REC_2" localSheetId="39">_p1</definedName>
    <definedName name="REC_2" localSheetId="20">_p1</definedName>
    <definedName name="REC_2" localSheetId="4">_p1</definedName>
    <definedName name="REC_2" localSheetId="25">_p1</definedName>
    <definedName name="REC_2" localSheetId="27">_p1</definedName>
    <definedName name="REC_2" localSheetId="31">_p1</definedName>
    <definedName name="REC_2" localSheetId="35">_p1</definedName>
    <definedName name="REC_2" localSheetId="33">_p1</definedName>
    <definedName name="REC_2" localSheetId="53">_p1</definedName>
    <definedName name="REC_2" localSheetId="29">_p1</definedName>
    <definedName name="REC_2" localSheetId="49">_p1</definedName>
    <definedName name="REC_2" localSheetId="6">_p1</definedName>
    <definedName name="REC_2" localSheetId="41">_p1</definedName>
    <definedName name="REC_2" localSheetId="8">_p1</definedName>
    <definedName name="REC_2" localSheetId="43">_p1</definedName>
    <definedName name="REC_2" localSheetId="10">_p1</definedName>
    <definedName name="REC_2" localSheetId="37">_p1</definedName>
    <definedName name="REC_2" localSheetId="12">_p1</definedName>
    <definedName name="REC_2" localSheetId="51">_p1</definedName>
    <definedName name="REC_2" localSheetId="14">_p1</definedName>
    <definedName name="REC_2" localSheetId="23">_p1</definedName>
    <definedName name="REC_2" localSheetId="55">_p1</definedName>
    <definedName name="REC_2" localSheetId="47">_p1</definedName>
    <definedName name="REC_2" localSheetId="18">_p1</definedName>
    <definedName name="REC_2" localSheetId="45">_p1</definedName>
    <definedName name="REC_2" localSheetId="16">_p1</definedName>
    <definedName name="REC_2">_p1</definedName>
    <definedName name="REC_3" localSheetId="39">_p1</definedName>
    <definedName name="REC_3" localSheetId="20">_p1</definedName>
    <definedName name="REC_3" localSheetId="4">_p1</definedName>
    <definedName name="REC_3" localSheetId="25">_p1</definedName>
    <definedName name="REC_3" localSheetId="27">_p1</definedName>
    <definedName name="REC_3" localSheetId="31">_p1</definedName>
    <definedName name="REC_3" localSheetId="35">_p1</definedName>
    <definedName name="REC_3" localSheetId="33">_p1</definedName>
    <definedName name="REC_3" localSheetId="53">_p1</definedName>
    <definedName name="REC_3" localSheetId="29">_p1</definedName>
    <definedName name="REC_3" localSheetId="49">_p1</definedName>
    <definedName name="REC_3" localSheetId="6">_p1</definedName>
    <definedName name="REC_3" localSheetId="41">_p1</definedName>
    <definedName name="REC_3" localSheetId="8">_p1</definedName>
    <definedName name="REC_3" localSheetId="43">_p1</definedName>
    <definedName name="REC_3" localSheetId="10">_p1</definedName>
    <definedName name="REC_3" localSheetId="37">_p1</definedName>
    <definedName name="REC_3" localSheetId="12">_p1</definedName>
    <definedName name="REC_3" localSheetId="51">_p1</definedName>
    <definedName name="REC_3" localSheetId="14">_p1</definedName>
    <definedName name="REC_3" localSheetId="23">_p1</definedName>
    <definedName name="REC_3" localSheetId="55">_p1</definedName>
    <definedName name="REC_3" localSheetId="47">_p1</definedName>
    <definedName name="REC_3" localSheetId="18">_p1</definedName>
    <definedName name="REC_3" localSheetId="45">_p1</definedName>
    <definedName name="REC_3" localSheetId="16">_p1</definedName>
    <definedName name="REC_3">_p1</definedName>
    <definedName name="REC_4" localSheetId="39">_p1</definedName>
    <definedName name="REC_4" localSheetId="20">_p1</definedName>
    <definedName name="REC_4" localSheetId="4">_p1</definedName>
    <definedName name="REC_4" localSheetId="25">_p1</definedName>
    <definedName name="REC_4" localSheetId="27">_p1</definedName>
    <definedName name="REC_4" localSheetId="31">_p1</definedName>
    <definedName name="REC_4" localSheetId="35">_p1</definedName>
    <definedName name="REC_4" localSheetId="33">_p1</definedName>
    <definedName name="REC_4" localSheetId="53">_p1</definedName>
    <definedName name="REC_4" localSheetId="29">_p1</definedName>
    <definedName name="REC_4" localSheetId="49">_p1</definedName>
    <definedName name="REC_4" localSheetId="6">_p1</definedName>
    <definedName name="REC_4" localSheetId="41">_p1</definedName>
    <definedName name="REC_4" localSheetId="8">_p1</definedName>
    <definedName name="REC_4" localSheetId="43">_p1</definedName>
    <definedName name="REC_4" localSheetId="10">_p1</definedName>
    <definedName name="REC_4" localSheetId="37">_p1</definedName>
    <definedName name="REC_4" localSheetId="12">_p1</definedName>
    <definedName name="REC_4" localSheetId="51">_p1</definedName>
    <definedName name="REC_4" localSheetId="14">_p1</definedName>
    <definedName name="REC_4" localSheetId="23">_p1</definedName>
    <definedName name="REC_4" localSheetId="55">_p1</definedName>
    <definedName name="REC_4" localSheetId="47">_p1</definedName>
    <definedName name="REC_4" localSheetId="18">_p1</definedName>
    <definedName name="REC_4" localSheetId="45">_p1</definedName>
    <definedName name="REC_4" localSheetId="16">_p1</definedName>
    <definedName name="REC_4">_p1</definedName>
    <definedName name="recccccc" hidden="1">#REF!</definedName>
    <definedName name="RECIFE">#REF!</definedName>
    <definedName name="reclassed">#REF!</definedName>
    <definedName name="record" localSheetId="39">[1]!___p1</definedName>
    <definedName name="record" localSheetId="20">[1]!___p1</definedName>
    <definedName name="record" localSheetId="4">[1]!___p1</definedName>
    <definedName name="record" localSheetId="25">[1]!___p1</definedName>
    <definedName name="record" localSheetId="27">[1]!___p1</definedName>
    <definedName name="record" localSheetId="31">[1]!___p1</definedName>
    <definedName name="record" localSheetId="35">[1]!___p1</definedName>
    <definedName name="record" localSheetId="33">[1]!___p1</definedName>
    <definedName name="record" localSheetId="53">[1]!___p1</definedName>
    <definedName name="record" localSheetId="29">[1]!___p1</definedName>
    <definedName name="record" localSheetId="49">[1]!___p1</definedName>
    <definedName name="record" localSheetId="6">[1]!___p1</definedName>
    <definedName name="record" localSheetId="41">[1]!___p1</definedName>
    <definedName name="record" localSheetId="8">[1]!___p1</definedName>
    <definedName name="record" localSheetId="43">[1]!___p1</definedName>
    <definedName name="record" localSheetId="10">[1]!___p1</definedName>
    <definedName name="record" localSheetId="37">[1]!___p1</definedName>
    <definedName name="record" localSheetId="12">[1]!___p1</definedName>
    <definedName name="record" localSheetId="51">[1]!___p1</definedName>
    <definedName name="record" localSheetId="14">[1]!___p1</definedName>
    <definedName name="record" localSheetId="23">[1]!___p1</definedName>
    <definedName name="record" localSheetId="55">[0]!___p1</definedName>
    <definedName name="record" localSheetId="47">[1]!___p1</definedName>
    <definedName name="record" localSheetId="18">[1]!___p1</definedName>
    <definedName name="record" localSheetId="45">[1]!___p1</definedName>
    <definedName name="record" localSheetId="16">[1]!___p1</definedName>
    <definedName name="record">[0]!___p1</definedName>
    <definedName name="red" localSheetId="39">[1]!____p1</definedName>
    <definedName name="red" localSheetId="20">[1]!____p1</definedName>
    <definedName name="red" localSheetId="4">[1]!____p1</definedName>
    <definedName name="red" localSheetId="25">[1]!____p1</definedName>
    <definedName name="red" localSheetId="27">[1]!____p1</definedName>
    <definedName name="red" localSheetId="31">[1]!____p1</definedName>
    <definedName name="red" localSheetId="35">[1]!____p1</definedName>
    <definedName name="red" localSheetId="33">[1]!____p1</definedName>
    <definedName name="red" localSheetId="53">[1]!____p1</definedName>
    <definedName name="red" localSheetId="29">[1]!____p1</definedName>
    <definedName name="red" localSheetId="49">[1]!____p1</definedName>
    <definedName name="red" localSheetId="6">[1]!____p1</definedName>
    <definedName name="red" localSheetId="41">[1]!____p1</definedName>
    <definedName name="red" localSheetId="8">[1]!____p1</definedName>
    <definedName name="red" localSheetId="43">[1]!____p1</definedName>
    <definedName name="red" localSheetId="10">[1]!____p1</definedName>
    <definedName name="red" localSheetId="37">[1]!____p1</definedName>
    <definedName name="red" localSheetId="12">[1]!____p1</definedName>
    <definedName name="red" localSheetId="51">[1]!____p1</definedName>
    <definedName name="red" localSheetId="14">[1]!____p1</definedName>
    <definedName name="red" localSheetId="23">[1]!____p1</definedName>
    <definedName name="red" localSheetId="55">[0]!____p1</definedName>
    <definedName name="red" localSheetId="47">[1]!____p1</definedName>
    <definedName name="red" localSheetId="18">[1]!____p1</definedName>
    <definedName name="red" localSheetId="45">[1]!____p1</definedName>
    <definedName name="red" localSheetId="16">[1]!____p1</definedName>
    <definedName name="red">[0]!____p1</definedName>
    <definedName name="red_1" localSheetId="39">_______p1</definedName>
    <definedName name="red_1" localSheetId="20">_______p1</definedName>
    <definedName name="red_1" localSheetId="4">_______p1</definedName>
    <definedName name="red_1" localSheetId="25">_______p1</definedName>
    <definedName name="red_1" localSheetId="27">_______p1</definedName>
    <definedName name="red_1" localSheetId="31">_______p1</definedName>
    <definedName name="red_1" localSheetId="35">_______p1</definedName>
    <definedName name="red_1" localSheetId="33">_______p1</definedName>
    <definedName name="red_1" localSheetId="53">_______p1</definedName>
    <definedName name="red_1" localSheetId="29">_______p1</definedName>
    <definedName name="red_1" localSheetId="49">_______p1</definedName>
    <definedName name="red_1" localSheetId="6">_______p1</definedName>
    <definedName name="red_1" localSheetId="41">_______p1</definedName>
    <definedName name="red_1" localSheetId="8">_______p1</definedName>
    <definedName name="red_1" localSheetId="43">_______p1</definedName>
    <definedName name="red_1" localSheetId="10">_______p1</definedName>
    <definedName name="red_1" localSheetId="37">_______p1</definedName>
    <definedName name="red_1" localSheetId="12">_______p1</definedName>
    <definedName name="red_1" localSheetId="51">_______p1</definedName>
    <definedName name="red_1" localSheetId="14">_______p1</definedName>
    <definedName name="red_1" localSheetId="23">_______p1</definedName>
    <definedName name="red_1" localSheetId="55">_______p1</definedName>
    <definedName name="red_1" localSheetId="47">_______p1</definedName>
    <definedName name="red_1" localSheetId="18">_______p1</definedName>
    <definedName name="red_1" localSheetId="45">_______p1</definedName>
    <definedName name="red_1" localSheetId="16">_______p1</definedName>
    <definedName name="red_1">_______p1</definedName>
    <definedName name="red_2" localSheetId="39">_______p1</definedName>
    <definedName name="red_2" localSheetId="20">_______p1</definedName>
    <definedName name="red_2" localSheetId="4">_______p1</definedName>
    <definedName name="red_2" localSheetId="25">_______p1</definedName>
    <definedName name="red_2" localSheetId="27">_______p1</definedName>
    <definedName name="red_2" localSheetId="31">_______p1</definedName>
    <definedName name="red_2" localSheetId="35">_______p1</definedName>
    <definedName name="red_2" localSheetId="33">_______p1</definedName>
    <definedName name="red_2" localSheetId="53">_______p1</definedName>
    <definedName name="red_2" localSheetId="29">_______p1</definedName>
    <definedName name="red_2" localSheetId="49">_______p1</definedName>
    <definedName name="red_2" localSheetId="6">_______p1</definedName>
    <definedName name="red_2" localSheetId="41">_______p1</definedName>
    <definedName name="red_2" localSheetId="8">_______p1</definedName>
    <definedName name="red_2" localSheetId="43">_______p1</definedName>
    <definedName name="red_2" localSheetId="10">_______p1</definedName>
    <definedName name="red_2" localSheetId="37">_______p1</definedName>
    <definedName name="red_2" localSheetId="12">_______p1</definedName>
    <definedName name="red_2" localSheetId="51">_______p1</definedName>
    <definedName name="red_2" localSheetId="14">_______p1</definedName>
    <definedName name="red_2" localSheetId="23">_______p1</definedName>
    <definedName name="red_2" localSheetId="55">_______p1</definedName>
    <definedName name="red_2" localSheetId="47">_______p1</definedName>
    <definedName name="red_2" localSheetId="18">_______p1</definedName>
    <definedName name="red_2" localSheetId="45">_______p1</definedName>
    <definedName name="red_2" localSheetId="16">_______p1</definedName>
    <definedName name="red_2">_______p1</definedName>
    <definedName name="red_3" localSheetId="39">_______p1</definedName>
    <definedName name="red_3" localSheetId="20">_______p1</definedName>
    <definedName name="red_3" localSheetId="4">_______p1</definedName>
    <definedName name="red_3" localSheetId="25">_______p1</definedName>
    <definedName name="red_3" localSheetId="27">_______p1</definedName>
    <definedName name="red_3" localSheetId="31">_______p1</definedName>
    <definedName name="red_3" localSheetId="35">_______p1</definedName>
    <definedName name="red_3" localSheetId="33">_______p1</definedName>
    <definedName name="red_3" localSheetId="53">_______p1</definedName>
    <definedName name="red_3" localSheetId="29">_______p1</definedName>
    <definedName name="red_3" localSheetId="49">_______p1</definedName>
    <definedName name="red_3" localSheetId="6">_______p1</definedName>
    <definedName name="red_3" localSheetId="41">_______p1</definedName>
    <definedName name="red_3" localSheetId="8">_______p1</definedName>
    <definedName name="red_3" localSheetId="43">_______p1</definedName>
    <definedName name="red_3" localSheetId="10">_______p1</definedName>
    <definedName name="red_3" localSheetId="37">_______p1</definedName>
    <definedName name="red_3" localSheetId="12">_______p1</definedName>
    <definedName name="red_3" localSheetId="51">_______p1</definedName>
    <definedName name="red_3" localSheetId="14">_______p1</definedName>
    <definedName name="red_3" localSheetId="23">_______p1</definedName>
    <definedName name="red_3" localSheetId="55">_______p1</definedName>
    <definedName name="red_3" localSheetId="47">_______p1</definedName>
    <definedName name="red_3" localSheetId="18">_______p1</definedName>
    <definedName name="red_3" localSheetId="45">_______p1</definedName>
    <definedName name="red_3" localSheetId="16">_______p1</definedName>
    <definedName name="red_3">_______p1</definedName>
    <definedName name="red_4" localSheetId="39">_______p1</definedName>
    <definedName name="red_4" localSheetId="20">_______p1</definedName>
    <definedName name="red_4" localSheetId="4">_______p1</definedName>
    <definedName name="red_4" localSheetId="25">_______p1</definedName>
    <definedName name="red_4" localSheetId="27">_______p1</definedName>
    <definedName name="red_4" localSheetId="31">_______p1</definedName>
    <definedName name="red_4" localSheetId="35">_______p1</definedName>
    <definedName name="red_4" localSheetId="33">_______p1</definedName>
    <definedName name="red_4" localSheetId="53">_______p1</definedName>
    <definedName name="red_4" localSheetId="29">_______p1</definedName>
    <definedName name="red_4" localSheetId="49">_______p1</definedName>
    <definedName name="red_4" localSheetId="6">_______p1</definedName>
    <definedName name="red_4" localSheetId="41">_______p1</definedName>
    <definedName name="red_4" localSheetId="8">_______p1</definedName>
    <definedName name="red_4" localSheetId="43">_______p1</definedName>
    <definedName name="red_4" localSheetId="10">_______p1</definedName>
    <definedName name="red_4" localSheetId="37">_______p1</definedName>
    <definedName name="red_4" localSheetId="12">_______p1</definedName>
    <definedName name="red_4" localSheetId="51">_______p1</definedName>
    <definedName name="red_4" localSheetId="14">_______p1</definedName>
    <definedName name="red_4" localSheetId="23">_______p1</definedName>
    <definedName name="red_4" localSheetId="55">_______p1</definedName>
    <definedName name="red_4" localSheetId="47">_______p1</definedName>
    <definedName name="red_4" localSheetId="18">_______p1</definedName>
    <definedName name="red_4" localSheetId="45">_______p1</definedName>
    <definedName name="red_4" localSheetId="16">_______p1</definedName>
    <definedName name="red_4">_______p1</definedName>
    <definedName name="Redes" hidden="1">#REF!</definedName>
    <definedName name="reer" localSheetId="25" hidden="1">{"Cons_Occ_Lar",#N/A,FALSE,"márgenes";"Cen_met",#N/A,FALSE,"márgenes";"Ori_pl",#N/A,FALSE,"márgenes"}</definedName>
    <definedName name="reer" localSheetId="27" hidden="1">{"Cons_Occ_Lar",#N/A,FALSE,"márgenes";"Cen_met",#N/A,FALSE,"márgenes";"Ori_pl",#N/A,FALSE,"márgenes"}</definedName>
    <definedName name="reer" localSheetId="31" hidden="1">{"Cons_Occ_Lar",#N/A,FALSE,"márgenes";"Cen_met",#N/A,FALSE,"márgenes";"Ori_pl",#N/A,FALSE,"márgenes"}</definedName>
    <definedName name="reer" localSheetId="29" hidden="1">{"Cons_Occ_Lar",#N/A,FALSE,"márgenes";"Cen_met",#N/A,FALSE,"márgenes";"Ori_pl",#N/A,FALSE,"márgenes"}</definedName>
    <definedName name="reer" localSheetId="23" hidden="1">{"Cons_Occ_Lar",#N/A,FALSE,"márgenes";"Cen_met",#N/A,FALSE,"márgenes";"Ori_pl",#N/A,FALSE,"márgenes"}</definedName>
    <definedName name="reer" localSheetId="55" hidden="1">{"Cons_Occ_Lar",#N/A,FALSE,"márgenes";"Cen_met",#N/A,FALSE,"márgenes";"Ori_pl",#N/A,FALSE,"márgenes"}</definedName>
    <definedName name="reer" hidden="1">{"Cons_Occ_Lar",#N/A,FALSE,"márgenes";"Cen_met",#N/A,FALSE,"márgenes";"Ori_pl",#N/A,FALSE,"márgenes"}</definedName>
    <definedName name="REF">#REF!</definedName>
    <definedName name="refeicao">#REF!</definedName>
    <definedName name="refresh">#REF!</definedName>
    <definedName name="REGCIDADE">#REF!</definedName>
    <definedName name="REGERGERF" hidden="1">#REF!</definedName>
    <definedName name="Região">#REF!</definedName>
    <definedName name="REGINA">#REF!</definedName>
    <definedName name="REGIOEMISS">#REF!</definedName>
    <definedName name="Regionais" localSheetId="25" hidden="1">{"DLP_FOL_06",#N/A,FALSE,"RE1003"}</definedName>
    <definedName name="Regionais" localSheetId="27" hidden="1">{"DLP_FOL_06",#N/A,FALSE,"RE1003"}</definedName>
    <definedName name="Regionais" localSheetId="31" hidden="1">{"DLP_FOL_06",#N/A,FALSE,"RE1003"}</definedName>
    <definedName name="Regionais" localSheetId="29" hidden="1">{"DLP_FOL_06",#N/A,FALSE,"RE1003"}</definedName>
    <definedName name="Regionais" localSheetId="23" hidden="1">{"DLP_FOL_06",#N/A,FALSE,"RE1003"}</definedName>
    <definedName name="Regionais" localSheetId="55" hidden="1">{"DLP_FOL_06",#N/A,FALSE,"RE1003"}</definedName>
    <definedName name="Regionais" hidden="1">{"DLP_FOL_06",#N/A,FALSE,"RE1003"}</definedName>
    <definedName name="Reimbursement">"Reembolso"</definedName>
    <definedName name="REL.LOCAIS" localSheetId="39">[1]!_p1</definedName>
    <definedName name="REL.LOCAIS" localSheetId="20">[1]!_p1</definedName>
    <definedName name="REL.LOCAIS" localSheetId="4">[1]!_p1</definedName>
    <definedName name="REL.LOCAIS" localSheetId="25">[1]!_p1</definedName>
    <definedName name="REL.LOCAIS" localSheetId="27">[1]!_p1</definedName>
    <definedName name="REL.LOCAIS" localSheetId="31">[1]!_p1</definedName>
    <definedName name="REL.LOCAIS" localSheetId="35">[1]!_p1</definedName>
    <definedName name="REL.LOCAIS" localSheetId="33">[1]!_p1</definedName>
    <definedName name="REL.LOCAIS" localSheetId="53">[1]!_p1</definedName>
    <definedName name="REL.LOCAIS" localSheetId="29">[1]!_p1</definedName>
    <definedName name="REL.LOCAIS" localSheetId="49">[1]!_p1</definedName>
    <definedName name="REL.LOCAIS" localSheetId="6">[1]!_p1</definedName>
    <definedName name="REL.LOCAIS" localSheetId="41">[1]!_p1</definedName>
    <definedName name="REL.LOCAIS" localSheetId="8">[1]!_p1</definedName>
    <definedName name="REL.LOCAIS" localSheetId="43">[1]!_p1</definedName>
    <definedName name="REL.LOCAIS" localSheetId="10">[1]!_p1</definedName>
    <definedName name="REL.LOCAIS" localSheetId="37">[1]!_p1</definedName>
    <definedName name="REL.LOCAIS" localSheetId="12">[1]!_p1</definedName>
    <definedName name="REL.LOCAIS" localSheetId="51">[1]!_p1</definedName>
    <definedName name="REL.LOCAIS" localSheetId="14">[1]!_p1</definedName>
    <definedName name="REL.LOCAIS" localSheetId="23">[1]!_p1</definedName>
    <definedName name="REL.LOCAIS" localSheetId="55">[0]!_p1</definedName>
    <definedName name="REL.LOCAIS" localSheetId="47">[1]!_p1</definedName>
    <definedName name="REL.LOCAIS" localSheetId="18">[1]!_p1</definedName>
    <definedName name="REL.LOCAIS" localSheetId="45">[1]!_p1</definedName>
    <definedName name="REL.LOCAIS" localSheetId="16">[1]!_p1</definedName>
    <definedName name="REL.LOCAIS">[0]!_p1</definedName>
    <definedName name="REL.LOCAIS_1" localSheetId="39">_p1</definedName>
    <definedName name="REL.LOCAIS_1" localSheetId="20">_p1</definedName>
    <definedName name="REL.LOCAIS_1" localSheetId="4">_p1</definedName>
    <definedName name="REL.LOCAIS_1" localSheetId="25">_p1</definedName>
    <definedName name="REL.LOCAIS_1" localSheetId="27">_p1</definedName>
    <definedName name="REL.LOCAIS_1" localSheetId="31">_p1</definedName>
    <definedName name="REL.LOCAIS_1" localSheetId="35">_p1</definedName>
    <definedName name="REL.LOCAIS_1" localSheetId="33">_p1</definedName>
    <definedName name="REL.LOCAIS_1" localSheetId="53">_p1</definedName>
    <definedName name="REL.LOCAIS_1" localSheetId="29">_p1</definedName>
    <definedName name="REL.LOCAIS_1" localSheetId="49">_p1</definedName>
    <definedName name="REL.LOCAIS_1" localSheetId="6">_p1</definedName>
    <definedName name="REL.LOCAIS_1" localSheetId="41">_p1</definedName>
    <definedName name="REL.LOCAIS_1" localSheetId="8">_p1</definedName>
    <definedName name="REL.LOCAIS_1" localSheetId="43">_p1</definedName>
    <definedName name="REL.LOCAIS_1" localSheetId="10">_p1</definedName>
    <definedName name="REL.LOCAIS_1" localSheetId="37">_p1</definedName>
    <definedName name="REL.LOCAIS_1" localSheetId="12">_p1</definedName>
    <definedName name="REL.LOCAIS_1" localSheetId="51">_p1</definedName>
    <definedName name="REL.LOCAIS_1" localSheetId="14">_p1</definedName>
    <definedName name="REL.LOCAIS_1" localSheetId="23">_p1</definedName>
    <definedName name="REL.LOCAIS_1" localSheetId="55">_p1</definedName>
    <definedName name="REL.LOCAIS_1" localSheetId="47">_p1</definedName>
    <definedName name="REL.LOCAIS_1" localSheetId="18">_p1</definedName>
    <definedName name="REL.LOCAIS_1" localSheetId="45">_p1</definedName>
    <definedName name="REL.LOCAIS_1" localSheetId="16">_p1</definedName>
    <definedName name="REL.LOCAIS_1">_p1</definedName>
    <definedName name="REL.LOCAIS_10">#N/A</definedName>
    <definedName name="REL.LOCAIS_15">#N/A</definedName>
    <definedName name="REL.LOCAIS_16">#N/A</definedName>
    <definedName name="REL.LOCAIS_17">#N/A</definedName>
    <definedName name="REL.LOCAIS_18">#N/A</definedName>
    <definedName name="REL.LOCAIS_19">#N/A</definedName>
    <definedName name="REL.LOCAIS_2">#N/A</definedName>
    <definedName name="REL.LOCAIS_22">#N/A</definedName>
    <definedName name="REL.LOCAIS_3">#N/A</definedName>
    <definedName name="REL.LOCAIS_4">#N/A</definedName>
    <definedName name="RELAÇÃO">#REF!</definedName>
    <definedName name="RELAÇÃO_1">#REF!</definedName>
    <definedName name="RELAÇÃO_3">#REF!</definedName>
    <definedName name="Relação_Busdoor" hidden="1">#REF!</definedName>
    <definedName name="RELATÓRIO_CBCC_ATENDENTES_Tabela_de_referência_cruzada">#REF!</definedName>
    <definedName name="relmc">#REF!</definedName>
    <definedName name="REL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REL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REL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REL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REL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REL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RELO" hidden="1">{#N/A,#N/A,FALSE,"SP1-OUT";#N/A,#N/A,FALSE,"SP1-NOV";#N/A,#N/A,FALSE,"SANT-OUT";#N/A,#N/A,FALSE,"SANT-NOV";#N/A,#N/A,FALSE,"CAMP-OUT";#N/A,#N/A,FALSE,"CAMP-NOV";#N/A,#N/A,FALSE,"CRONO 1";#N/A,#N/A,FALSE,"CAPA"}</definedName>
    <definedName name="RELOGIOS" localSheetId="39">OFFSET([1]!START,0,0,1,1)</definedName>
    <definedName name="RELOGIOS" localSheetId="20">OFFSET([1]!START,0,0,1,1)</definedName>
    <definedName name="RELOGIOS" localSheetId="4">OFFSET([1]!START,0,0,1,1)</definedName>
    <definedName name="RELOGIOS" localSheetId="25">OFFSET([1]!START,0,0,1,1)</definedName>
    <definedName name="RELOGIOS" localSheetId="27">OFFSET([1]!START,0,0,1,1)</definedName>
    <definedName name="RELOGIOS" localSheetId="31">OFFSET([1]!START,0,0,1,1)</definedName>
    <definedName name="RELOGIOS" localSheetId="35">OFFSET([1]!START,0,0,1,1)</definedName>
    <definedName name="RELOGIOS" localSheetId="33">OFFSET([1]!START,0,0,1,1)</definedName>
    <definedName name="RELOGIOS" localSheetId="53">OFFSET([1]!START,0,0,1,1)</definedName>
    <definedName name="RELOGIOS" localSheetId="29">OFFSET([1]!START,0,0,1,1)</definedName>
    <definedName name="RELOGIOS" localSheetId="49">OFFSET([1]!START,0,0,1,1)</definedName>
    <definedName name="RELOGIOS" localSheetId="6">OFFSET([1]!START,0,0,1,1)</definedName>
    <definedName name="RELOGIOS" localSheetId="41">OFFSET([1]!START,0,0,1,1)</definedName>
    <definedName name="RELOGIOS" localSheetId="8">OFFSET([1]!START,0,0,1,1)</definedName>
    <definedName name="RELOGIOS" localSheetId="43">OFFSET([1]!START,0,0,1,1)</definedName>
    <definedName name="RELOGIOS" localSheetId="10">OFFSET([1]!START,0,0,1,1)</definedName>
    <definedName name="RELOGIOS" localSheetId="37">OFFSET([1]!START,0,0,1,1)</definedName>
    <definedName name="RELOGIOS" localSheetId="12">OFFSET([1]!START,0,0,1,1)</definedName>
    <definedName name="RELOGIOS" localSheetId="51">OFFSET([1]!START,0,0,1,1)</definedName>
    <definedName name="RELOGIOS" localSheetId="14">OFFSET([1]!START,0,0,1,1)</definedName>
    <definedName name="RELOGIOS" localSheetId="23">OFFSET([1]!START,0,0,1,1)</definedName>
    <definedName name="RELOGIOS" localSheetId="55">OFFSET([0]!START,0,0,1,1)</definedName>
    <definedName name="RELOGIOS" localSheetId="47">OFFSET([1]!START,0,0,1,1)</definedName>
    <definedName name="RELOGIOS" localSheetId="18">OFFSET([1]!START,0,0,1,1)</definedName>
    <definedName name="RELOGIOS" localSheetId="45">OFFSET([1]!START,0,0,1,1)</definedName>
    <definedName name="RELOGIOS" localSheetId="16">OFFSET([1]!START,0,0,1,1)</definedName>
    <definedName name="RELOGIOS">OFFSET([0]!START,0,0,1,1)</definedName>
    <definedName name="renata">#REF!</definedName>
    <definedName name="Renda">#REF!</definedName>
    <definedName name="renew">#REF!</definedName>
    <definedName name="rent_final">#REF!</definedName>
    <definedName name="rentabilidade">#REF!</definedName>
    <definedName name="reqs" localSheetId="39">[1]!____p1</definedName>
    <definedName name="reqs" localSheetId="20">[1]!____p1</definedName>
    <definedName name="reqs" localSheetId="4">[1]!____p1</definedName>
    <definedName name="reqs" localSheetId="25">[1]!____p1</definedName>
    <definedName name="reqs" localSheetId="27">[1]!____p1</definedName>
    <definedName name="reqs" localSheetId="31">[1]!____p1</definedName>
    <definedName name="reqs" localSheetId="35">[1]!____p1</definedName>
    <definedName name="reqs" localSheetId="33">[1]!____p1</definedName>
    <definedName name="reqs" localSheetId="53">[1]!____p1</definedName>
    <definedName name="reqs" localSheetId="29">[1]!____p1</definedName>
    <definedName name="reqs" localSheetId="49">[1]!____p1</definedName>
    <definedName name="reqs" localSheetId="6">[1]!____p1</definedName>
    <definedName name="reqs" localSheetId="41">[1]!____p1</definedName>
    <definedName name="reqs" localSheetId="8">[1]!____p1</definedName>
    <definedName name="reqs" localSheetId="43">[1]!____p1</definedName>
    <definedName name="reqs" localSheetId="10">[1]!____p1</definedName>
    <definedName name="reqs" localSheetId="37">[1]!____p1</definedName>
    <definedName name="reqs" localSheetId="12">[1]!____p1</definedName>
    <definedName name="reqs" localSheetId="51">[1]!____p1</definedName>
    <definedName name="reqs" localSheetId="14">[1]!____p1</definedName>
    <definedName name="reqs" localSheetId="23">[1]!____p1</definedName>
    <definedName name="reqs" localSheetId="55">[0]!____p1</definedName>
    <definedName name="reqs" localSheetId="47">[1]!____p1</definedName>
    <definedName name="reqs" localSheetId="18">[1]!____p1</definedName>
    <definedName name="reqs" localSheetId="45">[1]!____p1</definedName>
    <definedName name="reqs" localSheetId="16">[1]!____p1</definedName>
    <definedName name="reqs">[0]!____p1</definedName>
    <definedName name="reqs_1" localSheetId="39">_______p1</definedName>
    <definedName name="reqs_1" localSheetId="20">_______p1</definedName>
    <definedName name="reqs_1" localSheetId="4">_______p1</definedName>
    <definedName name="reqs_1" localSheetId="25">_______p1</definedName>
    <definedName name="reqs_1" localSheetId="27">_______p1</definedName>
    <definedName name="reqs_1" localSheetId="31">_______p1</definedName>
    <definedName name="reqs_1" localSheetId="35">_______p1</definedName>
    <definedName name="reqs_1" localSheetId="33">_______p1</definedName>
    <definedName name="reqs_1" localSheetId="53">_______p1</definedName>
    <definedName name="reqs_1" localSheetId="29">_______p1</definedName>
    <definedName name="reqs_1" localSheetId="49">_______p1</definedName>
    <definedName name="reqs_1" localSheetId="6">_______p1</definedName>
    <definedName name="reqs_1" localSheetId="41">_______p1</definedName>
    <definedName name="reqs_1" localSheetId="8">_______p1</definedName>
    <definedName name="reqs_1" localSheetId="43">_______p1</definedName>
    <definedName name="reqs_1" localSheetId="10">_______p1</definedName>
    <definedName name="reqs_1" localSheetId="37">_______p1</definedName>
    <definedName name="reqs_1" localSheetId="12">_______p1</definedName>
    <definedName name="reqs_1" localSheetId="51">_______p1</definedName>
    <definedName name="reqs_1" localSheetId="14">_______p1</definedName>
    <definedName name="reqs_1" localSheetId="23">_______p1</definedName>
    <definedName name="reqs_1" localSheetId="55">_______p1</definedName>
    <definedName name="reqs_1" localSheetId="47">_______p1</definedName>
    <definedName name="reqs_1" localSheetId="18">_______p1</definedName>
    <definedName name="reqs_1" localSheetId="45">_______p1</definedName>
    <definedName name="reqs_1" localSheetId="16">_______p1</definedName>
    <definedName name="reqs_1">_______p1</definedName>
    <definedName name="reqs_2" localSheetId="39">_______p1</definedName>
    <definedName name="reqs_2" localSheetId="20">_______p1</definedName>
    <definedName name="reqs_2" localSheetId="4">_______p1</definedName>
    <definedName name="reqs_2" localSheetId="25">_______p1</definedName>
    <definedName name="reqs_2" localSheetId="27">_______p1</definedName>
    <definedName name="reqs_2" localSheetId="31">_______p1</definedName>
    <definedName name="reqs_2" localSheetId="35">_______p1</definedName>
    <definedName name="reqs_2" localSheetId="33">_______p1</definedName>
    <definedName name="reqs_2" localSheetId="53">_______p1</definedName>
    <definedName name="reqs_2" localSheetId="29">_______p1</definedName>
    <definedName name="reqs_2" localSheetId="49">_______p1</definedName>
    <definedName name="reqs_2" localSheetId="6">_______p1</definedName>
    <definedName name="reqs_2" localSheetId="41">_______p1</definedName>
    <definedName name="reqs_2" localSheetId="8">_______p1</definedName>
    <definedName name="reqs_2" localSheetId="43">_______p1</definedName>
    <definedName name="reqs_2" localSheetId="10">_______p1</definedName>
    <definedName name="reqs_2" localSheetId="37">_______p1</definedName>
    <definedName name="reqs_2" localSheetId="12">_______p1</definedName>
    <definedName name="reqs_2" localSheetId="51">_______p1</definedName>
    <definedName name="reqs_2" localSheetId="14">_______p1</definedName>
    <definedName name="reqs_2" localSheetId="23">_______p1</definedName>
    <definedName name="reqs_2" localSheetId="55">_______p1</definedName>
    <definedName name="reqs_2" localSheetId="47">_______p1</definedName>
    <definedName name="reqs_2" localSheetId="18">_______p1</definedName>
    <definedName name="reqs_2" localSheetId="45">_______p1</definedName>
    <definedName name="reqs_2" localSheetId="16">_______p1</definedName>
    <definedName name="reqs_2">_______p1</definedName>
    <definedName name="reqs_3" localSheetId="39">_______p1</definedName>
    <definedName name="reqs_3" localSheetId="20">_______p1</definedName>
    <definedName name="reqs_3" localSheetId="4">_______p1</definedName>
    <definedName name="reqs_3" localSheetId="25">_______p1</definedName>
    <definedName name="reqs_3" localSheetId="27">_______p1</definedName>
    <definedName name="reqs_3" localSheetId="31">_______p1</definedName>
    <definedName name="reqs_3" localSheetId="35">_______p1</definedName>
    <definedName name="reqs_3" localSheetId="33">_______p1</definedName>
    <definedName name="reqs_3" localSheetId="53">_______p1</definedName>
    <definedName name="reqs_3" localSheetId="29">_______p1</definedName>
    <definedName name="reqs_3" localSheetId="49">_______p1</definedName>
    <definedName name="reqs_3" localSheetId="6">_______p1</definedName>
    <definedName name="reqs_3" localSheetId="41">_______p1</definedName>
    <definedName name="reqs_3" localSheetId="8">_______p1</definedName>
    <definedName name="reqs_3" localSheetId="43">_______p1</definedName>
    <definedName name="reqs_3" localSheetId="10">_______p1</definedName>
    <definedName name="reqs_3" localSheetId="37">_______p1</definedName>
    <definedName name="reqs_3" localSheetId="12">_______p1</definedName>
    <definedName name="reqs_3" localSheetId="51">_______p1</definedName>
    <definedName name="reqs_3" localSheetId="14">_______p1</definedName>
    <definedName name="reqs_3" localSheetId="23">_______p1</definedName>
    <definedName name="reqs_3" localSheetId="55">_______p1</definedName>
    <definedName name="reqs_3" localSheetId="47">_______p1</definedName>
    <definedName name="reqs_3" localSheetId="18">_______p1</definedName>
    <definedName name="reqs_3" localSheetId="45">_______p1</definedName>
    <definedName name="reqs_3" localSheetId="16">_______p1</definedName>
    <definedName name="reqs_3">_______p1</definedName>
    <definedName name="reqs_4" localSheetId="39">_______p1</definedName>
    <definedName name="reqs_4" localSheetId="20">_______p1</definedName>
    <definedName name="reqs_4" localSheetId="4">_______p1</definedName>
    <definedName name="reqs_4" localSheetId="25">_______p1</definedName>
    <definedName name="reqs_4" localSheetId="27">_______p1</definedName>
    <definedName name="reqs_4" localSheetId="31">_______p1</definedName>
    <definedName name="reqs_4" localSheetId="35">_______p1</definedName>
    <definedName name="reqs_4" localSheetId="33">_______p1</definedName>
    <definedName name="reqs_4" localSheetId="53">_______p1</definedName>
    <definedName name="reqs_4" localSheetId="29">_______p1</definedName>
    <definedName name="reqs_4" localSheetId="49">_______p1</definedName>
    <definedName name="reqs_4" localSheetId="6">_______p1</definedName>
    <definedName name="reqs_4" localSheetId="41">_______p1</definedName>
    <definedName name="reqs_4" localSheetId="8">_______p1</definedName>
    <definedName name="reqs_4" localSheetId="43">_______p1</definedName>
    <definedName name="reqs_4" localSheetId="10">_______p1</definedName>
    <definedName name="reqs_4" localSheetId="37">_______p1</definedName>
    <definedName name="reqs_4" localSheetId="12">_______p1</definedName>
    <definedName name="reqs_4" localSheetId="51">_______p1</definedName>
    <definedName name="reqs_4" localSheetId="14">_______p1</definedName>
    <definedName name="reqs_4" localSheetId="23">_______p1</definedName>
    <definedName name="reqs_4" localSheetId="55">_______p1</definedName>
    <definedName name="reqs_4" localSheetId="47">_______p1</definedName>
    <definedName name="reqs_4" localSheetId="18">_______p1</definedName>
    <definedName name="reqs_4" localSheetId="45">_______p1</definedName>
    <definedName name="reqs_4" localSheetId="16">_______p1</definedName>
    <definedName name="reqs_4">_______p1</definedName>
    <definedName name="REQUE" hidden="1">#REF!</definedName>
    <definedName name="Requête10">#REF!</definedName>
    <definedName name="rere" localSheetId="39">[1]!_p1</definedName>
    <definedName name="rere" localSheetId="20">[1]!_p1</definedName>
    <definedName name="rere" localSheetId="4">[1]!_p1</definedName>
    <definedName name="rere" localSheetId="25">[1]!_p1</definedName>
    <definedName name="rere" localSheetId="27">[1]!_p1</definedName>
    <definedName name="rere" localSheetId="31">[1]!_p1</definedName>
    <definedName name="rere" localSheetId="35">[1]!_p1</definedName>
    <definedName name="rere" localSheetId="33">[1]!_p1</definedName>
    <definedName name="rere" localSheetId="53">[1]!_p1</definedName>
    <definedName name="rere" localSheetId="29">[1]!_p1</definedName>
    <definedName name="rere" localSheetId="49">[1]!_p1</definedName>
    <definedName name="rere" localSheetId="6">[1]!_p1</definedName>
    <definedName name="rere" localSheetId="41">[1]!_p1</definedName>
    <definedName name="rere" localSheetId="8">[1]!_p1</definedName>
    <definedName name="rere" localSheetId="43">[1]!_p1</definedName>
    <definedName name="rere" localSheetId="10">[1]!_p1</definedName>
    <definedName name="rere" localSheetId="37">[1]!_p1</definedName>
    <definedName name="rere" localSheetId="12">[1]!_p1</definedName>
    <definedName name="rere" localSheetId="51">[1]!_p1</definedName>
    <definedName name="rere" localSheetId="14">[1]!_p1</definedName>
    <definedName name="rere" localSheetId="23">[1]!_p1</definedName>
    <definedName name="rere" localSheetId="55">[0]!_p1</definedName>
    <definedName name="rere" localSheetId="47">[1]!_p1</definedName>
    <definedName name="rere" localSheetId="18">[1]!_p1</definedName>
    <definedName name="rere" localSheetId="45">[1]!_p1</definedName>
    <definedName name="rere" localSheetId="16">[1]!_p1</definedName>
    <definedName name="rere">[0]!_p1</definedName>
    <definedName name="rererer" localSheetId="39">[1]!_p1</definedName>
    <definedName name="rererer" localSheetId="20">[1]!_p1</definedName>
    <definedName name="rererer" localSheetId="4">[1]!_p1</definedName>
    <definedName name="rererer" localSheetId="25">[1]!_p1</definedName>
    <definedName name="rererer" localSheetId="27">[1]!_p1</definedName>
    <definedName name="rererer" localSheetId="31">[1]!_p1</definedName>
    <definedName name="rererer" localSheetId="35">[1]!_p1</definedName>
    <definedName name="rererer" localSheetId="33">[1]!_p1</definedName>
    <definedName name="rererer" localSheetId="53">[1]!_p1</definedName>
    <definedName name="rererer" localSheetId="29">[1]!_p1</definedName>
    <definedName name="rererer" localSheetId="49">[1]!_p1</definedName>
    <definedName name="rererer" localSheetId="6">[1]!_p1</definedName>
    <definedName name="rererer" localSheetId="41">[1]!_p1</definedName>
    <definedName name="rererer" localSheetId="8">[1]!_p1</definedName>
    <definedName name="rererer" localSheetId="43">[1]!_p1</definedName>
    <definedName name="rererer" localSheetId="10">[1]!_p1</definedName>
    <definedName name="rererer" localSheetId="37">[1]!_p1</definedName>
    <definedName name="rererer" localSheetId="12">[1]!_p1</definedName>
    <definedName name="rererer" localSheetId="51">[1]!_p1</definedName>
    <definedName name="rererer" localSheetId="14">[1]!_p1</definedName>
    <definedName name="rererer" localSheetId="23">[1]!_p1</definedName>
    <definedName name="rererer" localSheetId="55">[0]!_p1</definedName>
    <definedName name="rererer" localSheetId="47">[1]!_p1</definedName>
    <definedName name="rererer" localSheetId="18">[1]!_p1</definedName>
    <definedName name="rererer" localSheetId="45">[1]!_p1</definedName>
    <definedName name="rererer" localSheetId="16">[1]!_p1</definedName>
    <definedName name="rererer">[0]!_p1</definedName>
    <definedName name="rererererre" localSheetId="39">[1]!_p1</definedName>
    <definedName name="rererererre" localSheetId="20">[1]!_p1</definedName>
    <definedName name="rererererre" localSheetId="4">[1]!_p1</definedName>
    <definedName name="rererererre" localSheetId="25">[1]!_p1</definedName>
    <definedName name="rererererre" localSheetId="27">[1]!_p1</definedName>
    <definedName name="rererererre" localSheetId="31">[1]!_p1</definedName>
    <definedName name="rererererre" localSheetId="35">[1]!_p1</definedName>
    <definedName name="rererererre" localSheetId="33">[1]!_p1</definedName>
    <definedName name="rererererre" localSheetId="53">[1]!_p1</definedName>
    <definedName name="rererererre" localSheetId="29">[1]!_p1</definedName>
    <definedName name="rererererre" localSheetId="49">[1]!_p1</definedName>
    <definedName name="rererererre" localSheetId="6">[1]!_p1</definedName>
    <definedName name="rererererre" localSheetId="41">[1]!_p1</definedName>
    <definedName name="rererererre" localSheetId="8">[1]!_p1</definedName>
    <definedName name="rererererre" localSheetId="43">[1]!_p1</definedName>
    <definedName name="rererererre" localSheetId="10">[1]!_p1</definedName>
    <definedName name="rererererre" localSheetId="37">[1]!_p1</definedName>
    <definedName name="rererererre" localSheetId="12">[1]!_p1</definedName>
    <definedName name="rererererre" localSheetId="51">[1]!_p1</definedName>
    <definedName name="rererererre" localSheetId="14">[1]!_p1</definedName>
    <definedName name="rererererre" localSheetId="23">[1]!_p1</definedName>
    <definedName name="rererererre" localSheetId="55">[0]!_p1</definedName>
    <definedName name="rererererre" localSheetId="47">[1]!_p1</definedName>
    <definedName name="rererererre" localSheetId="18">[1]!_p1</definedName>
    <definedName name="rererererre" localSheetId="45">[1]!_p1</definedName>
    <definedName name="rererererre" localSheetId="16">[1]!_p1</definedName>
    <definedName name="rererererre">[0]!_p1</definedName>
    <definedName name="rerwertqwte" localSheetId="25" hidden="1">{#N/A,#N/A,FALSE,"CARATUL";#N/A,#N/A,FALSE,"PROFIT AND LOSS";#N/A,#N/A,FALSE,"GRAFICO_PBT";#N/A,#N/A,FALSE,"EXPLIC.VARIANTE";#N/A,#N/A,FALSE,"GENERAL EXP.AREA"}</definedName>
    <definedName name="rerwertqwte" localSheetId="27" hidden="1">{#N/A,#N/A,FALSE,"CARATUL";#N/A,#N/A,FALSE,"PROFIT AND LOSS";#N/A,#N/A,FALSE,"GRAFICO_PBT";#N/A,#N/A,FALSE,"EXPLIC.VARIANTE";#N/A,#N/A,FALSE,"GENERAL EXP.AREA"}</definedName>
    <definedName name="rerwertqwte" localSheetId="31" hidden="1">{#N/A,#N/A,FALSE,"CARATUL";#N/A,#N/A,FALSE,"PROFIT AND LOSS";#N/A,#N/A,FALSE,"GRAFICO_PBT";#N/A,#N/A,FALSE,"EXPLIC.VARIANTE";#N/A,#N/A,FALSE,"GENERAL EXP.AREA"}</definedName>
    <definedName name="rerwertqwte" localSheetId="29" hidden="1">{#N/A,#N/A,FALSE,"CARATUL";#N/A,#N/A,FALSE,"PROFIT AND LOSS";#N/A,#N/A,FALSE,"GRAFICO_PBT";#N/A,#N/A,FALSE,"EXPLIC.VARIANTE";#N/A,#N/A,FALSE,"GENERAL EXP.AREA"}</definedName>
    <definedName name="rerwertqwte" localSheetId="23" hidden="1">{#N/A,#N/A,FALSE,"CARATUL";#N/A,#N/A,FALSE,"PROFIT AND LOSS";#N/A,#N/A,FALSE,"GRAFICO_PBT";#N/A,#N/A,FALSE,"EXPLIC.VARIANTE";#N/A,#N/A,FALSE,"GENERAL EXP.AREA"}</definedName>
    <definedName name="rerwertqwte" localSheetId="55" hidden="1">{#N/A,#N/A,FALSE,"CARATUL";#N/A,#N/A,FALSE,"PROFIT AND LOSS";#N/A,#N/A,FALSE,"GRAFICO_PBT";#N/A,#N/A,FALSE,"EXPLIC.VARIANTE";#N/A,#N/A,FALSE,"GENERAL EXP.AREA"}</definedName>
    <definedName name="rerwertqwte" hidden="1">{#N/A,#N/A,FALSE,"CARATUL";#N/A,#N/A,FALSE,"PROFIT AND LOSS";#N/A,#N/A,FALSE,"GRAFICO_PBT";#N/A,#N/A,FALSE,"EXPLIC.VARIANTE";#N/A,#N/A,FALSE,"GENERAL EXP.AREA"}</definedName>
    <definedName name="RES">#REF!</definedName>
    <definedName name="RES.PEREIRA" localSheetId="39">[1]!_p1</definedName>
    <definedName name="RES.PEREIRA" localSheetId="20">[1]!_p1</definedName>
    <definedName name="RES.PEREIRA" localSheetId="4">[1]!_p1</definedName>
    <definedName name="RES.PEREIRA" localSheetId="25">[1]!_p1</definedName>
    <definedName name="RES.PEREIRA" localSheetId="27">[1]!_p1</definedName>
    <definedName name="RES.PEREIRA" localSheetId="31">[1]!_p1</definedName>
    <definedName name="RES.PEREIRA" localSheetId="35">[1]!_p1</definedName>
    <definedName name="RES.PEREIRA" localSheetId="33">[1]!_p1</definedName>
    <definedName name="RES.PEREIRA" localSheetId="53">[1]!_p1</definedName>
    <definedName name="RES.PEREIRA" localSheetId="29">[1]!_p1</definedName>
    <definedName name="RES.PEREIRA" localSheetId="49">[1]!_p1</definedName>
    <definedName name="RES.PEREIRA" localSheetId="6">[1]!_p1</definedName>
    <definedName name="RES.PEREIRA" localSheetId="41">[1]!_p1</definedName>
    <definedName name="RES.PEREIRA" localSheetId="8">[1]!_p1</definedName>
    <definedName name="RES.PEREIRA" localSheetId="43">[1]!_p1</definedName>
    <definedName name="RES.PEREIRA" localSheetId="10">[1]!_p1</definedName>
    <definedName name="RES.PEREIRA" localSheetId="37">[1]!_p1</definedName>
    <definedName name="RES.PEREIRA" localSheetId="12">[1]!_p1</definedName>
    <definedName name="RES.PEREIRA" localSheetId="51">[1]!_p1</definedName>
    <definedName name="RES.PEREIRA" localSheetId="14">[1]!_p1</definedName>
    <definedName name="RES.PEREIRA" localSheetId="23">[1]!_p1</definedName>
    <definedName name="RES.PEREIRA" localSheetId="55">[0]!_p1</definedName>
    <definedName name="RES.PEREIRA" localSheetId="47">[1]!_p1</definedName>
    <definedName name="RES.PEREIRA" localSheetId="18">[1]!_p1</definedName>
    <definedName name="RES.PEREIRA" localSheetId="45">[1]!_p1</definedName>
    <definedName name="RES.PEREIRA" localSheetId="16">[1]!_p1</definedName>
    <definedName name="RES.PEREIRA">[0]!_p1</definedName>
    <definedName name="RES.PEREIRA_1">#N/A</definedName>
    <definedName name="RES.PEREIRA_10">#N/A</definedName>
    <definedName name="RES.PEREIRA_12">#N/A</definedName>
    <definedName name="RES.PEREIRA_15">#N/A</definedName>
    <definedName name="RES.PEREIRA_16">#N/A</definedName>
    <definedName name="RES.PEREIRA_17">#N/A</definedName>
    <definedName name="RES.PEREIRA_18">#N/A</definedName>
    <definedName name="RES.PEREIRA_19">#N/A</definedName>
    <definedName name="RES.PEREIRA_2">#N/A</definedName>
    <definedName name="RES.PEREIRA_20">#N/A</definedName>
    <definedName name="RES.PEREIRA_21">#N/A</definedName>
    <definedName name="RES.PEREIRA_22">#N/A</definedName>
    <definedName name="RES.PEREIRA_3">#N/A</definedName>
    <definedName name="RES.PEREIRA_4">#N/A</definedName>
    <definedName name="RES.PEREIRA_7">#N/A</definedName>
    <definedName name="RES.PEREIRA_8">#N/A</definedName>
    <definedName name="RESPINE">#REF!</definedName>
    <definedName name="restr">#REF!</definedName>
    <definedName name="Resu" localSheetId="25" hidden="1">{#N/A,#N/A,FALSE,"BALLANTINE´S ";#N/A,#N/A,FALSE,"FUNDADOR"}</definedName>
    <definedName name="Resu" localSheetId="27" hidden="1">{#N/A,#N/A,FALSE,"BALLANTINE´S ";#N/A,#N/A,FALSE,"FUNDADOR"}</definedName>
    <definedName name="Resu" localSheetId="31" hidden="1">{#N/A,#N/A,FALSE,"BALLANTINE´S ";#N/A,#N/A,FALSE,"FUNDADOR"}</definedName>
    <definedName name="Resu" localSheetId="29" hidden="1">{#N/A,#N/A,FALSE,"BALLANTINE´S ";#N/A,#N/A,FALSE,"FUNDADOR"}</definedName>
    <definedName name="Resu" localSheetId="23" hidden="1">{#N/A,#N/A,FALSE,"BALLANTINE´S ";#N/A,#N/A,FALSE,"FUNDADOR"}</definedName>
    <definedName name="Resu" localSheetId="55" hidden="1">{#N/A,#N/A,FALSE,"BALLANTINE´S ";#N/A,#N/A,FALSE,"FUNDADOR"}</definedName>
    <definedName name="Resu" hidden="1">{#N/A,#N/A,FALSE,"BALLANTINE´S ";#N/A,#N/A,FALSE,"FUNDADOR"}</definedName>
    <definedName name="Resu_1" localSheetId="25" hidden="1">{#N/A,#N/A,FALSE,"BALLANTINE´S ";#N/A,#N/A,FALSE,"FUNDADOR"}</definedName>
    <definedName name="Resu_1" localSheetId="27" hidden="1">{#N/A,#N/A,FALSE,"BALLANTINE´S ";#N/A,#N/A,FALSE,"FUNDADOR"}</definedName>
    <definedName name="Resu_1" localSheetId="31" hidden="1">{#N/A,#N/A,FALSE,"BALLANTINE´S ";#N/A,#N/A,FALSE,"FUNDADOR"}</definedName>
    <definedName name="Resu_1" localSheetId="29" hidden="1">{#N/A,#N/A,FALSE,"BALLANTINE´S ";#N/A,#N/A,FALSE,"FUNDADOR"}</definedName>
    <definedName name="Resu_1" localSheetId="23" hidden="1">{#N/A,#N/A,FALSE,"BALLANTINE´S ";#N/A,#N/A,FALSE,"FUNDADOR"}</definedName>
    <definedName name="Resu_1" localSheetId="55" hidden="1">{#N/A,#N/A,FALSE,"BALLANTINE´S ";#N/A,#N/A,FALSE,"FUNDADOR"}</definedName>
    <definedName name="Resu_1" hidden="1">{#N/A,#N/A,FALSE,"BALLANTINE´S ";#N/A,#N/A,FALSE,"FUNDADOR"}</definedName>
    <definedName name="Resu_2" localSheetId="25" hidden="1">{#N/A,#N/A,FALSE,"BALLANTINE´S ";#N/A,#N/A,FALSE,"FUNDADOR"}</definedName>
    <definedName name="Resu_2" localSheetId="27" hidden="1">{#N/A,#N/A,FALSE,"BALLANTINE´S ";#N/A,#N/A,FALSE,"FUNDADOR"}</definedName>
    <definedName name="Resu_2" localSheetId="31" hidden="1">{#N/A,#N/A,FALSE,"BALLANTINE´S ";#N/A,#N/A,FALSE,"FUNDADOR"}</definedName>
    <definedName name="Resu_2" localSheetId="29" hidden="1">{#N/A,#N/A,FALSE,"BALLANTINE´S ";#N/A,#N/A,FALSE,"FUNDADOR"}</definedName>
    <definedName name="Resu_2" localSheetId="23" hidden="1">{#N/A,#N/A,FALSE,"BALLANTINE´S ";#N/A,#N/A,FALSE,"FUNDADOR"}</definedName>
    <definedName name="Resu_2" localSheetId="55" hidden="1">{#N/A,#N/A,FALSE,"BALLANTINE´S ";#N/A,#N/A,FALSE,"FUNDADOR"}</definedName>
    <definedName name="Resu_2" hidden="1">{#N/A,#N/A,FALSE,"BALLANTINE´S ";#N/A,#N/A,FALSE,"FUNDADOR"}</definedName>
    <definedName name="Resu_3" localSheetId="25" hidden="1">{#N/A,#N/A,FALSE,"BALLANTINE´S ";#N/A,#N/A,FALSE,"FUNDADOR"}</definedName>
    <definedName name="Resu_3" localSheetId="27" hidden="1">{#N/A,#N/A,FALSE,"BALLANTINE´S ";#N/A,#N/A,FALSE,"FUNDADOR"}</definedName>
    <definedName name="Resu_3" localSheetId="31" hidden="1">{#N/A,#N/A,FALSE,"BALLANTINE´S ";#N/A,#N/A,FALSE,"FUNDADOR"}</definedName>
    <definedName name="Resu_3" localSheetId="29" hidden="1">{#N/A,#N/A,FALSE,"BALLANTINE´S ";#N/A,#N/A,FALSE,"FUNDADOR"}</definedName>
    <definedName name="Resu_3" localSheetId="23" hidden="1">{#N/A,#N/A,FALSE,"BALLANTINE´S ";#N/A,#N/A,FALSE,"FUNDADOR"}</definedName>
    <definedName name="Resu_3" localSheetId="55" hidden="1">{#N/A,#N/A,FALSE,"BALLANTINE´S ";#N/A,#N/A,FALSE,"FUNDADOR"}</definedName>
    <definedName name="Resu_3" hidden="1">{#N/A,#N/A,FALSE,"BALLANTINE´S ";#N/A,#N/A,FALSE,"FUNDADOR"}</definedName>
    <definedName name="Resu_4" localSheetId="25" hidden="1">{#N/A,#N/A,FALSE,"BALLANTINE´S ";#N/A,#N/A,FALSE,"FUNDADOR"}</definedName>
    <definedName name="Resu_4" localSheetId="27" hidden="1">{#N/A,#N/A,FALSE,"BALLANTINE´S ";#N/A,#N/A,FALSE,"FUNDADOR"}</definedName>
    <definedName name="Resu_4" localSheetId="31" hidden="1">{#N/A,#N/A,FALSE,"BALLANTINE´S ";#N/A,#N/A,FALSE,"FUNDADOR"}</definedName>
    <definedName name="Resu_4" localSheetId="29" hidden="1">{#N/A,#N/A,FALSE,"BALLANTINE´S ";#N/A,#N/A,FALSE,"FUNDADOR"}</definedName>
    <definedName name="Resu_4" localSheetId="23" hidden="1">{#N/A,#N/A,FALSE,"BALLANTINE´S ";#N/A,#N/A,FALSE,"FUNDADOR"}</definedName>
    <definedName name="Resu_4" localSheetId="55" hidden="1">{#N/A,#N/A,FALSE,"BALLANTINE´S ";#N/A,#N/A,FALSE,"FUNDADOR"}</definedName>
    <definedName name="Resu_4" hidden="1">{#N/A,#N/A,FALSE,"BALLANTINE´S ";#N/A,#N/A,FALSE,"FUNDADOR"}</definedName>
    <definedName name="Resu_5" localSheetId="25" hidden="1">{#N/A,#N/A,FALSE,"BALLANTINE´S ";#N/A,#N/A,FALSE,"FUNDADOR"}</definedName>
    <definedName name="Resu_5" localSheetId="27" hidden="1">{#N/A,#N/A,FALSE,"BALLANTINE´S ";#N/A,#N/A,FALSE,"FUNDADOR"}</definedName>
    <definedName name="Resu_5" localSheetId="31" hidden="1">{#N/A,#N/A,FALSE,"BALLANTINE´S ";#N/A,#N/A,FALSE,"FUNDADOR"}</definedName>
    <definedName name="Resu_5" localSheetId="29" hidden="1">{#N/A,#N/A,FALSE,"BALLANTINE´S ";#N/A,#N/A,FALSE,"FUNDADOR"}</definedName>
    <definedName name="Resu_5" localSheetId="23" hidden="1">{#N/A,#N/A,FALSE,"BALLANTINE´S ";#N/A,#N/A,FALSE,"FUNDADOR"}</definedName>
    <definedName name="Resu_5" localSheetId="55" hidden="1">{#N/A,#N/A,FALSE,"BALLANTINE´S ";#N/A,#N/A,FALSE,"FUNDADOR"}</definedName>
    <definedName name="Resu_5" hidden="1">{#N/A,#N/A,FALSE,"BALLANTINE´S ";#N/A,#N/A,FALSE,"FUNDADOR"}</definedName>
    <definedName name="Resumen" localSheetId="25" hidden="1">{#N/A,#N/A,FALSE,"BALLANTINE´S ";#N/A,#N/A,FALSE,"FUNDADOR"}</definedName>
    <definedName name="Resumen" localSheetId="27" hidden="1">{#N/A,#N/A,FALSE,"BALLANTINE´S ";#N/A,#N/A,FALSE,"FUNDADOR"}</definedName>
    <definedName name="Resumen" localSheetId="31" hidden="1">{#N/A,#N/A,FALSE,"BALLANTINE´S ";#N/A,#N/A,FALSE,"FUNDADOR"}</definedName>
    <definedName name="Resumen" localSheetId="29" hidden="1">{#N/A,#N/A,FALSE,"BALLANTINE´S ";#N/A,#N/A,FALSE,"FUNDADOR"}</definedName>
    <definedName name="Resumen" localSheetId="23" hidden="1">{#N/A,#N/A,FALSE,"BALLANTINE´S ";#N/A,#N/A,FALSE,"FUNDADOR"}</definedName>
    <definedName name="Resumen" localSheetId="55" hidden="1">{#N/A,#N/A,FALSE,"BALLANTINE´S ";#N/A,#N/A,FALSE,"FUNDADOR"}</definedName>
    <definedName name="Resumen" hidden="1">{#N/A,#N/A,FALSE,"BALLANTINE´S ";#N/A,#N/A,FALSE,"FUNDADOR"}</definedName>
    <definedName name="Resumen_1" localSheetId="25" hidden="1">{#N/A,#N/A,FALSE,"BALLANTINE´S ";#N/A,#N/A,FALSE,"FUNDADOR"}</definedName>
    <definedName name="Resumen_1" localSheetId="27" hidden="1">{#N/A,#N/A,FALSE,"BALLANTINE´S ";#N/A,#N/A,FALSE,"FUNDADOR"}</definedName>
    <definedName name="Resumen_1" localSheetId="31" hidden="1">{#N/A,#N/A,FALSE,"BALLANTINE´S ";#N/A,#N/A,FALSE,"FUNDADOR"}</definedName>
    <definedName name="Resumen_1" localSheetId="29" hidden="1">{#N/A,#N/A,FALSE,"BALLANTINE´S ";#N/A,#N/A,FALSE,"FUNDADOR"}</definedName>
    <definedName name="Resumen_1" localSheetId="23" hidden="1">{#N/A,#N/A,FALSE,"BALLANTINE´S ";#N/A,#N/A,FALSE,"FUNDADOR"}</definedName>
    <definedName name="Resumen_1" localSheetId="55" hidden="1">{#N/A,#N/A,FALSE,"BALLANTINE´S ";#N/A,#N/A,FALSE,"FUNDADOR"}</definedName>
    <definedName name="Resumen_1" hidden="1">{#N/A,#N/A,FALSE,"BALLANTINE´S ";#N/A,#N/A,FALSE,"FUNDADOR"}</definedName>
    <definedName name="Resumen_2" localSheetId="25" hidden="1">{#N/A,#N/A,FALSE,"BALLANTINE´S ";#N/A,#N/A,FALSE,"FUNDADOR"}</definedName>
    <definedName name="Resumen_2" localSheetId="27" hidden="1">{#N/A,#N/A,FALSE,"BALLANTINE´S ";#N/A,#N/A,FALSE,"FUNDADOR"}</definedName>
    <definedName name="Resumen_2" localSheetId="31" hidden="1">{#N/A,#N/A,FALSE,"BALLANTINE´S ";#N/A,#N/A,FALSE,"FUNDADOR"}</definedName>
    <definedName name="Resumen_2" localSheetId="29" hidden="1">{#N/A,#N/A,FALSE,"BALLANTINE´S ";#N/A,#N/A,FALSE,"FUNDADOR"}</definedName>
    <definedName name="Resumen_2" localSheetId="23" hidden="1">{#N/A,#N/A,FALSE,"BALLANTINE´S ";#N/A,#N/A,FALSE,"FUNDADOR"}</definedName>
    <definedName name="Resumen_2" localSheetId="55" hidden="1">{#N/A,#N/A,FALSE,"BALLANTINE´S ";#N/A,#N/A,FALSE,"FUNDADOR"}</definedName>
    <definedName name="Resumen_2" hidden="1">{#N/A,#N/A,FALSE,"BALLANTINE´S ";#N/A,#N/A,FALSE,"FUNDADOR"}</definedName>
    <definedName name="Resumen_3" localSheetId="25" hidden="1">{#N/A,#N/A,FALSE,"BALLANTINE´S ";#N/A,#N/A,FALSE,"FUNDADOR"}</definedName>
    <definedName name="Resumen_3" localSheetId="27" hidden="1">{#N/A,#N/A,FALSE,"BALLANTINE´S ";#N/A,#N/A,FALSE,"FUNDADOR"}</definedName>
    <definedName name="Resumen_3" localSheetId="31" hidden="1">{#N/A,#N/A,FALSE,"BALLANTINE´S ";#N/A,#N/A,FALSE,"FUNDADOR"}</definedName>
    <definedName name="Resumen_3" localSheetId="29" hidden="1">{#N/A,#N/A,FALSE,"BALLANTINE´S ";#N/A,#N/A,FALSE,"FUNDADOR"}</definedName>
    <definedName name="Resumen_3" localSheetId="23" hidden="1">{#N/A,#N/A,FALSE,"BALLANTINE´S ";#N/A,#N/A,FALSE,"FUNDADOR"}</definedName>
    <definedName name="Resumen_3" localSheetId="55" hidden="1">{#N/A,#N/A,FALSE,"BALLANTINE´S ";#N/A,#N/A,FALSE,"FUNDADOR"}</definedName>
    <definedName name="Resumen_3" hidden="1">{#N/A,#N/A,FALSE,"BALLANTINE´S ";#N/A,#N/A,FALSE,"FUNDADOR"}</definedName>
    <definedName name="Resumen_4" localSheetId="25" hidden="1">{#N/A,#N/A,FALSE,"BALLANTINE´S ";#N/A,#N/A,FALSE,"FUNDADOR"}</definedName>
    <definedName name="Resumen_4" localSheetId="27" hidden="1">{#N/A,#N/A,FALSE,"BALLANTINE´S ";#N/A,#N/A,FALSE,"FUNDADOR"}</definedName>
    <definedName name="Resumen_4" localSheetId="31" hidden="1">{#N/A,#N/A,FALSE,"BALLANTINE´S ";#N/A,#N/A,FALSE,"FUNDADOR"}</definedName>
    <definedName name="Resumen_4" localSheetId="29" hidden="1">{#N/A,#N/A,FALSE,"BALLANTINE´S ";#N/A,#N/A,FALSE,"FUNDADOR"}</definedName>
    <definedName name="Resumen_4" localSheetId="23" hidden="1">{#N/A,#N/A,FALSE,"BALLANTINE´S ";#N/A,#N/A,FALSE,"FUNDADOR"}</definedName>
    <definedName name="Resumen_4" localSheetId="55" hidden="1">{#N/A,#N/A,FALSE,"BALLANTINE´S ";#N/A,#N/A,FALSE,"FUNDADOR"}</definedName>
    <definedName name="Resumen_4" hidden="1">{#N/A,#N/A,FALSE,"BALLANTINE´S ";#N/A,#N/A,FALSE,"FUNDADOR"}</definedName>
    <definedName name="Resumen_5" localSheetId="25" hidden="1">{#N/A,#N/A,FALSE,"BALLANTINE´S ";#N/A,#N/A,FALSE,"FUNDADOR"}</definedName>
    <definedName name="Resumen_5" localSheetId="27" hidden="1">{#N/A,#N/A,FALSE,"BALLANTINE´S ";#N/A,#N/A,FALSE,"FUNDADOR"}</definedName>
    <definedName name="Resumen_5" localSheetId="31" hidden="1">{#N/A,#N/A,FALSE,"BALLANTINE´S ";#N/A,#N/A,FALSE,"FUNDADOR"}</definedName>
    <definedName name="Resumen_5" localSheetId="29" hidden="1">{#N/A,#N/A,FALSE,"BALLANTINE´S ";#N/A,#N/A,FALSE,"FUNDADOR"}</definedName>
    <definedName name="Resumen_5" localSheetId="23" hidden="1">{#N/A,#N/A,FALSE,"BALLANTINE´S ";#N/A,#N/A,FALSE,"FUNDADOR"}</definedName>
    <definedName name="Resumen_5" localSheetId="55" hidden="1">{#N/A,#N/A,FALSE,"BALLANTINE´S ";#N/A,#N/A,FALSE,"FUNDADOR"}</definedName>
    <definedName name="Resumen_5" hidden="1">{#N/A,#N/A,FALSE,"BALLANTINE´S ";#N/A,#N/A,FALSE,"FUNDADOR"}</definedName>
    <definedName name="RESUMO">#REF!</definedName>
    <definedName name="RESUMO_1">#REF!</definedName>
    <definedName name="RESUMO_2">#REF!</definedName>
    <definedName name="RESUMO_3">#REF!</definedName>
    <definedName name="Resumo_Geral">#REF!</definedName>
    <definedName name="Resumo_Geral_15">#REF!</definedName>
    <definedName name="Resumo_Geral_16">#REF!</definedName>
    <definedName name="Resumo_Geral_17">#REF!</definedName>
    <definedName name="Resumo_Geral_18">#REF!</definedName>
    <definedName name="Resumo_Geral_19">#REF!</definedName>
    <definedName name="Resumo_Geral_2">#REF!</definedName>
    <definedName name="Resumo_Geral_3">#REF!</definedName>
    <definedName name="Resumo_Geral_4">#REF!</definedName>
    <definedName name="Resumo_OD_MU">#REF!</definedName>
    <definedName name="Resumo_OD_MU_15">#REF!</definedName>
    <definedName name="Resumo_OD_MU_16">#REF!</definedName>
    <definedName name="Resumo_OD_MU_17">#REF!</definedName>
    <definedName name="Resumo_OD_MU_18">#REF!</definedName>
    <definedName name="Resumo_OD_MU_19">#REF!</definedName>
    <definedName name="Resumo_OD_MU_2">#REF!</definedName>
    <definedName name="Resumo_OD_MU_3">#REF!</definedName>
    <definedName name="Resumo_OD_MU_4">#REF!</definedName>
    <definedName name="resumo2">#REF!</definedName>
    <definedName name="resumotv">#REF!</definedName>
    <definedName name="ret">#REF!</definedName>
    <definedName name="RETE" localSheetId="25" hidden="1">{#N/A,#N/A,FALSE,"caratula";#N/A,#N/A,FALSE,"Product by line";#N/A,#N/A,FALSE,"YTD";#N/A,#N/A,FALSE,"Per Units";#N/A,#N/A,FALSE,"Amount"}</definedName>
    <definedName name="RETE" localSheetId="27" hidden="1">{#N/A,#N/A,FALSE,"caratula";#N/A,#N/A,FALSE,"Product by line";#N/A,#N/A,FALSE,"YTD";#N/A,#N/A,FALSE,"Per Units";#N/A,#N/A,FALSE,"Amount"}</definedName>
    <definedName name="RETE" localSheetId="31" hidden="1">{#N/A,#N/A,FALSE,"caratula";#N/A,#N/A,FALSE,"Product by line";#N/A,#N/A,FALSE,"YTD";#N/A,#N/A,FALSE,"Per Units";#N/A,#N/A,FALSE,"Amount"}</definedName>
    <definedName name="RETE" localSheetId="29" hidden="1">{#N/A,#N/A,FALSE,"caratula";#N/A,#N/A,FALSE,"Product by line";#N/A,#N/A,FALSE,"YTD";#N/A,#N/A,FALSE,"Per Units";#N/A,#N/A,FALSE,"Amount"}</definedName>
    <definedName name="RETE" localSheetId="23" hidden="1">{#N/A,#N/A,FALSE,"caratula";#N/A,#N/A,FALSE,"Product by line";#N/A,#N/A,FALSE,"YTD";#N/A,#N/A,FALSE,"Per Units";#N/A,#N/A,FALSE,"Amount"}</definedName>
    <definedName name="RETE" localSheetId="55" hidden="1">{#N/A,#N/A,FALSE,"caratula";#N/A,#N/A,FALSE,"Product by line";#N/A,#N/A,FALSE,"YTD";#N/A,#N/A,FALSE,"Per Units";#N/A,#N/A,FALSE,"Amount"}</definedName>
    <definedName name="RETE" hidden="1">{#N/A,#N/A,FALSE,"caratula";#N/A,#N/A,FALSE,"Product by line";#N/A,#N/A,FALSE,"YTD";#N/A,#N/A,FALSE,"Per Units";#N/A,#N/A,FALSE,"Amount"}</definedName>
    <definedName name="RETHRTH" localSheetId="25" hidden="1">{#N/A,#N/A,FALSE,"CARATUL";#N/A,#N/A,FALSE,"PROFIT AND LOSS";#N/A,#N/A,FALSE,"GRAFICO_PBT";#N/A,#N/A,FALSE,"EXPLIC.VARIANTE";#N/A,#N/A,FALSE,"GENERAL EXP.AREA"}</definedName>
    <definedName name="RETHRTH" localSheetId="27" hidden="1">{#N/A,#N/A,FALSE,"CARATUL";#N/A,#N/A,FALSE,"PROFIT AND LOSS";#N/A,#N/A,FALSE,"GRAFICO_PBT";#N/A,#N/A,FALSE,"EXPLIC.VARIANTE";#N/A,#N/A,FALSE,"GENERAL EXP.AREA"}</definedName>
    <definedName name="RETHRTH" localSheetId="31" hidden="1">{#N/A,#N/A,FALSE,"CARATUL";#N/A,#N/A,FALSE,"PROFIT AND LOSS";#N/A,#N/A,FALSE,"GRAFICO_PBT";#N/A,#N/A,FALSE,"EXPLIC.VARIANTE";#N/A,#N/A,FALSE,"GENERAL EXP.AREA"}</definedName>
    <definedName name="RETHRTH" localSheetId="29" hidden="1">{#N/A,#N/A,FALSE,"CARATUL";#N/A,#N/A,FALSE,"PROFIT AND LOSS";#N/A,#N/A,FALSE,"GRAFICO_PBT";#N/A,#N/A,FALSE,"EXPLIC.VARIANTE";#N/A,#N/A,FALSE,"GENERAL EXP.AREA"}</definedName>
    <definedName name="RETHRTH" localSheetId="23" hidden="1">{#N/A,#N/A,FALSE,"CARATUL";#N/A,#N/A,FALSE,"PROFIT AND LOSS";#N/A,#N/A,FALSE,"GRAFICO_PBT";#N/A,#N/A,FALSE,"EXPLIC.VARIANTE";#N/A,#N/A,FALSE,"GENERAL EXP.AREA"}</definedName>
    <definedName name="RETHRTH" localSheetId="55" hidden="1">{#N/A,#N/A,FALSE,"CARATUL";#N/A,#N/A,FALSE,"PROFIT AND LOSS";#N/A,#N/A,FALSE,"GRAFICO_PBT";#N/A,#N/A,FALSE,"EXPLIC.VARIANTE";#N/A,#N/A,FALSE,"GENERAL EXP.AREA"}</definedName>
    <definedName name="RETHRTH" hidden="1">{#N/A,#N/A,FALSE,"CARATUL";#N/A,#N/A,FALSE,"PROFIT AND LOSS";#N/A,#N/A,FALSE,"GRAFICO_PBT";#N/A,#N/A,FALSE,"EXPLIC.VARIANTE";#N/A,#N/A,FALSE,"GENERAL EXP.AREA"}</definedName>
    <definedName name="Retiradas_mat">#REF!</definedName>
    <definedName name="RETIRADAS_MATRICULA_ACUMULADA_Tabela_de_referência_cruzada">#REF!</definedName>
    <definedName name="retretye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etye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etrieveArg1">#REF!</definedName>
    <definedName name="RetrieveArg2">#REF!</definedName>
    <definedName name="RetrieveBrazil1">#REF!</definedName>
    <definedName name="RetrieveBrazil2">#REF!</definedName>
    <definedName name="RetrieveMex1">#REF!</definedName>
    <definedName name="RetrieveMex2">#REF!</definedName>
    <definedName name="RETURN">#REF!</definedName>
    <definedName name="retwry" localSheetId="25" hidden="1">{#N/A,#N/A,FALSE,"BALLANTINE´S ";#N/A,#N/A,FALSE,"FUNDADOR"}</definedName>
    <definedName name="retwry" localSheetId="27" hidden="1">{#N/A,#N/A,FALSE,"BALLANTINE´S ";#N/A,#N/A,FALSE,"FUNDADOR"}</definedName>
    <definedName name="retwry" localSheetId="31" hidden="1">{#N/A,#N/A,FALSE,"BALLANTINE´S ";#N/A,#N/A,FALSE,"FUNDADOR"}</definedName>
    <definedName name="retwry" localSheetId="29" hidden="1">{#N/A,#N/A,FALSE,"BALLANTINE´S ";#N/A,#N/A,FALSE,"FUNDADOR"}</definedName>
    <definedName name="retwry" localSheetId="23" hidden="1">{#N/A,#N/A,FALSE,"BALLANTINE´S ";#N/A,#N/A,FALSE,"FUNDADOR"}</definedName>
    <definedName name="retwry" localSheetId="55" hidden="1">{#N/A,#N/A,FALSE,"BALLANTINE´S ";#N/A,#N/A,FALSE,"FUNDADOR"}</definedName>
    <definedName name="retwry" hidden="1">{#N/A,#N/A,FALSE,"BALLANTINE´S ";#N/A,#N/A,FALSE,"FUNDADOR"}</definedName>
    <definedName name="rety">#REF!</definedName>
    <definedName name="rev">#REF!</definedName>
    <definedName name="rev_10">#N/A</definedName>
    <definedName name="rev_11">#N/A</definedName>
    <definedName name="rev_12">#N/A</definedName>
    <definedName name="rev_13">#N/A</definedName>
    <definedName name="rev_20">#N/A</definedName>
    <definedName name="rev_21">#N/A</definedName>
    <definedName name="rev_3">#N/A</definedName>
    <definedName name="rev_6">#N/A</definedName>
    <definedName name="rev_8">#N/A</definedName>
    <definedName name="rev_9">#N/A</definedName>
    <definedName name="Rev_Ins">#REF!</definedName>
    <definedName name="REV3_1" localSheetId="39">_______p1</definedName>
    <definedName name="REV3_1" localSheetId="20">_______p1</definedName>
    <definedName name="REV3_1" localSheetId="4">_______p1</definedName>
    <definedName name="REV3_1" localSheetId="25">_______p1</definedName>
    <definedName name="REV3_1" localSheetId="27">_______p1</definedName>
    <definedName name="REV3_1" localSheetId="31">_______p1</definedName>
    <definedName name="REV3_1" localSheetId="35">_______p1</definedName>
    <definedName name="REV3_1" localSheetId="33">_______p1</definedName>
    <definedName name="REV3_1" localSheetId="53">_______p1</definedName>
    <definedName name="REV3_1" localSheetId="29">_______p1</definedName>
    <definedName name="REV3_1" localSheetId="49">_______p1</definedName>
    <definedName name="REV3_1" localSheetId="6">_______p1</definedName>
    <definedName name="REV3_1" localSheetId="41">_______p1</definedName>
    <definedName name="REV3_1" localSheetId="8">_______p1</definedName>
    <definedName name="REV3_1" localSheetId="43">_______p1</definedName>
    <definedName name="REV3_1" localSheetId="10">_______p1</definedName>
    <definedName name="REV3_1" localSheetId="37">_______p1</definedName>
    <definedName name="REV3_1" localSheetId="12">_______p1</definedName>
    <definedName name="REV3_1" localSheetId="51">_______p1</definedName>
    <definedName name="REV3_1" localSheetId="14">_______p1</definedName>
    <definedName name="REV3_1" localSheetId="23">_______p1</definedName>
    <definedName name="REV3_1" localSheetId="55">_______p1</definedName>
    <definedName name="REV3_1" localSheetId="47">_______p1</definedName>
    <definedName name="REV3_1" localSheetId="18">_______p1</definedName>
    <definedName name="REV3_1" localSheetId="45">_______p1</definedName>
    <definedName name="REV3_1" localSheetId="16">_______p1</definedName>
    <definedName name="REV3_1">_______p1</definedName>
    <definedName name="REV3_2" localSheetId="39">_______p1</definedName>
    <definedName name="REV3_2" localSheetId="20">_______p1</definedName>
    <definedName name="REV3_2" localSheetId="4">_______p1</definedName>
    <definedName name="REV3_2" localSheetId="25">_______p1</definedName>
    <definedName name="REV3_2" localSheetId="27">_______p1</definedName>
    <definedName name="REV3_2" localSheetId="31">_______p1</definedName>
    <definedName name="REV3_2" localSheetId="35">_______p1</definedName>
    <definedName name="REV3_2" localSheetId="33">_______p1</definedName>
    <definedName name="REV3_2" localSheetId="53">_______p1</definedName>
    <definedName name="REV3_2" localSheetId="29">_______p1</definedName>
    <definedName name="REV3_2" localSheetId="49">_______p1</definedName>
    <definedName name="REV3_2" localSheetId="6">_______p1</definedName>
    <definedName name="REV3_2" localSheetId="41">_______p1</definedName>
    <definedName name="REV3_2" localSheetId="8">_______p1</definedName>
    <definedName name="REV3_2" localSheetId="43">_______p1</definedName>
    <definedName name="REV3_2" localSheetId="10">_______p1</definedName>
    <definedName name="REV3_2" localSheetId="37">_______p1</definedName>
    <definedName name="REV3_2" localSheetId="12">_______p1</definedName>
    <definedName name="REV3_2" localSheetId="51">_______p1</definedName>
    <definedName name="REV3_2" localSheetId="14">_______p1</definedName>
    <definedName name="REV3_2" localSheetId="23">_______p1</definedName>
    <definedName name="REV3_2" localSheetId="55">_______p1</definedName>
    <definedName name="REV3_2" localSheetId="47">_______p1</definedName>
    <definedName name="REV3_2" localSheetId="18">_______p1</definedName>
    <definedName name="REV3_2" localSheetId="45">_______p1</definedName>
    <definedName name="REV3_2" localSheetId="16">_______p1</definedName>
    <definedName name="REV3_2">_______p1</definedName>
    <definedName name="REV3_3" localSheetId="39">_______p1</definedName>
    <definedName name="REV3_3" localSheetId="20">_______p1</definedName>
    <definedName name="REV3_3" localSheetId="4">_______p1</definedName>
    <definedName name="REV3_3" localSheetId="25">_______p1</definedName>
    <definedName name="REV3_3" localSheetId="27">_______p1</definedName>
    <definedName name="REV3_3" localSheetId="31">_______p1</definedName>
    <definedName name="REV3_3" localSheetId="35">_______p1</definedName>
    <definedName name="REV3_3" localSheetId="33">_______p1</definedName>
    <definedName name="REV3_3" localSheetId="53">_______p1</definedName>
    <definedName name="REV3_3" localSheetId="29">_______p1</definedName>
    <definedName name="REV3_3" localSheetId="49">_______p1</definedName>
    <definedName name="REV3_3" localSheetId="6">_______p1</definedName>
    <definedName name="REV3_3" localSheetId="41">_______p1</definedName>
    <definedName name="REV3_3" localSheetId="8">_______p1</definedName>
    <definedName name="REV3_3" localSheetId="43">_______p1</definedName>
    <definedName name="REV3_3" localSheetId="10">_______p1</definedName>
    <definedName name="REV3_3" localSheetId="37">_______p1</definedName>
    <definedName name="REV3_3" localSheetId="12">_______p1</definedName>
    <definedName name="REV3_3" localSheetId="51">_______p1</definedName>
    <definedName name="REV3_3" localSheetId="14">_______p1</definedName>
    <definedName name="REV3_3" localSheetId="23">_______p1</definedName>
    <definedName name="REV3_3" localSheetId="55">_______p1</definedName>
    <definedName name="REV3_3" localSheetId="47">_______p1</definedName>
    <definedName name="REV3_3" localSheetId="18">_______p1</definedName>
    <definedName name="REV3_3" localSheetId="45">_______p1</definedName>
    <definedName name="REV3_3" localSheetId="16">_______p1</definedName>
    <definedName name="REV3_3">_______p1</definedName>
    <definedName name="REV3_4" localSheetId="39">_______p1</definedName>
    <definedName name="REV3_4" localSheetId="20">_______p1</definedName>
    <definedName name="REV3_4" localSheetId="4">_______p1</definedName>
    <definedName name="REV3_4" localSheetId="25">_______p1</definedName>
    <definedName name="REV3_4" localSheetId="27">_______p1</definedName>
    <definedName name="REV3_4" localSheetId="31">_______p1</definedName>
    <definedName name="REV3_4" localSheetId="35">_______p1</definedName>
    <definedName name="REV3_4" localSheetId="33">_______p1</definedName>
    <definedName name="REV3_4" localSheetId="53">_______p1</definedName>
    <definedName name="REV3_4" localSheetId="29">_______p1</definedName>
    <definedName name="REV3_4" localSheetId="49">_______p1</definedName>
    <definedName name="REV3_4" localSheetId="6">_______p1</definedName>
    <definedName name="REV3_4" localSheetId="41">_______p1</definedName>
    <definedName name="REV3_4" localSheetId="8">_______p1</definedName>
    <definedName name="REV3_4" localSheetId="43">_______p1</definedName>
    <definedName name="REV3_4" localSheetId="10">_______p1</definedName>
    <definedName name="REV3_4" localSheetId="37">_______p1</definedName>
    <definedName name="REV3_4" localSheetId="12">_______p1</definedName>
    <definedName name="REV3_4" localSheetId="51">_______p1</definedName>
    <definedName name="REV3_4" localSheetId="14">_______p1</definedName>
    <definedName name="REV3_4" localSheetId="23">_______p1</definedName>
    <definedName name="REV3_4" localSheetId="55">_______p1</definedName>
    <definedName name="REV3_4" localSheetId="47">_______p1</definedName>
    <definedName name="REV3_4" localSheetId="18">_______p1</definedName>
    <definedName name="REV3_4" localSheetId="45">_______p1</definedName>
    <definedName name="REV3_4" localSheetId="16">_______p1</definedName>
    <definedName name="REV3_4">_______p1</definedName>
    <definedName name="revcista" localSheetId="25" hidden="1">{#N/A,#N/A,TRUE,"EMTCI";#N/A,#N/A,TRUE,"MOTDI";#N/A,#N/A,TRUE,"EMITI"}</definedName>
    <definedName name="revcista" localSheetId="27" hidden="1">{#N/A,#N/A,TRUE,"EMTCI";#N/A,#N/A,TRUE,"MOTDI";#N/A,#N/A,TRUE,"EMITI"}</definedName>
    <definedName name="revcista" localSheetId="31" hidden="1">{#N/A,#N/A,TRUE,"EMTCI";#N/A,#N/A,TRUE,"MOTDI";#N/A,#N/A,TRUE,"EMITI"}</definedName>
    <definedName name="revcista" localSheetId="29" hidden="1">{#N/A,#N/A,TRUE,"EMTCI";#N/A,#N/A,TRUE,"MOTDI";#N/A,#N/A,TRUE,"EMITI"}</definedName>
    <definedName name="revcista" localSheetId="23" hidden="1">{#N/A,#N/A,TRUE,"EMTCI";#N/A,#N/A,TRUE,"MOTDI";#N/A,#N/A,TRUE,"EMITI"}</definedName>
    <definedName name="revcista" localSheetId="55" hidden="1">{#N/A,#N/A,TRUE,"EMTCI";#N/A,#N/A,TRUE,"MOTDI";#N/A,#N/A,TRUE,"EMITI"}</definedName>
    <definedName name="revcista" hidden="1">{#N/A,#N/A,TRUE,"EMTCI";#N/A,#N/A,TRUE,"MOTDI";#N/A,#N/A,TRUE,"EMITI"}</definedName>
    <definedName name="REVENA">#REF!</definedName>
    <definedName name="Revenue">INDEX(#REF!,#REF!,#REF!)</definedName>
    <definedName name="RevenueCol">OFFSET(#REF!,#REF!,#REF!-1,#REF!,1)</definedName>
    <definedName name="revfundo">#REF!</definedName>
    <definedName name="revfundo_1">#REF!</definedName>
    <definedName name="revfundo_2">#REF!</definedName>
    <definedName name="revfundo_3">#REF!</definedName>
    <definedName name="revisao" localSheetId="25" hidden="1">{#N/A,#N/A,FALSE,"SP1-OUT";#N/A,#N/A,FALSE,"SP1-NOV";#N/A,#N/A,FALSE,"SANT-OUT";#N/A,#N/A,FALSE,"SANT-NOV";#N/A,#N/A,FALSE,"CAMP-OUT";#N/A,#N/A,FALSE,"CAMP-NOV";#N/A,#N/A,FALSE,"CRONO 1";#N/A,#N/A,FALSE,"CAPA"}</definedName>
    <definedName name="revisao" localSheetId="27" hidden="1">{#N/A,#N/A,FALSE,"SP1-OUT";#N/A,#N/A,FALSE,"SP1-NOV";#N/A,#N/A,FALSE,"SANT-OUT";#N/A,#N/A,FALSE,"SANT-NOV";#N/A,#N/A,FALSE,"CAMP-OUT";#N/A,#N/A,FALSE,"CAMP-NOV";#N/A,#N/A,FALSE,"CRONO 1";#N/A,#N/A,FALSE,"CAPA"}</definedName>
    <definedName name="revisao" localSheetId="31" hidden="1">{#N/A,#N/A,FALSE,"SP1-OUT";#N/A,#N/A,FALSE,"SP1-NOV";#N/A,#N/A,FALSE,"SANT-OUT";#N/A,#N/A,FALSE,"SANT-NOV";#N/A,#N/A,FALSE,"CAMP-OUT";#N/A,#N/A,FALSE,"CAMP-NOV";#N/A,#N/A,FALSE,"CRONO 1";#N/A,#N/A,FALSE,"CAPA"}</definedName>
    <definedName name="revisao" localSheetId="29" hidden="1">{#N/A,#N/A,FALSE,"SP1-OUT";#N/A,#N/A,FALSE,"SP1-NOV";#N/A,#N/A,FALSE,"SANT-OUT";#N/A,#N/A,FALSE,"SANT-NOV";#N/A,#N/A,FALSE,"CAMP-OUT";#N/A,#N/A,FALSE,"CAMP-NOV";#N/A,#N/A,FALSE,"CRONO 1";#N/A,#N/A,FALSE,"CAPA"}</definedName>
    <definedName name="revisao" localSheetId="23" hidden="1">{#N/A,#N/A,FALSE,"SP1-OUT";#N/A,#N/A,FALSE,"SP1-NOV";#N/A,#N/A,FALSE,"SANT-OUT";#N/A,#N/A,FALSE,"SANT-NOV";#N/A,#N/A,FALSE,"CAMP-OUT";#N/A,#N/A,FALSE,"CAMP-NOV";#N/A,#N/A,FALSE,"CRONO 1";#N/A,#N/A,FALSE,"CAPA"}</definedName>
    <definedName name="revisao" localSheetId="55" hidden="1">{#N/A,#N/A,FALSE,"SP1-OUT";#N/A,#N/A,FALSE,"SP1-NOV";#N/A,#N/A,FALSE,"SANT-OUT";#N/A,#N/A,FALSE,"SANT-NOV";#N/A,#N/A,FALSE,"CAMP-OUT";#N/A,#N/A,FALSE,"CAMP-NOV";#N/A,#N/A,FALSE,"CRONO 1";#N/A,#N/A,FALSE,"CAPA"}</definedName>
    <definedName name="revisao" hidden="1">{#N/A,#N/A,FALSE,"SP1-OUT";#N/A,#N/A,FALSE,"SP1-NOV";#N/A,#N/A,FALSE,"SANT-OUT";#N/A,#N/A,FALSE,"SANT-NOV";#N/A,#N/A,FALSE,"CAMP-OUT";#N/A,#N/A,FALSE,"CAMP-NOV";#N/A,#N/A,FALSE,"CRONO 1";#N/A,#N/A,FALSE,"CAPA"}</definedName>
    <definedName name="revisão" hidden="1">#REF!</definedName>
    <definedName name="Revista" hidden="1">#REF!</definedName>
    <definedName name="Revista1" hidden="1">#REF!</definedName>
    <definedName name="Revista2">#REF!</definedName>
    <definedName name="revistafraglobal">#REF!</definedName>
    <definedName name="revistafraglobal_1">#REF!</definedName>
    <definedName name="revistafraglobal_2">#REF!</definedName>
    <definedName name="revistafraglobal_3">#REF!</definedName>
    <definedName name="revistas" localSheetId="39">[1]!_p1</definedName>
    <definedName name="revistas" localSheetId="20">[1]!_p1</definedName>
    <definedName name="revistas" localSheetId="4">[1]!_p1</definedName>
    <definedName name="revistas" localSheetId="25">[1]!_p1</definedName>
    <definedName name="revistas" localSheetId="27">[1]!_p1</definedName>
    <definedName name="revistas" localSheetId="31">[1]!_p1</definedName>
    <definedName name="revistas" localSheetId="35">[1]!_p1</definedName>
    <definedName name="revistas" localSheetId="33">[1]!_p1</definedName>
    <definedName name="revistas" localSheetId="53">[1]!_p1</definedName>
    <definedName name="revistas" localSheetId="29">[1]!_p1</definedName>
    <definedName name="revistas" localSheetId="49">[1]!_p1</definedName>
    <definedName name="revistas" localSheetId="6">[1]!_p1</definedName>
    <definedName name="revistas" localSheetId="41">[1]!_p1</definedName>
    <definedName name="revistas" localSheetId="8">[1]!_p1</definedName>
    <definedName name="revistas" localSheetId="43">[1]!_p1</definedName>
    <definedName name="revistas" localSheetId="10">[1]!_p1</definedName>
    <definedName name="revistas" localSheetId="37">[1]!_p1</definedName>
    <definedName name="revistas" localSheetId="12">[1]!_p1</definedName>
    <definedName name="revistas" localSheetId="51">[1]!_p1</definedName>
    <definedName name="revistas" localSheetId="14">[1]!_p1</definedName>
    <definedName name="revistas" localSheetId="23">[1]!_p1</definedName>
    <definedName name="revistas" localSheetId="55">[0]!_p1</definedName>
    <definedName name="revistas" localSheetId="47">[1]!_p1</definedName>
    <definedName name="revistas" localSheetId="18">[1]!_p1</definedName>
    <definedName name="revistas" localSheetId="45">[1]!_p1</definedName>
    <definedName name="revistas" localSheetId="16">[1]!_p1</definedName>
    <definedName name="revistas">[0]!_p1</definedName>
    <definedName name="revistas_1">#REF!</definedName>
    <definedName name="revistas_12">#REF!</definedName>
    <definedName name="revistas_20">#REF!</definedName>
    <definedName name="revistas_21">#REF!</definedName>
    <definedName name="revistas_8">#REF!</definedName>
    <definedName name="REVISTASS">#REF!</definedName>
    <definedName name="revostas" localSheetId="25" hidden="1">{#N/A,#N/A,FALSE,"BALLANTINE´S ";#N/A,#N/A,FALSE,"FUNDADOR"}</definedName>
    <definedName name="revostas" localSheetId="27" hidden="1">{#N/A,#N/A,FALSE,"BALLANTINE´S ";#N/A,#N/A,FALSE,"FUNDADOR"}</definedName>
    <definedName name="revostas" localSheetId="31" hidden="1">{#N/A,#N/A,FALSE,"BALLANTINE´S ";#N/A,#N/A,FALSE,"FUNDADOR"}</definedName>
    <definedName name="revostas" localSheetId="29" hidden="1">{#N/A,#N/A,FALSE,"BALLANTINE´S ";#N/A,#N/A,FALSE,"FUNDADOR"}</definedName>
    <definedName name="revostas" localSheetId="23" hidden="1">{#N/A,#N/A,FALSE,"BALLANTINE´S ";#N/A,#N/A,FALSE,"FUNDADOR"}</definedName>
    <definedName name="revostas" localSheetId="55" hidden="1">{#N/A,#N/A,FALSE,"BALLANTINE´S ";#N/A,#N/A,FALSE,"FUNDADOR"}</definedName>
    <definedName name="revostas" hidden="1">{#N/A,#N/A,FALSE,"BALLANTINE´S ";#N/A,#N/A,FALSE,"FUNDADOR"}</definedName>
    <definedName name="Revsection">#REF!</definedName>
    <definedName name="REW" localSheetId="39">[1]!____p1</definedName>
    <definedName name="REW" localSheetId="20">[1]!____p1</definedName>
    <definedName name="REW" localSheetId="4">[1]!____p1</definedName>
    <definedName name="REW" localSheetId="25">[1]!____p1</definedName>
    <definedName name="REW" localSheetId="27">[1]!____p1</definedName>
    <definedName name="REW" localSheetId="31">[1]!____p1</definedName>
    <definedName name="REW" localSheetId="35">[1]!____p1</definedName>
    <definedName name="REW" localSheetId="33">[1]!____p1</definedName>
    <definedName name="REW" localSheetId="53">[1]!____p1</definedName>
    <definedName name="REW" localSheetId="29">[1]!____p1</definedName>
    <definedName name="REW" localSheetId="49">[1]!____p1</definedName>
    <definedName name="REW" localSheetId="6">[1]!____p1</definedName>
    <definedName name="REW" localSheetId="41">[1]!____p1</definedName>
    <definedName name="REW" localSheetId="8">[1]!____p1</definedName>
    <definedName name="REW" localSheetId="43">[1]!____p1</definedName>
    <definedName name="REW" localSheetId="10">[1]!____p1</definedName>
    <definedName name="REW" localSheetId="37">[1]!____p1</definedName>
    <definedName name="REW" localSheetId="12">[1]!____p1</definedName>
    <definedName name="REW" localSheetId="51">[1]!____p1</definedName>
    <definedName name="REW" localSheetId="14">[1]!____p1</definedName>
    <definedName name="REW" localSheetId="23">[1]!____p1</definedName>
    <definedName name="REW" localSheetId="55">[0]!____p1</definedName>
    <definedName name="REW" localSheetId="47">[1]!____p1</definedName>
    <definedName name="REW" localSheetId="18">[1]!____p1</definedName>
    <definedName name="REW" localSheetId="45">[1]!____p1</definedName>
    <definedName name="REW" localSheetId="16">[1]!____p1</definedName>
    <definedName name="REW">[0]!____p1</definedName>
    <definedName name="REW_1" localSheetId="39">_______p1</definedName>
    <definedName name="REW_1" localSheetId="20">_______p1</definedName>
    <definedName name="REW_1" localSheetId="4">_______p1</definedName>
    <definedName name="REW_1" localSheetId="25">_______p1</definedName>
    <definedName name="REW_1" localSheetId="27">_______p1</definedName>
    <definedName name="REW_1" localSheetId="31">_______p1</definedName>
    <definedName name="REW_1" localSheetId="35">_______p1</definedName>
    <definedName name="REW_1" localSheetId="33">_______p1</definedName>
    <definedName name="REW_1" localSheetId="53">_______p1</definedName>
    <definedName name="REW_1" localSheetId="29">_______p1</definedName>
    <definedName name="REW_1" localSheetId="49">_______p1</definedName>
    <definedName name="REW_1" localSheetId="6">_______p1</definedName>
    <definedName name="REW_1" localSheetId="41">_______p1</definedName>
    <definedName name="REW_1" localSheetId="8">_______p1</definedName>
    <definedName name="REW_1" localSheetId="43">_______p1</definedName>
    <definedName name="REW_1" localSheetId="10">_______p1</definedName>
    <definedName name="REW_1" localSheetId="37">_______p1</definedName>
    <definedName name="REW_1" localSheetId="12">_______p1</definedName>
    <definedName name="REW_1" localSheetId="51">_______p1</definedName>
    <definedName name="REW_1" localSheetId="14">_______p1</definedName>
    <definedName name="REW_1" localSheetId="23">_______p1</definedName>
    <definedName name="REW_1" localSheetId="55">_______p1</definedName>
    <definedName name="REW_1" localSheetId="47">_______p1</definedName>
    <definedName name="REW_1" localSheetId="18">_______p1</definedName>
    <definedName name="REW_1" localSheetId="45">_______p1</definedName>
    <definedName name="REW_1" localSheetId="16">_______p1</definedName>
    <definedName name="REW_1">_______p1</definedName>
    <definedName name="REW_2" localSheetId="39">_______p1</definedName>
    <definedName name="REW_2" localSheetId="20">_______p1</definedName>
    <definedName name="REW_2" localSheetId="4">_______p1</definedName>
    <definedName name="REW_2" localSheetId="25">_______p1</definedName>
    <definedName name="REW_2" localSheetId="27">_______p1</definedName>
    <definedName name="REW_2" localSheetId="31">_______p1</definedName>
    <definedName name="REW_2" localSheetId="35">_______p1</definedName>
    <definedName name="REW_2" localSheetId="33">_______p1</definedName>
    <definedName name="REW_2" localSheetId="53">_______p1</definedName>
    <definedName name="REW_2" localSheetId="29">_______p1</definedName>
    <definedName name="REW_2" localSheetId="49">_______p1</definedName>
    <definedName name="REW_2" localSheetId="6">_______p1</definedName>
    <definedName name="REW_2" localSheetId="41">_______p1</definedName>
    <definedName name="REW_2" localSheetId="8">_______p1</definedName>
    <definedName name="REW_2" localSheetId="43">_______p1</definedName>
    <definedName name="REW_2" localSheetId="10">_______p1</definedName>
    <definedName name="REW_2" localSheetId="37">_______p1</definedName>
    <definedName name="REW_2" localSheetId="12">_______p1</definedName>
    <definedName name="REW_2" localSheetId="51">_______p1</definedName>
    <definedName name="REW_2" localSheetId="14">_______p1</definedName>
    <definedName name="REW_2" localSheetId="23">_______p1</definedName>
    <definedName name="REW_2" localSheetId="55">_______p1</definedName>
    <definedName name="REW_2" localSheetId="47">_______p1</definedName>
    <definedName name="REW_2" localSheetId="18">_______p1</definedName>
    <definedName name="REW_2" localSheetId="45">_______p1</definedName>
    <definedName name="REW_2" localSheetId="16">_______p1</definedName>
    <definedName name="REW_2">_______p1</definedName>
    <definedName name="REW_3" localSheetId="39">_______p1</definedName>
    <definedName name="REW_3" localSheetId="20">_______p1</definedName>
    <definedName name="REW_3" localSheetId="4">_______p1</definedName>
    <definedName name="REW_3" localSheetId="25">_______p1</definedName>
    <definedName name="REW_3" localSheetId="27">_______p1</definedName>
    <definedName name="REW_3" localSheetId="31">_______p1</definedName>
    <definedName name="REW_3" localSheetId="35">_______p1</definedName>
    <definedName name="REW_3" localSheetId="33">_______p1</definedName>
    <definedName name="REW_3" localSheetId="53">_______p1</definedName>
    <definedName name="REW_3" localSheetId="29">_______p1</definedName>
    <definedName name="REW_3" localSheetId="49">_______p1</definedName>
    <definedName name="REW_3" localSheetId="6">_______p1</definedName>
    <definedName name="REW_3" localSheetId="41">_______p1</definedName>
    <definedName name="REW_3" localSheetId="8">_______p1</definedName>
    <definedName name="REW_3" localSheetId="43">_______p1</definedName>
    <definedName name="REW_3" localSheetId="10">_______p1</definedName>
    <definedName name="REW_3" localSheetId="37">_______p1</definedName>
    <definedName name="REW_3" localSheetId="12">_______p1</definedName>
    <definedName name="REW_3" localSheetId="51">_______p1</definedName>
    <definedName name="REW_3" localSheetId="14">_______p1</definedName>
    <definedName name="REW_3" localSheetId="23">_______p1</definedName>
    <definedName name="REW_3" localSheetId="55">_______p1</definedName>
    <definedName name="REW_3" localSheetId="47">_______p1</definedName>
    <definedName name="REW_3" localSheetId="18">_______p1</definedName>
    <definedName name="REW_3" localSheetId="45">_______p1</definedName>
    <definedName name="REW_3" localSheetId="16">_______p1</definedName>
    <definedName name="REW_3">_______p1</definedName>
    <definedName name="REW_4" localSheetId="39">_______p1</definedName>
    <definedName name="REW_4" localSheetId="20">_______p1</definedName>
    <definedName name="REW_4" localSheetId="4">_______p1</definedName>
    <definedName name="REW_4" localSheetId="25">_______p1</definedName>
    <definedName name="REW_4" localSheetId="27">_______p1</definedName>
    <definedName name="REW_4" localSheetId="31">_______p1</definedName>
    <definedName name="REW_4" localSheetId="35">_______p1</definedName>
    <definedName name="REW_4" localSheetId="33">_______p1</definedName>
    <definedName name="REW_4" localSheetId="53">_______p1</definedName>
    <definedName name="REW_4" localSheetId="29">_______p1</definedName>
    <definedName name="REW_4" localSheetId="49">_______p1</definedName>
    <definedName name="REW_4" localSheetId="6">_______p1</definedName>
    <definedName name="REW_4" localSheetId="41">_______p1</definedName>
    <definedName name="REW_4" localSheetId="8">_______p1</definedName>
    <definedName name="REW_4" localSheetId="43">_______p1</definedName>
    <definedName name="REW_4" localSheetId="10">_______p1</definedName>
    <definedName name="REW_4" localSheetId="37">_______p1</definedName>
    <definedName name="REW_4" localSheetId="12">_______p1</definedName>
    <definedName name="REW_4" localSheetId="51">_______p1</definedName>
    <definedName name="REW_4" localSheetId="14">_______p1</definedName>
    <definedName name="REW_4" localSheetId="23">_______p1</definedName>
    <definedName name="REW_4" localSheetId="55">_______p1</definedName>
    <definedName name="REW_4" localSheetId="47">_______p1</definedName>
    <definedName name="REW_4" localSheetId="18">_______p1</definedName>
    <definedName name="REW_4" localSheetId="45">_______p1</definedName>
    <definedName name="REW_4" localSheetId="16">_______p1</definedName>
    <definedName name="REW_4">_______p1</definedName>
    <definedName name="REWRETE" localSheetId="25" hidden="1">{#N/A,#N/A,FALSE,"CRONO 0";#N/A,#N/A,FALSE,"CRONO (4)";#N/A,#N/A,FALSE,"CRONO (3)";#N/A,#N/A,FALSE,"CRONO (2)";#N/A,#N/A,FALSE,"CRONO (1)"}</definedName>
    <definedName name="REWRETE" localSheetId="27" hidden="1">{#N/A,#N/A,FALSE,"CRONO 0";#N/A,#N/A,FALSE,"CRONO (4)";#N/A,#N/A,FALSE,"CRONO (3)";#N/A,#N/A,FALSE,"CRONO (2)";#N/A,#N/A,FALSE,"CRONO (1)"}</definedName>
    <definedName name="REWRETE" localSheetId="31" hidden="1">{#N/A,#N/A,FALSE,"CRONO 0";#N/A,#N/A,FALSE,"CRONO (4)";#N/A,#N/A,FALSE,"CRONO (3)";#N/A,#N/A,FALSE,"CRONO (2)";#N/A,#N/A,FALSE,"CRONO (1)"}</definedName>
    <definedName name="REWRETE" localSheetId="29" hidden="1">{#N/A,#N/A,FALSE,"CRONO 0";#N/A,#N/A,FALSE,"CRONO (4)";#N/A,#N/A,FALSE,"CRONO (3)";#N/A,#N/A,FALSE,"CRONO (2)";#N/A,#N/A,FALSE,"CRONO (1)"}</definedName>
    <definedName name="REWRETE" localSheetId="23" hidden="1">{#N/A,#N/A,FALSE,"CRONO 0";#N/A,#N/A,FALSE,"CRONO (4)";#N/A,#N/A,FALSE,"CRONO (3)";#N/A,#N/A,FALSE,"CRONO (2)";#N/A,#N/A,FALSE,"CRONO (1)"}</definedName>
    <definedName name="REWRETE" localSheetId="55" hidden="1">{#N/A,#N/A,FALSE,"CRONO 0";#N/A,#N/A,FALSE,"CRONO (4)";#N/A,#N/A,FALSE,"CRONO (3)";#N/A,#N/A,FALSE,"CRONO (2)";#N/A,#N/A,FALSE,"CRONO (1)"}</definedName>
    <definedName name="REWRETE" hidden="1">{#N/A,#N/A,FALSE,"CRONO 0";#N/A,#N/A,FALSE,"CRONO (4)";#N/A,#N/A,FALSE,"CRONO (3)";#N/A,#N/A,FALSE,"CRONO (2)";#N/A,#N/A,FALSE,"CRONO (1)"}</definedName>
    <definedName name="rewrwe" localSheetId="25" hidden="1">{"CAP VOL",#N/A,FALSE,"CAPITAL";"CAP VAR",#N/A,FALSE,"CAPITAL";"CAP FIJ",#N/A,FALSE,"CAPITAL";"CAP CONS",#N/A,FALSE,"CAPITAL";"CAP DATA",#N/A,FALSE,"CAPITAL"}</definedName>
    <definedName name="rewrwe" localSheetId="27" hidden="1">{"CAP VOL",#N/A,FALSE,"CAPITAL";"CAP VAR",#N/A,FALSE,"CAPITAL";"CAP FIJ",#N/A,FALSE,"CAPITAL";"CAP CONS",#N/A,FALSE,"CAPITAL";"CAP DATA",#N/A,FALSE,"CAPITAL"}</definedName>
    <definedName name="rewrwe" localSheetId="31" hidden="1">{"CAP VOL",#N/A,FALSE,"CAPITAL";"CAP VAR",#N/A,FALSE,"CAPITAL";"CAP FIJ",#N/A,FALSE,"CAPITAL";"CAP CONS",#N/A,FALSE,"CAPITAL";"CAP DATA",#N/A,FALSE,"CAPITAL"}</definedName>
    <definedName name="rewrwe" localSheetId="29" hidden="1">{"CAP VOL",#N/A,FALSE,"CAPITAL";"CAP VAR",#N/A,FALSE,"CAPITAL";"CAP FIJ",#N/A,FALSE,"CAPITAL";"CAP CONS",#N/A,FALSE,"CAPITAL";"CAP DATA",#N/A,FALSE,"CAPITAL"}</definedName>
    <definedName name="rewrwe" localSheetId="23" hidden="1">{"CAP VOL",#N/A,FALSE,"CAPITAL";"CAP VAR",#N/A,FALSE,"CAPITAL";"CAP FIJ",#N/A,FALSE,"CAPITAL";"CAP CONS",#N/A,FALSE,"CAPITAL";"CAP DATA",#N/A,FALSE,"CAPITAL"}</definedName>
    <definedName name="rewrwe" localSheetId="55" hidden="1">{"CAP VOL",#N/A,FALSE,"CAPITAL";"CAP VAR",#N/A,FALSE,"CAPITAL";"CAP FIJ",#N/A,FALSE,"CAPITAL";"CAP CONS",#N/A,FALSE,"CAPITAL";"CAP DATA",#N/A,FALSE,"CAPITAL"}</definedName>
    <definedName name="rewrwe" hidden="1">{"CAP VOL",#N/A,FALSE,"CAPITAL";"CAP VAR",#N/A,FALSE,"CAPITAL";"CAP FIJ",#N/A,FALSE,"CAPITAL";"CAP CONS",#N/A,FALSE,"CAPITAL";"CAP DATA",#N/A,FALSE,"CAPITAL"}</definedName>
    <definedName name="rewwrwr" localSheetId="25" hidden="1">{#N/A,"Carabeer",FALSE,"Dscto.";#N/A,"Disbracentro",FALSE,"Dscto.";#N/A,"Río Beer",FALSE,"Dscto.";#N/A,"Andes",FALSE,"Dscto."}</definedName>
    <definedName name="rewwrwr" localSheetId="27" hidden="1">{#N/A,"Carabeer",FALSE,"Dscto.";#N/A,"Disbracentro",FALSE,"Dscto.";#N/A,"Río Beer",FALSE,"Dscto.";#N/A,"Andes",FALSE,"Dscto."}</definedName>
    <definedName name="rewwrwr" localSheetId="31" hidden="1">{#N/A,"Carabeer",FALSE,"Dscto.";#N/A,"Disbracentro",FALSE,"Dscto.";#N/A,"Río Beer",FALSE,"Dscto.";#N/A,"Andes",FALSE,"Dscto."}</definedName>
    <definedName name="rewwrwr" localSheetId="29" hidden="1">{#N/A,"Carabeer",FALSE,"Dscto.";#N/A,"Disbracentro",FALSE,"Dscto.";#N/A,"Río Beer",FALSE,"Dscto.";#N/A,"Andes",FALSE,"Dscto."}</definedName>
    <definedName name="rewwrwr" localSheetId="23" hidden="1">{#N/A,"Carabeer",FALSE,"Dscto.";#N/A,"Disbracentro",FALSE,"Dscto.";#N/A,"Río Beer",FALSE,"Dscto.";#N/A,"Andes",FALSE,"Dscto."}</definedName>
    <definedName name="rewwrwr" localSheetId="55" hidden="1">{#N/A,"Carabeer",FALSE,"Dscto.";#N/A,"Disbracentro",FALSE,"Dscto.";#N/A,"Río Beer",FALSE,"Dscto.";#N/A,"Andes",FALSE,"Dscto."}</definedName>
    <definedName name="rewwrwr" hidden="1">{#N/A,"Carabeer",FALSE,"Dscto.";#N/A,"Disbracentro",FALSE,"Dscto.";#N/A,"Río Beer",FALSE,"Dscto.";#N/A,"Andes",FALSE,"Dscto."}</definedName>
    <definedName name="reyeryt">#REF!</definedName>
    <definedName name="REYETRYETRWY" localSheetId="25" hidden="1">{#N/A,#N/A,FALSE,"CARATUL";#N/A,#N/A,FALSE,"PROFIT AND LOSS";#N/A,#N/A,FALSE,"GRAFICO_PBT";#N/A,#N/A,FALSE,"EXPLIC.VARIANTE";#N/A,#N/A,FALSE,"GENERAL EXP.AREA"}</definedName>
    <definedName name="REYETRYETRWY" localSheetId="27" hidden="1">{#N/A,#N/A,FALSE,"CARATUL";#N/A,#N/A,FALSE,"PROFIT AND LOSS";#N/A,#N/A,FALSE,"GRAFICO_PBT";#N/A,#N/A,FALSE,"EXPLIC.VARIANTE";#N/A,#N/A,FALSE,"GENERAL EXP.AREA"}</definedName>
    <definedName name="REYETRYETRWY" localSheetId="31" hidden="1">{#N/A,#N/A,FALSE,"CARATUL";#N/A,#N/A,FALSE,"PROFIT AND LOSS";#N/A,#N/A,FALSE,"GRAFICO_PBT";#N/A,#N/A,FALSE,"EXPLIC.VARIANTE";#N/A,#N/A,FALSE,"GENERAL EXP.AREA"}</definedName>
    <definedName name="REYETRYETRWY" localSheetId="29" hidden="1">{#N/A,#N/A,FALSE,"CARATUL";#N/A,#N/A,FALSE,"PROFIT AND LOSS";#N/A,#N/A,FALSE,"GRAFICO_PBT";#N/A,#N/A,FALSE,"EXPLIC.VARIANTE";#N/A,#N/A,FALSE,"GENERAL EXP.AREA"}</definedName>
    <definedName name="REYETRYETRWY" localSheetId="23" hidden="1">{#N/A,#N/A,FALSE,"CARATUL";#N/A,#N/A,FALSE,"PROFIT AND LOSS";#N/A,#N/A,FALSE,"GRAFICO_PBT";#N/A,#N/A,FALSE,"EXPLIC.VARIANTE";#N/A,#N/A,FALSE,"GENERAL EXP.AREA"}</definedName>
    <definedName name="REYETRYETRWY" localSheetId="55" hidden="1">{#N/A,#N/A,FALSE,"CARATUL";#N/A,#N/A,FALSE,"PROFIT AND LOSS";#N/A,#N/A,FALSE,"GRAFICO_PBT";#N/A,#N/A,FALSE,"EXPLIC.VARIANTE";#N/A,#N/A,FALSE,"GENERAL EXP.AREA"}</definedName>
    <definedName name="REYETRYETRWY" hidden="1">{#N/A,#N/A,FALSE,"CARATUL";#N/A,#N/A,FALSE,"PROFIT AND LOSS";#N/A,#N/A,FALSE,"GRAFICO_PBT";#N/A,#N/A,FALSE,"EXPLIC.VARIANTE";#N/A,#N/A,FALSE,"GENERAL EXP.AREA"}</definedName>
    <definedName name="rf" localSheetId="25" hidden="1">{#N/A,#N/A,FALSE,"BALLANTINE´S ";#N/A,#N/A,FALSE,"FUNDADOR"}</definedName>
    <definedName name="rf" localSheetId="27" hidden="1">{#N/A,#N/A,FALSE,"BALLANTINE´S ";#N/A,#N/A,FALSE,"FUNDADOR"}</definedName>
    <definedName name="rf" localSheetId="31" hidden="1">{#N/A,#N/A,FALSE,"BALLANTINE´S ";#N/A,#N/A,FALSE,"FUNDADOR"}</definedName>
    <definedName name="rf" localSheetId="29" hidden="1">{#N/A,#N/A,FALSE,"BALLANTINE´S ";#N/A,#N/A,FALSE,"FUNDADOR"}</definedName>
    <definedName name="rf" localSheetId="23" hidden="1">{#N/A,#N/A,FALSE,"BALLANTINE´S ";#N/A,#N/A,FALSE,"FUNDADOR"}</definedName>
    <definedName name="rf" localSheetId="55" hidden="1">{#N/A,#N/A,FALSE,"BALLANTINE´S ";#N/A,#N/A,FALSE,"FUNDADOR"}</definedName>
    <definedName name="rf" hidden="1">{#N/A,#N/A,FALSE,"BALLANTINE´S ";#N/A,#N/A,FALSE,"FUNDADOR"}</definedName>
    <definedName name="rfdshguy6h6t">#REF!</definedName>
    <definedName name="rfh6truy65">#REF!</definedName>
    <definedName name="rfhtyrty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htyrty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ftueue5">#REF!</definedName>
    <definedName name="rg">#REF!</definedName>
    <definedName name="rga3wr5tg3w4">#REF!</definedName>
    <definedName name="rgawregw" localSheetId="25" hidden="1">{"1DhPgAbs",#N/A,FALSE,"dHora";"2DhPgPerc",#N/A,FALSE,"dHora";"3DhPgAbsAcum",#N/A,FALSE,"dHora"}</definedName>
    <definedName name="rgawregw" localSheetId="27" hidden="1">{"1DhPgAbs",#N/A,FALSE,"dHora";"2DhPgPerc",#N/A,FALSE,"dHora";"3DhPgAbsAcum",#N/A,FALSE,"dHora"}</definedName>
    <definedName name="rgawregw" localSheetId="31" hidden="1">{"1DhPgAbs",#N/A,FALSE,"dHora";"2DhPgPerc",#N/A,FALSE,"dHora";"3DhPgAbsAcum",#N/A,FALSE,"dHora"}</definedName>
    <definedName name="rgawregw" localSheetId="29" hidden="1">{"1DhPgAbs",#N/A,FALSE,"dHora";"2DhPgPerc",#N/A,FALSE,"dHora";"3DhPgAbsAcum",#N/A,FALSE,"dHora"}</definedName>
    <definedName name="rgawregw" localSheetId="23" hidden="1">{"1DhPgAbs",#N/A,FALSE,"dHora";"2DhPgPerc",#N/A,FALSE,"dHora";"3DhPgAbsAcum",#N/A,FALSE,"dHora"}</definedName>
    <definedName name="rgawregw" localSheetId="55" hidden="1">{"1DhPgAbs",#N/A,FALSE,"dHora";"2DhPgPerc",#N/A,FALSE,"dHora";"3DhPgAbsAcum",#N/A,FALSE,"dHora"}</definedName>
    <definedName name="rgawregw" hidden="1">{"1DhPgAbs",#N/A,FALSE,"dHora";"2DhPgPerc",#N/A,FALSE,"dHora";"3DhPgAbsAcum",#N/A,FALSE,"dHora"}</definedName>
    <definedName name="rgdfasng" localSheetId="39">[1]!_p1</definedName>
    <definedName name="rgdfasng" localSheetId="20">[1]!_p1</definedName>
    <definedName name="rgdfasng" localSheetId="4">[1]!_p1</definedName>
    <definedName name="rgdfasng" localSheetId="25">[1]!_p1</definedName>
    <definedName name="rgdfasng" localSheetId="27">[1]!_p1</definedName>
    <definedName name="rgdfasng" localSheetId="31">[1]!_p1</definedName>
    <definedName name="rgdfasng" localSheetId="35">[1]!_p1</definedName>
    <definedName name="rgdfasng" localSheetId="33">[1]!_p1</definedName>
    <definedName name="rgdfasng" localSheetId="53">[1]!_p1</definedName>
    <definedName name="rgdfasng" localSheetId="29">[1]!_p1</definedName>
    <definedName name="rgdfasng" localSheetId="49">[1]!_p1</definedName>
    <definedName name="rgdfasng" localSheetId="6">[1]!_p1</definedName>
    <definedName name="rgdfasng" localSheetId="41">[1]!_p1</definedName>
    <definedName name="rgdfasng" localSheetId="8">[1]!_p1</definedName>
    <definedName name="rgdfasng" localSheetId="43">[1]!_p1</definedName>
    <definedName name="rgdfasng" localSheetId="10">[1]!_p1</definedName>
    <definedName name="rgdfasng" localSheetId="37">[1]!_p1</definedName>
    <definedName name="rgdfasng" localSheetId="12">[1]!_p1</definedName>
    <definedName name="rgdfasng" localSheetId="51">[1]!_p1</definedName>
    <definedName name="rgdfasng" localSheetId="14">[1]!_p1</definedName>
    <definedName name="rgdfasng" localSheetId="23">[1]!_p1</definedName>
    <definedName name="rgdfasng" localSheetId="55">[0]!_p1</definedName>
    <definedName name="rgdfasng" localSheetId="47">[1]!_p1</definedName>
    <definedName name="rgdfasng" localSheetId="18">[1]!_p1</definedName>
    <definedName name="rgdfasng" localSheetId="45">[1]!_p1</definedName>
    <definedName name="rgdfasng" localSheetId="16">[1]!_p1</definedName>
    <definedName name="rgdfasng">[0]!_p1</definedName>
    <definedName name="rgdgd" localSheetId="25" hidden="1">{#N/A,#N/A,FALSE,"BALLANTINE´S ";#N/A,#N/A,FALSE,"FUNDADOR"}</definedName>
    <definedName name="rgdgd" localSheetId="27" hidden="1">{#N/A,#N/A,FALSE,"BALLANTINE´S ";#N/A,#N/A,FALSE,"FUNDADOR"}</definedName>
    <definedName name="rgdgd" localSheetId="31" hidden="1">{#N/A,#N/A,FALSE,"BALLANTINE´S ";#N/A,#N/A,FALSE,"FUNDADOR"}</definedName>
    <definedName name="rgdgd" localSheetId="29" hidden="1">{#N/A,#N/A,FALSE,"BALLANTINE´S ";#N/A,#N/A,FALSE,"FUNDADOR"}</definedName>
    <definedName name="rgdgd" localSheetId="23" hidden="1">{#N/A,#N/A,FALSE,"BALLANTINE´S ";#N/A,#N/A,FALSE,"FUNDADOR"}</definedName>
    <definedName name="rgdgd" localSheetId="55" hidden="1">{#N/A,#N/A,FALSE,"BALLANTINE´S ";#N/A,#N/A,FALSE,"FUNDADOR"}</definedName>
    <definedName name="rgdgd" hidden="1">{#N/A,#N/A,FALSE,"BALLANTINE´S ";#N/A,#N/A,FALSE,"FUNDADOR"}</definedName>
    <definedName name="rgerg">#REF!</definedName>
    <definedName name="rgewtrwe">#REF!</definedName>
    <definedName name="rgf">#REF!</definedName>
    <definedName name="rgfer">#REF!</definedName>
    <definedName name="RGR" localSheetId="25" hidden="1">{#N/A,#N/A,FALSE,"CARATUL";#N/A,#N/A,FALSE,"PROFIT AND LOSS";#N/A,#N/A,FALSE,"GRAFICO_PBT";#N/A,#N/A,FALSE,"EXPLIC.VARIANTE";#N/A,#N/A,FALSE,"GENERAL EXP.AREA"}</definedName>
    <definedName name="RGR" localSheetId="27" hidden="1">{#N/A,#N/A,FALSE,"CARATUL";#N/A,#N/A,FALSE,"PROFIT AND LOSS";#N/A,#N/A,FALSE,"GRAFICO_PBT";#N/A,#N/A,FALSE,"EXPLIC.VARIANTE";#N/A,#N/A,FALSE,"GENERAL EXP.AREA"}</definedName>
    <definedName name="RGR" localSheetId="31" hidden="1">{#N/A,#N/A,FALSE,"CARATUL";#N/A,#N/A,FALSE,"PROFIT AND LOSS";#N/A,#N/A,FALSE,"GRAFICO_PBT";#N/A,#N/A,FALSE,"EXPLIC.VARIANTE";#N/A,#N/A,FALSE,"GENERAL EXP.AREA"}</definedName>
    <definedName name="RGR" localSheetId="29" hidden="1">{#N/A,#N/A,FALSE,"CARATUL";#N/A,#N/A,FALSE,"PROFIT AND LOSS";#N/A,#N/A,FALSE,"GRAFICO_PBT";#N/A,#N/A,FALSE,"EXPLIC.VARIANTE";#N/A,#N/A,FALSE,"GENERAL EXP.AREA"}</definedName>
    <definedName name="RGR" localSheetId="23" hidden="1">{#N/A,#N/A,FALSE,"CARATUL";#N/A,#N/A,FALSE,"PROFIT AND LOSS";#N/A,#N/A,FALSE,"GRAFICO_PBT";#N/A,#N/A,FALSE,"EXPLIC.VARIANTE";#N/A,#N/A,FALSE,"GENERAL EXP.AREA"}</definedName>
    <definedName name="RGR" localSheetId="55" hidden="1">{#N/A,#N/A,FALSE,"CARATUL";#N/A,#N/A,FALSE,"PROFIT AND LOSS";#N/A,#N/A,FALSE,"GRAFICO_PBT";#N/A,#N/A,FALSE,"EXPLIC.VARIANTE";#N/A,#N/A,FALSE,"GENERAL EXP.AREA"}</definedName>
    <definedName name="RGR" hidden="1">{#N/A,#N/A,FALSE,"CARATUL";#N/A,#N/A,FALSE,"PROFIT AND LOSS";#N/A,#N/A,FALSE,"GRAFICO_PBT";#N/A,#N/A,FALSE,"EXPLIC.VARIANTE";#N/A,#N/A,FALSE,"GENERAL EXP.AREA"}</definedName>
    <definedName name="rgrege" localSheetId="25" hidden="1">{"1DhPgAbs",#N/A,FALSE,"dHora";"2DhPgPerc",#N/A,FALSE,"dHora";"3DhPgAbsAcum",#N/A,FALSE,"dHora"}</definedName>
    <definedName name="rgrege" localSheetId="27" hidden="1">{"1DhPgAbs",#N/A,FALSE,"dHora";"2DhPgPerc",#N/A,FALSE,"dHora";"3DhPgAbsAcum",#N/A,FALSE,"dHora"}</definedName>
    <definedName name="rgrege" localSheetId="31" hidden="1">{"1DhPgAbs",#N/A,FALSE,"dHora";"2DhPgPerc",#N/A,FALSE,"dHora";"3DhPgAbsAcum",#N/A,FALSE,"dHora"}</definedName>
    <definedName name="rgrege" localSheetId="29" hidden="1">{"1DhPgAbs",#N/A,FALSE,"dHora";"2DhPgPerc",#N/A,FALSE,"dHora";"3DhPgAbsAcum",#N/A,FALSE,"dHora"}</definedName>
    <definedName name="rgrege" localSheetId="23" hidden="1">{"1DhPgAbs",#N/A,FALSE,"dHora";"2DhPgPerc",#N/A,FALSE,"dHora";"3DhPgAbsAcum",#N/A,FALSE,"dHora"}</definedName>
    <definedName name="rgrege" localSheetId="55" hidden="1">{"1DhPgAbs",#N/A,FALSE,"dHora";"2DhPgPerc",#N/A,FALSE,"dHora";"3DhPgAbsAcum",#N/A,FALSE,"dHora"}</definedName>
    <definedName name="rgrege" hidden="1">{"1DhPgAbs",#N/A,FALSE,"dHora";"2DhPgPerc",#N/A,FALSE,"dHora";"3DhPgAbsAcum",#N/A,FALSE,"dHora"}</definedName>
    <definedName name="rgsfgsFGSfgs" localSheetId="25" hidden="1">{#N/A,#N/A,FALSE,"CARATUL";#N/A,#N/A,FALSE,"PROFIT AND LOSS";#N/A,#N/A,FALSE,"GRAFICO_PBT";#N/A,#N/A,FALSE,"EXPLIC.VARIANTE";#N/A,#N/A,FALSE,"GENERAL EXP.AREA"}</definedName>
    <definedName name="rgsfgsFGSfgs" localSheetId="27" hidden="1">{#N/A,#N/A,FALSE,"CARATUL";#N/A,#N/A,FALSE,"PROFIT AND LOSS";#N/A,#N/A,FALSE,"GRAFICO_PBT";#N/A,#N/A,FALSE,"EXPLIC.VARIANTE";#N/A,#N/A,FALSE,"GENERAL EXP.AREA"}</definedName>
    <definedName name="rgsfgsFGSfgs" localSheetId="31" hidden="1">{#N/A,#N/A,FALSE,"CARATUL";#N/A,#N/A,FALSE,"PROFIT AND LOSS";#N/A,#N/A,FALSE,"GRAFICO_PBT";#N/A,#N/A,FALSE,"EXPLIC.VARIANTE";#N/A,#N/A,FALSE,"GENERAL EXP.AREA"}</definedName>
    <definedName name="rgsfgsFGSfgs" localSheetId="29" hidden="1">{#N/A,#N/A,FALSE,"CARATUL";#N/A,#N/A,FALSE,"PROFIT AND LOSS";#N/A,#N/A,FALSE,"GRAFICO_PBT";#N/A,#N/A,FALSE,"EXPLIC.VARIANTE";#N/A,#N/A,FALSE,"GENERAL EXP.AREA"}</definedName>
    <definedName name="rgsfgsFGSfgs" localSheetId="23" hidden="1">{#N/A,#N/A,FALSE,"CARATUL";#N/A,#N/A,FALSE,"PROFIT AND LOSS";#N/A,#N/A,FALSE,"GRAFICO_PBT";#N/A,#N/A,FALSE,"EXPLIC.VARIANTE";#N/A,#N/A,FALSE,"GENERAL EXP.AREA"}</definedName>
    <definedName name="rgsfgsFGSfgs" localSheetId="55" hidden="1">{#N/A,#N/A,FALSE,"CARATUL";#N/A,#N/A,FALSE,"PROFIT AND LOSS";#N/A,#N/A,FALSE,"GRAFICO_PBT";#N/A,#N/A,FALSE,"EXPLIC.VARIANTE";#N/A,#N/A,FALSE,"GENERAL EXP.AREA"}</definedName>
    <definedName name="rgsfgsFGSfgs" hidden="1">{#N/A,#N/A,FALSE,"CARATUL";#N/A,#N/A,FALSE,"PROFIT AND LOSS";#N/A,#N/A,FALSE,"GRAFICO_PBT";#N/A,#N/A,FALSE,"EXPLIC.VARIANTE";#N/A,#N/A,FALSE,"GENERAL EXP.AREA"}</definedName>
    <definedName name="rgwrg" localSheetId="25" hidden="1">{"'Janeiro'!$A$1:$I$153"}</definedName>
    <definedName name="rgwrg" localSheetId="27" hidden="1">{"'Janeiro'!$A$1:$I$153"}</definedName>
    <definedName name="rgwrg" localSheetId="31" hidden="1">{"'Janeiro'!$A$1:$I$153"}</definedName>
    <definedName name="rgwrg" localSheetId="29" hidden="1">{"'Janeiro'!$A$1:$I$153"}</definedName>
    <definedName name="rgwrg" localSheetId="23" hidden="1">{"'Janeiro'!$A$1:$I$153"}</definedName>
    <definedName name="rgwrg" localSheetId="55" hidden="1">{"'Janeiro'!$A$1:$I$153"}</definedName>
    <definedName name="rgwrg" hidden="1">{"'Janeiro'!$A$1:$I$153"}</definedName>
    <definedName name="rh">#REF!</definedName>
    <definedName name="rherh" localSheetId="25" hidden="1">{#N/A,#N/A,FALSE,"CARATUL";#N/A,#N/A,FALSE,"PROFIT AND LOSS";#N/A,#N/A,FALSE,"GRAFICO_PBT";#N/A,#N/A,FALSE,"EXPLIC.VARIANTE";#N/A,#N/A,FALSE,"GENERAL EXP.AREA"}</definedName>
    <definedName name="rherh" localSheetId="27" hidden="1">{#N/A,#N/A,FALSE,"CARATUL";#N/A,#N/A,FALSE,"PROFIT AND LOSS";#N/A,#N/A,FALSE,"GRAFICO_PBT";#N/A,#N/A,FALSE,"EXPLIC.VARIANTE";#N/A,#N/A,FALSE,"GENERAL EXP.AREA"}</definedName>
    <definedName name="rherh" localSheetId="31" hidden="1">{#N/A,#N/A,FALSE,"CARATUL";#N/A,#N/A,FALSE,"PROFIT AND LOSS";#N/A,#N/A,FALSE,"GRAFICO_PBT";#N/A,#N/A,FALSE,"EXPLIC.VARIANTE";#N/A,#N/A,FALSE,"GENERAL EXP.AREA"}</definedName>
    <definedName name="rherh" localSheetId="29" hidden="1">{#N/A,#N/A,FALSE,"CARATUL";#N/A,#N/A,FALSE,"PROFIT AND LOSS";#N/A,#N/A,FALSE,"GRAFICO_PBT";#N/A,#N/A,FALSE,"EXPLIC.VARIANTE";#N/A,#N/A,FALSE,"GENERAL EXP.AREA"}</definedName>
    <definedName name="rherh" localSheetId="23" hidden="1">{#N/A,#N/A,FALSE,"CARATUL";#N/A,#N/A,FALSE,"PROFIT AND LOSS";#N/A,#N/A,FALSE,"GRAFICO_PBT";#N/A,#N/A,FALSE,"EXPLIC.VARIANTE";#N/A,#N/A,FALSE,"GENERAL EXP.AREA"}</definedName>
    <definedName name="rherh" localSheetId="55" hidden="1">{#N/A,#N/A,FALSE,"CARATUL";#N/A,#N/A,FALSE,"PROFIT AND LOSS";#N/A,#N/A,FALSE,"GRAFICO_PBT";#N/A,#N/A,FALSE,"EXPLIC.VARIANTE";#N/A,#N/A,FALSE,"GENERAL EXP.AREA"}</definedName>
    <definedName name="rherh" hidden="1">{#N/A,#N/A,FALSE,"CARATUL";#N/A,#N/A,FALSE,"PROFIT AND LOSS";#N/A,#N/A,FALSE,"GRAFICO_PBT";#N/A,#N/A,FALSE,"EXPLIC.VARIANTE";#N/A,#N/A,FALSE,"GENERAL EXP.AREA"}</definedName>
    <definedName name="rhgser" hidden="1">#REF!</definedName>
    <definedName name="rhytyujty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hytyujty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ri">#REF!</definedName>
    <definedName name="RIB">#REF!</definedName>
    <definedName name="Rica">#REF!</definedName>
    <definedName name="Richmedia" localSheetId="39">[1]!_p1</definedName>
    <definedName name="Richmedia" localSheetId="20">[1]!_p1</definedName>
    <definedName name="Richmedia" localSheetId="4">[1]!_p1</definedName>
    <definedName name="Richmedia" localSheetId="25">[1]!_p1</definedName>
    <definedName name="Richmedia" localSheetId="27">[1]!_p1</definedName>
    <definedName name="Richmedia" localSheetId="31">[1]!_p1</definedName>
    <definedName name="Richmedia" localSheetId="35">[1]!_p1</definedName>
    <definedName name="Richmedia" localSheetId="33">[1]!_p1</definedName>
    <definedName name="Richmedia" localSheetId="53">[1]!_p1</definedName>
    <definedName name="Richmedia" localSheetId="29">[1]!_p1</definedName>
    <definedName name="Richmedia" localSheetId="49">[1]!_p1</definedName>
    <definedName name="Richmedia" localSheetId="6">[1]!_p1</definedName>
    <definedName name="Richmedia" localSheetId="41">[1]!_p1</definedName>
    <definedName name="Richmedia" localSheetId="8">[1]!_p1</definedName>
    <definedName name="Richmedia" localSheetId="43">[1]!_p1</definedName>
    <definedName name="Richmedia" localSheetId="10">[1]!_p1</definedName>
    <definedName name="Richmedia" localSheetId="37">[1]!_p1</definedName>
    <definedName name="Richmedia" localSheetId="12">[1]!_p1</definedName>
    <definedName name="Richmedia" localSheetId="51">[1]!_p1</definedName>
    <definedName name="Richmedia" localSheetId="14">[1]!_p1</definedName>
    <definedName name="Richmedia" localSheetId="23">[1]!_p1</definedName>
    <definedName name="Richmedia" localSheetId="55">[0]!_p1</definedName>
    <definedName name="Richmedia" localSheetId="47">[1]!_p1</definedName>
    <definedName name="Richmedia" localSheetId="18">[1]!_p1</definedName>
    <definedName name="Richmedia" localSheetId="45">[1]!_p1</definedName>
    <definedName name="Richmedia" localSheetId="16">[1]!_p1</definedName>
    <definedName name="Richmedia">[0]!_p1</definedName>
    <definedName name="rieko" localSheetId="25" hidden="1">{#N/A,#N/A,FALSE,"CARATUL";#N/A,#N/A,FALSE,"PROFIT AND LOSS";#N/A,#N/A,FALSE,"GRAFICO_PBT";#N/A,#N/A,FALSE,"EXPLIC.VARIANTE";#N/A,#N/A,FALSE,"GENERAL EXP.AREA"}</definedName>
    <definedName name="rieko" localSheetId="27" hidden="1">{#N/A,#N/A,FALSE,"CARATUL";#N/A,#N/A,FALSE,"PROFIT AND LOSS";#N/A,#N/A,FALSE,"GRAFICO_PBT";#N/A,#N/A,FALSE,"EXPLIC.VARIANTE";#N/A,#N/A,FALSE,"GENERAL EXP.AREA"}</definedName>
    <definedName name="rieko" localSheetId="31" hidden="1">{#N/A,#N/A,FALSE,"CARATUL";#N/A,#N/A,FALSE,"PROFIT AND LOSS";#N/A,#N/A,FALSE,"GRAFICO_PBT";#N/A,#N/A,FALSE,"EXPLIC.VARIANTE";#N/A,#N/A,FALSE,"GENERAL EXP.AREA"}</definedName>
    <definedName name="rieko" localSheetId="29" hidden="1">{#N/A,#N/A,FALSE,"CARATUL";#N/A,#N/A,FALSE,"PROFIT AND LOSS";#N/A,#N/A,FALSE,"GRAFICO_PBT";#N/A,#N/A,FALSE,"EXPLIC.VARIANTE";#N/A,#N/A,FALSE,"GENERAL EXP.AREA"}</definedName>
    <definedName name="rieko" localSheetId="23" hidden="1">{#N/A,#N/A,FALSE,"CARATUL";#N/A,#N/A,FALSE,"PROFIT AND LOSS";#N/A,#N/A,FALSE,"GRAFICO_PBT";#N/A,#N/A,FALSE,"EXPLIC.VARIANTE";#N/A,#N/A,FALSE,"GENERAL EXP.AREA"}</definedName>
    <definedName name="rieko" localSheetId="55" hidden="1">{#N/A,#N/A,FALSE,"CARATUL";#N/A,#N/A,FALSE,"PROFIT AND LOSS";#N/A,#N/A,FALSE,"GRAFICO_PBT";#N/A,#N/A,FALSE,"EXPLIC.VARIANTE";#N/A,#N/A,FALSE,"GENERAL EXP.AREA"}</definedName>
    <definedName name="rieko" hidden="1">{#N/A,#N/A,FALSE,"CARATUL";#N/A,#N/A,FALSE,"PROFIT AND LOSS";#N/A,#N/A,FALSE,"GRAFICO_PBT";#N/A,#N/A,FALSE,"EXPLIC.VARIANTE";#N/A,#N/A,FALSE,"GENERAL EXP.AREA"}</definedName>
    <definedName name="rio" localSheetId="39">[1]!_p1</definedName>
    <definedName name="rio" localSheetId="20">[1]!_p1</definedName>
    <definedName name="rio" localSheetId="4">[1]!_p1</definedName>
    <definedName name="rio" localSheetId="25">[1]!_p1</definedName>
    <definedName name="rio" localSheetId="27">[1]!_p1</definedName>
    <definedName name="rio" localSheetId="31">[1]!_p1</definedName>
    <definedName name="rio" localSheetId="35">[1]!_p1</definedName>
    <definedName name="rio" localSheetId="33">[1]!_p1</definedName>
    <definedName name="rio" localSheetId="53">[1]!_p1</definedName>
    <definedName name="rio" localSheetId="29">[1]!_p1</definedName>
    <definedName name="rio" localSheetId="49">[1]!_p1</definedName>
    <definedName name="rio" localSheetId="6">[1]!_p1</definedName>
    <definedName name="rio" localSheetId="41">[1]!_p1</definedName>
    <definedName name="rio" localSheetId="8">[1]!_p1</definedName>
    <definedName name="rio" localSheetId="43">[1]!_p1</definedName>
    <definedName name="rio" localSheetId="10">[1]!_p1</definedName>
    <definedName name="rio" localSheetId="37">[1]!_p1</definedName>
    <definedName name="rio" localSheetId="12">[1]!_p1</definedName>
    <definedName name="rio" localSheetId="51">[1]!_p1</definedName>
    <definedName name="rio" localSheetId="14">[1]!_p1</definedName>
    <definedName name="rio" localSheetId="23">[1]!_p1</definedName>
    <definedName name="rio" localSheetId="55">[0]!_p1</definedName>
    <definedName name="rio" localSheetId="47">[1]!_p1</definedName>
    <definedName name="rio" localSheetId="18">[1]!_p1</definedName>
    <definedName name="rio" localSheetId="45">[1]!_p1</definedName>
    <definedName name="rio" localSheetId="16">[1]!_p1</definedName>
    <definedName name="rio">[0]!_p1</definedName>
    <definedName name="rio_1">#N/A</definedName>
    <definedName name="rio_10">#N/A</definedName>
    <definedName name="rio_12">#N/A</definedName>
    <definedName name="rio_15">#N/A</definedName>
    <definedName name="rio_16">#N/A</definedName>
    <definedName name="rio_17">#N/A</definedName>
    <definedName name="rio_18">#N/A</definedName>
    <definedName name="rio_19">#N/A</definedName>
    <definedName name="rio_2">#N/A</definedName>
    <definedName name="rio_20">#N/A</definedName>
    <definedName name="rio_21">#N/A</definedName>
    <definedName name="rio_22">#N/A</definedName>
    <definedName name="rio_3">#N/A</definedName>
    <definedName name="rio_4">#N/A</definedName>
    <definedName name="rio_7">#N/A</definedName>
    <definedName name="rio_8">#N/A</definedName>
    <definedName name="RIOFM" hidden="1">#REF!</definedName>
    <definedName name="risco">#REF!</definedName>
    <definedName name="RIU">#REF!</definedName>
    <definedName name="RIVAGNA" localSheetId="25" hidden="1">{#N/A,#N/A,FALSE,"Banco de Dados"}</definedName>
    <definedName name="RIVAGNA" localSheetId="27" hidden="1">{#N/A,#N/A,FALSE,"Banco de Dados"}</definedName>
    <definedName name="RIVAGNA" localSheetId="31" hidden="1">{#N/A,#N/A,FALSE,"Banco de Dados"}</definedName>
    <definedName name="RIVAGNA" localSheetId="29" hidden="1">{#N/A,#N/A,FALSE,"Banco de Dados"}</definedName>
    <definedName name="RIVAGNA" localSheetId="23" hidden="1">{#N/A,#N/A,FALSE,"Banco de Dados"}</definedName>
    <definedName name="RIVAGNA" localSheetId="55" hidden="1">{#N/A,#N/A,FALSE,"Banco de Dados"}</definedName>
    <definedName name="RIVAGNA" hidden="1">{#N/A,#N/A,FALSE,"Banco de Dados"}</definedName>
    <definedName name="RJ">#REF!</definedName>
    <definedName name="rj1a">#REF!</definedName>
    <definedName name="rj1a_1" localSheetId="39">_p1</definedName>
    <definedName name="rj1a_1" localSheetId="20">_p1</definedName>
    <definedName name="rj1a_1" localSheetId="4">_p1</definedName>
    <definedName name="rj1a_1" localSheetId="25">_p1</definedName>
    <definedName name="rj1a_1" localSheetId="27">_p1</definedName>
    <definedName name="rj1a_1" localSheetId="31">_p1</definedName>
    <definedName name="rj1a_1" localSheetId="35">_p1</definedName>
    <definedName name="rj1a_1" localSheetId="33">_p1</definedName>
    <definedName name="rj1a_1" localSheetId="53">_p1</definedName>
    <definedName name="rj1a_1" localSheetId="29">_p1</definedName>
    <definedName name="rj1a_1" localSheetId="49">_p1</definedName>
    <definedName name="rj1a_1" localSheetId="6">_p1</definedName>
    <definedName name="rj1a_1" localSheetId="41">_p1</definedName>
    <definedName name="rj1a_1" localSheetId="8">_p1</definedName>
    <definedName name="rj1a_1" localSheetId="43">_p1</definedName>
    <definedName name="rj1a_1" localSheetId="10">_p1</definedName>
    <definedName name="rj1a_1" localSheetId="37">_p1</definedName>
    <definedName name="rj1a_1" localSheetId="12">_p1</definedName>
    <definedName name="rj1a_1" localSheetId="51">_p1</definedName>
    <definedName name="rj1a_1" localSheetId="14">_p1</definedName>
    <definedName name="rj1a_1" localSheetId="23">_p1</definedName>
    <definedName name="rj1a_1" localSheetId="55">_p1</definedName>
    <definedName name="rj1a_1" localSheetId="47">_p1</definedName>
    <definedName name="rj1a_1" localSheetId="18">_p1</definedName>
    <definedName name="rj1a_1" localSheetId="45">_p1</definedName>
    <definedName name="rj1a_1" localSheetId="16">_p1</definedName>
    <definedName name="rj1a_1">_p1</definedName>
    <definedName name="rj1a_2">"_p1"</definedName>
    <definedName name="rj1a_4">"_p1"</definedName>
    <definedName name="rj2a">#REF!</definedName>
    <definedName name="rj2a_1" localSheetId="39">_p1</definedName>
    <definedName name="rj2a_1" localSheetId="20">_p1</definedName>
    <definedName name="rj2a_1" localSheetId="4">_p1</definedName>
    <definedName name="rj2a_1" localSheetId="25">_p1</definedName>
    <definedName name="rj2a_1" localSheetId="27">_p1</definedName>
    <definedName name="rj2a_1" localSheetId="31">_p1</definedName>
    <definedName name="rj2a_1" localSheetId="35">_p1</definedName>
    <definedName name="rj2a_1" localSheetId="33">_p1</definedName>
    <definedName name="rj2a_1" localSheetId="53">_p1</definedName>
    <definedName name="rj2a_1" localSheetId="29">_p1</definedName>
    <definedName name="rj2a_1" localSheetId="49">_p1</definedName>
    <definedName name="rj2a_1" localSheetId="6">_p1</definedName>
    <definedName name="rj2a_1" localSheetId="41">_p1</definedName>
    <definedName name="rj2a_1" localSheetId="8">_p1</definedName>
    <definedName name="rj2a_1" localSheetId="43">_p1</definedName>
    <definedName name="rj2a_1" localSheetId="10">_p1</definedName>
    <definedName name="rj2a_1" localSheetId="37">_p1</definedName>
    <definedName name="rj2a_1" localSheetId="12">_p1</definedName>
    <definedName name="rj2a_1" localSheetId="51">_p1</definedName>
    <definedName name="rj2a_1" localSheetId="14">_p1</definedName>
    <definedName name="rj2a_1" localSheetId="23">_p1</definedName>
    <definedName name="rj2a_1" localSheetId="55">_p1</definedName>
    <definedName name="rj2a_1" localSheetId="47">_p1</definedName>
    <definedName name="rj2a_1" localSheetId="18">_p1</definedName>
    <definedName name="rj2a_1" localSheetId="45">_p1</definedName>
    <definedName name="rj2a_1" localSheetId="16">_p1</definedName>
    <definedName name="rj2a_1">_p1</definedName>
    <definedName name="rj2a_2">"_p1"</definedName>
    <definedName name="rj2a_4">"_p1"</definedName>
    <definedName name="rj3a">#REF!</definedName>
    <definedName name="rj3a_1" localSheetId="39">_p1</definedName>
    <definedName name="rj3a_1" localSheetId="20">_p1</definedName>
    <definedName name="rj3a_1" localSheetId="4">_p1</definedName>
    <definedName name="rj3a_1" localSheetId="25">_p1</definedName>
    <definedName name="rj3a_1" localSheetId="27">_p1</definedName>
    <definedName name="rj3a_1" localSheetId="31">_p1</definedName>
    <definedName name="rj3a_1" localSheetId="35">_p1</definedName>
    <definedName name="rj3a_1" localSheetId="33">_p1</definedName>
    <definedName name="rj3a_1" localSheetId="53">_p1</definedName>
    <definedName name="rj3a_1" localSheetId="29">_p1</definedName>
    <definedName name="rj3a_1" localSheetId="49">_p1</definedName>
    <definedName name="rj3a_1" localSheetId="6">_p1</definedName>
    <definedName name="rj3a_1" localSheetId="41">_p1</definedName>
    <definedName name="rj3a_1" localSheetId="8">_p1</definedName>
    <definedName name="rj3a_1" localSheetId="43">_p1</definedName>
    <definedName name="rj3a_1" localSheetId="10">_p1</definedName>
    <definedName name="rj3a_1" localSheetId="37">_p1</definedName>
    <definedName name="rj3a_1" localSheetId="12">_p1</definedName>
    <definedName name="rj3a_1" localSheetId="51">_p1</definedName>
    <definedName name="rj3a_1" localSheetId="14">_p1</definedName>
    <definedName name="rj3a_1" localSheetId="23">_p1</definedName>
    <definedName name="rj3a_1" localSheetId="55">_p1</definedName>
    <definedName name="rj3a_1" localSheetId="47">_p1</definedName>
    <definedName name="rj3a_1" localSheetId="18">_p1</definedName>
    <definedName name="rj3a_1" localSheetId="45">_p1</definedName>
    <definedName name="rj3a_1" localSheetId="16">_p1</definedName>
    <definedName name="rj3a_1">_p1</definedName>
    <definedName name="rj3a_2">"_p1"</definedName>
    <definedName name="rj3a_4">"_p1"</definedName>
    <definedName name="rj4a">#REF!</definedName>
    <definedName name="rj4a_1" localSheetId="39">_p1</definedName>
    <definedName name="rj4a_1" localSheetId="20">_p1</definedName>
    <definedName name="rj4a_1" localSheetId="4">_p1</definedName>
    <definedName name="rj4a_1" localSheetId="25">_p1</definedName>
    <definedName name="rj4a_1" localSheetId="27">_p1</definedName>
    <definedName name="rj4a_1" localSheetId="31">_p1</definedName>
    <definedName name="rj4a_1" localSheetId="35">_p1</definedName>
    <definedName name="rj4a_1" localSheetId="33">_p1</definedName>
    <definedName name="rj4a_1" localSheetId="53">_p1</definedName>
    <definedName name="rj4a_1" localSheetId="29">_p1</definedName>
    <definedName name="rj4a_1" localSheetId="49">_p1</definedName>
    <definedName name="rj4a_1" localSheetId="6">_p1</definedName>
    <definedName name="rj4a_1" localSheetId="41">_p1</definedName>
    <definedName name="rj4a_1" localSheetId="8">_p1</definedName>
    <definedName name="rj4a_1" localSheetId="43">_p1</definedName>
    <definedName name="rj4a_1" localSheetId="10">_p1</definedName>
    <definedName name="rj4a_1" localSheetId="37">_p1</definedName>
    <definedName name="rj4a_1" localSheetId="12">_p1</definedName>
    <definedName name="rj4a_1" localSheetId="51">_p1</definedName>
    <definedName name="rj4a_1" localSheetId="14">_p1</definedName>
    <definedName name="rj4a_1" localSheetId="23">_p1</definedName>
    <definedName name="rj4a_1" localSheetId="55">_p1</definedName>
    <definedName name="rj4a_1" localSheetId="47">_p1</definedName>
    <definedName name="rj4a_1" localSheetId="18">_p1</definedName>
    <definedName name="rj4a_1" localSheetId="45">_p1</definedName>
    <definedName name="rj4a_1" localSheetId="16">_p1</definedName>
    <definedName name="rj4a_1">_p1</definedName>
    <definedName name="rj4a_2">"_p1"</definedName>
    <definedName name="rj4a_4">"_p1"</definedName>
    <definedName name="rj5a">#REF!</definedName>
    <definedName name="rj5a_1" localSheetId="39">_p1</definedName>
    <definedName name="rj5a_1" localSheetId="20">_p1</definedName>
    <definedName name="rj5a_1" localSheetId="4">_p1</definedName>
    <definedName name="rj5a_1" localSheetId="25">_p1</definedName>
    <definedName name="rj5a_1" localSheetId="27">_p1</definedName>
    <definedName name="rj5a_1" localSheetId="31">_p1</definedName>
    <definedName name="rj5a_1" localSheetId="35">_p1</definedName>
    <definedName name="rj5a_1" localSheetId="33">_p1</definedName>
    <definedName name="rj5a_1" localSheetId="53">_p1</definedName>
    <definedName name="rj5a_1" localSheetId="29">_p1</definedName>
    <definedName name="rj5a_1" localSheetId="49">_p1</definedName>
    <definedName name="rj5a_1" localSheetId="6">_p1</definedName>
    <definedName name="rj5a_1" localSheetId="41">_p1</definedName>
    <definedName name="rj5a_1" localSheetId="8">_p1</definedName>
    <definedName name="rj5a_1" localSheetId="43">_p1</definedName>
    <definedName name="rj5a_1" localSheetId="10">_p1</definedName>
    <definedName name="rj5a_1" localSheetId="37">_p1</definedName>
    <definedName name="rj5a_1" localSheetId="12">_p1</definedName>
    <definedName name="rj5a_1" localSheetId="51">_p1</definedName>
    <definedName name="rj5a_1" localSheetId="14">_p1</definedName>
    <definedName name="rj5a_1" localSheetId="23">_p1</definedName>
    <definedName name="rj5a_1" localSheetId="55">_p1</definedName>
    <definedName name="rj5a_1" localSheetId="47">_p1</definedName>
    <definedName name="rj5a_1" localSheetId="18">_p1</definedName>
    <definedName name="rj5a_1" localSheetId="45">_p1</definedName>
    <definedName name="rj5a_1" localSheetId="16">_p1</definedName>
    <definedName name="rj5a_1">_p1</definedName>
    <definedName name="rj5a_2">"_p1"</definedName>
    <definedName name="rj5a_4">"_p1"</definedName>
    <definedName name="rj6a">#REF!</definedName>
    <definedName name="rj6a_1" localSheetId="39">_p1</definedName>
    <definedName name="rj6a_1" localSheetId="20">_p1</definedName>
    <definedName name="rj6a_1" localSheetId="4">_p1</definedName>
    <definedName name="rj6a_1" localSheetId="25">_p1</definedName>
    <definedName name="rj6a_1" localSheetId="27">_p1</definedName>
    <definedName name="rj6a_1" localSheetId="31">_p1</definedName>
    <definedName name="rj6a_1" localSheetId="35">_p1</definedName>
    <definedName name="rj6a_1" localSheetId="33">_p1</definedName>
    <definedName name="rj6a_1" localSheetId="53">_p1</definedName>
    <definedName name="rj6a_1" localSheetId="29">_p1</definedName>
    <definedName name="rj6a_1" localSheetId="49">_p1</definedName>
    <definedName name="rj6a_1" localSheetId="6">_p1</definedName>
    <definedName name="rj6a_1" localSheetId="41">_p1</definedName>
    <definedName name="rj6a_1" localSheetId="8">_p1</definedName>
    <definedName name="rj6a_1" localSheetId="43">_p1</definedName>
    <definedName name="rj6a_1" localSheetId="10">_p1</definedName>
    <definedName name="rj6a_1" localSheetId="37">_p1</definedName>
    <definedName name="rj6a_1" localSheetId="12">_p1</definedName>
    <definedName name="rj6a_1" localSheetId="51">_p1</definedName>
    <definedName name="rj6a_1" localSheetId="14">_p1</definedName>
    <definedName name="rj6a_1" localSheetId="23">_p1</definedName>
    <definedName name="rj6a_1" localSheetId="55">_p1</definedName>
    <definedName name="rj6a_1" localSheetId="47">_p1</definedName>
    <definedName name="rj6a_1" localSheetId="18">_p1</definedName>
    <definedName name="rj6a_1" localSheetId="45">_p1</definedName>
    <definedName name="rj6a_1" localSheetId="16">_p1</definedName>
    <definedName name="rj6a_1">_p1</definedName>
    <definedName name="rj6a_2">"_p1"</definedName>
    <definedName name="rj6a_4">"_p1"</definedName>
    <definedName name="rj7a">#REF!</definedName>
    <definedName name="rj7a_1" localSheetId="39">_p1</definedName>
    <definedName name="rj7a_1" localSheetId="20">_p1</definedName>
    <definedName name="rj7a_1" localSheetId="4">_p1</definedName>
    <definedName name="rj7a_1" localSheetId="25">_p1</definedName>
    <definedName name="rj7a_1" localSheetId="27">_p1</definedName>
    <definedName name="rj7a_1" localSheetId="31">_p1</definedName>
    <definedName name="rj7a_1" localSheetId="35">_p1</definedName>
    <definedName name="rj7a_1" localSheetId="33">_p1</definedName>
    <definedName name="rj7a_1" localSheetId="53">_p1</definedName>
    <definedName name="rj7a_1" localSheetId="29">_p1</definedName>
    <definedName name="rj7a_1" localSheetId="49">_p1</definedName>
    <definedName name="rj7a_1" localSheetId="6">_p1</definedName>
    <definedName name="rj7a_1" localSheetId="41">_p1</definedName>
    <definedName name="rj7a_1" localSheetId="8">_p1</definedName>
    <definedName name="rj7a_1" localSheetId="43">_p1</definedName>
    <definedName name="rj7a_1" localSheetId="10">_p1</definedName>
    <definedName name="rj7a_1" localSheetId="37">_p1</definedName>
    <definedName name="rj7a_1" localSheetId="12">_p1</definedName>
    <definedName name="rj7a_1" localSheetId="51">_p1</definedName>
    <definedName name="rj7a_1" localSheetId="14">_p1</definedName>
    <definedName name="rj7a_1" localSheetId="23">_p1</definedName>
    <definedName name="rj7a_1" localSheetId="55">_p1</definedName>
    <definedName name="rj7a_1" localSheetId="47">_p1</definedName>
    <definedName name="rj7a_1" localSheetId="18">_p1</definedName>
    <definedName name="rj7a_1" localSheetId="45">_p1</definedName>
    <definedName name="rj7a_1" localSheetId="16">_p1</definedName>
    <definedName name="rj7a_1">_p1</definedName>
    <definedName name="rj7a_2">"_p1"</definedName>
    <definedName name="rj7a_4">"_p1"</definedName>
    <definedName name="rj8a">#REF!</definedName>
    <definedName name="rj8a_1" localSheetId="39">_p1</definedName>
    <definedName name="rj8a_1" localSheetId="20">_p1</definedName>
    <definedName name="rj8a_1" localSheetId="4">_p1</definedName>
    <definedName name="rj8a_1" localSheetId="25">_p1</definedName>
    <definedName name="rj8a_1" localSheetId="27">_p1</definedName>
    <definedName name="rj8a_1" localSheetId="31">_p1</definedName>
    <definedName name="rj8a_1" localSheetId="35">_p1</definedName>
    <definedName name="rj8a_1" localSheetId="33">_p1</definedName>
    <definedName name="rj8a_1" localSheetId="53">_p1</definedName>
    <definedName name="rj8a_1" localSheetId="29">_p1</definedName>
    <definedName name="rj8a_1" localSheetId="49">_p1</definedName>
    <definedName name="rj8a_1" localSheetId="6">_p1</definedName>
    <definedName name="rj8a_1" localSheetId="41">_p1</definedName>
    <definedName name="rj8a_1" localSheetId="8">_p1</definedName>
    <definedName name="rj8a_1" localSheetId="43">_p1</definedName>
    <definedName name="rj8a_1" localSheetId="10">_p1</definedName>
    <definedName name="rj8a_1" localSheetId="37">_p1</definedName>
    <definedName name="rj8a_1" localSheetId="12">_p1</definedName>
    <definedName name="rj8a_1" localSheetId="51">_p1</definedName>
    <definedName name="rj8a_1" localSheetId="14">_p1</definedName>
    <definedName name="rj8a_1" localSheetId="23">_p1</definedName>
    <definedName name="rj8a_1" localSheetId="55">_p1</definedName>
    <definedName name="rj8a_1" localSheetId="47">_p1</definedName>
    <definedName name="rj8a_1" localSheetId="18">_p1</definedName>
    <definedName name="rj8a_1" localSheetId="45">_p1</definedName>
    <definedName name="rj8a_1" localSheetId="16">_p1</definedName>
    <definedName name="rj8a_1">_p1</definedName>
    <definedName name="rj8a_2">"_p1"</definedName>
    <definedName name="rj8a_4">"_p1"</definedName>
    <definedName name="rj9a">#REF!</definedName>
    <definedName name="rj9a_1" localSheetId="39">_p1</definedName>
    <definedName name="rj9a_1" localSheetId="20">_p1</definedName>
    <definedName name="rj9a_1" localSheetId="4">_p1</definedName>
    <definedName name="rj9a_1" localSheetId="25">_p1</definedName>
    <definedName name="rj9a_1" localSheetId="27">_p1</definedName>
    <definedName name="rj9a_1" localSheetId="31">_p1</definedName>
    <definedName name="rj9a_1" localSheetId="35">_p1</definedName>
    <definedName name="rj9a_1" localSheetId="33">_p1</definedName>
    <definedName name="rj9a_1" localSheetId="53">_p1</definedName>
    <definedName name="rj9a_1" localSheetId="29">_p1</definedName>
    <definedName name="rj9a_1" localSheetId="49">_p1</definedName>
    <definedName name="rj9a_1" localSheetId="6">_p1</definedName>
    <definedName name="rj9a_1" localSheetId="41">_p1</definedName>
    <definedName name="rj9a_1" localSheetId="8">_p1</definedName>
    <definedName name="rj9a_1" localSheetId="43">_p1</definedName>
    <definedName name="rj9a_1" localSheetId="10">_p1</definedName>
    <definedName name="rj9a_1" localSheetId="37">_p1</definedName>
    <definedName name="rj9a_1" localSheetId="12">_p1</definedName>
    <definedName name="rj9a_1" localSheetId="51">_p1</definedName>
    <definedName name="rj9a_1" localSheetId="14">_p1</definedName>
    <definedName name="rj9a_1" localSheetId="23">_p1</definedName>
    <definedName name="rj9a_1" localSheetId="55">_p1</definedName>
    <definedName name="rj9a_1" localSheetId="47">_p1</definedName>
    <definedName name="rj9a_1" localSheetId="18">_p1</definedName>
    <definedName name="rj9a_1" localSheetId="45">_p1</definedName>
    <definedName name="rj9a_1" localSheetId="16">_p1</definedName>
    <definedName name="rj9a_1">_p1</definedName>
    <definedName name="rj9a_2">"_p1"</definedName>
    <definedName name="rj9a_4">"_p1"</definedName>
    <definedName name="RLP">#REF!</definedName>
    <definedName name="RM510A">#REF!</definedName>
    <definedName name="RM520A">#REF!</definedName>
    <definedName name="RM530A">#REF!</definedName>
    <definedName name="RM540A">#REF!</definedName>
    <definedName name="rms">#REF!</definedName>
    <definedName name="rn">#REF!</definedName>
    <definedName name="RO" localSheetId="25" hidden="1">{#N/A,#N/A,FALSE,"HIGHNEW";#N/A,#N/A,FALSE,"HIGHOLD";#N/A,#N/A,FALSE,"MTHDET";#N/A,#N/A,FALSE,"ACTDET"}</definedName>
    <definedName name="RO" localSheetId="27" hidden="1">{#N/A,#N/A,FALSE,"HIGHNEW";#N/A,#N/A,FALSE,"HIGHOLD";#N/A,#N/A,FALSE,"MTHDET";#N/A,#N/A,FALSE,"ACTDET"}</definedName>
    <definedName name="RO" localSheetId="31" hidden="1">{#N/A,#N/A,FALSE,"HIGHNEW";#N/A,#N/A,FALSE,"HIGHOLD";#N/A,#N/A,FALSE,"MTHDET";#N/A,#N/A,FALSE,"ACTDET"}</definedName>
    <definedName name="RO" localSheetId="29" hidden="1">{#N/A,#N/A,FALSE,"HIGHNEW";#N/A,#N/A,FALSE,"HIGHOLD";#N/A,#N/A,FALSE,"MTHDET";#N/A,#N/A,FALSE,"ACTDET"}</definedName>
    <definedName name="RO" localSheetId="23" hidden="1">{#N/A,#N/A,FALSE,"HIGHNEW";#N/A,#N/A,FALSE,"HIGHOLD";#N/A,#N/A,FALSE,"MTHDET";#N/A,#N/A,FALSE,"ACTDET"}</definedName>
    <definedName name="RO" localSheetId="55" hidden="1">{#N/A,#N/A,FALSE,"HIGHNEW";#N/A,#N/A,FALSE,"HIGHOLD";#N/A,#N/A,FALSE,"MTHDET";#N/A,#N/A,FALSE,"ACTDET"}</definedName>
    <definedName name="RO" hidden="1">{#N/A,#N/A,FALSE,"HIGHNEW";#N/A,#N/A,FALSE,"HIGHOLD";#N/A,#N/A,FALSE,"MTHDET";#N/A,#N/A,FALSE,"ACTDET"}</definedName>
    <definedName name="rob">#REF!</definedName>
    <definedName name="ROD" localSheetId="25" hidden="1">{"'Janeiro'!$A$1:$I$153"}</definedName>
    <definedName name="ROD" localSheetId="27" hidden="1">{"'Janeiro'!$A$1:$I$153"}</definedName>
    <definedName name="ROD" localSheetId="31" hidden="1">{"'Janeiro'!$A$1:$I$153"}</definedName>
    <definedName name="ROD" localSheetId="29" hidden="1">{"'Janeiro'!$A$1:$I$153"}</definedName>
    <definedName name="ROD" localSheetId="23" hidden="1">{"'Janeiro'!$A$1:$I$153"}</definedName>
    <definedName name="ROD" localSheetId="55" hidden="1">{"'Janeiro'!$A$1:$I$153"}</definedName>
    <definedName name="ROD" hidden="1">{"'Janeiro'!$A$1:$I$153"}</definedName>
    <definedName name="rodoviárias">#REF!</definedName>
    <definedName name="ROI">#REF!</definedName>
    <definedName name="Roll_out_Fenix___monitor___curva">#REF!</definedName>
    <definedName name="rollcase">#REF!</definedName>
    <definedName name="ros_portal">#REF!</definedName>
    <definedName name="rotas">#REF!</definedName>
    <definedName name="rotativo">#REF!</definedName>
    <definedName name="row">#REF!</definedName>
    <definedName name="Royalties">#REF!</definedName>
    <definedName name="RQ3WR">#REF!</definedName>
    <definedName name="rqr">#REF!</definedName>
    <definedName name="RQRQWR">#REF!</definedName>
    <definedName name="rqrwe3">#REF!</definedName>
    <definedName name="rqwr">#REF!</definedName>
    <definedName name="rr" localSheetId="39">[1]!_p1</definedName>
    <definedName name="rr" localSheetId="20">[1]!_p1</definedName>
    <definedName name="rr" localSheetId="4">[1]!_p1</definedName>
    <definedName name="rr" localSheetId="25">[1]!_p1</definedName>
    <definedName name="rr" localSheetId="27">[1]!_p1</definedName>
    <definedName name="rr" localSheetId="31">[1]!_p1</definedName>
    <definedName name="rr" localSheetId="35">[1]!_p1</definedName>
    <definedName name="rr" localSheetId="33">[1]!_p1</definedName>
    <definedName name="rr" localSheetId="53">[1]!_p1</definedName>
    <definedName name="rr" localSheetId="29">[1]!_p1</definedName>
    <definedName name="rr" localSheetId="49">[1]!_p1</definedName>
    <definedName name="rr" localSheetId="6">[1]!_p1</definedName>
    <definedName name="rr" localSheetId="41">[1]!_p1</definedName>
    <definedName name="rr" localSheetId="8">[1]!_p1</definedName>
    <definedName name="rr" localSheetId="43">[1]!_p1</definedName>
    <definedName name="rr" localSheetId="10">[1]!_p1</definedName>
    <definedName name="rr" localSheetId="37">[1]!_p1</definedName>
    <definedName name="rr" localSheetId="12">[1]!_p1</definedName>
    <definedName name="rr" localSheetId="51">[1]!_p1</definedName>
    <definedName name="rr" localSheetId="14">[1]!_p1</definedName>
    <definedName name="rr" localSheetId="23">[1]!_p1</definedName>
    <definedName name="rr" localSheetId="55">[0]!_p1</definedName>
    <definedName name="rr" localSheetId="47">[1]!_p1</definedName>
    <definedName name="rr" localSheetId="18">[1]!_p1</definedName>
    <definedName name="rr" localSheetId="45">[1]!_p1</definedName>
    <definedName name="rr" localSheetId="16">[1]!_p1</definedName>
    <definedName name="rr">[0]!_p1</definedName>
    <definedName name="rr_1" localSheetId="39">_p1</definedName>
    <definedName name="rr_1" localSheetId="20">_p1</definedName>
    <definedName name="rr_1" localSheetId="4">_p1</definedName>
    <definedName name="rr_1" localSheetId="25">_p1</definedName>
    <definedName name="rr_1" localSheetId="27">_p1</definedName>
    <definedName name="rr_1" localSheetId="31">_p1</definedName>
    <definedName name="rr_1" localSheetId="35">_p1</definedName>
    <definedName name="rr_1" localSheetId="33">_p1</definedName>
    <definedName name="rr_1" localSheetId="53">_p1</definedName>
    <definedName name="rr_1" localSheetId="29">_p1</definedName>
    <definedName name="rr_1" localSheetId="49">_p1</definedName>
    <definedName name="rr_1" localSheetId="6">_p1</definedName>
    <definedName name="rr_1" localSheetId="41">_p1</definedName>
    <definedName name="rr_1" localSheetId="8">_p1</definedName>
    <definedName name="rr_1" localSheetId="43">_p1</definedName>
    <definedName name="rr_1" localSheetId="10">_p1</definedName>
    <definedName name="rr_1" localSheetId="37">_p1</definedName>
    <definedName name="rr_1" localSheetId="12">_p1</definedName>
    <definedName name="rr_1" localSheetId="51">_p1</definedName>
    <definedName name="rr_1" localSheetId="14">_p1</definedName>
    <definedName name="rr_1" localSheetId="23">_p1</definedName>
    <definedName name="rr_1" localSheetId="55">_p1</definedName>
    <definedName name="rr_1" localSheetId="47">_p1</definedName>
    <definedName name="rr_1" localSheetId="18">_p1</definedName>
    <definedName name="rr_1" localSheetId="45">_p1</definedName>
    <definedName name="rr_1" localSheetId="16">_p1</definedName>
    <definedName name="rr_1">_p1</definedName>
    <definedName name="rr_10">#N/A</definedName>
    <definedName name="rr_15">#N/A</definedName>
    <definedName name="rr_16">#N/A</definedName>
    <definedName name="rr_17">#N/A</definedName>
    <definedName name="rr_18">#N/A</definedName>
    <definedName name="rr_19">#N/A</definedName>
    <definedName name="rr_2" localSheetId="39">_p1</definedName>
    <definedName name="rr_2" localSheetId="20">_p1</definedName>
    <definedName name="rr_2" localSheetId="4">_p1</definedName>
    <definedName name="rr_2" localSheetId="25">_p1</definedName>
    <definedName name="rr_2" localSheetId="27">_p1</definedName>
    <definedName name="rr_2" localSheetId="31">_p1</definedName>
    <definedName name="rr_2" localSheetId="35">_p1</definedName>
    <definedName name="rr_2" localSheetId="33">_p1</definedName>
    <definedName name="rr_2" localSheetId="53">_p1</definedName>
    <definedName name="rr_2" localSheetId="29">_p1</definedName>
    <definedName name="rr_2" localSheetId="49">_p1</definedName>
    <definedName name="rr_2" localSheetId="6">_p1</definedName>
    <definedName name="rr_2" localSheetId="41">_p1</definedName>
    <definedName name="rr_2" localSheetId="8">_p1</definedName>
    <definedName name="rr_2" localSheetId="43">_p1</definedName>
    <definedName name="rr_2" localSheetId="10">_p1</definedName>
    <definedName name="rr_2" localSheetId="37">_p1</definedName>
    <definedName name="rr_2" localSheetId="12">_p1</definedName>
    <definedName name="rr_2" localSheetId="51">_p1</definedName>
    <definedName name="rr_2" localSheetId="14">_p1</definedName>
    <definedName name="rr_2" localSheetId="23">_p1</definedName>
    <definedName name="rr_2" localSheetId="55">_p1</definedName>
    <definedName name="rr_2" localSheetId="47">_p1</definedName>
    <definedName name="rr_2" localSheetId="18">_p1</definedName>
    <definedName name="rr_2" localSheetId="45">_p1</definedName>
    <definedName name="rr_2" localSheetId="16">_p1</definedName>
    <definedName name="rr_2">_p1</definedName>
    <definedName name="rr_20">#N/A</definedName>
    <definedName name="rr_22">#N/A</definedName>
    <definedName name="rr_3">#N/A</definedName>
    <definedName name="rr_4" localSheetId="39">_p1</definedName>
    <definedName name="rr_4" localSheetId="20">_p1</definedName>
    <definedName name="rr_4" localSheetId="4">_p1</definedName>
    <definedName name="rr_4" localSheetId="25">_p1</definedName>
    <definedName name="rr_4" localSheetId="27">_p1</definedName>
    <definedName name="rr_4" localSheetId="31">_p1</definedName>
    <definedName name="rr_4" localSheetId="35">_p1</definedName>
    <definedName name="rr_4" localSheetId="33">_p1</definedName>
    <definedName name="rr_4" localSheetId="53">_p1</definedName>
    <definedName name="rr_4" localSheetId="29">_p1</definedName>
    <definedName name="rr_4" localSheetId="49">_p1</definedName>
    <definedName name="rr_4" localSheetId="6">_p1</definedName>
    <definedName name="rr_4" localSheetId="41">_p1</definedName>
    <definedName name="rr_4" localSheetId="8">_p1</definedName>
    <definedName name="rr_4" localSheetId="43">_p1</definedName>
    <definedName name="rr_4" localSheetId="10">_p1</definedName>
    <definedName name="rr_4" localSheetId="37">_p1</definedName>
    <definedName name="rr_4" localSheetId="12">_p1</definedName>
    <definedName name="rr_4" localSheetId="51">_p1</definedName>
    <definedName name="rr_4" localSheetId="14">_p1</definedName>
    <definedName name="rr_4" localSheetId="23">_p1</definedName>
    <definedName name="rr_4" localSheetId="55">_p1</definedName>
    <definedName name="rr_4" localSheetId="47">_p1</definedName>
    <definedName name="rr_4" localSheetId="18">_p1</definedName>
    <definedName name="rr_4" localSheetId="45">_p1</definedName>
    <definedName name="rr_4" localSheetId="16">_p1</definedName>
    <definedName name="rr_4">_p1</definedName>
    <definedName name="rr_8">#N/A</definedName>
    <definedName name="rr2_10">#N/A</definedName>
    <definedName name="rr2_15">#N/A</definedName>
    <definedName name="rr2_16">#N/A</definedName>
    <definedName name="rr2_17">#N/A</definedName>
    <definedName name="rr2_18">#N/A</definedName>
    <definedName name="rr2_19">#N/A</definedName>
    <definedName name="rr2_20">#N/A</definedName>
    <definedName name="rr2_22">#N/A</definedName>
    <definedName name="rr2_3">#N/A</definedName>
    <definedName name="rr2_8">#N/A</definedName>
    <definedName name="rrafa">#REF!</definedName>
    <definedName name="rree" localSheetId="39">[1]!_p1</definedName>
    <definedName name="rree" localSheetId="20">[1]!_p1</definedName>
    <definedName name="rree" localSheetId="4">[1]!_p1</definedName>
    <definedName name="rree" localSheetId="25">[1]!_p1</definedName>
    <definedName name="rree" localSheetId="27">[1]!_p1</definedName>
    <definedName name="rree" localSheetId="31">[1]!_p1</definedName>
    <definedName name="rree" localSheetId="35">[1]!_p1</definedName>
    <definedName name="rree" localSheetId="33">[1]!_p1</definedName>
    <definedName name="rree" localSheetId="53">[1]!_p1</definedName>
    <definedName name="rree" localSheetId="29">[1]!_p1</definedName>
    <definedName name="rree" localSheetId="49">[1]!_p1</definedName>
    <definedName name="rree" localSheetId="6">[1]!_p1</definedName>
    <definedName name="rree" localSheetId="41">[1]!_p1</definedName>
    <definedName name="rree" localSheetId="8">[1]!_p1</definedName>
    <definedName name="rree" localSheetId="43">[1]!_p1</definedName>
    <definedName name="rree" localSheetId="10">[1]!_p1</definedName>
    <definedName name="rree" localSheetId="37">[1]!_p1</definedName>
    <definedName name="rree" localSheetId="12">[1]!_p1</definedName>
    <definedName name="rree" localSheetId="51">[1]!_p1</definedName>
    <definedName name="rree" localSheetId="14">[1]!_p1</definedName>
    <definedName name="rree" localSheetId="23">[1]!_p1</definedName>
    <definedName name="rree" localSheetId="55">[0]!_p1</definedName>
    <definedName name="rree" localSheetId="47">[1]!_p1</definedName>
    <definedName name="rree" localSheetId="18">[1]!_p1</definedName>
    <definedName name="rree" localSheetId="45">[1]!_p1</definedName>
    <definedName name="rree" localSheetId="16">[1]!_p1</definedName>
    <definedName name="rree">[0]!_p1</definedName>
    <definedName name="rrfgfg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fgf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r" localSheetId="39">[1]!_p1</definedName>
    <definedName name="rrr" localSheetId="20">[1]!_p1</definedName>
    <definedName name="rrr" localSheetId="4">[1]!_p1</definedName>
    <definedName name="rrr" localSheetId="25">[1]!_p1</definedName>
    <definedName name="rrr" localSheetId="27">[1]!_p1</definedName>
    <definedName name="rrr" localSheetId="31">[1]!_p1</definedName>
    <definedName name="rrr" localSheetId="35">[1]!_p1</definedName>
    <definedName name="rrr" localSheetId="33">[1]!_p1</definedName>
    <definedName name="rrr" localSheetId="53">[1]!_p1</definedName>
    <definedName name="rrr" localSheetId="29">[1]!_p1</definedName>
    <definedName name="rrr" localSheetId="49">[1]!_p1</definedName>
    <definedName name="rrr" localSheetId="6">[1]!_p1</definedName>
    <definedName name="rrr" localSheetId="41">[1]!_p1</definedName>
    <definedName name="rrr" localSheetId="8">[1]!_p1</definedName>
    <definedName name="rrr" localSheetId="43">[1]!_p1</definedName>
    <definedName name="rrr" localSheetId="10">[1]!_p1</definedName>
    <definedName name="rrr" localSheetId="37">[1]!_p1</definedName>
    <definedName name="rrr" localSheetId="12">[1]!_p1</definedName>
    <definedName name="rrr" localSheetId="51">[1]!_p1</definedName>
    <definedName name="rrr" localSheetId="14">[1]!_p1</definedName>
    <definedName name="rrr" localSheetId="23">[1]!_p1</definedName>
    <definedName name="rrr" localSheetId="55">[0]!_p1</definedName>
    <definedName name="rrr" localSheetId="47">[1]!_p1</definedName>
    <definedName name="rrr" localSheetId="18">[1]!_p1</definedName>
    <definedName name="rrr" localSheetId="45">[1]!_p1</definedName>
    <definedName name="rrr" localSheetId="16">[1]!_p1</definedName>
    <definedName name="rrr">[0]!_p1</definedName>
    <definedName name="rrr_1" localSheetId="39">_p1</definedName>
    <definedName name="rrr_1" localSheetId="20">_p1</definedName>
    <definedName name="rrr_1" localSheetId="4">_p1</definedName>
    <definedName name="rrr_1" localSheetId="25">_p1</definedName>
    <definedName name="rrr_1" localSheetId="27">_p1</definedName>
    <definedName name="rrr_1" localSheetId="31">_p1</definedName>
    <definedName name="rrr_1" localSheetId="35">_p1</definedName>
    <definedName name="rrr_1" localSheetId="33">_p1</definedName>
    <definedName name="rrr_1" localSheetId="53">_p1</definedName>
    <definedName name="rrr_1" localSheetId="29">_p1</definedName>
    <definedName name="rrr_1" localSheetId="49">_p1</definedName>
    <definedName name="rrr_1" localSheetId="6">_p1</definedName>
    <definedName name="rrr_1" localSheetId="41">_p1</definedName>
    <definedName name="rrr_1" localSheetId="8">_p1</definedName>
    <definedName name="rrr_1" localSheetId="43">_p1</definedName>
    <definedName name="rrr_1" localSheetId="10">_p1</definedName>
    <definedName name="rrr_1" localSheetId="37">_p1</definedName>
    <definedName name="rrr_1" localSheetId="12">_p1</definedName>
    <definedName name="rrr_1" localSheetId="51">_p1</definedName>
    <definedName name="rrr_1" localSheetId="14">_p1</definedName>
    <definedName name="rrr_1" localSheetId="23">_p1</definedName>
    <definedName name="rrr_1" localSheetId="55">_p1</definedName>
    <definedName name="rrr_1" localSheetId="47">_p1</definedName>
    <definedName name="rrr_1" localSheetId="18">_p1</definedName>
    <definedName name="rrr_1" localSheetId="45">_p1</definedName>
    <definedName name="rrr_1" localSheetId="16">_p1</definedName>
    <definedName name="rrr_1">_p1</definedName>
    <definedName name="rrr_10">#N/A</definedName>
    <definedName name="rrr_15">#N/A</definedName>
    <definedName name="rrr_16">#N/A</definedName>
    <definedName name="rrr_17">#N/A</definedName>
    <definedName name="rrr_18">#N/A</definedName>
    <definedName name="rrr_19">#N/A</definedName>
    <definedName name="rrr_2" localSheetId="39">_p1</definedName>
    <definedName name="rrr_2" localSheetId="20">_p1</definedName>
    <definedName name="rrr_2" localSheetId="4">_p1</definedName>
    <definedName name="rrr_2" localSheetId="25">_p1</definedName>
    <definedName name="rrr_2" localSheetId="27">_p1</definedName>
    <definedName name="rrr_2" localSheetId="31">_p1</definedName>
    <definedName name="rrr_2" localSheetId="35">_p1</definedName>
    <definedName name="rrr_2" localSheetId="33">_p1</definedName>
    <definedName name="rrr_2" localSheetId="53">_p1</definedName>
    <definedName name="rrr_2" localSheetId="29">_p1</definedName>
    <definedName name="rrr_2" localSheetId="49">_p1</definedName>
    <definedName name="rrr_2" localSheetId="6">_p1</definedName>
    <definedName name="rrr_2" localSheetId="41">_p1</definedName>
    <definedName name="rrr_2" localSheetId="8">_p1</definedName>
    <definedName name="rrr_2" localSheetId="43">_p1</definedName>
    <definedName name="rrr_2" localSheetId="10">_p1</definedName>
    <definedName name="rrr_2" localSheetId="37">_p1</definedName>
    <definedName name="rrr_2" localSheetId="12">_p1</definedName>
    <definedName name="rrr_2" localSheetId="51">_p1</definedName>
    <definedName name="rrr_2" localSheetId="14">_p1</definedName>
    <definedName name="rrr_2" localSheetId="23">_p1</definedName>
    <definedName name="rrr_2" localSheetId="55">_p1</definedName>
    <definedName name="rrr_2" localSheetId="47">_p1</definedName>
    <definedName name="rrr_2" localSheetId="18">_p1</definedName>
    <definedName name="rrr_2" localSheetId="45">_p1</definedName>
    <definedName name="rrr_2" localSheetId="16">_p1</definedName>
    <definedName name="rrr_2">_p1</definedName>
    <definedName name="rrr_20">#N/A</definedName>
    <definedName name="rrr_22">#N/A</definedName>
    <definedName name="rrr_3">#N/A</definedName>
    <definedName name="rrr_4" localSheetId="39">_p1</definedName>
    <definedName name="rrr_4" localSheetId="20">_p1</definedName>
    <definedName name="rrr_4" localSheetId="4">_p1</definedName>
    <definedName name="rrr_4" localSheetId="25">_p1</definedName>
    <definedName name="rrr_4" localSheetId="27">_p1</definedName>
    <definedName name="rrr_4" localSheetId="31">_p1</definedName>
    <definedName name="rrr_4" localSheetId="35">_p1</definedName>
    <definedName name="rrr_4" localSheetId="33">_p1</definedName>
    <definedName name="rrr_4" localSheetId="53">_p1</definedName>
    <definedName name="rrr_4" localSheetId="29">_p1</definedName>
    <definedName name="rrr_4" localSheetId="49">_p1</definedName>
    <definedName name="rrr_4" localSheetId="6">_p1</definedName>
    <definedName name="rrr_4" localSheetId="41">_p1</definedName>
    <definedName name="rrr_4" localSheetId="8">_p1</definedName>
    <definedName name="rrr_4" localSheetId="43">_p1</definedName>
    <definedName name="rrr_4" localSheetId="10">_p1</definedName>
    <definedName name="rrr_4" localSheetId="37">_p1</definedName>
    <definedName name="rrr_4" localSheetId="12">_p1</definedName>
    <definedName name="rrr_4" localSheetId="51">_p1</definedName>
    <definedName name="rrr_4" localSheetId="14">_p1</definedName>
    <definedName name="rrr_4" localSheetId="23">_p1</definedName>
    <definedName name="rrr_4" localSheetId="55">_p1</definedName>
    <definedName name="rrr_4" localSheetId="47">_p1</definedName>
    <definedName name="rrr_4" localSheetId="18">_p1</definedName>
    <definedName name="rrr_4" localSheetId="45">_p1</definedName>
    <definedName name="rrr_4" localSheetId="16">_p1</definedName>
    <definedName name="rrr_4">_p1</definedName>
    <definedName name="rrr_8">#N/A</definedName>
    <definedName name="rrrf" localSheetId="25" hidden="1">{#N/A,#N/A,FALSE,"caratula";#N/A,#N/A,FALSE,"Product by line";#N/A,#N/A,FALSE,"YTD";#N/A,#N/A,FALSE,"Per Units";#N/A,#N/A,FALSE,"Amount"}</definedName>
    <definedName name="rrrf" localSheetId="27" hidden="1">{#N/A,#N/A,FALSE,"caratula";#N/A,#N/A,FALSE,"Product by line";#N/A,#N/A,FALSE,"YTD";#N/A,#N/A,FALSE,"Per Units";#N/A,#N/A,FALSE,"Amount"}</definedName>
    <definedName name="rrrf" localSheetId="31" hidden="1">{#N/A,#N/A,FALSE,"caratula";#N/A,#N/A,FALSE,"Product by line";#N/A,#N/A,FALSE,"YTD";#N/A,#N/A,FALSE,"Per Units";#N/A,#N/A,FALSE,"Amount"}</definedName>
    <definedName name="rrrf" localSheetId="29" hidden="1">{#N/A,#N/A,FALSE,"caratula";#N/A,#N/A,FALSE,"Product by line";#N/A,#N/A,FALSE,"YTD";#N/A,#N/A,FALSE,"Per Units";#N/A,#N/A,FALSE,"Amount"}</definedName>
    <definedName name="rrrf" localSheetId="23" hidden="1">{#N/A,#N/A,FALSE,"caratula";#N/A,#N/A,FALSE,"Product by line";#N/A,#N/A,FALSE,"YTD";#N/A,#N/A,FALSE,"Per Units";#N/A,#N/A,FALSE,"Amount"}</definedName>
    <definedName name="rrrf" localSheetId="55" hidden="1">{#N/A,#N/A,FALSE,"caratula";#N/A,#N/A,FALSE,"Product by line";#N/A,#N/A,FALSE,"YTD";#N/A,#N/A,FALSE,"Per Units";#N/A,#N/A,FALSE,"Amount"}</definedName>
    <definedName name="rrrf" hidden="1">{#N/A,#N/A,FALSE,"caratula";#N/A,#N/A,FALSE,"Product by line";#N/A,#N/A,FALSE,"YTD";#N/A,#N/A,FALSE,"Per Units";#N/A,#N/A,FALSE,"Amount"}</definedName>
    <definedName name="rrrr" localSheetId="39">[1]!____p1</definedName>
    <definedName name="rrrr" localSheetId="20">[1]!____p1</definedName>
    <definedName name="rrrr" localSheetId="4">[1]!____p1</definedName>
    <definedName name="rrrr" localSheetId="25">[1]!____p1</definedName>
    <definedName name="rrrr" localSheetId="27">[1]!____p1</definedName>
    <definedName name="rrrr" localSheetId="31">[1]!____p1</definedName>
    <definedName name="rrrr" localSheetId="35">[1]!____p1</definedName>
    <definedName name="rrrr" localSheetId="33">[1]!____p1</definedName>
    <definedName name="rrrr" localSheetId="53">[1]!____p1</definedName>
    <definedName name="rrrr" localSheetId="29">[1]!____p1</definedName>
    <definedName name="rrrr" localSheetId="49">[1]!____p1</definedName>
    <definedName name="rrrr" localSheetId="6">[1]!____p1</definedName>
    <definedName name="rrrr" localSheetId="41">[1]!____p1</definedName>
    <definedName name="rrrr" localSheetId="8">[1]!____p1</definedName>
    <definedName name="rrrr" localSheetId="43">[1]!____p1</definedName>
    <definedName name="rrrr" localSheetId="10">[1]!____p1</definedName>
    <definedName name="rrrr" localSheetId="37">[1]!____p1</definedName>
    <definedName name="rrrr" localSheetId="12">[1]!____p1</definedName>
    <definedName name="rrrr" localSheetId="51">[1]!____p1</definedName>
    <definedName name="rrrr" localSheetId="14">[1]!____p1</definedName>
    <definedName name="rrrr" localSheetId="23">[1]!____p1</definedName>
    <definedName name="rrrr" localSheetId="55">[0]!____p1</definedName>
    <definedName name="rrrr" localSheetId="47">[1]!____p1</definedName>
    <definedName name="rrrr" localSheetId="18">[1]!____p1</definedName>
    <definedName name="rrrr" localSheetId="45">[1]!____p1</definedName>
    <definedName name="rrrr" localSheetId="16">[1]!____p1</definedName>
    <definedName name="rrrr">[0]!____p1</definedName>
    <definedName name="rrrr_1" localSheetId="39">_______p1</definedName>
    <definedName name="rrrr_1" localSheetId="20">_______p1</definedName>
    <definedName name="rrrr_1" localSheetId="4">_______p1</definedName>
    <definedName name="rrrr_1" localSheetId="25">_______p1</definedName>
    <definedName name="rrrr_1" localSheetId="27">_______p1</definedName>
    <definedName name="rrrr_1" localSheetId="31">_______p1</definedName>
    <definedName name="rrrr_1" localSheetId="35">_______p1</definedName>
    <definedName name="rrrr_1" localSheetId="33">_______p1</definedName>
    <definedName name="rrrr_1" localSheetId="53">_______p1</definedName>
    <definedName name="rrrr_1" localSheetId="29">_______p1</definedName>
    <definedName name="rrrr_1" localSheetId="49">_______p1</definedName>
    <definedName name="rrrr_1" localSheetId="6">_______p1</definedName>
    <definedName name="rrrr_1" localSheetId="41">_______p1</definedName>
    <definedName name="rrrr_1" localSheetId="8">_______p1</definedName>
    <definedName name="rrrr_1" localSheetId="43">_______p1</definedName>
    <definedName name="rrrr_1" localSheetId="10">_______p1</definedName>
    <definedName name="rrrr_1" localSheetId="37">_______p1</definedName>
    <definedName name="rrrr_1" localSheetId="12">_______p1</definedName>
    <definedName name="rrrr_1" localSheetId="51">_______p1</definedName>
    <definedName name="rrrr_1" localSheetId="14">_______p1</definedName>
    <definedName name="rrrr_1" localSheetId="23">_______p1</definedName>
    <definedName name="rrrr_1" localSheetId="55">_______p1</definedName>
    <definedName name="rrrr_1" localSheetId="47">_______p1</definedName>
    <definedName name="rrrr_1" localSheetId="18">_______p1</definedName>
    <definedName name="rrrr_1" localSheetId="45">_______p1</definedName>
    <definedName name="rrrr_1" localSheetId="16">_______p1</definedName>
    <definedName name="rrrr_1">_______p1</definedName>
    <definedName name="rrrr_2" localSheetId="39">_______p1</definedName>
    <definedName name="rrrr_2" localSheetId="20">_______p1</definedName>
    <definedName name="rrrr_2" localSheetId="4">_______p1</definedName>
    <definedName name="rrrr_2" localSheetId="25">_______p1</definedName>
    <definedName name="rrrr_2" localSheetId="27">_______p1</definedName>
    <definedName name="rrrr_2" localSheetId="31">_______p1</definedName>
    <definedName name="rrrr_2" localSheetId="35">_______p1</definedName>
    <definedName name="rrrr_2" localSheetId="33">_______p1</definedName>
    <definedName name="rrrr_2" localSheetId="53">_______p1</definedName>
    <definedName name="rrrr_2" localSheetId="29">_______p1</definedName>
    <definedName name="rrrr_2" localSheetId="49">_______p1</definedName>
    <definedName name="rrrr_2" localSheetId="6">_______p1</definedName>
    <definedName name="rrrr_2" localSheetId="41">_______p1</definedName>
    <definedName name="rrrr_2" localSheetId="8">_______p1</definedName>
    <definedName name="rrrr_2" localSheetId="43">_______p1</definedName>
    <definedName name="rrrr_2" localSheetId="10">_______p1</definedName>
    <definedName name="rrrr_2" localSheetId="37">_______p1</definedName>
    <definedName name="rrrr_2" localSheetId="12">_______p1</definedName>
    <definedName name="rrrr_2" localSheetId="51">_______p1</definedName>
    <definedName name="rrrr_2" localSheetId="14">_______p1</definedName>
    <definedName name="rrrr_2" localSheetId="23">_______p1</definedName>
    <definedName name="rrrr_2" localSheetId="55">_______p1</definedName>
    <definedName name="rrrr_2" localSheetId="47">_______p1</definedName>
    <definedName name="rrrr_2" localSheetId="18">_______p1</definedName>
    <definedName name="rrrr_2" localSheetId="45">_______p1</definedName>
    <definedName name="rrrr_2" localSheetId="16">_______p1</definedName>
    <definedName name="rrrr_2">_______p1</definedName>
    <definedName name="rrrr_3" localSheetId="39">_______p1</definedName>
    <definedName name="rrrr_3" localSheetId="20">_______p1</definedName>
    <definedName name="rrrr_3" localSheetId="4">_______p1</definedName>
    <definedName name="rrrr_3" localSheetId="25">_______p1</definedName>
    <definedName name="rrrr_3" localSheetId="27">_______p1</definedName>
    <definedName name="rrrr_3" localSheetId="31">_______p1</definedName>
    <definedName name="rrrr_3" localSheetId="35">_______p1</definedName>
    <definedName name="rrrr_3" localSheetId="33">_______p1</definedName>
    <definedName name="rrrr_3" localSheetId="53">_______p1</definedName>
    <definedName name="rrrr_3" localSheetId="29">_______p1</definedName>
    <definedName name="rrrr_3" localSheetId="49">_______p1</definedName>
    <definedName name="rrrr_3" localSheetId="6">_______p1</definedName>
    <definedName name="rrrr_3" localSheetId="41">_______p1</definedName>
    <definedName name="rrrr_3" localSheetId="8">_______p1</definedName>
    <definedName name="rrrr_3" localSheetId="43">_______p1</definedName>
    <definedName name="rrrr_3" localSheetId="10">_______p1</definedName>
    <definedName name="rrrr_3" localSheetId="37">_______p1</definedName>
    <definedName name="rrrr_3" localSheetId="12">_______p1</definedName>
    <definedName name="rrrr_3" localSheetId="51">_______p1</definedName>
    <definedName name="rrrr_3" localSheetId="14">_______p1</definedName>
    <definedName name="rrrr_3" localSheetId="23">_______p1</definedName>
    <definedName name="rrrr_3" localSheetId="55">_______p1</definedName>
    <definedName name="rrrr_3" localSheetId="47">_______p1</definedName>
    <definedName name="rrrr_3" localSheetId="18">_______p1</definedName>
    <definedName name="rrrr_3" localSheetId="45">_______p1</definedName>
    <definedName name="rrrr_3" localSheetId="16">_______p1</definedName>
    <definedName name="rrrr_3">_______p1</definedName>
    <definedName name="rrrr_4" localSheetId="39">_______p1</definedName>
    <definedName name="rrrr_4" localSheetId="20">_______p1</definedName>
    <definedName name="rrrr_4" localSheetId="4">_______p1</definedName>
    <definedName name="rrrr_4" localSheetId="25">_______p1</definedName>
    <definedName name="rrrr_4" localSheetId="27">_______p1</definedName>
    <definedName name="rrrr_4" localSheetId="31">_______p1</definedName>
    <definedName name="rrrr_4" localSheetId="35">_______p1</definedName>
    <definedName name="rrrr_4" localSheetId="33">_______p1</definedName>
    <definedName name="rrrr_4" localSheetId="53">_______p1</definedName>
    <definedName name="rrrr_4" localSheetId="29">_______p1</definedName>
    <definedName name="rrrr_4" localSheetId="49">_______p1</definedName>
    <definedName name="rrrr_4" localSheetId="6">_______p1</definedName>
    <definedName name="rrrr_4" localSheetId="41">_______p1</definedName>
    <definedName name="rrrr_4" localSheetId="8">_______p1</definedName>
    <definedName name="rrrr_4" localSheetId="43">_______p1</definedName>
    <definedName name="rrrr_4" localSheetId="10">_______p1</definedName>
    <definedName name="rrrr_4" localSheetId="37">_______p1</definedName>
    <definedName name="rrrr_4" localSheetId="12">_______p1</definedName>
    <definedName name="rrrr_4" localSheetId="51">_______p1</definedName>
    <definedName name="rrrr_4" localSheetId="14">_______p1</definedName>
    <definedName name="rrrr_4" localSheetId="23">_______p1</definedName>
    <definedName name="rrrr_4" localSheetId="55">_______p1</definedName>
    <definedName name="rrrr_4" localSheetId="47">_______p1</definedName>
    <definedName name="rrrr_4" localSheetId="18">_______p1</definedName>
    <definedName name="rrrr_4" localSheetId="45">_______p1</definedName>
    <definedName name="rrrr_4" localSheetId="16">_______p1</definedName>
    <definedName name="rrrr_4">_______p1</definedName>
    <definedName name="rrrrr" hidden="1">#REF!</definedName>
    <definedName name="rrrrre">#N/A</definedName>
    <definedName name="rrrrrr" localSheetId="39">[1]!_p1</definedName>
    <definedName name="rrrrrr" localSheetId="20">[1]!_p1</definedName>
    <definedName name="rrrrrr" localSheetId="4">[1]!_p1</definedName>
    <definedName name="rrrrrr" localSheetId="25">[1]!_p1</definedName>
    <definedName name="rrrrrr" localSheetId="27">[1]!_p1</definedName>
    <definedName name="rrrrrr" localSheetId="31">[1]!_p1</definedName>
    <definedName name="rrrrrr" localSheetId="35">[1]!_p1</definedName>
    <definedName name="rrrrrr" localSheetId="33">[1]!_p1</definedName>
    <definedName name="rrrrrr" localSheetId="53">[1]!_p1</definedName>
    <definedName name="rrrrrr" localSheetId="29">[1]!_p1</definedName>
    <definedName name="rrrrrr" localSheetId="49">[1]!_p1</definedName>
    <definedName name="rrrrrr" localSheetId="6">[1]!_p1</definedName>
    <definedName name="rrrrrr" localSheetId="41">[1]!_p1</definedName>
    <definedName name="rrrrrr" localSheetId="8">[1]!_p1</definedName>
    <definedName name="rrrrrr" localSheetId="43">[1]!_p1</definedName>
    <definedName name="rrrrrr" localSheetId="10">[1]!_p1</definedName>
    <definedName name="rrrrrr" localSheetId="37">[1]!_p1</definedName>
    <definedName name="rrrrrr" localSheetId="12">[1]!_p1</definedName>
    <definedName name="rrrrrr" localSheetId="51">[1]!_p1</definedName>
    <definedName name="rrrrrr" localSheetId="14">[1]!_p1</definedName>
    <definedName name="rrrrrr" localSheetId="23">[1]!_p1</definedName>
    <definedName name="rrrrrr" localSheetId="55">[0]!_p1</definedName>
    <definedName name="rrrrrr" localSheetId="47">[1]!_p1</definedName>
    <definedName name="rrrrrr" localSheetId="18">[1]!_p1</definedName>
    <definedName name="rrrrrr" localSheetId="45">[1]!_p1</definedName>
    <definedName name="rrrrrr" localSheetId="16">[1]!_p1</definedName>
    <definedName name="rrrrrr">[0]!_p1</definedName>
    <definedName name="rrrrrr_1" localSheetId="39">_p1</definedName>
    <definedName name="rrrrrr_1" localSheetId="20">_p1</definedName>
    <definedName name="rrrrrr_1" localSheetId="4">_p1</definedName>
    <definedName name="rrrrrr_1" localSheetId="25">_p1</definedName>
    <definedName name="rrrrrr_1" localSheetId="27">_p1</definedName>
    <definedName name="rrrrrr_1" localSheetId="31">_p1</definedName>
    <definedName name="rrrrrr_1" localSheetId="35">_p1</definedName>
    <definedName name="rrrrrr_1" localSheetId="33">_p1</definedName>
    <definedName name="rrrrrr_1" localSheetId="53">_p1</definedName>
    <definedName name="rrrrrr_1" localSheetId="29">_p1</definedName>
    <definedName name="rrrrrr_1" localSheetId="49">_p1</definedName>
    <definedName name="rrrrrr_1" localSheetId="6">_p1</definedName>
    <definedName name="rrrrrr_1" localSheetId="41">_p1</definedName>
    <definedName name="rrrrrr_1" localSheetId="8">_p1</definedName>
    <definedName name="rrrrrr_1" localSheetId="43">_p1</definedName>
    <definedName name="rrrrrr_1" localSheetId="10">_p1</definedName>
    <definedName name="rrrrrr_1" localSheetId="37">_p1</definedName>
    <definedName name="rrrrrr_1" localSheetId="12">_p1</definedName>
    <definedName name="rrrrrr_1" localSheetId="51">_p1</definedName>
    <definedName name="rrrrrr_1" localSheetId="14">_p1</definedName>
    <definedName name="rrrrrr_1" localSheetId="23">_p1</definedName>
    <definedName name="rrrrrr_1" localSheetId="55">_p1</definedName>
    <definedName name="rrrrrr_1" localSheetId="47">_p1</definedName>
    <definedName name="rrrrrr_1" localSheetId="18">_p1</definedName>
    <definedName name="rrrrrr_1" localSheetId="45">_p1</definedName>
    <definedName name="rrrrrr_1" localSheetId="16">_p1</definedName>
    <definedName name="rrrrrr_1">_p1</definedName>
    <definedName name="rrrrrr_2">"_p1"</definedName>
    <definedName name="rrrrrr_4">"_p1"</definedName>
    <definedName name="RRRRRRRR" localSheetId="25" hidden="1">{#N/A,#N/A,FALSE,"Sheet1 (2)"}</definedName>
    <definedName name="RRRRRRRR" localSheetId="27" hidden="1">{#N/A,#N/A,FALSE,"Sheet1 (2)"}</definedName>
    <definedName name="RRRRRRRR" localSheetId="31" hidden="1">{#N/A,#N/A,FALSE,"Sheet1 (2)"}</definedName>
    <definedName name="RRRRRRRR" localSheetId="29" hidden="1">{#N/A,#N/A,FALSE,"Sheet1 (2)"}</definedName>
    <definedName name="RRRRRRRR" localSheetId="23" hidden="1">{#N/A,#N/A,FALSE,"Sheet1 (2)"}</definedName>
    <definedName name="RRRRRRRR" localSheetId="55" hidden="1">{#N/A,#N/A,FALSE,"Sheet1 (2)"}</definedName>
    <definedName name="RRRRRRRR" hidden="1">{#N/A,#N/A,FALSE,"Sheet1 (2)"}</definedName>
    <definedName name="rrrrrrrrr">#REF!</definedName>
    <definedName name="rrrrrrrrrr" localSheetId="25" hidden="1">{#N/A,#N/A,FALSE,"Sheet1 (2)"}</definedName>
    <definedName name="rrrrrrrrrr" localSheetId="27" hidden="1">{#N/A,#N/A,FALSE,"Sheet1 (2)"}</definedName>
    <definedName name="rrrrrrrrrr" localSheetId="31" hidden="1">{#N/A,#N/A,FALSE,"Sheet1 (2)"}</definedName>
    <definedName name="rrrrrrrrrr" localSheetId="29" hidden="1">{#N/A,#N/A,FALSE,"Sheet1 (2)"}</definedName>
    <definedName name="rrrrrrrrrr" localSheetId="23" hidden="1">{#N/A,#N/A,FALSE,"Sheet1 (2)"}</definedName>
    <definedName name="rrrrrrrrrr" localSheetId="55" hidden="1">{#N/A,#N/A,FALSE,"Sheet1 (2)"}</definedName>
    <definedName name="rrrrrrrrrr" hidden="1">{#N/A,#N/A,FALSE,"Sheet1 (2)"}</definedName>
    <definedName name="RS" localSheetId="39">[1]!_p1</definedName>
    <definedName name="RS" localSheetId="20">[1]!_p1</definedName>
    <definedName name="RS" localSheetId="4">[1]!_p1</definedName>
    <definedName name="RS" localSheetId="25">[1]!_p1</definedName>
    <definedName name="RS" localSheetId="27">[1]!_p1</definedName>
    <definedName name="RS" localSheetId="31">[1]!_p1</definedName>
    <definedName name="RS" localSheetId="35">[1]!_p1</definedName>
    <definedName name="RS" localSheetId="33">[1]!_p1</definedName>
    <definedName name="RS" localSheetId="53">[1]!_p1</definedName>
    <definedName name="RS" localSheetId="29">[1]!_p1</definedName>
    <definedName name="RS" localSheetId="49">[1]!_p1</definedName>
    <definedName name="RS" localSheetId="6">[1]!_p1</definedName>
    <definedName name="RS" localSheetId="41">[1]!_p1</definedName>
    <definedName name="RS" localSheetId="8">[1]!_p1</definedName>
    <definedName name="RS" localSheetId="43">[1]!_p1</definedName>
    <definedName name="RS" localSheetId="10">[1]!_p1</definedName>
    <definedName name="RS" localSheetId="37">[1]!_p1</definedName>
    <definedName name="RS" localSheetId="12">[1]!_p1</definedName>
    <definedName name="RS" localSheetId="51">[1]!_p1</definedName>
    <definedName name="RS" localSheetId="14">[1]!_p1</definedName>
    <definedName name="RS" localSheetId="23">[1]!_p1</definedName>
    <definedName name="RS" localSheetId="55">[0]!_p1</definedName>
    <definedName name="RS" localSheetId="47">[1]!_p1</definedName>
    <definedName name="RS" localSheetId="18">[1]!_p1</definedName>
    <definedName name="RS" localSheetId="45">[1]!_p1</definedName>
    <definedName name="RS" localSheetId="16">[1]!_p1</definedName>
    <definedName name="RS">[0]!_p1</definedName>
    <definedName name="RS_1" localSheetId="39">_p1</definedName>
    <definedName name="RS_1" localSheetId="20">_p1</definedName>
    <definedName name="RS_1" localSheetId="4">_p1</definedName>
    <definedName name="RS_1" localSheetId="25">_p1</definedName>
    <definedName name="RS_1" localSheetId="27">_p1</definedName>
    <definedName name="RS_1" localSheetId="31">_p1</definedName>
    <definedName name="RS_1" localSheetId="35">_p1</definedName>
    <definedName name="RS_1" localSheetId="33">_p1</definedName>
    <definedName name="RS_1" localSheetId="53">_p1</definedName>
    <definedName name="RS_1" localSheetId="29">_p1</definedName>
    <definedName name="RS_1" localSheetId="49">_p1</definedName>
    <definedName name="RS_1" localSheetId="6">_p1</definedName>
    <definedName name="RS_1" localSheetId="41">_p1</definedName>
    <definedName name="RS_1" localSheetId="8">_p1</definedName>
    <definedName name="RS_1" localSheetId="43">_p1</definedName>
    <definedName name="RS_1" localSheetId="10">_p1</definedName>
    <definedName name="RS_1" localSheetId="37">_p1</definedName>
    <definedName name="RS_1" localSheetId="12">_p1</definedName>
    <definedName name="RS_1" localSheetId="51">_p1</definedName>
    <definedName name="RS_1" localSheetId="14">_p1</definedName>
    <definedName name="RS_1" localSheetId="23">_p1</definedName>
    <definedName name="RS_1" localSheetId="55">_p1</definedName>
    <definedName name="RS_1" localSheetId="47">_p1</definedName>
    <definedName name="RS_1" localSheetId="18">_p1</definedName>
    <definedName name="RS_1" localSheetId="45">_p1</definedName>
    <definedName name="RS_1" localSheetId="16">_p1</definedName>
    <definedName name="RS_1">_p1</definedName>
    <definedName name="RS_10">#N/A</definedName>
    <definedName name="RS_16">#N/A</definedName>
    <definedName name="RS_19">#N/A</definedName>
    <definedName name="RS_2">"_p1"</definedName>
    <definedName name="RS_22">#N/A</definedName>
    <definedName name="RS_3">#N/A</definedName>
    <definedName name="RS_4">"_p1"</definedName>
    <definedName name="rs1a">#REF!</definedName>
    <definedName name="rs1a_1" localSheetId="39">_p1</definedName>
    <definedName name="rs1a_1" localSheetId="20">_p1</definedName>
    <definedName name="rs1a_1" localSheetId="4">_p1</definedName>
    <definedName name="rs1a_1" localSheetId="25">_p1</definedName>
    <definedName name="rs1a_1" localSheetId="27">_p1</definedName>
    <definedName name="rs1a_1" localSheetId="31">_p1</definedName>
    <definedName name="rs1a_1" localSheetId="35">_p1</definedName>
    <definedName name="rs1a_1" localSheetId="33">_p1</definedName>
    <definedName name="rs1a_1" localSheetId="53">_p1</definedName>
    <definedName name="rs1a_1" localSheetId="29">_p1</definedName>
    <definedName name="rs1a_1" localSheetId="49">_p1</definedName>
    <definedName name="rs1a_1" localSheetId="6">_p1</definedName>
    <definedName name="rs1a_1" localSheetId="41">_p1</definedName>
    <definedName name="rs1a_1" localSheetId="8">_p1</definedName>
    <definedName name="rs1a_1" localSheetId="43">_p1</definedName>
    <definedName name="rs1a_1" localSheetId="10">_p1</definedName>
    <definedName name="rs1a_1" localSheetId="37">_p1</definedName>
    <definedName name="rs1a_1" localSheetId="12">_p1</definedName>
    <definedName name="rs1a_1" localSheetId="51">_p1</definedName>
    <definedName name="rs1a_1" localSheetId="14">_p1</definedName>
    <definedName name="rs1a_1" localSheetId="23">_p1</definedName>
    <definedName name="rs1a_1" localSheetId="55">_p1</definedName>
    <definedName name="rs1a_1" localSheetId="47">_p1</definedName>
    <definedName name="rs1a_1" localSheetId="18">_p1</definedName>
    <definedName name="rs1a_1" localSheetId="45">_p1</definedName>
    <definedName name="rs1a_1" localSheetId="16">_p1</definedName>
    <definedName name="rs1a_1">_p1</definedName>
    <definedName name="rs1a_2">"_p1"</definedName>
    <definedName name="rs1a_4">"_p1"</definedName>
    <definedName name="rs2a">#REF!</definedName>
    <definedName name="rs2a_1" localSheetId="39">_p1</definedName>
    <definedName name="rs2a_1" localSheetId="20">_p1</definedName>
    <definedName name="rs2a_1" localSheetId="4">_p1</definedName>
    <definedName name="rs2a_1" localSheetId="25">_p1</definedName>
    <definedName name="rs2a_1" localSheetId="27">_p1</definedName>
    <definedName name="rs2a_1" localSheetId="31">_p1</definedName>
    <definedName name="rs2a_1" localSheetId="35">_p1</definedName>
    <definedName name="rs2a_1" localSheetId="33">_p1</definedName>
    <definedName name="rs2a_1" localSheetId="53">_p1</definedName>
    <definedName name="rs2a_1" localSheetId="29">_p1</definedName>
    <definedName name="rs2a_1" localSheetId="49">_p1</definedName>
    <definedName name="rs2a_1" localSheetId="6">_p1</definedName>
    <definedName name="rs2a_1" localSheetId="41">_p1</definedName>
    <definedName name="rs2a_1" localSheetId="8">_p1</definedName>
    <definedName name="rs2a_1" localSheetId="43">_p1</definedName>
    <definedName name="rs2a_1" localSheetId="10">_p1</definedName>
    <definedName name="rs2a_1" localSheetId="37">_p1</definedName>
    <definedName name="rs2a_1" localSheetId="12">_p1</definedName>
    <definedName name="rs2a_1" localSheetId="51">_p1</definedName>
    <definedName name="rs2a_1" localSheetId="14">_p1</definedName>
    <definedName name="rs2a_1" localSheetId="23">_p1</definedName>
    <definedName name="rs2a_1" localSheetId="55">_p1</definedName>
    <definedName name="rs2a_1" localSheetId="47">_p1</definedName>
    <definedName name="rs2a_1" localSheetId="18">_p1</definedName>
    <definedName name="rs2a_1" localSheetId="45">_p1</definedName>
    <definedName name="rs2a_1" localSheetId="16">_p1</definedName>
    <definedName name="rs2a_1">_p1</definedName>
    <definedName name="rs2a_2">"_p1"</definedName>
    <definedName name="rs2a_4">"_p1"</definedName>
    <definedName name="rt">#REF!</definedName>
    <definedName name="RTC">#REF!</definedName>
    <definedName name="RTCMPX">#REF!</definedName>
    <definedName name="rteet">#REF!</definedName>
    <definedName name="rtert">#REF!</definedName>
    <definedName name="rterte">#REF!</definedName>
    <definedName name="rteryteyreyety">#REF!</definedName>
    <definedName name="rtewtwet">#REF!</definedName>
    <definedName name="rtgtaeraygreh" hidden="1">#REF!</definedName>
    <definedName name="RTHATH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AT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rth">#REF!</definedName>
    <definedName name="RTHUUHRTUH" localSheetId="25" hidden="1">{#N/A,#N/A,FALSE,"caratula";#N/A,#N/A,FALSE,"Product by line";#N/A,#N/A,FALSE,"YTD";#N/A,#N/A,FALSE,"Per Units";#N/A,#N/A,FALSE,"Amount"}</definedName>
    <definedName name="RTHUUHRTUH" localSheetId="27" hidden="1">{#N/A,#N/A,FALSE,"caratula";#N/A,#N/A,FALSE,"Product by line";#N/A,#N/A,FALSE,"YTD";#N/A,#N/A,FALSE,"Per Units";#N/A,#N/A,FALSE,"Amount"}</definedName>
    <definedName name="RTHUUHRTUH" localSheetId="31" hidden="1">{#N/A,#N/A,FALSE,"caratula";#N/A,#N/A,FALSE,"Product by line";#N/A,#N/A,FALSE,"YTD";#N/A,#N/A,FALSE,"Per Units";#N/A,#N/A,FALSE,"Amount"}</definedName>
    <definedName name="RTHUUHRTUH" localSheetId="29" hidden="1">{#N/A,#N/A,FALSE,"caratula";#N/A,#N/A,FALSE,"Product by line";#N/A,#N/A,FALSE,"YTD";#N/A,#N/A,FALSE,"Per Units";#N/A,#N/A,FALSE,"Amount"}</definedName>
    <definedName name="RTHUUHRTUH" localSheetId="23" hidden="1">{#N/A,#N/A,FALSE,"caratula";#N/A,#N/A,FALSE,"Product by line";#N/A,#N/A,FALSE,"YTD";#N/A,#N/A,FALSE,"Per Units";#N/A,#N/A,FALSE,"Amount"}</definedName>
    <definedName name="RTHUUHRTUH" localSheetId="55" hidden="1">{#N/A,#N/A,FALSE,"caratula";#N/A,#N/A,FALSE,"Product by line";#N/A,#N/A,FALSE,"YTD";#N/A,#N/A,FALSE,"Per Units";#N/A,#N/A,FALSE,"Amount"}</definedName>
    <definedName name="RTHUUHRTUH" hidden="1">{#N/A,#N/A,FALSE,"caratula";#N/A,#N/A,FALSE,"Product by line";#N/A,#N/A,FALSE,"YTD";#N/A,#N/A,FALSE,"Per Units";#N/A,#N/A,FALSE,"Amount"}</definedName>
    <definedName name="rtret">#REF!</definedName>
    <definedName name="rtrt" localSheetId="25" hidden="1">{#N/A,#N/A,FALSE,"CARATUL";#N/A,#N/A,FALSE,"PROFIT AND LOSS";#N/A,#N/A,FALSE,"GRAFICO_PBT";#N/A,#N/A,FALSE,"EXPLIC.VARIANTE";#N/A,#N/A,FALSE,"GENERAL EXP.AREA"}</definedName>
    <definedName name="rtrt" localSheetId="27" hidden="1">{#N/A,#N/A,FALSE,"CARATUL";#N/A,#N/A,FALSE,"PROFIT AND LOSS";#N/A,#N/A,FALSE,"GRAFICO_PBT";#N/A,#N/A,FALSE,"EXPLIC.VARIANTE";#N/A,#N/A,FALSE,"GENERAL EXP.AREA"}</definedName>
    <definedName name="rtrt" localSheetId="31" hidden="1">{#N/A,#N/A,FALSE,"CARATUL";#N/A,#N/A,FALSE,"PROFIT AND LOSS";#N/A,#N/A,FALSE,"GRAFICO_PBT";#N/A,#N/A,FALSE,"EXPLIC.VARIANTE";#N/A,#N/A,FALSE,"GENERAL EXP.AREA"}</definedName>
    <definedName name="rtrt" localSheetId="29" hidden="1">{#N/A,#N/A,FALSE,"CARATUL";#N/A,#N/A,FALSE,"PROFIT AND LOSS";#N/A,#N/A,FALSE,"GRAFICO_PBT";#N/A,#N/A,FALSE,"EXPLIC.VARIANTE";#N/A,#N/A,FALSE,"GENERAL EXP.AREA"}</definedName>
    <definedName name="rtrt" localSheetId="23" hidden="1">{#N/A,#N/A,FALSE,"CARATUL";#N/A,#N/A,FALSE,"PROFIT AND LOSS";#N/A,#N/A,FALSE,"GRAFICO_PBT";#N/A,#N/A,FALSE,"EXPLIC.VARIANTE";#N/A,#N/A,FALSE,"GENERAL EXP.AREA"}</definedName>
    <definedName name="rtrt" localSheetId="55" hidden="1">{#N/A,#N/A,FALSE,"CARATUL";#N/A,#N/A,FALSE,"PROFIT AND LOSS";#N/A,#N/A,FALSE,"GRAFICO_PBT";#N/A,#N/A,FALSE,"EXPLIC.VARIANTE";#N/A,#N/A,FALSE,"GENERAL EXP.AREA"}</definedName>
    <definedName name="rtrt" hidden="1">{#N/A,#N/A,FALSE,"CARATUL";#N/A,#N/A,FALSE,"PROFIT AND LOSS";#N/A,#N/A,FALSE,"GRAFICO_PBT";#N/A,#N/A,FALSE,"EXPLIC.VARIANTE";#N/A,#N/A,FALSE,"GENERAL EXP.AREA"}</definedName>
    <definedName name="rtrtr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rtr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sd" localSheetId="25" hidden="1">{#N/A,#N/A,FALSE,"MONTHDET";#N/A,#N/A,FALSE,"ACTUAL"}</definedName>
    <definedName name="rtsd" localSheetId="27" hidden="1">{#N/A,#N/A,FALSE,"MONTHDET";#N/A,#N/A,FALSE,"ACTUAL"}</definedName>
    <definedName name="rtsd" localSheetId="31" hidden="1">{#N/A,#N/A,FALSE,"MONTHDET";#N/A,#N/A,FALSE,"ACTUAL"}</definedName>
    <definedName name="rtsd" localSheetId="29" hidden="1">{#N/A,#N/A,FALSE,"MONTHDET";#N/A,#N/A,FALSE,"ACTUAL"}</definedName>
    <definedName name="rtsd" localSheetId="23" hidden="1">{#N/A,#N/A,FALSE,"MONTHDET";#N/A,#N/A,FALSE,"ACTUAL"}</definedName>
    <definedName name="rtsd" localSheetId="55" hidden="1">{#N/A,#N/A,FALSE,"MONTHDET";#N/A,#N/A,FALSE,"ACTUAL"}</definedName>
    <definedName name="rtsd" hidden="1">{#N/A,#N/A,FALSE,"MONTHDET";#N/A,#N/A,FALSE,"ACTUAL"}</definedName>
    <definedName name="rtt" localSheetId="39">[1]!_p1</definedName>
    <definedName name="rtt" localSheetId="20">[1]!_p1</definedName>
    <definedName name="rtt" localSheetId="4">[1]!_p1</definedName>
    <definedName name="rtt" localSheetId="25">[1]!_p1</definedName>
    <definedName name="rtt" localSheetId="27">[1]!_p1</definedName>
    <definedName name="rtt" localSheetId="31">[1]!_p1</definedName>
    <definedName name="rtt" localSheetId="35">[1]!_p1</definedName>
    <definedName name="rtt" localSheetId="33">[1]!_p1</definedName>
    <definedName name="rtt" localSheetId="53">[1]!_p1</definedName>
    <definedName name="rtt" localSheetId="29">[1]!_p1</definedName>
    <definedName name="rtt" localSheetId="49">[1]!_p1</definedName>
    <definedName name="rtt" localSheetId="6">[1]!_p1</definedName>
    <definedName name="rtt" localSheetId="41">[1]!_p1</definedName>
    <definedName name="rtt" localSheetId="8">[1]!_p1</definedName>
    <definedName name="rtt" localSheetId="43">[1]!_p1</definedName>
    <definedName name="rtt" localSheetId="10">[1]!_p1</definedName>
    <definedName name="rtt" localSheetId="37">[1]!_p1</definedName>
    <definedName name="rtt" localSheetId="12">[1]!_p1</definedName>
    <definedName name="rtt" localSheetId="51">[1]!_p1</definedName>
    <definedName name="rtt" localSheetId="14">[1]!_p1</definedName>
    <definedName name="rtt" localSheetId="23">[1]!_p1</definedName>
    <definedName name="rtt" localSheetId="55">[0]!_p1</definedName>
    <definedName name="rtt" localSheetId="47">[1]!_p1</definedName>
    <definedName name="rtt" localSheetId="18">[1]!_p1</definedName>
    <definedName name="rtt" localSheetId="45">[1]!_p1</definedName>
    <definedName name="rtt" localSheetId="16">[1]!_p1</definedName>
    <definedName name="rtt">[0]!_p1</definedName>
    <definedName name="RTU" localSheetId="39">[1]!_p1</definedName>
    <definedName name="RTU" localSheetId="20">[1]!_p1</definedName>
    <definedName name="RTU" localSheetId="4">[1]!_p1</definedName>
    <definedName name="RTU" localSheetId="25">[1]!_p1</definedName>
    <definedName name="RTU" localSheetId="27">[1]!_p1</definedName>
    <definedName name="RTU" localSheetId="31">[1]!_p1</definedName>
    <definedName name="RTU" localSheetId="35">[1]!_p1</definedName>
    <definedName name="RTU" localSheetId="33">[1]!_p1</definedName>
    <definedName name="RTU" localSheetId="53">[1]!_p1</definedName>
    <definedName name="RTU" localSheetId="29">[1]!_p1</definedName>
    <definedName name="RTU" localSheetId="49">[1]!_p1</definedName>
    <definedName name="RTU" localSheetId="6">[1]!_p1</definedName>
    <definedName name="RTU" localSheetId="41">[1]!_p1</definedName>
    <definedName name="RTU" localSheetId="8">[1]!_p1</definedName>
    <definedName name="RTU" localSheetId="43">[1]!_p1</definedName>
    <definedName name="RTU" localSheetId="10">[1]!_p1</definedName>
    <definedName name="RTU" localSheetId="37">[1]!_p1</definedName>
    <definedName name="RTU" localSheetId="12">[1]!_p1</definedName>
    <definedName name="RTU" localSheetId="51">[1]!_p1</definedName>
    <definedName name="RTU" localSheetId="14">[1]!_p1</definedName>
    <definedName name="RTU" localSheetId="23">[1]!_p1</definedName>
    <definedName name="RTU" localSheetId="55">[0]!_p1</definedName>
    <definedName name="RTU" localSheetId="47">[1]!_p1</definedName>
    <definedName name="RTU" localSheetId="18">[1]!_p1</definedName>
    <definedName name="RTU" localSheetId="45">[1]!_p1</definedName>
    <definedName name="RTU" localSheetId="16">[1]!_p1</definedName>
    <definedName name="RTU">[0]!_p1</definedName>
    <definedName name="rturujyt">#REF!</definedName>
    <definedName name="rtwe4tw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e4tw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rtwrt">#REF!</definedName>
    <definedName name="rty">#REF!</definedName>
    <definedName name="rtyr">#REF!</definedName>
    <definedName name="rtyrtewr">#REF!</definedName>
    <definedName name="rtyrty" localSheetId="25" hidden="1">{"'Janeiro'!$A$1:$I$153"}</definedName>
    <definedName name="rtyrty" localSheetId="27" hidden="1">{"'Janeiro'!$A$1:$I$153"}</definedName>
    <definedName name="rtyrty" localSheetId="31" hidden="1">{"'Janeiro'!$A$1:$I$153"}</definedName>
    <definedName name="rtyrty" localSheetId="29" hidden="1">{"'Janeiro'!$A$1:$I$153"}</definedName>
    <definedName name="rtyrty" localSheetId="23" hidden="1">{"'Janeiro'!$A$1:$I$153"}</definedName>
    <definedName name="rtyrty" localSheetId="55" hidden="1">{"'Janeiro'!$A$1:$I$153"}</definedName>
    <definedName name="rtyrty" hidden="1">{"'Janeiro'!$A$1:$I$153"}</definedName>
    <definedName name="rtyrtyrt">#REF!</definedName>
    <definedName name="rtyry">#REF!</definedName>
    <definedName name="ru">#REF!</definedName>
    <definedName name="Rubens">#REF!</definedName>
    <definedName name="rudyy">#REF!</definedName>
    <definedName name="Rússia_against">#REF!,#REF!,#REF!</definedName>
    <definedName name="Rússia_played">#REF!,#REF!,#REF!</definedName>
    <definedName name="RV" localSheetId="39">[1]!_p1</definedName>
    <definedName name="RV" localSheetId="20">[1]!_p1</definedName>
    <definedName name="RV" localSheetId="4">[1]!_p1</definedName>
    <definedName name="RV" localSheetId="25">[1]!_p1</definedName>
    <definedName name="RV" localSheetId="27">[1]!_p1</definedName>
    <definedName name="RV" localSheetId="31">[1]!_p1</definedName>
    <definedName name="RV" localSheetId="35">[1]!_p1</definedName>
    <definedName name="RV" localSheetId="33">[1]!_p1</definedName>
    <definedName name="RV" localSheetId="53">[1]!_p1</definedName>
    <definedName name="RV" localSheetId="29">[1]!_p1</definedName>
    <definedName name="RV" localSheetId="49">[1]!_p1</definedName>
    <definedName name="RV" localSheetId="6">[1]!_p1</definedName>
    <definedName name="RV" localSheetId="41">[1]!_p1</definedName>
    <definedName name="RV" localSheetId="8">[1]!_p1</definedName>
    <definedName name="RV" localSheetId="43">[1]!_p1</definedName>
    <definedName name="RV" localSheetId="10">[1]!_p1</definedName>
    <definedName name="RV" localSheetId="37">[1]!_p1</definedName>
    <definedName name="RV" localSheetId="12">[1]!_p1</definedName>
    <definedName name="RV" localSheetId="51">[1]!_p1</definedName>
    <definedName name="RV" localSheetId="14">[1]!_p1</definedName>
    <definedName name="RV" localSheetId="23">[1]!_p1</definedName>
    <definedName name="RV" localSheetId="55">[0]!_p1</definedName>
    <definedName name="RV" localSheetId="47">[1]!_p1</definedName>
    <definedName name="RV" localSheetId="18">[1]!_p1</definedName>
    <definedName name="RV" localSheetId="45">[1]!_p1</definedName>
    <definedName name="RV" localSheetId="16">[1]!_p1</definedName>
    <definedName name="RV">[0]!_p1</definedName>
    <definedName name="RV_10">#N/A</definedName>
    <definedName name="RV_15">#N/A</definedName>
    <definedName name="RV_16">#N/A</definedName>
    <definedName name="RV_17">#N/A</definedName>
    <definedName name="RV_18">#N/A</definedName>
    <definedName name="RV_19">#N/A</definedName>
    <definedName name="RV_20">#N/A</definedName>
    <definedName name="RV_22">#N/A</definedName>
    <definedName name="RV_3">#N/A</definedName>
    <definedName name="RV_8">#N/A</definedName>
    <definedName name="rw" localSheetId="39">[1]!_p1</definedName>
    <definedName name="rw" localSheetId="20">[1]!_p1</definedName>
    <definedName name="rw" localSheetId="4">[1]!_p1</definedName>
    <definedName name="rw" localSheetId="25">[1]!_p1</definedName>
    <definedName name="rw" localSheetId="27">[1]!_p1</definedName>
    <definedName name="rw" localSheetId="31">[1]!_p1</definedName>
    <definedName name="rw" localSheetId="35">[1]!_p1</definedName>
    <definedName name="rw" localSheetId="33">[1]!_p1</definedName>
    <definedName name="rw" localSheetId="53">[1]!_p1</definedName>
    <definedName name="rw" localSheetId="29">[1]!_p1</definedName>
    <definedName name="rw" localSheetId="49">[1]!_p1</definedName>
    <definedName name="rw" localSheetId="6">[1]!_p1</definedName>
    <definedName name="rw" localSheetId="41">[1]!_p1</definedName>
    <definedName name="rw" localSheetId="8">[1]!_p1</definedName>
    <definedName name="rw" localSheetId="43">[1]!_p1</definedName>
    <definedName name="rw" localSheetId="10">[1]!_p1</definedName>
    <definedName name="rw" localSheetId="37">[1]!_p1</definedName>
    <definedName name="rw" localSheetId="12">[1]!_p1</definedName>
    <definedName name="rw" localSheetId="51">[1]!_p1</definedName>
    <definedName name="rw" localSheetId="14">[1]!_p1</definedName>
    <definedName name="rw" localSheetId="23">[1]!_p1</definedName>
    <definedName name="rw" localSheetId="55">[0]!_p1</definedName>
    <definedName name="rw" localSheetId="47">[1]!_p1</definedName>
    <definedName name="rw" localSheetId="18">[1]!_p1</definedName>
    <definedName name="rw" localSheetId="45">[1]!_p1</definedName>
    <definedName name="rw" localSheetId="16">[1]!_p1</definedName>
    <definedName name="rw">[0]!_p1</definedName>
    <definedName name="rw4tre">#REF!</definedName>
    <definedName name="rwe">#REF!</definedName>
    <definedName name="rwer">#REF!</definedName>
    <definedName name="rwerw">#REF!</definedName>
    <definedName name="rwerwer">#REF!</definedName>
    <definedName name="rwesgfd">#REF!</definedName>
    <definedName name="RWTR">#REF!</definedName>
    <definedName name="rwtw">#REF!</definedName>
    <definedName name="ryer">#REF!</definedName>
    <definedName name="ryrty">#REF!</definedName>
    <definedName name="RYWSGH">#REF!</definedName>
    <definedName name="R행">#REF!</definedName>
    <definedName name="S" localSheetId="39">[1]!_p1</definedName>
    <definedName name="S" localSheetId="20">[1]!_p1</definedName>
    <definedName name="S" localSheetId="4">[1]!_p1</definedName>
    <definedName name="S" localSheetId="25">[1]!_p1</definedName>
    <definedName name="S" localSheetId="27">[1]!_p1</definedName>
    <definedName name="S" localSheetId="31">[1]!_p1</definedName>
    <definedName name="S" localSheetId="35">[1]!_p1</definedName>
    <definedName name="S" localSheetId="33">[1]!_p1</definedName>
    <definedName name="S" localSheetId="53">[1]!_p1</definedName>
    <definedName name="S" localSheetId="29">[1]!_p1</definedName>
    <definedName name="S" localSheetId="49">[1]!_p1</definedName>
    <definedName name="S" localSheetId="6">[1]!_p1</definedName>
    <definedName name="S" localSheetId="41">[1]!_p1</definedName>
    <definedName name="S" localSheetId="8">[1]!_p1</definedName>
    <definedName name="S" localSheetId="43">[1]!_p1</definedName>
    <definedName name="S" localSheetId="10">[1]!_p1</definedName>
    <definedName name="S" localSheetId="37">[1]!_p1</definedName>
    <definedName name="S" localSheetId="12">[1]!_p1</definedName>
    <definedName name="S" localSheetId="51">[1]!_p1</definedName>
    <definedName name="S" localSheetId="14">[1]!_p1</definedName>
    <definedName name="S" localSheetId="23">[1]!_p1</definedName>
    <definedName name="S" localSheetId="55">[0]!_p1</definedName>
    <definedName name="S" localSheetId="47">[1]!_p1</definedName>
    <definedName name="S" localSheetId="18">[1]!_p1</definedName>
    <definedName name="S" localSheetId="45">[1]!_p1</definedName>
    <definedName name="S" localSheetId="16">[1]!_p1</definedName>
    <definedName name="S">[0]!_p1</definedName>
    <definedName name="S.Valsa">#REF!</definedName>
    <definedName name="s\ffew">#REF!</definedName>
    <definedName name="s_1" localSheetId="39">_______p1</definedName>
    <definedName name="s_1" localSheetId="20">_______p1</definedName>
    <definedName name="s_1" localSheetId="4">_______p1</definedName>
    <definedName name="s_1" localSheetId="25">_______p1</definedName>
    <definedName name="s_1" localSheetId="27">_______p1</definedName>
    <definedName name="s_1" localSheetId="31">_______p1</definedName>
    <definedName name="s_1" localSheetId="35">_______p1</definedName>
    <definedName name="s_1" localSheetId="33">_______p1</definedName>
    <definedName name="s_1" localSheetId="53">_______p1</definedName>
    <definedName name="s_1" localSheetId="29">_______p1</definedName>
    <definedName name="s_1" localSheetId="49">_______p1</definedName>
    <definedName name="s_1" localSheetId="6">_______p1</definedName>
    <definedName name="s_1" localSheetId="41">_______p1</definedName>
    <definedName name="s_1" localSheetId="8">_______p1</definedName>
    <definedName name="s_1" localSheetId="43">_______p1</definedName>
    <definedName name="s_1" localSheetId="10">_______p1</definedName>
    <definedName name="s_1" localSheetId="37">_______p1</definedName>
    <definedName name="s_1" localSheetId="12">_______p1</definedName>
    <definedName name="s_1" localSheetId="51">_______p1</definedName>
    <definedName name="s_1" localSheetId="14">_______p1</definedName>
    <definedName name="s_1" localSheetId="23">_______p1</definedName>
    <definedName name="s_1" localSheetId="55">_______p1</definedName>
    <definedName name="s_1" localSheetId="47">_______p1</definedName>
    <definedName name="s_1" localSheetId="18">_______p1</definedName>
    <definedName name="s_1" localSheetId="45">_______p1</definedName>
    <definedName name="s_1" localSheetId="16">_______p1</definedName>
    <definedName name="s_1">_______p1</definedName>
    <definedName name="s_10">#N/A</definedName>
    <definedName name="s_15">#N/A</definedName>
    <definedName name="s_16">#N/A</definedName>
    <definedName name="s_17">#N/A</definedName>
    <definedName name="s_18">#N/A</definedName>
    <definedName name="s_19">#N/A</definedName>
    <definedName name="s_2" localSheetId="39">_______p1</definedName>
    <definedName name="s_2" localSheetId="20">_______p1</definedName>
    <definedName name="s_2" localSheetId="4">_______p1</definedName>
    <definedName name="s_2" localSheetId="25">_______p1</definedName>
    <definedName name="s_2" localSheetId="27">_______p1</definedName>
    <definedName name="s_2" localSheetId="31">_______p1</definedName>
    <definedName name="s_2" localSheetId="35">_______p1</definedName>
    <definedName name="s_2" localSheetId="33">_______p1</definedName>
    <definedName name="s_2" localSheetId="53">_______p1</definedName>
    <definedName name="s_2" localSheetId="29">_______p1</definedName>
    <definedName name="s_2" localSheetId="49">_______p1</definedName>
    <definedName name="s_2" localSheetId="6">_______p1</definedName>
    <definedName name="s_2" localSheetId="41">_______p1</definedName>
    <definedName name="s_2" localSheetId="8">_______p1</definedName>
    <definedName name="s_2" localSheetId="43">_______p1</definedName>
    <definedName name="s_2" localSheetId="10">_______p1</definedName>
    <definedName name="s_2" localSheetId="37">_______p1</definedName>
    <definedName name="s_2" localSheetId="12">_______p1</definedName>
    <definedName name="s_2" localSheetId="51">_______p1</definedName>
    <definedName name="s_2" localSheetId="14">_______p1</definedName>
    <definedName name="s_2" localSheetId="23">_______p1</definedName>
    <definedName name="s_2" localSheetId="55">_______p1</definedName>
    <definedName name="s_2" localSheetId="47">_______p1</definedName>
    <definedName name="s_2" localSheetId="18">_______p1</definedName>
    <definedName name="s_2" localSheetId="45">_______p1</definedName>
    <definedName name="s_2" localSheetId="16">_______p1</definedName>
    <definedName name="s_2">_______p1</definedName>
    <definedName name="s_20">#N/A</definedName>
    <definedName name="s_22">#N/A</definedName>
    <definedName name="s_3">#N/A</definedName>
    <definedName name="s_4" localSheetId="39">_______p1</definedName>
    <definedName name="s_4" localSheetId="20">_______p1</definedName>
    <definedName name="s_4" localSheetId="4">_______p1</definedName>
    <definedName name="s_4" localSheetId="25">_______p1</definedName>
    <definedName name="s_4" localSheetId="27">_______p1</definedName>
    <definedName name="s_4" localSheetId="31">_______p1</definedName>
    <definedName name="s_4" localSheetId="35">_______p1</definedName>
    <definedName name="s_4" localSheetId="33">_______p1</definedName>
    <definedName name="s_4" localSheetId="53">_______p1</definedName>
    <definedName name="s_4" localSheetId="29">_______p1</definedName>
    <definedName name="s_4" localSheetId="49">_______p1</definedName>
    <definedName name="s_4" localSheetId="6">_______p1</definedName>
    <definedName name="s_4" localSheetId="41">_______p1</definedName>
    <definedName name="s_4" localSheetId="8">_______p1</definedName>
    <definedName name="s_4" localSheetId="43">_______p1</definedName>
    <definedName name="s_4" localSheetId="10">_______p1</definedName>
    <definedName name="s_4" localSheetId="37">_______p1</definedName>
    <definedName name="s_4" localSheetId="12">_______p1</definedName>
    <definedName name="s_4" localSheetId="51">_______p1</definedName>
    <definedName name="s_4" localSheetId="14">_______p1</definedName>
    <definedName name="s_4" localSheetId="23">_______p1</definedName>
    <definedName name="s_4" localSheetId="55">_______p1</definedName>
    <definedName name="s_4" localSheetId="47">_______p1</definedName>
    <definedName name="s_4" localSheetId="18">_______p1</definedName>
    <definedName name="s_4" localSheetId="45">_______p1</definedName>
    <definedName name="s_4" localSheetId="16">_______p1</definedName>
    <definedName name="s_4">_______p1</definedName>
    <definedName name="s_8">#N/A</definedName>
    <definedName name="s1to1">#REF!</definedName>
    <definedName name="s1to2">#REF!</definedName>
    <definedName name="s1to3">#REF!</definedName>
    <definedName name="s2to1">#REF!</definedName>
    <definedName name="s2to2">#REF!</definedName>
    <definedName name="s2to3">#REF!</definedName>
    <definedName name="s3to1">#REF!</definedName>
    <definedName name="s3to2">#REF!</definedName>
    <definedName name="s3to3">#REF!</definedName>
    <definedName name="s4to1">#REF!</definedName>
    <definedName name="s4to2">#REF!</definedName>
    <definedName name="s4to3">#REF!</definedName>
    <definedName name="s5to1">#REF!</definedName>
    <definedName name="s5to2">#REF!</definedName>
    <definedName name="s5to3">#REF!</definedName>
    <definedName name="s6to1">#REF!</definedName>
    <definedName name="s6to2">#REF!</definedName>
    <definedName name="s6to3">#REF!</definedName>
    <definedName name="s7to1">#REF!</definedName>
    <definedName name="s7to2">#REF!</definedName>
    <definedName name="s7to3">#REF!</definedName>
    <definedName name="s8to1">#REF!</definedName>
    <definedName name="s8to2">#REF!</definedName>
    <definedName name="s8to3">#REF!</definedName>
    <definedName name="SA" localSheetId="39">[1]!_p1</definedName>
    <definedName name="SA" localSheetId="20">[1]!_p1</definedName>
    <definedName name="SA" localSheetId="4">[1]!_p1</definedName>
    <definedName name="SA" localSheetId="25">[1]!_p1</definedName>
    <definedName name="SA" localSheetId="27">[1]!_p1</definedName>
    <definedName name="SA" localSheetId="31">[1]!_p1</definedName>
    <definedName name="SA" localSheetId="35">[1]!_p1</definedName>
    <definedName name="SA" localSheetId="33">[1]!_p1</definedName>
    <definedName name="SA" localSheetId="53">[1]!_p1</definedName>
    <definedName name="SA" localSheetId="29">[1]!_p1</definedName>
    <definedName name="SA" localSheetId="49">[1]!_p1</definedName>
    <definedName name="SA" localSheetId="6">[1]!_p1</definedName>
    <definedName name="SA" localSheetId="41">[1]!_p1</definedName>
    <definedName name="SA" localSheetId="8">[1]!_p1</definedName>
    <definedName name="SA" localSheetId="43">[1]!_p1</definedName>
    <definedName name="SA" localSheetId="10">[1]!_p1</definedName>
    <definedName name="SA" localSheetId="37">[1]!_p1</definedName>
    <definedName name="SA" localSheetId="12">[1]!_p1</definedName>
    <definedName name="SA" localSheetId="51">[1]!_p1</definedName>
    <definedName name="SA" localSheetId="14">[1]!_p1</definedName>
    <definedName name="SA" localSheetId="23">[1]!_p1</definedName>
    <definedName name="SA" localSheetId="55">[0]!_p1</definedName>
    <definedName name="SA" localSheetId="47">[1]!_p1</definedName>
    <definedName name="SA" localSheetId="18">[1]!_p1</definedName>
    <definedName name="SA" localSheetId="45">[1]!_p1</definedName>
    <definedName name="SA" localSheetId="16">[1]!_p1</definedName>
    <definedName name="SA">[0]!_p1</definedName>
    <definedName name="SA_1" localSheetId="39">_p1</definedName>
    <definedName name="SA_1" localSheetId="20">_p1</definedName>
    <definedName name="SA_1" localSheetId="4">_p1</definedName>
    <definedName name="SA_1" localSheetId="25">_p1</definedName>
    <definedName name="SA_1" localSheetId="27">_p1</definedName>
    <definedName name="SA_1" localSheetId="31">_p1</definedName>
    <definedName name="SA_1" localSheetId="35">_p1</definedName>
    <definedName name="SA_1" localSheetId="33">_p1</definedName>
    <definedName name="SA_1" localSheetId="53">_p1</definedName>
    <definedName name="SA_1" localSheetId="29">_p1</definedName>
    <definedName name="SA_1" localSheetId="49">_p1</definedName>
    <definedName name="SA_1" localSheetId="6">_p1</definedName>
    <definedName name="SA_1" localSheetId="41">_p1</definedName>
    <definedName name="SA_1" localSheetId="8">_p1</definedName>
    <definedName name="SA_1" localSheetId="43">_p1</definedName>
    <definedName name="SA_1" localSheetId="10">_p1</definedName>
    <definedName name="SA_1" localSheetId="37">_p1</definedName>
    <definedName name="SA_1" localSheetId="12">_p1</definedName>
    <definedName name="SA_1" localSheetId="51">_p1</definedName>
    <definedName name="SA_1" localSheetId="14">_p1</definedName>
    <definedName name="SA_1" localSheetId="23">_p1</definedName>
    <definedName name="SA_1" localSheetId="55">_p1</definedName>
    <definedName name="SA_1" localSheetId="47">_p1</definedName>
    <definedName name="SA_1" localSheetId="18">_p1</definedName>
    <definedName name="SA_1" localSheetId="45">_p1</definedName>
    <definedName name="SA_1" localSheetId="16">_p1</definedName>
    <definedName name="SA_1">_p1</definedName>
    <definedName name="SA_2" localSheetId="39">_p1</definedName>
    <definedName name="SA_2" localSheetId="20">_p1</definedName>
    <definedName name="SA_2" localSheetId="4">_p1</definedName>
    <definedName name="SA_2" localSheetId="25">_p1</definedName>
    <definedName name="SA_2" localSheetId="27">_p1</definedName>
    <definedName name="SA_2" localSheetId="31">_p1</definedName>
    <definedName name="SA_2" localSheetId="35">_p1</definedName>
    <definedName name="SA_2" localSheetId="33">_p1</definedName>
    <definedName name="SA_2" localSheetId="53">_p1</definedName>
    <definedName name="SA_2" localSheetId="29">_p1</definedName>
    <definedName name="SA_2" localSheetId="49">_p1</definedName>
    <definedName name="SA_2" localSheetId="6">_p1</definedName>
    <definedName name="SA_2" localSheetId="41">_p1</definedName>
    <definedName name="SA_2" localSheetId="8">_p1</definedName>
    <definedName name="SA_2" localSheetId="43">_p1</definedName>
    <definedName name="SA_2" localSheetId="10">_p1</definedName>
    <definedName name="SA_2" localSheetId="37">_p1</definedName>
    <definedName name="SA_2" localSheetId="12">_p1</definedName>
    <definedName name="SA_2" localSheetId="51">_p1</definedName>
    <definedName name="SA_2" localSheetId="14">_p1</definedName>
    <definedName name="SA_2" localSheetId="23">_p1</definedName>
    <definedName name="SA_2" localSheetId="55">_p1</definedName>
    <definedName name="SA_2" localSheetId="47">_p1</definedName>
    <definedName name="SA_2" localSheetId="18">_p1</definedName>
    <definedName name="SA_2" localSheetId="45">_p1</definedName>
    <definedName name="SA_2" localSheetId="16">_p1</definedName>
    <definedName name="SA_2">_p1</definedName>
    <definedName name="SA_3" localSheetId="39">_p1</definedName>
    <definedName name="SA_3" localSheetId="20">_p1</definedName>
    <definedName name="SA_3" localSheetId="4">_p1</definedName>
    <definedName name="SA_3" localSheetId="25">_p1</definedName>
    <definedName name="SA_3" localSheetId="27">_p1</definedName>
    <definedName name="SA_3" localSheetId="31">_p1</definedName>
    <definedName name="SA_3" localSheetId="35">_p1</definedName>
    <definedName name="SA_3" localSheetId="33">_p1</definedName>
    <definedName name="SA_3" localSheetId="53">_p1</definedName>
    <definedName name="SA_3" localSheetId="29">_p1</definedName>
    <definedName name="SA_3" localSheetId="49">_p1</definedName>
    <definedName name="SA_3" localSheetId="6">_p1</definedName>
    <definedName name="SA_3" localSheetId="41">_p1</definedName>
    <definedName name="SA_3" localSheetId="8">_p1</definedName>
    <definedName name="SA_3" localSheetId="43">_p1</definedName>
    <definedName name="SA_3" localSheetId="10">_p1</definedName>
    <definedName name="SA_3" localSheetId="37">_p1</definedName>
    <definedName name="SA_3" localSheetId="12">_p1</definedName>
    <definedName name="SA_3" localSheetId="51">_p1</definedName>
    <definedName name="SA_3" localSheetId="14">_p1</definedName>
    <definedName name="SA_3" localSheetId="23">_p1</definedName>
    <definedName name="SA_3" localSheetId="55">_p1</definedName>
    <definedName name="SA_3" localSheetId="47">_p1</definedName>
    <definedName name="SA_3" localSheetId="18">_p1</definedName>
    <definedName name="SA_3" localSheetId="45">_p1</definedName>
    <definedName name="SA_3" localSheetId="16">_p1</definedName>
    <definedName name="SA_3">_p1</definedName>
    <definedName name="SA_4" localSheetId="39">_p1</definedName>
    <definedName name="SA_4" localSheetId="20">_p1</definedName>
    <definedName name="SA_4" localSheetId="4">_p1</definedName>
    <definedName name="SA_4" localSheetId="25">_p1</definedName>
    <definedName name="SA_4" localSheetId="27">_p1</definedName>
    <definedName name="SA_4" localSheetId="31">_p1</definedName>
    <definedName name="SA_4" localSheetId="35">_p1</definedName>
    <definedName name="SA_4" localSheetId="33">_p1</definedName>
    <definedName name="SA_4" localSheetId="53">_p1</definedName>
    <definedName name="SA_4" localSheetId="29">_p1</definedName>
    <definedName name="SA_4" localSheetId="49">_p1</definedName>
    <definedName name="SA_4" localSheetId="6">_p1</definedName>
    <definedName name="SA_4" localSheetId="41">_p1</definedName>
    <definedName name="SA_4" localSheetId="8">_p1</definedName>
    <definedName name="SA_4" localSheetId="43">_p1</definedName>
    <definedName name="SA_4" localSheetId="10">_p1</definedName>
    <definedName name="SA_4" localSheetId="37">_p1</definedName>
    <definedName name="SA_4" localSheetId="12">_p1</definedName>
    <definedName name="SA_4" localSheetId="51">_p1</definedName>
    <definedName name="SA_4" localSheetId="14">_p1</definedName>
    <definedName name="SA_4" localSheetId="23">_p1</definedName>
    <definedName name="SA_4" localSheetId="55">_p1</definedName>
    <definedName name="SA_4" localSheetId="47">_p1</definedName>
    <definedName name="SA_4" localSheetId="18">_p1</definedName>
    <definedName name="SA_4" localSheetId="45">_p1</definedName>
    <definedName name="SA_4" localSheetId="16">_p1</definedName>
    <definedName name="SA_4">_p1</definedName>
    <definedName name="saa" localSheetId="39">[1]!_p1</definedName>
    <definedName name="saa" localSheetId="20">[1]!_p1</definedName>
    <definedName name="saa" localSheetId="4">[1]!_p1</definedName>
    <definedName name="saa" localSheetId="25">[1]!_p1</definedName>
    <definedName name="saa" localSheetId="27">[1]!_p1</definedName>
    <definedName name="saa" localSheetId="31">[1]!_p1</definedName>
    <definedName name="saa" localSheetId="35">[1]!_p1</definedName>
    <definedName name="saa" localSheetId="33">[1]!_p1</definedName>
    <definedName name="saa" localSheetId="53">[1]!_p1</definedName>
    <definedName name="saa" localSheetId="29">[1]!_p1</definedName>
    <definedName name="saa" localSheetId="49">[1]!_p1</definedName>
    <definedName name="saa" localSheetId="6">[1]!_p1</definedName>
    <definedName name="saa" localSheetId="41">[1]!_p1</definedName>
    <definedName name="saa" localSheetId="8">[1]!_p1</definedName>
    <definedName name="saa" localSheetId="43">[1]!_p1</definedName>
    <definedName name="saa" localSheetId="10">[1]!_p1</definedName>
    <definedName name="saa" localSheetId="37">[1]!_p1</definedName>
    <definedName name="saa" localSheetId="12">[1]!_p1</definedName>
    <definedName name="saa" localSheetId="51">[1]!_p1</definedName>
    <definedName name="saa" localSheetId="14">[1]!_p1</definedName>
    <definedName name="saa" localSheetId="23">[1]!_p1</definedName>
    <definedName name="saa" localSheetId="55">[0]!_p1</definedName>
    <definedName name="saa" localSheetId="47">[1]!_p1</definedName>
    <definedName name="saa" localSheetId="18">[1]!_p1</definedName>
    <definedName name="saa" localSheetId="45">[1]!_p1</definedName>
    <definedName name="saa" localSheetId="16">[1]!_p1</definedName>
    <definedName name="saa">[0]!_p1</definedName>
    <definedName name="saaas" localSheetId="39">[1]!_p1</definedName>
    <definedName name="saaas" localSheetId="20">[1]!_p1</definedName>
    <definedName name="saaas" localSheetId="4">[1]!_p1</definedName>
    <definedName name="saaas" localSheetId="25">[1]!_p1</definedName>
    <definedName name="saaas" localSheetId="27">[1]!_p1</definedName>
    <definedName name="saaas" localSheetId="31">[1]!_p1</definedName>
    <definedName name="saaas" localSheetId="35">[1]!_p1</definedName>
    <definedName name="saaas" localSheetId="33">[1]!_p1</definedName>
    <definedName name="saaas" localSheetId="53">[1]!_p1</definedName>
    <definedName name="saaas" localSheetId="29">[1]!_p1</definedName>
    <definedName name="saaas" localSheetId="49">[1]!_p1</definedName>
    <definedName name="saaas" localSheetId="6">[1]!_p1</definedName>
    <definedName name="saaas" localSheetId="41">[1]!_p1</definedName>
    <definedName name="saaas" localSheetId="8">[1]!_p1</definedName>
    <definedName name="saaas" localSheetId="43">[1]!_p1</definedName>
    <definedName name="saaas" localSheetId="10">[1]!_p1</definedName>
    <definedName name="saaas" localSheetId="37">[1]!_p1</definedName>
    <definedName name="saaas" localSheetId="12">[1]!_p1</definedName>
    <definedName name="saaas" localSheetId="51">[1]!_p1</definedName>
    <definedName name="saaas" localSheetId="14">[1]!_p1</definedName>
    <definedName name="saaas" localSheetId="23">[1]!_p1</definedName>
    <definedName name="saaas" localSheetId="55">[0]!_p1</definedName>
    <definedName name="saaas" localSheetId="47">[1]!_p1</definedName>
    <definedName name="saaas" localSheetId="18">[1]!_p1</definedName>
    <definedName name="saaas" localSheetId="45">[1]!_p1</definedName>
    <definedName name="saaas" localSheetId="16">[1]!_p1</definedName>
    <definedName name="saaas">[0]!_p1</definedName>
    <definedName name="saas" hidden="1">#REF!</definedName>
    <definedName name="sab" localSheetId="25" hidden="1">{#N/A,#N/A,FALSE,"Banco de Dados"}</definedName>
    <definedName name="sab" localSheetId="27" hidden="1">{#N/A,#N/A,FALSE,"Banco de Dados"}</definedName>
    <definedName name="sab" localSheetId="31" hidden="1">{#N/A,#N/A,FALSE,"Banco de Dados"}</definedName>
    <definedName name="sab" localSheetId="29" hidden="1">{#N/A,#N/A,FALSE,"Banco de Dados"}</definedName>
    <definedName name="sab" localSheetId="23" hidden="1">{#N/A,#N/A,FALSE,"Banco de Dados"}</definedName>
    <definedName name="sab" localSheetId="55" hidden="1">{#N/A,#N/A,FALSE,"Banco de Dados"}</definedName>
    <definedName name="sab" hidden="1">{#N/A,#N/A,FALSE,"Banco de Dados"}</definedName>
    <definedName name="sab_1" localSheetId="25" hidden="1">{#N/A,#N/A,FALSE,"Banco de Dados"}</definedName>
    <definedName name="sab_1" localSheetId="27" hidden="1">{#N/A,#N/A,FALSE,"Banco de Dados"}</definedName>
    <definedName name="sab_1" localSheetId="31" hidden="1">{#N/A,#N/A,FALSE,"Banco de Dados"}</definedName>
    <definedName name="sab_1" localSheetId="29" hidden="1">{#N/A,#N/A,FALSE,"Banco de Dados"}</definedName>
    <definedName name="sab_1" localSheetId="23" hidden="1">{#N/A,#N/A,FALSE,"Banco de Dados"}</definedName>
    <definedName name="sab_1" localSheetId="55" hidden="1">{#N/A,#N/A,FALSE,"Banco de Dados"}</definedName>
    <definedName name="sab_1" hidden="1">{#N/A,#N/A,FALSE,"Banco de Dados"}</definedName>
    <definedName name="sab_2" localSheetId="25" hidden="1">{#N/A,#N/A,FALSE,"Banco de Dados"}</definedName>
    <definedName name="sab_2" localSheetId="27" hidden="1">{#N/A,#N/A,FALSE,"Banco de Dados"}</definedName>
    <definedName name="sab_2" localSheetId="31" hidden="1">{#N/A,#N/A,FALSE,"Banco de Dados"}</definedName>
    <definedName name="sab_2" localSheetId="29" hidden="1">{#N/A,#N/A,FALSE,"Banco de Dados"}</definedName>
    <definedName name="sab_2" localSheetId="23" hidden="1">{#N/A,#N/A,FALSE,"Banco de Dados"}</definedName>
    <definedName name="sab_2" localSheetId="55" hidden="1">{#N/A,#N/A,FALSE,"Banco de Dados"}</definedName>
    <definedName name="sab_2" hidden="1">{#N/A,#N/A,FALSE,"Banco de Dados"}</definedName>
    <definedName name="sab_3" localSheetId="25" hidden="1">{#N/A,#N/A,FALSE,"Banco de Dados"}</definedName>
    <definedName name="sab_3" localSheetId="27" hidden="1">{#N/A,#N/A,FALSE,"Banco de Dados"}</definedName>
    <definedName name="sab_3" localSheetId="31" hidden="1">{#N/A,#N/A,FALSE,"Banco de Dados"}</definedName>
    <definedName name="sab_3" localSheetId="29" hidden="1">{#N/A,#N/A,FALSE,"Banco de Dados"}</definedName>
    <definedName name="sab_3" localSheetId="23" hidden="1">{#N/A,#N/A,FALSE,"Banco de Dados"}</definedName>
    <definedName name="sab_3" localSheetId="55" hidden="1">{#N/A,#N/A,FALSE,"Banco de Dados"}</definedName>
    <definedName name="sab_3" hidden="1">{#N/A,#N/A,FALSE,"Banco de Dados"}</definedName>
    <definedName name="sab_4" localSheetId="25" hidden="1">{#N/A,#N/A,FALSE,"Banco de Dados"}</definedName>
    <definedName name="sab_4" localSheetId="27" hidden="1">{#N/A,#N/A,FALSE,"Banco de Dados"}</definedName>
    <definedName name="sab_4" localSheetId="31" hidden="1">{#N/A,#N/A,FALSE,"Banco de Dados"}</definedName>
    <definedName name="sab_4" localSheetId="29" hidden="1">{#N/A,#N/A,FALSE,"Banco de Dados"}</definedName>
    <definedName name="sab_4" localSheetId="23" hidden="1">{#N/A,#N/A,FALSE,"Banco de Dados"}</definedName>
    <definedName name="sab_4" localSheetId="55" hidden="1">{#N/A,#N/A,FALSE,"Banco de Dados"}</definedName>
    <definedName name="sab_4" hidden="1">{#N/A,#N/A,FALSE,"Banco de Dados"}</definedName>
    <definedName name="sab_5" localSheetId="25" hidden="1">{#N/A,#N/A,FALSE,"Banco de Dados"}</definedName>
    <definedName name="sab_5" localSheetId="27" hidden="1">{#N/A,#N/A,FALSE,"Banco de Dados"}</definedName>
    <definedName name="sab_5" localSheetId="31" hidden="1">{#N/A,#N/A,FALSE,"Banco de Dados"}</definedName>
    <definedName name="sab_5" localSheetId="29" hidden="1">{#N/A,#N/A,FALSE,"Banco de Dados"}</definedName>
    <definedName name="sab_5" localSheetId="23" hidden="1">{#N/A,#N/A,FALSE,"Banco de Dados"}</definedName>
    <definedName name="sab_5" localSheetId="55" hidden="1">{#N/A,#N/A,FALSE,"Banco de Dados"}</definedName>
    <definedName name="sab_5" hidden="1">{#N/A,#N/A,FALSE,"Banco de Dados"}</definedName>
    <definedName name="sabea">#REF!</definedName>
    <definedName name="sabeb">#REF!</definedName>
    <definedName name="saco" localSheetId="25" hidden="1">{#N/A,#N/A,FALSE,"CARATUL";#N/A,#N/A,FALSE,"PROFIT AND LOSS";#N/A,#N/A,FALSE,"GRAFICO_PBT";#N/A,#N/A,FALSE,"EXPLIC.VARIANTE";#N/A,#N/A,FALSE,"GENERAL EXP.AREA"}</definedName>
    <definedName name="saco" localSheetId="27" hidden="1">{#N/A,#N/A,FALSE,"CARATUL";#N/A,#N/A,FALSE,"PROFIT AND LOSS";#N/A,#N/A,FALSE,"GRAFICO_PBT";#N/A,#N/A,FALSE,"EXPLIC.VARIANTE";#N/A,#N/A,FALSE,"GENERAL EXP.AREA"}</definedName>
    <definedName name="saco" localSheetId="31" hidden="1">{#N/A,#N/A,FALSE,"CARATUL";#N/A,#N/A,FALSE,"PROFIT AND LOSS";#N/A,#N/A,FALSE,"GRAFICO_PBT";#N/A,#N/A,FALSE,"EXPLIC.VARIANTE";#N/A,#N/A,FALSE,"GENERAL EXP.AREA"}</definedName>
    <definedName name="saco" localSheetId="29" hidden="1">{#N/A,#N/A,FALSE,"CARATUL";#N/A,#N/A,FALSE,"PROFIT AND LOSS";#N/A,#N/A,FALSE,"GRAFICO_PBT";#N/A,#N/A,FALSE,"EXPLIC.VARIANTE";#N/A,#N/A,FALSE,"GENERAL EXP.AREA"}</definedName>
    <definedName name="saco" localSheetId="23" hidden="1">{#N/A,#N/A,FALSE,"CARATUL";#N/A,#N/A,FALSE,"PROFIT AND LOSS";#N/A,#N/A,FALSE,"GRAFICO_PBT";#N/A,#N/A,FALSE,"EXPLIC.VARIANTE";#N/A,#N/A,FALSE,"GENERAL EXP.AREA"}</definedName>
    <definedName name="saco" localSheetId="55" hidden="1">{#N/A,#N/A,FALSE,"CARATUL";#N/A,#N/A,FALSE,"PROFIT AND LOSS";#N/A,#N/A,FALSE,"GRAFICO_PBT";#N/A,#N/A,FALSE,"EXPLIC.VARIANTE";#N/A,#N/A,FALSE,"GENERAL EXP.AREA"}</definedName>
    <definedName name="saco" hidden="1">{#N/A,#N/A,FALSE,"CARATUL";#N/A,#N/A,FALSE,"PROFIT AND LOSS";#N/A,#N/A,FALSE,"GRAFICO_PBT";#N/A,#N/A,FALSE,"EXPLIC.VARIANTE";#N/A,#N/A,FALSE,"GENERAL EXP.AREA"}</definedName>
    <definedName name="sad" localSheetId="39">[1]!_p1</definedName>
    <definedName name="sad" localSheetId="20">[1]!_p1</definedName>
    <definedName name="sad" localSheetId="4">[1]!_p1</definedName>
    <definedName name="sad" localSheetId="25">[1]!_p1</definedName>
    <definedName name="sad" localSheetId="27">[1]!_p1</definedName>
    <definedName name="sad" localSheetId="31">[1]!_p1</definedName>
    <definedName name="sad" localSheetId="35">[1]!_p1</definedName>
    <definedName name="sad" localSheetId="33">[1]!_p1</definedName>
    <definedName name="sad" localSheetId="53">[1]!_p1</definedName>
    <definedName name="sad" localSheetId="29">[1]!_p1</definedName>
    <definedName name="sad" localSheetId="49">[1]!_p1</definedName>
    <definedName name="sad" localSheetId="6">[1]!_p1</definedName>
    <definedName name="sad" localSheetId="41">[1]!_p1</definedName>
    <definedName name="sad" localSheetId="8">[1]!_p1</definedName>
    <definedName name="sad" localSheetId="43">[1]!_p1</definedName>
    <definedName name="sad" localSheetId="10">[1]!_p1</definedName>
    <definedName name="sad" localSheetId="37">[1]!_p1</definedName>
    <definedName name="sad" localSheetId="12">[1]!_p1</definedName>
    <definedName name="sad" localSheetId="51">[1]!_p1</definedName>
    <definedName name="sad" localSheetId="14">[1]!_p1</definedName>
    <definedName name="sad" localSheetId="23">[1]!_p1</definedName>
    <definedName name="sad" localSheetId="55">[0]!_p1</definedName>
    <definedName name="sad" localSheetId="47">[1]!_p1</definedName>
    <definedName name="sad" localSheetId="18">[1]!_p1</definedName>
    <definedName name="sad" localSheetId="45">[1]!_p1</definedName>
    <definedName name="sad" localSheetId="16">[1]!_p1</definedName>
    <definedName name="sad">[0]!_p1</definedName>
    <definedName name="sad_1" localSheetId="39">_p1</definedName>
    <definedName name="sad_1" localSheetId="20">_p1</definedName>
    <definedName name="sad_1" localSheetId="4">_p1</definedName>
    <definedName name="sad_1" localSheetId="25">_p1</definedName>
    <definedName name="sad_1" localSheetId="27">_p1</definedName>
    <definedName name="sad_1" localSheetId="31">_p1</definedName>
    <definedName name="sad_1" localSheetId="35">_p1</definedName>
    <definedName name="sad_1" localSheetId="33">_p1</definedName>
    <definedName name="sad_1" localSheetId="53">_p1</definedName>
    <definedName name="sad_1" localSheetId="29">_p1</definedName>
    <definedName name="sad_1" localSheetId="49">_p1</definedName>
    <definedName name="sad_1" localSheetId="6">_p1</definedName>
    <definedName name="sad_1" localSheetId="41">_p1</definedName>
    <definedName name="sad_1" localSheetId="8">_p1</definedName>
    <definedName name="sad_1" localSheetId="43">_p1</definedName>
    <definedName name="sad_1" localSheetId="10">_p1</definedName>
    <definedName name="sad_1" localSheetId="37">_p1</definedName>
    <definedName name="sad_1" localSheetId="12">_p1</definedName>
    <definedName name="sad_1" localSheetId="51">_p1</definedName>
    <definedName name="sad_1" localSheetId="14">_p1</definedName>
    <definedName name="sad_1" localSheetId="23">_p1</definedName>
    <definedName name="sad_1" localSheetId="55">_p1</definedName>
    <definedName name="sad_1" localSheetId="47">_p1</definedName>
    <definedName name="sad_1" localSheetId="18">_p1</definedName>
    <definedName name="sad_1" localSheetId="45">_p1</definedName>
    <definedName name="sad_1" localSheetId="16">_p1</definedName>
    <definedName name="sad_1">_p1</definedName>
    <definedName name="sad_2" localSheetId="39">_p1</definedName>
    <definedName name="sad_2" localSheetId="20">_p1</definedName>
    <definedName name="sad_2" localSheetId="4">_p1</definedName>
    <definedName name="sad_2" localSheetId="25">_p1</definedName>
    <definedName name="sad_2" localSheetId="27">_p1</definedName>
    <definedName name="sad_2" localSheetId="31">_p1</definedName>
    <definedName name="sad_2" localSheetId="35">_p1</definedName>
    <definedName name="sad_2" localSheetId="33">_p1</definedName>
    <definedName name="sad_2" localSheetId="53">_p1</definedName>
    <definedName name="sad_2" localSheetId="29">_p1</definedName>
    <definedName name="sad_2" localSheetId="49">_p1</definedName>
    <definedName name="sad_2" localSheetId="6">_p1</definedName>
    <definedName name="sad_2" localSheetId="41">_p1</definedName>
    <definedName name="sad_2" localSheetId="8">_p1</definedName>
    <definedName name="sad_2" localSheetId="43">_p1</definedName>
    <definedName name="sad_2" localSheetId="10">_p1</definedName>
    <definedName name="sad_2" localSheetId="37">_p1</definedName>
    <definedName name="sad_2" localSheetId="12">_p1</definedName>
    <definedName name="sad_2" localSheetId="51">_p1</definedName>
    <definedName name="sad_2" localSheetId="14">_p1</definedName>
    <definedName name="sad_2" localSheetId="23">_p1</definedName>
    <definedName name="sad_2" localSheetId="55">_p1</definedName>
    <definedName name="sad_2" localSheetId="47">_p1</definedName>
    <definedName name="sad_2" localSheetId="18">_p1</definedName>
    <definedName name="sad_2" localSheetId="45">_p1</definedName>
    <definedName name="sad_2" localSheetId="16">_p1</definedName>
    <definedName name="sad_2">_p1</definedName>
    <definedName name="sad_3" localSheetId="39">_p1</definedName>
    <definedName name="sad_3" localSheetId="20">_p1</definedName>
    <definedName name="sad_3" localSheetId="4">_p1</definedName>
    <definedName name="sad_3" localSheetId="25">_p1</definedName>
    <definedName name="sad_3" localSheetId="27">_p1</definedName>
    <definedName name="sad_3" localSheetId="31">_p1</definedName>
    <definedName name="sad_3" localSheetId="35">_p1</definedName>
    <definedName name="sad_3" localSheetId="33">_p1</definedName>
    <definedName name="sad_3" localSheetId="53">_p1</definedName>
    <definedName name="sad_3" localSheetId="29">_p1</definedName>
    <definedName name="sad_3" localSheetId="49">_p1</definedName>
    <definedName name="sad_3" localSheetId="6">_p1</definedName>
    <definedName name="sad_3" localSheetId="41">_p1</definedName>
    <definedName name="sad_3" localSheetId="8">_p1</definedName>
    <definedName name="sad_3" localSheetId="43">_p1</definedName>
    <definedName name="sad_3" localSheetId="10">_p1</definedName>
    <definedName name="sad_3" localSheetId="37">_p1</definedName>
    <definedName name="sad_3" localSheetId="12">_p1</definedName>
    <definedName name="sad_3" localSheetId="51">_p1</definedName>
    <definedName name="sad_3" localSheetId="14">_p1</definedName>
    <definedName name="sad_3" localSheetId="23">_p1</definedName>
    <definedName name="sad_3" localSheetId="55">_p1</definedName>
    <definedName name="sad_3" localSheetId="47">_p1</definedName>
    <definedName name="sad_3" localSheetId="18">_p1</definedName>
    <definedName name="sad_3" localSheetId="45">_p1</definedName>
    <definedName name="sad_3" localSheetId="16">_p1</definedName>
    <definedName name="sad_3">_p1</definedName>
    <definedName name="sad_4" localSheetId="39">_p1</definedName>
    <definedName name="sad_4" localSheetId="20">_p1</definedName>
    <definedName name="sad_4" localSheetId="4">_p1</definedName>
    <definedName name="sad_4" localSheetId="25">_p1</definedName>
    <definedName name="sad_4" localSheetId="27">_p1</definedName>
    <definedName name="sad_4" localSheetId="31">_p1</definedName>
    <definedName name="sad_4" localSheetId="35">_p1</definedName>
    <definedName name="sad_4" localSheetId="33">_p1</definedName>
    <definedName name="sad_4" localSheetId="53">_p1</definedName>
    <definedName name="sad_4" localSheetId="29">_p1</definedName>
    <definedName name="sad_4" localSheetId="49">_p1</definedName>
    <definedName name="sad_4" localSheetId="6">_p1</definedName>
    <definedName name="sad_4" localSheetId="41">_p1</definedName>
    <definedName name="sad_4" localSheetId="8">_p1</definedName>
    <definedName name="sad_4" localSheetId="43">_p1</definedName>
    <definedName name="sad_4" localSheetId="10">_p1</definedName>
    <definedName name="sad_4" localSheetId="37">_p1</definedName>
    <definedName name="sad_4" localSheetId="12">_p1</definedName>
    <definedName name="sad_4" localSheetId="51">_p1</definedName>
    <definedName name="sad_4" localSheetId="14">_p1</definedName>
    <definedName name="sad_4" localSheetId="23">_p1</definedName>
    <definedName name="sad_4" localSheetId="55">_p1</definedName>
    <definedName name="sad_4" localSheetId="47">_p1</definedName>
    <definedName name="sad_4" localSheetId="18">_p1</definedName>
    <definedName name="sad_4" localSheetId="45">_p1</definedName>
    <definedName name="sad_4" localSheetId="16">_p1</definedName>
    <definedName name="sad_4">_p1</definedName>
    <definedName name="sadas" localSheetId="39">[1]!_p1</definedName>
    <definedName name="sadas" localSheetId="20">[1]!_p1</definedName>
    <definedName name="sadas" localSheetId="4">[1]!_p1</definedName>
    <definedName name="sadas" localSheetId="25">[1]!_p1</definedName>
    <definedName name="sadas" localSheetId="27">[1]!_p1</definedName>
    <definedName name="sadas" localSheetId="31">[1]!_p1</definedName>
    <definedName name="sadas" localSheetId="35">[1]!_p1</definedName>
    <definedName name="sadas" localSheetId="33">[1]!_p1</definedName>
    <definedName name="sadas" localSheetId="53">[1]!_p1</definedName>
    <definedName name="sadas" localSheetId="29">[1]!_p1</definedName>
    <definedName name="sadas" localSheetId="49">[1]!_p1</definedName>
    <definedName name="sadas" localSheetId="6">[1]!_p1</definedName>
    <definedName name="sadas" localSheetId="41">[1]!_p1</definedName>
    <definedName name="sadas" localSheetId="8">[1]!_p1</definedName>
    <definedName name="sadas" localSheetId="43">[1]!_p1</definedName>
    <definedName name="sadas" localSheetId="10">[1]!_p1</definedName>
    <definedName name="sadas" localSheetId="37">[1]!_p1</definedName>
    <definedName name="sadas" localSheetId="12">[1]!_p1</definedName>
    <definedName name="sadas" localSheetId="51">[1]!_p1</definedName>
    <definedName name="sadas" localSheetId="14">[1]!_p1</definedName>
    <definedName name="sadas" localSheetId="23">[1]!_p1</definedName>
    <definedName name="sadas" localSheetId="55">[0]!_p1</definedName>
    <definedName name="sadas" localSheetId="47">[1]!_p1</definedName>
    <definedName name="sadas" localSheetId="18">[1]!_p1</definedName>
    <definedName name="sadas" localSheetId="45">[1]!_p1</definedName>
    <definedName name="sadas" localSheetId="16">[1]!_p1</definedName>
    <definedName name="sadas">[0]!_p1</definedName>
    <definedName name="sadas_1" localSheetId="39">_p1</definedName>
    <definedName name="sadas_1" localSheetId="20">_p1</definedName>
    <definedName name="sadas_1" localSheetId="4">_p1</definedName>
    <definedName name="sadas_1" localSheetId="25">_p1</definedName>
    <definedName name="sadas_1" localSheetId="27">_p1</definedName>
    <definedName name="sadas_1" localSheetId="31">_p1</definedName>
    <definedName name="sadas_1" localSheetId="35">_p1</definedName>
    <definedName name="sadas_1" localSheetId="33">_p1</definedName>
    <definedName name="sadas_1" localSheetId="53">_p1</definedName>
    <definedName name="sadas_1" localSheetId="29">_p1</definedName>
    <definedName name="sadas_1" localSheetId="49">_p1</definedName>
    <definedName name="sadas_1" localSheetId="6">_p1</definedName>
    <definedName name="sadas_1" localSheetId="41">_p1</definedName>
    <definedName name="sadas_1" localSheetId="8">_p1</definedName>
    <definedName name="sadas_1" localSheetId="43">_p1</definedName>
    <definedName name="sadas_1" localSheetId="10">_p1</definedName>
    <definedName name="sadas_1" localSheetId="37">_p1</definedName>
    <definedName name="sadas_1" localSheetId="12">_p1</definedName>
    <definedName name="sadas_1" localSheetId="51">_p1</definedName>
    <definedName name="sadas_1" localSheetId="14">_p1</definedName>
    <definedName name="sadas_1" localSheetId="23">_p1</definedName>
    <definedName name="sadas_1" localSheetId="55">_p1</definedName>
    <definedName name="sadas_1" localSheetId="47">_p1</definedName>
    <definedName name="sadas_1" localSheetId="18">_p1</definedName>
    <definedName name="sadas_1" localSheetId="45">_p1</definedName>
    <definedName name="sadas_1" localSheetId="16">_p1</definedName>
    <definedName name="sadas_1">_p1</definedName>
    <definedName name="sadas_2">"_p1"</definedName>
    <definedName name="sadas_4">"_p1"</definedName>
    <definedName name="sadasd" hidden="1">#REF!</definedName>
    <definedName name="SADFDSAFDSAfdsa" localSheetId="25" hidden="1">{#N/A,#N/A,FALSE,"CARATUL";#N/A,#N/A,FALSE,"PROFIT AND LOSS";#N/A,#N/A,FALSE,"GRAFICO_PBT";#N/A,#N/A,FALSE,"EXPLIC.VARIANTE";#N/A,#N/A,FALSE,"GENERAL EXP.AREA"}</definedName>
    <definedName name="SADFDSAFDSAfdsa" localSheetId="27" hidden="1">{#N/A,#N/A,FALSE,"CARATUL";#N/A,#N/A,FALSE,"PROFIT AND LOSS";#N/A,#N/A,FALSE,"GRAFICO_PBT";#N/A,#N/A,FALSE,"EXPLIC.VARIANTE";#N/A,#N/A,FALSE,"GENERAL EXP.AREA"}</definedName>
    <definedName name="SADFDSAFDSAfdsa" localSheetId="31" hidden="1">{#N/A,#N/A,FALSE,"CARATUL";#N/A,#N/A,FALSE,"PROFIT AND LOSS";#N/A,#N/A,FALSE,"GRAFICO_PBT";#N/A,#N/A,FALSE,"EXPLIC.VARIANTE";#N/A,#N/A,FALSE,"GENERAL EXP.AREA"}</definedName>
    <definedName name="SADFDSAFDSAfdsa" localSheetId="29" hidden="1">{#N/A,#N/A,FALSE,"CARATUL";#N/A,#N/A,FALSE,"PROFIT AND LOSS";#N/A,#N/A,FALSE,"GRAFICO_PBT";#N/A,#N/A,FALSE,"EXPLIC.VARIANTE";#N/A,#N/A,FALSE,"GENERAL EXP.AREA"}</definedName>
    <definedName name="SADFDSAFDSAfdsa" localSheetId="23" hidden="1">{#N/A,#N/A,FALSE,"CARATUL";#N/A,#N/A,FALSE,"PROFIT AND LOSS";#N/A,#N/A,FALSE,"GRAFICO_PBT";#N/A,#N/A,FALSE,"EXPLIC.VARIANTE";#N/A,#N/A,FALSE,"GENERAL EXP.AREA"}</definedName>
    <definedName name="SADFDSAFDSAfdsa" localSheetId="55" hidden="1">{#N/A,#N/A,FALSE,"CARATUL";#N/A,#N/A,FALSE,"PROFIT AND LOSS";#N/A,#N/A,FALSE,"GRAFICO_PBT";#N/A,#N/A,FALSE,"EXPLIC.VARIANTE";#N/A,#N/A,FALSE,"GENERAL EXP.AREA"}</definedName>
    <definedName name="SADFDSAFDSAfdsa" hidden="1">{#N/A,#N/A,FALSE,"CARATUL";#N/A,#N/A,FALSE,"PROFIT AND LOSS";#N/A,#N/A,FALSE,"GRAFICO_PBT";#N/A,#N/A,FALSE,"EXPLIC.VARIANTE";#N/A,#N/A,FALSE,"GENERAL EXP.AREA"}</definedName>
    <definedName name="sadsvdcbgfg" localSheetId="39">[1]!___p1</definedName>
    <definedName name="sadsvdcbgfg" localSheetId="20">[1]!___p1</definedName>
    <definedName name="sadsvdcbgfg" localSheetId="4">[1]!___p1</definedName>
    <definedName name="sadsvdcbgfg" localSheetId="25">[1]!___p1</definedName>
    <definedName name="sadsvdcbgfg" localSheetId="27">[1]!___p1</definedName>
    <definedName name="sadsvdcbgfg" localSheetId="31">[1]!___p1</definedName>
    <definedName name="sadsvdcbgfg" localSheetId="35">[1]!___p1</definedName>
    <definedName name="sadsvdcbgfg" localSheetId="33">[1]!___p1</definedName>
    <definedName name="sadsvdcbgfg" localSheetId="53">[1]!___p1</definedName>
    <definedName name="sadsvdcbgfg" localSheetId="29">[1]!___p1</definedName>
    <definedName name="sadsvdcbgfg" localSheetId="49">[1]!___p1</definedName>
    <definedName name="sadsvdcbgfg" localSheetId="6">[1]!___p1</definedName>
    <definedName name="sadsvdcbgfg" localSheetId="41">[1]!___p1</definedName>
    <definedName name="sadsvdcbgfg" localSheetId="8">[1]!___p1</definedName>
    <definedName name="sadsvdcbgfg" localSheetId="43">[1]!___p1</definedName>
    <definedName name="sadsvdcbgfg" localSheetId="10">[1]!___p1</definedName>
    <definedName name="sadsvdcbgfg" localSheetId="37">[1]!___p1</definedName>
    <definedName name="sadsvdcbgfg" localSheetId="12">[1]!___p1</definedName>
    <definedName name="sadsvdcbgfg" localSheetId="51">[1]!___p1</definedName>
    <definedName name="sadsvdcbgfg" localSheetId="14">[1]!___p1</definedName>
    <definedName name="sadsvdcbgfg" localSheetId="23">[1]!___p1</definedName>
    <definedName name="sadsvdcbgfg" localSheetId="55">[0]!___p1</definedName>
    <definedName name="sadsvdcbgfg" localSheetId="47">[1]!___p1</definedName>
    <definedName name="sadsvdcbgfg" localSheetId="18">[1]!___p1</definedName>
    <definedName name="sadsvdcbgfg" localSheetId="45">[1]!___p1</definedName>
    <definedName name="sadsvdcbgfg" localSheetId="16">[1]!___p1</definedName>
    <definedName name="sadsvdcbgfg">[0]!___p1</definedName>
    <definedName name="safaf" localSheetId="2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2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3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2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2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localSheetId="5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af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ddsfsfdasa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ddsfsfdasa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FFDFDDSFFDFF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fw">#REF!</definedName>
    <definedName name="sagfgffsggfsag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gfgffsggfsag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AIDA">#REF!</definedName>
    <definedName name="Saida_Access">OFFSET(#REF!,3,,COUNTA(#REF!)-2,COUNTA(#REF!))</definedName>
    <definedName name="SAL">#REF!</definedName>
    <definedName name="SAL_10">#N/A</definedName>
    <definedName name="SAL_15">#N/A</definedName>
    <definedName name="SAL_16">#N/A</definedName>
    <definedName name="SAL_17">#N/A</definedName>
    <definedName name="SAL_18">#N/A</definedName>
    <definedName name="SAL_19">#N/A</definedName>
    <definedName name="SAL_20">#N/A</definedName>
    <definedName name="SAL_22">#N/A</definedName>
    <definedName name="SAL_3">#N/A</definedName>
    <definedName name="SAL_8">#N/A</definedName>
    <definedName name="SALAMES">#REF!</definedName>
    <definedName name="salao">#REF!</definedName>
    <definedName name="salarios">#REF!</definedName>
    <definedName name="SALDOS_DEPURADOS_FISCAIS">#REF!</definedName>
    <definedName name="SALDOS_DEPURADOS_GERENCIAIS">#REF!</definedName>
    <definedName name="SalesMktgCosts">#REF!</definedName>
    <definedName name="SalesTaxes">#REF!</definedName>
    <definedName name="salida">#REF!</definedName>
    <definedName name="SALSICHAS">#REF!</definedName>
    <definedName name="SAMPLE_UK">#REF!</definedName>
    <definedName name="SAN">#REF!</definedName>
    <definedName name="Sandra">#REF!</definedName>
    <definedName name="santa">#REF!</definedName>
    <definedName name="santa_1" localSheetId="39">_p1</definedName>
    <definedName name="santa_1" localSheetId="20">_p1</definedName>
    <definedName name="santa_1" localSheetId="4">_p1</definedName>
    <definedName name="santa_1" localSheetId="25">_p1</definedName>
    <definedName name="santa_1" localSheetId="27">_p1</definedName>
    <definedName name="santa_1" localSheetId="31">_p1</definedName>
    <definedName name="santa_1" localSheetId="35">_p1</definedName>
    <definedName name="santa_1" localSheetId="33">_p1</definedName>
    <definedName name="santa_1" localSheetId="53">_p1</definedName>
    <definedName name="santa_1" localSheetId="29">_p1</definedName>
    <definedName name="santa_1" localSheetId="49">_p1</definedName>
    <definedName name="santa_1" localSheetId="6">_p1</definedName>
    <definedName name="santa_1" localSheetId="41">_p1</definedName>
    <definedName name="santa_1" localSheetId="8">_p1</definedName>
    <definedName name="santa_1" localSheetId="43">_p1</definedName>
    <definedName name="santa_1" localSheetId="10">_p1</definedName>
    <definedName name="santa_1" localSheetId="37">_p1</definedName>
    <definedName name="santa_1" localSheetId="12">_p1</definedName>
    <definedName name="santa_1" localSheetId="51">_p1</definedName>
    <definedName name="santa_1" localSheetId="14">_p1</definedName>
    <definedName name="santa_1" localSheetId="23">_p1</definedName>
    <definedName name="santa_1" localSheetId="55">_p1</definedName>
    <definedName name="santa_1" localSheetId="47">_p1</definedName>
    <definedName name="santa_1" localSheetId="18">_p1</definedName>
    <definedName name="santa_1" localSheetId="45">_p1</definedName>
    <definedName name="santa_1" localSheetId="16">_p1</definedName>
    <definedName name="santa_1">_p1</definedName>
    <definedName name="santa_2">"_p1"</definedName>
    <definedName name="santa_4">"_p1"</definedName>
    <definedName name="santander">#REF!</definedName>
    <definedName name="SAO_LOURENÇO">#REF!</definedName>
    <definedName name="SãoJoséRP" hidden="1">#REF!</definedName>
    <definedName name="SAPBEXdnldView" hidden="1">"3T2OASZOD2AT8MA4VJF8WYXXC"</definedName>
    <definedName name="SAPBEXrevision" hidden="1">1</definedName>
    <definedName name="SAPBEXsysID" hidden="1">"PBW"</definedName>
    <definedName name="SAPBEXwbID" hidden="1">"3W0TDU890NAHGAOQCMK5VDNLH"</definedName>
    <definedName name="SAPnew" hidden="1">70</definedName>
    <definedName name="SAPnew2" hidden="1">"41HPN8TI4MV04X1TBGQ0659G0"</definedName>
    <definedName name="SAPwbID" hidden="1">"ARS"</definedName>
    <definedName name="saresadf" localSheetId="39">[1]!_p1</definedName>
    <definedName name="saresadf" localSheetId="20">[1]!_p1</definedName>
    <definedName name="saresadf" localSheetId="4">[1]!_p1</definedName>
    <definedName name="saresadf" localSheetId="25">[1]!_p1</definedName>
    <definedName name="saresadf" localSheetId="27">[1]!_p1</definedName>
    <definedName name="saresadf" localSheetId="31">[1]!_p1</definedName>
    <definedName name="saresadf" localSheetId="35">[1]!_p1</definedName>
    <definedName name="saresadf" localSheetId="33">[1]!_p1</definedName>
    <definedName name="saresadf" localSheetId="53">[1]!_p1</definedName>
    <definedName name="saresadf" localSheetId="29">[1]!_p1</definedName>
    <definedName name="saresadf" localSheetId="49">[1]!_p1</definedName>
    <definedName name="saresadf" localSheetId="6">[1]!_p1</definedName>
    <definedName name="saresadf" localSheetId="41">[1]!_p1</definedName>
    <definedName name="saresadf" localSheetId="8">[1]!_p1</definedName>
    <definedName name="saresadf" localSheetId="43">[1]!_p1</definedName>
    <definedName name="saresadf" localSheetId="10">[1]!_p1</definedName>
    <definedName name="saresadf" localSheetId="37">[1]!_p1</definedName>
    <definedName name="saresadf" localSheetId="12">[1]!_p1</definedName>
    <definedName name="saresadf" localSheetId="51">[1]!_p1</definedName>
    <definedName name="saresadf" localSheetId="14">[1]!_p1</definedName>
    <definedName name="saresadf" localSheetId="23">[1]!_p1</definedName>
    <definedName name="saresadf" localSheetId="55">[0]!_p1</definedName>
    <definedName name="saresadf" localSheetId="47">[1]!_p1</definedName>
    <definedName name="saresadf" localSheetId="18">[1]!_p1</definedName>
    <definedName name="saresadf" localSheetId="45">[1]!_p1</definedName>
    <definedName name="saresadf" localSheetId="16">[1]!_p1</definedName>
    <definedName name="saresadf">[0]!_p1</definedName>
    <definedName name="saresadf_1" localSheetId="39">_p1</definedName>
    <definedName name="saresadf_1" localSheetId="20">_p1</definedName>
    <definedName name="saresadf_1" localSheetId="4">_p1</definedName>
    <definedName name="saresadf_1" localSheetId="25">_p1</definedName>
    <definedName name="saresadf_1" localSheetId="27">_p1</definedName>
    <definedName name="saresadf_1" localSheetId="31">_p1</definedName>
    <definedName name="saresadf_1" localSheetId="35">_p1</definedName>
    <definedName name="saresadf_1" localSheetId="33">_p1</definedName>
    <definedName name="saresadf_1" localSheetId="53">_p1</definedName>
    <definedName name="saresadf_1" localSheetId="29">_p1</definedName>
    <definedName name="saresadf_1" localSheetId="49">_p1</definedName>
    <definedName name="saresadf_1" localSheetId="6">_p1</definedName>
    <definedName name="saresadf_1" localSheetId="41">_p1</definedName>
    <definedName name="saresadf_1" localSheetId="8">_p1</definedName>
    <definedName name="saresadf_1" localSheetId="43">_p1</definedName>
    <definedName name="saresadf_1" localSheetId="10">_p1</definedName>
    <definedName name="saresadf_1" localSheetId="37">_p1</definedName>
    <definedName name="saresadf_1" localSheetId="12">_p1</definedName>
    <definedName name="saresadf_1" localSheetId="51">_p1</definedName>
    <definedName name="saresadf_1" localSheetId="14">_p1</definedName>
    <definedName name="saresadf_1" localSheetId="23">_p1</definedName>
    <definedName name="saresadf_1" localSheetId="55">_p1</definedName>
    <definedName name="saresadf_1" localSheetId="47">_p1</definedName>
    <definedName name="saresadf_1" localSheetId="18">_p1</definedName>
    <definedName name="saresadf_1" localSheetId="45">_p1</definedName>
    <definedName name="saresadf_1" localSheetId="16">_p1</definedName>
    <definedName name="saresadf_1">_p1</definedName>
    <definedName name="saresadf_2">"_p1"</definedName>
    <definedName name="saresadf_3" localSheetId="39">_______p1</definedName>
    <definedName name="saresadf_3" localSheetId="20">_______p1</definedName>
    <definedName name="saresadf_3" localSheetId="4">_______p1</definedName>
    <definedName name="saresadf_3" localSheetId="25">_______p1</definedName>
    <definedName name="saresadf_3" localSheetId="27">_______p1</definedName>
    <definedName name="saresadf_3" localSheetId="31">_______p1</definedName>
    <definedName name="saresadf_3" localSheetId="35">_______p1</definedName>
    <definedName name="saresadf_3" localSheetId="33">_______p1</definedName>
    <definedName name="saresadf_3" localSheetId="53">_______p1</definedName>
    <definedName name="saresadf_3" localSheetId="29">_______p1</definedName>
    <definedName name="saresadf_3" localSheetId="49">_______p1</definedName>
    <definedName name="saresadf_3" localSheetId="6">_______p1</definedName>
    <definedName name="saresadf_3" localSheetId="41">_______p1</definedName>
    <definedName name="saresadf_3" localSheetId="8">_______p1</definedName>
    <definedName name="saresadf_3" localSheetId="43">_______p1</definedName>
    <definedName name="saresadf_3" localSheetId="10">_______p1</definedName>
    <definedName name="saresadf_3" localSheetId="37">_______p1</definedName>
    <definedName name="saresadf_3" localSheetId="12">_______p1</definedName>
    <definedName name="saresadf_3" localSheetId="51">_______p1</definedName>
    <definedName name="saresadf_3" localSheetId="14">_______p1</definedName>
    <definedName name="saresadf_3" localSheetId="23">_______p1</definedName>
    <definedName name="saresadf_3" localSheetId="55">_______p1</definedName>
    <definedName name="saresadf_3" localSheetId="47">_______p1</definedName>
    <definedName name="saresadf_3" localSheetId="18">_______p1</definedName>
    <definedName name="saresadf_3" localSheetId="45">_______p1</definedName>
    <definedName name="saresadf_3" localSheetId="16">_______p1</definedName>
    <definedName name="saresadf_3">_______p1</definedName>
    <definedName name="saresadf_4">"_p1"</definedName>
    <definedName name="SAS">#REF!</definedName>
    <definedName name="SASA">#REF!</definedName>
    <definedName name="sasas" localSheetId="39">[1]!_p1</definedName>
    <definedName name="sasas" localSheetId="20">[1]!_p1</definedName>
    <definedName name="sasas" localSheetId="4">[1]!_p1</definedName>
    <definedName name="sasas" localSheetId="25">[1]!_p1</definedName>
    <definedName name="sasas" localSheetId="27">[1]!_p1</definedName>
    <definedName name="sasas" localSheetId="31">[1]!_p1</definedName>
    <definedName name="sasas" localSheetId="35">[1]!_p1</definedName>
    <definedName name="sasas" localSheetId="33">[1]!_p1</definedName>
    <definedName name="sasas" localSheetId="53">[1]!_p1</definedName>
    <definedName name="sasas" localSheetId="29">[1]!_p1</definedName>
    <definedName name="sasas" localSheetId="49">[1]!_p1</definedName>
    <definedName name="sasas" localSheetId="6">[1]!_p1</definedName>
    <definedName name="sasas" localSheetId="41">[1]!_p1</definedName>
    <definedName name="sasas" localSheetId="8">[1]!_p1</definedName>
    <definedName name="sasas" localSheetId="43">[1]!_p1</definedName>
    <definedName name="sasas" localSheetId="10">[1]!_p1</definedName>
    <definedName name="sasas" localSheetId="37">[1]!_p1</definedName>
    <definedName name="sasas" localSheetId="12">[1]!_p1</definedName>
    <definedName name="sasas" localSheetId="51">[1]!_p1</definedName>
    <definedName name="sasas" localSheetId="14">[1]!_p1</definedName>
    <definedName name="sasas" localSheetId="23">[1]!_p1</definedName>
    <definedName name="sasas" localSheetId="55">[0]!_p1</definedName>
    <definedName name="sasas" localSheetId="47">[1]!_p1</definedName>
    <definedName name="sasas" localSheetId="18">[1]!_p1</definedName>
    <definedName name="sasas" localSheetId="45">[1]!_p1</definedName>
    <definedName name="sasas" localSheetId="16">[1]!_p1</definedName>
    <definedName name="sasas">[0]!_p1</definedName>
    <definedName name="sasd">#REF!</definedName>
    <definedName name="SASDVFSG" hidden="1">#REF!</definedName>
    <definedName name="SatArpu">#REF!</definedName>
    <definedName name="SatAveConec">#REF!</definedName>
    <definedName name="SatBeginConec">#REF!</definedName>
    <definedName name="SatCancel">#REF!</definedName>
    <definedName name="SatCapex">#REF!</definedName>
    <definedName name="SatGrossAdd">#REF!</definedName>
    <definedName name="SatGrossRev">#REF!</definedName>
    <definedName name="SatNetRev">#REF!</definedName>
    <definedName name="saude">#REF!</definedName>
    <definedName name="SAUDE96">#REF!</definedName>
    <definedName name="SAUDE97">#REF!</definedName>
    <definedName name="SAUDE98">#REF!</definedName>
    <definedName name="SAUDECPM96">#REF!</definedName>
    <definedName name="SAUDECPM97">#REF!</definedName>
    <definedName name="SAUDECPM98">#REF!</definedName>
    <definedName name="SAUDECPMMEDIA97">#REF!</definedName>
    <definedName name="SAUDECPMMEDIA98">#REF!</definedName>
    <definedName name="SAUDEMEDIA97">#REF!</definedName>
    <definedName name="SAUDEMEDIA97CIRC">#REF!</definedName>
    <definedName name="SAUDEMEDIA98CIRC">#REF!</definedName>
    <definedName name="SaveNewFile">#REF!</definedName>
    <definedName name="saxo1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BT" localSheetId="39">[1]!_p1</definedName>
    <definedName name="SBT" localSheetId="20">[1]!_p1</definedName>
    <definedName name="SBT" localSheetId="4">[1]!_p1</definedName>
    <definedName name="SBT" localSheetId="25">[1]!_p1</definedName>
    <definedName name="SBT" localSheetId="27">[1]!_p1</definedName>
    <definedName name="SBT" localSheetId="31">[1]!_p1</definedName>
    <definedName name="SBT" localSheetId="35">[1]!_p1</definedName>
    <definedName name="SBT" localSheetId="33">[1]!_p1</definedName>
    <definedName name="SBT" localSheetId="53">[1]!_p1</definedName>
    <definedName name="SBT" localSheetId="29">[1]!_p1</definedName>
    <definedName name="SBT" localSheetId="49">[1]!_p1</definedName>
    <definedName name="SBT" localSheetId="6">[1]!_p1</definedName>
    <definedName name="SBT" localSheetId="41">[1]!_p1</definedName>
    <definedName name="SBT" localSheetId="8">[1]!_p1</definedName>
    <definedName name="SBT" localSheetId="43">[1]!_p1</definedName>
    <definedName name="SBT" localSheetId="10">[1]!_p1</definedName>
    <definedName name="SBT" localSheetId="37">[1]!_p1</definedName>
    <definedName name="SBT" localSheetId="12">[1]!_p1</definedName>
    <definedName name="SBT" localSheetId="51">[1]!_p1</definedName>
    <definedName name="SBT" localSheetId="14">[1]!_p1</definedName>
    <definedName name="SBT" localSheetId="23">[1]!_p1</definedName>
    <definedName name="SBT" localSheetId="55">[0]!_p1</definedName>
    <definedName name="SBT" localSheetId="47">[1]!_p1</definedName>
    <definedName name="SBT" localSheetId="18">[1]!_p1</definedName>
    <definedName name="SBT" localSheetId="45">[1]!_p1</definedName>
    <definedName name="SBT" localSheetId="16">[1]!_p1</definedName>
    <definedName name="SBT">[0]!_p1</definedName>
    <definedName name="SBT_1" localSheetId="39">_p1</definedName>
    <definedName name="SBT_1" localSheetId="20">_p1</definedName>
    <definedName name="SBT_1" localSheetId="4">_p1</definedName>
    <definedName name="SBT_1" localSheetId="25">_p1</definedName>
    <definedName name="SBT_1" localSheetId="27">_p1</definedName>
    <definedName name="SBT_1" localSheetId="31">_p1</definedName>
    <definedName name="SBT_1" localSheetId="35">_p1</definedName>
    <definedName name="SBT_1" localSheetId="33">_p1</definedName>
    <definedName name="SBT_1" localSheetId="53">_p1</definedName>
    <definedName name="SBT_1" localSheetId="29">_p1</definedName>
    <definedName name="SBT_1" localSheetId="49">_p1</definedName>
    <definedName name="SBT_1" localSheetId="6">_p1</definedName>
    <definedName name="SBT_1" localSheetId="41">_p1</definedName>
    <definedName name="SBT_1" localSheetId="8">_p1</definedName>
    <definedName name="SBT_1" localSheetId="43">_p1</definedName>
    <definedName name="SBT_1" localSheetId="10">_p1</definedName>
    <definedName name="SBT_1" localSheetId="37">_p1</definedName>
    <definedName name="SBT_1" localSheetId="12">_p1</definedName>
    <definedName name="SBT_1" localSheetId="51">_p1</definedName>
    <definedName name="SBT_1" localSheetId="14">_p1</definedName>
    <definedName name="SBT_1" localSheetId="23">_p1</definedName>
    <definedName name="SBT_1" localSheetId="55">_p1</definedName>
    <definedName name="SBT_1" localSheetId="47">_p1</definedName>
    <definedName name="SBT_1" localSheetId="18">_p1</definedName>
    <definedName name="SBT_1" localSheetId="45">_p1</definedName>
    <definedName name="SBT_1" localSheetId="16">_p1</definedName>
    <definedName name="SBT_1">_p1</definedName>
    <definedName name="SBT_2" localSheetId="39">_p1</definedName>
    <definedName name="SBT_2" localSheetId="20">_p1</definedName>
    <definedName name="SBT_2" localSheetId="4">_p1</definedName>
    <definedName name="SBT_2" localSheetId="25">_p1</definedName>
    <definedName name="SBT_2" localSheetId="27">_p1</definedName>
    <definedName name="SBT_2" localSheetId="31">_p1</definedName>
    <definedName name="SBT_2" localSheetId="35">_p1</definedName>
    <definedName name="SBT_2" localSheetId="33">_p1</definedName>
    <definedName name="SBT_2" localSheetId="53">_p1</definedName>
    <definedName name="SBT_2" localSheetId="29">_p1</definedName>
    <definedName name="SBT_2" localSheetId="49">_p1</definedName>
    <definedName name="SBT_2" localSheetId="6">_p1</definedName>
    <definedName name="SBT_2" localSheetId="41">_p1</definedName>
    <definedName name="SBT_2" localSheetId="8">_p1</definedName>
    <definedName name="SBT_2" localSheetId="43">_p1</definedName>
    <definedName name="SBT_2" localSheetId="10">_p1</definedName>
    <definedName name="SBT_2" localSheetId="37">_p1</definedName>
    <definedName name="SBT_2" localSheetId="12">_p1</definedName>
    <definedName name="SBT_2" localSheetId="51">_p1</definedName>
    <definedName name="SBT_2" localSheetId="14">_p1</definedName>
    <definedName name="SBT_2" localSheetId="23">_p1</definedName>
    <definedName name="SBT_2" localSheetId="55">_p1</definedName>
    <definedName name="SBT_2" localSheetId="47">_p1</definedName>
    <definedName name="SBT_2" localSheetId="18">_p1</definedName>
    <definedName name="SBT_2" localSheetId="45">_p1</definedName>
    <definedName name="SBT_2" localSheetId="16">_p1</definedName>
    <definedName name="SBT_2">_p1</definedName>
    <definedName name="SBT_3" localSheetId="39">_p1</definedName>
    <definedName name="SBT_3" localSheetId="20">_p1</definedName>
    <definedName name="SBT_3" localSheetId="4">_p1</definedName>
    <definedName name="SBT_3" localSheetId="25">_p1</definedName>
    <definedName name="SBT_3" localSheetId="27">_p1</definedName>
    <definedName name="SBT_3" localSheetId="31">_p1</definedName>
    <definedName name="SBT_3" localSheetId="35">_p1</definedName>
    <definedName name="SBT_3" localSheetId="33">_p1</definedName>
    <definedName name="SBT_3" localSheetId="53">_p1</definedName>
    <definedName name="SBT_3" localSheetId="29">_p1</definedName>
    <definedName name="SBT_3" localSheetId="49">_p1</definedName>
    <definedName name="SBT_3" localSheetId="6">_p1</definedName>
    <definedName name="SBT_3" localSheetId="41">_p1</definedName>
    <definedName name="SBT_3" localSheetId="8">_p1</definedName>
    <definedName name="SBT_3" localSheetId="43">_p1</definedName>
    <definedName name="SBT_3" localSheetId="10">_p1</definedName>
    <definedName name="SBT_3" localSheetId="37">_p1</definedName>
    <definedName name="SBT_3" localSheetId="12">_p1</definedName>
    <definedName name="SBT_3" localSheetId="51">_p1</definedName>
    <definedName name="SBT_3" localSheetId="14">_p1</definedName>
    <definedName name="SBT_3" localSheetId="23">_p1</definedName>
    <definedName name="SBT_3" localSheetId="55">_p1</definedName>
    <definedName name="SBT_3" localSheetId="47">_p1</definedName>
    <definedName name="SBT_3" localSheetId="18">_p1</definedName>
    <definedName name="SBT_3" localSheetId="45">_p1</definedName>
    <definedName name="SBT_3" localSheetId="16">_p1</definedName>
    <definedName name="SBT_3">_p1</definedName>
    <definedName name="SBT_4" localSheetId="39">_p1</definedName>
    <definedName name="SBT_4" localSheetId="20">_p1</definedName>
    <definedName name="SBT_4" localSheetId="4">_p1</definedName>
    <definedName name="SBT_4" localSheetId="25">_p1</definedName>
    <definedName name="SBT_4" localSheetId="27">_p1</definedName>
    <definedName name="SBT_4" localSheetId="31">_p1</definedName>
    <definedName name="SBT_4" localSheetId="35">_p1</definedName>
    <definedName name="SBT_4" localSheetId="33">_p1</definedName>
    <definedName name="SBT_4" localSheetId="53">_p1</definedName>
    <definedName name="SBT_4" localSheetId="29">_p1</definedName>
    <definedName name="SBT_4" localSheetId="49">_p1</definedName>
    <definedName name="SBT_4" localSheetId="6">_p1</definedName>
    <definedName name="SBT_4" localSheetId="41">_p1</definedName>
    <definedName name="SBT_4" localSheetId="8">_p1</definedName>
    <definedName name="SBT_4" localSheetId="43">_p1</definedName>
    <definedName name="SBT_4" localSheetId="10">_p1</definedName>
    <definedName name="SBT_4" localSheetId="37">_p1</definedName>
    <definedName name="SBT_4" localSheetId="12">_p1</definedName>
    <definedName name="SBT_4" localSheetId="51">_p1</definedName>
    <definedName name="SBT_4" localSheetId="14">_p1</definedName>
    <definedName name="SBT_4" localSheetId="23">_p1</definedName>
    <definedName name="SBT_4" localSheetId="55">_p1</definedName>
    <definedName name="SBT_4" localSheetId="47">_p1</definedName>
    <definedName name="SBT_4" localSheetId="18">_p1</definedName>
    <definedName name="SBT_4" localSheetId="45">_p1</definedName>
    <definedName name="SBT_4" localSheetId="16">_p1</definedName>
    <definedName name="SBT_4">_p1</definedName>
    <definedName name="sc" localSheetId="39">[1]!_p1</definedName>
    <definedName name="sc" localSheetId="20">[1]!_p1</definedName>
    <definedName name="sc" localSheetId="4">[1]!_p1</definedName>
    <definedName name="sc" localSheetId="25">[1]!_p1</definedName>
    <definedName name="sc" localSheetId="27">[1]!_p1</definedName>
    <definedName name="sc" localSheetId="31">[1]!_p1</definedName>
    <definedName name="sc" localSheetId="35">[1]!_p1</definedName>
    <definedName name="sc" localSheetId="33">[1]!_p1</definedName>
    <definedName name="sc" localSheetId="53">[1]!_p1</definedName>
    <definedName name="sc" localSheetId="29">[1]!_p1</definedName>
    <definedName name="sc" localSheetId="49">[1]!_p1</definedName>
    <definedName name="sc" localSheetId="6">[1]!_p1</definedName>
    <definedName name="sc" localSheetId="41">[1]!_p1</definedName>
    <definedName name="sc" localSheetId="8">[1]!_p1</definedName>
    <definedName name="sc" localSheetId="43">[1]!_p1</definedName>
    <definedName name="sc" localSheetId="10">[1]!_p1</definedName>
    <definedName name="sc" localSheetId="37">[1]!_p1</definedName>
    <definedName name="sc" localSheetId="12">[1]!_p1</definedName>
    <definedName name="sc" localSheetId="51">[1]!_p1</definedName>
    <definedName name="sc" localSheetId="14">[1]!_p1</definedName>
    <definedName name="sc" localSheetId="23">[1]!_p1</definedName>
    <definedName name="sc" localSheetId="55">[0]!_p1</definedName>
    <definedName name="sc" localSheetId="47">[1]!_p1</definedName>
    <definedName name="sc" localSheetId="18">[1]!_p1</definedName>
    <definedName name="sc" localSheetId="45">[1]!_p1</definedName>
    <definedName name="sc" localSheetId="16">[1]!_p1</definedName>
    <definedName name="sc">[0]!_p1</definedName>
    <definedName name="sc_1" localSheetId="39">_p1</definedName>
    <definedName name="sc_1" localSheetId="20">_p1</definedName>
    <definedName name="sc_1" localSheetId="4">_p1</definedName>
    <definedName name="sc_1" localSheetId="25">_p1</definedName>
    <definedName name="sc_1" localSheetId="27">_p1</definedName>
    <definedName name="sc_1" localSheetId="31">_p1</definedName>
    <definedName name="sc_1" localSheetId="35">_p1</definedName>
    <definedName name="sc_1" localSheetId="33">_p1</definedName>
    <definedName name="sc_1" localSheetId="53">_p1</definedName>
    <definedName name="sc_1" localSheetId="29">_p1</definedName>
    <definedName name="sc_1" localSheetId="49">_p1</definedName>
    <definedName name="sc_1" localSheetId="6">_p1</definedName>
    <definedName name="sc_1" localSheetId="41">_p1</definedName>
    <definedName name="sc_1" localSheetId="8">_p1</definedName>
    <definedName name="sc_1" localSheetId="43">_p1</definedName>
    <definedName name="sc_1" localSheetId="10">_p1</definedName>
    <definedName name="sc_1" localSheetId="37">_p1</definedName>
    <definedName name="sc_1" localSheetId="12">_p1</definedName>
    <definedName name="sc_1" localSheetId="51">_p1</definedName>
    <definedName name="sc_1" localSheetId="14">_p1</definedName>
    <definedName name="sc_1" localSheetId="23">_p1</definedName>
    <definedName name="sc_1" localSheetId="55">_p1</definedName>
    <definedName name="sc_1" localSheetId="47">_p1</definedName>
    <definedName name="sc_1" localSheetId="18">_p1</definedName>
    <definedName name="sc_1" localSheetId="45">_p1</definedName>
    <definedName name="sc_1" localSheetId="16">_p1</definedName>
    <definedName name="sc_1">_p1</definedName>
    <definedName name="SC_10">#N/A</definedName>
    <definedName name="SC_16">#N/A</definedName>
    <definedName name="SC_19">#N/A</definedName>
    <definedName name="sc_2">"_p1"</definedName>
    <definedName name="SC_22">#N/A</definedName>
    <definedName name="SC_3">#N/A</definedName>
    <definedName name="sc_4">"_p1"</definedName>
    <definedName name="sc1a">#REF!</definedName>
    <definedName name="sc1a_1" localSheetId="39">_p1</definedName>
    <definedName name="sc1a_1" localSheetId="20">_p1</definedName>
    <definedName name="sc1a_1" localSheetId="4">_p1</definedName>
    <definedName name="sc1a_1" localSheetId="25">_p1</definedName>
    <definedName name="sc1a_1" localSheetId="27">_p1</definedName>
    <definedName name="sc1a_1" localSheetId="31">_p1</definedName>
    <definedName name="sc1a_1" localSheetId="35">_p1</definedName>
    <definedName name="sc1a_1" localSheetId="33">_p1</definedName>
    <definedName name="sc1a_1" localSheetId="53">_p1</definedName>
    <definedName name="sc1a_1" localSheetId="29">_p1</definedName>
    <definedName name="sc1a_1" localSheetId="49">_p1</definedName>
    <definedName name="sc1a_1" localSheetId="6">_p1</definedName>
    <definedName name="sc1a_1" localSheetId="41">_p1</definedName>
    <definedName name="sc1a_1" localSheetId="8">_p1</definedName>
    <definedName name="sc1a_1" localSheetId="43">_p1</definedName>
    <definedName name="sc1a_1" localSheetId="10">_p1</definedName>
    <definedName name="sc1a_1" localSheetId="37">_p1</definedName>
    <definedName name="sc1a_1" localSheetId="12">_p1</definedName>
    <definedName name="sc1a_1" localSheetId="51">_p1</definedName>
    <definedName name="sc1a_1" localSheetId="14">_p1</definedName>
    <definedName name="sc1a_1" localSheetId="23">_p1</definedName>
    <definedName name="sc1a_1" localSheetId="55">_p1</definedName>
    <definedName name="sc1a_1" localSheetId="47">_p1</definedName>
    <definedName name="sc1a_1" localSheetId="18">_p1</definedName>
    <definedName name="sc1a_1" localSheetId="45">_p1</definedName>
    <definedName name="sc1a_1" localSheetId="16">_p1</definedName>
    <definedName name="sc1a_1">_p1</definedName>
    <definedName name="sc1a_2">"_p1"</definedName>
    <definedName name="sc1a_4">"_p1"</definedName>
    <definedName name="sc2a">#REF!</definedName>
    <definedName name="sc2a_1" localSheetId="39">_p1</definedName>
    <definedName name="sc2a_1" localSheetId="20">_p1</definedName>
    <definedName name="sc2a_1" localSheetId="4">_p1</definedName>
    <definedName name="sc2a_1" localSheetId="25">_p1</definedName>
    <definedName name="sc2a_1" localSheetId="27">_p1</definedName>
    <definedName name="sc2a_1" localSheetId="31">_p1</definedName>
    <definedName name="sc2a_1" localSheetId="35">_p1</definedName>
    <definedName name="sc2a_1" localSheetId="33">_p1</definedName>
    <definedName name="sc2a_1" localSheetId="53">_p1</definedName>
    <definedName name="sc2a_1" localSheetId="29">_p1</definedName>
    <definedName name="sc2a_1" localSheetId="49">_p1</definedName>
    <definedName name="sc2a_1" localSheetId="6">_p1</definedName>
    <definedName name="sc2a_1" localSheetId="41">_p1</definedName>
    <definedName name="sc2a_1" localSheetId="8">_p1</definedName>
    <definedName name="sc2a_1" localSheetId="43">_p1</definedName>
    <definedName name="sc2a_1" localSheetId="10">_p1</definedName>
    <definedName name="sc2a_1" localSheetId="37">_p1</definedName>
    <definedName name="sc2a_1" localSheetId="12">_p1</definedName>
    <definedName name="sc2a_1" localSheetId="51">_p1</definedName>
    <definedName name="sc2a_1" localSheetId="14">_p1</definedName>
    <definedName name="sc2a_1" localSheetId="23">_p1</definedName>
    <definedName name="sc2a_1" localSheetId="55">_p1</definedName>
    <definedName name="sc2a_1" localSheetId="47">_p1</definedName>
    <definedName name="sc2a_1" localSheetId="18">_p1</definedName>
    <definedName name="sc2a_1" localSheetId="45">_p1</definedName>
    <definedName name="sc2a_1" localSheetId="16">_p1</definedName>
    <definedName name="sc2a_1">_p1</definedName>
    <definedName name="sc2a_2">"_p1"</definedName>
    <definedName name="sc2a_4">"_p1"</definedName>
    <definedName name="sc3a">#REF!</definedName>
    <definedName name="sc3a_1" localSheetId="39">_p1</definedName>
    <definedName name="sc3a_1" localSheetId="20">_p1</definedName>
    <definedName name="sc3a_1" localSheetId="4">_p1</definedName>
    <definedName name="sc3a_1" localSheetId="25">_p1</definedName>
    <definedName name="sc3a_1" localSheetId="27">_p1</definedName>
    <definedName name="sc3a_1" localSheetId="31">_p1</definedName>
    <definedName name="sc3a_1" localSheetId="35">_p1</definedName>
    <definedName name="sc3a_1" localSheetId="33">_p1</definedName>
    <definedName name="sc3a_1" localSheetId="53">_p1</definedName>
    <definedName name="sc3a_1" localSheetId="29">_p1</definedName>
    <definedName name="sc3a_1" localSheetId="49">_p1</definedName>
    <definedName name="sc3a_1" localSheetId="6">_p1</definedName>
    <definedName name="sc3a_1" localSheetId="41">_p1</definedName>
    <definedName name="sc3a_1" localSheetId="8">_p1</definedName>
    <definedName name="sc3a_1" localSheetId="43">_p1</definedName>
    <definedName name="sc3a_1" localSheetId="10">_p1</definedName>
    <definedName name="sc3a_1" localSheetId="37">_p1</definedName>
    <definedName name="sc3a_1" localSheetId="12">_p1</definedName>
    <definedName name="sc3a_1" localSheetId="51">_p1</definedName>
    <definedName name="sc3a_1" localSheetId="14">_p1</definedName>
    <definedName name="sc3a_1" localSheetId="23">_p1</definedName>
    <definedName name="sc3a_1" localSheetId="55">_p1</definedName>
    <definedName name="sc3a_1" localSheetId="47">_p1</definedName>
    <definedName name="sc3a_1" localSheetId="18">_p1</definedName>
    <definedName name="sc3a_1" localSheetId="45">_p1</definedName>
    <definedName name="sc3a_1" localSheetId="16">_p1</definedName>
    <definedName name="sc3a_1">_p1</definedName>
    <definedName name="sc3a_2">"_p1"</definedName>
    <definedName name="sc3a_4">"_p1"</definedName>
    <definedName name="sc4a">#REF!</definedName>
    <definedName name="sc4a_1" localSheetId="39">_p1</definedName>
    <definedName name="sc4a_1" localSheetId="20">_p1</definedName>
    <definedName name="sc4a_1" localSheetId="4">_p1</definedName>
    <definedName name="sc4a_1" localSheetId="25">_p1</definedName>
    <definedName name="sc4a_1" localSheetId="27">_p1</definedName>
    <definedName name="sc4a_1" localSheetId="31">_p1</definedName>
    <definedName name="sc4a_1" localSheetId="35">_p1</definedName>
    <definedName name="sc4a_1" localSheetId="33">_p1</definedName>
    <definedName name="sc4a_1" localSheetId="53">_p1</definedName>
    <definedName name="sc4a_1" localSheetId="29">_p1</definedName>
    <definedName name="sc4a_1" localSheetId="49">_p1</definedName>
    <definedName name="sc4a_1" localSheetId="6">_p1</definedName>
    <definedName name="sc4a_1" localSheetId="41">_p1</definedName>
    <definedName name="sc4a_1" localSheetId="8">_p1</definedName>
    <definedName name="sc4a_1" localSheetId="43">_p1</definedName>
    <definedName name="sc4a_1" localSheetId="10">_p1</definedName>
    <definedName name="sc4a_1" localSheetId="37">_p1</definedName>
    <definedName name="sc4a_1" localSheetId="12">_p1</definedName>
    <definedName name="sc4a_1" localSheetId="51">_p1</definedName>
    <definedName name="sc4a_1" localSheetId="14">_p1</definedName>
    <definedName name="sc4a_1" localSheetId="23">_p1</definedName>
    <definedName name="sc4a_1" localSheetId="55">_p1</definedName>
    <definedName name="sc4a_1" localSheetId="47">_p1</definedName>
    <definedName name="sc4a_1" localSheetId="18">_p1</definedName>
    <definedName name="sc4a_1" localSheetId="45">_p1</definedName>
    <definedName name="sc4a_1" localSheetId="16">_p1</definedName>
    <definedName name="sc4a_1">_p1</definedName>
    <definedName name="sc4a_2">"_p1"</definedName>
    <definedName name="sc4a_4">"_p1"</definedName>
    <definedName name="sc5a">#REF!</definedName>
    <definedName name="sc5a_1" localSheetId="39">_p1</definedName>
    <definedName name="sc5a_1" localSheetId="20">_p1</definedName>
    <definedName name="sc5a_1" localSheetId="4">_p1</definedName>
    <definedName name="sc5a_1" localSheetId="25">_p1</definedName>
    <definedName name="sc5a_1" localSheetId="27">_p1</definedName>
    <definedName name="sc5a_1" localSheetId="31">_p1</definedName>
    <definedName name="sc5a_1" localSheetId="35">_p1</definedName>
    <definedName name="sc5a_1" localSheetId="33">_p1</definedName>
    <definedName name="sc5a_1" localSheetId="53">_p1</definedName>
    <definedName name="sc5a_1" localSheetId="29">_p1</definedName>
    <definedName name="sc5a_1" localSheetId="49">_p1</definedName>
    <definedName name="sc5a_1" localSheetId="6">_p1</definedName>
    <definedName name="sc5a_1" localSheetId="41">_p1</definedName>
    <definedName name="sc5a_1" localSheetId="8">_p1</definedName>
    <definedName name="sc5a_1" localSheetId="43">_p1</definedName>
    <definedName name="sc5a_1" localSheetId="10">_p1</definedName>
    <definedName name="sc5a_1" localSheetId="37">_p1</definedName>
    <definedName name="sc5a_1" localSheetId="12">_p1</definedName>
    <definedName name="sc5a_1" localSheetId="51">_p1</definedName>
    <definedName name="sc5a_1" localSheetId="14">_p1</definedName>
    <definedName name="sc5a_1" localSheetId="23">_p1</definedName>
    <definedName name="sc5a_1" localSheetId="55">_p1</definedName>
    <definedName name="sc5a_1" localSheetId="47">_p1</definedName>
    <definedName name="sc5a_1" localSheetId="18">_p1</definedName>
    <definedName name="sc5a_1" localSheetId="45">_p1</definedName>
    <definedName name="sc5a_1" localSheetId="16">_p1</definedName>
    <definedName name="sc5a_1">_p1</definedName>
    <definedName name="sc5a_2">"_p1"</definedName>
    <definedName name="sc5a_4">"_p1"</definedName>
    <definedName name="sc6a">#REF!</definedName>
    <definedName name="sc6a_1" localSheetId="39">_p1</definedName>
    <definedName name="sc6a_1" localSheetId="20">_p1</definedName>
    <definedName name="sc6a_1" localSheetId="4">_p1</definedName>
    <definedName name="sc6a_1" localSheetId="25">_p1</definedName>
    <definedName name="sc6a_1" localSheetId="27">_p1</definedName>
    <definedName name="sc6a_1" localSheetId="31">_p1</definedName>
    <definedName name="sc6a_1" localSheetId="35">_p1</definedName>
    <definedName name="sc6a_1" localSheetId="33">_p1</definedName>
    <definedName name="sc6a_1" localSheetId="53">_p1</definedName>
    <definedName name="sc6a_1" localSheetId="29">_p1</definedName>
    <definedName name="sc6a_1" localSheetId="49">_p1</definedName>
    <definedName name="sc6a_1" localSheetId="6">_p1</definedName>
    <definedName name="sc6a_1" localSheetId="41">_p1</definedName>
    <definedName name="sc6a_1" localSheetId="8">_p1</definedName>
    <definedName name="sc6a_1" localSheetId="43">_p1</definedName>
    <definedName name="sc6a_1" localSheetId="10">_p1</definedName>
    <definedName name="sc6a_1" localSheetId="37">_p1</definedName>
    <definedName name="sc6a_1" localSheetId="12">_p1</definedName>
    <definedName name="sc6a_1" localSheetId="51">_p1</definedName>
    <definedName name="sc6a_1" localSheetId="14">_p1</definedName>
    <definedName name="sc6a_1" localSheetId="23">_p1</definedName>
    <definedName name="sc6a_1" localSheetId="55">_p1</definedName>
    <definedName name="sc6a_1" localSheetId="47">_p1</definedName>
    <definedName name="sc6a_1" localSheetId="18">_p1</definedName>
    <definedName name="sc6a_1" localSheetId="45">_p1</definedName>
    <definedName name="sc6a_1" localSheetId="16">_p1</definedName>
    <definedName name="sc6a_1">_p1</definedName>
    <definedName name="sc6a_2">"_p1"</definedName>
    <definedName name="sc6a_4">"_p1"</definedName>
    <definedName name="sc7a">#REF!</definedName>
    <definedName name="sc7a_1" localSheetId="39">_p1</definedName>
    <definedName name="sc7a_1" localSheetId="20">_p1</definedName>
    <definedName name="sc7a_1" localSheetId="4">_p1</definedName>
    <definedName name="sc7a_1" localSheetId="25">_p1</definedName>
    <definedName name="sc7a_1" localSheetId="27">_p1</definedName>
    <definedName name="sc7a_1" localSheetId="31">_p1</definedName>
    <definedName name="sc7a_1" localSheetId="35">_p1</definedName>
    <definedName name="sc7a_1" localSheetId="33">_p1</definedName>
    <definedName name="sc7a_1" localSheetId="53">_p1</definedName>
    <definedName name="sc7a_1" localSheetId="29">_p1</definedName>
    <definedName name="sc7a_1" localSheetId="49">_p1</definedName>
    <definedName name="sc7a_1" localSheetId="6">_p1</definedName>
    <definedName name="sc7a_1" localSheetId="41">_p1</definedName>
    <definedName name="sc7a_1" localSheetId="8">_p1</definedName>
    <definedName name="sc7a_1" localSheetId="43">_p1</definedName>
    <definedName name="sc7a_1" localSheetId="10">_p1</definedName>
    <definedName name="sc7a_1" localSheetId="37">_p1</definedName>
    <definedName name="sc7a_1" localSheetId="12">_p1</definedName>
    <definedName name="sc7a_1" localSheetId="51">_p1</definedName>
    <definedName name="sc7a_1" localSheetId="14">_p1</definedName>
    <definedName name="sc7a_1" localSheetId="23">_p1</definedName>
    <definedName name="sc7a_1" localSheetId="55">_p1</definedName>
    <definedName name="sc7a_1" localSheetId="47">_p1</definedName>
    <definedName name="sc7a_1" localSheetId="18">_p1</definedName>
    <definedName name="sc7a_1" localSheetId="45">_p1</definedName>
    <definedName name="sc7a_1" localSheetId="16">_p1</definedName>
    <definedName name="sc7a_1">_p1</definedName>
    <definedName name="sc7a_2">"_p1"</definedName>
    <definedName name="sc7a_4">"_p1"</definedName>
    <definedName name="sc8a">#REF!</definedName>
    <definedName name="sc8a_1" localSheetId="39">_p1</definedName>
    <definedName name="sc8a_1" localSheetId="20">_p1</definedName>
    <definedName name="sc8a_1" localSheetId="4">_p1</definedName>
    <definedName name="sc8a_1" localSheetId="25">_p1</definedName>
    <definedName name="sc8a_1" localSheetId="27">_p1</definedName>
    <definedName name="sc8a_1" localSheetId="31">_p1</definedName>
    <definedName name="sc8a_1" localSheetId="35">_p1</definedName>
    <definedName name="sc8a_1" localSheetId="33">_p1</definedName>
    <definedName name="sc8a_1" localSheetId="53">_p1</definedName>
    <definedName name="sc8a_1" localSheetId="29">_p1</definedName>
    <definedName name="sc8a_1" localSheetId="49">_p1</definedName>
    <definedName name="sc8a_1" localSheetId="6">_p1</definedName>
    <definedName name="sc8a_1" localSheetId="41">_p1</definedName>
    <definedName name="sc8a_1" localSheetId="8">_p1</definedName>
    <definedName name="sc8a_1" localSheetId="43">_p1</definedName>
    <definedName name="sc8a_1" localSheetId="10">_p1</definedName>
    <definedName name="sc8a_1" localSheetId="37">_p1</definedName>
    <definedName name="sc8a_1" localSheetId="12">_p1</definedName>
    <definedName name="sc8a_1" localSheetId="51">_p1</definedName>
    <definedName name="sc8a_1" localSheetId="14">_p1</definedName>
    <definedName name="sc8a_1" localSheetId="23">_p1</definedName>
    <definedName name="sc8a_1" localSheetId="55">_p1</definedName>
    <definedName name="sc8a_1" localSheetId="47">_p1</definedName>
    <definedName name="sc8a_1" localSheetId="18">_p1</definedName>
    <definedName name="sc8a_1" localSheetId="45">_p1</definedName>
    <definedName name="sc8a_1" localSheetId="16">_p1</definedName>
    <definedName name="sc8a_1">_p1</definedName>
    <definedName name="sc8a_2">"_p1"</definedName>
    <definedName name="sc8a_4">"_p1"</definedName>
    <definedName name="sc9a">#REF!</definedName>
    <definedName name="sc9a_1" localSheetId="39">_p1</definedName>
    <definedName name="sc9a_1" localSheetId="20">_p1</definedName>
    <definedName name="sc9a_1" localSheetId="4">_p1</definedName>
    <definedName name="sc9a_1" localSheetId="25">_p1</definedName>
    <definedName name="sc9a_1" localSheetId="27">_p1</definedName>
    <definedName name="sc9a_1" localSheetId="31">_p1</definedName>
    <definedName name="sc9a_1" localSheetId="35">_p1</definedName>
    <definedName name="sc9a_1" localSheetId="33">_p1</definedName>
    <definedName name="sc9a_1" localSheetId="53">_p1</definedName>
    <definedName name="sc9a_1" localSheetId="29">_p1</definedName>
    <definedName name="sc9a_1" localSheetId="49">_p1</definedName>
    <definedName name="sc9a_1" localSheetId="6">_p1</definedName>
    <definedName name="sc9a_1" localSheetId="41">_p1</definedName>
    <definedName name="sc9a_1" localSheetId="8">_p1</definedName>
    <definedName name="sc9a_1" localSheetId="43">_p1</definedName>
    <definedName name="sc9a_1" localSheetId="10">_p1</definedName>
    <definedName name="sc9a_1" localSheetId="37">_p1</definedName>
    <definedName name="sc9a_1" localSheetId="12">_p1</definedName>
    <definedName name="sc9a_1" localSheetId="51">_p1</definedName>
    <definedName name="sc9a_1" localSheetId="14">_p1</definedName>
    <definedName name="sc9a_1" localSheetId="23">_p1</definedName>
    <definedName name="sc9a_1" localSheetId="55">_p1</definedName>
    <definedName name="sc9a_1" localSheetId="47">_p1</definedName>
    <definedName name="sc9a_1" localSheetId="18">_p1</definedName>
    <definedName name="sc9a_1" localSheetId="45">_p1</definedName>
    <definedName name="sc9a_1" localSheetId="16">_p1</definedName>
    <definedName name="sc9a_1">_p1</definedName>
    <definedName name="sc9a_2">"_p1"</definedName>
    <definedName name="sc9a_4">"_p1"</definedName>
    <definedName name="SCA">#REF!</definedName>
    <definedName name="scasc" hidden="1">#REF!</definedName>
    <definedName name="sccc">#REF!</definedName>
    <definedName name="Scenario">#REF!</definedName>
    <definedName name="Scenarios">#REF!</definedName>
    <definedName name="schin">#REF!</definedName>
    <definedName name="Score">#REF!</definedName>
    <definedName name="Score_1">#REF!</definedName>
    <definedName name="Score_15">#REF!</definedName>
    <definedName name="Score_16">#REF!</definedName>
    <definedName name="Score_17">#REF!</definedName>
    <definedName name="Score_18">#REF!</definedName>
    <definedName name="Score_2">#REF!</definedName>
    <definedName name="Score_20">#REF!</definedName>
    <definedName name="Score_3">#REF!</definedName>
    <definedName name="Score_4">#REF!</definedName>
    <definedName name="Score_8">#REF!</definedName>
    <definedName name="Screenshots" localSheetId="25" hidden="1">{#N/A,#N/A,FALSE,"W-Cons";#N/A,#N/A,FALSE,"MTAs";#N/A,#N/A,FALSE,"BTAs";#N/A,#N/A,FALSE,"D.C.";#N/A,#N/A,FALSE,"L.A."}</definedName>
    <definedName name="Screenshots" localSheetId="27" hidden="1">{#N/A,#N/A,FALSE,"W-Cons";#N/A,#N/A,FALSE,"MTAs";#N/A,#N/A,FALSE,"BTAs";#N/A,#N/A,FALSE,"D.C.";#N/A,#N/A,FALSE,"L.A."}</definedName>
    <definedName name="Screenshots" localSheetId="31" hidden="1">{#N/A,#N/A,FALSE,"W-Cons";#N/A,#N/A,FALSE,"MTAs";#N/A,#N/A,FALSE,"BTAs";#N/A,#N/A,FALSE,"D.C.";#N/A,#N/A,FALSE,"L.A."}</definedName>
    <definedName name="Screenshots" localSheetId="29" hidden="1">{#N/A,#N/A,FALSE,"W-Cons";#N/A,#N/A,FALSE,"MTAs";#N/A,#N/A,FALSE,"BTAs";#N/A,#N/A,FALSE,"D.C.";#N/A,#N/A,FALSE,"L.A."}</definedName>
    <definedName name="Screenshots" localSheetId="23" hidden="1">{#N/A,#N/A,FALSE,"W-Cons";#N/A,#N/A,FALSE,"MTAs";#N/A,#N/A,FALSE,"BTAs";#N/A,#N/A,FALSE,"D.C.";#N/A,#N/A,FALSE,"L.A."}</definedName>
    <definedName name="Screenshots" localSheetId="55" hidden="1">{#N/A,#N/A,FALSE,"W-Cons";#N/A,#N/A,FALSE,"MTAs";#N/A,#N/A,FALSE,"BTAs";#N/A,#N/A,FALSE,"D.C.";#N/A,#N/A,FALSE,"L.A."}</definedName>
    <definedName name="Screenshots" hidden="1">{#N/A,#N/A,FALSE,"W-Cons";#N/A,#N/A,FALSE,"MTAs";#N/A,#N/A,FALSE,"BTAs";#N/A,#N/A,FALSE,"D.C.";#N/A,#N/A,FALSE,"L.A."}</definedName>
    <definedName name="SCSDV">#REF!</definedName>
    <definedName name="scxfd">#REF!</definedName>
    <definedName name="scz" hidden="1">#REF!</definedName>
    <definedName name="sd" localSheetId="39">[1]!_p1</definedName>
    <definedName name="sd" localSheetId="20">[1]!_p1</definedName>
    <definedName name="sd" localSheetId="4">[1]!_p1</definedName>
    <definedName name="sd" localSheetId="25">[1]!_p1</definedName>
    <definedName name="sd" localSheetId="27">[1]!_p1</definedName>
    <definedName name="sd" localSheetId="31">[1]!_p1</definedName>
    <definedName name="sd" localSheetId="35">[1]!_p1</definedName>
    <definedName name="sd" localSheetId="33">[1]!_p1</definedName>
    <definedName name="sd" localSheetId="53">[1]!_p1</definedName>
    <definedName name="sd" localSheetId="29">[1]!_p1</definedName>
    <definedName name="sd" localSheetId="49">[1]!_p1</definedName>
    <definedName name="sd" localSheetId="6">[1]!_p1</definedName>
    <definedName name="sd" localSheetId="41">[1]!_p1</definedName>
    <definedName name="sd" localSheetId="8">[1]!_p1</definedName>
    <definedName name="sd" localSheetId="43">[1]!_p1</definedName>
    <definedName name="sd" localSheetId="10">[1]!_p1</definedName>
    <definedName name="sd" localSheetId="37">[1]!_p1</definedName>
    <definedName name="sd" localSheetId="12">[1]!_p1</definedName>
    <definedName name="sd" localSheetId="51">[1]!_p1</definedName>
    <definedName name="sd" localSheetId="14">[1]!_p1</definedName>
    <definedName name="sd" localSheetId="23">[1]!_p1</definedName>
    <definedName name="sd" localSheetId="55">[0]!_p1</definedName>
    <definedName name="sd" localSheetId="47">[1]!_p1</definedName>
    <definedName name="sd" localSheetId="18">[1]!_p1</definedName>
    <definedName name="sd" localSheetId="45">[1]!_p1</definedName>
    <definedName name="sd" localSheetId="16">[1]!_p1</definedName>
    <definedName name="sd">[0]!_p1</definedName>
    <definedName name="sda">#REF!</definedName>
    <definedName name="sdas" localSheetId="39" hidden="1">[1]!_p1</definedName>
    <definedName name="sdas" localSheetId="20" hidden="1">[1]!_p1</definedName>
    <definedName name="sdas" localSheetId="4" hidden="1">[1]!_p1</definedName>
    <definedName name="sdas" localSheetId="25" hidden="1">[1]!_p1</definedName>
    <definedName name="sdas" localSheetId="27" hidden="1">[1]!_p1</definedName>
    <definedName name="sdas" localSheetId="31" hidden="1">[1]!_p1</definedName>
    <definedName name="sdas" localSheetId="35" hidden="1">[1]!_p1</definedName>
    <definedName name="sdas" localSheetId="33" hidden="1">[1]!_p1</definedName>
    <definedName name="sdas" localSheetId="53" hidden="1">[1]!_p1</definedName>
    <definedName name="sdas" localSheetId="29" hidden="1">[1]!_p1</definedName>
    <definedName name="sdas" localSheetId="49" hidden="1">[1]!_p1</definedName>
    <definedName name="sdas" localSheetId="6" hidden="1">[1]!_p1</definedName>
    <definedName name="sdas" localSheetId="41" hidden="1">[1]!_p1</definedName>
    <definedName name="sdas" localSheetId="8" hidden="1">[1]!_p1</definedName>
    <definedName name="sdas" localSheetId="43" hidden="1">[1]!_p1</definedName>
    <definedName name="sdas" localSheetId="10" hidden="1">[1]!_p1</definedName>
    <definedName name="sdas" localSheetId="37" hidden="1">[1]!_p1</definedName>
    <definedName name="sdas" localSheetId="12" hidden="1">[1]!_p1</definedName>
    <definedName name="sdas" localSheetId="51" hidden="1">[1]!_p1</definedName>
    <definedName name="sdas" localSheetId="14" hidden="1">[1]!_p1</definedName>
    <definedName name="sdas" localSheetId="23" hidden="1">[1]!_p1</definedName>
    <definedName name="sdas" localSheetId="55" hidden="1">[0]!_p1</definedName>
    <definedName name="sdas" localSheetId="47" hidden="1">[1]!_p1</definedName>
    <definedName name="sdas" localSheetId="18" hidden="1">[1]!_p1</definedName>
    <definedName name="sdas" localSheetId="45" hidden="1">[1]!_p1</definedName>
    <definedName name="sdas" localSheetId="16" hidden="1">[1]!_p1</definedName>
    <definedName name="sdas" hidden="1">[0]!_p1</definedName>
    <definedName name="SDASASAAAA" localSheetId="25" hidden="1">{#N/A,#N/A,FALSE,"CARATUL";#N/A,#N/A,FALSE,"PROFIT AND LOSS";#N/A,#N/A,FALSE,"GRAFICO_PBT";#N/A,#N/A,FALSE,"EXPLIC.VARIANTE";#N/A,#N/A,FALSE,"GENERAL EXP.AREA"}</definedName>
    <definedName name="SDASASAAAA" localSheetId="27" hidden="1">{#N/A,#N/A,FALSE,"CARATUL";#N/A,#N/A,FALSE,"PROFIT AND LOSS";#N/A,#N/A,FALSE,"GRAFICO_PBT";#N/A,#N/A,FALSE,"EXPLIC.VARIANTE";#N/A,#N/A,FALSE,"GENERAL EXP.AREA"}</definedName>
    <definedName name="SDASASAAAA" localSheetId="31" hidden="1">{#N/A,#N/A,FALSE,"CARATUL";#N/A,#N/A,FALSE,"PROFIT AND LOSS";#N/A,#N/A,FALSE,"GRAFICO_PBT";#N/A,#N/A,FALSE,"EXPLIC.VARIANTE";#N/A,#N/A,FALSE,"GENERAL EXP.AREA"}</definedName>
    <definedName name="SDASASAAAA" localSheetId="29" hidden="1">{#N/A,#N/A,FALSE,"CARATUL";#N/A,#N/A,FALSE,"PROFIT AND LOSS";#N/A,#N/A,FALSE,"GRAFICO_PBT";#N/A,#N/A,FALSE,"EXPLIC.VARIANTE";#N/A,#N/A,FALSE,"GENERAL EXP.AREA"}</definedName>
    <definedName name="SDASASAAAA" localSheetId="23" hidden="1">{#N/A,#N/A,FALSE,"CARATUL";#N/A,#N/A,FALSE,"PROFIT AND LOSS";#N/A,#N/A,FALSE,"GRAFICO_PBT";#N/A,#N/A,FALSE,"EXPLIC.VARIANTE";#N/A,#N/A,FALSE,"GENERAL EXP.AREA"}</definedName>
    <definedName name="SDASASAAAA" localSheetId="55" hidden="1">{#N/A,#N/A,FALSE,"CARATUL";#N/A,#N/A,FALSE,"PROFIT AND LOSS";#N/A,#N/A,FALSE,"GRAFICO_PBT";#N/A,#N/A,FALSE,"EXPLIC.VARIANTE";#N/A,#N/A,FALSE,"GENERAL EXP.AREA"}</definedName>
    <definedName name="SDASASAAAA" hidden="1">{#N/A,#N/A,FALSE,"CARATUL";#N/A,#N/A,FALSE,"PROFIT AND LOSS";#N/A,#N/A,FALSE,"GRAFICO_PBT";#N/A,#N/A,FALSE,"EXPLIC.VARIANTE";#N/A,#N/A,FALSE,"GENERAL EXP.AREA"}</definedName>
    <definedName name="sdasd">#REF!</definedName>
    <definedName name="sdas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ASFSD" hidden="1">#REF!</definedName>
    <definedName name="sdcWD" hidden="1">#REF!</definedName>
    <definedName name="sddgtsdgb">#REF!</definedName>
    <definedName name="sddsd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d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f" localSheetId="39">[1]!___p1</definedName>
    <definedName name="sddsf" localSheetId="20">[1]!___p1</definedName>
    <definedName name="sddsf" localSheetId="4">[1]!___p1</definedName>
    <definedName name="sddsf" localSheetId="25">[1]!___p1</definedName>
    <definedName name="sddsf" localSheetId="27">[1]!___p1</definedName>
    <definedName name="sddsf" localSheetId="31">[1]!___p1</definedName>
    <definedName name="sddsf" localSheetId="35">[1]!___p1</definedName>
    <definedName name="sddsf" localSheetId="33">[1]!___p1</definedName>
    <definedName name="sddsf" localSheetId="53">[1]!___p1</definedName>
    <definedName name="sddsf" localSheetId="29">[1]!___p1</definedName>
    <definedName name="sddsf" localSheetId="49">[1]!___p1</definedName>
    <definedName name="sddsf" localSheetId="6">[1]!___p1</definedName>
    <definedName name="sddsf" localSheetId="41">[1]!___p1</definedName>
    <definedName name="sddsf" localSheetId="8">[1]!___p1</definedName>
    <definedName name="sddsf" localSheetId="43">[1]!___p1</definedName>
    <definedName name="sddsf" localSheetId="10">[1]!___p1</definedName>
    <definedName name="sddsf" localSheetId="37">[1]!___p1</definedName>
    <definedName name="sddsf" localSheetId="12">[1]!___p1</definedName>
    <definedName name="sddsf" localSheetId="51">[1]!___p1</definedName>
    <definedName name="sddsf" localSheetId="14">[1]!___p1</definedName>
    <definedName name="sddsf" localSheetId="23">[1]!___p1</definedName>
    <definedName name="sddsf" localSheetId="55">[0]!___p1</definedName>
    <definedName name="sddsf" localSheetId="47">[1]!___p1</definedName>
    <definedName name="sddsf" localSheetId="18">[1]!___p1</definedName>
    <definedName name="sddsf" localSheetId="45">[1]!___p1</definedName>
    <definedName name="sddsf" localSheetId="16">[1]!___p1</definedName>
    <definedName name="sddsf">[0]!___p1</definedName>
    <definedName name="sddsgffdsasfdfsdsfd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sgffdsasfdfsdsf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dx" localSheetId="25" hidden="1">{"prem1",#N/A,FALSE,"Consolidado";"pl_us",#N/A,FALSE,"Consolidado";"pl_hl",#N/A,FALSE,"Consolidado";"bs",#N/A,FALSE,"Consolidado";"cf",#N/A,FALSE,"Consolidado"}</definedName>
    <definedName name="sddx" localSheetId="27" hidden="1">{"prem1",#N/A,FALSE,"Consolidado";"pl_us",#N/A,FALSE,"Consolidado";"pl_hl",#N/A,FALSE,"Consolidado";"bs",#N/A,FALSE,"Consolidado";"cf",#N/A,FALSE,"Consolidado"}</definedName>
    <definedName name="sddx" localSheetId="31" hidden="1">{"prem1",#N/A,FALSE,"Consolidado";"pl_us",#N/A,FALSE,"Consolidado";"pl_hl",#N/A,FALSE,"Consolidado";"bs",#N/A,FALSE,"Consolidado";"cf",#N/A,FALSE,"Consolidado"}</definedName>
    <definedName name="sddx" localSheetId="29" hidden="1">{"prem1",#N/A,FALSE,"Consolidado";"pl_us",#N/A,FALSE,"Consolidado";"pl_hl",#N/A,FALSE,"Consolidado";"bs",#N/A,FALSE,"Consolidado";"cf",#N/A,FALSE,"Consolidado"}</definedName>
    <definedName name="sddx" localSheetId="23" hidden="1">{"prem1",#N/A,FALSE,"Consolidado";"pl_us",#N/A,FALSE,"Consolidado";"pl_hl",#N/A,FALSE,"Consolidado";"bs",#N/A,FALSE,"Consolidado";"cf",#N/A,FALSE,"Consolidado"}</definedName>
    <definedName name="sddx" localSheetId="55" hidden="1">{"prem1",#N/A,FALSE,"Consolidado";"pl_us",#N/A,FALSE,"Consolidado";"pl_hl",#N/A,FALSE,"Consolidado";"bs",#N/A,FALSE,"Consolidado";"cf",#N/A,FALSE,"Consolidado"}</definedName>
    <definedName name="sddx" hidden="1">{"prem1",#N/A,FALSE,"Consolidado";"pl_us",#N/A,FALSE,"Consolidado";"pl_hl",#N/A,FALSE,"Consolidado";"bs",#N/A,FALSE,"Consolidado";"cf",#N/A,FALSE,"Consolidado"}</definedName>
    <definedName name="sdede">#REF!</definedName>
    <definedName name="SDEFESFsdfesdasda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EFESFsdfesdasda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sdf" localSheetId="39">[1]!___p1</definedName>
    <definedName name="sdf" localSheetId="20">[1]!___p1</definedName>
    <definedName name="sdf" localSheetId="4">[1]!___p1</definedName>
    <definedName name="sdf" localSheetId="25">[1]!___p1</definedName>
    <definedName name="sdf" localSheetId="27">[1]!___p1</definedName>
    <definedName name="sdf" localSheetId="31">[1]!___p1</definedName>
    <definedName name="sdf" localSheetId="35">[1]!___p1</definedName>
    <definedName name="sdf" localSheetId="33">[1]!___p1</definedName>
    <definedName name="sdf" localSheetId="53">[1]!___p1</definedName>
    <definedName name="sdf" localSheetId="29">[1]!___p1</definedName>
    <definedName name="sdf" localSheetId="49">[1]!___p1</definedName>
    <definedName name="sdf" localSheetId="6">[1]!___p1</definedName>
    <definedName name="sdf" localSheetId="41">[1]!___p1</definedName>
    <definedName name="sdf" localSheetId="8">[1]!___p1</definedName>
    <definedName name="sdf" localSheetId="43">[1]!___p1</definedName>
    <definedName name="sdf" localSheetId="10">[1]!___p1</definedName>
    <definedName name="sdf" localSheetId="37">[1]!___p1</definedName>
    <definedName name="sdf" localSheetId="12">[1]!___p1</definedName>
    <definedName name="sdf" localSheetId="51">[1]!___p1</definedName>
    <definedName name="sdf" localSheetId="14">[1]!___p1</definedName>
    <definedName name="sdf" localSheetId="23">[1]!___p1</definedName>
    <definedName name="sdf" localSheetId="55">[0]!___p1</definedName>
    <definedName name="sdf" localSheetId="47">[1]!___p1</definedName>
    <definedName name="sdf" localSheetId="18">[1]!___p1</definedName>
    <definedName name="sdf" localSheetId="45">[1]!___p1</definedName>
    <definedName name="sdf" localSheetId="16">[1]!___p1</definedName>
    <definedName name="sdf">[0]!___p1</definedName>
    <definedName name="SDFAA" localSheetId="39">[1]!_p1</definedName>
    <definedName name="SDFAA" localSheetId="20">[1]!_p1</definedName>
    <definedName name="SDFAA" localSheetId="4">[1]!_p1</definedName>
    <definedName name="SDFAA" localSheetId="25">[1]!_p1</definedName>
    <definedName name="SDFAA" localSheetId="27">[1]!_p1</definedName>
    <definedName name="SDFAA" localSheetId="31">[1]!_p1</definedName>
    <definedName name="SDFAA" localSheetId="35">[1]!_p1</definedName>
    <definedName name="SDFAA" localSheetId="33">[1]!_p1</definedName>
    <definedName name="SDFAA" localSheetId="53">[1]!_p1</definedName>
    <definedName name="SDFAA" localSheetId="29">[1]!_p1</definedName>
    <definedName name="SDFAA" localSheetId="49">[1]!_p1</definedName>
    <definedName name="SDFAA" localSheetId="6">[1]!_p1</definedName>
    <definedName name="SDFAA" localSheetId="41">[1]!_p1</definedName>
    <definedName name="SDFAA" localSheetId="8">[1]!_p1</definedName>
    <definedName name="SDFAA" localSheetId="43">[1]!_p1</definedName>
    <definedName name="SDFAA" localSheetId="10">[1]!_p1</definedName>
    <definedName name="SDFAA" localSheetId="37">[1]!_p1</definedName>
    <definedName name="SDFAA" localSheetId="12">[1]!_p1</definedName>
    <definedName name="SDFAA" localSheetId="51">[1]!_p1</definedName>
    <definedName name="SDFAA" localSheetId="14">[1]!_p1</definedName>
    <definedName name="SDFAA" localSheetId="23">[1]!_p1</definedName>
    <definedName name="SDFAA" localSheetId="55">[0]!_p1</definedName>
    <definedName name="SDFAA" localSheetId="47">[1]!_p1</definedName>
    <definedName name="SDFAA" localSheetId="18">[1]!_p1</definedName>
    <definedName name="SDFAA" localSheetId="45">[1]!_p1</definedName>
    <definedName name="SDFAA" localSheetId="16">[1]!_p1</definedName>
    <definedName name="SDFAA">[0]!_p1</definedName>
    <definedName name="sdfadfa" localSheetId="25" hidden="1">{#N/A,#N/A,FALSE,"CARATUL";#N/A,#N/A,FALSE,"PROFIT AND LOSS";#N/A,#N/A,FALSE,"GRAFICO_PBT";#N/A,#N/A,FALSE,"EXPLIC.VARIANTE";#N/A,#N/A,FALSE,"GENERAL EXP.AREA"}</definedName>
    <definedName name="sdfadfa" localSheetId="27" hidden="1">{#N/A,#N/A,FALSE,"CARATUL";#N/A,#N/A,FALSE,"PROFIT AND LOSS";#N/A,#N/A,FALSE,"GRAFICO_PBT";#N/A,#N/A,FALSE,"EXPLIC.VARIANTE";#N/A,#N/A,FALSE,"GENERAL EXP.AREA"}</definedName>
    <definedName name="sdfadfa" localSheetId="31" hidden="1">{#N/A,#N/A,FALSE,"CARATUL";#N/A,#N/A,FALSE,"PROFIT AND LOSS";#N/A,#N/A,FALSE,"GRAFICO_PBT";#N/A,#N/A,FALSE,"EXPLIC.VARIANTE";#N/A,#N/A,FALSE,"GENERAL EXP.AREA"}</definedName>
    <definedName name="sdfadfa" localSheetId="29" hidden="1">{#N/A,#N/A,FALSE,"CARATUL";#N/A,#N/A,FALSE,"PROFIT AND LOSS";#N/A,#N/A,FALSE,"GRAFICO_PBT";#N/A,#N/A,FALSE,"EXPLIC.VARIANTE";#N/A,#N/A,FALSE,"GENERAL EXP.AREA"}</definedName>
    <definedName name="sdfadfa" localSheetId="23" hidden="1">{#N/A,#N/A,FALSE,"CARATUL";#N/A,#N/A,FALSE,"PROFIT AND LOSS";#N/A,#N/A,FALSE,"GRAFICO_PBT";#N/A,#N/A,FALSE,"EXPLIC.VARIANTE";#N/A,#N/A,FALSE,"GENERAL EXP.AREA"}</definedName>
    <definedName name="sdfadfa" localSheetId="55" hidden="1">{#N/A,#N/A,FALSE,"CARATUL";#N/A,#N/A,FALSE,"PROFIT AND LOSS";#N/A,#N/A,FALSE,"GRAFICO_PBT";#N/A,#N/A,FALSE,"EXPLIC.VARIANTE";#N/A,#N/A,FALSE,"GENERAL EXP.AREA"}</definedName>
    <definedName name="sdfadfa" hidden="1">{#N/A,#N/A,FALSE,"CARATUL";#N/A,#N/A,FALSE,"PROFIT AND LOSS";#N/A,#N/A,FALSE,"GRAFICO_PBT";#N/A,#N/A,FALSE,"EXPLIC.VARIANTE";#N/A,#N/A,FALSE,"GENERAL EXP.AREA"}</definedName>
    <definedName name="sdfasdf" localSheetId="25" hidden="1">{"ww targets by region",#N/A,TRUE,"Cards&amp;Volume";"BAwareEtoE",#N/A,TRUE,"B.Aware-Qual-EtoE";"MemSat",#N/A,TRUE,"Member Sat."}</definedName>
    <definedName name="sdfasdf" localSheetId="27" hidden="1">{"ww targets by region",#N/A,TRUE,"Cards&amp;Volume";"BAwareEtoE",#N/A,TRUE,"B.Aware-Qual-EtoE";"MemSat",#N/A,TRUE,"Member Sat."}</definedName>
    <definedName name="sdfasdf" localSheetId="31" hidden="1">{"ww targets by region",#N/A,TRUE,"Cards&amp;Volume";"BAwareEtoE",#N/A,TRUE,"B.Aware-Qual-EtoE";"MemSat",#N/A,TRUE,"Member Sat."}</definedName>
    <definedName name="sdfasdf" localSheetId="29" hidden="1">{"ww targets by region",#N/A,TRUE,"Cards&amp;Volume";"BAwareEtoE",#N/A,TRUE,"B.Aware-Qual-EtoE";"MemSat",#N/A,TRUE,"Member Sat."}</definedName>
    <definedName name="sdfasdf" localSheetId="23" hidden="1">{"ww targets by region",#N/A,TRUE,"Cards&amp;Volume";"BAwareEtoE",#N/A,TRUE,"B.Aware-Qual-EtoE";"MemSat",#N/A,TRUE,"Member Sat."}</definedName>
    <definedName name="sdfasdf" localSheetId="55" hidden="1">{"ww targets by region",#N/A,TRUE,"Cards&amp;Volume";"BAwareEtoE",#N/A,TRUE,"B.Aware-Qual-EtoE";"MemSat",#N/A,TRUE,"Member Sat."}</definedName>
    <definedName name="sdfasdf" hidden="1">{"ww targets by region",#N/A,TRUE,"Cards&amp;Volume";"BAwareEtoE",#N/A,TRUE,"B.Aware-Qual-EtoE";"MemSat",#N/A,TRUE,"Member Sat."}</definedName>
    <definedName name="sdfasfa" hidden="1">#REF!</definedName>
    <definedName name="sdfdgrth" localSheetId="25" hidden="1">{#N/A,#N/A,FALSE,"CARATUL";#N/A,#N/A,FALSE,"PROFIT AND LOSS";#N/A,#N/A,FALSE,"GRAFICO_PBT";#N/A,#N/A,FALSE,"EXPLIC.VARIANTE";#N/A,#N/A,FALSE,"GENERAL EXP.AREA"}</definedName>
    <definedName name="sdfdgrth" localSheetId="27" hidden="1">{#N/A,#N/A,FALSE,"CARATUL";#N/A,#N/A,FALSE,"PROFIT AND LOSS";#N/A,#N/A,FALSE,"GRAFICO_PBT";#N/A,#N/A,FALSE,"EXPLIC.VARIANTE";#N/A,#N/A,FALSE,"GENERAL EXP.AREA"}</definedName>
    <definedName name="sdfdgrth" localSheetId="31" hidden="1">{#N/A,#N/A,FALSE,"CARATUL";#N/A,#N/A,FALSE,"PROFIT AND LOSS";#N/A,#N/A,FALSE,"GRAFICO_PBT";#N/A,#N/A,FALSE,"EXPLIC.VARIANTE";#N/A,#N/A,FALSE,"GENERAL EXP.AREA"}</definedName>
    <definedName name="sdfdgrth" localSheetId="29" hidden="1">{#N/A,#N/A,FALSE,"CARATUL";#N/A,#N/A,FALSE,"PROFIT AND LOSS";#N/A,#N/A,FALSE,"GRAFICO_PBT";#N/A,#N/A,FALSE,"EXPLIC.VARIANTE";#N/A,#N/A,FALSE,"GENERAL EXP.AREA"}</definedName>
    <definedName name="sdfdgrth" localSheetId="23" hidden="1">{#N/A,#N/A,FALSE,"CARATUL";#N/A,#N/A,FALSE,"PROFIT AND LOSS";#N/A,#N/A,FALSE,"GRAFICO_PBT";#N/A,#N/A,FALSE,"EXPLIC.VARIANTE";#N/A,#N/A,FALSE,"GENERAL EXP.AREA"}</definedName>
    <definedName name="sdfdgrth" localSheetId="55" hidden="1">{#N/A,#N/A,FALSE,"CARATUL";#N/A,#N/A,FALSE,"PROFIT AND LOSS";#N/A,#N/A,FALSE,"GRAFICO_PBT";#N/A,#N/A,FALSE,"EXPLIC.VARIANTE";#N/A,#N/A,FALSE,"GENERAL EXP.AREA"}</definedName>
    <definedName name="sdfdgrth" hidden="1">{#N/A,#N/A,FALSE,"CARATUL";#N/A,#N/A,FALSE,"PROFIT AND LOSS";#N/A,#N/A,FALSE,"GRAFICO_PBT";#N/A,#N/A,FALSE,"EXPLIC.VARIANTE";#N/A,#N/A,FALSE,"GENERAL EXP.AREA"}</definedName>
    <definedName name="sdfdsfdsf" localSheetId="25" hidden="1">{#N/A,#N/A,FALSE,"CARATUL";#N/A,#N/A,FALSE,"PROFIT AND LOSS";#N/A,#N/A,FALSE,"GRAFICO_PBT";#N/A,#N/A,FALSE,"EXPLIC.VARIANTE";#N/A,#N/A,FALSE,"GENERAL EXP.AREA"}</definedName>
    <definedName name="sdfdsfdsf" localSheetId="27" hidden="1">{#N/A,#N/A,FALSE,"CARATUL";#N/A,#N/A,FALSE,"PROFIT AND LOSS";#N/A,#N/A,FALSE,"GRAFICO_PBT";#N/A,#N/A,FALSE,"EXPLIC.VARIANTE";#N/A,#N/A,FALSE,"GENERAL EXP.AREA"}</definedName>
    <definedName name="sdfdsfdsf" localSheetId="31" hidden="1">{#N/A,#N/A,FALSE,"CARATUL";#N/A,#N/A,FALSE,"PROFIT AND LOSS";#N/A,#N/A,FALSE,"GRAFICO_PBT";#N/A,#N/A,FALSE,"EXPLIC.VARIANTE";#N/A,#N/A,FALSE,"GENERAL EXP.AREA"}</definedName>
    <definedName name="sdfdsfdsf" localSheetId="29" hidden="1">{#N/A,#N/A,FALSE,"CARATUL";#N/A,#N/A,FALSE,"PROFIT AND LOSS";#N/A,#N/A,FALSE,"GRAFICO_PBT";#N/A,#N/A,FALSE,"EXPLIC.VARIANTE";#N/A,#N/A,FALSE,"GENERAL EXP.AREA"}</definedName>
    <definedName name="sdfdsfdsf" localSheetId="23" hidden="1">{#N/A,#N/A,FALSE,"CARATUL";#N/A,#N/A,FALSE,"PROFIT AND LOSS";#N/A,#N/A,FALSE,"GRAFICO_PBT";#N/A,#N/A,FALSE,"EXPLIC.VARIANTE";#N/A,#N/A,FALSE,"GENERAL EXP.AREA"}</definedName>
    <definedName name="sdfdsfdsf" localSheetId="55" hidden="1">{#N/A,#N/A,FALSE,"CARATUL";#N/A,#N/A,FALSE,"PROFIT AND LOSS";#N/A,#N/A,FALSE,"GRAFICO_PBT";#N/A,#N/A,FALSE,"EXPLIC.VARIANTE";#N/A,#N/A,FALSE,"GENERAL EXP.AREA"}</definedName>
    <definedName name="sdfdsfdsf" hidden="1">{#N/A,#N/A,FALSE,"CARATUL";#N/A,#N/A,FALSE,"PROFIT AND LOSS";#N/A,#N/A,FALSE,"GRAFICO_PBT";#N/A,#N/A,FALSE,"EXPLIC.VARIANTE";#N/A,#N/A,FALSE,"GENERAL EXP.AREA"}</definedName>
    <definedName name="sdfesdf">#REF!</definedName>
    <definedName name="sdfesfsd">#REF!</definedName>
    <definedName name="sdffdsf" localSheetId="25" hidden="1">{"CORSA",#N/A,FALSE,"RESUMO FINAL";"KADETT",#N/A,FALSE,"RESUMO FINAL";"VECTRA",#N/A,FALSE,"RESUMO FINAL";"OMEGA",#N/A,FALSE,"RESUMO FINAL";"S_10",#N/A,FALSE,"RESUMO FINAL";"BLAZER",#N/A,FALSE,"RESUMO FINAL"}</definedName>
    <definedName name="sdffdsf" localSheetId="27" hidden="1">{"CORSA",#N/A,FALSE,"RESUMO FINAL";"KADETT",#N/A,FALSE,"RESUMO FINAL";"VECTRA",#N/A,FALSE,"RESUMO FINAL";"OMEGA",#N/A,FALSE,"RESUMO FINAL";"S_10",#N/A,FALSE,"RESUMO FINAL";"BLAZER",#N/A,FALSE,"RESUMO FINAL"}</definedName>
    <definedName name="sdffdsf" localSheetId="31" hidden="1">{"CORSA",#N/A,FALSE,"RESUMO FINAL";"KADETT",#N/A,FALSE,"RESUMO FINAL";"VECTRA",#N/A,FALSE,"RESUMO FINAL";"OMEGA",#N/A,FALSE,"RESUMO FINAL";"S_10",#N/A,FALSE,"RESUMO FINAL";"BLAZER",#N/A,FALSE,"RESUMO FINAL"}</definedName>
    <definedName name="sdffdsf" localSheetId="29" hidden="1">{"CORSA",#N/A,FALSE,"RESUMO FINAL";"KADETT",#N/A,FALSE,"RESUMO FINAL";"VECTRA",#N/A,FALSE,"RESUMO FINAL";"OMEGA",#N/A,FALSE,"RESUMO FINAL";"S_10",#N/A,FALSE,"RESUMO FINAL";"BLAZER",#N/A,FALSE,"RESUMO FINAL"}</definedName>
    <definedName name="sdffdsf" localSheetId="23" hidden="1">{"CORSA",#N/A,FALSE,"RESUMO FINAL";"KADETT",#N/A,FALSE,"RESUMO FINAL";"VECTRA",#N/A,FALSE,"RESUMO FINAL";"OMEGA",#N/A,FALSE,"RESUMO FINAL";"S_10",#N/A,FALSE,"RESUMO FINAL";"BLAZER",#N/A,FALSE,"RESUMO FINAL"}</definedName>
    <definedName name="sdffdsf" localSheetId="55" hidden="1">{"CORSA",#N/A,FALSE,"RESUMO FINAL";"KADETT",#N/A,FALSE,"RESUMO FINAL";"VECTRA",#N/A,FALSE,"RESUMO FINAL";"OMEGA",#N/A,FALSE,"RESUMO FINAL";"S_10",#N/A,FALSE,"RESUMO FINAL";"BLAZER",#N/A,FALSE,"RESUMO FINAL"}</definedName>
    <definedName name="sdffdsf" hidden="1">{"CORSA",#N/A,FALSE,"RESUMO FINAL";"KADETT",#N/A,FALSE,"RESUMO FINAL";"VECTRA",#N/A,FALSE,"RESUMO FINAL";"OMEGA",#N/A,FALSE,"RESUMO FINAL";"S_10",#N/A,FALSE,"RESUMO FINAL";"BLAZER",#N/A,FALSE,"RESUMO FINAL"}</definedName>
    <definedName name="sdfg" localSheetId="25" hidden="1">{"ww targets by region",#N/A,TRUE,"Cards&amp;Volume";"BAwareEtoE",#N/A,TRUE,"B.Aware-Qual-EtoE";"MemSat",#N/A,TRUE,"Member Sat."}</definedName>
    <definedName name="sdfg" localSheetId="27" hidden="1">{"ww targets by region",#N/A,TRUE,"Cards&amp;Volume";"BAwareEtoE",#N/A,TRUE,"B.Aware-Qual-EtoE";"MemSat",#N/A,TRUE,"Member Sat."}</definedName>
    <definedName name="sdfg" localSheetId="31" hidden="1">{"ww targets by region",#N/A,TRUE,"Cards&amp;Volume";"BAwareEtoE",#N/A,TRUE,"B.Aware-Qual-EtoE";"MemSat",#N/A,TRUE,"Member Sat."}</definedName>
    <definedName name="sdfg" localSheetId="29" hidden="1">{"ww targets by region",#N/A,TRUE,"Cards&amp;Volume";"BAwareEtoE",#N/A,TRUE,"B.Aware-Qual-EtoE";"MemSat",#N/A,TRUE,"Member Sat."}</definedName>
    <definedName name="sdfg" localSheetId="23" hidden="1">{"ww targets by region",#N/A,TRUE,"Cards&amp;Volume";"BAwareEtoE",#N/A,TRUE,"B.Aware-Qual-EtoE";"MemSat",#N/A,TRUE,"Member Sat."}</definedName>
    <definedName name="sdfg" localSheetId="55" hidden="1">{"ww targets by region",#N/A,TRUE,"Cards&amp;Volume";"BAwareEtoE",#N/A,TRUE,"B.Aware-Qual-EtoE";"MemSat",#N/A,TRUE,"Member Sat."}</definedName>
    <definedName name="sdfg" hidden="1">{"ww targets by region",#N/A,TRUE,"Cards&amp;Volume";"BAwareEtoE",#N/A,TRUE,"B.Aware-Qual-EtoE";"MemSat",#N/A,TRUE,"Member Sat."}</definedName>
    <definedName name="sdfgh" localSheetId="25" hidden="1">{#N/A,#N/A,FALSE,"BALLANTINE´S ";#N/A,#N/A,FALSE,"FUNDADOR"}</definedName>
    <definedName name="sdfgh" localSheetId="27" hidden="1">{#N/A,#N/A,FALSE,"BALLANTINE´S ";#N/A,#N/A,FALSE,"FUNDADOR"}</definedName>
    <definedName name="sdfgh" localSheetId="31" hidden="1">{#N/A,#N/A,FALSE,"BALLANTINE´S ";#N/A,#N/A,FALSE,"FUNDADOR"}</definedName>
    <definedName name="sdfgh" localSheetId="29" hidden="1">{#N/A,#N/A,FALSE,"BALLANTINE´S ";#N/A,#N/A,FALSE,"FUNDADOR"}</definedName>
    <definedName name="sdfgh" localSheetId="23" hidden="1">{#N/A,#N/A,FALSE,"BALLANTINE´S ";#N/A,#N/A,FALSE,"FUNDADOR"}</definedName>
    <definedName name="sdfgh" localSheetId="55" hidden="1">{#N/A,#N/A,FALSE,"BALLANTINE´S ";#N/A,#N/A,FALSE,"FUNDADOR"}</definedName>
    <definedName name="sdfgh" hidden="1">{#N/A,#N/A,FALSE,"BALLANTINE´S ";#N/A,#N/A,FALSE,"FUNDADOR"}</definedName>
    <definedName name="sdfr">#REF!</definedName>
    <definedName name="SDFS" localSheetId="25" hidden="1">{#N/A,#N/A,FALSE,"caratula";#N/A,#N/A,FALSE,"Product by line";#N/A,#N/A,FALSE,"YTD";#N/A,#N/A,FALSE,"Per Units";#N/A,#N/A,FALSE,"Amount"}</definedName>
    <definedName name="SDFS" localSheetId="27" hidden="1">{#N/A,#N/A,FALSE,"caratula";#N/A,#N/A,FALSE,"Product by line";#N/A,#N/A,FALSE,"YTD";#N/A,#N/A,FALSE,"Per Units";#N/A,#N/A,FALSE,"Amount"}</definedName>
    <definedName name="SDFS" localSheetId="31" hidden="1">{#N/A,#N/A,FALSE,"caratula";#N/A,#N/A,FALSE,"Product by line";#N/A,#N/A,FALSE,"YTD";#N/A,#N/A,FALSE,"Per Units";#N/A,#N/A,FALSE,"Amount"}</definedName>
    <definedName name="SDFS" localSheetId="29" hidden="1">{#N/A,#N/A,FALSE,"caratula";#N/A,#N/A,FALSE,"Product by line";#N/A,#N/A,FALSE,"YTD";#N/A,#N/A,FALSE,"Per Units";#N/A,#N/A,FALSE,"Amount"}</definedName>
    <definedName name="SDFS" localSheetId="23" hidden="1">{#N/A,#N/A,FALSE,"caratula";#N/A,#N/A,FALSE,"Product by line";#N/A,#N/A,FALSE,"YTD";#N/A,#N/A,FALSE,"Per Units";#N/A,#N/A,FALSE,"Amount"}</definedName>
    <definedName name="SDFS" localSheetId="55" hidden="1">{#N/A,#N/A,FALSE,"caratula";#N/A,#N/A,FALSE,"Product by line";#N/A,#N/A,FALSE,"YTD";#N/A,#N/A,FALSE,"Per Units";#N/A,#N/A,FALSE,"Amount"}</definedName>
    <definedName name="SDFS" hidden="1">{#N/A,#N/A,FALSE,"caratula";#N/A,#N/A,FALSE,"Product by line";#N/A,#N/A,FALSE,"YTD";#N/A,#N/A,FALSE,"Per Units";#N/A,#N/A,FALSE,"Amount"}</definedName>
    <definedName name="sdfsd" hidden="1">#REF!</definedName>
    <definedName name="sdfsderwrwe" localSheetId="25" hidden="1">{#N/A,#N/A,FALSE,"BALLANTINE´S ";#N/A,#N/A,FALSE,"FUNDADOR"}</definedName>
    <definedName name="sdfsderwrwe" localSheetId="27" hidden="1">{#N/A,#N/A,FALSE,"BALLANTINE´S ";#N/A,#N/A,FALSE,"FUNDADOR"}</definedName>
    <definedName name="sdfsderwrwe" localSheetId="31" hidden="1">{#N/A,#N/A,FALSE,"BALLANTINE´S ";#N/A,#N/A,FALSE,"FUNDADOR"}</definedName>
    <definedName name="sdfsderwrwe" localSheetId="29" hidden="1">{#N/A,#N/A,FALSE,"BALLANTINE´S ";#N/A,#N/A,FALSE,"FUNDADOR"}</definedName>
    <definedName name="sdfsderwrwe" localSheetId="23" hidden="1">{#N/A,#N/A,FALSE,"BALLANTINE´S ";#N/A,#N/A,FALSE,"FUNDADOR"}</definedName>
    <definedName name="sdfsderwrwe" localSheetId="55" hidden="1">{#N/A,#N/A,FALSE,"BALLANTINE´S ";#N/A,#N/A,FALSE,"FUNDADOR"}</definedName>
    <definedName name="sdfsderwrwe" hidden="1">{#N/A,#N/A,FALSE,"BALLANTINE´S ";#N/A,#N/A,FALSE,"FUNDADOR"}</definedName>
    <definedName name="sdfsdf">#REF!</definedName>
    <definedName name="sdfsdfs">#REF!</definedName>
    <definedName name="sdfsdfsdf" localSheetId="25" hidden="1">{#N/A,#N/A,FALSE,"BALLANTINE´S ";#N/A,#N/A,FALSE,"FUNDADOR"}</definedName>
    <definedName name="sdfsdfsdf" localSheetId="27" hidden="1">{#N/A,#N/A,FALSE,"BALLANTINE´S ";#N/A,#N/A,FALSE,"FUNDADOR"}</definedName>
    <definedName name="sdfsdfsdf" localSheetId="31" hidden="1">{#N/A,#N/A,FALSE,"BALLANTINE´S ";#N/A,#N/A,FALSE,"FUNDADOR"}</definedName>
    <definedName name="sdfsdfsdf" localSheetId="29" hidden="1">{#N/A,#N/A,FALSE,"BALLANTINE´S ";#N/A,#N/A,FALSE,"FUNDADOR"}</definedName>
    <definedName name="sdfsdfsdf" localSheetId="23" hidden="1">{#N/A,#N/A,FALSE,"BALLANTINE´S ";#N/A,#N/A,FALSE,"FUNDADOR"}</definedName>
    <definedName name="sdfsdfsdf" localSheetId="55" hidden="1">{#N/A,#N/A,FALSE,"BALLANTINE´S ";#N/A,#N/A,FALSE,"FUNDADOR"}</definedName>
    <definedName name="sdfsdfsdf" hidden="1">{#N/A,#N/A,FALSE,"BALLANTINE´S ";#N/A,#N/A,FALSE,"FUNDADOR"}</definedName>
    <definedName name="sdfsfdsfdsf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s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ewstet">#REF!</definedName>
    <definedName name="sdgfds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ljfacnhiod" localSheetId="25" hidden="1">{#N/A,#N/A,FALSE,"BALLANTINE´S ";#N/A,#N/A,FALSE,"FUNDADOR"}</definedName>
    <definedName name="sdljfacnhiod" localSheetId="27" hidden="1">{#N/A,#N/A,FALSE,"BALLANTINE´S ";#N/A,#N/A,FALSE,"FUNDADOR"}</definedName>
    <definedName name="sdljfacnhiod" localSheetId="31" hidden="1">{#N/A,#N/A,FALSE,"BALLANTINE´S ";#N/A,#N/A,FALSE,"FUNDADOR"}</definedName>
    <definedName name="sdljfacnhiod" localSheetId="29" hidden="1">{#N/A,#N/A,FALSE,"BALLANTINE´S ";#N/A,#N/A,FALSE,"FUNDADOR"}</definedName>
    <definedName name="sdljfacnhiod" localSheetId="23" hidden="1">{#N/A,#N/A,FALSE,"BALLANTINE´S ";#N/A,#N/A,FALSE,"FUNDADOR"}</definedName>
    <definedName name="sdljfacnhiod" localSheetId="55" hidden="1">{#N/A,#N/A,FALSE,"BALLANTINE´S ";#N/A,#N/A,FALSE,"FUNDADOR"}</definedName>
    <definedName name="sdljfacnhiod" hidden="1">{#N/A,#N/A,FALSE,"BALLANTINE´S ";#N/A,#N/A,FALSE,"FUNDADOR"}</definedName>
    <definedName name="SDSD" hidden="1">#REF!</definedName>
    <definedName name="sdsdada" localSheetId="25" hidden="1">{"'Janeiro'!$A$1:$I$153"}</definedName>
    <definedName name="sdsdada" localSheetId="27" hidden="1">{"'Janeiro'!$A$1:$I$153"}</definedName>
    <definedName name="sdsdada" localSheetId="31" hidden="1">{"'Janeiro'!$A$1:$I$153"}</definedName>
    <definedName name="sdsdada" localSheetId="29" hidden="1">{"'Janeiro'!$A$1:$I$153"}</definedName>
    <definedName name="sdsdada" localSheetId="23" hidden="1">{"'Janeiro'!$A$1:$I$153"}</definedName>
    <definedName name="sdsdada" localSheetId="55" hidden="1">{"'Janeiro'!$A$1:$I$153"}</definedName>
    <definedName name="sdsdada" hidden="1">{"'Janeiro'!$A$1:$I$153"}</definedName>
    <definedName name="sdsdafasdfsdafdfsdafdsafsdfsdfdsafsdafsdafdsasdaffdsafas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afasdfsdafdfsdafdsafsdfsdfdsafsdafsdafdsasdaffdsafa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f" localSheetId="39">[1]!____p1</definedName>
    <definedName name="sdsdf" localSheetId="20">[1]!____p1</definedName>
    <definedName name="sdsdf" localSheetId="4">[1]!____p1</definedName>
    <definedName name="sdsdf" localSheetId="25">[1]!____p1</definedName>
    <definedName name="sdsdf" localSheetId="27">[1]!____p1</definedName>
    <definedName name="sdsdf" localSheetId="31">[1]!____p1</definedName>
    <definedName name="sdsdf" localSheetId="35">[1]!____p1</definedName>
    <definedName name="sdsdf" localSheetId="33">[1]!____p1</definedName>
    <definedName name="sdsdf" localSheetId="53">[1]!____p1</definedName>
    <definedName name="sdsdf" localSheetId="29">[1]!____p1</definedName>
    <definedName name="sdsdf" localSheetId="49">[1]!____p1</definedName>
    <definedName name="sdsdf" localSheetId="6">[1]!____p1</definedName>
    <definedName name="sdsdf" localSheetId="41">[1]!____p1</definedName>
    <definedName name="sdsdf" localSheetId="8">[1]!____p1</definedName>
    <definedName name="sdsdf" localSheetId="43">[1]!____p1</definedName>
    <definedName name="sdsdf" localSheetId="10">[1]!____p1</definedName>
    <definedName name="sdsdf" localSheetId="37">[1]!____p1</definedName>
    <definedName name="sdsdf" localSheetId="12">[1]!____p1</definedName>
    <definedName name="sdsdf" localSheetId="51">[1]!____p1</definedName>
    <definedName name="sdsdf" localSheetId="14">[1]!____p1</definedName>
    <definedName name="sdsdf" localSheetId="23">[1]!____p1</definedName>
    <definedName name="sdsdf" localSheetId="55">[0]!____p1</definedName>
    <definedName name="sdsdf" localSheetId="47">[1]!____p1</definedName>
    <definedName name="sdsdf" localSheetId="18">[1]!____p1</definedName>
    <definedName name="sdsdf" localSheetId="45">[1]!____p1</definedName>
    <definedName name="sdsdf" localSheetId="16">[1]!____p1</definedName>
    <definedName name="sdsdf">[0]!____p1</definedName>
    <definedName name="SDSD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DSDSDSD" hidden="1">#REF!</definedName>
    <definedName name="SDSD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fdsf">OFFSET(#REF!,0,6,1,1)</definedName>
    <definedName name="sdsfsdf">#REF!</definedName>
    <definedName name="SDSSS" localSheetId="25" hidden="1">{#N/A,#N/A,FALSE,"CARATUL";#N/A,#N/A,FALSE,"PROFIT AND LOSS";#N/A,#N/A,FALSE,"GRAFICO_PBT";#N/A,#N/A,FALSE,"EXPLIC.VARIANTE";#N/A,#N/A,FALSE,"GENERAL EXP.AREA"}</definedName>
    <definedName name="SDSSS" localSheetId="27" hidden="1">{#N/A,#N/A,FALSE,"CARATUL";#N/A,#N/A,FALSE,"PROFIT AND LOSS";#N/A,#N/A,FALSE,"GRAFICO_PBT";#N/A,#N/A,FALSE,"EXPLIC.VARIANTE";#N/A,#N/A,FALSE,"GENERAL EXP.AREA"}</definedName>
    <definedName name="SDSSS" localSheetId="31" hidden="1">{#N/A,#N/A,FALSE,"CARATUL";#N/A,#N/A,FALSE,"PROFIT AND LOSS";#N/A,#N/A,FALSE,"GRAFICO_PBT";#N/A,#N/A,FALSE,"EXPLIC.VARIANTE";#N/A,#N/A,FALSE,"GENERAL EXP.AREA"}</definedName>
    <definedName name="SDSSS" localSheetId="29" hidden="1">{#N/A,#N/A,FALSE,"CARATUL";#N/A,#N/A,FALSE,"PROFIT AND LOSS";#N/A,#N/A,FALSE,"GRAFICO_PBT";#N/A,#N/A,FALSE,"EXPLIC.VARIANTE";#N/A,#N/A,FALSE,"GENERAL EXP.AREA"}</definedName>
    <definedName name="SDSSS" localSheetId="23" hidden="1">{#N/A,#N/A,FALSE,"CARATUL";#N/A,#N/A,FALSE,"PROFIT AND LOSS";#N/A,#N/A,FALSE,"GRAFICO_PBT";#N/A,#N/A,FALSE,"EXPLIC.VARIANTE";#N/A,#N/A,FALSE,"GENERAL EXP.AREA"}</definedName>
    <definedName name="SDSSS" localSheetId="55" hidden="1">{#N/A,#N/A,FALSE,"CARATUL";#N/A,#N/A,FALSE,"PROFIT AND LOSS";#N/A,#N/A,FALSE,"GRAFICO_PBT";#N/A,#N/A,FALSE,"EXPLIC.VARIANTE";#N/A,#N/A,FALSE,"GENERAL EXP.AREA"}</definedName>
    <definedName name="SDSSS" hidden="1">{#N/A,#N/A,FALSE,"CARATUL";#N/A,#N/A,FALSE,"PROFIT AND LOSS";#N/A,#N/A,FALSE,"GRAFICO_PBT";#N/A,#N/A,FALSE,"EXPLIC.VARIANTE";#N/A,#N/A,FALSE,"GENERAL EXP.AREA"}</definedName>
    <definedName name="sdvww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dvww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SE">#REF!</definedName>
    <definedName name="Search" hidden="1">#REF!</definedName>
    <definedName name="Sec">#REF!</definedName>
    <definedName name="Seções">#REF!</definedName>
    <definedName name="Section1">#REF!</definedName>
    <definedName name="Section2">#REF!</definedName>
    <definedName name="Section3">#REF!</definedName>
    <definedName name="SECUNDARIA">#REF!</definedName>
    <definedName name="seda" localSheetId="25" hidden="1">{#N/A,#N/A,FALSE,"Fone das Praças"}</definedName>
    <definedName name="seda" localSheetId="27" hidden="1">{#N/A,#N/A,FALSE,"Fone das Praças"}</definedName>
    <definedName name="seda" localSheetId="31" hidden="1">{#N/A,#N/A,FALSE,"Fone das Praças"}</definedName>
    <definedName name="seda" localSheetId="29" hidden="1">{#N/A,#N/A,FALSE,"Fone das Praças"}</definedName>
    <definedName name="seda" localSheetId="23" hidden="1">{#N/A,#N/A,FALSE,"Fone das Praças"}</definedName>
    <definedName name="seda" localSheetId="55" hidden="1">{#N/A,#N/A,FALSE,"Fone das Praças"}</definedName>
    <definedName name="seda" hidden="1">{#N/A,#N/A,FALSE,"Fone das Praças"}</definedName>
    <definedName name="sedw2" localSheetId="39">[1]!_p1</definedName>
    <definedName name="sedw2" localSheetId="20">[1]!_p1</definedName>
    <definedName name="sedw2" localSheetId="4">[1]!_p1</definedName>
    <definedName name="sedw2" localSheetId="25">[1]!_p1</definedName>
    <definedName name="sedw2" localSheetId="27">[1]!_p1</definedName>
    <definedName name="sedw2" localSheetId="31">[1]!_p1</definedName>
    <definedName name="sedw2" localSheetId="35">[1]!_p1</definedName>
    <definedName name="sedw2" localSheetId="33">[1]!_p1</definedName>
    <definedName name="sedw2" localSheetId="53">[1]!_p1</definedName>
    <definedName name="sedw2" localSheetId="29">[1]!_p1</definedName>
    <definedName name="sedw2" localSheetId="49">[1]!_p1</definedName>
    <definedName name="sedw2" localSheetId="6">[1]!_p1</definedName>
    <definedName name="sedw2" localSheetId="41">[1]!_p1</definedName>
    <definedName name="sedw2" localSheetId="8">[1]!_p1</definedName>
    <definedName name="sedw2" localSheetId="43">[1]!_p1</definedName>
    <definedName name="sedw2" localSheetId="10">[1]!_p1</definedName>
    <definedName name="sedw2" localSheetId="37">[1]!_p1</definedName>
    <definedName name="sedw2" localSheetId="12">[1]!_p1</definedName>
    <definedName name="sedw2" localSheetId="51">[1]!_p1</definedName>
    <definedName name="sedw2" localSheetId="14">[1]!_p1</definedName>
    <definedName name="sedw2" localSheetId="23">[1]!_p1</definedName>
    <definedName name="sedw2" localSheetId="55">[0]!_p1</definedName>
    <definedName name="sedw2" localSheetId="47">[1]!_p1</definedName>
    <definedName name="sedw2" localSheetId="18">[1]!_p1</definedName>
    <definedName name="sedw2" localSheetId="45">[1]!_p1</definedName>
    <definedName name="sedw2" localSheetId="16">[1]!_p1</definedName>
    <definedName name="sedw2">[0]!_p1</definedName>
    <definedName name="segarg" localSheetId="25" hidden="1">{#N/A,#N/A,FALSE,"CARATUL";#N/A,#N/A,FALSE,"PROFIT AND LOSS";#N/A,#N/A,FALSE,"GRAFICO_PBT";#N/A,#N/A,FALSE,"EXPLIC.VARIANTE";#N/A,#N/A,FALSE,"GENERAL EXP.AREA"}</definedName>
    <definedName name="segarg" localSheetId="27" hidden="1">{#N/A,#N/A,FALSE,"CARATUL";#N/A,#N/A,FALSE,"PROFIT AND LOSS";#N/A,#N/A,FALSE,"GRAFICO_PBT";#N/A,#N/A,FALSE,"EXPLIC.VARIANTE";#N/A,#N/A,FALSE,"GENERAL EXP.AREA"}</definedName>
    <definedName name="segarg" localSheetId="31" hidden="1">{#N/A,#N/A,FALSE,"CARATUL";#N/A,#N/A,FALSE,"PROFIT AND LOSS";#N/A,#N/A,FALSE,"GRAFICO_PBT";#N/A,#N/A,FALSE,"EXPLIC.VARIANTE";#N/A,#N/A,FALSE,"GENERAL EXP.AREA"}</definedName>
    <definedName name="segarg" localSheetId="29" hidden="1">{#N/A,#N/A,FALSE,"CARATUL";#N/A,#N/A,FALSE,"PROFIT AND LOSS";#N/A,#N/A,FALSE,"GRAFICO_PBT";#N/A,#N/A,FALSE,"EXPLIC.VARIANTE";#N/A,#N/A,FALSE,"GENERAL EXP.AREA"}</definedName>
    <definedName name="segarg" localSheetId="23" hidden="1">{#N/A,#N/A,FALSE,"CARATUL";#N/A,#N/A,FALSE,"PROFIT AND LOSS";#N/A,#N/A,FALSE,"GRAFICO_PBT";#N/A,#N/A,FALSE,"EXPLIC.VARIANTE";#N/A,#N/A,FALSE,"GENERAL EXP.AREA"}</definedName>
    <definedName name="segarg" localSheetId="55" hidden="1">{#N/A,#N/A,FALSE,"CARATUL";#N/A,#N/A,FALSE,"PROFIT AND LOSS";#N/A,#N/A,FALSE,"GRAFICO_PBT";#N/A,#N/A,FALSE,"EXPLIC.VARIANTE";#N/A,#N/A,FALSE,"GENERAL EXP.AREA"}</definedName>
    <definedName name="segarg" hidden="1">{#N/A,#N/A,FALSE,"CARATUL";#N/A,#N/A,FALSE,"PROFIT AND LOSS";#N/A,#N/A,FALSE,"GRAFICO_PBT";#N/A,#N/A,FALSE,"EXPLIC.VARIANTE";#N/A,#N/A,FALSE,"GENERAL EXP.AREA"}</definedName>
    <definedName name="segmento_de_midia">#REF!</definedName>
    <definedName name="SEGUIMIENTO" localSheetId="25" hidden="1">{#N/A,#N/A,FALSE,"BALLANTINE´S ";#N/A,#N/A,FALSE,"FUNDADOR"}</definedName>
    <definedName name="SEGUIMIENTO" localSheetId="27" hidden="1">{#N/A,#N/A,FALSE,"BALLANTINE´S ";#N/A,#N/A,FALSE,"FUNDADOR"}</definedName>
    <definedName name="SEGUIMIENTO" localSheetId="31" hidden="1">{#N/A,#N/A,FALSE,"BALLANTINE´S ";#N/A,#N/A,FALSE,"FUNDADOR"}</definedName>
    <definedName name="SEGUIMIENTO" localSheetId="29" hidden="1">{#N/A,#N/A,FALSE,"BALLANTINE´S ";#N/A,#N/A,FALSE,"FUNDADOR"}</definedName>
    <definedName name="SEGUIMIENTO" localSheetId="23" hidden="1">{#N/A,#N/A,FALSE,"BALLANTINE´S ";#N/A,#N/A,FALSE,"FUNDADOR"}</definedName>
    <definedName name="SEGUIMIENTO" localSheetId="55" hidden="1">{#N/A,#N/A,FALSE,"BALLANTINE´S ";#N/A,#N/A,FALSE,"FUNDADOR"}</definedName>
    <definedName name="SEGUIMIENTO" hidden="1">{#N/A,#N/A,FALSE,"BALLANTINE´S ";#N/A,#N/A,FALSE,"FUNDADOR"}</definedName>
    <definedName name="sei" localSheetId="39">[1]!____p1</definedName>
    <definedName name="sei" localSheetId="20">[1]!____p1</definedName>
    <definedName name="sei" localSheetId="4">[1]!____p1</definedName>
    <definedName name="sei" localSheetId="25">[1]!____p1</definedName>
    <definedName name="sei" localSheetId="27">[1]!____p1</definedName>
    <definedName name="sei" localSheetId="31">[1]!____p1</definedName>
    <definedName name="sei" localSheetId="35">[1]!____p1</definedName>
    <definedName name="sei" localSheetId="33">[1]!____p1</definedName>
    <definedName name="sei" localSheetId="53">[1]!____p1</definedName>
    <definedName name="sei" localSheetId="29">[1]!____p1</definedName>
    <definedName name="sei" localSheetId="49">[1]!____p1</definedName>
    <definedName name="sei" localSheetId="6">[1]!____p1</definedName>
    <definedName name="sei" localSheetId="41">[1]!____p1</definedName>
    <definedName name="sei" localSheetId="8">[1]!____p1</definedName>
    <definedName name="sei" localSheetId="43">[1]!____p1</definedName>
    <definedName name="sei" localSheetId="10">[1]!____p1</definedName>
    <definedName name="sei" localSheetId="37">[1]!____p1</definedName>
    <definedName name="sei" localSheetId="12">[1]!____p1</definedName>
    <definedName name="sei" localSheetId="51">[1]!____p1</definedName>
    <definedName name="sei" localSheetId="14">[1]!____p1</definedName>
    <definedName name="sei" localSheetId="23">[1]!____p1</definedName>
    <definedName name="sei" localSheetId="55">[0]!____p1</definedName>
    <definedName name="sei" localSheetId="47">[1]!____p1</definedName>
    <definedName name="sei" localSheetId="18">[1]!____p1</definedName>
    <definedName name="sei" localSheetId="45">[1]!____p1</definedName>
    <definedName name="sei" localSheetId="16">[1]!____p1</definedName>
    <definedName name="sei">[0]!____p1</definedName>
    <definedName name="seila" hidden="1">#REF!</definedName>
    <definedName name="SELEÇÃO">#REF!</definedName>
    <definedName name="SELEÇÃO_15">#REF!</definedName>
    <definedName name="SELEÇÃO_16">#REF!</definedName>
    <definedName name="SELEÇÃO_17">#REF!</definedName>
    <definedName name="SELEÇÃO_18">#REF!</definedName>
    <definedName name="SELEÇÃO_19">#REF!</definedName>
    <definedName name="SELEÇÃO_2">#REF!</definedName>
    <definedName name="SELEÇÃO_3">#REF!</definedName>
    <definedName name="SELEÇÃO_4">#REF!</definedName>
    <definedName name="Selecionar">#REF!</definedName>
    <definedName name="sem">#REF!</definedName>
    <definedName name="sem_1" localSheetId="39">_p1</definedName>
    <definedName name="sem_1" localSheetId="20">_p1</definedName>
    <definedName name="sem_1" localSheetId="4">_p1</definedName>
    <definedName name="sem_1" localSheetId="25">_p1</definedName>
    <definedName name="sem_1" localSheetId="27">_p1</definedName>
    <definedName name="sem_1" localSheetId="31">_p1</definedName>
    <definedName name="sem_1" localSheetId="35">_p1</definedName>
    <definedName name="sem_1" localSheetId="33">_p1</definedName>
    <definedName name="sem_1" localSheetId="53">_p1</definedName>
    <definedName name="sem_1" localSheetId="29">_p1</definedName>
    <definedName name="sem_1" localSheetId="49">_p1</definedName>
    <definedName name="sem_1" localSheetId="6">_p1</definedName>
    <definedName name="sem_1" localSheetId="41">_p1</definedName>
    <definedName name="sem_1" localSheetId="8">_p1</definedName>
    <definedName name="sem_1" localSheetId="43">_p1</definedName>
    <definedName name="sem_1" localSheetId="10">_p1</definedName>
    <definedName name="sem_1" localSheetId="37">_p1</definedName>
    <definedName name="sem_1" localSheetId="12">_p1</definedName>
    <definedName name="sem_1" localSheetId="51">_p1</definedName>
    <definedName name="sem_1" localSheetId="14">_p1</definedName>
    <definedName name="sem_1" localSheetId="23">_p1</definedName>
    <definedName name="sem_1" localSheetId="55">_p1</definedName>
    <definedName name="sem_1" localSheetId="47">_p1</definedName>
    <definedName name="sem_1" localSheetId="18">_p1</definedName>
    <definedName name="sem_1" localSheetId="45">_p1</definedName>
    <definedName name="sem_1" localSheetId="16">_p1</definedName>
    <definedName name="sem_1">_p1</definedName>
    <definedName name="sem_2">"_p1"</definedName>
    <definedName name="sem_4">"_p1"</definedName>
    <definedName name="Sem_nome">#REF!</definedName>
    <definedName name="Semana">#REF!</definedName>
    <definedName name="semana24">#REF!</definedName>
    <definedName name="semc">#REF!</definedName>
    <definedName name="sencount" hidden="1">1</definedName>
    <definedName name="Senegal_against">#REF!,#REF!,#REF!</definedName>
    <definedName name="Senegal_played">#REF!,#REF!,#REF!</definedName>
    <definedName name="Sensitivity">#REF!</definedName>
    <definedName name="ser">#REF!</definedName>
    <definedName name="sere">#REF!</definedName>
    <definedName name="serey" localSheetId="25" hidden="1">{#N/A,#N/A,FALSE,"TOTAL"}</definedName>
    <definedName name="serey" localSheetId="27" hidden="1">{#N/A,#N/A,FALSE,"TOTAL"}</definedName>
    <definedName name="serey" localSheetId="31" hidden="1">{#N/A,#N/A,FALSE,"TOTAL"}</definedName>
    <definedName name="serey" localSheetId="29" hidden="1">{#N/A,#N/A,FALSE,"TOTAL"}</definedName>
    <definedName name="serey" localSheetId="23" hidden="1">{#N/A,#N/A,FALSE,"TOTAL"}</definedName>
    <definedName name="serey" localSheetId="55" hidden="1">{#N/A,#N/A,FALSE,"TOTAL"}</definedName>
    <definedName name="serey" hidden="1">{#N/A,#N/A,FALSE,"TOTAL"}</definedName>
    <definedName name="SERSEGG">#REF!</definedName>
    <definedName name="serw">#REF!</definedName>
    <definedName name="SESERSERS">#REF!</definedName>
    <definedName name="SET" localSheetId="39">[1]!___p1</definedName>
    <definedName name="SET" localSheetId="20">[1]!___p1</definedName>
    <definedName name="SET" localSheetId="4">[1]!___p1</definedName>
    <definedName name="SET" localSheetId="25">[1]!___p1</definedName>
    <definedName name="SET" localSheetId="27">[1]!___p1</definedName>
    <definedName name="SET" localSheetId="31">[1]!___p1</definedName>
    <definedName name="SET" localSheetId="35">[1]!___p1</definedName>
    <definedName name="SET" localSheetId="33">[1]!___p1</definedName>
    <definedName name="SET" localSheetId="53">[1]!___p1</definedName>
    <definedName name="SET" localSheetId="29">[1]!___p1</definedName>
    <definedName name="SET" localSheetId="49">[1]!___p1</definedName>
    <definedName name="SET" localSheetId="6">[1]!___p1</definedName>
    <definedName name="SET" localSheetId="41">[1]!___p1</definedName>
    <definedName name="SET" localSheetId="8">[1]!___p1</definedName>
    <definedName name="SET" localSheetId="43">[1]!___p1</definedName>
    <definedName name="SET" localSheetId="10">[1]!___p1</definedName>
    <definedName name="SET" localSheetId="37">[1]!___p1</definedName>
    <definedName name="SET" localSheetId="12">[1]!___p1</definedName>
    <definedName name="SET" localSheetId="51">[1]!___p1</definedName>
    <definedName name="SET" localSheetId="14">[1]!___p1</definedName>
    <definedName name="SET" localSheetId="23">[1]!___p1</definedName>
    <definedName name="SET" localSheetId="55">[0]!___p1</definedName>
    <definedName name="SET" localSheetId="47">[1]!___p1</definedName>
    <definedName name="SET" localSheetId="18">[1]!___p1</definedName>
    <definedName name="SET" localSheetId="45">[1]!___p1</definedName>
    <definedName name="SET" localSheetId="16">[1]!___p1</definedName>
    <definedName name="SET">[0]!___p1</definedName>
    <definedName name="set.r">#REF!</definedName>
    <definedName name="SETCPM96">#REF!</definedName>
    <definedName name="SETCPM97">#REF!</definedName>
    <definedName name="SETCPM98">#REF!</definedName>
    <definedName name="SETCPMMEDIA97">#REF!</definedName>
    <definedName name="setembro">#REF!</definedName>
    <definedName name="setembro_1" localSheetId="39">_______p1</definedName>
    <definedName name="setembro_1" localSheetId="20">_______p1</definedName>
    <definedName name="setembro_1" localSheetId="4">_______p1</definedName>
    <definedName name="setembro_1" localSheetId="25">_______p1</definedName>
    <definedName name="setembro_1" localSheetId="27">_______p1</definedName>
    <definedName name="setembro_1" localSheetId="31">_______p1</definedName>
    <definedName name="setembro_1" localSheetId="35">_______p1</definedName>
    <definedName name="setembro_1" localSheetId="33">_______p1</definedName>
    <definedName name="setembro_1" localSheetId="53">_______p1</definedName>
    <definedName name="setembro_1" localSheetId="29">_______p1</definedName>
    <definedName name="setembro_1" localSheetId="49">_______p1</definedName>
    <definedName name="setembro_1" localSheetId="6">_______p1</definedName>
    <definedName name="setembro_1" localSheetId="41">_______p1</definedName>
    <definedName name="setembro_1" localSheetId="8">_______p1</definedName>
    <definedName name="setembro_1" localSheetId="43">_______p1</definedName>
    <definedName name="setembro_1" localSheetId="10">_______p1</definedName>
    <definedName name="setembro_1" localSheetId="37">_______p1</definedName>
    <definedName name="setembro_1" localSheetId="12">_______p1</definedName>
    <definedName name="setembro_1" localSheetId="51">_______p1</definedName>
    <definedName name="setembro_1" localSheetId="14">_______p1</definedName>
    <definedName name="setembro_1" localSheetId="23">_______p1</definedName>
    <definedName name="setembro_1" localSheetId="55">_______p1</definedName>
    <definedName name="setembro_1" localSheetId="47">_______p1</definedName>
    <definedName name="setembro_1" localSheetId="18">_______p1</definedName>
    <definedName name="setembro_1" localSheetId="45">_______p1</definedName>
    <definedName name="setembro_1" localSheetId="16">_______p1</definedName>
    <definedName name="setembro_1">_______p1</definedName>
    <definedName name="setembro_2" localSheetId="39">_______p1</definedName>
    <definedName name="setembro_2" localSheetId="20">_______p1</definedName>
    <definedName name="setembro_2" localSheetId="4">_______p1</definedName>
    <definedName name="setembro_2" localSheetId="25">_______p1</definedName>
    <definedName name="setembro_2" localSheetId="27">_______p1</definedName>
    <definedName name="setembro_2" localSheetId="31">_______p1</definedName>
    <definedName name="setembro_2" localSheetId="35">_______p1</definedName>
    <definedName name="setembro_2" localSheetId="33">_______p1</definedName>
    <definedName name="setembro_2" localSheetId="53">_______p1</definedName>
    <definedName name="setembro_2" localSheetId="29">_______p1</definedName>
    <definedName name="setembro_2" localSheetId="49">_______p1</definedName>
    <definedName name="setembro_2" localSheetId="6">_______p1</definedName>
    <definedName name="setembro_2" localSheetId="41">_______p1</definedName>
    <definedName name="setembro_2" localSheetId="8">_______p1</definedName>
    <definedName name="setembro_2" localSheetId="43">_______p1</definedName>
    <definedName name="setembro_2" localSheetId="10">_______p1</definedName>
    <definedName name="setembro_2" localSheetId="37">_______p1</definedName>
    <definedName name="setembro_2" localSheetId="12">_______p1</definedName>
    <definedName name="setembro_2" localSheetId="51">_______p1</definedName>
    <definedName name="setembro_2" localSheetId="14">_______p1</definedName>
    <definedName name="setembro_2" localSheetId="23">_______p1</definedName>
    <definedName name="setembro_2" localSheetId="55">_______p1</definedName>
    <definedName name="setembro_2" localSheetId="47">_______p1</definedName>
    <definedName name="setembro_2" localSheetId="18">_______p1</definedName>
    <definedName name="setembro_2" localSheetId="45">_______p1</definedName>
    <definedName name="setembro_2" localSheetId="16">_______p1</definedName>
    <definedName name="setembro_2">_______p1</definedName>
    <definedName name="setembro_3" localSheetId="39">_______p1</definedName>
    <definedName name="setembro_3" localSheetId="20">_______p1</definedName>
    <definedName name="setembro_3" localSheetId="4">_______p1</definedName>
    <definedName name="setembro_3" localSheetId="25">_______p1</definedName>
    <definedName name="setembro_3" localSheetId="27">_______p1</definedName>
    <definedName name="setembro_3" localSheetId="31">_______p1</definedName>
    <definedName name="setembro_3" localSheetId="35">_______p1</definedName>
    <definedName name="setembro_3" localSheetId="33">_______p1</definedName>
    <definedName name="setembro_3" localSheetId="53">_______p1</definedName>
    <definedName name="setembro_3" localSheetId="29">_______p1</definedName>
    <definedName name="setembro_3" localSheetId="49">_______p1</definedName>
    <definedName name="setembro_3" localSheetId="6">_______p1</definedName>
    <definedName name="setembro_3" localSheetId="41">_______p1</definedName>
    <definedName name="setembro_3" localSheetId="8">_______p1</definedName>
    <definedName name="setembro_3" localSheetId="43">_______p1</definedName>
    <definedName name="setembro_3" localSheetId="10">_______p1</definedName>
    <definedName name="setembro_3" localSheetId="37">_______p1</definedName>
    <definedName name="setembro_3" localSheetId="12">_______p1</definedName>
    <definedName name="setembro_3" localSheetId="51">_______p1</definedName>
    <definedName name="setembro_3" localSheetId="14">_______p1</definedName>
    <definedName name="setembro_3" localSheetId="23">_______p1</definedName>
    <definedName name="setembro_3" localSheetId="55">_______p1</definedName>
    <definedName name="setembro_3" localSheetId="47">_______p1</definedName>
    <definedName name="setembro_3" localSheetId="18">_______p1</definedName>
    <definedName name="setembro_3" localSheetId="45">_______p1</definedName>
    <definedName name="setembro_3" localSheetId="16">_______p1</definedName>
    <definedName name="setembro_3">_______p1</definedName>
    <definedName name="setembro_4" localSheetId="39">_______p1</definedName>
    <definedName name="setembro_4" localSheetId="20">_______p1</definedName>
    <definedName name="setembro_4" localSheetId="4">_______p1</definedName>
    <definedName name="setembro_4" localSheetId="25">_______p1</definedName>
    <definedName name="setembro_4" localSheetId="27">_______p1</definedName>
    <definedName name="setembro_4" localSheetId="31">_______p1</definedName>
    <definedName name="setembro_4" localSheetId="35">_______p1</definedName>
    <definedName name="setembro_4" localSheetId="33">_______p1</definedName>
    <definedName name="setembro_4" localSheetId="53">_______p1</definedName>
    <definedName name="setembro_4" localSheetId="29">_______p1</definedName>
    <definedName name="setembro_4" localSheetId="49">_______p1</definedName>
    <definedName name="setembro_4" localSheetId="6">_______p1</definedName>
    <definedName name="setembro_4" localSheetId="41">_______p1</definedName>
    <definedName name="setembro_4" localSheetId="8">_______p1</definedName>
    <definedName name="setembro_4" localSheetId="43">_______p1</definedName>
    <definedName name="setembro_4" localSheetId="10">_______p1</definedName>
    <definedName name="setembro_4" localSheetId="37">_______p1</definedName>
    <definedName name="setembro_4" localSheetId="12">_______p1</definedName>
    <definedName name="setembro_4" localSheetId="51">_______p1</definedName>
    <definedName name="setembro_4" localSheetId="14">_______p1</definedName>
    <definedName name="setembro_4" localSheetId="23">_______p1</definedName>
    <definedName name="setembro_4" localSheetId="55">_______p1</definedName>
    <definedName name="setembro_4" localSheetId="47">_______p1</definedName>
    <definedName name="setembro_4" localSheetId="18">_______p1</definedName>
    <definedName name="setembro_4" localSheetId="45">_______p1</definedName>
    <definedName name="setembro_4" localSheetId="16">_______p1</definedName>
    <definedName name="setembro_4">_______p1</definedName>
    <definedName name="SETMEDIA97">#REF!</definedName>
    <definedName name="sfas" localSheetId="39">[1]!____p1</definedName>
    <definedName name="sfas" localSheetId="20">[1]!____p1</definedName>
    <definedName name="sfas" localSheetId="4">[1]!____p1</definedName>
    <definedName name="sfas" localSheetId="25">[1]!____p1</definedName>
    <definedName name="sfas" localSheetId="27">[1]!____p1</definedName>
    <definedName name="sfas" localSheetId="31">[1]!____p1</definedName>
    <definedName name="sfas" localSheetId="35">[1]!____p1</definedName>
    <definedName name="sfas" localSheetId="33">[1]!____p1</definedName>
    <definedName name="sfas" localSheetId="53">[1]!____p1</definedName>
    <definedName name="sfas" localSheetId="29">[1]!____p1</definedName>
    <definedName name="sfas" localSheetId="49">[1]!____p1</definedName>
    <definedName name="sfas" localSheetId="6">[1]!____p1</definedName>
    <definedName name="sfas" localSheetId="41">[1]!____p1</definedName>
    <definedName name="sfas" localSheetId="8">[1]!____p1</definedName>
    <definedName name="sfas" localSheetId="43">[1]!____p1</definedName>
    <definedName name="sfas" localSheetId="10">[1]!____p1</definedName>
    <definedName name="sfas" localSheetId="37">[1]!____p1</definedName>
    <definedName name="sfas" localSheetId="12">[1]!____p1</definedName>
    <definedName name="sfas" localSheetId="51">[1]!____p1</definedName>
    <definedName name="sfas" localSheetId="14">[1]!____p1</definedName>
    <definedName name="sfas" localSheetId="23">[1]!____p1</definedName>
    <definedName name="sfas" localSheetId="55">[0]!____p1</definedName>
    <definedName name="sfas" localSheetId="47">[1]!____p1</definedName>
    <definedName name="sfas" localSheetId="18">[1]!____p1</definedName>
    <definedName name="sfas" localSheetId="45">[1]!____p1</definedName>
    <definedName name="sfas" localSheetId="16">[1]!____p1</definedName>
    <definedName name="sfas">[0]!____p1</definedName>
    <definedName name="sfasfasdf" localSheetId="25" hidden="1">{"DLP_FOL_04",#N/A,FALSE,"RE1003"}</definedName>
    <definedName name="sfasfasdf" localSheetId="27" hidden="1">{"DLP_FOL_04",#N/A,FALSE,"RE1003"}</definedName>
    <definedName name="sfasfasdf" localSheetId="31" hidden="1">{"DLP_FOL_04",#N/A,FALSE,"RE1003"}</definedName>
    <definedName name="sfasfasdf" localSheetId="29" hidden="1">{"DLP_FOL_04",#N/A,FALSE,"RE1003"}</definedName>
    <definedName name="sfasfasdf" localSheetId="23" hidden="1">{"DLP_FOL_04",#N/A,FALSE,"RE1003"}</definedName>
    <definedName name="sfasfasdf" localSheetId="55" hidden="1">{"DLP_FOL_04",#N/A,FALSE,"RE1003"}</definedName>
    <definedName name="sfasfasdf" hidden="1">{"DLP_FOL_04",#N/A,FALSE,"RE1003"}</definedName>
    <definedName name="sfdajd" localSheetId="39">[1]!_p1</definedName>
    <definedName name="sfdajd" localSheetId="20">[1]!_p1</definedName>
    <definedName name="sfdajd" localSheetId="4">[1]!_p1</definedName>
    <definedName name="sfdajd" localSheetId="25">[1]!_p1</definedName>
    <definedName name="sfdajd" localSheetId="27">[1]!_p1</definedName>
    <definedName name="sfdajd" localSheetId="31">[1]!_p1</definedName>
    <definedName name="sfdajd" localSheetId="35">[1]!_p1</definedName>
    <definedName name="sfdajd" localSheetId="33">[1]!_p1</definedName>
    <definedName name="sfdajd" localSheetId="53">[1]!_p1</definedName>
    <definedName name="sfdajd" localSheetId="29">[1]!_p1</definedName>
    <definedName name="sfdajd" localSheetId="49">[1]!_p1</definedName>
    <definedName name="sfdajd" localSheetId="6">[1]!_p1</definedName>
    <definedName name="sfdajd" localSheetId="41">[1]!_p1</definedName>
    <definedName name="sfdajd" localSheetId="8">[1]!_p1</definedName>
    <definedName name="sfdajd" localSheetId="43">[1]!_p1</definedName>
    <definedName name="sfdajd" localSheetId="10">[1]!_p1</definedName>
    <definedName name="sfdajd" localSheetId="37">[1]!_p1</definedName>
    <definedName name="sfdajd" localSheetId="12">[1]!_p1</definedName>
    <definedName name="sfdajd" localSheetId="51">[1]!_p1</definedName>
    <definedName name="sfdajd" localSheetId="14">[1]!_p1</definedName>
    <definedName name="sfdajd" localSheetId="23">[1]!_p1</definedName>
    <definedName name="sfdajd" localSheetId="55">[0]!_p1</definedName>
    <definedName name="sfdajd" localSheetId="47">[1]!_p1</definedName>
    <definedName name="sfdajd" localSheetId="18">[1]!_p1</definedName>
    <definedName name="sfdajd" localSheetId="45">[1]!_p1</definedName>
    <definedName name="sfdajd" localSheetId="16">[1]!_p1</definedName>
    <definedName name="sfdajd">[0]!_p1</definedName>
    <definedName name="sfdgsfdgf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gsfdg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dhsidotrj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hsidotrj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sfdw" hidden="1">#REF!</definedName>
    <definedName name="sfdyets">#REF!</definedName>
    <definedName name="sff">#REF!</definedName>
    <definedName name="sfghjfr" localSheetId="25" hidden="1">{"'Janeiro'!$A$1:$I$153"}</definedName>
    <definedName name="sfghjfr" localSheetId="27" hidden="1">{"'Janeiro'!$A$1:$I$153"}</definedName>
    <definedName name="sfghjfr" localSheetId="31" hidden="1">{"'Janeiro'!$A$1:$I$153"}</definedName>
    <definedName name="sfghjfr" localSheetId="29" hidden="1">{"'Janeiro'!$A$1:$I$153"}</definedName>
    <definedName name="sfghjfr" localSheetId="23" hidden="1">{"'Janeiro'!$A$1:$I$153"}</definedName>
    <definedName name="sfghjfr" localSheetId="55" hidden="1">{"'Janeiro'!$A$1:$I$153"}</definedName>
    <definedName name="sfghjfr" hidden="1">{"'Janeiro'!$A$1:$I$153"}</definedName>
    <definedName name="sfsafas">#REF!</definedName>
    <definedName name="sfsdf">#REF!</definedName>
    <definedName name="sfsfs">#REF!</definedName>
    <definedName name="sfwfwefwefw">#REF!</definedName>
    <definedName name="sg" localSheetId="25" hidden="1">{"'Janeiro'!$A$1:$I$153"}</definedName>
    <definedName name="sg" localSheetId="27" hidden="1">{"'Janeiro'!$A$1:$I$153"}</definedName>
    <definedName name="sg" localSheetId="31" hidden="1">{"'Janeiro'!$A$1:$I$153"}</definedName>
    <definedName name="sg" localSheetId="29" hidden="1">{"'Janeiro'!$A$1:$I$153"}</definedName>
    <definedName name="sg" localSheetId="23" hidden="1">{"'Janeiro'!$A$1:$I$153"}</definedName>
    <definedName name="sg" localSheetId="55" hidden="1">{"'Janeiro'!$A$1:$I$153"}</definedName>
    <definedName name="sg" hidden="1">{"'Janeiro'!$A$1:$I$153"}</definedName>
    <definedName name="sgfdsg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dsg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gfgsdfg" localSheetId="25" hidden="1">{#N/A,#N/A,FALSE,"BALLANTINE´S ";#N/A,#N/A,FALSE,"FUNDADOR"}</definedName>
    <definedName name="sgfgsdfg" localSheetId="27" hidden="1">{#N/A,#N/A,FALSE,"BALLANTINE´S ";#N/A,#N/A,FALSE,"FUNDADOR"}</definedName>
    <definedName name="sgfgsdfg" localSheetId="31" hidden="1">{#N/A,#N/A,FALSE,"BALLANTINE´S ";#N/A,#N/A,FALSE,"FUNDADOR"}</definedName>
    <definedName name="sgfgsdfg" localSheetId="29" hidden="1">{#N/A,#N/A,FALSE,"BALLANTINE´S ";#N/A,#N/A,FALSE,"FUNDADOR"}</definedName>
    <definedName name="sgfgsdfg" localSheetId="23" hidden="1">{#N/A,#N/A,FALSE,"BALLANTINE´S ";#N/A,#N/A,FALSE,"FUNDADOR"}</definedName>
    <definedName name="sgfgsdfg" localSheetId="55" hidden="1">{#N/A,#N/A,FALSE,"BALLANTINE´S ";#N/A,#N/A,FALSE,"FUNDADOR"}</definedName>
    <definedName name="sgfgsdfg" hidden="1">{#N/A,#N/A,FALSE,"BALLANTINE´S ";#N/A,#N/A,FALSE,"FUNDADOR"}</definedName>
    <definedName name="SGREG" localSheetId="25" hidden="1">{#N/A,#N/A,FALSE,"CARATUL";#N/A,#N/A,FALSE,"PROFIT AND LOSS";#N/A,#N/A,FALSE,"GRAFICO_PBT";#N/A,#N/A,FALSE,"EXPLIC.VARIANTE";#N/A,#N/A,FALSE,"GENERAL EXP.AREA"}</definedName>
    <definedName name="SGREG" localSheetId="27" hidden="1">{#N/A,#N/A,FALSE,"CARATUL";#N/A,#N/A,FALSE,"PROFIT AND LOSS";#N/A,#N/A,FALSE,"GRAFICO_PBT";#N/A,#N/A,FALSE,"EXPLIC.VARIANTE";#N/A,#N/A,FALSE,"GENERAL EXP.AREA"}</definedName>
    <definedName name="SGREG" localSheetId="31" hidden="1">{#N/A,#N/A,FALSE,"CARATUL";#N/A,#N/A,FALSE,"PROFIT AND LOSS";#N/A,#N/A,FALSE,"GRAFICO_PBT";#N/A,#N/A,FALSE,"EXPLIC.VARIANTE";#N/A,#N/A,FALSE,"GENERAL EXP.AREA"}</definedName>
    <definedName name="SGREG" localSheetId="29" hidden="1">{#N/A,#N/A,FALSE,"CARATUL";#N/A,#N/A,FALSE,"PROFIT AND LOSS";#N/A,#N/A,FALSE,"GRAFICO_PBT";#N/A,#N/A,FALSE,"EXPLIC.VARIANTE";#N/A,#N/A,FALSE,"GENERAL EXP.AREA"}</definedName>
    <definedName name="SGREG" localSheetId="23" hidden="1">{#N/A,#N/A,FALSE,"CARATUL";#N/A,#N/A,FALSE,"PROFIT AND LOSS";#N/A,#N/A,FALSE,"GRAFICO_PBT";#N/A,#N/A,FALSE,"EXPLIC.VARIANTE";#N/A,#N/A,FALSE,"GENERAL EXP.AREA"}</definedName>
    <definedName name="SGREG" localSheetId="55" hidden="1">{#N/A,#N/A,FALSE,"CARATUL";#N/A,#N/A,FALSE,"PROFIT AND LOSS";#N/A,#N/A,FALSE,"GRAFICO_PBT";#N/A,#N/A,FALSE,"EXPLIC.VARIANTE";#N/A,#N/A,FALSE,"GENERAL EXP.AREA"}</definedName>
    <definedName name="SGREG" hidden="1">{#N/A,#N/A,FALSE,"CARATUL";#N/A,#N/A,FALSE,"PROFIT AND LOSS";#N/A,#N/A,FALSE,"GRAFICO_PBT";#N/A,#N/A,FALSE,"EXPLIC.VARIANTE";#N/A,#N/A,FALSE,"GENERAL EXP.AREA"}</definedName>
    <definedName name="sgsfdgfdag" localSheetId="25" hidden="1">{#N/A,#N/A,FALSE,"CARATUL";#N/A,#N/A,FALSE,"PROFIT AND LOSS";#N/A,#N/A,FALSE,"GRAFICO_PBT";#N/A,#N/A,FALSE,"EXPLIC.VARIANTE";#N/A,#N/A,FALSE,"GENERAL EXP.AREA"}</definedName>
    <definedName name="sgsfdgfdag" localSheetId="27" hidden="1">{#N/A,#N/A,FALSE,"CARATUL";#N/A,#N/A,FALSE,"PROFIT AND LOSS";#N/A,#N/A,FALSE,"GRAFICO_PBT";#N/A,#N/A,FALSE,"EXPLIC.VARIANTE";#N/A,#N/A,FALSE,"GENERAL EXP.AREA"}</definedName>
    <definedName name="sgsfdgfdag" localSheetId="31" hidden="1">{#N/A,#N/A,FALSE,"CARATUL";#N/A,#N/A,FALSE,"PROFIT AND LOSS";#N/A,#N/A,FALSE,"GRAFICO_PBT";#N/A,#N/A,FALSE,"EXPLIC.VARIANTE";#N/A,#N/A,FALSE,"GENERAL EXP.AREA"}</definedName>
    <definedName name="sgsfdgfdag" localSheetId="29" hidden="1">{#N/A,#N/A,FALSE,"CARATUL";#N/A,#N/A,FALSE,"PROFIT AND LOSS";#N/A,#N/A,FALSE,"GRAFICO_PBT";#N/A,#N/A,FALSE,"EXPLIC.VARIANTE";#N/A,#N/A,FALSE,"GENERAL EXP.AREA"}</definedName>
    <definedName name="sgsfdgfdag" localSheetId="23" hidden="1">{#N/A,#N/A,FALSE,"CARATUL";#N/A,#N/A,FALSE,"PROFIT AND LOSS";#N/A,#N/A,FALSE,"GRAFICO_PBT";#N/A,#N/A,FALSE,"EXPLIC.VARIANTE";#N/A,#N/A,FALSE,"GENERAL EXP.AREA"}</definedName>
    <definedName name="sgsfdgfdag" localSheetId="55" hidden="1">{#N/A,#N/A,FALSE,"CARATUL";#N/A,#N/A,FALSE,"PROFIT AND LOSS";#N/A,#N/A,FALSE,"GRAFICO_PBT";#N/A,#N/A,FALSE,"EXPLIC.VARIANTE";#N/A,#N/A,FALSE,"GENERAL EXP.AREA"}</definedName>
    <definedName name="sgsfdgfdag" hidden="1">{#N/A,#N/A,FALSE,"CARATUL";#N/A,#N/A,FALSE,"PROFIT AND LOSS";#N/A,#N/A,FALSE,"GRAFICO_PBT";#N/A,#N/A,FALSE,"EXPLIC.VARIANTE";#N/A,#N/A,FALSE,"GENERAL EXP.AREA"}</definedName>
    <definedName name="sh" localSheetId="25" hidden="1">{#N/A,#N/A,FALSE,"TOTAL"}</definedName>
    <definedName name="sh" localSheetId="27" hidden="1">{#N/A,#N/A,FALSE,"TOTAL"}</definedName>
    <definedName name="sh" localSheetId="31" hidden="1">{#N/A,#N/A,FALSE,"TOTAL"}</definedName>
    <definedName name="sh" localSheetId="29" hidden="1">{#N/A,#N/A,FALSE,"TOTAL"}</definedName>
    <definedName name="sh" localSheetId="23" hidden="1">{#N/A,#N/A,FALSE,"TOTAL"}</definedName>
    <definedName name="sh" localSheetId="55" hidden="1">{#N/A,#N/A,FALSE,"TOTAL"}</definedName>
    <definedName name="sh" hidden="1">{#N/A,#N/A,FALSE,"TOTAL"}</definedName>
    <definedName name="Share." localSheetId="25" hidden="1">{#N/A,#N/A,FALSE,"caratula";#N/A,#N/A,FALSE,"Product by line";#N/A,#N/A,FALSE,"YTD";#N/A,#N/A,FALSE,"Per Units";#N/A,#N/A,FALSE,"Amount"}</definedName>
    <definedName name="Share." localSheetId="27" hidden="1">{#N/A,#N/A,FALSE,"caratula";#N/A,#N/A,FALSE,"Product by line";#N/A,#N/A,FALSE,"YTD";#N/A,#N/A,FALSE,"Per Units";#N/A,#N/A,FALSE,"Amount"}</definedName>
    <definedName name="Share." localSheetId="31" hidden="1">{#N/A,#N/A,FALSE,"caratula";#N/A,#N/A,FALSE,"Product by line";#N/A,#N/A,FALSE,"YTD";#N/A,#N/A,FALSE,"Per Units";#N/A,#N/A,FALSE,"Amount"}</definedName>
    <definedName name="Share." localSheetId="29" hidden="1">{#N/A,#N/A,FALSE,"caratula";#N/A,#N/A,FALSE,"Product by line";#N/A,#N/A,FALSE,"YTD";#N/A,#N/A,FALSE,"Per Units";#N/A,#N/A,FALSE,"Amount"}</definedName>
    <definedName name="Share." localSheetId="23" hidden="1">{#N/A,#N/A,FALSE,"caratula";#N/A,#N/A,FALSE,"Product by line";#N/A,#N/A,FALSE,"YTD";#N/A,#N/A,FALSE,"Per Units";#N/A,#N/A,FALSE,"Amount"}</definedName>
    <definedName name="Share." localSheetId="55" hidden="1">{#N/A,#N/A,FALSE,"caratula";#N/A,#N/A,FALSE,"Product by line";#N/A,#N/A,FALSE,"YTD";#N/A,#N/A,FALSE,"Per Units";#N/A,#N/A,FALSE,"Amount"}</definedName>
    <definedName name="Share." hidden="1">{#N/A,#N/A,FALSE,"caratula";#N/A,#N/A,FALSE,"Product by line";#N/A,#N/A,FALSE,"YTD";#N/A,#N/A,FALSE,"Per Units";#N/A,#N/A,FALSE,"Amount"}</definedName>
    <definedName name="SHARED_FORMULA_0">#N/A</definedName>
    <definedName name="SHARED_FORMULA_1">#N/A</definedName>
    <definedName name="SHARED_FORMULA_10">#N/A</definedName>
    <definedName name="SHARED_FORMULA_11">((19.5*(2378))*0.96)*1.1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4">((19.5*(4880))*0.96*1.1)*1.1</definedName>
    <definedName name="SHARED_FORMULA_5">((19.5*(209))*0.96*1.1)*1.1</definedName>
    <definedName name="SHARED_FORMULA_6">((19.5*(713+531+354))*0.96*1.1)*1.1</definedName>
    <definedName name="SHARED_FORMULA_7">43532*1.1</definedName>
    <definedName name="SHARED_FORMULA_8">#N/A</definedName>
    <definedName name="SHARED_FORMULA_9">((19.5*(2283+2343+527))*0.96)*1.1</definedName>
    <definedName name="SHAREPORADP">#REF!</definedName>
    <definedName name="Sheet_Size" localSheetId="39">OFFSET('ARACAJU PLAN'!File_Name,0,3,1,1)</definedName>
    <definedName name="Sheet_Size" localSheetId="20">OFFSET('B.HORIZONTE PLAN'!File_Name,0,3,1,1)</definedName>
    <definedName name="Sheet_Size" localSheetId="4">OFFSET('BOA VISTA PLAN'!File_Name,0,3,1,1)</definedName>
    <definedName name="Sheet_Size" localSheetId="25">OFFSET('BRASILIA PLAN'!File_Name,0,3,1,1)</definedName>
    <definedName name="Sheet_Size" localSheetId="27">OFFSET('C.GRANDE PLAN'!File_Name,0,3,1,1)</definedName>
    <definedName name="Sheet_Size" localSheetId="31">OFFSET('CUIABÁ PLAN'!File_Name,0,3,1,1)</definedName>
    <definedName name="Sheet_Size" localSheetId="35">OFFSET('CURITIBA PLAN'!File_Name,0,3,1,1)</definedName>
    <definedName name="Sheet_Size" localSheetId="33">OFFSET('FLORIPA PLAN'!File_Name,0,3,1,1)</definedName>
    <definedName name="Sheet_Size" localSheetId="53">OFFSET('FORTALEZA PLAN'!File_Name,0,3,1,1)</definedName>
    <definedName name="Sheet_Size" localSheetId="29">OFFSET('GOIANIA PLAN'!File_Name,0,3,1,1)</definedName>
    <definedName name="Sheet_Size" localSheetId="49">OFFSET('JOAO PESSOA PLAN'!File_Name,0,3,1,1)</definedName>
    <definedName name="Sheet_Size" localSheetId="6">OFFSET('MACAPA PLAN'!File_Name,0,3,1,1)</definedName>
    <definedName name="Sheet_Size" localSheetId="41">OFFSET('MACEIO PLAN'!File_Name,0,3,1,1)</definedName>
    <definedName name="Sheet_Size" localSheetId="8">OFFSET('MANAUS PLAN'!File_Name,0,3,1,1)</definedName>
    <definedName name="Sheet_Size" localSheetId="43">OFFSET('NATAL PLAN'!File_Name,0,3,1,1)</definedName>
    <definedName name="Sheet_Size" localSheetId="10">OFFSET('PALMAS PLAN'!File_Name,0,3,1,1)</definedName>
    <definedName name="Sheet_Size" localSheetId="37">OFFSET('POA PLAN'!File_Name,0,3,1,1)</definedName>
    <definedName name="Sheet_Size" localSheetId="12">OFFSET('PORTO VELHO PLAN'!File_Name,0,3,1,1)</definedName>
    <definedName name="Sheet_Size" localSheetId="51">OFFSET('RECIFE PLAN'!File_Name,0,3,1,1)</definedName>
    <definedName name="Sheet_Size" localSheetId="14">OFFSET('RIO BRANCO PLAN'!File_Name,0,3,1,1)</definedName>
    <definedName name="Sheet_Size" localSheetId="23">OFFSET('RIO PLAN'!File_Name,0,3,1,1)</definedName>
    <definedName name="Sheet_Size" localSheetId="55">OFFSET('SALVADOR PLAN'!File_Name,0,3,1,1)</definedName>
    <definedName name="Sheet_Size" localSheetId="47">OFFSET('SAO LUIS PLAN'!File_Name,0,3,1,1)</definedName>
    <definedName name="Sheet_Size" localSheetId="18">OFFSET('SAO PAULO PLAN'!File_Name,0,3,1,1)</definedName>
    <definedName name="Sheet_Size" localSheetId="45">OFFSET('TERESINA PLAN'!File_Name,0,3,1,1)</definedName>
    <definedName name="Sheet_Size" localSheetId="16">OFFSET('VITORIA PLAN'!File_Name,0,3,1,1)</definedName>
    <definedName name="Sheet_Size">OFFSET([0]!File_Name,0,3,1,1)</definedName>
    <definedName name="shetherht" localSheetId="25" hidden="1">{#N/A,#N/A,FALSE,"BALLANTINE´S ";#N/A,#N/A,FALSE,"FUNDADOR"}</definedName>
    <definedName name="shetherht" localSheetId="27" hidden="1">{#N/A,#N/A,FALSE,"BALLANTINE´S ";#N/A,#N/A,FALSE,"FUNDADOR"}</definedName>
    <definedName name="shetherht" localSheetId="31" hidden="1">{#N/A,#N/A,FALSE,"BALLANTINE´S ";#N/A,#N/A,FALSE,"FUNDADOR"}</definedName>
    <definedName name="shetherht" localSheetId="29" hidden="1">{#N/A,#N/A,FALSE,"BALLANTINE´S ";#N/A,#N/A,FALSE,"FUNDADOR"}</definedName>
    <definedName name="shetherht" localSheetId="23" hidden="1">{#N/A,#N/A,FALSE,"BALLANTINE´S ";#N/A,#N/A,FALSE,"FUNDADOR"}</definedName>
    <definedName name="shetherht" localSheetId="55" hidden="1">{#N/A,#N/A,FALSE,"BALLANTINE´S ";#N/A,#N/A,FALSE,"FUNDADOR"}</definedName>
    <definedName name="shetherht" hidden="1">{#N/A,#N/A,FALSE,"BALLANTINE´S ";#N/A,#N/A,FALSE,"FUNDADOR"}</definedName>
    <definedName name="SHIRLEY">#REF!</definedName>
    <definedName name="SHIRLEYR">#REF!</definedName>
    <definedName name="Shopping" localSheetId="39">[1]!__p1</definedName>
    <definedName name="Shopping" localSheetId="20">[1]!__p1</definedName>
    <definedName name="Shopping" localSheetId="4">[1]!__p1</definedName>
    <definedName name="Shopping" localSheetId="25">[1]!__p1</definedName>
    <definedName name="Shopping" localSheetId="27">[1]!__p1</definedName>
    <definedName name="Shopping" localSheetId="31">[1]!__p1</definedName>
    <definedName name="Shopping" localSheetId="35">[1]!__p1</definedName>
    <definedName name="Shopping" localSheetId="33">[1]!__p1</definedName>
    <definedName name="Shopping" localSheetId="53">[1]!__p1</definedName>
    <definedName name="Shopping" localSheetId="29">[1]!__p1</definedName>
    <definedName name="Shopping" localSheetId="49">[1]!__p1</definedName>
    <definedName name="Shopping" localSheetId="6">[1]!__p1</definedName>
    <definedName name="Shopping" localSheetId="41">[1]!__p1</definedName>
    <definedName name="Shopping" localSheetId="8">[1]!__p1</definedName>
    <definedName name="Shopping" localSheetId="43">[1]!__p1</definedName>
    <definedName name="Shopping" localSheetId="10">[1]!__p1</definedName>
    <definedName name="Shopping" localSheetId="37">[1]!__p1</definedName>
    <definedName name="Shopping" localSheetId="12">[1]!__p1</definedName>
    <definedName name="Shopping" localSheetId="51">[1]!__p1</definedName>
    <definedName name="Shopping" localSheetId="14">[1]!__p1</definedName>
    <definedName name="Shopping" localSheetId="23">[1]!__p1</definedName>
    <definedName name="Shopping" localSheetId="55">[0]!__p1</definedName>
    <definedName name="Shopping" localSheetId="47">[1]!__p1</definedName>
    <definedName name="Shopping" localSheetId="18">[1]!__p1</definedName>
    <definedName name="Shopping" localSheetId="45">[1]!__p1</definedName>
    <definedName name="Shopping" localSheetId="16">[1]!__p1</definedName>
    <definedName name="Shopping">[0]!__p1</definedName>
    <definedName name="Shoppings">#REF!</definedName>
    <definedName name="show">#REF!</definedName>
    <definedName name="Show.Acct.Update.Warning" hidden="1">#REF!</definedName>
    <definedName name="Show.MDB.Update.Warning" hidden="1">#REF!</definedName>
    <definedName name="show_1" localSheetId="39">_p1</definedName>
    <definedName name="show_1" localSheetId="20">_p1</definedName>
    <definedName name="show_1" localSheetId="4">_p1</definedName>
    <definedName name="show_1" localSheetId="25">_p1</definedName>
    <definedName name="show_1" localSheetId="27">_p1</definedName>
    <definedName name="show_1" localSheetId="31">_p1</definedName>
    <definedName name="show_1" localSheetId="35">_p1</definedName>
    <definedName name="show_1" localSheetId="33">_p1</definedName>
    <definedName name="show_1" localSheetId="53">_p1</definedName>
    <definedName name="show_1" localSheetId="29">_p1</definedName>
    <definedName name="show_1" localSheetId="49">_p1</definedName>
    <definedName name="show_1" localSheetId="6">_p1</definedName>
    <definedName name="show_1" localSheetId="41">_p1</definedName>
    <definedName name="show_1" localSheetId="8">_p1</definedName>
    <definedName name="show_1" localSheetId="43">_p1</definedName>
    <definedName name="show_1" localSheetId="10">_p1</definedName>
    <definedName name="show_1" localSheetId="37">_p1</definedName>
    <definedName name="show_1" localSheetId="12">_p1</definedName>
    <definedName name="show_1" localSheetId="51">_p1</definedName>
    <definedName name="show_1" localSheetId="14">_p1</definedName>
    <definedName name="show_1" localSheetId="23">_p1</definedName>
    <definedName name="show_1" localSheetId="55">_p1</definedName>
    <definedName name="show_1" localSheetId="47">_p1</definedName>
    <definedName name="show_1" localSheetId="18">_p1</definedName>
    <definedName name="show_1" localSheetId="45">_p1</definedName>
    <definedName name="show_1" localSheetId="16">_p1</definedName>
    <definedName name="show_1">_p1</definedName>
    <definedName name="show_2">"_p1"</definedName>
    <definedName name="show_4">"_p1"</definedName>
    <definedName name="showbizz">#REF!</definedName>
    <definedName name="SHOWBIZZ96">#REF!</definedName>
    <definedName name="SHOWBIZZ97">#REF!</definedName>
    <definedName name="SHOWBIZZ98">#REF!</definedName>
    <definedName name="SHOWBIZZCPM96">#REF!</definedName>
    <definedName name="SHOWBIZZCPM97">#REF!</definedName>
    <definedName name="SHOWBIZZCPM98">#REF!</definedName>
    <definedName name="SHOWBIZZCPMMEDIA97">#REF!</definedName>
    <definedName name="SHOWBIZZMEDIA97">#REF!</definedName>
    <definedName name="shrtgrtgr">#REF!</definedName>
    <definedName name="SHUAhus">#REF!</definedName>
    <definedName name="side">#REF!</definedName>
    <definedName name="siduia" localSheetId="25" hidden="1">{"'crono'!$U$12:$W$20"}</definedName>
    <definedName name="siduia" localSheetId="27" hidden="1">{"'crono'!$U$12:$W$20"}</definedName>
    <definedName name="siduia" localSheetId="31" hidden="1">{"'crono'!$U$12:$W$20"}</definedName>
    <definedName name="siduia" localSheetId="29" hidden="1">{"'crono'!$U$12:$W$20"}</definedName>
    <definedName name="siduia" localSheetId="23" hidden="1">{"'crono'!$U$12:$W$20"}</definedName>
    <definedName name="siduia" localSheetId="55" hidden="1">{"'crono'!$U$12:$W$20"}</definedName>
    <definedName name="siduia" hidden="1">{"'crono'!$U$12:$W$20"}</definedName>
    <definedName name="Sigla_Ch">#REF!</definedName>
    <definedName name="Sigla_Ex">#REF!</definedName>
    <definedName name="sil" localSheetId="39">[1]!_p1</definedName>
    <definedName name="sil" localSheetId="20">[1]!_p1</definedName>
    <definedName name="sil" localSheetId="4">[1]!_p1</definedName>
    <definedName name="sil" localSheetId="25">[1]!_p1</definedName>
    <definedName name="sil" localSheetId="27">[1]!_p1</definedName>
    <definedName name="sil" localSheetId="31">[1]!_p1</definedName>
    <definedName name="sil" localSheetId="35">[1]!_p1</definedName>
    <definedName name="sil" localSheetId="33">[1]!_p1</definedName>
    <definedName name="sil" localSheetId="53">[1]!_p1</definedName>
    <definedName name="sil" localSheetId="29">[1]!_p1</definedName>
    <definedName name="sil" localSheetId="49">[1]!_p1</definedName>
    <definedName name="sil" localSheetId="6">[1]!_p1</definedName>
    <definedName name="sil" localSheetId="41">[1]!_p1</definedName>
    <definedName name="sil" localSheetId="8">[1]!_p1</definedName>
    <definedName name="sil" localSheetId="43">[1]!_p1</definedName>
    <definedName name="sil" localSheetId="10">[1]!_p1</definedName>
    <definedName name="sil" localSheetId="37">[1]!_p1</definedName>
    <definedName name="sil" localSheetId="12">[1]!_p1</definedName>
    <definedName name="sil" localSheetId="51">[1]!_p1</definedName>
    <definedName name="sil" localSheetId="14">[1]!_p1</definedName>
    <definedName name="sil" localSheetId="23">[1]!_p1</definedName>
    <definedName name="sil" localSheetId="55">[0]!_p1</definedName>
    <definedName name="sil" localSheetId="47">[1]!_p1</definedName>
    <definedName name="sil" localSheetId="18">[1]!_p1</definedName>
    <definedName name="sil" localSheetId="45">[1]!_p1</definedName>
    <definedName name="sil" localSheetId="16">[1]!_p1</definedName>
    <definedName name="sil">[0]!_p1</definedName>
    <definedName name="sil_1">#N/A</definedName>
    <definedName name="sil_10">#N/A</definedName>
    <definedName name="sil_12">#N/A</definedName>
    <definedName name="sil_15">#N/A</definedName>
    <definedName name="sil_16">#N/A</definedName>
    <definedName name="sil_17">#N/A</definedName>
    <definedName name="sil_18">#N/A</definedName>
    <definedName name="sil_19">#N/A</definedName>
    <definedName name="sil_2">#N/A</definedName>
    <definedName name="sil_20">#N/A</definedName>
    <definedName name="sil_21">#N/A</definedName>
    <definedName name="sil_22">#N/A</definedName>
    <definedName name="sil_3">#N/A</definedName>
    <definedName name="sil_4">#N/A</definedName>
    <definedName name="sil_7">#N/A</definedName>
    <definedName name="sil_8">#N/A</definedName>
    <definedName name="silvia" localSheetId="39">[1]!____p1</definedName>
    <definedName name="silvia" localSheetId="20">[1]!____p1</definedName>
    <definedName name="silvia" localSheetId="4">[1]!____p1</definedName>
    <definedName name="silvia" localSheetId="25">[1]!____p1</definedName>
    <definedName name="silvia" localSheetId="27">[1]!____p1</definedName>
    <definedName name="silvia" localSheetId="31">[1]!____p1</definedName>
    <definedName name="silvia" localSheetId="35">[1]!____p1</definedName>
    <definedName name="silvia" localSheetId="33">[1]!____p1</definedName>
    <definedName name="silvia" localSheetId="53">[1]!____p1</definedName>
    <definedName name="silvia" localSheetId="29">[1]!____p1</definedName>
    <definedName name="silvia" localSheetId="49">[1]!____p1</definedName>
    <definedName name="silvia" localSheetId="6">[1]!____p1</definedName>
    <definedName name="silvia" localSheetId="41">[1]!____p1</definedName>
    <definedName name="silvia" localSheetId="8">[1]!____p1</definedName>
    <definedName name="silvia" localSheetId="43">[1]!____p1</definedName>
    <definedName name="silvia" localSheetId="10">[1]!____p1</definedName>
    <definedName name="silvia" localSheetId="37">[1]!____p1</definedName>
    <definedName name="silvia" localSheetId="12">[1]!____p1</definedName>
    <definedName name="silvia" localSheetId="51">[1]!____p1</definedName>
    <definedName name="silvia" localSheetId="14">[1]!____p1</definedName>
    <definedName name="silvia" localSheetId="23">[1]!____p1</definedName>
    <definedName name="silvia" localSheetId="55">[0]!____p1</definedName>
    <definedName name="silvia" localSheetId="47">[1]!____p1</definedName>
    <definedName name="silvia" localSheetId="18">[1]!____p1</definedName>
    <definedName name="silvia" localSheetId="45">[1]!____p1</definedName>
    <definedName name="silvia" localSheetId="16">[1]!____p1</definedName>
    <definedName name="silvia">[0]!____p1</definedName>
    <definedName name="SILVIO">#REF!</definedName>
    <definedName name="Sim">#REF!</definedName>
    <definedName name="simone">#REF!</definedName>
    <definedName name="SIMU">#REF!</definedName>
    <definedName name="simul">#REF!</definedName>
    <definedName name="Sisgep_Data">38398</definedName>
    <definedName name="Sisgep_Versao">"SE_1.0"</definedName>
    <definedName name="site">#REF!</definedName>
    <definedName name="size">#REF!</definedName>
    <definedName name="SJC">#REF!</definedName>
    <definedName name="SJR">#REF!</definedName>
    <definedName name="sky" localSheetId="25" hidden="1">{#N/A,#N/A,FALSE,"Sheet1 (2)"}</definedName>
    <definedName name="sky" localSheetId="27" hidden="1">{#N/A,#N/A,FALSE,"Sheet1 (2)"}</definedName>
    <definedName name="sky" localSheetId="31" hidden="1">{#N/A,#N/A,FALSE,"Sheet1 (2)"}</definedName>
    <definedName name="sky" localSheetId="29" hidden="1">{#N/A,#N/A,FALSE,"Sheet1 (2)"}</definedName>
    <definedName name="sky" localSheetId="23" hidden="1">{#N/A,#N/A,FALSE,"Sheet1 (2)"}</definedName>
    <definedName name="sky" localSheetId="55" hidden="1">{#N/A,#N/A,FALSE,"Sheet1 (2)"}</definedName>
    <definedName name="sky" hidden="1">{#N/A,#N/A,FALSE,"Sheet1 (2)"}</definedName>
    <definedName name="SL56HRH6">#REF!</definedName>
    <definedName name="slov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 localSheetId="25" hidden="1">{#N/A,#N/A,FALSE,"BALLANTINE´S ";#N/A,#N/A,FALSE,"FUNDADOR"}</definedName>
    <definedName name="SM" localSheetId="27" hidden="1">{#N/A,#N/A,FALSE,"BALLANTINE´S ";#N/A,#N/A,FALSE,"FUNDADOR"}</definedName>
    <definedName name="SM" localSheetId="31" hidden="1">{#N/A,#N/A,FALSE,"BALLANTINE´S ";#N/A,#N/A,FALSE,"FUNDADOR"}</definedName>
    <definedName name="SM" localSheetId="29" hidden="1">{#N/A,#N/A,FALSE,"BALLANTINE´S ";#N/A,#N/A,FALSE,"FUNDADOR"}</definedName>
    <definedName name="SM" localSheetId="23" hidden="1">{#N/A,#N/A,FALSE,"BALLANTINE´S ";#N/A,#N/A,FALSE,"FUNDADOR"}</definedName>
    <definedName name="SM" localSheetId="55" hidden="1">{#N/A,#N/A,FALSE,"BALLANTINE´S ";#N/A,#N/A,FALSE,"FUNDADOR"}</definedName>
    <definedName name="SM" hidden="1">{#N/A,#N/A,FALSE,"BALLANTINE´S ";#N/A,#N/A,FALSE,"FUNDADOR"}</definedName>
    <definedName name="Smoda" localSheetId="39">[1]!_p1</definedName>
    <definedName name="Smoda" localSheetId="20">[1]!_p1</definedName>
    <definedName name="Smoda" localSheetId="4">[1]!_p1</definedName>
    <definedName name="Smoda" localSheetId="25">[1]!_p1</definedName>
    <definedName name="Smoda" localSheetId="27">[1]!_p1</definedName>
    <definedName name="Smoda" localSheetId="31">[1]!_p1</definedName>
    <definedName name="Smoda" localSheetId="35">[1]!_p1</definedName>
    <definedName name="Smoda" localSheetId="33">[1]!_p1</definedName>
    <definedName name="Smoda" localSheetId="53">[1]!_p1</definedName>
    <definedName name="Smoda" localSheetId="29">[1]!_p1</definedName>
    <definedName name="Smoda" localSheetId="49">[1]!_p1</definedName>
    <definedName name="Smoda" localSheetId="6">[1]!_p1</definedName>
    <definedName name="Smoda" localSheetId="41">[1]!_p1</definedName>
    <definedName name="Smoda" localSheetId="8">[1]!_p1</definedName>
    <definedName name="Smoda" localSheetId="43">[1]!_p1</definedName>
    <definedName name="Smoda" localSheetId="10">[1]!_p1</definedName>
    <definedName name="Smoda" localSheetId="37">[1]!_p1</definedName>
    <definedName name="Smoda" localSheetId="12">[1]!_p1</definedName>
    <definedName name="Smoda" localSheetId="51">[1]!_p1</definedName>
    <definedName name="Smoda" localSheetId="14">[1]!_p1</definedName>
    <definedName name="Smoda" localSheetId="23">[1]!_p1</definedName>
    <definedName name="Smoda" localSheetId="55">[0]!_p1</definedName>
    <definedName name="Smoda" localSheetId="47">[1]!_p1</definedName>
    <definedName name="Smoda" localSheetId="18">[1]!_p1</definedName>
    <definedName name="Smoda" localSheetId="45">[1]!_p1</definedName>
    <definedName name="Smoda" localSheetId="16">[1]!_p1</definedName>
    <definedName name="Smoda">[0]!_p1</definedName>
    <definedName name="SMS" localSheetId="39">[1]!_p1</definedName>
    <definedName name="SMS" localSheetId="20">[1]!_p1</definedName>
    <definedName name="SMS" localSheetId="4">[1]!_p1</definedName>
    <definedName name="SMS" localSheetId="25">[1]!_p1</definedName>
    <definedName name="SMS" localSheetId="27">[1]!_p1</definedName>
    <definedName name="SMS" localSheetId="31">[1]!_p1</definedName>
    <definedName name="SMS" localSheetId="35">[1]!_p1</definedName>
    <definedName name="SMS" localSheetId="33">[1]!_p1</definedName>
    <definedName name="SMS" localSheetId="53">[1]!_p1</definedName>
    <definedName name="SMS" localSheetId="29">[1]!_p1</definedName>
    <definedName name="SMS" localSheetId="49">[1]!_p1</definedName>
    <definedName name="SMS" localSheetId="6">[1]!_p1</definedName>
    <definedName name="SMS" localSheetId="41">[1]!_p1</definedName>
    <definedName name="SMS" localSheetId="8">[1]!_p1</definedName>
    <definedName name="SMS" localSheetId="43">[1]!_p1</definedName>
    <definedName name="SMS" localSheetId="10">[1]!_p1</definedName>
    <definedName name="SMS" localSheetId="37">[1]!_p1</definedName>
    <definedName name="SMS" localSheetId="12">[1]!_p1</definedName>
    <definedName name="SMS" localSheetId="51">[1]!_p1</definedName>
    <definedName name="SMS" localSheetId="14">[1]!_p1</definedName>
    <definedName name="SMS" localSheetId="23">[1]!_p1</definedName>
    <definedName name="SMS" localSheetId="55">[0]!_p1</definedName>
    <definedName name="SMS" localSheetId="47">[1]!_p1</definedName>
    <definedName name="SMS" localSheetId="18">[1]!_p1</definedName>
    <definedName name="SMS" localSheetId="45">[1]!_p1</definedName>
    <definedName name="SMS" localSheetId="16">[1]!_p1</definedName>
    <definedName name="SMS">[0]!_p1</definedName>
    <definedName name="SMS_10">#N/A</definedName>
    <definedName name="SMS_15">#N/A</definedName>
    <definedName name="SMS_16">#N/A</definedName>
    <definedName name="SMS_17">#N/A</definedName>
    <definedName name="SMS_18">#N/A</definedName>
    <definedName name="SMS_19">#N/A</definedName>
    <definedName name="SMS_20">#N/A</definedName>
    <definedName name="SMS_22">#N/A</definedName>
    <definedName name="SMS_3">#N/A</definedName>
    <definedName name="SMS_8">#N/A</definedName>
    <definedName name="sn">#REF!</definedName>
    <definedName name="sna">#REF!</definedName>
    <definedName name="Snapchat">#REF!</definedName>
    <definedName name="Soft" localSheetId="25" hidden="1">{"det (May)",#N/A,FALSE,"June";"sum (MAY YTD)",#N/A,FALSE,"June YTD"}</definedName>
    <definedName name="Soft" localSheetId="27" hidden="1">{"det (May)",#N/A,FALSE,"June";"sum (MAY YTD)",#N/A,FALSE,"June YTD"}</definedName>
    <definedName name="Soft" localSheetId="31" hidden="1">{"det (May)",#N/A,FALSE,"June";"sum (MAY YTD)",#N/A,FALSE,"June YTD"}</definedName>
    <definedName name="Soft" localSheetId="29" hidden="1">{"det (May)",#N/A,FALSE,"June";"sum (MAY YTD)",#N/A,FALSE,"June YTD"}</definedName>
    <definedName name="Soft" localSheetId="23" hidden="1">{"det (May)",#N/A,FALSE,"June";"sum (MAY YTD)",#N/A,FALSE,"June YTD"}</definedName>
    <definedName name="Soft" localSheetId="55" hidden="1">{"det (May)",#N/A,FALSE,"June";"sum (MAY YTD)",#N/A,FALSE,"June YTD"}</definedName>
    <definedName name="Soft" hidden="1">{"det (May)",#N/A,FALSE,"June";"sum (MAY YTD)",#N/A,FALSE,"June YTD"}</definedName>
    <definedName name="sol" hidden="1">#REF!</definedName>
    <definedName name="SOLI" localSheetId="39">[1]!_p1</definedName>
    <definedName name="SOLI" localSheetId="20">[1]!_p1</definedName>
    <definedName name="SOLI" localSheetId="4">[1]!_p1</definedName>
    <definedName name="SOLI" localSheetId="25">[1]!_p1</definedName>
    <definedName name="SOLI" localSheetId="27">[1]!_p1</definedName>
    <definedName name="SOLI" localSheetId="31">[1]!_p1</definedName>
    <definedName name="SOLI" localSheetId="35">[1]!_p1</definedName>
    <definedName name="SOLI" localSheetId="33">[1]!_p1</definedName>
    <definedName name="SOLI" localSheetId="53">[1]!_p1</definedName>
    <definedName name="SOLI" localSheetId="29">[1]!_p1</definedName>
    <definedName name="SOLI" localSheetId="49">[1]!_p1</definedName>
    <definedName name="SOLI" localSheetId="6">[1]!_p1</definedName>
    <definedName name="SOLI" localSheetId="41">[1]!_p1</definedName>
    <definedName name="SOLI" localSheetId="8">[1]!_p1</definedName>
    <definedName name="SOLI" localSheetId="43">[1]!_p1</definedName>
    <definedName name="SOLI" localSheetId="10">[1]!_p1</definedName>
    <definedName name="SOLI" localSheetId="37">[1]!_p1</definedName>
    <definedName name="SOLI" localSheetId="12">[1]!_p1</definedName>
    <definedName name="SOLI" localSheetId="51">[1]!_p1</definedName>
    <definedName name="SOLI" localSheetId="14">[1]!_p1</definedName>
    <definedName name="SOLI" localSheetId="23">[1]!_p1</definedName>
    <definedName name="SOLI" localSheetId="55">[0]!_p1</definedName>
    <definedName name="SOLI" localSheetId="47">[1]!_p1</definedName>
    <definedName name="SOLI" localSheetId="18">[1]!_p1</definedName>
    <definedName name="SOLI" localSheetId="45">[1]!_p1</definedName>
    <definedName name="SOLI" localSheetId="16">[1]!_p1</definedName>
    <definedName name="SOLI">[0]!_p1</definedName>
    <definedName name="SOLI_1" localSheetId="39">_p1</definedName>
    <definedName name="SOLI_1" localSheetId="20">_p1</definedName>
    <definedName name="SOLI_1" localSheetId="4">_p1</definedName>
    <definedName name="SOLI_1" localSheetId="25">_p1</definedName>
    <definedName name="SOLI_1" localSheetId="27">_p1</definedName>
    <definedName name="SOLI_1" localSheetId="31">_p1</definedName>
    <definedName name="SOLI_1" localSheetId="35">_p1</definedName>
    <definedName name="SOLI_1" localSheetId="33">_p1</definedName>
    <definedName name="SOLI_1" localSheetId="53">_p1</definedName>
    <definedName name="SOLI_1" localSheetId="29">_p1</definedName>
    <definedName name="SOLI_1" localSheetId="49">_p1</definedName>
    <definedName name="SOLI_1" localSheetId="6">_p1</definedName>
    <definedName name="SOLI_1" localSheetId="41">_p1</definedName>
    <definedName name="SOLI_1" localSheetId="8">_p1</definedName>
    <definedName name="SOLI_1" localSheetId="43">_p1</definedName>
    <definedName name="SOLI_1" localSheetId="10">_p1</definedName>
    <definedName name="SOLI_1" localSheetId="37">_p1</definedName>
    <definedName name="SOLI_1" localSheetId="12">_p1</definedName>
    <definedName name="SOLI_1" localSheetId="51">_p1</definedName>
    <definedName name="SOLI_1" localSheetId="14">_p1</definedName>
    <definedName name="SOLI_1" localSheetId="23">_p1</definedName>
    <definedName name="SOLI_1" localSheetId="55">_p1</definedName>
    <definedName name="SOLI_1" localSheetId="47">_p1</definedName>
    <definedName name="SOLI_1" localSheetId="18">_p1</definedName>
    <definedName name="SOLI_1" localSheetId="45">_p1</definedName>
    <definedName name="SOLI_1" localSheetId="16">_p1</definedName>
    <definedName name="SOLI_1">_p1</definedName>
    <definedName name="SOLI_10">#N/A</definedName>
    <definedName name="SOLI_16">#N/A</definedName>
    <definedName name="SOLI_19">#N/A</definedName>
    <definedName name="SOLI_2">"_p1"</definedName>
    <definedName name="SOLI_22">#N/A</definedName>
    <definedName name="SOLI_3">#N/A</definedName>
    <definedName name="SOLI_4">"_p1"</definedName>
    <definedName name="soli1">#REF!</definedName>
    <definedName name="SOLICITAÇÃO_VIVO" localSheetId="39">[1]!_p1</definedName>
    <definedName name="SOLICITAÇÃO_VIVO" localSheetId="20">[1]!_p1</definedName>
    <definedName name="SOLICITAÇÃO_VIVO" localSheetId="4">[1]!_p1</definedName>
    <definedName name="SOLICITAÇÃO_VIVO" localSheetId="25">[1]!_p1</definedName>
    <definedName name="SOLICITAÇÃO_VIVO" localSheetId="27">[1]!_p1</definedName>
    <definedName name="SOLICITAÇÃO_VIVO" localSheetId="31">[1]!_p1</definedName>
    <definedName name="SOLICITAÇÃO_VIVO" localSheetId="35">[1]!_p1</definedName>
    <definedName name="SOLICITAÇÃO_VIVO" localSheetId="33">[1]!_p1</definedName>
    <definedName name="SOLICITAÇÃO_VIVO" localSheetId="53">[1]!_p1</definedName>
    <definedName name="SOLICITAÇÃO_VIVO" localSheetId="29">[1]!_p1</definedName>
    <definedName name="SOLICITAÇÃO_VIVO" localSheetId="49">[1]!_p1</definedName>
    <definedName name="SOLICITAÇÃO_VIVO" localSheetId="6">[1]!_p1</definedName>
    <definedName name="SOLICITAÇÃO_VIVO" localSheetId="41">[1]!_p1</definedName>
    <definedName name="SOLICITAÇÃO_VIVO" localSheetId="8">[1]!_p1</definedName>
    <definedName name="SOLICITAÇÃO_VIVO" localSheetId="43">[1]!_p1</definedName>
    <definedName name="SOLICITAÇÃO_VIVO" localSheetId="10">[1]!_p1</definedName>
    <definedName name="SOLICITAÇÃO_VIVO" localSheetId="37">[1]!_p1</definedName>
    <definedName name="SOLICITAÇÃO_VIVO" localSheetId="12">[1]!_p1</definedName>
    <definedName name="SOLICITAÇÃO_VIVO" localSheetId="51">[1]!_p1</definedName>
    <definedName name="SOLICITAÇÃO_VIVO" localSheetId="14">[1]!_p1</definedName>
    <definedName name="SOLICITAÇÃO_VIVO" localSheetId="23">[1]!_p1</definedName>
    <definedName name="SOLICITAÇÃO_VIVO" localSheetId="55">[0]!_p1</definedName>
    <definedName name="SOLICITAÇÃO_VIVO" localSheetId="47">[1]!_p1</definedName>
    <definedName name="SOLICITAÇÃO_VIVO" localSheetId="18">[1]!_p1</definedName>
    <definedName name="SOLICITAÇÃO_VIVO" localSheetId="45">[1]!_p1</definedName>
    <definedName name="SOLICITAÇÃO_VIVO" localSheetId="16">[1]!_p1</definedName>
    <definedName name="SOLICITAÇÃO_VIVO">[0]!_p1</definedName>
    <definedName name="SOLICITAÇÃO_VIVO_1" localSheetId="39">_p1</definedName>
    <definedName name="SOLICITAÇÃO_VIVO_1" localSheetId="20">_p1</definedName>
    <definedName name="SOLICITAÇÃO_VIVO_1" localSheetId="4">_p1</definedName>
    <definedName name="SOLICITAÇÃO_VIVO_1" localSheetId="25">_p1</definedName>
    <definedName name="SOLICITAÇÃO_VIVO_1" localSheetId="27">_p1</definedName>
    <definedName name="SOLICITAÇÃO_VIVO_1" localSheetId="31">_p1</definedName>
    <definedName name="SOLICITAÇÃO_VIVO_1" localSheetId="35">_p1</definedName>
    <definedName name="SOLICITAÇÃO_VIVO_1" localSheetId="33">_p1</definedName>
    <definedName name="SOLICITAÇÃO_VIVO_1" localSheetId="53">_p1</definedName>
    <definedName name="SOLICITAÇÃO_VIVO_1" localSheetId="29">_p1</definedName>
    <definedName name="SOLICITAÇÃO_VIVO_1" localSheetId="49">_p1</definedName>
    <definedName name="SOLICITAÇÃO_VIVO_1" localSheetId="6">_p1</definedName>
    <definedName name="SOLICITAÇÃO_VIVO_1" localSheetId="41">_p1</definedName>
    <definedName name="SOLICITAÇÃO_VIVO_1" localSheetId="8">_p1</definedName>
    <definedName name="SOLICITAÇÃO_VIVO_1" localSheetId="43">_p1</definedName>
    <definedName name="SOLICITAÇÃO_VIVO_1" localSheetId="10">_p1</definedName>
    <definedName name="SOLICITAÇÃO_VIVO_1" localSheetId="37">_p1</definedName>
    <definedName name="SOLICITAÇÃO_VIVO_1" localSheetId="12">_p1</definedName>
    <definedName name="SOLICITAÇÃO_VIVO_1" localSheetId="51">_p1</definedName>
    <definedName name="SOLICITAÇÃO_VIVO_1" localSheetId="14">_p1</definedName>
    <definedName name="SOLICITAÇÃO_VIVO_1" localSheetId="23">_p1</definedName>
    <definedName name="SOLICITAÇÃO_VIVO_1" localSheetId="55">_p1</definedName>
    <definedName name="SOLICITAÇÃO_VIVO_1" localSheetId="47">_p1</definedName>
    <definedName name="SOLICITAÇÃO_VIVO_1" localSheetId="18">_p1</definedName>
    <definedName name="SOLICITAÇÃO_VIVO_1" localSheetId="45">_p1</definedName>
    <definedName name="SOLICITAÇÃO_VIVO_1" localSheetId="16">_p1</definedName>
    <definedName name="SOLICITAÇÃO_VIVO_1">_p1</definedName>
    <definedName name="SOLICITAÇÃO_VIVO_10">#N/A</definedName>
    <definedName name="SOLICITAÇÃO_VIVO_16">#N/A</definedName>
    <definedName name="SOLICITAÇÃO_VIVO_19">#N/A</definedName>
    <definedName name="SOLICITAÇÃO_VIVO_2">"_p1"</definedName>
    <definedName name="SOLICITAÇÃO_VIVO_22">#N/A</definedName>
    <definedName name="SOLICITAÇÃO_VIVO_3">#N/A</definedName>
    <definedName name="SOLICITAÇÃO_VIVO_4">"_p1"</definedName>
    <definedName name="soma">#REF!</definedName>
    <definedName name="SOR">#REF!</definedName>
    <definedName name="sort" localSheetId="25" hidden="1">{"'Comercial'!$A$1:$K$258","'Comercial'!$A$1:$K$257"}</definedName>
    <definedName name="sort" localSheetId="27" hidden="1">{"'Comercial'!$A$1:$K$258","'Comercial'!$A$1:$K$257"}</definedName>
    <definedName name="sort" localSheetId="31" hidden="1">{"'Comercial'!$A$1:$K$258","'Comercial'!$A$1:$K$257"}</definedName>
    <definedName name="sort" localSheetId="29" hidden="1">{"'Comercial'!$A$1:$K$258","'Comercial'!$A$1:$K$257"}</definedName>
    <definedName name="sort" localSheetId="23" hidden="1">{"'Comercial'!$A$1:$K$258","'Comercial'!$A$1:$K$257"}</definedName>
    <definedName name="sort" localSheetId="55" hidden="1">{"'Comercial'!$A$1:$K$258","'Comercial'!$A$1:$K$257"}</definedName>
    <definedName name="sort" hidden="1">{"'Comercial'!$A$1:$K$258","'Comercial'!$A$1:$K$257"}</definedName>
    <definedName name="sorte" localSheetId="25" hidden="1">{"'Comercial'!$A$1:$K$258","'Comercial'!$A$1:$K$257"}</definedName>
    <definedName name="sorte" localSheetId="27" hidden="1">{"'Comercial'!$A$1:$K$258","'Comercial'!$A$1:$K$257"}</definedName>
    <definedName name="sorte" localSheetId="31" hidden="1">{"'Comercial'!$A$1:$K$258","'Comercial'!$A$1:$K$257"}</definedName>
    <definedName name="sorte" localSheetId="29" hidden="1">{"'Comercial'!$A$1:$K$258","'Comercial'!$A$1:$K$257"}</definedName>
    <definedName name="sorte" localSheetId="23" hidden="1">{"'Comercial'!$A$1:$K$258","'Comercial'!$A$1:$K$257"}</definedName>
    <definedName name="sorte" localSheetId="55" hidden="1">{"'Comercial'!$A$1:$K$258","'Comercial'!$A$1:$K$257"}</definedName>
    <definedName name="sorte" hidden="1">{"'Comercial'!$A$1:$K$258","'Comercial'!$A$1:$K$257"}</definedName>
    <definedName name="Sorteio" localSheetId="25" hidden="1">{#N/A,#N/A,FALSE,"Fone das Praças"}</definedName>
    <definedName name="Sorteio" localSheetId="27" hidden="1">{#N/A,#N/A,FALSE,"Fone das Praças"}</definedName>
    <definedName name="Sorteio" localSheetId="31" hidden="1">{#N/A,#N/A,FALSE,"Fone das Praças"}</definedName>
    <definedName name="Sorteio" localSheetId="29" hidden="1">{#N/A,#N/A,FALSE,"Fone das Praças"}</definedName>
    <definedName name="Sorteio" localSheetId="23" hidden="1">{#N/A,#N/A,FALSE,"Fone das Praças"}</definedName>
    <definedName name="Sorteio" localSheetId="55" hidden="1">{#N/A,#N/A,FALSE,"Fone das Praças"}</definedName>
    <definedName name="Sorteio" hidden="1">{#N/A,#N/A,FALSE,"Fone das Praças"}</definedName>
    <definedName name="SORVETES">#REF!</definedName>
    <definedName name="South">#REF!</definedName>
    <definedName name="South_1">#REF!</definedName>
    <definedName name="South_2">#REF!</definedName>
    <definedName name="South_3">#REF!</definedName>
    <definedName name="sp" localSheetId="39">[1]!_p1</definedName>
    <definedName name="sp" localSheetId="20">[1]!_p1</definedName>
    <definedName name="sp" localSheetId="4">[1]!_p1</definedName>
    <definedName name="sp" localSheetId="25">[1]!_p1</definedName>
    <definedName name="sp" localSheetId="27">[1]!_p1</definedName>
    <definedName name="sp" localSheetId="31">[1]!_p1</definedName>
    <definedName name="sp" localSheetId="35">[1]!_p1</definedName>
    <definedName name="sp" localSheetId="33">[1]!_p1</definedName>
    <definedName name="sp" localSheetId="53">[1]!_p1</definedName>
    <definedName name="sp" localSheetId="29">[1]!_p1</definedName>
    <definedName name="sp" localSheetId="49">[1]!_p1</definedName>
    <definedName name="sp" localSheetId="6">[1]!_p1</definedName>
    <definedName name="sp" localSheetId="41">[1]!_p1</definedName>
    <definedName name="sp" localSheetId="8">[1]!_p1</definedName>
    <definedName name="sp" localSheetId="43">[1]!_p1</definedName>
    <definedName name="sp" localSheetId="10">[1]!_p1</definedName>
    <definedName name="sp" localSheetId="37">[1]!_p1</definedName>
    <definedName name="sp" localSheetId="12">[1]!_p1</definedName>
    <definedName name="sp" localSheetId="51">[1]!_p1</definedName>
    <definedName name="sp" localSheetId="14">[1]!_p1</definedName>
    <definedName name="sp" localSheetId="23">[1]!_p1</definedName>
    <definedName name="sp" localSheetId="55">[0]!_p1</definedName>
    <definedName name="sp" localSheetId="47">[1]!_p1</definedName>
    <definedName name="sp" localSheetId="18">[1]!_p1</definedName>
    <definedName name="sp" localSheetId="45">[1]!_p1</definedName>
    <definedName name="sp" localSheetId="16">[1]!_p1</definedName>
    <definedName name="sp">[0]!_p1</definedName>
    <definedName name="sp_1" localSheetId="39">_p1</definedName>
    <definedName name="sp_1" localSheetId="20">_p1</definedName>
    <definedName name="sp_1" localSheetId="4">_p1</definedName>
    <definedName name="sp_1" localSheetId="25">_p1</definedName>
    <definedName name="sp_1" localSheetId="27">_p1</definedName>
    <definedName name="sp_1" localSheetId="31">_p1</definedName>
    <definedName name="sp_1" localSheetId="35">_p1</definedName>
    <definedName name="sp_1" localSheetId="33">_p1</definedName>
    <definedName name="sp_1" localSheetId="53">_p1</definedName>
    <definedName name="sp_1" localSheetId="29">_p1</definedName>
    <definedName name="sp_1" localSheetId="49">_p1</definedName>
    <definedName name="sp_1" localSheetId="6">_p1</definedName>
    <definedName name="sp_1" localSheetId="41">_p1</definedName>
    <definedName name="sp_1" localSheetId="8">_p1</definedName>
    <definedName name="sp_1" localSheetId="43">_p1</definedName>
    <definedName name="sp_1" localSheetId="10">_p1</definedName>
    <definedName name="sp_1" localSheetId="37">_p1</definedName>
    <definedName name="sp_1" localSheetId="12">_p1</definedName>
    <definedName name="sp_1" localSheetId="51">_p1</definedName>
    <definedName name="sp_1" localSheetId="14">_p1</definedName>
    <definedName name="sp_1" localSheetId="23">_p1</definedName>
    <definedName name="sp_1" localSheetId="55">_p1</definedName>
    <definedName name="sp_1" localSheetId="47">_p1</definedName>
    <definedName name="sp_1" localSheetId="18">_p1</definedName>
    <definedName name="sp_1" localSheetId="45">_p1</definedName>
    <definedName name="sp_1" localSheetId="16">_p1</definedName>
    <definedName name="sp_1">_p1</definedName>
    <definedName name="sp_10">#N/A</definedName>
    <definedName name="sp_16">#N/A</definedName>
    <definedName name="sp_19">#N/A</definedName>
    <definedName name="sp_2">"_p1"</definedName>
    <definedName name="sp_22">#N/A</definedName>
    <definedName name="sp_3">#N/A</definedName>
    <definedName name="sp_4">"_p1"</definedName>
    <definedName name="Space">#REF!</definedName>
    <definedName name="spi" localSheetId="39">[1]!_p1</definedName>
    <definedName name="spi" localSheetId="20">[1]!_p1</definedName>
    <definedName name="spi" localSheetId="4">[1]!_p1</definedName>
    <definedName name="spi" localSheetId="25">[1]!_p1</definedName>
    <definedName name="spi" localSheetId="27">[1]!_p1</definedName>
    <definedName name="spi" localSheetId="31">[1]!_p1</definedName>
    <definedName name="spi" localSheetId="35">[1]!_p1</definedName>
    <definedName name="spi" localSheetId="33">[1]!_p1</definedName>
    <definedName name="spi" localSheetId="53">[1]!_p1</definedName>
    <definedName name="spi" localSheetId="29">[1]!_p1</definedName>
    <definedName name="spi" localSheetId="49">[1]!_p1</definedName>
    <definedName name="spi" localSheetId="6">[1]!_p1</definedName>
    <definedName name="spi" localSheetId="41">[1]!_p1</definedName>
    <definedName name="spi" localSheetId="8">[1]!_p1</definedName>
    <definedName name="spi" localSheetId="43">[1]!_p1</definedName>
    <definedName name="spi" localSheetId="10">[1]!_p1</definedName>
    <definedName name="spi" localSheetId="37">[1]!_p1</definedName>
    <definedName name="spi" localSheetId="12">[1]!_p1</definedName>
    <definedName name="spi" localSheetId="51">[1]!_p1</definedName>
    <definedName name="spi" localSheetId="14">[1]!_p1</definedName>
    <definedName name="spi" localSheetId="23">[1]!_p1</definedName>
    <definedName name="spi" localSheetId="55">[0]!_p1</definedName>
    <definedName name="spi" localSheetId="47">[1]!_p1</definedName>
    <definedName name="spi" localSheetId="18">[1]!_p1</definedName>
    <definedName name="spi" localSheetId="45">[1]!_p1</definedName>
    <definedName name="spi" localSheetId="16">[1]!_p1</definedName>
    <definedName name="spi">[0]!_p1</definedName>
    <definedName name="spi_1" localSheetId="39">_p1</definedName>
    <definedName name="spi_1" localSheetId="20">_p1</definedName>
    <definedName name="spi_1" localSheetId="4">_p1</definedName>
    <definedName name="spi_1" localSheetId="25">_p1</definedName>
    <definedName name="spi_1" localSheetId="27">_p1</definedName>
    <definedName name="spi_1" localSheetId="31">_p1</definedName>
    <definedName name="spi_1" localSheetId="35">_p1</definedName>
    <definedName name="spi_1" localSheetId="33">_p1</definedName>
    <definedName name="spi_1" localSheetId="53">_p1</definedName>
    <definedName name="spi_1" localSheetId="29">_p1</definedName>
    <definedName name="spi_1" localSheetId="49">_p1</definedName>
    <definedName name="spi_1" localSheetId="6">_p1</definedName>
    <definedName name="spi_1" localSheetId="41">_p1</definedName>
    <definedName name="spi_1" localSheetId="8">_p1</definedName>
    <definedName name="spi_1" localSheetId="43">_p1</definedName>
    <definedName name="spi_1" localSheetId="10">_p1</definedName>
    <definedName name="spi_1" localSheetId="37">_p1</definedName>
    <definedName name="spi_1" localSheetId="12">_p1</definedName>
    <definedName name="spi_1" localSheetId="51">_p1</definedName>
    <definedName name="spi_1" localSheetId="14">_p1</definedName>
    <definedName name="spi_1" localSheetId="23">_p1</definedName>
    <definedName name="spi_1" localSheetId="55">_p1</definedName>
    <definedName name="spi_1" localSheetId="47">_p1</definedName>
    <definedName name="spi_1" localSheetId="18">_p1</definedName>
    <definedName name="spi_1" localSheetId="45">_p1</definedName>
    <definedName name="spi_1" localSheetId="16">_p1</definedName>
    <definedName name="spi_1">_p1</definedName>
    <definedName name="spi_10">#N/A</definedName>
    <definedName name="spi_16">#N/A</definedName>
    <definedName name="spi_19">#N/A</definedName>
    <definedName name="spi_2">"_p1"</definedName>
    <definedName name="spi_22">#N/A</definedName>
    <definedName name="spi_3">#N/A</definedName>
    <definedName name="spi_4">"_p1"</definedName>
    <definedName name="SPORTV">#REF!</definedName>
    <definedName name="SPORTV2">#REF!</definedName>
    <definedName name="SPORTV3">#REF!</definedName>
    <definedName name="ss">#REF!</definedName>
    <definedName name="ss_1" localSheetId="39">_______p1</definedName>
    <definedName name="ss_1" localSheetId="20">_______p1</definedName>
    <definedName name="ss_1" localSheetId="4">_______p1</definedName>
    <definedName name="ss_1" localSheetId="25">_______p1</definedName>
    <definedName name="ss_1" localSheetId="27">_______p1</definedName>
    <definedName name="ss_1" localSheetId="31">_______p1</definedName>
    <definedName name="ss_1" localSheetId="35">_______p1</definedName>
    <definedName name="ss_1" localSheetId="33">_______p1</definedName>
    <definedName name="ss_1" localSheetId="53">_______p1</definedName>
    <definedName name="ss_1" localSheetId="29">_______p1</definedName>
    <definedName name="ss_1" localSheetId="49">_______p1</definedName>
    <definedName name="ss_1" localSheetId="6">_______p1</definedName>
    <definedName name="ss_1" localSheetId="41">_______p1</definedName>
    <definedName name="ss_1" localSheetId="8">_______p1</definedName>
    <definedName name="ss_1" localSheetId="43">_______p1</definedName>
    <definedName name="ss_1" localSheetId="10">_______p1</definedName>
    <definedName name="ss_1" localSheetId="37">_______p1</definedName>
    <definedName name="ss_1" localSheetId="12">_______p1</definedName>
    <definedName name="ss_1" localSheetId="51">_______p1</definedName>
    <definedName name="ss_1" localSheetId="14">_______p1</definedName>
    <definedName name="ss_1" localSheetId="23">_______p1</definedName>
    <definedName name="ss_1" localSheetId="55">_______p1</definedName>
    <definedName name="ss_1" localSheetId="47">_______p1</definedName>
    <definedName name="ss_1" localSheetId="18">_______p1</definedName>
    <definedName name="ss_1" localSheetId="45">_______p1</definedName>
    <definedName name="ss_1" localSheetId="16">_______p1</definedName>
    <definedName name="ss_1">_______p1</definedName>
    <definedName name="ss_10">#N/A</definedName>
    <definedName name="ss_15">#N/A</definedName>
    <definedName name="ss_16">#N/A</definedName>
    <definedName name="ss_17">#N/A</definedName>
    <definedName name="ss_18">#N/A</definedName>
    <definedName name="ss_19">#N/A</definedName>
    <definedName name="ss_2" localSheetId="39">_______p1</definedName>
    <definedName name="ss_2" localSheetId="20">_______p1</definedName>
    <definedName name="ss_2" localSheetId="4">_______p1</definedName>
    <definedName name="ss_2" localSheetId="25">_______p1</definedName>
    <definedName name="ss_2" localSheetId="27">_______p1</definedName>
    <definedName name="ss_2" localSheetId="31">_______p1</definedName>
    <definedName name="ss_2" localSheetId="35">_______p1</definedName>
    <definedName name="ss_2" localSheetId="33">_______p1</definedName>
    <definedName name="ss_2" localSheetId="53">_______p1</definedName>
    <definedName name="ss_2" localSheetId="29">_______p1</definedName>
    <definedName name="ss_2" localSheetId="49">_______p1</definedName>
    <definedName name="ss_2" localSheetId="6">_______p1</definedName>
    <definedName name="ss_2" localSheetId="41">_______p1</definedName>
    <definedName name="ss_2" localSheetId="8">_______p1</definedName>
    <definedName name="ss_2" localSheetId="43">_______p1</definedName>
    <definedName name="ss_2" localSheetId="10">_______p1</definedName>
    <definedName name="ss_2" localSheetId="37">_______p1</definedName>
    <definedName name="ss_2" localSheetId="12">_______p1</definedName>
    <definedName name="ss_2" localSheetId="51">_______p1</definedName>
    <definedName name="ss_2" localSheetId="14">_______p1</definedName>
    <definedName name="ss_2" localSheetId="23">_______p1</definedName>
    <definedName name="ss_2" localSheetId="55">_______p1</definedName>
    <definedName name="ss_2" localSheetId="47">_______p1</definedName>
    <definedName name="ss_2" localSheetId="18">_______p1</definedName>
    <definedName name="ss_2" localSheetId="45">_______p1</definedName>
    <definedName name="ss_2" localSheetId="16">_______p1</definedName>
    <definedName name="ss_2">_______p1</definedName>
    <definedName name="ss_20">#N/A</definedName>
    <definedName name="ss_22">#N/A</definedName>
    <definedName name="ss_3">#N/A</definedName>
    <definedName name="ss_4" localSheetId="39">_______p1</definedName>
    <definedName name="ss_4" localSheetId="20">_______p1</definedName>
    <definedName name="ss_4" localSheetId="4">_______p1</definedName>
    <definedName name="ss_4" localSheetId="25">_______p1</definedName>
    <definedName name="ss_4" localSheetId="27">_______p1</definedName>
    <definedName name="ss_4" localSheetId="31">_______p1</definedName>
    <definedName name="ss_4" localSheetId="35">_______p1</definedName>
    <definedName name="ss_4" localSheetId="33">_______p1</definedName>
    <definedName name="ss_4" localSheetId="53">_______p1</definedName>
    <definedName name="ss_4" localSheetId="29">_______p1</definedName>
    <definedName name="ss_4" localSheetId="49">_______p1</definedName>
    <definedName name="ss_4" localSheetId="6">_______p1</definedName>
    <definedName name="ss_4" localSheetId="41">_______p1</definedName>
    <definedName name="ss_4" localSheetId="8">_______p1</definedName>
    <definedName name="ss_4" localSheetId="43">_______p1</definedName>
    <definedName name="ss_4" localSheetId="10">_______p1</definedName>
    <definedName name="ss_4" localSheetId="37">_______p1</definedName>
    <definedName name="ss_4" localSheetId="12">_______p1</definedName>
    <definedName name="ss_4" localSheetId="51">_______p1</definedName>
    <definedName name="ss_4" localSheetId="14">_______p1</definedName>
    <definedName name="ss_4" localSheetId="23">_______p1</definedName>
    <definedName name="ss_4" localSheetId="55">_______p1</definedName>
    <definedName name="ss_4" localSheetId="47">_______p1</definedName>
    <definedName name="ss_4" localSheetId="18">_______p1</definedName>
    <definedName name="ss_4" localSheetId="45">_______p1</definedName>
    <definedName name="ss_4" localSheetId="16">_______p1</definedName>
    <definedName name="ss_4">_______p1</definedName>
    <definedName name="ss_8">#N/A</definedName>
    <definedName name="ssa" localSheetId="39">[1]!_p1</definedName>
    <definedName name="ssa" localSheetId="20">[1]!_p1</definedName>
    <definedName name="ssa" localSheetId="4">[1]!_p1</definedName>
    <definedName name="ssa" localSheetId="25">[1]!_p1</definedName>
    <definedName name="ssa" localSheetId="27">[1]!_p1</definedName>
    <definedName name="ssa" localSheetId="31">[1]!_p1</definedName>
    <definedName name="ssa" localSheetId="35">[1]!_p1</definedName>
    <definedName name="ssa" localSheetId="33">[1]!_p1</definedName>
    <definedName name="ssa" localSheetId="53">[1]!_p1</definedName>
    <definedName name="ssa" localSheetId="29">[1]!_p1</definedName>
    <definedName name="ssa" localSheetId="49">[1]!_p1</definedName>
    <definedName name="ssa" localSheetId="6">[1]!_p1</definedName>
    <definedName name="ssa" localSheetId="41">[1]!_p1</definedName>
    <definedName name="ssa" localSheetId="8">[1]!_p1</definedName>
    <definedName name="ssa" localSheetId="43">[1]!_p1</definedName>
    <definedName name="ssa" localSheetId="10">[1]!_p1</definedName>
    <definedName name="ssa" localSheetId="37">[1]!_p1</definedName>
    <definedName name="ssa" localSheetId="12">[1]!_p1</definedName>
    <definedName name="ssa" localSheetId="51">[1]!_p1</definedName>
    <definedName name="ssa" localSheetId="14">[1]!_p1</definedName>
    <definedName name="ssa" localSheetId="23">[1]!_p1</definedName>
    <definedName name="ssa" localSheetId="55">[0]!_p1</definedName>
    <definedName name="ssa" localSheetId="47">[1]!_p1</definedName>
    <definedName name="ssa" localSheetId="18">[1]!_p1</definedName>
    <definedName name="ssa" localSheetId="45">[1]!_p1</definedName>
    <definedName name="ssa" localSheetId="16">[1]!_p1</definedName>
    <definedName name="ssa">[0]!_p1</definedName>
    <definedName name="ssaaaaaaaa" localSheetId="25" hidden="1">{#N/A,#N/A,FALSE,"CARATUL";#N/A,#N/A,FALSE,"PROFIT AND LOSS";#N/A,#N/A,FALSE,"GRAFICO_PBT";#N/A,#N/A,FALSE,"EXPLIC.VARIANTE";#N/A,#N/A,FALSE,"GENERAL EXP.AREA"}</definedName>
    <definedName name="ssaaaaaaaa" localSheetId="27" hidden="1">{#N/A,#N/A,FALSE,"CARATUL";#N/A,#N/A,FALSE,"PROFIT AND LOSS";#N/A,#N/A,FALSE,"GRAFICO_PBT";#N/A,#N/A,FALSE,"EXPLIC.VARIANTE";#N/A,#N/A,FALSE,"GENERAL EXP.AREA"}</definedName>
    <definedName name="ssaaaaaaaa" localSheetId="31" hidden="1">{#N/A,#N/A,FALSE,"CARATUL";#N/A,#N/A,FALSE,"PROFIT AND LOSS";#N/A,#N/A,FALSE,"GRAFICO_PBT";#N/A,#N/A,FALSE,"EXPLIC.VARIANTE";#N/A,#N/A,FALSE,"GENERAL EXP.AREA"}</definedName>
    <definedName name="ssaaaaaaaa" localSheetId="29" hidden="1">{#N/A,#N/A,FALSE,"CARATUL";#N/A,#N/A,FALSE,"PROFIT AND LOSS";#N/A,#N/A,FALSE,"GRAFICO_PBT";#N/A,#N/A,FALSE,"EXPLIC.VARIANTE";#N/A,#N/A,FALSE,"GENERAL EXP.AREA"}</definedName>
    <definedName name="ssaaaaaaaa" localSheetId="23" hidden="1">{#N/A,#N/A,FALSE,"CARATUL";#N/A,#N/A,FALSE,"PROFIT AND LOSS";#N/A,#N/A,FALSE,"GRAFICO_PBT";#N/A,#N/A,FALSE,"EXPLIC.VARIANTE";#N/A,#N/A,FALSE,"GENERAL EXP.AREA"}</definedName>
    <definedName name="ssaaaaaaaa" localSheetId="55" hidden="1">{#N/A,#N/A,FALSE,"CARATUL";#N/A,#N/A,FALSE,"PROFIT AND LOSS";#N/A,#N/A,FALSE,"GRAFICO_PBT";#N/A,#N/A,FALSE,"EXPLIC.VARIANTE";#N/A,#N/A,FALSE,"GENERAL EXP.AREA"}</definedName>
    <definedName name="ssaaaaaaaa" hidden="1">{#N/A,#N/A,FALSE,"CARATUL";#N/A,#N/A,FALSE,"PROFIT AND LOSS";#N/A,#N/A,FALSE,"GRAFICO_PBT";#N/A,#N/A,FALSE,"EXPLIC.VARIANTE";#N/A,#N/A,FALSE,"GENERAL EXP.AREA"}</definedName>
    <definedName name="ssd">#REF!</definedName>
    <definedName name="ssdsd">#REF!</definedName>
    <definedName name="ssjnkjn">#REF!</definedName>
    <definedName name="sss" localSheetId="39">[1]!_p1</definedName>
    <definedName name="sss" localSheetId="20">[1]!_p1</definedName>
    <definedName name="sss" localSheetId="4">[1]!_p1</definedName>
    <definedName name="sss" localSheetId="25">[1]!_p1</definedName>
    <definedName name="sss" localSheetId="27">[1]!_p1</definedName>
    <definedName name="sss" localSheetId="31">[1]!_p1</definedName>
    <definedName name="sss" localSheetId="35">[1]!_p1</definedName>
    <definedName name="sss" localSheetId="33">[1]!_p1</definedName>
    <definedName name="sss" localSheetId="53">[1]!_p1</definedName>
    <definedName name="sss" localSheetId="29">[1]!_p1</definedName>
    <definedName name="sss" localSheetId="49">[1]!_p1</definedName>
    <definedName name="sss" localSheetId="6">[1]!_p1</definedName>
    <definedName name="sss" localSheetId="41">[1]!_p1</definedName>
    <definedName name="sss" localSheetId="8">[1]!_p1</definedName>
    <definedName name="sss" localSheetId="43">[1]!_p1</definedName>
    <definedName name="sss" localSheetId="10">[1]!_p1</definedName>
    <definedName name="sss" localSheetId="37">[1]!_p1</definedName>
    <definedName name="sss" localSheetId="12">[1]!_p1</definedName>
    <definedName name="sss" localSheetId="51">[1]!_p1</definedName>
    <definedName name="sss" localSheetId="14">[1]!_p1</definedName>
    <definedName name="sss" localSheetId="23">[1]!_p1</definedName>
    <definedName name="sss" localSheetId="55">[0]!_p1</definedName>
    <definedName name="sss" localSheetId="47">[1]!_p1</definedName>
    <definedName name="sss" localSheetId="18">[1]!_p1</definedName>
    <definedName name="sss" localSheetId="45">[1]!_p1</definedName>
    <definedName name="sss" localSheetId="16">[1]!_p1</definedName>
    <definedName name="sss">[0]!_p1</definedName>
    <definedName name="sss_1" localSheetId="39">_p1</definedName>
    <definedName name="sss_1" localSheetId="20">_p1</definedName>
    <definedName name="sss_1" localSheetId="4">_p1</definedName>
    <definedName name="sss_1" localSheetId="25">_p1</definedName>
    <definedName name="sss_1" localSheetId="27">_p1</definedName>
    <definedName name="sss_1" localSheetId="31">_p1</definedName>
    <definedName name="sss_1" localSheetId="35">_p1</definedName>
    <definedName name="sss_1" localSheetId="33">_p1</definedName>
    <definedName name="sss_1" localSheetId="53">_p1</definedName>
    <definedName name="sss_1" localSheetId="29">_p1</definedName>
    <definedName name="sss_1" localSheetId="49">_p1</definedName>
    <definedName name="sss_1" localSheetId="6">_p1</definedName>
    <definedName name="sss_1" localSheetId="41">_p1</definedName>
    <definedName name="sss_1" localSheetId="8">_p1</definedName>
    <definedName name="sss_1" localSheetId="43">_p1</definedName>
    <definedName name="sss_1" localSheetId="10">_p1</definedName>
    <definedName name="sss_1" localSheetId="37">_p1</definedName>
    <definedName name="sss_1" localSheetId="12">_p1</definedName>
    <definedName name="sss_1" localSheetId="51">_p1</definedName>
    <definedName name="sss_1" localSheetId="14">_p1</definedName>
    <definedName name="sss_1" localSheetId="23">_p1</definedName>
    <definedName name="sss_1" localSheetId="55">_p1</definedName>
    <definedName name="sss_1" localSheetId="47">_p1</definedName>
    <definedName name="sss_1" localSheetId="18">_p1</definedName>
    <definedName name="sss_1" localSheetId="45">_p1</definedName>
    <definedName name="sss_1" localSheetId="16">_p1</definedName>
    <definedName name="sss_1">_p1</definedName>
    <definedName name="sss_2" localSheetId="39">_p1</definedName>
    <definedName name="sss_2" localSheetId="20">_p1</definedName>
    <definedName name="sss_2" localSheetId="4">_p1</definedName>
    <definedName name="sss_2" localSheetId="25">_p1</definedName>
    <definedName name="sss_2" localSheetId="27">_p1</definedName>
    <definedName name="sss_2" localSheetId="31">_p1</definedName>
    <definedName name="sss_2" localSheetId="35">_p1</definedName>
    <definedName name="sss_2" localSheetId="33">_p1</definedName>
    <definedName name="sss_2" localSheetId="53">_p1</definedName>
    <definedName name="sss_2" localSheetId="29">_p1</definedName>
    <definedName name="sss_2" localSheetId="49">_p1</definedName>
    <definedName name="sss_2" localSheetId="6">_p1</definedName>
    <definedName name="sss_2" localSheetId="41">_p1</definedName>
    <definedName name="sss_2" localSheetId="8">_p1</definedName>
    <definedName name="sss_2" localSheetId="43">_p1</definedName>
    <definedName name="sss_2" localSheetId="10">_p1</definedName>
    <definedName name="sss_2" localSheetId="37">_p1</definedName>
    <definedName name="sss_2" localSheetId="12">_p1</definedName>
    <definedName name="sss_2" localSheetId="51">_p1</definedName>
    <definedName name="sss_2" localSheetId="14">_p1</definedName>
    <definedName name="sss_2" localSheetId="23">_p1</definedName>
    <definedName name="sss_2" localSheetId="55">_p1</definedName>
    <definedName name="sss_2" localSheetId="47">_p1</definedName>
    <definedName name="sss_2" localSheetId="18">_p1</definedName>
    <definedName name="sss_2" localSheetId="45">_p1</definedName>
    <definedName name="sss_2" localSheetId="16">_p1</definedName>
    <definedName name="sss_2">_p1</definedName>
    <definedName name="sss_3" localSheetId="39">_p1</definedName>
    <definedName name="sss_3" localSheetId="20">_p1</definedName>
    <definedName name="sss_3" localSheetId="4">_p1</definedName>
    <definedName name="sss_3" localSheetId="25">_p1</definedName>
    <definedName name="sss_3" localSheetId="27">_p1</definedName>
    <definedName name="sss_3" localSheetId="31">_p1</definedName>
    <definedName name="sss_3" localSheetId="35">_p1</definedName>
    <definedName name="sss_3" localSheetId="33">_p1</definedName>
    <definedName name="sss_3" localSheetId="53">_p1</definedName>
    <definedName name="sss_3" localSheetId="29">_p1</definedName>
    <definedName name="sss_3" localSheetId="49">_p1</definedName>
    <definedName name="sss_3" localSheetId="6">_p1</definedName>
    <definedName name="sss_3" localSheetId="41">_p1</definedName>
    <definedName name="sss_3" localSheetId="8">_p1</definedName>
    <definedName name="sss_3" localSheetId="43">_p1</definedName>
    <definedName name="sss_3" localSheetId="10">_p1</definedName>
    <definedName name="sss_3" localSheetId="37">_p1</definedName>
    <definedName name="sss_3" localSheetId="12">_p1</definedName>
    <definedName name="sss_3" localSheetId="51">_p1</definedName>
    <definedName name="sss_3" localSheetId="14">_p1</definedName>
    <definedName name="sss_3" localSheetId="23">_p1</definedName>
    <definedName name="sss_3" localSheetId="55">_p1</definedName>
    <definedName name="sss_3" localSheetId="47">_p1</definedName>
    <definedName name="sss_3" localSheetId="18">_p1</definedName>
    <definedName name="sss_3" localSheetId="45">_p1</definedName>
    <definedName name="sss_3" localSheetId="16">_p1</definedName>
    <definedName name="sss_3">_p1</definedName>
    <definedName name="sss_4" localSheetId="39">_p1</definedName>
    <definedName name="sss_4" localSheetId="20">_p1</definedName>
    <definedName name="sss_4" localSheetId="4">_p1</definedName>
    <definedName name="sss_4" localSheetId="25">_p1</definedName>
    <definedName name="sss_4" localSheetId="27">_p1</definedName>
    <definedName name="sss_4" localSheetId="31">_p1</definedName>
    <definedName name="sss_4" localSheetId="35">_p1</definedName>
    <definedName name="sss_4" localSheetId="33">_p1</definedName>
    <definedName name="sss_4" localSheetId="53">_p1</definedName>
    <definedName name="sss_4" localSheetId="29">_p1</definedName>
    <definedName name="sss_4" localSheetId="49">_p1</definedName>
    <definedName name="sss_4" localSheetId="6">_p1</definedName>
    <definedName name="sss_4" localSheetId="41">_p1</definedName>
    <definedName name="sss_4" localSheetId="8">_p1</definedName>
    <definedName name="sss_4" localSheetId="43">_p1</definedName>
    <definedName name="sss_4" localSheetId="10">_p1</definedName>
    <definedName name="sss_4" localSheetId="37">_p1</definedName>
    <definedName name="sss_4" localSheetId="12">_p1</definedName>
    <definedName name="sss_4" localSheetId="51">_p1</definedName>
    <definedName name="sss_4" localSheetId="14">_p1</definedName>
    <definedName name="sss_4" localSheetId="23">_p1</definedName>
    <definedName name="sss_4" localSheetId="55">_p1</definedName>
    <definedName name="sss_4" localSheetId="47">_p1</definedName>
    <definedName name="sss_4" localSheetId="18">_p1</definedName>
    <definedName name="sss_4" localSheetId="45">_p1</definedName>
    <definedName name="sss_4" localSheetId="16">_p1</definedName>
    <definedName name="sss_4">_p1</definedName>
    <definedName name="ssss">#REF!</definedName>
    <definedName name="ssss_1">#REF!</definedName>
    <definedName name="ssss_2">#REF!</definedName>
    <definedName name="ssss_3">#REF!</definedName>
    <definedName name="sssss" hidden="1">#REF!</definedName>
    <definedName name="SSSSSS">#REF!</definedName>
    <definedName name="ssssssd" localSheetId="25" hidden="1">{#N/A,#N/A,FALSE,"CARATUL";#N/A,#N/A,FALSE,"PROFIT AND LOSS";#N/A,#N/A,FALSE,"GRAFICO_PBT";#N/A,#N/A,FALSE,"EXPLIC.VARIANTE";#N/A,#N/A,FALSE,"GENERAL EXP.AREA"}</definedName>
    <definedName name="ssssssd" localSheetId="27" hidden="1">{#N/A,#N/A,FALSE,"CARATUL";#N/A,#N/A,FALSE,"PROFIT AND LOSS";#N/A,#N/A,FALSE,"GRAFICO_PBT";#N/A,#N/A,FALSE,"EXPLIC.VARIANTE";#N/A,#N/A,FALSE,"GENERAL EXP.AREA"}</definedName>
    <definedName name="ssssssd" localSheetId="31" hidden="1">{#N/A,#N/A,FALSE,"CARATUL";#N/A,#N/A,FALSE,"PROFIT AND LOSS";#N/A,#N/A,FALSE,"GRAFICO_PBT";#N/A,#N/A,FALSE,"EXPLIC.VARIANTE";#N/A,#N/A,FALSE,"GENERAL EXP.AREA"}</definedName>
    <definedName name="ssssssd" localSheetId="29" hidden="1">{#N/A,#N/A,FALSE,"CARATUL";#N/A,#N/A,FALSE,"PROFIT AND LOSS";#N/A,#N/A,FALSE,"GRAFICO_PBT";#N/A,#N/A,FALSE,"EXPLIC.VARIANTE";#N/A,#N/A,FALSE,"GENERAL EXP.AREA"}</definedName>
    <definedName name="ssssssd" localSheetId="23" hidden="1">{#N/A,#N/A,FALSE,"CARATUL";#N/A,#N/A,FALSE,"PROFIT AND LOSS";#N/A,#N/A,FALSE,"GRAFICO_PBT";#N/A,#N/A,FALSE,"EXPLIC.VARIANTE";#N/A,#N/A,FALSE,"GENERAL EXP.AREA"}</definedName>
    <definedName name="ssssssd" localSheetId="55" hidden="1">{#N/A,#N/A,FALSE,"CARATUL";#N/A,#N/A,FALSE,"PROFIT AND LOSS";#N/A,#N/A,FALSE,"GRAFICO_PBT";#N/A,#N/A,FALSE,"EXPLIC.VARIANTE";#N/A,#N/A,FALSE,"GENERAL EXP.AREA"}</definedName>
    <definedName name="ssssssd" hidden="1">{#N/A,#N/A,FALSE,"CARATUL";#N/A,#N/A,FALSE,"PROFIT AND LOSS";#N/A,#N/A,FALSE,"GRAFICO_PBT";#N/A,#N/A,FALSE,"EXPLIC.VARIANTE";#N/A,#N/A,FALSE,"GENERAL EXP.AREA"}</definedName>
    <definedName name="ssssssdd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d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sssssss" localSheetId="39">[1]!_p1</definedName>
    <definedName name="ssssssss" localSheetId="20">[1]!_p1</definedName>
    <definedName name="ssssssss" localSheetId="4">[1]!_p1</definedName>
    <definedName name="ssssssss" localSheetId="25">[1]!_p1</definedName>
    <definedName name="ssssssss" localSheetId="27">[1]!_p1</definedName>
    <definedName name="ssssssss" localSheetId="31">[1]!_p1</definedName>
    <definedName name="ssssssss" localSheetId="35">[1]!_p1</definedName>
    <definedName name="ssssssss" localSheetId="33">[1]!_p1</definedName>
    <definedName name="ssssssss" localSheetId="53">[1]!_p1</definedName>
    <definedName name="ssssssss" localSheetId="29">[1]!_p1</definedName>
    <definedName name="ssssssss" localSheetId="49">[1]!_p1</definedName>
    <definedName name="ssssssss" localSheetId="6">[1]!_p1</definedName>
    <definedName name="ssssssss" localSheetId="41">[1]!_p1</definedName>
    <definedName name="ssssssss" localSheetId="8">[1]!_p1</definedName>
    <definedName name="ssssssss" localSheetId="43">[1]!_p1</definedName>
    <definedName name="ssssssss" localSheetId="10">[1]!_p1</definedName>
    <definedName name="ssssssss" localSheetId="37">[1]!_p1</definedName>
    <definedName name="ssssssss" localSheetId="12">[1]!_p1</definedName>
    <definedName name="ssssssss" localSheetId="51">[1]!_p1</definedName>
    <definedName name="ssssssss" localSheetId="14">[1]!_p1</definedName>
    <definedName name="ssssssss" localSheetId="23">[1]!_p1</definedName>
    <definedName name="ssssssss" localSheetId="55">[0]!_p1</definedName>
    <definedName name="ssssssss" localSheetId="47">[1]!_p1</definedName>
    <definedName name="ssssssss" localSheetId="18">[1]!_p1</definedName>
    <definedName name="ssssssss" localSheetId="45">[1]!_p1</definedName>
    <definedName name="ssssssss" localSheetId="16">[1]!_p1</definedName>
    <definedName name="ssssssss">[0]!_p1</definedName>
    <definedName name="ssssssss_1" localSheetId="39">_p1</definedName>
    <definedName name="ssssssss_1" localSheetId="20">_p1</definedName>
    <definedName name="ssssssss_1" localSheetId="4">_p1</definedName>
    <definedName name="ssssssss_1" localSheetId="25">_p1</definedName>
    <definedName name="ssssssss_1" localSheetId="27">_p1</definedName>
    <definedName name="ssssssss_1" localSheetId="31">_p1</definedName>
    <definedName name="ssssssss_1" localSheetId="35">_p1</definedName>
    <definedName name="ssssssss_1" localSheetId="33">_p1</definedName>
    <definedName name="ssssssss_1" localSheetId="53">_p1</definedName>
    <definedName name="ssssssss_1" localSheetId="29">_p1</definedName>
    <definedName name="ssssssss_1" localSheetId="49">_p1</definedName>
    <definedName name="ssssssss_1" localSheetId="6">_p1</definedName>
    <definedName name="ssssssss_1" localSheetId="41">_p1</definedName>
    <definedName name="ssssssss_1" localSheetId="8">_p1</definedName>
    <definedName name="ssssssss_1" localSheetId="43">_p1</definedName>
    <definedName name="ssssssss_1" localSheetId="10">_p1</definedName>
    <definedName name="ssssssss_1" localSheetId="37">_p1</definedName>
    <definedName name="ssssssss_1" localSheetId="12">_p1</definedName>
    <definedName name="ssssssss_1" localSheetId="51">_p1</definedName>
    <definedName name="ssssssss_1" localSheetId="14">_p1</definedName>
    <definedName name="ssssssss_1" localSheetId="23">_p1</definedName>
    <definedName name="ssssssss_1" localSheetId="55">_p1</definedName>
    <definedName name="ssssssss_1" localSheetId="47">_p1</definedName>
    <definedName name="ssssssss_1" localSheetId="18">_p1</definedName>
    <definedName name="ssssssss_1" localSheetId="45">_p1</definedName>
    <definedName name="ssssssss_1" localSheetId="16">_p1</definedName>
    <definedName name="ssssssss_1">_p1</definedName>
    <definedName name="ssssssss_2" localSheetId="39">_p1</definedName>
    <definedName name="ssssssss_2" localSheetId="20">_p1</definedName>
    <definedName name="ssssssss_2" localSheetId="4">_p1</definedName>
    <definedName name="ssssssss_2" localSheetId="25">_p1</definedName>
    <definedName name="ssssssss_2" localSheetId="27">_p1</definedName>
    <definedName name="ssssssss_2" localSheetId="31">_p1</definedName>
    <definedName name="ssssssss_2" localSheetId="35">_p1</definedName>
    <definedName name="ssssssss_2" localSheetId="33">_p1</definedName>
    <definedName name="ssssssss_2" localSheetId="53">_p1</definedName>
    <definedName name="ssssssss_2" localSheetId="29">_p1</definedName>
    <definedName name="ssssssss_2" localSheetId="49">_p1</definedName>
    <definedName name="ssssssss_2" localSheetId="6">_p1</definedName>
    <definedName name="ssssssss_2" localSheetId="41">_p1</definedName>
    <definedName name="ssssssss_2" localSheetId="8">_p1</definedName>
    <definedName name="ssssssss_2" localSheetId="43">_p1</definedName>
    <definedName name="ssssssss_2" localSheetId="10">_p1</definedName>
    <definedName name="ssssssss_2" localSheetId="37">_p1</definedName>
    <definedName name="ssssssss_2" localSheetId="12">_p1</definedName>
    <definedName name="ssssssss_2" localSheetId="51">_p1</definedName>
    <definedName name="ssssssss_2" localSheetId="14">_p1</definedName>
    <definedName name="ssssssss_2" localSheetId="23">_p1</definedName>
    <definedName name="ssssssss_2" localSheetId="55">_p1</definedName>
    <definedName name="ssssssss_2" localSheetId="47">_p1</definedName>
    <definedName name="ssssssss_2" localSheetId="18">_p1</definedName>
    <definedName name="ssssssss_2" localSheetId="45">_p1</definedName>
    <definedName name="ssssssss_2" localSheetId="16">_p1</definedName>
    <definedName name="ssssssss_2">_p1</definedName>
    <definedName name="ssssssss_3" localSheetId="39">_p1</definedName>
    <definedName name="ssssssss_3" localSheetId="20">_p1</definedName>
    <definedName name="ssssssss_3" localSheetId="4">_p1</definedName>
    <definedName name="ssssssss_3" localSheetId="25">_p1</definedName>
    <definedName name="ssssssss_3" localSheetId="27">_p1</definedName>
    <definedName name="ssssssss_3" localSheetId="31">_p1</definedName>
    <definedName name="ssssssss_3" localSheetId="35">_p1</definedName>
    <definedName name="ssssssss_3" localSheetId="33">_p1</definedName>
    <definedName name="ssssssss_3" localSheetId="53">_p1</definedName>
    <definedName name="ssssssss_3" localSheetId="29">_p1</definedName>
    <definedName name="ssssssss_3" localSheetId="49">_p1</definedName>
    <definedName name="ssssssss_3" localSheetId="6">_p1</definedName>
    <definedName name="ssssssss_3" localSheetId="41">_p1</definedName>
    <definedName name="ssssssss_3" localSheetId="8">_p1</definedName>
    <definedName name="ssssssss_3" localSheetId="43">_p1</definedName>
    <definedName name="ssssssss_3" localSheetId="10">_p1</definedName>
    <definedName name="ssssssss_3" localSheetId="37">_p1</definedName>
    <definedName name="ssssssss_3" localSheetId="12">_p1</definedName>
    <definedName name="ssssssss_3" localSheetId="51">_p1</definedName>
    <definedName name="ssssssss_3" localSheetId="14">_p1</definedName>
    <definedName name="ssssssss_3" localSheetId="23">_p1</definedName>
    <definedName name="ssssssss_3" localSheetId="55">_p1</definedName>
    <definedName name="ssssssss_3" localSheetId="47">_p1</definedName>
    <definedName name="ssssssss_3" localSheetId="18">_p1</definedName>
    <definedName name="ssssssss_3" localSheetId="45">_p1</definedName>
    <definedName name="ssssssss_3" localSheetId="16">_p1</definedName>
    <definedName name="ssssssss_3">_p1</definedName>
    <definedName name="ssssssss_4" localSheetId="39">_p1</definedName>
    <definedName name="ssssssss_4" localSheetId="20">_p1</definedName>
    <definedName name="ssssssss_4" localSheetId="4">_p1</definedName>
    <definedName name="ssssssss_4" localSheetId="25">_p1</definedName>
    <definedName name="ssssssss_4" localSheetId="27">_p1</definedName>
    <definedName name="ssssssss_4" localSheetId="31">_p1</definedName>
    <definedName name="ssssssss_4" localSheetId="35">_p1</definedName>
    <definedName name="ssssssss_4" localSheetId="33">_p1</definedName>
    <definedName name="ssssssss_4" localSheetId="53">_p1</definedName>
    <definedName name="ssssssss_4" localSheetId="29">_p1</definedName>
    <definedName name="ssssssss_4" localSheetId="49">_p1</definedName>
    <definedName name="ssssssss_4" localSheetId="6">_p1</definedName>
    <definedName name="ssssssss_4" localSheetId="41">_p1</definedName>
    <definedName name="ssssssss_4" localSheetId="8">_p1</definedName>
    <definedName name="ssssssss_4" localSheetId="43">_p1</definedName>
    <definedName name="ssssssss_4" localSheetId="10">_p1</definedName>
    <definedName name="ssssssss_4" localSheetId="37">_p1</definedName>
    <definedName name="ssssssss_4" localSheetId="12">_p1</definedName>
    <definedName name="ssssssss_4" localSheetId="51">_p1</definedName>
    <definedName name="ssssssss_4" localSheetId="14">_p1</definedName>
    <definedName name="ssssssss_4" localSheetId="23">_p1</definedName>
    <definedName name="ssssssss_4" localSheetId="55">_p1</definedName>
    <definedName name="ssssssss_4" localSheetId="47">_p1</definedName>
    <definedName name="ssssssss_4" localSheetId="18">_p1</definedName>
    <definedName name="ssssssss_4" localSheetId="45">_p1</definedName>
    <definedName name="ssssssss_4" localSheetId="16">_p1</definedName>
    <definedName name="ssssssss_4">_p1</definedName>
    <definedName name="sssssssss" localSheetId="39">[1]!__p1</definedName>
    <definedName name="sssssssss" localSheetId="20">[1]!__p1</definedName>
    <definedName name="sssssssss" localSheetId="4">[1]!__p1</definedName>
    <definedName name="sssssssss" localSheetId="25">[1]!__p1</definedName>
    <definedName name="sssssssss" localSheetId="27">[1]!__p1</definedName>
    <definedName name="sssssssss" localSheetId="31">[1]!__p1</definedName>
    <definedName name="sssssssss" localSheetId="35">[1]!__p1</definedName>
    <definedName name="sssssssss" localSheetId="33">[1]!__p1</definedName>
    <definedName name="sssssssss" localSheetId="53">[1]!__p1</definedName>
    <definedName name="sssssssss" localSheetId="29">[1]!__p1</definedName>
    <definedName name="sssssssss" localSheetId="49">[1]!__p1</definedName>
    <definedName name="sssssssss" localSheetId="6">[1]!__p1</definedName>
    <definedName name="sssssssss" localSheetId="41">[1]!__p1</definedName>
    <definedName name="sssssssss" localSheetId="8">[1]!__p1</definedName>
    <definedName name="sssssssss" localSheetId="43">[1]!__p1</definedName>
    <definedName name="sssssssss" localSheetId="10">[1]!__p1</definedName>
    <definedName name="sssssssss" localSheetId="37">[1]!__p1</definedName>
    <definedName name="sssssssss" localSheetId="12">[1]!__p1</definedName>
    <definedName name="sssssssss" localSheetId="51">[1]!__p1</definedName>
    <definedName name="sssssssss" localSheetId="14">[1]!__p1</definedName>
    <definedName name="sssssssss" localSheetId="23">[1]!__p1</definedName>
    <definedName name="sssssssss" localSheetId="55">[0]!__p1</definedName>
    <definedName name="sssssssss" localSheetId="47">[1]!__p1</definedName>
    <definedName name="sssssssss" localSheetId="18">[1]!__p1</definedName>
    <definedName name="sssssssss" localSheetId="45">[1]!__p1</definedName>
    <definedName name="sssssssss" localSheetId="16">[1]!__p1</definedName>
    <definedName name="sssssssss">[0]!__p1</definedName>
    <definedName name="sssssssssss" localSheetId="25" hidden="1">{#N/A,#N/A,FALSE,"caratula";#N/A,#N/A,FALSE,"Product by line";#N/A,#N/A,FALSE,"YTD";#N/A,#N/A,FALSE,"Per Units";#N/A,#N/A,FALSE,"Amount"}</definedName>
    <definedName name="sssssssssss" localSheetId="27" hidden="1">{#N/A,#N/A,FALSE,"caratula";#N/A,#N/A,FALSE,"Product by line";#N/A,#N/A,FALSE,"YTD";#N/A,#N/A,FALSE,"Per Units";#N/A,#N/A,FALSE,"Amount"}</definedName>
    <definedName name="sssssssssss" localSheetId="31" hidden="1">{#N/A,#N/A,FALSE,"caratula";#N/A,#N/A,FALSE,"Product by line";#N/A,#N/A,FALSE,"YTD";#N/A,#N/A,FALSE,"Per Units";#N/A,#N/A,FALSE,"Amount"}</definedName>
    <definedName name="sssssssssss" localSheetId="29" hidden="1">{#N/A,#N/A,FALSE,"caratula";#N/A,#N/A,FALSE,"Product by line";#N/A,#N/A,FALSE,"YTD";#N/A,#N/A,FALSE,"Per Units";#N/A,#N/A,FALSE,"Amount"}</definedName>
    <definedName name="sssssssssss" localSheetId="23" hidden="1">{#N/A,#N/A,FALSE,"caratula";#N/A,#N/A,FALSE,"Product by line";#N/A,#N/A,FALSE,"YTD";#N/A,#N/A,FALSE,"Per Units";#N/A,#N/A,FALSE,"Amount"}</definedName>
    <definedName name="sssssssssss" localSheetId="55" hidden="1">{#N/A,#N/A,FALSE,"caratula";#N/A,#N/A,FALSE,"Product by line";#N/A,#N/A,FALSE,"YTD";#N/A,#N/A,FALSE,"Per Units";#N/A,#N/A,FALSE,"Amount"}</definedName>
    <definedName name="sssssssssss" hidden="1">{#N/A,#N/A,FALSE,"caratula";#N/A,#N/A,FALSE,"Product by line";#N/A,#N/A,FALSE,"YTD";#N/A,#N/A,FALSE,"Per Units";#N/A,#N/A,FALSE,"Amount"}</definedName>
    <definedName name="ssssssssssss" localSheetId="25" hidden="1">{#N/A,#N/A,FALSE,"CARATUL";#N/A,#N/A,FALSE,"PROFIT AND LOSS";#N/A,#N/A,FALSE,"GRAFICO_PBT";#N/A,#N/A,FALSE,"EXPLIC.VARIANTE";#N/A,#N/A,FALSE,"GENERAL EXP.AREA"}</definedName>
    <definedName name="ssssssssssss" localSheetId="27" hidden="1">{#N/A,#N/A,FALSE,"CARATUL";#N/A,#N/A,FALSE,"PROFIT AND LOSS";#N/A,#N/A,FALSE,"GRAFICO_PBT";#N/A,#N/A,FALSE,"EXPLIC.VARIANTE";#N/A,#N/A,FALSE,"GENERAL EXP.AREA"}</definedName>
    <definedName name="ssssssssssss" localSheetId="31" hidden="1">{#N/A,#N/A,FALSE,"CARATUL";#N/A,#N/A,FALSE,"PROFIT AND LOSS";#N/A,#N/A,FALSE,"GRAFICO_PBT";#N/A,#N/A,FALSE,"EXPLIC.VARIANTE";#N/A,#N/A,FALSE,"GENERAL EXP.AREA"}</definedName>
    <definedName name="ssssssssssss" localSheetId="29" hidden="1">{#N/A,#N/A,FALSE,"CARATUL";#N/A,#N/A,FALSE,"PROFIT AND LOSS";#N/A,#N/A,FALSE,"GRAFICO_PBT";#N/A,#N/A,FALSE,"EXPLIC.VARIANTE";#N/A,#N/A,FALSE,"GENERAL EXP.AREA"}</definedName>
    <definedName name="ssssssssssss" localSheetId="23" hidden="1">{#N/A,#N/A,FALSE,"CARATUL";#N/A,#N/A,FALSE,"PROFIT AND LOSS";#N/A,#N/A,FALSE,"GRAFICO_PBT";#N/A,#N/A,FALSE,"EXPLIC.VARIANTE";#N/A,#N/A,FALSE,"GENERAL EXP.AREA"}</definedName>
    <definedName name="ssssssssssss" localSheetId="55" hidden="1">{#N/A,#N/A,FALSE,"CARATUL";#N/A,#N/A,FALSE,"PROFIT AND LOSS";#N/A,#N/A,FALSE,"GRAFICO_PBT";#N/A,#N/A,FALSE,"EXPLIC.VARIANTE";#N/A,#N/A,FALSE,"GENERAL EXP.AREA"}</definedName>
    <definedName name="ssssssssssss" hidden="1">{#N/A,#N/A,FALSE,"CARATUL";#N/A,#N/A,FALSE,"PROFIT AND LOSS";#N/A,#N/A,FALSE,"GRAFICO_PBT";#N/A,#N/A,FALSE,"EXPLIC.VARIANTE";#N/A,#N/A,FALSE,"GENERAL EXP.AREA"}</definedName>
    <definedName name="ssssssssssssss" localSheetId="25" hidden="1">{#N/A,#N/A,FALSE,"SP1-OUT";#N/A,#N/A,FALSE,"SP1-NOV";#N/A,#N/A,FALSE,"SANT-OUT";#N/A,#N/A,FALSE,"SANT-NOV";#N/A,#N/A,FALSE,"CAMP-OUT";#N/A,#N/A,FALSE,"CAMP-NOV";#N/A,#N/A,FALSE,"CRONO 1";#N/A,#N/A,FALSE,"CAPA"}</definedName>
    <definedName name="ssssssssssssss" localSheetId="27" hidden="1">{#N/A,#N/A,FALSE,"SP1-OUT";#N/A,#N/A,FALSE,"SP1-NOV";#N/A,#N/A,FALSE,"SANT-OUT";#N/A,#N/A,FALSE,"SANT-NOV";#N/A,#N/A,FALSE,"CAMP-OUT";#N/A,#N/A,FALSE,"CAMP-NOV";#N/A,#N/A,FALSE,"CRONO 1";#N/A,#N/A,FALSE,"CAPA"}</definedName>
    <definedName name="ssssssssssssss" localSheetId="31" hidden="1">{#N/A,#N/A,FALSE,"SP1-OUT";#N/A,#N/A,FALSE,"SP1-NOV";#N/A,#N/A,FALSE,"SANT-OUT";#N/A,#N/A,FALSE,"SANT-NOV";#N/A,#N/A,FALSE,"CAMP-OUT";#N/A,#N/A,FALSE,"CAMP-NOV";#N/A,#N/A,FALSE,"CRONO 1";#N/A,#N/A,FALSE,"CAPA"}</definedName>
    <definedName name="ssssssssssssss" localSheetId="29" hidden="1">{#N/A,#N/A,FALSE,"SP1-OUT";#N/A,#N/A,FALSE,"SP1-NOV";#N/A,#N/A,FALSE,"SANT-OUT";#N/A,#N/A,FALSE,"SANT-NOV";#N/A,#N/A,FALSE,"CAMP-OUT";#N/A,#N/A,FALSE,"CAMP-NOV";#N/A,#N/A,FALSE,"CRONO 1";#N/A,#N/A,FALSE,"CAPA"}</definedName>
    <definedName name="ssssssssssssss" localSheetId="23" hidden="1">{#N/A,#N/A,FALSE,"SP1-OUT";#N/A,#N/A,FALSE,"SP1-NOV";#N/A,#N/A,FALSE,"SANT-OUT";#N/A,#N/A,FALSE,"SANT-NOV";#N/A,#N/A,FALSE,"CAMP-OUT";#N/A,#N/A,FALSE,"CAMP-NOV";#N/A,#N/A,FALSE,"CRONO 1";#N/A,#N/A,FALSE,"CAPA"}</definedName>
    <definedName name="ssssssssssssss" localSheetId="55" hidden="1">{#N/A,#N/A,FALSE,"SP1-OUT";#N/A,#N/A,FALSE,"SP1-NOV";#N/A,#N/A,FALSE,"SANT-OUT";#N/A,#N/A,FALSE,"SANT-NOV";#N/A,#N/A,FALSE,"CAMP-OUT";#N/A,#N/A,FALSE,"CAMP-NOV";#N/A,#N/A,FALSE,"CRONO 1";#N/A,#N/A,FALSE,"CAPA"}</definedName>
    <definedName name="ssssssssssssss" hidden="1">{#N/A,#N/A,FALSE,"SP1-OUT";#N/A,#N/A,FALSE,"SP1-NOV";#N/A,#N/A,FALSE,"SANT-OUT";#N/A,#N/A,FALSE,"SANT-NOV";#N/A,#N/A,FALSE,"CAMP-OUT";#N/A,#N/A,FALSE,"CAMP-NOV";#N/A,#N/A,FALSE,"CRONO 1";#N/A,#N/A,FALSE,"CAPA"}</definedName>
    <definedName name="ssssssssssssssss">#REF!</definedName>
    <definedName name="ssssssssssssssssss">#REF!</definedName>
    <definedName name="ssv">#REF!</definedName>
    <definedName name="st">#REF!</definedName>
    <definedName name="sta">#REF!</definedName>
    <definedName name="sta_1" localSheetId="39">_p1</definedName>
    <definedName name="sta_1" localSheetId="20">_p1</definedName>
    <definedName name="sta_1" localSheetId="4">_p1</definedName>
    <definedName name="sta_1" localSheetId="25">_p1</definedName>
    <definedName name="sta_1" localSheetId="27">_p1</definedName>
    <definedName name="sta_1" localSheetId="31">_p1</definedName>
    <definedName name="sta_1" localSheetId="35">_p1</definedName>
    <definedName name="sta_1" localSheetId="33">_p1</definedName>
    <definedName name="sta_1" localSheetId="53">_p1</definedName>
    <definedName name="sta_1" localSheetId="29">_p1</definedName>
    <definedName name="sta_1" localSheetId="49">_p1</definedName>
    <definedName name="sta_1" localSheetId="6">_p1</definedName>
    <definedName name="sta_1" localSheetId="41">_p1</definedName>
    <definedName name="sta_1" localSheetId="8">_p1</definedName>
    <definedName name="sta_1" localSheetId="43">_p1</definedName>
    <definedName name="sta_1" localSheetId="10">_p1</definedName>
    <definedName name="sta_1" localSheetId="37">_p1</definedName>
    <definedName name="sta_1" localSheetId="12">_p1</definedName>
    <definedName name="sta_1" localSheetId="51">_p1</definedName>
    <definedName name="sta_1" localSheetId="14">_p1</definedName>
    <definedName name="sta_1" localSheetId="23">_p1</definedName>
    <definedName name="sta_1" localSheetId="55">_p1</definedName>
    <definedName name="sta_1" localSheetId="47">_p1</definedName>
    <definedName name="sta_1" localSheetId="18">_p1</definedName>
    <definedName name="sta_1" localSheetId="45">_p1</definedName>
    <definedName name="sta_1" localSheetId="16">_p1</definedName>
    <definedName name="sta_1">_p1</definedName>
    <definedName name="sta_2">"_p1"</definedName>
    <definedName name="sta_4">"_p1"</definedName>
    <definedName name="StartDate">#REF!</definedName>
    <definedName name="Status">#REF!</definedName>
    <definedName name="std">#REF!</definedName>
    <definedName name="stella" localSheetId="25" hidden="1">{"det (May)",#N/A,FALSE,"June";"sum (MAY YTD)",#N/A,FALSE,"June YTD"}</definedName>
    <definedName name="stella" localSheetId="27" hidden="1">{"det (May)",#N/A,FALSE,"June";"sum (MAY YTD)",#N/A,FALSE,"June YTD"}</definedName>
    <definedName name="stella" localSheetId="31" hidden="1">{"det (May)",#N/A,FALSE,"June";"sum (MAY YTD)",#N/A,FALSE,"June YTD"}</definedName>
    <definedName name="stella" localSheetId="29" hidden="1">{"det (May)",#N/A,FALSE,"June";"sum (MAY YTD)",#N/A,FALSE,"June YTD"}</definedName>
    <definedName name="stella" localSheetId="23" hidden="1">{"det (May)",#N/A,FALSE,"June";"sum (MAY YTD)",#N/A,FALSE,"June YTD"}</definedName>
    <definedName name="stella" localSheetId="55" hidden="1">{"det (May)",#N/A,FALSE,"June";"sum (MAY YTD)",#N/A,FALSE,"June YTD"}</definedName>
    <definedName name="stella" hidden="1">{"det (May)",#N/A,FALSE,"June";"sum (MAY YTD)",#N/A,FALSE,"June YTD"}</definedName>
    <definedName name="Storm" localSheetId="39">[1]!___p1</definedName>
    <definedName name="Storm" localSheetId="20">[1]!___p1</definedName>
    <definedName name="Storm" localSheetId="4">[1]!___p1</definedName>
    <definedName name="Storm" localSheetId="25">[1]!___p1</definedName>
    <definedName name="Storm" localSheetId="27">[1]!___p1</definedName>
    <definedName name="Storm" localSheetId="31">[1]!___p1</definedName>
    <definedName name="Storm" localSheetId="35">[1]!___p1</definedName>
    <definedName name="Storm" localSheetId="33">[1]!___p1</definedName>
    <definedName name="Storm" localSheetId="53">[1]!___p1</definedName>
    <definedName name="Storm" localSheetId="29">[1]!___p1</definedName>
    <definedName name="Storm" localSheetId="49">[1]!___p1</definedName>
    <definedName name="Storm" localSheetId="6">[1]!___p1</definedName>
    <definedName name="Storm" localSheetId="41">[1]!___p1</definedName>
    <definedName name="Storm" localSheetId="8">[1]!___p1</definedName>
    <definedName name="Storm" localSheetId="43">[1]!___p1</definedName>
    <definedName name="Storm" localSheetId="10">[1]!___p1</definedName>
    <definedName name="Storm" localSheetId="37">[1]!___p1</definedName>
    <definedName name="Storm" localSheetId="12">[1]!___p1</definedName>
    <definedName name="Storm" localSheetId="51">[1]!___p1</definedName>
    <definedName name="Storm" localSheetId="14">[1]!___p1</definedName>
    <definedName name="Storm" localSheetId="23">[1]!___p1</definedName>
    <definedName name="Storm" localSheetId="55">[0]!___p1</definedName>
    <definedName name="Storm" localSheetId="47">[1]!___p1</definedName>
    <definedName name="Storm" localSheetId="18">[1]!___p1</definedName>
    <definedName name="Storm" localSheetId="45">[1]!___p1</definedName>
    <definedName name="Storm" localSheetId="16">[1]!___p1</definedName>
    <definedName name="Storm">[0]!___p1</definedName>
    <definedName name="STRE">#REF!</definedName>
    <definedName name="strwtw">#REF!</definedName>
    <definedName name="STU">#REF!</definedName>
    <definedName name="STUDIO">#REF!</definedName>
    <definedName name="SU">#REF!</definedName>
    <definedName name="sub">#REF!</definedName>
    <definedName name="SUBCTA1">""</definedName>
    <definedName name="SUBCTA2">""</definedName>
    <definedName name="Subscribersection">#REF!</definedName>
    <definedName name="Subscribersummary">#REF!</definedName>
    <definedName name="Sudeste">#REF!</definedName>
    <definedName name="Suécia_against">#REF!,#REF!,#REF!</definedName>
    <definedName name="Suécia_played">#REF!,#REF!,#REF!</definedName>
    <definedName name="Sugus">#REF!</definedName>
    <definedName name="sul">#REF!</definedName>
    <definedName name="sulamerica">#REF!</definedName>
    <definedName name="SUM">#REF!</definedName>
    <definedName name="summary">#N/A</definedName>
    <definedName name="super">#REF!</definedName>
    <definedName name="superinteressante">#REF!</definedName>
    <definedName name="SUPERINTERESSANTE96">#REF!</definedName>
    <definedName name="SUPERINTERESSANTE97">#REF!</definedName>
    <definedName name="SUPERINTERESSANTE98">#REF!</definedName>
    <definedName name="SUPERINTERESSANTECPM96">#REF!</definedName>
    <definedName name="SUPERINTERESSANTECPM97">#REF!</definedName>
    <definedName name="SUPERINTERESSANTECPM98">#REF!</definedName>
    <definedName name="SUPERINTERESSANTECPMMEDIA97">#REF!</definedName>
    <definedName name="superinteressantecpmmedia98">#REF!</definedName>
    <definedName name="SUPERINTERESSANTEMEDIA97">#REF!</definedName>
    <definedName name="SUPERINTERESSANTEMEDIA97CIRC">#REF!</definedName>
    <definedName name="SUPERINTERESSANTEMEDIA98CIRC">#REF!</definedName>
    <definedName name="Supermercado">#REF!</definedName>
    <definedName name="SUPPLEMT">#REF!</definedName>
    <definedName name="surgery">#REF!</definedName>
    <definedName name="sust" localSheetId="25" hidden="1">{"'Comercial'!$A$1:$K$258","'Comercial'!$A$1:$K$257"}</definedName>
    <definedName name="sust" localSheetId="27" hidden="1">{"'Comercial'!$A$1:$K$258","'Comercial'!$A$1:$K$257"}</definedName>
    <definedName name="sust" localSheetId="31" hidden="1">{"'Comercial'!$A$1:$K$258","'Comercial'!$A$1:$K$257"}</definedName>
    <definedName name="sust" localSheetId="29" hidden="1">{"'Comercial'!$A$1:$K$258","'Comercial'!$A$1:$K$257"}</definedName>
    <definedName name="sust" localSheetId="23" hidden="1">{"'Comercial'!$A$1:$K$258","'Comercial'!$A$1:$K$257"}</definedName>
    <definedName name="sust" localSheetId="55" hidden="1">{"'Comercial'!$A$1:$K$258","'Comercial'!$A$1:$K$257"}</definedName>
    <definedName name="sust" hidden="1">{"'Comercial'!$A$1:$K$258","'Comercial'!$A$1:$K$257"}</definedName>
    <definedName name="sustent" localSheetId="25" hidden="1">{"'Comercial'!$A$1:$K$258","'Comercial'!$A$1:$K$257"}</definedName>
    <definedName name="sustent" localSheetId="27" hidden="1">{"'Comercial'!$A$1:$K$258","'Comercial'!$A$1:$K$257"}</definedName>
    <definedName name="sustent" localSheetId="31" hidden="1">{"'Comercial'!$A$1:$K$258","'Comercial'!$A$1:$K$257"}</definedName>
    <definedName name="sustent" localSheetId="29" hidden="1">{"'Comercial'!$A$1:$K$258","'Comercial'!$A$1:$K$257"}</definedName>
    <definedName name="sustent" localSheetId="23" hidden="1">{"'Comercial'!$A$1:$K$258","'Comercial'!$A$1:$K$257"}</definedName>
    <definedName name="sustent" localSheetId="55" hidden="1">{"'Comercial'!$A$1:$K$258","'Comercial'!$A$1:$K$257"}</definedName>
    <definedName name="sustent" hidden="1">{"'Comercial'!$A$1:$K$258","'Comercial'!$A$1:$K$257"}</definedName>
    <definedName name="sw" localSheetId="25" hidden="1">{#N/A,#N/A,FALSE,"BALLANTINE´S ";#N/A,#N/A,FALSE,"FUNDADOR"}</definedName>
    <definedName name="sw" localSheetId="27" hidden="1">{#N/A,#N/A,FALSE,"BALLANTINE´S ";#N/A,#N/A,FALSE,"FUNDADOR"}</definedName>
    <definedName name="sw" localSheetId="31" hidden="1">{#N/A,#N/A,FALSE,"BALLANTINE´S ";#N/A,#N/A,FALSE,"FUNDADOR"}</definedName>
    <definedName name="sw" localSheetId="29" hidden="1">{#N/A,#N/A,FALSE,"BALLANTINE´S ";#N/A,#N/A,FALSE,"FUNDADOR"}</definedName>
    <definedName name="sw" localSheetId="23" hidden="1">{#N/A,#N/A,FALSE,"BALLANTINE´S ";#N/A,#N/A,FALSE,"FUNDADOR"}</definedName>
    <definedName name="sw" localSheetId="55" hidden="1">{#N/A,#N/A,FALSE,"BALLANTINE´S ";#N/A,#N/A,FALSE,"FUNDADOR"}</definedName>
    <definedName name="sw" hidden="1">{#N/A,#N/A,FALSE,"BALLANTINE´S ";#N/A,#N/A,FALSE,"FUNDADOR"}</definedName>
    <definedName name="SWDFRT">#REF!</definedName>
    <definedName name="SWOT" localSheetId="25" hidden="1">{#N/A,#N/A,FALSE,"ROTINA";#N/A,#N/A,FALSE,"ITENS";#N/A,#N/A,FALSE,"ACOMP"}</definedName>
    <definedName name="SWOT" localSheetId="27" hidden="1">{#N/A,#N/A,FALSE,"ROTINA";#N/A,#N/A,FALSE,"ITENS";#N/A,#N/A,FALSE,"ACOMP"}</definedName>
    <definedName name="SWOT" localSheetId="31" hidden="1">{#N/A,#N/A,FALSE,"ROTINA";#N/A,#N/A,FALSE,"ITENS";#N/A,#N/A,FALSE,"ACOMP"}</definedName>
    <definedName name="SWOT" localSheetId="29" hidden="1">{#N/A,#N/A,FALSE,"ROTINA";#N/A,#N/A,FALSE,"ITENS";#N/A,#N/A,FALSE,"ACOMP"}</definedName>
    <definedName name="SWOT" localSheetId="23" hidden="1">{#N/A,#N/A,FALSE,"ROTINA";#N/A,#N/A,FALSE,"ITENS";#N/A,#N/A,FALSE,"ACOMP"}</definedName>
    <definedName name="SWOT" localSheetId="55" hidden="1">{#N/A,#N/A,FALSE,"ROTINA";#N/A,#N/A,FALSE,"ITENS";#N/A,#N/A,FALSE,"ACOMP"}</definedName>
    <definedName name="SWOT" hidden="1">{#N/A,#N/A,FALSE,"ROTINA";#N/A,#N/A,FALSE,"ITENS";#N/A,#N/A,FALSE,"ACOMP"}</definedName>
    <definedName name="sws" localSheetId="25" hidden="1">{#N/A,#N/A,FALSE,"CARATUL";#N/A,#N/A,FALSE,"PROFIT AND LOSS";#N/A,#N/A,FALSE,"GRAFICO_PBT";#N/A,#N/A,FALSE,"EXPLIC.VARIANTE";#N/A,#N/A,FALSE,"GENERAL EXP.AREA"}</definedName>
    <definedName name="sws" localSheetId="27" hidden="1">{#N/A,#N/A,FALSE,"CARATUL";#N/A,#N/A,FALSE,"PROFIT AND LOSS";#N/A,#N/A,FALSE,"GRAFICO_PBT";#N/A,#N/A,FALSE,"EXPLIC.VARIANTE";#N/A,#N/A,FALSE,"GENERAL EXP.AREA"}</definedName>
    <definedName name="sws" localSheetId="31" hidden="1">{#N/A,#N/A,FALSE,"CARATUL";#N/A,#N/A,FALSE,"PROFIT AND LOSS";#N/A,#N/A,FALSE,"GRAFICO_PBT";#N/A,#N/A,FALSE,"EXPLIC.VARIANTE";#N/A,#N/A,FALSE,"GENERAL EXP.AREA"}</definedName>
    <definedName name="sws" localSheetId="29" hidden="1">{#N/A,#N/A,FALSE,"CARATUL";#N/A,#N/A,FALSE,"PROFIT AND LOSS";#N/A,#N/A,FALSE,"GRAFICO_PBT";#N/A,#N/A,FALSE,"EXPLIC.VARIANTE";#N/A,#N/A,FALSE,"GENERAL EXP.AREA"}</definedName>
    <definedName name="sws" localSheetId="23" hidden="1">{#N/A,#N/A,FALSE,"CARATUL";#N/A,#N/A,FALSE,"PROFIT AND LOSS";#N/A,#N/A,FALSE,"GRAFICO_PBT";#N/A,#N/A,FALSE,"EXPLIC.VARIANTE";#N/A,#N/A,FALSE,"GENERAL EXP.AREA"}</definedName>
    <definedName name="sws" localSheetId="55" hidden="1">{#N/A,#N/A,FALSE,"CARATUL";#N/A,#N/A,FALSE,"PROFIT AND LOSS";#N/A,#N/A,FALSE,"GRAFICO_PBT";#N/A,#N/A,FALSE,"EXPLIC.VARIANTE";#N/A,#N/A,FALSE,"GENERAL EXP.AREA"}</definedName>
    <definedName name="sws" hidden="1">{#N/A,#N/A,FALSE,"CARATUL";#N/A,#N/A,FALSE,"PROFIT AND LOSS";#N/A,#N/A,FALSE,"GRAFICO_PBT";#N/A,#N/A,FALSE,"EXPLIC.VARIANTE";#N/A,#N/A,FALSE,"GENERAL EXP.AREA"}</definedName>
    <definedName name="swsw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wswswswswswswswsw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wsxds" localSheetId="25" hidden="1">{#N/A,#N/A,FALSE,"CARATUL";#N/A,#N/A,FALSE,"PROFIT AND LOSS";#N/A,#N/A,FALSE,"GRAFICO_PBT";#N/A,#N/A,FALSE,"EXPLIC.VARIANTE";#N/A,#N/A,FALSE,"GENERAL EXP.AREA"}</definedName>
    <definedName name="swsxds" localSheetId="27" hidden="1">{#N/A,#N/A,FALSE,"CARATUL";#N/A,#N/A,FALSE,"PROFIT AND LOSS";#N/A,#N/A,FALSE,"GRAFICO_PBT";#N/A,#N/A,FALSE,"EXPLIC.VARIANTE";#N/A,#N/A,FALSE,"GENERAL EXP.AREA"}</definedName>
    <definedName name="swsxds" localSheetId="31" hidden="1">{#N/A,#N/A,FALSE,"CARATUL";#N/A,#N/A,FALSE,"PROFIT AND LOSS";#N/A,#N/A,FALSE,"GRAFICO_PBT";#N/A,#N/A,FALSE,"EXPLIC.VARIANTE";#N/A,#N/A,FALSE,"GENERAL EXP.AREA"}</definedName>
    <definedName name="swsxds" localSheetId="29" hidden="1">{#N/A,#N/A,FALSE,"CARATUL";#N/A,#N/A,FALSE,"PROFIT AND LOSS";#N/A,#N/A,FALSE,"GRAFICO_PBT";#N/A,#N/A,FALSE,"EXPLIC.VARIANTE";#N/A,#N/A,FALSE,"GENERAL EXP.AREA"}</definedName>
    <definedName name="swsxds" localSheetId="23" hidden="1">{#N/A,#N/A,FALSE,"CARATUL";#N/A,#N/A,FALSE,"PROFIT AND LOSS";#N/A,#N/A,FALSE,"GRAFICO_PBT";#N/A,#N/A,FALSE,"EXPLIC.VARIANTE";#N/A,#N/A,FALSE,"GENERAL EXP.AREA"}</definedName>
    <definedName name="swsxds" localSheetId="55" hidden="1">{#N/A,#N/A,FALSE,"CARATUL";#N/A,#N/A,FALSE,"PROFIT AND LOSS";#N/A,#N/A,FALSE,"GRAFICO_PBT";#N/A,#N/A,FALSE,"EXPLIC.VARIANTE";#N/A,#N/A,FALSE,"GENERAL EXP.AREA"}</definedName>
    <definedName name="swsxds" hidden="1">{#N/A,#N/A,FALSE,"CARATUL";#N/A,#N/A,FALSE,"PROFIT AND LOSS";#N/A,#N/A,FALSE,"GRAFICO_PBT";#N/A,#N/A,FALSE,"EXPLIC.VARIANTE";#N/A,#N/A,FALSE,"GENERAL EXP.AREA"}</definedName>
    <definedName name="swtrwej">#REF!</definedName>
    <definedName name="sww">#REF!</definedName>
    <definedName name="swww" localSheetId="39">[1]!_p1</definedName>
    <definedName name="swww" localSheetId="20">[1]!_p1</definedName>
    <definedName name="swww" localSheetId="4">[1]!_p1</definedName>
    <definedName name="swww" localSheetId="25">[1]!_p1</definedName>
    <definedName name="swww" localSheetId="27">[1]!_p1</definedName>
    <definedName name="swww" localSheetId="31">[1]!_p1</definedName>
    <definedName name="swww" localSheetId="35">[1]!_p1</definedName>
    <definedName name="swww" localSheetId="33">[1]!_p1</definedName>
    <definedName name="swww" localSheetId="53">[1]!_p1</definedName>
    <definedName name="swww" localSheetId="29">[1]!_p1</definedName>
    <definedName name="swww" localSheetId="49">[1]!_p1</definedName>
    <definedName name="swww" localSheetId="6">[1]!_p1</definedName>
    <definedName name="swww" localSheetId="41">[1]!_p1</definedName>
    <definedName name="swww" localSheetId="8">[1]!_p1</definedName>
    <definedName name="swww" localSheetId="43">[1]!_p1</definedName>
    <definedName name="swww" localSheetId="10">[1]!_p1</definedName>
    <definedName name="swww" localSheetId="37">[1]!_p1</definedName>
    <definedName name="swww" localSheetId="12">[1]!_p1</definedName>
    <definedName name="swww" localSheetId="51">[1]!_p1</definedName>
    <definedName name="swww" localSheetId="14">[1]!_p1</definedName>
    <definedName name="swww" localSheetId="23">[1]!_p1</definedName>
    <definedName name="swww" localSheetId="55">[0]!_p1</definedName>
    <definedName name="swww" localSheetId="47">[1]!_p1</definedName>
    <definedName name="swww" localSheetId="18">[1]!_p1</definedName>
    <definedName name="swww" localSheetId="45">[1]!_p1</definedName>
    <definedName name="swww" localSheetId="16">[1]!_p1</definedName>
    <definedName name="swww">[0]!_p1</definedName>
    <definedName name="sx" localSheetId="25" hidden="1">{#N/A,#N/A,FALSE,"BALLANTINE´S ";#N/A,#N/A,FALSE,"FUNDADOR"}</definedName>
    <definedName name="sx" localSheetId="27" hidden="1">{#N/A,#N/A,FALSE,"BALLANTINE´S ";#N/A,#N/A,FALSE,"FUNDADOR"}</definedName>
    <definedName name="sx" localSheetId="31" hidden="1">{#N/A,#N/A,FALSE,"BALLANTINE´S ";#N/A,#N/A,FALSE,"FUNDADOR"}</definedName>
    <definedName name="sx" localSheetId="29" hidden="1">{#N/A,#N/A,FALSE,"BALLANTINE´S ";#N/A,#N/A,FALSE,"FUNDADOR"}</definedName>
    <definedName name="sx" localSheetId="23" hidden="1">{#N/A,#N/A,FALSE,"BALLANTINE´S ";#N/A,#N/A,FALSE,"FUNDADOR"}</definedName>
    <definedName name="sx" localSheetId="55" hidden="1">{#N/A,#N/A,FALSE,"BALLANTINE´S ";#N/A,#N/A,FALSE,"FUNDADOR"}</definedName>
    <definedName name="sx" hidden="1">{#N/A,#N/A,FALSE,"BALLANTINE´S ";#N/A,#N/A,FALSE,"FUNDADOR"}</definedName>
    <definedName name="SXDSADSADA" localSheetId="25" hidden="1">{#N/A,#N/A,FALSE,"caratula";#N/A,#N/A,FALSE,"Product by line";#N/A,#N/A,FALSE,"YTD";#N/A,#N/A,FALSE,"Per Units";#N/A,#N/A,FALSE,"Amount"}</definedName>
    <definedName name="SXDSADSADA" localSheetId="27" hidden="1">{#N/A,#N/A,FALSE,"caratula";#N/A,#N/A,FALSE,"Product by line";#N/A,#N/A,FALSE,"YTD";#N/A,#N/A,FALSE,"Per Units";#N/A,#N/A,FALSE,"Amount"}</definedName>
    <definedName name="SXDSADSADA" localSheetId="31" hidden="1">{#N/A,#N/A,FALSE,"caratula";#N/A,#N/A,FALSE,"Product by line";#N/A,#N/A,FALSE,"YTD";#N/A,#N/A,FALSE,"Per Units";#N/A,#N/A,FALSE,"Amount"}</definedName>
    <definedName name="SXDSADSADA" localSheetId="29" hidden="1">{#N/A,#N/A,FALSE,"caratula";#N/A,#N/A,FALSE,"Product by line";#N/A,#N/A,FALSE,"YTD";#N/A,#N/A,FALSE,"Per Units";#N/A,#N/A,FALSE,"Amount"}</definedName>
    <definedName name="SXDSADSADA" localSheetId="23" hidden="1">{#N/A,#N/A,FALSE,"caratula";#N/A,#N/A,FALSE,"Product by line";#N/A,#N/A,FALSE,"YTD";#N/A,#N/A,FALSE,"Per Units";#N/A,#N/A,FALSE,"Amount"}</definedName>
    <definedName name="SXDSADSADA" localSheetId="55" hidden="1">{#N/A,#N/A,FALSE,"caratula";#N/A,#N/A,FALSE,"Product by line";#N/A,#N/A,FALSE,"YTD";#N/A,#N/A,FALSE,"Per Units";#N/A,#N/A,FALSE,"Amount"}</definedName>
    <definedName name="SXDSADSADA" hidden="1">{#N/A,#N/A,FALSE,"caratula";#N/A,#N/A,FALSE,"Product by line";#N/A,#N/A,FALSE,"YTD";#N/A,#N/A,FALSE,"Per Units";#N/A,#N/A,FALSE,"Amount"}</definedName>
    <definedName name="sxsad" localSheetId="25" hidden="1">{#N/A,#N/A,FALSE,"Hoja1";#N/A,#N/A,FALSE,"Hoja2"}</definedName>
    <definedName name="sxsad" localSheetId="27" hidden="1">{#N/A,#N/A,FALSE,"Hoja1";#N/A,#N/A,FALSE,"Hoja2"}</definedName>
    <definedName name="sxsad" localSheetId="31" hidden="1">{#N/A,#N/A,FALSE,"Hoja1";#N/A,#N/A,FALSE,"Hoja2"}</definedName>
    <definedName name="sxsad" localSheetId="29" hidden="1">{#N/A,#N/A,FALSE,"Hoja1";#N/A,#N/A,FALSE,"Hoja2"}</definedName>
    <definedName name="sxsad" localSheetId="23" hidden="1">{#N/A,#N/A,FALSE,"Hoja1";#N/A,#N/A,FALSE,"Hoja2"}</definedName>
    <definedName name="sxsad" localSheetId="55" hidden="1">{#N/A,#N/A,FALSE,"Hoja1";#N/A,#N/A,FALSE,"Hoja2"}</definedName>
    <definedName name="sxsad" hidden="1">{#N/A,#N/A,FALSE,"Hoja1";#N/A,#N/A,FALSE,"Hoja2"}</definedName>
    <definedName name="SYFY">#REF!</definedName>
    <definedName name="SYFY2">#REF!</definedName>
    <definedName name="szdfsdfs">#REF!</definedName>
    <definedName name="szdsfd">#REF!</definedName>
    <definedName name="S행">#REF!</definedName>
    <definedName name="T" localSheetId="39">[1]!_p1</definedName>
    <definedName name="T" localSheetId="20">[1]!_p1</definedName>
    <definedName name="T" localSheetId="4">[1]!_p1</definedName>
    <definedName name="T" localSheetId="25">[1]!_p1</definedName>
    <definedName name="T" localSheetId="27">[1]!_p1</definedName>
    <definedName name="T" localSheetId="31">[1]!_p1</definedName>
    <definedName name="T" localSheetId="35">[1]!_p1</definedName>
    <definedName name="T" localSheetId="33">[1]!_p1</definedName>
    <definedName name="T" localSheetId="53">[1]!_p1</definedName>
    <definedName name="T" localSheetId="29">[1]!_p1</definedName>
    <definedName name="T" localSheetId="49">[1]!_p1</definedName>
    <definedName name="T" localSheetId="6">[1]!_p1</definedName>
    <definedName name="T" localSheetId="41">[1]!_p1</definedName>
    <definedName name="T" localSheetId="8">[1]!_p1</definedName>
    <definedName name="T" localSheetId="43">[1]!_p1</definedName>
    <definedName name="T" localSheetId="10">[1]!_p1</definedName>
    <definedName name="T" localSheetId="37">[1]!_p1</definedName>
    <definedName name="T" localSheetId="12">[1]!_p1</definedName>
    <definedName name="T" localSheetId="51">[1]!_p1</definedName>
    <definedName name="T" localSheetId="14">[1]!_p1</definedName>
    <definedName name="T" localSheetId="23">[1]!_p1</definedName>
    <definedName name="T" localSheetId="55">[0]!_p1</definedName>
    <definedName name="T" localSheetId="47">[1]!_p1</definedName>
    <definedName name="T" localSheetId="18">[1]!_p1</definedName>
    <definedName name="T" localSheetId="45">[1]!_p1</definedName>
    <definedName name="T" localSheetId="16">[1]!_p1</definedName>
    <definedName name="T">[0]!_p1</definedName>
    <definedName name="T_CONV">#REF!</definedName>
    <definedName name="T_CONV_3">#REF!</definedName>
    <definedName name="T_DOLAR">#REF!</definedName>
    <definedName name="T_DOLAR_3">#REF!</definedName>
    <definedName name="T_UF">#REF!</definedName>
    <definedName name="T_UF_3">#REF!</definedName>
    <definedName name="T1_un">#REF!,#REF!,#REF!,#REF!,#REF!,#REF!,#REF!,#REF!,#REF!,#REF!,#REF!,#REF!,#REF!,#REF!,#REF!,#REF!</definedName>
    <definedName name="T1M">#REF!</definedName>
    <definedName name="T1P">#REF!</definedName>
    <definedName name="T2_1_un">#REF!,#REF!,#REF!,#REF!,#REF!,#REF!,#REF!,#REF!,#REF!,#REF!,#REF!,#REF!,#REF!,#REF!,#REF!</definedName>
    <definedName name="T2_2_un">#REF!,#REF!,#REF!,#REF!,#REF!,#REF!,#REF!,#REF!,#REF!,#REF!,#REF!,#REF!,#REF!,#REF!,#REF!</definedName>
    <definedName name="T2_3_un">#REF!,#REF!,#REF!,#REF!,#REF!,#REF!,#REF!,#REF!,#REF!,#REF!,#REF!,#REF!,#REF!,#REF!</definedName>
    <definedName name="T2_4_un">#REF!,#REF!,#REF!,#REF!,#REF!,#REF!,#REF!,#REF!,#REF!,#REF!,#REF!,#REF!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2M">#REF!</definedName>
    <definedName name="T2P">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3M">#REF!</definedName>
    <definedName name="T3P">#REF!</definedName>
    <definedName name="T4_un">#REF!,#REF!,#REF!,#REF!,#REF!,#REF!,#REF!,#REF!,#REF!,#REF!,#REF!,#REF!,#REF!</definedName>
    <definedName name="T4M">#REF!</definedName>
    <definedName name="T4P">#REF!</definedName>
    <definedName name="T5_un">#REF!,#REF!,#REF!,#REF!,#REF!,#REF!,#REF!,#REF!,#REF!,#REF!,#REF!,#REF!,#REF!,#REF!</definedName>
    <definedName name="T5M">#REF!</definedName>
    <definedName name="T5P">#REF!</definedName>
    <definedName name="T6_un">#REF!,#REF!,#REF!,#REF!,#REF!,#REF!,#REF!</definedName>
    <definedName name="T7_un">#REF!,#REF!,#REF!,#REF!,#REF!,#REF!,#REF!,#REF!,#REF!,#REF!,#REF!,#REF!</definedName>
    <definedName name="T78I">#REF!</definedName>
    <definedName name="TA" localSheetId="39">BlankMacro1</definedName>
    <definedName name="TA" localSheetId="20">BlankMacro1</definedName>
    <definedName name="TA" localSheetId="4">BlankMacro1</definedName>
    <definedName name="TA" localSheetId="25">BlankMacro1</definedName>
    <definedName name="TA" localSheetId="27">BlankMacro1</definedName>
    <definedName name="TA" localSheetId="31">BlankMacro1</definedName>
    <definedName name="TA" localSheetId="35">BlankMacro1</definedName>
    <definedName name="TA" localSheetId="33">BlankMacro1</definedName>
    <definedName name="TA" localSheetId="53">BlankMacro1</definedName>
    <definedName name="TA" localSheetId="29">BlankMacro1</definedName>
    <definedName name="TA" localSheetId="49">BlankMacro1</definedName>
    <definedName name="TA" localSheetId="6">BlankMacro1</definedName>
    <definedName name="TA" localSheetId="41">BlankMacro1</definedName>
    <definedName name="TA" localSheetId="8">BlankMacro1</definedName>
    <definedName name="TA" localSheetId="43">BlankMacro1</definedName>
    <definedName name="TA" localSheetId="10">BlankMacro1</definedName>
    <definedName name="TA" localSheetId="37">BlankMacro1</definedName>
    <definedName name="TA" localSheetId="12">BlankMacro1</definedName>
    <definedName name="TA" localSheetId="51">BlankMacro1</definedName>
    <definedName name="TA" localSheetId="14">BlankMacro1</definedName>
    <definedName name="TA" localSheetId="23">BlankMacro1</definedName>
    <definedName name="TA" localSheetId="55">BlankMacro1</definedName>
    <definedName name="TA" localSheetId="47">BlankMacro1</definedName>
    <definedName name="TA" localSheetId="18">BlankMacro1</definedName>
    <definedName name="TA" localSheetId="45">BlankMacro1</definedName>
    <definedName name="TA" localSheetId="16">BlankMacro1</definedName>
    <definedName name="TA">BlankMacro1</definedName>
    <definedName name="TA_Bebidas">#REF!</definedName>
    <definedName name="TA_Chocolate">#REF!</definedName>
    <definedName name="Tab">#REF!</definedName>
    <definedName name="Tab.Participação">#REF!</definedName>
    <definedName name="TAB_TRADE_FRA">#REF!</definedName>
    <definedName name="tabcc">#REF!</definedName>
    <definedName name="TABCON">#REF!</definedName>
    <definedName name="Tabe">#REF!</definedName>
    <definedName name="tabel">#REF!</definedName>
    <definedName name="TABELA">#REF!</definedName>
    <definedName name="tabela1">#REF!</definedName>
    <definedName name="tabela2">#REF!</definedName>
    <definedName name="TABELA36">#REF!</definedName>
    <definedName name="TABELA55">#REF!</definedName>
    <definedName name="TABELA69">#REF!</definedName>
    <definedName name="TABELA90">#REF!</definedName>
    <definedName name="tabelatab">#REF!</definedName>
    <definedName name="TABELLE">#REF!</definedName>
    <definedName name="tabeva">#REF!</definedName>
    <definedName name="tabi8">#REF!</definedName>
    <definedName name="TABICON">#REF!</definedName>
    <definedName name="table">#REF!</definedName>
    <definedName name="TABLE2">#REF!</definedName>
    <definedName name="TabMeses">#REF!</definedName>
    <definedName name="TabMeses_1">#REF!</definedName>
    <definedName name="TabMeses_12">#REF!</definedName>
    <definedName name="TabMeses_20">#REF!</definedName>
    <definedName name="TabMeses_21">#REF!</definedName>
    <definedName name="TabMeses_8">#REF!</definedName>
    <definedName name="tabom">#REF!</definedName>
    <definedName name="tabpartic">#REF!</definedName>
    <definedName name="Tabuas">#REF!</definedName>
    <definedName name="tachibanaf">#REF!</definedName>
    <definedName name="TAL">#REF!</definedName>
    <definedName name="TAMARA">#REF!</definedName>
    <definedName name="tania">#REF!</definedName>
    <definedName name="Targ">#REF!</definedName>
    <definedName name="Targe">#REF!</definedName>
    <definedName name="targerts">#REF!</definedName>
    <definedName name="TARGET">#REF!</definedName>
    <definedName name="Target_BS1">#REF!</definedName>
    <definedName name="Target_BS2">#REF!</definedName>
    <definedName name="Target_CF">#REF!</definedName>
    <definedName name="Target_DCF1">#REF!</definedName>
    <definedName name="Target_DCF2">#REF!</definedName>
    <definedName name="Target_Debt1">#REF!</definedName>
    <definedName name="Target_Debt2">#REF!</definedName>
    <definedName name="Target_Dep">#REF!</definedName>
    <definedName name="Target_Equity">#REF!</definedName>
    <definedName name="Target_GA">#REF!</definedName>
    <definedName name="Target_IS1">#REF!</definedName>
    <definedName name="Target_IS2">#REF!</definedName>
    <definedName name="TARGET_LIST">#REF!</definedName>
    <definedName name="Target_Tax">#REF!</definedName>
    <definedName name="TARGET2">'[11]BASE DASH'!$AD$4:$AD$21</definedName>
    <definedName name="TARGET38">#REF!</definedName>
    <definedName name="TARGETS">#REF!</definedName>
    <definedName name="TARGETS_LIST">#REF!</definedName>
    <definedName name="TARGETS_UNIVERSE">#REF!</definedName>
    <definedName name="tat" localSheetId="25" hidden="1">{#N/A,#N/A,FALSE,"Sheet1 (2)"}</definedName>
    <definedName name="tat" localSheetId="27" hidden="1">{#N/A,#N/A,FALSE,"Sheet1 (2)"}</definedName>
    <definedName name="tat" localSheetId="31" hidden="1">{#N/A,#N/A,FALSE,"Sheet1 (2)"}</definedName>
    <definedName name="tat" localSheetId="29" hidden="1">{#N/A,#N/A,FALSE,"Sheet1 (2)"}</definedName>
    <definedName name="tat" localSheetId="23" hidden="1">{#N/A,#N/A,FALSE,"Sheet1 (2)"}</definedName>
    <definedName name="tat" localSheetId="55" hidden="1">{#N/A,#N/A,FALSE,"Sheet1 (2)"}</definedName>
    <definedName name="tat" hidden="1">{#N/A,#N/A,FALSE,"Sheet1 (2)"}</definedName>
    <definedName name="tata">#REF!</definedName>
    <definedName name="TATI">#REF!</definedName>
    <definedName name="tAXI">#REF!</definedName>
    <definedName name="Táxi">#REF!</definedName>
    <definedName name="Taxidoor">#REF!</definedName>
    <definedName name="Taxidoor_15">#REF!</definedName>
    <definedName name="Taxidoor_16">#REF!</definedName>
    <definedName name="Taxidoor_17">#REF!</definedName>
    <definedName name="Taxidoor_18">#REF!</definedName>
    <definedName name="Taxidoor_19">#REF!</definedName>
    <definedName name="Taxidoor_2">#REF!</definedName>
    <definedName name="Taxidoor_3">#REF!</definedName>
    <definedName name="Taxidoor_4">#REF!</definedName>
    <definedName name="TCA">#REF!</definedName>
    <definedName name="TCC">#REF!</definedName>
    <definedName name="TCF">#REF!</definedName>
    <definedName name="TCO" localSheetId="39">[1]!_p1</definedName>
    <definedName name="TCO" localSheetId="20">[1]!_p1</definedName>
    <definedName name="TCO" localSheetId="4">[1]!_p1</definedName>
    <definedName name="TCO" localSheetId="25">[1]!_p1</definedName>
    <definedName name="TCO" localSheetId="27">[1]!_p1</definedName>
    <definedName name="TCO" localSheetId="31">[1]!_p1</definedName>
    <definedName name="TCO" localSheetId="35">[1]!_p1</definedName>
    <definedName name="TCO" localSheetId="33">[1]!_p1</definedName>
    <definedName name="TCO" localSheetId="53">[1]!_p1</definedName>
    <definedName name="TCO" localSheetId="29">[1]!_p1</definedName>
    <definedName name="TCO" localSheetId="49">[1]!_p1</definedName>
    <definedName name="TCO" localSheetId="6">[1]!_p1</definedName>
    <definedName name="TCO" localSheetId="41">[1]!_p1</definedName>
    <definedName name="TCO" localSheetId="8">[1]!_p1</definedName>
    <definedName name="TCO" localSheetId="43">[1]!_p1</definedName>
    <definedName name="TCO" localSheetId="10">[1]!_p1</definedName>
    <definedName name="TCO" localSheetId="37">[1]!_p1</definedName>
    <definedName name="TCO" localSheetId="12">[1]!_p1</definedName>
    <definedName name="TCO" localSheetId="51">[1]!_p1</definedName>
    <definedName name="TCO" localSheetId="14">[1]!_p1</definedName>
    <definedName name="TCO" localSheetId="23">[1]!_p1</definedName>
    <definedName name="TCO" localSheetId="55">[0]!_p1</definedName>
    <definedName name="TCO" localSheetId="47">[1]!_p1</definedName>
    <definedName name="TCO" localSheetId="18">[1]!_p1</definedName>
    <definedName name="TCO" localSheetId="45">[1]!_p1</definedName>
    <definedName name="TCO" localSheetId="16">[1]!_p1</definedName>
    <definedName name="TCO">[0]!_p1</definedName>
    <definedName name="TCO_1" localSheetId="39">_p1</definedName>
    <definedName name="TCO_1" localSheetId="20">_p1</definedName>
    <definedName name="TCO_1" localSheetId="4">_p1</definedName>
    <definedName name="TCO_1" localSheetId="25">_p1</definedName>
    <definedName name="TCO_1" localSheetId="27">_p1</definedName>
    <definedName name="TCO_1" localSheetId="31">_p1</definedName>
    <definedName name="TCO_1" localSheetId="35">_p1</definedName>
    <definedName name="TCO_1" localSheetId="33">_p1</definedName>
    <definedName name="TCO_1" localSheetId="53">_p1</definedName>
    <definedName name="TCO_1" localSheetId="29">_p1</definedName>
    <definedName name="TCO_1" localSheetId="49">_p1</definedName>
    <definedName name="TCO_1" localSheetId="6">_p1</definedName>
    <definedName name="TCO_1" localSheetId="41">_p1</definedName>
    <definedName name="TCO_1" localSheetId="8">_p1</definedName>
    <definedName name="TCO_1" localSheetId="43">_p1</definedName>
    <definedName name="TCO_1" localSheetId="10">_p1</definedName>
    <definedName name="TCO_1" localSheetId="37">_p1</definedName>
    <definedName name="TCO_1" localSheetId="12">_p1</definedName>
    <definedName name="TCO_1" localSheetId="51">_p1</definedName>
    <definedName name="TCO_1" localSheetId="14">_p1</definedName>
    <definedName name="TCO_1" localSheetId="23">_p1</definedName>
    <definedName name="TCO_1" localSheetId="55">_p1</definedName>
    <definedName name="TCO_1" localSheetId="47">_p1</definedName>
    <definedName name="TCO_1" localSheetId="18">_p1</definedName>
    <definedName name="TCO_1" localSheetId="45">_p1</definedName>
    <definedName name="TCO_1" localSheetId="16">_p1</definedName>
    <definedName name="TCO_1">_p1</definedName>
    <definedName name="TCO_2">"_p1"</definedName>
    <definedName name="TCO_3" localSheetId="39">_______p1</definedName>
    <definedName name="TCO_3" localSheetId="20">_______p1</definedName>
    <definedName name="TCO_3" localSheetId="4">_______p1</definedName>
    <definedName name="TCO_3" localSheetId="25">_______p1</definedName>
    <definedName name="TCO_3" localSheetId="27">_______p1</definedName>
    <definedName name="TCO_3" localSheetId="31">_______p1</definedName>
    <definedName name="TCO_3" localSheetId="35">_______p1</definedName>
    <definedName name="TCO_3" localSheetId="33">_______p1</definedName>
    <definedName name="TCO_3" localSheetId="53">_______p1</definedName>
    <definedName name="TCO_3" localSheetId="29">_______p1</definedName>
    <definedName name="TCO_3" localSheetId="49">_______p1</definedName>
    <definedName name="TCO_3" localSheetId="6">_______p1</definedName>
    <definedName name="TCO_3" localSheetId="41">_______p1</definedName>
    <definedName name="TCO_3" localSheetId="8">_______p1</definedName>
    <definedName name="TCO_3" localSheetId="43">_______p1</definedName>
    <definedName name="TCO_3" localSheetId="10">_______p1</definedName>
    <definedName name="TCO_3" localSheetId="37">_______p1</definedName>
    <definedName name="TCO_3" localSheetId="12">_______p1</definedName>
    <definedName name="TCO_3" localSheetId="51">_______p1</definedName>
    <definedName name="TCO_3" localSheetId="14">_______p1</definedName>
    <definedName name="TCO_3" localSheetId="23">_______p1</definedName>
    <definedName name="TCO_3" localSheetId="55">_______p1</definedName>
    <definedName name="TCO_3" localSheetId="47">_______p1</definedName>
    <definedName name="TCO_3" localSheetId="18">_______p1</definedName>
    <definedName name="TCO_3" localSheetId="45">_______p1</definedName>
    <definedName name="TCO_3" localSheetId="16">_______p1</definedName>
    <definedName name="TCO_3">_______p1</definedName>
    <definedName name="TCO_4">"_p1"</definedName>
    <definedName name="TCP">#REF!</definedName>
    <definedName name="TCT">#REF!</definedName>
    <definedName name="TD_Bebidas">#REF!</definedName>
    <definedName name="TD_Chocolate">#REF!</definedName>
    <definedName name="tdfg">#REF!</definedName>
    <definedName name="TDMAcapexsummary">#REF!</definedName>
    <definedName name="TDMAcopyarea">#REF!</definedName>
    <definedName name="TDMArevsummary">#REF!</definedName>
    <definedName name="TDMAscenario">#REF!</definedName>
    <definedName name="te4rtre">#REF!</definedName>
    <definedName name="TE5W2452">#REF!</definedName>
    <definedName name="teastro" localSheetId="39">[1]!____p1</definedName>
    <definedName name="teastro" localSheetId="20">[1]!____p1</definedName>
    <definedName name="teastro" localSheetId="4">[1]!____p1</definedName>
    <definedName name="teastro" localSheetId="25">[1]!____p1</definedName>
    <definedName name="teastro" localSheetId="27">[1]!____p1</definedName>
    <definedName name="teastro" localSheetId="31">[1]!____p1</definedName>
    <definedName name="teastro" localSheetId="35">[1]!____p1</definedName>
    <definedName name="teastro" localSheetId="33">[1]!____p1</definedName>
    <definedName name="teastro" localSheetId="53">[1]!____p1</definedName>
    <definedName name="teastro" localSheetId="29">[1]!____p1</definedName>
    <definedName name="teastro" localSheetId="49">[1]!____p1</definedName>
    <definedName name="teastro" localSheetId="6">[1]!____p1</definedName>
    <definedName name="teastro" localSheetId="41">[1]!____p1</definedName>
    <definedName name="teastro" localSheetId="8">[1]!____p1</definedName>
    <definedName name="teastro" localSheetId="43">[1]!____p1</definedName>
    <definedName name="teastro" localSheetId="10">[1]!____p1</definedName>
    <definedName name="teastro" localSheetId="37">[1]!____p1</definedName>
    <definedName name="teastro" localSheetId="12">[1]!____p1</definedName>
    <definedName name="teastro" localSheetId="51">[1]!____p1</definedName>
    <definedName name="teastro" localSheetId="14">[1]!____p1</definedName>
    <definedName name="teastro" localSheetId="23">[1]!____p1</definedName>
    <definedName name="teastro" localSheetId="55">[0]!____p1</definedName>
    <definedName name="teastro" localSheetId="47">[1]!____p1</definedName>
    <definedName name="teastro" localSheetId="18">[1]!____p1</definedName>
    <definedName name="teastro" localSheetId="45">[1]!____p1</definedName>
    <definedName name="teastro" localSheetId="16">[1]!____p1</definedName>
    <definedName name="teastro">[0]!____p1</definedName>
    <definedName name="teastro_1" localSheetId="39">_______p1</definedName>
    <definedName name="teastro_1" localSheetId="20">_______p1</definedName>
    <definedName name="teastro_1" localSheetId="4">_______p1</definedName>
    <definedName name="teastro_1" localSheetId="25">_______p1</definedName>
    <definedName name="teastro_1" localSheetId="27">_______p1</definedName>
    <definedName name="teastro_1" localSheetId="31">_______p1</definedName>
    <definedName name="teastro_1" localSheetId="35">_______p1</definedName>
    <definedName name="teastro_1" localSheetId="33">_______p1</definedName>
    <definedName name="teastro_1" localSheetId="53">_______p1</definedName>
    <definedName name="teastro_1" localSheetId="29">_______p1</definedName>
    <definedName name="teastro_1" localSheetId="49">_______p1</definedName>
    <definedName name="teastro_1" localSheetId="6">_______p1</definedName>
    <definedName name="teastro_1" localSheetId="41">_______p1</definedName>
    <definedName name="teastro_1" localSheetId="8">_______p1</definedName>
    <definedName name="teastro_1" localSheetId="43">_______p1</definedName>
    <definedName name="teastro_1" localSheetId="10">_______p1</definedName>
    <definedName name="teastro_1" localSheetId="37">_______p1</definedName>
    <definedName name="teastro_1" localSheetId="12">_______p1</definedName>
    <definedName name="teastro_1" localSheetId="51">_______p1</definedName>
    <definedName name="teastro_1" localSheetId="14">_______p1</definedName>
    <definedName name="teastro_1" localSheetId="23">_______p1</definedName>
    <definedName name="teastro_1" localSheetId="55">_______p1</definedName>
    <definedName name="teastro_1" localSheetId="47">_______p1</definedName>
    <definedName name="teastro_1" localSheetId="18">_______p1</definedName>
    <definedName name="teastro_1" localSheetId="45">_______p1</definedName>
    <definedName name="teastro_1" localSheetId="16">_______p1</definedName>
    <definedName name="teastro_1">_______p1</definedName>
    <definedName name="teastro_2" localSheetId="39">_______p1</definedName>
    <definedName name="teastro_2" localSheetId="20">_______p1</definedName>
    <definedName name="teastro_2" localSheetId="4">_______p1</definedName>
    <definedName name="teastro_2" localSheetId="25">_______p1</definedName>
    <definedName name="teastro_2" localSheetId="27">_______p1</definedName>
    <definedName name="teastro_2" localSheetId="31">_______p1</definedName>
    <definedName name="teastro_2" localSheetId="35">_______p1</definedName>
    <definedName name="teastro_2" localSheetId="33">_______p1</definedName>
    <definedName name="teastro_2" localSheetId="53">_______p1</definedName>
    <definedName name="teastro_2" localSheetId="29">_______p1</definedName>
    <definedName name="teastro_2" localSheetId="49">_______p1</definedName>
    <definedName name="teastro_2" localSheetId="6">_______p1</definedName>
    <definedName name="teastro_2" localSheetId="41">_______p1</definedName>
    <definedName name="teastro_2" localSheetId="8">_______p1</definedName>
    <definedName name="teastro_2" localSheetId="43">_______p1</definedName>
    <definedName name="teastro_2" localSheetId="10">_______p1</definedName>
    <definedName name="teastro_2" localSheetId="37">_______p1</definedName>
    <definedName name="teastro_2" localSheetId="12">_______p1</definedName>
    <definedName name="teastro_2" localSheetId="51">_______p1</definedName>
    <definedName name="teastro_2" localSheetId="14">_______p1</definedName>
    <definedName name="teastro_2" localSheetId="23">_______p1</definedName>
    <definedName name="teastro_2" localSheetId="55">_______p1</definedName>
    <definedName name="teastro_2" localSheetId="47">_______p1</definedName>
    <definedName name="teastro_2" localSheetId="18">_______p1</definedName>
    <definedName name="teastro_2" localSheetId="45">_______p1</definedName>
    <definedName name="teastro_2" localSheetId="16">_______p1</definedName>
    <definedName name="teastro_2">_______p1</definedName>
    <definedName name="teastro_3" localSheetId="39">_______p1</definedName>
    <definedName name="teastro_3" localSheetId="20">_______p1</definedName>
    <definedName name="teastro_3" localSheetId="4">_______p1</definedName>
    <definedName name="teastro_3" localSheetId="25">_______p1</definedName>
    <definedName name="teastro_3" localSheetId="27">_______p1</definedName>
    <definedName name="teastro_3" localSheetId="31">_______p1</definedName>
    <definedName name="teastro_3" localSheetId="35">_______p1</definedName>
    <definedName name="teastro_3" localSheetId="33">_______p1</definedName>
    <definedName name="teastro_3" localSheetId="53">_______p1</definedName>
    <definedName name="teastro_3" localSheetId="29">_______p1</definedName>
    <definedName name="teastro_3" localSheetId="49">_______p1</definedName>
    <definedName name="teastro_3" localSheetId="6">_______p1</definedName>
    <definedName name="teastro_3" localSheetId="41">_______p1</definedName>
    <definedName name="teastro_3" localSheetId="8">_______p1</definedName>
    <definedName name="teastro_3" localSheetId="43">_______p1</definedName>
    <definedName name="teastro_3" localSheetId="10">_______p1</definedName>
    <definedName name="teastro_3" localSheetId="37">_______p1</definedName>
    <definedName name="teastro_3" localSheetId="12">_______p1</definedName>
    <definedName name="teastro_3" localSheetId="51">_______p1</definedName>
    <definedName name="teastro_3" localSheetId="14">_______p1</definedName>
    <definedName name="teastro_3" localSheetId="23">_______p1</definedName>
    <definedName name="teastro_3" localSheetId="55">_______p1</definedName>
    <definedName name="teastro_3" localSheetId="47">_______p1</definedName>
    <definedName name="teastro_3" localSheetId="18">_______p1</definedName>
    <definedName name="teastro_3" localSheetId="45">_______p1</definedName>
    <definedName name="teastro_3" localSheetId="16">_______p1</definedName>
    <definedName name="teastro_3">_______p1</definedName>
    <definedName name="teastro_4" localSheetId="39">_______p1</definedName>
    <definedName name="teastro_4" localSheetId="20">_______p1</definedName>
    <definedName name="teastro_4" localSheetId="4">_______p1</definedName>
    <definedName name="teastro_4" localSheetId="25">_______p1</definedName>
    <definedName name="teastro_4" localSheetId="27">_______p1</definedName>
    <definedName name="teastro_4" localSheetId="31">_______p1</definedName>
    <definedName name="teastro_4" localSheetId="35">_______p1</definedName>
    <definedName name="teastro_4" localSheetId="33">_______p1</definedName>
    <definedName name="teastro_4" localSheetId="53">_______p1</definedName>
    <definedName name="teastro_4" localSheetId="29">_______p1</definedName>
    <definedName name="teastro_4" localSheetId="49">_______p1</definedName>
    <definedName name="teastro_4" localSheetId="6">_______p1</definedName>
    <definedName name="teastro_4" localSheetId="41">_______p1</definedName>
    <definedName name="teastro_4" localSheetId="8">_______p1</definedName>
    <definedName name="teastro_4" localSheetId="43">_______p1</definedName>
    <definedName name="teastro_4" localSheetId="10">_______p1</definedName>
    <definedName name="teastro_4" localSheetId="37">_______p1</definedName>
    <definedName name="teastro_4" localSheetId="12">_______p1</definedName>
    <definedName name="teastro_4" localSheetId="51">_______p1</definedName>
    <definedName name="teastro_4" localSheetId="14">_______p1</definedName>
    <definedName name="teastro_4" localSheetId="23">_______p1</definedName>
    <definedName name="teastro_4" localSheetId="55">_______p1</definedName>
    <definedName name="teastro_4" localSheetId="47">_______p1</definedName>
    <definedName name="teastro_4" localSheetId="18">_______p1</definedName>
    <definedName name="teastro_4" localSheetId="45">_______p1</definedName>
    <definedName name="teastro_4" localSheetId="16">_______p1</definedName>
    <definedName name="teastro_4">_______p1</definedName>
    <definedName name="tecnicos">#REF!</definedName>
    <definedName name="tecnicosordem">#REF!</definedName>
    <definedName name="tedoor">#REF!</definedName>
    <definedName name="teens" localSheetId="39">[1]!_p1</definedName>
    <definedName name="teens" localSheetId="20">[1]!_p1</definedName>
    <definedName name="teens" localSheetId="4">[1]!_p1</definedName>
    <definedName name="teens" localSheetId="25">[1]!_p1</definedName>
    <definedName name="teens" localSheetId="27">[1]!_p1</definedName>
    <definedName name="teens" localSheetId="31">[1]!_p1</definedName>
    <definedName name="teens" localSheetId="35">[1]!_p1</definedName>
    <definedName name="teens" localSheetId="33">[1]!_p1</definedName>
    <definedName name="teens" localSheetId="53">[1]!_p1</definedName>
    <definedName name="teens" localSheetId="29">[1]!_p1</definedName>
    <definedName name="teens" localSheetId="49">[1]!_p1</definedName>
    <definedName name="teens" localSheetId="6">[1]!_p1</definedName>
    <definedName name="teens" localSheetId="41">[1]!_p1</definedName>
    <definedName name="teens" localSheetId="8">[1]!_p1</definedName>
    <definedName name="teens" localSheetId="43">[1]!_p1</definedName>
    <definedName name="teens" localSheetId="10">[1]!_p1</definedName>
    <definedName name="teens" localSheetId="37">[1]!_p1</definedName>
    <definedName name="teens" localSheetId="12">[1]!_p1</definedName>
    <definedName name="teens" localSheetId="51">[1]!_p1</definedName>
    <definedName name="teens" localSheetId="14">[1]!_p1</definedName>
    <definedName name="teens" localSheetId="23">[1]!_p1</definedName>
    <definedName name="teens" localSheetId="55">[0]!_p1</definedName>
    <definedName name="teens" localSheetId="47">[1]!_p1</definedName>
    <definedName name="teens" localSheetId="18">[1]!_p1</definedName>
    <definedName name="teens" localSheetId="45">[1]!_p1</definedName>
    <definedName name="teens" localSheetId="16">[1]!_p1</definedName>
    <definedName name="teens">[0]!_p1</definedName>
    <definedName name="teens_1" localSheetId="39">_p1</definedName>
    <definedName name="teens_1" localSheetId="20">_p1</definedName>
    <definedName name="teens_1" localSheetId="4">_p1</definedName>
    <definedName name="teens_1" localSheetId="25">_p1</definedName>
    <definedName name="teens_1" localSheetId="27">_p1</definedName>
    <definedName name="teens_1" localSheetId="31">_p1</definedName>
    <definedName name="teens_1" localSheetId="35">_p1</definedName>
    <definedName name="teens_1" localSheetId="33">_p1</definedName>
    <definedName name="teens_1" localSheetId="53">_p1</definedName>
    <definedName name="teens_1" localSheetId="29">_p1</definedName>
    <definedName name="teens_1" localSheetId="49">_p1</definedName>
    <definedName name="teens_1" localSheetId="6">_p1</definedName>
    <definedName name="teens_1" localSheetId="41">_p1</definedName>
    <definedName name="teens_1" localSheetId="8">_p1</definedName>
    <definedName name="teens_1" localSheetId="43">_p1</definedName>
    <definedName name="teens_1" localSheetId="10">_p1</definedName>
    <definedName name="teens_1" localSheetId="37">_p1</definedName>
    <definedName name="teens_1" localSheetId="12">_p1</definedName>
    <definedName name="teens_1" localSheetId="51">_p1</definedName>
    <definedName name="teens_1" localSheetId="14">_p1</definedName>
    <definedName name="teens_1" localSheetId="23">_p1</definedName>
    <definedName name="teens_1" localSheetId="55">_p1</definedName>
    <definedName name="teens_1" localSheetId="47">_p1</definedName>
    <definedName name="teens_1" localSheetId="18">_p1</definedName>
    <definedName name="teens_1" localSheetId="45">_p1</definedName>
    <definedName name="teens_1" localSheetId="16">_p1</definedName>
    <definedName name="teens_1">_p1</definedName>
    <definedName name="teens_2">"_p1"</definedName>
    <definedName name="teens_4">"_p1"</definedName>
    <definedName name="televisao" localSheetId="39">[1]!_p1</definedName>
    <definedName name="televisao" localSheetId="20">[1]!_p1</definedName>
    <definedName name="televisao" localSheetId="4">[1]!_p1</definedName>
    <definedName name="televisao" localSheetId="25">[1]!_p1</definedName>
    <definedName name="televisao" localSheetId="27">[1]!_p1</definedName>
    <definedName name="televisao" localSheetId="31">[1]!_p1</definedName>
    <definedName name="televisao" localSheetId="35">[1]!_p1</definedName>
    <definedName name="televisao" localSheetId="33">[1]!_p1</definedName>
    <definedName name="televisao" localSheetId="53">[1]!_p1</definedName>
    <definedName name="televisao" localSheetId="29">[1]!_p1</definedName>
    <definedName name="televisao" localSheetId="49">[1]!_p1</definedName>
    <definedName name="televisao" localSheetId="6">[1]!_p1</definedName>
    <definedName name="televisao" localSheetId="41">[1]!_p1</definedName>
    <definedName name="televisao" localSheetId="8">[1]!_p1</definedName>
    <definedName name="televisao" localSheetId="43">[1]!_p1</definedName>
    <definedName name="televisao" localSheetId="10">[1]!_p1</definedName>
    <definedName name="televisao" localSheetId="37">[1]!_p1</definedName>
    <definedName name="televisao" localSheetId="12">[1]!_p1</definedName>
    <definedName name="televisao" localSheetId="51">[1]!_p1</definedName>
    <definedName name="televisao" localSheetId="14">[1]!_p1</definedName>
    <definedName name="televisao" localSheetId="23">[1]!_p1</definedName>
    <definedName name="televisao" localSheetId="55">[0]!_p1</definedName>
    <definedName name="televisao" localSheetId="47">[1]!_p1</definedName>
    <definedName name="televisao" localSheetId="18">[1]!_p1</definedName>
    <definedName name="televisao" localSheetId="45">[1]!_p1</definedName>
    <definedName name="televisao" localSheetId="16">[1]!_p1</definedName>
    <definedName name="televisao">[0]!_p1</definedName>
    <definedName name="televisão" localSheetId="39">[1]!_p1</definedName>
    <definedName name="televisão" localSheetId="20">[1]!_p1</definedName>
    <definedName name="televisão" localSheetId="4">[1]!_p1</definedName>
    <definedName name="televisão" localSheetId="25">[1]!_p1</definedName>
    <definedName name="televisão" localSheetId="27">[1]!_p1</definedName>
    <definedName name="televisão" localSheetId="31">[1]!_p1</definedName>
    <definedName name="televisão" localSheetId="35">[1]!_p1</definedName>
    <definedName name="televisão" localSheetId="33">[1]!_p1</definedName>
    <definedName name="televisão" localSheetId="53">[1]!_p1</definedName>
    <definedName name="televisão" localSheetId="29">[1]!_p1</definedName>
    <definedName name="televisão" localSheetId="49">[1]!_p1</definedName>
    <definedName name="televisão" localSheetId="6">[1]!_p1</definedName>
    <definedName name="televisão" localSheetId="41">[1]!_p1</definedName>
    <definedName name="televisão" localSheetId="8">[1]!_p1</definedName>
    <definedName name="televisão" localSheetId="43">[1]!_p1</definedName>
    <definedName name="televisão" localSheetId="10">[1]!_p1</definedName>
    <definedName name="televisão" localSheetId="37">[1]!_p1</definedName>
    <definedName name="televisão" localSheetId="12">[1]!_p1</definedName>
    <definedName name="televisão" localSheetId="51">[1]!_p1</definedName>
    <definedName name="televisão" localSheetId="14">[1]!_p1</definedName>
    <definedName name="televisão" localSheetId="23">[1]!_p1</definedName>
    <definedName name="televisão" localSheetId="55">[0]!_p1</definedName>
    <definedName name="televisão" localSheetId="47">[1]!_p1</definedName>
    <definedName name="televisão" localSheetId="18">[1]!_p1</definedName>
    <definedName name="televisão" localSheetId="45">[1]!_p1</definedName>
    <definedName name="televisão" localSheetId="16">[1]!_p1</definedName>
    <definedName name="televisão">[0]!_p1</definedName>
    <definedName name="televisao_1" localSheetId="39">_p1</definedName>
    <definedName name="televisao_1" localSheetId="20">_p1</definedName>
    <definedName name="televisao_1" localSheetId="4">_p1</definedName>
    <definedName name="televisao_1" localSheetId="25">_p1</definedName>
    <definedName name="televisao_1" localSheetId="27">_p1</definedName>
    <definedName name="televisao_1" localSheetId="31">_p1</definedName>
    <definedName name="televisao_1" localSheetId="35">_p1</definedName>
    <definedName name="televisao_1" localSheetId="33">_p1</definedName>
    <definedName name="televisao_1" localSheetId="53">_p1</definedName>
    <definedName name="televisao_1" localSheetId="29">_p1</definedName>
    <definedName name="televisao_1" localSheetId="49">_p1</definedName>
    <definedName name="televisao_1" localSheetId="6">_p1</definedName>
    <definedName name="televisao_1" localSheetId="41">_p1</definedName>
    <definedName name="televisao_1" localSheetId="8">_p1</definedName>
    <definedName name="televisao_1" localSheetId="43">_p1</definedName>
    <definedName name="televisao_1" localSheetId="10">_p1</definedName>
    <definedName name="televisao_1" localSheetId="37">_p1</definedName>
    <definedName name="televisao_1" localSheetId="12">_p1</definedName>
    <definedName name="televisao_1" localSheetId="51">_p1</definedName>
    <definedName name="televisao_1" localSheetId="14">_p1</definedName>
    <definedName name="televisao_1" localSheetId="23">_p1</definedName>
    <definedName name="televisao_1" localSheetId="55">_p1</definedName>
    <definedName name="televisao_1" localSheetId="47">_p1</definedName>
    <definedName name="televisao_1" localSheetId="18">_p1</definedName>
    <definedName name="televisao_1" localSheetId="45">_p1</definedName>
    <definedName name="televisao_1" localSheetId="16">_p1</definedName>
    <definedName name="televisao_1">_p1</definedName>
    <definedName name="televisão_1" localSheetId="39">_______p1</definedName>
    <definedName name="televisão_1" localSheetId="20">_______p1</definedName>
    <definedName name="televisão_1" localSheetId="4">_______p1</definedName>
    <definedName name="televisão_1" localSheetId="25">_______p1</definedName>
    <definedName name="televisão_1" localSheetId="27">_______p1</definedName>
    <definedName name="televisão_1" localSheetId="31">_______p1</definedName>
    <definedName name="televisão_1" localSheetId="35">_______p1</definedName>
    <definedName name="televisão_1" localSheetId="33">_______p1</definedName>
    <definedName name="televisão_1" localSheetId="53">_______p1</definedName>
    <definedName name="televisão_1" localSheetId="29">_______p1</definedName>
    <definedName name="televisão_1" localSheetId="49">_______p1</definedName>
    <definedName name="televisão_1" localSheetId="6">_______p1</definedName>
    <definedName name="televisão_1" localSheetId="41">_______p1</definedName>
    <definedName name="televisão_1" localSheetId="8">_______p1</definedName>
    <definedName name="televisão_1" localSheetId="43">_______p1</definedName>
    <definedName name="televisão_1" localSheetId="10">_______p1</definedName>
    <definedName name="televisão_1" localSheetId="37">_______p1</definedName>
    <definedName name="televisão_1" localSheetId="12">_______p1</definedName>
    <definedName name="televisão_1" localSheetId="51">_______p1</definedName>
    <definedName name="televisão_1" localSheetId="14">_______p1</definedName>
    <definedName name="televisão_1" localSheetId="23">_______p1</definedName>
    <definedName name="televisão_1" localSheetId="55">_______p1</definedName>
    <definedName name="televisão_1" localSheetId="47">_______p1</definedName>
    <definedName name="televisão_1" localSheetId="18">_______p1</definedName>
    <definedName name="televisão_1" localSheetId="45">_______p1</definedName>
    <definedName name="televisão_1" localSheetId="16">_______p1</definedName>
    <definedName name="televisão_1">_______p1</definedName>
    <definedName name="televisão_10">#N/A</definedName>
    <definedName name="televisão_15">#N/A</definedName>
    <definedName name="televisão_16">#N/A</definedName>
    <definedName name="televisão_17">#N/A</definedName>
    <definedName name="televisão_18">#N/A</definedName>
    <definedName name="televisão_19">#N/A</definedName>
    <definedName name="televisao_2" localSheetId="39">_p1</definedName>
    <definedName name="televisao_2" localSheetId="20">_p1</definedName>
    <definedName name="televisao_2" localSheetId="4">_p1</definedName>
    <definedName name="televisao_2" localSheetId="25">_p1</definedName>
    <definedName name="televisao_2" localSheetId="27">_p1</definedName>
    <definedName name="televisao_2" localSheetId="31">_p1</definedName>
    <definedName name="televisao_2" localSheetId="35">_p1</definedName>
    <definedName name="televisao_2" localSheetId="33">_p1</definedName>
    <definedName name="televisao_2" localSheetId="53">_p1</definedName>
    <definedName name="televisao_2" localSheetId="29">_p1</definedName>
    <definedName name="televisao_2" localSheetId="49">_p1</definedName>
    <definedName name="televisao_2" localSheetId="6">_p1</definedName>
    <definedName name="televisao_2" localSheetId="41">_p1</definedName>
    <definedName name="televisao_2" localSheetId="8">_p1</definedName>
    <definedName name="televisao_2" localSheetId="43">_p1</definedName>
    <definedName name="televisao_2" localSheetId="10">_p1</definedName>
    <definedName name="televisao_2" localSheetId="37">_p1</definedName>
    <definedName name="televisao_2" localSheetId="12">_p1</definedName>
    <definedName name="televisao_2" localSheetId="51">_p1</definedName>
    <definedName name="televisao_2" localSheetId="14">_p1</definedName>
    <definedName name="televisao_2" localSheetId="23">_p1</definedName>
    <definedName name="televisao_2" localSheetId="55">_p1</definedName>
    <definedName name="televisao_2" localSheetId="47">_p1</definedName>
    <definedName name="televisao_2" localSheetId="18">_p1</definedName>
    <definedName name="televisao_2" localSheetId="45">_p1</definedName>
    <definedName name="televisao_2" localSheetId="16">_p1</definedName>
    <definedName name="televisao_2">_p1</definedName>
    <definedName name="televisão_2" localSheetId="39">_______p1</definedName>
    <definedName name="televisão_2" localSheetId="20">_______p1</definedName>
    <definedName name="televisão_2" localSheetId="4">_______p1</definedName>
    <definedName name="televisão_2" localSheetId="25">_______p1</definedName>
    <definedName name="televisão_2" localSheetId="27">_______p1</definedName>
    <definedName name="televisão_2" localSheetId="31">_______p1</definedName>
    <definedName name="televisão_2" localSheetId="35">_______p1</definedName>
    <definedName name="televisão_2" localSheetId="33">_______p1</definedName>
    <definedName name="televisão_2" localSheetId="53">_______p1</definedName>
    <definedName name="televisão_2" localSheetId="29">_______p1</definedName>
    <definedName name="televisão_2" localSheetId="49">_______p1</definedName>
    <definedName name="televisão_2" localSheetId="6">_______p1</definedName>
    <definedName name="televisão_2" localSheetId="41">_______p1</definedName>
    <definedName name="televisão_2" localSheetId="8">_______p1</definedName>
    <definedName name="televisão_2" localSheetId="43">_______p1</definedName>
    <definedName name="televisão_2" localSheetId="10">_______p1</definedName>
    <definedName name="televisão_2" localSheetId="37">_______p1</definedName>
    <definedName name="televisão_2" localSheetId="12">_______p1</definedName>
    <definedName name="televisão_2" localSheetId="51">_______p1</definedName>
    <definedName name="televisão_2" localSheetId="14">_______p1</definedName>
    <definedName name="televisão_2" localSheetId="23">_______p1</definedName>
    <definedName name="televisão_2" localSheetId="55">_______p1</definedName>
    <definedName name="televisão_2" localSheetId="47">_______p1</definedName>
    <definedName name="televisão_2" localSheetId="18">_______p1</definedName>
    <definedName name="televisão_2" localSheetId="45">_______p1</definedName>
    <definedName name="televisão_2" localSheetId="16">_______p1</definedName>
    <definedName name="televisão_2">_______p1</definedName>
    <definedName name="televisão_20">#N/A</definedName>
    <definedName name="televisão_22">#N/A</definedName>
    <definedName name="televisao_3" localSheetId="39">_p1</definedName>
    <definedName name="televisao_3" localSheetId="20">_p1</definedName>
    <definedName name="televisao_3" localSheetId="4">_p1</definedName>
    <definedName name="televisao_3" localSheetId="25">_p1</definedName>
    <definedName name="televisao_3" localSheetId="27">_p1</definedName>
    <definedName name="televisao_3" localSheetId="31">_p1</definedName>
    <definedName name="televisao_3" localSheetId="35">_p1</definedName>
    <definedName name="televisao_3" localSheetId="33">_p1</definedName>
    <definedName name="televisao_3" localSheetId="53">_p1</definedName>
    <definedName name="televisao_3" localSheetId="29">_p1</definedName>
    <definedName name="televisao_3" localSheetId="49">_p1</definedName>
    <definedName name="televisao_3" localSheetId="6">_p1</definedName>
    <definedName name="televisao_3" localSheetId="41">_p1</definedName>
    <definedName name="televisao_3" localSheetId="8">_p1</definedName>
    <definedName name="televisao_3" localSheetId="43">_p1</definedName>
    <definedName name="televisao_3" localSheetId="10">_p1</definedName>
    <definedName name="televisao_3" localSheetId="37">_p1</definedName>
    <definedName name="televisao_3" localSheetId="12">_p1</definedName>
    <definedName name="televisao_3" localSheetId="51">_p1</definedName>
    <definedName name="televisao_3" localSheetId="14">_p1</definedName>
    <definedName name="televisao_3" localSheetId="23">_p1</definedName>
    <definedName name="televisao_3" localSheetId="55">_p1</definedName>
    <definedName name="televisao_3" localSheetId="47">_p1</definedName>
    <definedName name="televisao_3" localSheetId="18">_p1</definedName>
    <definedName name="televisao_3" localSheetId="45">_p1</definedName>
    <definedName name="televisao_3" localSheetId="16">_p1</definedName>
    <definedName name="televisao_3">_p1</definedName>
    <definedName name="televisão_3">#N/A</definedName>
    <definedName name="televisao_4" localSheetId="39">_p1</definedName>
    <definedName name="televisao_4" localSheetId="20">_p1</definedName>
    <definedName name="televisao_4" localSheetId="4">_p1</definedName>
    <definedName name="televisao_4" localSheetId="25">_p1</definedName>
    <definedName name="televisao_4" localSheetId="27">_p1</definedName>
    <definedName name="televisao_4" localSheetId="31">_p1</definedName>
    <definedName name="televisao_4" localSheetId="35">_p1</definedName>
    <definedName name="televisao_4" localSheetId="33">_p1</definedName>
    <definedName name="televisao_4" localSheetId="53">_p1</definedName>
    <definedName name="televisao_4" localSheetId="29">_p1</definedName>
    <definedName name="televisao_4" localSheetId="49">_p1</definedName>
    <definedName name="televisao_4" localSheetId="6">_p1</definedName>
    <definedName name="televisao_4" localSheetId="41">_p1</definedName>
    <definedName name="televisao_4" localSheetId="8">_p1</definedName>
    <definedName name="televisao_4" localSheetId="43">_p1</definedName>
    <definedName name="televisao_4" localSheetId="10">_p1</definedName>
    <definedName name="televisao_4" localSheetId="37">_p1</definedName>
    <definedName name="televisao_4" localSheetId="12">_p1</definedName>
    <definedName name="televisao_4" localSheetId="51">_p1</definedName>
    <definedName name="televisao_4" localSheetId="14">_p1</definedName>
    <definedName name="televisao_4" localSheetId="23">_p1</definedName>
    <definedName name="televisao_4" localSheetId="55">_p1</definedName>
    <definedName name="televisao_4" localSheetId="47">_p1</definedName>
    <definedName name="televisao_4" localSheetId="18">_p1</definedName>
    <definedName name="televisao_4" localSheetId="45">_p1</definedName>
    <definedName name="televisao_4" localSheetId="16">_p1</definedName>
    <definedName name="televisao_4">_p1</definedName>
    <definedName name="televisão_4" localSheetId="39">_______p1</definedName>
    <definedName name="televisão_4" localSheetId="20">_______p1</definedName>
    <definedName name="televisão_4" localSheetId="4">_______p1</definedName>
    <definedName name="televisão_4" localSheetId="25">_______p1</definedName>
    <definedName name="televisão_4" localSheetId="27">_______p1</definedName>
    <definedName name="televisão_4" localSheetId="31">_______p1</definedName>
    <definedName name="televisão_4" localSheetId="35">_______p1</definedName>
    <definedName name="televisão_4" localSheetId="33">_______p1</definedName>
    <definedName name="televisão_4" localSheetId="53">_______p1</definedName>
    <definedName name="televisão_4" localSheetId="29">_______p1</definedName>
    <definedName name="televisão_4" localSheetId="49">_______p1</definedName>
    <definedName name="televisão_4" localSheetId="6">_______p1</definedName>
    <definedName name="televisão_4" localSheetId="41">_______p1</definedName>
    <definedName name="televisão_4" localSheetId="8">_______p1</definedName>
    <definedName name="televisão_4" localSheetId="43">_______p1</definedName>
    <definedName name="televisão_4" localSheetId="10">_______p1</definedName>
    <definedName name="televisão_4" localSheetId="37">_______p1</definedName>
    <definedName name="televisão_4" localSheetId="12">_______p1</definedName>
    <definedName name="televisão_4" localSheetId="51">_______p1</definedName>
    <definedName name="televisão_4" localSheetId="14">_______p1</definedName>
    <definedName name="televisão_4" localSheetId="23">_______p1</definedName>
    <definedName name="televisão_4" localSheetId="55">_______p1</definedName>
    <definedName name="televisão_4" localSheetId="47">_______p1</definedName>
    <definedName name="televisão_4" localSheetId="18">_______p1</definedName>
    <definedName name="televisão_4" localSheetId="45">_______p1</definedName>
    <definedName name="televisão_4" localSheetId="16">_______p1</definedName>
    <definedName name="televisão_4">_______p1</definedName>
    <definedName name="televisão_8">#N/A</definedName>
    <definedName name="TELGLO">#REF!</definedName>
    <definedName name="TEquipe_Bebidas">#REF!</definedName>
    <definedName name="TEquipe_Gomas">#REF!</definedName>
    <definedName name="TER" localSheetId="39">[1]!_p1</definedName>
    <definedName name="TER" localSheetId="20">[1]!_p1</definedName>
    <definedName name="TER" localSheetId="4">[1]!_p1</definedName>
    <definedName name="TER" localSheetId="25">[1]!_p1</definedName>
    <definedName name="TER" localSheetId="27">[1]!_p1</definedName>
    <definedName name="TER" localSheetId="31">[1]!_p1</definedName>
    <definedName name="TER" localSheetId="35">[1]!_p1</definedName>
    <definedName name="TER" localSheetId="33">[1]!_p1</definedName>
    <definedName name="TER" localSheetId="53">[1]!_p1</definedName>
    <definedName name="TER" localSheetId="29">[1]!_p1</definedName>
    <definedName name="TER" localSheetId="49">[1]!_p1</definedName>
    <definedName name="TER" localSheetId="6">[1]!_p1</definedName>
    <definedName name="TER" localSheetId="41">[1]!_p1</definedName>
    <definedName name="TER" localSheetId="8">[1]!_p1</definedName>
    <definedName name="TER" localSheetId="43">[1]!_p1</definedName>
    <definedName name="TER" localSheetId="10">[1]!_p1</definedName>
    <definedName name="TER" localSheetId="37">[1]!_p1</definedName>
    <definedName name="TER" localSheetId="12">[1]!_p1</definedName>
    <definedName name="TER" localSheetId="51">[1]!_p1</definedName>
    <definedName name="TER" localSheetId="14">[1]!_p1</definedName>
    <definedName name="TER" localSheetId="23">[1]!_p1</definedName>
    <definedName name="TER" localSheetId="55">[0]!_p1</definedName>
    <definedName name="TER" localSheetId="47">[1]!_p1</definedName>
    <definedName name="TER" localSheetId="18">[1]!_p1</definedName>
    <definedName name="TER" localSheetId="45">[1]!_p1</definedName>
    <definedName name="TER" localSheetId="16">[1]!_p1</definedName>
    <definedName name="TER">[0]!_p1</definedName>
    <definedName name="TER_1" localSheetId="39">_p1</definedName>
    <definedName name="TER_1" localSheetId="20">_p1</definedName>
    <definedName name="TER_1" localSheetId="4">_p1</definedName>
    <definedName name="TER_1" localSheetId="25">_p1</definedName>
    <definedName name="TER_1" localSheetId="27">_p1</definedName>
    <definedName name="TER_1" localSheetId="31">_p1</definedName>
    <definedName name="TER_1" localSheetId="35">_p1</definedName>
    <definedName name="TER_1" localSheetId="33">_p1</definedName>
    <definedName name="TER_1" localSheetId="53">_p1</definedName>
    <definedName name="TER_1" localSheetId="29">_p1</definedName>
    <definedName name="TER_1" localSheetId="49">_p1</definedName>
    <definedName name="TER_1" localSheetId="6">_p1</definedName>
    <definedName name="TER_1" localSheetId="41">_p1</definedName>
    <definedName name="TER_1" localSheetId="8">_p1</definedName>
    <definedName name="TER_1" localSheetId="43">_p1</definedName>
    <definedName name="TER_1" localSheetId="10">_p1</definedName>
    <definedName name="TER_1" localSheetId="37">_p1</definedName>
    <definedName name="TER_1" localSheetId="12">_p1</definedName>
    <definedName name="TER_1" localSheetId="51">_p1</definedName>
    <definedName name="TER_1" localSheetId="14">_p1</definedName>
    <definedName name="TER_1" localSheetId="23">_p1</definedName>
    <definedName name="TER_1" localSheetId="55">_p1</definedName>
    <definedName name="TER_1" localSheetId="47">_p1</definedName>
    <definedName name="TER_1" localSheetId="18">_p1</definedName>
    <definedName name="TER_1" localSheetId="45">_p1</definedName>
    <definedName name="TER_1" localSheetId="16">_p1</definedName>
    <definedName name="TER_1">_p1</definedName>
    <definedName name="TER_10">#N/A</definedName>
    <definedName name="TER_16">#N/A</definedName>
    <definedName name="TER_19">#N/A</definedName>
    <definedName name="TER_2">"_p1"</definedName>
    <definedName name="TER_22">#N/A</definedName>
    <definedName name="TER_3">#N/A</definedName>
    <definedName name="TER_4">"_p1"</definedName>
    <definedName name="TERÇA">#REF!</definedName>
    <definedName name="tere">#REF!</definedName>
    <definedName name="teresa" localSheetId="25" hidden="1">{"ww targets by region",#N/A,TRUE,"Cards&amp;Volume";"BAwareEtoE",#N/A,TRUE,"B.Aware-Qual-EtoE";"MemSat",#N/A,TRUE,"Member Sat."}</definedName>
    <definedName name="teresa" localSheetId="27" hidden="1">{"ww targets by region",#N/A,TRUE,"Cards&amp;Volume";"BAwareEtoE",#N/A,TRUE,"B.Aware-Qual-EtoE";"MemSat",#N/A,TRUE,"Member Sat."}</definedName>
    <definedName name="teresa" localSheetId="31" hidden="1">{"ww targets by region",#N/A,TRUE,"Cards&amp;Volume";"BAwareEtoE",#N/A,TRUE,"B.Aware-Qual-EtoE";"MemSat",#N/A,TRUE,"Member Sat."}</definedName>
    <definedName name="teresa" localSheetId="29" hidden="1">{"ww targets by region",#N/A,TRUE,"Cards&amp;Volume";"BAwareEtoE",#N/A,TRUE,"B.Aware-Qual-EtoE";"MemSat",#N/A,TRUE,"Member Sat."}</definedName>
    <definedName name="teresa" localSheetId="23" hidden="1">{"ww targets by region",#N/A,TRUE,"Cards&amp;Volume";"BAwareEtoE",#N/A,TRUE,"B.Aware-Qual-EtoE";"MemSat",#N/A,TRUE,"Member Sat."}</definedName>
    <definedName name="teresa" localSheetId="55" hidden="1">{"ww targets by region",#N/A,TRUE,"Cards&amp;Volume";"BAwareEtoE",#N/A,TRUE,"B.Aware-Qual-EtoE";"MemSat",#N/A,TRUE,"Member Sat."}</definedName>
    <definedName name="teresa" hidden="1">{"ww targets by region",#N/A,TRUE,"Cards&amp;Volume";"BAwareEtoE",#N/A,TRUE,"B.Aware-Qual-EtoE";"MemSat",#N/A,TRUE,"Member Sat."}</definedName>
    <definedName name="teriirotio">#REF!</definedName>
    <definedName name="Terra" hidden="1">#REF!</definedName>
    <definedName name="tertewswt">#REF!</definedName>
    <definedName name="TERTGE">#REF!</definedName>
    <definedName name="tertjgh">#REF!</definedName>
    <definedName name="tertrs">#REF!</definedName>
    <definedName name="tertweert">#REF!</definedName>
    <definedName name="tery">#REF!</definedName>
    <definedName name="tes">#REF!</definedName>
    <definedName name="test" localSheetId="25" hidden="1">{"'Tnet  Dnet_15_Mn1000'!$A$8:$F$178"}</definedName>
    <definedName name="test" localSheetId="27" hidden="1">{"'Tnet  Dnet_15_Mn1000'!$A$8:$F$178"}</definedName>
    <definedName name="test" localSheetId="31" hidden="1">{"'Tnet  Dnet_15_Mn1000'!$A$8:$F$178"}</definedName>
    <definedName name="test" localSheetId="29" hidden="1">{"'Tnet  Dnet_15_Mn1000'!$A$8:$F$178"}</definedName>
    <definedName name="test" localSheetId="23" hidden="1">{"'Tnet  Dnet_15_Mn1000'!$A$8:$F$178"}</definedName>
    <definedName name="test" localSheetId="55" hidden="1">{"'Tnet  Dnet_15_Mn1000'!$A$8:$F$178"}</definedName>
    <definedName name="test" hidden="1">{"'Tnet  Dnet_15_Mn1000'!$A$8:$F$178"}</definedName>
    <definedName name="TEST0">#REF!</definedName>
    <definedName name="teste" localSheetId="39">[1]!_p1</definedName>
    <definedName name="teste" localSheetId="20">[1]!_p1</definedName>
    <definedName name="teste" localSheetId="4">[1]!_p1</definedName>
    <definedName name="teste" localSheetId="25">[1]!_p1</definedName>
    <definedName name="teste" localSheetId="27">[1]!_p1</definedName>
    <definedName name="teste" localSheetId="31">[1]!_p1</definedName>
    <definedName name="teste" localSheetId="35">[1]!_p1</definedName>
    <definedName name="teste" localSheetId="33">[1]!_p1</definedName>
    <definedName name="teste" localSheetId="53">[1]!_p1</definedName>
    <definedName name="teste" localSheetId="29">[1]!_p1</definedName>
    <definedName name="teste" localSheetId="49">[1]!_p1</definedName>
    <definedName name="teste" localSheetId="6">[1]!_p1</definedName>
    <definedName name="teste" localSheetId="41">[1]!_p1</definedName>
    <definedName name="teste" localSheetId="8">[1]!_p1</definedName>
    <definedName name="teste" localSheetId="43">[1]!_p1</definedName>
    <definedName name="teste" localSheetId="10">[1]!_p1</definedName>
    <definedName name="teste" localSheetId="37">[1]!_p1</definedName>
    <definedName name="teste" localSheetId="12">[1]!_p1</definedName>
    <definedName name="teste" localSheetId="51">[1]!_p1</definedName>
    <definedName name="teste" localSheetId="14">[1]!_p1</definedName>
    <definedName name="teste" localSheetId="23">[1]!_p1</definedName>
    <definedName name="teste" localSheetId="55">[0]!_p1</definedName>
    <definedName name="teste" localSheetId="47">[1]!_p1</definedName>
    <definedName name="teste" localSheetId="18">[1]!_p1</definedName>
    <definedName name="teste" localSheetId="45">[1]!_p1</definedName>
    <definedName name="teste" localSheetId="16">[1]!_p1</definedName>
    <definedName name="teste">[0]!_p1</definedName>
    <definedName name="teste_1" localSheetId="25" hidden="1">{"'Janeiro'!$A$1:$I$153"}</definedName>
    <definedName name="teste_1" localSheetId="27" hidden="1">{"'Janeiro'!$A$1:$I$153"}</definedName>
    <definedName name="teste_1" localSheetId="31" hidden="1">{"'Janeiro'!$A$1:$I$153"}</definedName>
    <definedName name="teste_1" localSheetId="29" hidden="1">{"'Janeiro'!$A$1:$I$153"}</definedName>
    <definedName name="teste_1" localSheetId="23" hidden="1">{"'Janeiro'!$A$1:$I$153"}</definedName>
    <definedName name="teste_1" localSheetId="55" hidden="1">{"'Janeiro'!$A$1:$I$153"}</definedName>
    <definedName name="teste_1" hidden="1">{"'Janeiro'!$A$1:$I$153"}</definedName>
    <definedName name="TESTE_10">#N/A</definedName>
    <definedName name="TESTE_15">#N/A</definedName>
    <definedName name="TESTE_16">#N/A</definedName>
    <definedName name="TESTE_17">#N/A</definedName>
    <definedName name="TESTE_18">#N/A</definedName>
    <definedName name="TESTE_19">#N/A</definedName>
    <definedName name="TESTE_2">#N/A</definedName>
    <definedName name="TESTE_22">#N/A</definedName>
    <definedName name="TESTE_3">#N/A</definedName>
    <definedName name="TESTE_4">#N/A</definedName>
    <definedName name="teste0">#REF!</definedName>
    <definedName name="TESTE1" localSheetId="39">[1]!_p1</definedName>
    <definedName name="TESTE1" localSheetId="20">[1]!_p1</definedName>
    <definedName name="TESTE1" localSheetId="4">[1]!_p1</definedName>
    <definedName name="TESTE1" localSheetId="25">[1]!_p1</definedName>
    <definedName name="TESTE1" localSheetId="27">[1]!_p1</definedName>
    <definedName name="TESTE1" localSheetId="31">[1]!_p1</definedName>
    <definedName name="TESTE1" localSheetId="35">[1]!_p1</definedName>
    <definedName name="TESTE1" localSheetId="33">[1]!_p1</definedName>
    <definedName name="TESTE1" localSheetId="53">[1]!_p1</definedName>
    <definedName name="TESTE1" localSheetId="29">[1]!_p1</definedName>
    <definedName name="TESTE1" localSheetId="49">[1]!_p1</definedName>
    <definedName name="TESTE1" localSheetId="6">[1]!_p1</definedName>
    <definedName name="TESTE1" localSheetId="41">[1]!_p1</definedName>
    <definedName name="TESTE1" localSheetId="8">[1]!_p1</definedName>
    <definedName name="TESTE1" localSheetId="43">[1]!_p1</definedName>
    <definedName name="TESTE1" localSheetId="10">[1]!_p1</definedName>
    <definedName name="TESTE1" localSheetId="37">[1]!_p1</definedName>
    <definedName name="TESTE1" localSheetId="12">[1]!_p1</definedName>
    <definedName name="TESTE1" localSheetId="51">[1]!_p1</definedName>
    <definedName name="TESTE1" localSheetId="14">[1]!_p1</definedName>
    <definedName name="TESTE1" localSheetId="23">[1]!_p1</definedName>
    <definedName name="TESTE1" localSheetId="55">[0]!_p1</definedName>
    <definedName name="TESTE1" localSheetId="47">[1]!_p1</definedName>
    <definedName name="TESTE1" localSheetId="18">[1]!_p1</definedName>
    <definedName name="TESTE1" localSheetId="45">[1]!_p1</definedName>
    <definedName name="TESTE1" localSheetId="16">[1]!_p1</definedName>
    <definedName name="TESTE1">[0]!_p1</definedName>
    <definedName name="TESTE1_10">#N/A</definedName>
    <definedName name="TESTE1_15">#N/A</definedName>
    <definedName name="TESTE1_16">#N/A</definedName>
    <definedName name="TESTE1_17">#N/A</definedName>
    <definedName name="TESTE1_18">#N/A</definedName>
    <definedName name="TESTE1_19">#N/A</definedName>
    <definedName name="TESTE1_2">#N/A</definedName>
    <definedName name="TESTE1_22">#N/A</definedName>
    <definedName name="TESTE1_3">#N/A</definedName>
    <definedName name="TESTE1_4">#N/A</definedName>
    <definedName name="teste2">#REF!</definedName>
    <definedName name="teste3">#REF!</definedName>
    <definedName name="testes" localSheetId="25" hidden="1">{#N/A,#N/A,FALSE,"ROTINA";#N/A,#N/A,FALSE,"ITENS";#N/A,#N/A,FALSE,"ACOMP"}</definedName>
    <definedName name="testes" localSheetId="27" hidden="1">{#N/A,#N/A,FALSE,"ROTINA";#N/A,#N/A,FALSE,"ITENS";#N/A,#N/A,FALSE,"ACOMP"}</definedName>
    <definedName name="testes" localSheetId="31" hidden="1">{#N/A,#N/A,FALSE,"ROTINA";#N/A,#N/A,FALSE,"ITENS";#N/A,#N/A,FALSE,"ACOMP"}</definedName>
    <definedName name="testes" localSheetId="29" hidden="1">{#N/A,#N/A,FALSE,"ROTINA";#N/A,#N/A,FALSE,"ITENS";#N/A,#N/A,FALSE,"ACOMP"}</definedName>
    <definedName name="testes" localSheetId="23" hidden="1">{#N/A,#N/A,FALSE,"ROTINA";#N/A,#N/A,FALSE,"ITENS";#N/A,#N/A,FALSE,"ACOMP"}</definedName>
    <definedName name="testes" localSheetId="55" hidden="1">{#N/A,#N/A,FALSE,"ROTINA";#N/A,#N/A,FALSE,"ITENS";#N/A,#N/A,FALSE,"ACOMP"}</definedName>
    <definedName name="testes" hidden="1">{#N/A,#N/A,FALSE,"ROTINA";#N/A,#N/A,FALSE,"ITENS";#N/A,#N/A,FALSE,"ACOMP"}</definedName>
    <definedName name="testethaysporfavorvai" hidden="1">#REF!</definedName>
    <definedName name="TESTHKEY">#REF!</definedName>
    <definedName name="TESTKEYS">#REF!</definedName>
    <definedName name="TESTVKEY">#REF!</definedName>
    <definedName name="teter">#REF!</definedName>
    <definedName name="tewrtet">#REF!</definedName>
    <definedName name="Texto">#REF!</definedName>
    <definedName name="teyryetytyt">#REF!</definedName>
    <definedName name="tg" localSheetId="25" hidden="1">{#N/A,#N/A,FALSE,"BALLANTINE´S ";#N/A,#N/A,FALSE,"FUNDADOR"}</definedName>
    <definedName name="tg" localSheetId="27" hidden="1">{#N/A,#N/A,FALSE,"BALLANTINE´S ";#N/A,#N/A,FALSE,"FUNDADOR"}</definedName>
    <definedName name="tg" localSheetId="31" hidden="1">{#N/A,#N/A,FALSE,"BALLANTINE´S ";#N/A,#N/A,FALSE,"FUNDADOR"}</definedName>
    <definedName name="tg" localSheetId="29" hidden="1">{#N/A,#N/A,FALSE,"BALLANTINE´S ";#N/A,#N/A,FALSE,"FUNDADOR"}</definedName>
    <definedName name="tg" localSheetId="23" hidden="1">{#N/A,#N/A,FALSE,"BALLANTINE´S ";#N/A,#N/A,FALSE,"FUNDADOR"}</definedName>
    <definedName name="tg" localSheetId="55" hidden="1">{#N/A,#N/A,FALSE,"BALLANTINE´S ";#N/A,#N/A,FALSE,"FUNDADOR"}</definedName>
    <definedName name="tg" hidden="1">{#N/A,#N/A,FALSE,"BALLANTINE´S ";#N/A,#N/A,FALSE,"FUNDADOR"}</definedName>
    <definedName name="tger5g4">#REF!</definedName>
    <definedName name="tgfh46uy46">#REF!</definedName>
    <definedName name="tgrge">#REF!</definedName>
    <definedName name="tgt">#REF!</definedName>
    <definedName name="thaeffaefgrs" localSheetId="25" hidden="1">{#N/A,#N/A,FALSE,"CARATUL";#N/A,#N/A,FALSE,"PROFIT AND LOSS";#N/A,#N/A,FALSE,"GRAFICO_PBT";#N/A,#N/A,FALSE,"EXPLIC.VARIANTE";#N/A,#N/A,FALSE,"GENERAL EXP.AREA"}</definedName>
    <definedName name="thaeffaefgrs" localSheetId="27" hidden="1">{#N/A,#N/A,FALSE,"CARATUL";#N/A,#N/A,FALSE,"PROFIT AND LOSS";#N/A,#N/A,FALSE,"GRAFICO_PBT";#N/A,#N/A,FALSE,"EXPLIC.VARIANTE";#N/A,#N/A,FALSE,"GENERAL EXP.AREA"}</definedName>
    <definedName name="thaeffaefgrs" localSheetId="31" hidden="1">{#N/A,#N/A,FALSE,"CARATUL";#N/A,#N/A,FALSE,"PROFIT AND LOSS";#N/A,#N/A,FALSE,"GRAFICO_PBT";#N/A,#N/A,FALSE,"EXPLIC.VARIANTE";#N/A,#N/A,FALSE,"GENERAL EXP.AREA"}</definedName>
    <definedName name="thaeffaefgrs" localSheetId="29" hidden="1">{#N/A,#N/A,FALSE,"CARATUL";#N/A,#N/A,FALSE,"PROFIT AND LOSS";#N/A,#N/A,FALSE,"GRAFICO_PBT";#N/A,#N/A,FALSE,"EXPLIC.VARIANTE";#N/A,#N/A,FALSE,"GENERAL EXP.AREA"}</definedName>
    <definedName name="thaeffaefgrs" localSheetId="23" hidden="1">{#N/A,#N/A,FALSE,"CARATUL";#N/A,#N/A,FALSE,"PROFIT AND LOSS";#N/A,#N/A,FALSE,"GRAFICO_PBT";#N/A,#N/A,FALSE,"EXPLIC.VARIANTE";#N/A,#N/A,FALSE,"GENERAL EXP.AREA"}</definedName>
    <definedName name="thaeffaefgrs" localSheetId="55" hidden="1">{#N/A,#N/A,FALSE,"CARATUL";#N/A,#N/A,FALSE,"PROFIT AND LOSS";#N/A,#N/A,FALSE,"GRAFICO_PBT";#N/A,#N/A,FALSE,"EXPLIC.VARIANTE";#N/A,#N/A,FALSE,"GENERAL EXP.AREA"}</definedName>
    <definedName name="thaeffaefgrs" hidden="1">{#N/A,#N/A,FALSE,"CARATUL";#N/A,#N/A,FALSE,"PROFIT AND LOSS";#N/A,#N/A,FALSE,"GRAFICO_PBT";#N/A,#N/A,FALSE,"EXPLIC.VARIANTE";#N/A,#N/A,FALSE,"GENERAL EXP.AREA"}</definedName>
    <definedName name="thays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ays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themes">#REF!</definedName>
    <definedName name="thgrtghrt" localSheetId="25" hidden="1">{"1DhPgAbs",#N/A,FALSE,"dHora";"2DhPgPerc",#N/A,FALSE,"dHora";"3DhPgAbsAcum",#N/A,FALSE,"dHora"}</definedName>
    <definedName name="thgrtghrt" localSheetId="27" hidden="1">{"1DhPgAbs",#N/A,FALSE,"dHora";"2DhPgPerc",#N/A,FALSE,"dHora";"3DhPgAbsAcum",#N/A,FALSE,"dHora"}</definedName>
    <definedName name="thgrtghrt" localSheetId="31" hidden="1">{"1DhPgAbs",#N/A,FALSE,"dHora";"2DhPgPerc",#N/A,FALSE,"dHora";"3DhPgAbsAcum",#N/A,FALSE,"dHora"}</definedName>
    <definedName name="thgrtghrt" localSheetId="29" hidden="1">{"1DhPgAbs",#N/A,FALSE,"dHora";"2DhPgPerc",#N/A,FALSE,"dHora";"3DhPgAbsAcum",#N/A,FALSE,"dHora"}</definedName>
    <definedName name="thgrtghrt" localSheetId="23" hidden="1">{"1DhPgAbs",#N/A,FALSE,"dHora";"2DhPgPerc",#N/A,FALSE,"dHora";"3DhPgAbsAcum",#N/A,FALSE,"dHora"}</definedName>
    <definedName name="thgrtghrt" localSheetId="55" hidden="1">{"1DhPgAbs",#N/A,FALSE,"dHora";"2DhPgPerc",#N/A,FALSE,"dHora";"3DhPgAbsAcum",#N/A,FALSE,"dHora"}</definedName>
    <definedName name="thgrtghrt" hidden="1">{"1DhPgAbs",#N/A,FALSE,"dHora";"2DhPgPerc",#N/A,FALSE,"dHora";"3DhPgAbsAcum",#N/A,FALSE,"dHora"}</definedName>
    <definedName name="thiago" hidden="1">#REF!</definedName>
    <definedName name="thjukiuy">#REF!</definedName>
    <definedName name="thrthrt">#REF!</definedName>
    <definedName name="thtrhjtrh">#REF!</definedName>
    <definedName name="thtryr">#REF!</definedName>
    <definedName name="thtryty" localSheetId="25" hidden="1">{"'Janeiro'!$A$1:$I$153"}</definedName>
    <definedName name="thtryty" localSheetId="27" hidden="1">{"'Janeiro'!$A$1:$I$153"}</definedName>
    <definedName name="thtryty" localSheetId="31" hidden="1">{"'Janeiro'!$A$1:$I$153"}</definedName>
    <definedName name="thtryty" localSheetId="29" hidden="1">{"'Janeiro'!$A$1:$I$153"}</definedName>
    <definedName name="thtryty" localSheetId="23" hidden="1">{"'Janeiro'!$A$1:$I$153"}</definedName>
    <definedName name="thtryty" localSheetId="55" hidden="1">{"'Janeiro'!$A$1:$I$153"}</definedName>
    <definedName name="thtryty" hidden="1">{"'Janeiro'!$A$1:$I$153"}</definedName>
    <definedName name="thytr" localSheetId="25" hidden="1">{#N/A,#N/A,FALSE,"Sheet1 (2)"}</definedName>
    <definedName name="thytr" localSheetId="27" hidden="1">{#N/A,#N/A,FALSE,"Sheet1 (2)"}</definedName>
    <definedName name="thytr" localSheetId="31" hidden="1">{#N/A,#N/A,FALSE,"Sheet1 (2)"}</definedName>
    <definedName name="thytr" localSheetId="29" hidden="1">{#N/A,#N/A,FALSE,"Sheet1 (2)"}</definedName>
    <definedName name="thytr" localSheetId="23" hidden="1">{#N/A,#N/A,FALSE,"Sheet1 (2)"}</definedName>
    <definedName name="thytr" localSheetId="55" hidden="1">{#N/A,#N/A,FALSE,"Sheet1 (2)"}</definedName>
    <definedName name="thytr" hidden="1">{#N/A,#N/A,FALSE,"Sheet1 (2)"}</definedName>
    <definedName name="ti">#REF!</definedName>
    <definedName name="tie" localSheetId="25" hidden="1">{"Value to Sprint PCS",#N/A,FALSE,"Value to Sprint PCS";"Value to Affiliate",#N/A,FALSE,"Value of 8% Royalty";#N/A,#N/A,FALSE,"Value Summary"}</definedName>
    <definedName name="tie" localSheetId="27" hidden="1">{"Value to Sprint PCS",#N/A,FALSE,"Value to Sprint PCS";"Value to Affiliate",#N/A,FALSE,"Value of 8% Royalty";#N/A,#N/A,FALSE,"Value Summary"}</definedName>
    <definedName name="tie" localSheetId="31" hidden="1">{"Value to Sprint PCS",#N/A,FALSE,"Value to Sprint PCS";"Value to Affiliate",#N/A,FALSE,"Value of 8% Royalty";#N/A,#N/A,FALSE,"Value Summary"}</definedName>
    <definedName name="tie" localSheetId="29" hidden="1">{"Value to Sprint PCS",#N/A,FALSE,"Value to Sprint PCS";"Value to Affiliate",#N/A,FALSE,"Value of 8% Royalty";#N/A,#N/A,FALSE,"Value Summary"}</definedName>
    <definedName name="tie" localSheetId="23" hidden="1">{"Value to Sprint PCS",#N/A,FALSE,"Value to Sprint PCS";"Value to Affiliate",#N/A,FALSE,"Value of 8% Royalty";#N/A,#N/A,FALSE,"Value Summary"}</definedName>
    <definedName name="tie" localSheetId="55" hidden="1">{"Value to Sprint PCS",#N/A,FALSE,"Value to Sprint PCS";"Value to Affiliate",#N/A,FALSE,"Value of 8% Royalty";#N/A,#N/A,FALSE,"Value Summary"}</definedName>
    <definedName name="tie" hidden="1">{"Value to Sprint PCS",#N/A,FALSE,"Value to Sprint PCS";"Value to Affiliate",#N/A,FALSE,"Value of 8% Royalty";#N/A,#N/A,FALSE,"Value Summary"}</definedName>
    <definedName name="Time">#REF!</definedName>
    <definedName name="Timing">#REF!</definedName>
    <definedName name="TIPO">#REF!</definedName>
    <definedName name="TIPO_COML">#REF!</definedName>
    <definedName name="Tipo_de_Página">[5]listas_nao_condicionais!$D$3:$D$14</definedName>
    <definedName name="TIPO_PTO">#REF!</definedName>
    <definedName name="TIPO_PTO_1">#REF!</definedName>
    <definedName name="TIPO_PTO_12">#REF!</definedName>
    <definedName name="TIPO_PTO_20">#REF!</definedName>
    <definedName name="TIPO_PTO_21">#REF!</definedName>
    <definedName name="TIPO_PTO_8">#REF!</definedName>
    <definedName name="tipo1">#REF!</definedName>
    <definedName name="Tipoo">#REF!</definedName>
    <definedName name="TITLE">#REF!</definedName>
    <definedName name="TITLE_3">#REF!</definedName>
    <definedName name="titulo" localSheetId="39">[1]!__p1</definedName>
    <definedName name="titulo" localSheetId="20">[1]!__p1</definedName>
    <definedName name="titulo" localSheetId="4">[1]!__p1</definedName>
    <definedName name="titulo" localSheetId="25">[1]!__p1</definedName>
    <definedName name="titulo" localSheetId="27">[1]!__p1</definedName>
    <definedName name="titulo" localSheetId="31">[1]!__p1</definedName>
    <definedName name="titulo" localSheetId="35">[1]!__p1</definedName>
    <definedName name="titulo" localSheetId="33">[1]!__p1</definedName>
    <definedName name="titulo" localSheetId="53">[1]!__p1</definedName>
    <definedName name="titulo" localSheetId="29">[1]!__p1</definedName>
    <definedName name="titulo" localSheetId="49">[1]!__p1</definedName>
    <definedName name="titulo" localSheetId="6">[1]!__p1</definedName>
    <definedName name="titulo" localSheetId="41">[1]!__p1</definedName>
    <definedName name="titulo" localSheetId="8">[1]!__p1</definedName>
    <definedName name="titulo" localSheetId="43">[1]!__p1</definedName>
    <definedName name="titulo" localSheetId="10">[1]!__p1</definedName>
    <definedName name="titulo" localSheetId="37">[1]!__p1</definedName>
    <definedName name="titulo" localSheetId="12">[1]!__p1</definedName>
    <definedName name="titulo" localSheetId="51">[1]!__p1</definedName>
    <definedName name="titulo" localSheetId="14">[1]!__p1</definedName>
    <definedName name="titulo" localSheetId="23">[1]!__p1</definedName>
    <definedName name="titulo" localSheetId="55">[0]!__p1</definedName>
    <definedName name="titulo" localSheetId="47">[1]!__p1</definedName>
    <definedName name="titulo" localSheetId="18">[1]!__p1</definedName>
    <definedName name="titulo" localSheetId="45">[1]!__p1</definedName>
    <definedName name="titulo" localSheetId="16">[1]!__p1</definedName>
    <definedName name="titulo">[0]!__p1</definedName>
    <definedName name="titulos" localSheetId="39">[1]!__p1</definedName>
    <definedName name="titulos" localSheetId="20">[1]!__p1</definedName>
    <definedName name="titulos" localSheetId="4">[1]!__p1</definedName>
    <definedName name="titulos" localSheetId="25">[1]!__p1</definedName>
    <definedName name="titulos" localSheetId="27">[1]!__p1</definedName>
    <definedName name="titulos" localSheetId="31">[1]!__p1</definedName>
    <definedName name="titulos" localSheetId="35">[1]!__p1</definedName>
    <definedName name="titulos" localSheetId="33">[1]!__p1</definedName>
    <definedName name="titulos" localSheetId="53">[1]!__p1</definedName>
    <definedName name="titulos" localSheetId="29">[1]!__p1</definedName>
    <definedName name="titulos" localSheetId="49">[1]!__p1</definedName>
    <definedName name="titulos" localSheetId="6">[1]!__p1</definedName>
    <definedName name="titulos" localSheetId="41">[1]!__p1</definedName>
    <definedName name="titulos" localSheetId="8">[1]!__p1</definedName>
    <definedName name="titulos" localSheetId="43">[1]!__p1</definedName>
    <definedName name="titulos" localSheetId="10">[1]!__p1</definedName>
    <definedName name="titulos" localSheetId="37">[1]!__p1</definedName>
    <definedName name="titulos" localSheetId="12">[1]!__p1</definedName>
    <definedName name="titulos" localSheetId="51">[1]!__p1</definedName>
    <definedName name="titulos" localSheetId="14">[1]!__p1</definedName>
    <definedName name="titulos" localSheetId="23">[1]!__p1</definedName>
    <definedName name="titulos" localSheetId="55">[0]!__p1</definedName>
    <definedName name="titulos" localSheetId="47">[1]!__p1</definedName>
    <definedName name="titulos" localSheetId="18">[1]!__p1</definedName>
    <definedName name="titulos" localSheetId="45">[1]!__p1</definedName>
    <definedName name="titulos" localSheetId="16">[1]!__p1</definedName>
    <definedName name="titulos">[0]!__p1</definedName>
    <definedName name="_xlnm.Print_Titles">#REF!</definedName>
    <definedName name="TIYTILO">#REF!</definedName>
    <definedName name="tjtjyuy">#REF!</definedName>
    <definedName name="tju">#N/A</definedName>
    <definedName name="tl" localSheetId="25" hidden="1">{"'crono'!$U$12:$W$20"}</definedName>
    <definedName name="tl" localSheetId="27" hidden="1">{"'crono'!$U$12:$W$20"}</definedName>
    <definedName name="tl" localSheetId="31" hidden="1">{"'crono'!$U$12:$W$20"}</definedName>
    <definedName name="tl" localSheetId="29" hidden="1">{"'crono'!$U$12:$W$20"}</definedName>
    <definedName name="tl" localSheetId="23" hidden="1">{"'crono'!$U$12:$W$20"}</definedName>
    <definedName name="tl" localSheetId="55" hidden="1">{"'crono'!$U$12:$W$20"}</definedName>
    <definedName name="tl" hidden="1">{"'crono'!$U$12:$W$20"}</definedName>
    <definedName name="tlfwjr3">#REF!</definedName>
    <definedName name="TM">#REF!</definedName>
    <definedName name="TMorato_suporte">#REF!</definedName>
    <definedName name="to">#REF!</definedName>
    <definedName name="toggle">#REF!</definedName>
    <definedName name="Tolerance_High_Cost">0.1</definedName>
    <definedName name="Tolerance_Low_Cost">0</definedName>
    <definedName name="tonto" localSheetId="25" hidden="1">{#N/A,#N/A,FALSE,"CARATUL";#N/A,#N/A,FALSE,"PROFIT AND LOSS";#N/A,#N/A,FALSE,"GRAFICO_PBT";#N/A,#N/A,FALSE,"EXPLIC.VARIANTE";#N/A,#N/A,FALSE,"GENERAL EXP.AREA"}</definedName>
    <definedName name="tonto" localSheetId="27" hidden="1">{#N/A,#N/A,FALSE,"CARATUL";#N/A,#N/A,FALSE,"PROFIT AND LOSS";#N/A,#N/A,FALSE,"GRAFICO_PBT";#N/A,#N/A,FALSE,"EXPLIC.VARIANTE";#N/A,#N/A,FALSE,"GENERAL EXP.AREA"}</definedName>
    <definedName name="tonto" localSheetId="31" hidden="1">{#N/A,#N/A,FALSE,"CARATUL";#N/A,#N/A,FALSE,"PROFIT AND LOSS";#N/A,#N/A,FALSE,"GRAFICO_PBT";#N/A,#N/A,FALSE,"EXPLIC.VARIANTE";#N/A,#N/A,FALSE,"GENERAL EXP.AREA"}</definedName>
    <definedName name="tonto" localSheetId="29" hidden="1">{#N/A,#N/A,FALSE,"CARATUL";#N/A,#N/A,FALSE,"PROFIT AND LOSS";#N/A,#N/A,FALSE,"GRAFICO_PBT";#N/A,#N/A,FALSE,"EXPLIC.VARIANTE";#N/A,#N/A,FALSE,"GENERAL EXP.AREA"}</definedName>
    <definedName name="tonto" localSheetId="23" hidden="1">{#N/A,#N/A,FALSE,"CARATUL";#N/A,#N/A,FALSE,"PROFIT AND LOSS";#N/A,#N/A,FALSE,"GRAFICO_PBT";#N/A,#N/A,FALSE,"EXPLIC.VARIANTE";#N/A,#N/A,FALSE,"GENERAL EXP.AREA"}</definedName>
    <definedName name="tonto" localSheetId="55" hidden="1">{#N/A,#N/A,FALSE,"CARATUL";#N/A,#N/A,FALSE,"PROFIT AND LOSS";#N/A,#N/A,FALSE,"GRAFICO_PBT";#N/A,#N/A,FALSE,"EXPLIC.VARIANTE";#N/A,#N/A,FALSE,"GENERAL EXP.AREA"}</definedName>
    <definedName name="tonto" hidden="1">{#N/A,#N/A,FALSE,"CARATUL";#N/A,#N/A,FALSE,"PROFIT AND LOSS";#N/A,#N/A,FALSE,"GRAFICO_PBT";#N/A,#N/A,FALSE,"EXPLIC.VARIANTE";#N/A,#N/A,FALSE,"GENERAL EXP.AREA"}</definedName>
    <definedName name="Toothbrush" localSheetId="39">[1]!_p1</definedName>
    <definedName name="Toothbrush" localSheetId="20">[1]!_p1</definedName>
    <definedName name="Toothbrush" localSheetId="4">[1]!_p1</definedName>
    <definedName name="Toothbrush" localSheetId="25">[1]!_p1</definedName>
    <definedName name="Toothbrush" localSheetId="27">[1]!_p1</definedName>
    <definedName name="Toothbrush" localSheetId="31">[1]!_p1</definedName>
    <definedName name="Toothbrush" localSheetId="35">[1]!_p1</definedName>
    <definedName name="Toothbrush" localSheetId="33">[1]!_p1</definedName>
    <definedName name="Toothbrush" localSheetId="53">[1]!_p1</definedName>
    <definedName name="Toothbrush" localSheetId="29">[1]!_p1</definedName>
    <definedName name="Toothbrush" localSheetId="49">[1]!_p1</definedName>
    <definedName name="Toothbrush" localSheetId="6">[1]!_p1</definedName>
    <definedName name="Toothbrush" localSheetId="41">[1]!_p1</definedName>
    <definedName name="Toothbrush" localSheetId="8">[1]!_p1</definedName>
    <definedName name="Toothbrush" localSheetId="43">[1]!_p1</definedName>
    <definedName name="Toothbrush" localSheetId="10">[1]!_p1</definedName>
    <definedName name="Toothbrush" localSheetId="37">[1]!_p1</definedName>
    <definedName name="Toothbrush" localSheetId="12">[1]!_p1</definedName>
    <definedName name="Toothbrush" localSheetId="51">[1]!_p1</definedName>
    <definedName name="Toothbrush" localSheetId="14">[1]!_p1</definedName>
    <definedName name="Toothbrush" localSheetId="23">[1]!_p1</definedName>
    <definedName name="Toothbrush" localSheetId="55">[0]!_p1</definedName>
    <definedName name="Toothbrush" localSheetId="47">[1]!_p1</definedName>
    <definedName name="Toothbrush" localSheetId="18">[1]!_p1</definedName>
    <definedName name="Toothbrush" localSheetId="45">[1]!_p1</definedName>
    <definedName name="Toothbrush" localSheetId="16">[1]!_p1</definedName>
    <definedName name="Toothbrush">[0]!_p1</definedName>
    <definedName name="Toothbrush_1" localSheetId="39">_p1</definedName>
    <definedName name="Toothbrush_1" localSheetId="20">_p1</definedName>
    <definedName name="Toothbrush_1" localSheetId="4">_p1</definedName>
    <definedName name="Toothbrush_1" localSheetId="25">_p1</definedName>
    <definedName name="Toothbrush_1" localSheetId="27">_p1</definedName>
    <definedName name="Toothbrush_1" localSheetId="31">_p1</definedName>
    <definedName name="Toothbrush_1" localSheetId="35">_p1</definedName>
    <definedName name="Toothbrush_1" localSheetId="33">_p1</definedName>
    <definedName name="Toothbrush_1" localSheetId="53">_p1</definedName>
    <definedName name="Toothbrush_1" localSheetId="29">_p1</definedName>
    <definedName name="Toothbrush_1" localSheetId="49">_p1</definedName>
    <definedName name="Toothbrush_1" localSheetId="6">_p1</definedName>
    <definedName name="Toothbrush_1" localSheetId="41">_p1</definedName>
    <definedName name="Toothbrush_1" localSheetId="8">_p1</definedName>
    <definedName name="Toothbrush_1" localSheetId="43">_p1</definedName>
    <definedName name="Toothbrush_1" localSheetId="10">_p1</definedName>
    <definedName name="Toothbrush_1" localSheetId="37">_p1</definedName>
    <definedName name="Toothbrush_1" localSheetId="12">_p1</definedName>
    <definedName name="Toothbrush_1" localSheetId="51">_p1</definedName>
    <definedName name="Toothbrush_1" localSheetId="14">_p1</definedName>
    <definedName name="Toothbrush_1" localSheetId="23">_p1</definedName>
    <definedName name="Toothbrush_1" localSheetId="55">_p1</definedName>
    <definedName name="Toothbrush_1" localSheetId="47">_p1</definedName>
    <definedName name="Toothbrush_1" localSheetId="18">_p1</definedName>
    <definedName name="Toothbrush_1" localSheetId="45">_p1</definedName>
    <definedName name="Toothbrush_1" localSheetId="16">_p1</definedName>
    <definedName name="Toothbrush_1">_p1</definedName>
    <definedName name="Toothbrush_2">"_p1"</definedName>
    <definedName name="Toothbrush_3" localSheetId="39">_______p1</definedName>
    <definedName name="Toothbrush_3" localSheetId="20">_______p1</definedName>
    <definedName name="Toothbrush_3" localSheetId="4">_______p1</definedName>
    <definedName name="Toothbrush_3" localSheetId="25">_______p1</definedName>
    <definedName name="Toothbrush_3" localSheetId="27">_______p1</definedName>
    <definedName name="Toothbrush_3" localSheetId="31">_______p1</definedName>
    <definedName name="Toothbrush_3" localSheetId="35">_______p1</definedName>
    <definedName name="Toothbrush_3" localSheetId="33">_______p1</definedName>
    <definedName name="Toothbrush_3" localSheetId="53">_______p1</definedName>
    <definedName name="Toothbrush_3" localSheetId="29">_______p1</definedName>
    <definedName name="Toothbrush_3" localSheetId="49">_______p1</definedName>
    <definedName name="Toothbrush_3" localSheetId="6">_______p1</definedName>
    <definedName name="Toothbrush_3" localSheetId="41">_______p1</definedName>
    <definedName name="Toothbrush_3" localSheetId="8">_______p1</definedName>
    <definedName name="Toothbrush_3" localSheetId="43">_______p1</definedName>
    <definedName name="Toothbrush_3" localSheetId="10">_______p1</definedName>
    <definedName name="Toothbrush_3" localSheetId="37">_______p1</definedName>
    <definedName name="Toothbrush_3" localSheetId="12">_______p1</definedName>
    <definedName name="Toothbrush_3" localSheetId="51">_______p1</definedName>
    <definedName name="Toothbrush_3" localSheetId="14">_______p1</definedName>
    <definedName name="Toothbrush_3" localSheetId="23">_______p1</definedName>
    <definedName name="Toothbrush_3" localSheetId="55">_______p1</definedName>
    <definedName name="Toothbrush_3" localSheetId="47">_______p1</definedName>
    <definedName name="Toothbrush_3" localSheetId="18">_______p1</definedName>
    <definedName name="Toothbrush_3" localSheetId="45">_______p1</definedName>
    <definedName name="Toothbrush_3" localSheetId="16">_______p1</definedName>
    <definedName name="Toothbrush_3">_______p1</definedName>
    <definedName name="Toothbrush_4">"_p1"</definedName>
    <definedName name="tot">#REF!</definedName>
    <definedName name="TotaisBilheteria_Fechado">#REF!</definedName>
    <definedName name="TotaisBilheteria_Negociacao">#REF!</definedName>
    <definedName name="Total">#REF!</definedName>
    <definedName name="Total_Trade_Bebidas">#REF!</definedName>
    <definedName name="Total_Trade_Chocolate">#REF!</definedName>
    <definedName name="Total_Trade_Gomas">#REF!</definedName>
    <definedName name="total1">#REF!</definedName>
    <definedName name="TOTAL13">#REF!</definedName>
    <definedName name="total2">#REF!</definedName>
    <definedName name="total2_1">#REF!</definedName>
    <definedName name="total2_2">#REF!</definedName>
    <definedName name="total2_3">#REF!</definedName>
    <definedName name="total3">#REF!</definedName>
    <definedName name="total3_1">#REF!</definedName>
    <definedName name="total3_2">#REF!</definedName>
    <definedName name="total3_3">#REF!</definedName>
    <definedName name="TOTAL4">#REF!</definedName>
    <definedName name="TotalAveConec">#REF!</definedName>
    <definedName name="Totalcapex">#REF!</definedName>
    <definedName name="TotalConnections">#REF!</definedName>
    <definedName name="TotalConstrução">#REF!</definedName>
    <definedName name="TotalCoreFibreCost">#REF!</definedName>
    <definedName name="TotalDirectExpenses">#REF!</definedName>
    <definedName name="TotalExpenses">#REF!</definedName>
    <definedName name="TotalGrossRev">#REF!</definedName>
    <definedName name="TotalInstalação">#REF!</definedName>
    <definedName name="TotalLeaseRevenue">#REF!</definedName>
    <definedName name="TotalNodeCapex">#REF!</definedName>
    <definedName name="TotalPlanejamento">#REF!</definedName>
    <definedName name="TotalPlanejamento2">#REF!</definedName>
    <definedName name="Totalrevsummary">#REF!</definedName>
    <definedName name="totalsem1">#REF!</definedName>
    <definedName name="totalsem2">#REF!</definedName>
    <definedName name="totalsem3">#REF!</definedName>
    <definedName name="totalsem4">#REF!</definedName>
    <definedName name="totalsem5">#REF!</definedName>
    <definedName name="TotalSiteCapex">#REF!</definedName>
    <definedName name="TotalTeste">#REF!</definedName>
    <definedName name="TotaSalesMktgCosts">#REF!</definedName>
    <definedName name="TOTORDEMMun">#REF!</definedName>
    <definedName name="TOTORDEMMun_1">#REF!</definedName>
    <definedName name="TOTORDEMMun_3">#REF!</definedName>
    <definedName name="TOTORDEMUF">#REF!</definedName>
    <definedName name="TOTORDEMUF_1">#REF!</definedName>
    <definedName name="TOTORDEMUF_3">#REF!</definedName>
    <definedName name="TOUT">#REF!</definedName>
    <definedName name="toy">#REF!</definedName>
    <definedName name="TP">#REF!</definedName>
    <definedName name="TPP">#REF!</definedName>
    <definedName name="tqertqet" localSheetId="25" hidden="1">{#N/A,#N/A,FALSE,"CARATUL";#N/A,#N/A,FALSE,"PROFIT AND LOSS";#N/A,#N/A,FALSE,"GRAFICO_PBT";#N/A,#N/A,FALSE,"EXPLIC.VARIANTE";#N/A,#N/A,FALSE,"GENERAL EXP.AREA"}</definedName>
    <definedName name="tqertqet" localSheetId="27" hidden="1">{#N/A,#N/A,FALSE,"CARATUL";#N/A,#N/A,FALSE,"PROFIT AND LOSS";#N/A,#N/A,FALSE,"GRAFICO_PBT";#N/A,#N/A,FALSE,"EXPLIC.VARIANTE";#N/A,#N/A,FALSE,"GENERAL EXP.AREA"}</definedName>
    <definedName name="tqertqet" localSheetId="31" hidden="1">{#N/A,#N/A,FALSE,"CARATUL";#N/A,#N/A,FALSE,"PROFIT AND LOSS";#N/A,#N/A,FALSE,"GRAFICO_PBT";#N/A,#N/A,FALSE,"EXPLIC.VARIANTE";#N/A,#N/A,FALSE,"GENERAL EXP.AREA"}</definedName>
    <definedName name="tqertqet" localSheetId="29" hidden="1">{#N/A,#N/A,FALSE,"CARATUL";#N/A,#N/A,FALSE,"PROFIT AND LOSS";#N/A,#N/A,FALSE,"GRAFICO_PBT";#N/A,#N/A,FALSE,"EXPLIC.VARIANTE";#N/A,#N/A,FALSE,"GENERAL EXP.AREA"}</definedName>
    <definedName name="tqertqet" localSheetId="23" hidden="1">{#N/A,#N/A,FALSE,"CARATUL";#N/A,#N/A,FALSE,"PROFIT AND LOSS";#N/A,#N/A,FALSE,"GRAFICO_PBT";#N/A,#N/A,FALSE,"EXPLIC.VARIANTE";#N/A,#N/A,FALSE,"GENERAL EXP.AREA"}</definedName>
    <definedName name="tqertqet" localSheetId="55" hidden="1">{#N/A,#N/A,FALSE,"CARATUL";#N/A,#N/A,FALSE,"PROFIT AND LOSS";#N/A,#N/A,FALSE,"GRAFICO_PBT";#N/A,#N/A,FALSE,"EXPLIC.VARIANTE";#N/A,#N/A,FALSE,"GENERAL EXP.AREA"}</definedName>
    <definedName name="tqertqet" hidden="1">{#N/A,#N/A,FALSE,"CARATUL";#N/A,#N/A,FALSE,"PROFIT AND LOSS";#N/A,#N/A,FALSE,"GRAFICO_PBT";#N/A,#N/A,FALSE,"EXPLIC.VARIANTE";#N/A,#N/A,FALSE,"GENERAL EXP.AREA"}</definedName>
    <definedName name="tr">#REF!</definedName>
    <definedName name="trad">#REF!</definedName>
    <definedName name="TRANSACTIONCOST">#REF!</definedName>
    <definedName name="TRANSP">#REF!</definedName>
    <definedName name="Transportation">#REF!</definedName>
    <definedName name="trato">#REF!</definedName>
    <definedName name="tre">#REF!</definedName>
    <definedName name="trerte">#REF!</definedName>
    <definedName name="TRES">#REF!</definedName>
    <definedName name="TRES_3">#REF!</definedName>
    <definedName name="tresmeio" localSheetId="39">[1]!_p1</definedName>
    <definedName name="tresmeio" localSheetId="20">[1]!_p1</definedName>
    <definedName name="tresmeio" localSheetId="4">[1]!_p1</definedName>
    <definedName name="tresmeio" localSheetId="25">[1]!_p1</definedName>
    <definedName name="tresmeio" localSheetId="27">[1]!_p1</definedName>
    <definedName name="tresmeio" localSheetId="31">[1]!_p1</definedName>
    <definedName name="tresmeio" localSheetId="35">[1]!_p1</definedName>
    <definedName name="tresmeio" localSheetId="33">[1]!_p1</definedName>
    <definedName name="tresmeio" localSheetId="53">[1]!_p1</definedName>
    <definedName name="tresmeio" localSheetId="29">[1]!_p1</definedName>
    <definedName name="tresmeio" localSheetId="49">[1]!_p1</definedName>
    <definedName name="tresmeio" localSheetId="6">[1]!_p1</definedName>
    <definedName name="tresmeio" localSheetId="41">[1]!_p1</definedName>
    <definedName name="tresmeio" localSheetId="8">[1]!_p1</definedName>
    <definedName name="tresmeio" localSheetId="43">[1]!_p1</definedName>
    <definedName name="tresmeio" localSheetId="10">[1]!_p1</definedName>
    <definedName name="tresmeio" localSheetId="37">[1]!_p1</definedName>
    <definedName name="tresmeio" localSheetId="12">[1]!_p1</definedName>
    <definedName name="tresmeio" localSheetId="51">[1]!_p1</definedName>
    <definedName name="tresmeio" localSheetId="14">[1]!_p1</definedName>
    <definedName name="tresmeio" localSheetId="23">[1]!_p1</definedName>
    <definedName name="tresmeio" localSheetId="55">[0]!_p1</definedName>
    <definedName name="tresmeio" localSheetId="47">[1]!_p1</definedName>
    <definedName name="tresmeio" localSheetId="18">[1]!_p1</definedName>
    <definedName name="tresmeio" localSheetId="45">[1]!_p1</definedName>
    <definedName name="tresmeio" localSheetId="16">[1]!_p1</definedName>
    <definedName name="tresmeio">[0]!_p1</definedName>
    <definedName name="tresmeios" localSheetId="39">[1]!_p1</definedName>
    <definedName name="tresmeios" localSheetId="20">[1]!_p1</definedName>
    <definedName name="tresmeios" localSheetId="4">[1]!_p1</definedName>
    <definedName name="tresmeios" localSheetId="25">[1]!_p1</definedName>
    <definedName name="tresmeios" localSheetId="27">[1]!_p1</definedName>
    <definedName name="tresmeios" localSheetId="31">[1]!_p1</definedName>
    <definedName name="tresmeios" localSheetId="35">[1]!_p1</definedName>
    <definedName name="tresmeios" localSheetId="33">[1]!_p1</definedName>
    <definedName name="tresmeios" localSheetId="53">[1]!_p1</definedName>
    <definedName name="tresmeios" localSheetId="29">[1]!_p1</definedName>
    <definedName name="tresmeios" localSheetId="49">[1]!_p1</definedName>
    <definedName name="tresmeios" localSheetId="6">[1]!_p1</definedName>
    <definedName name="tresmeios" localSheetId="41">[1]!_p1</definedName>
    <definedName name="tresmeios" localSheetId="8">[1]!_p1</definedName>
    <definedName name="tresmeios" localSheetId="43">[1]!_p1</definedName>
    <definedName name="tresmeios" localSheetId="10">[1]!_p1</definedName>
    <definedName name="tresmeios" localSheetId="37">[1]!_p1</definedName>
    <definedName name="tresmeios" localSheetId="12">[1]!_p1</definedName>
    <definedName name="tresmeios" localSheetId="51">[1]!_p1</definedName>
    <definedName name="tresmeios" localSheetId="14">[1]!_p1</definedName>
    <definedName name="tresmeios" localSheetId="23">[1]!_p1</definedName>
    <definedName name="tresmeios" localSheetId="55">[0]!_p1</definedName>
    <definedName name="tresmeios" localSheetId="47">[1]!_p1</definedName>
    <definedName name="tresmeios" localSheetId="18">[1]!_p1</definedName>
    <definedName name="tresmeios" localSheetId="45">[1]!_p1</definedName>
    <definedName name="tresmeios" localSheetId="16">[1]!_p1</definedName>
    <definedName name="tresmeios">[0]!_p1</definedName>
    <definedName name="tresmeios_1" localSheetId="39">_p1</definedName>
    <definedName name="tresmeios_1" localSheetId="20">_p1</definedName>
    <definedName name="tresmeios_1" localSheetId="4">_p1</definedName>
    <definedName name="tresmeios_1" localSheetId="25">_p1</definedName>
    <definedName name="tresmeios_1" localSheetId="27">_p1</definedName>
    <definedName name="tresmeios_1" localSheetId="31">_p1</definedName>
    <definedName name="tresmeios_1" localSheetId="35">_p1</definedName>
    <definedName name="tresmeios_1" localSheetId="33">_p1</definedName>
    <definedName name="tresmeios_1" localSheetId="53">_p1</definedName>
    <definedName name="tresmeios_1" localSheetId="29">_p1</definedName>
    <definedName name="tresmeios_1" localSheetId="49">_p1</definedName>
    <definedName name="tresmeios_1" localSheetId="6">_p1</definedName>
    <definedName name="tresmeios_1" localSheetId="41">_p1</definedName>
    <definedName name="tresmeios_1" localSheetId="8">_p1</definedName>
    <definedName name="tresmeios_1" localSheetId="43">_p1</definedName>
    <definedName name="tresmeios_1" localSheetId="10">_p1</definedName>
    <definedName name="tresmeios_1" localSheetId="37">_p1</definedName>
    <definedName name="tresmeios_1" localSheetId="12">_p1</definedName>
    <definedName name="tresmeios_1" localSheetId="51">_p1</definedName>
    <definedName name="tresmeios_1" localSheetId="14">_p1</definedName>
    <definedName name="tresmeios_1" localSheetId="23">_p1</definedName>
    <definedName name="tresmeios_1" localSheetId="55">_p1</definedName>
    <definedName name="tresmeios_1" localSheetId="47">_p1</definedName>
    <definedName name="tresmeios_1" localSheetId="18">_p1</definedName>
    <definedName name="tresmeios_1" localSheetId="45">_p1</definedName>
    <definedName name="tresmeios_1" localSheetId="16">_p1</definedName>
    <definedName name="tresmeios_1">_p1</definedName>
    <definedName name="tresmeios_10">#N/A</definedName>
    <definedName name="tresmeios_15">#N/A</definedName>
    <definedName name="tresmeios_16">#N/A</definedName>
    <definedName name="tresmeios_17">#N/A</definedName>
    <definedName name="tresmeios_18">#N/A</definedName>
    <definedName name="tresmeios_19">#N/A</definedName>
    <definedName name="tresmeios_2">#N/A</definedName>
    <definedName name="tresmeios_20">#N/A</definedName>
    <definedName name="tresmeios_22">#N/A</definedName>
    <definedName name="tresmeios_3">#N/A</definedName>
    <definedName name="tresmeios_4">"_p1"</definedName>
    <definedName name="tresmeios_8">#N/A</definedName>
    <definedName name="trety">#REF!</definedName>
    <definedName name="trffhgfhghg" localSheetId="25" hidden="1">{#N/A,#N/A,FALSE,"CARATUL";#N/A,#N/A,FALSE,"PROFIT AND LOSS";#N/A,#N/A,FALSE,"GRAFICO_PBT";#N/A,#N/A,FALSE,"EXPLIC.VARIANTE";#N/A,#N/A,FALSE,"GENERAL EXP.AREA"}</definedName>
    <definedName name="trffhgfhghg" localSheetId="27" hidden="1">{#N/A,#N/A,FALSE,"CARATUL";#N/A,#N/A,FALSE,"PROFIT AND LOSS";#N/A,#N/A,FALSE,"GRAFICO_PBT";#N/A,#N/A,FALSE,"EXPLIC.VARIANTE";#N/A,#N/A,FALSE,"GENERAL EXP.AREA"}</definedName>
    <definedName name="trffhgfhghg" localSheetId="31" hidden="1">{#N/A,#N/A,FALSE,"CARATUL";#N/A,#N/A,FALSE,"PROFIT AND LOSS";#N/A,#N/A,FALSE,"GRAFICO_PBT";#N/A,#N/A,FALSE,"EXPLIC.VARIANTE";#N/A,#N/A,FALSE,"GENERAL EXP.AREA"}</definedName>
    <definedName name="trffhgfhghg" localSheetId="29" hidden="1">{#N/A,#N/A,FALSE,"CARATUL";#N/A,#N/A,FALSE,"PROFIT AND LOSS";#N/A,#N/A,FALSE,"GRAFICO_PBT";#N/A,#N/A,FALSE,"EXPLIC.VARIANTE";#N/A,#N/A,FALSE,"GENERAL EXP.AREA"}</definedName>
    <definedName name="trffhgfhghg" localSheetId="23" hidden="1">{#N/A,#N/A,FALSE,"CARATUL";#N/A,#N/A,FALSE,"PROFIT AND LOSS";#N/A,#N/A,FALSE,"GRAFICO_PBT";#N/A,#N/A,FALSE,"EXPLIC.VARIANTE";#N/A,#N/A,FALSE,"GENERAL EXP.AREA"}</definedName>
    <definedName name="trffhgfhghg" localSheetId="55" hidden="1">{#N/A,#N/A,FALSE,"CARATUL";#N/A,#N/A,FALSE,"PROFIT AND LOSS";#N/A,#N/A,FALSE,"GRAFICO_PBT";#N/A,#N/A,FALSE,"EXPLIC.VARIANTE";#N/A,#N/A,FALSE,"GENERAL EXP.AREA"}</definedName>
    <definedName name="trffhgfhghg" hidden="1">{#N/A,#N/A,FALSE,"CARATUL";#N/A,#N/A,FALSE,"PROFIT AND LOSS";#N/A,#N/A,FALSE,"GRAFICO_PBT";#N/A,#N/A,FALSE,"EXPLIC.VARIANTE";#N/A,#N/A,FALSE,"GENERAL EXP.AREA"}</definedName>
    <definedName name="trfgfd" localSheetId="25" hidden="1">{#N/A,#N/A,FALSE,"FIN AÑO"}</definedName>
    <definedName name="trfgfd" localSheetId="27" hidden="1">{#N/A,#N/A,FALSE,"FIN AÑO"}</definedName>
    <definedName name="trfgfd" localSheetId="31" hidden="1">{#N/A,#N/A,FALSE,"FIN AÑO"}</definedName>
    <definedName name="trfgfd" localSheetId="29" hidden="1">{#N/A,#N/A,FALSE,"FIN AÑO"}</definedName>
    <definedName name="trfgfd" localSheetId="23" hidden="1">{#N/A,#N/A,FALSE,"FIN AÑO"}</definedName>
    <definedName name="trfgfd" localSheetId="55" hidden="1">{#N/A,#N/A,FALSE,"FIN AÑO"}</definedName>
    <definedName name="trfgfd" hidden="1">{#N/A,#N/A,FALSE,"FIN AÑO"}</definedName>
    <definedName name="TRG">#REF!</definedName>
    <definedName name="trherh" localSheetId="25" hidden="1">{"1DhPgAbs",#N/A,FALSE,"dHora";"2DhPgPerc",#N/A,FALSE,"dHora";"3DhPgAbsAcum",#N/A,FALSE,"dHora"}</definedName>
    <definedName name="trherh" localSheetId="27" hidden="1">{"1DhPgAbs",#N/A,FALSE,"dHora";"2DhPgPerc",#N/A,FALSE,"dHora";"3DhPgAbsAcum",#N/A,FALSE,"dHora"}</definedName>
    <definedName name="trherh" localSheetId="31" hidden="1">{"1DhPgAbs",#N/A,FALSE,"dHora";"2DhPgPerc",#N/A,FALSE,"dHora";"3DhPgAbsAcum",#N/A,FALSE,"dHora"}</definedName>
    <definedName name="trherh" localSheetId="29" hidden="1">{"1DhPgAbs",#N/A,FALSE,"dHora";"2DhPgPerc",#N/A,FALSE,"dHora";"3DhPgAbsAcum",#N/A,FALSE,"dHora"}</definedName>
    <definedName name="trherh" localSheetId="23" hidden="1">{"1DhPgAbs",#N/A,FALSE,"dHora";"2DhPgPerc",#N/A,FALSE,"dHora";"3DhPgAbsAcum",#N/A,FALSE,"dHora"}</definedName>
    <definedName name="trherh" localSheetId="55" hidden="1">{"1DhPgAbs",#N/A,FALSE,"dHora";"2DhPgPerc",#N/A,FALSE,"dHora";"3DhPgAbsAcum",#N/A,FALSE,"dHora"}</definedName>
    <definedName name="trherh" hidden="1">{"1DhPgAbs",#N/A,FALSE,"dHora";"2DhPgPerc",#N/A,FALSE,"dHora";"3DhPgAbsAcum",#N/A,FALSE,"dHora"}</definedName>
    <definedName name="trhgetrgr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etrgr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rhgtge">#REF!</definedName>
    <definedName name="trhrthgrt" localSheetId="25" hidden="1">{"1DhPgAbs",#N/A,FALSE,"dHora";"2DhPgPerc",#N/A,FALSE,"dHora";"3DhPgAbsAcum",#N/A,FALSE,"dHora"}</definedName>
    <definedName name="trhrthgrt" localSheetId="27" hidden="1">{"1DhPgAbs",#N/A,FALSE,"dHora";"2DhPgPerc",#N/A,FALSE,"dHora";"3DhPgAbsAcum",#N/A,FALSE,"dHora"}</definedName>
    <definedName name="trhrthgrt" localSheetId="31" hidden="1">{"1DhPgAbs",#N/A,FALSE,"dHora";"2DhPgPerc",#N/A,FALSE,"dHora";"3DhPgAbsAcum",#N/A,FALSE,"dHora"}</definedName>
    <definedName name="trhrthgrt" localSheetId="29" hidden="1">{"1DhPgAbs",#N/A,FALSE,"dHora";"2DhPgPerc",#N/A,FALSE,"dHora";"3DhPgAbsAcum",#N/A,FALSE,"dHora"}</definedName>
    <definedName name="trhrthgrt" localSheetId="23" hidden="1">{"1DhPgAbs",#N/A,FALSE,"dHora";"2DhPgPerc",#N/A,FALSE,"dHora";"3DhPgAbsAcum",#N/A,FALSE,"dHora"}</definedName>
    <definedName name="trhrthgrt" localSheetId="55" hidden="1">{"1DhPgAbs",#N/A,FALSE,"dHora";"2DhPgPerc",#N/A,FALSE,"dHora";"3DhPgAbsAcum",#N/A,FALSE,"dHora"}</definedName>
    <definedName name="trhrthgrt" hidden="1">{"1DhPgAbs",#N/A,FALSE,"dHora";"2DhPgPerc",#N/A,FALSE,"dHora";"3DhPgAbsAcum",#N/A,FALSE,"dHora"}</definedName>
    <definedName name="TRIM">#REF!</definedName>
    <definedName name="trimestre">#REF!</definedName>
    <definedName name="trpsem1">#REF!</definedName>
    <definedName name="trpsem2">#REF!</definedName>
    <definedName name="trpsem3">#REF!</definedName>
    <definedName name="trpsem4">#REF!</definedName>
    <definedName name="trpsem5">#REF!</definedName>
    <definedName name="trrr" localSheetId="25" hidden="1">{"prem1",#N/A,FALSE,"Consolidado";"pl_us",#N/A,FALSE,"Consolidado";"pl_hl",#N/A,FALSE,"Consolidado";"bs",#N/A,FALSE,"Consolidado";"cf",#N/A,FALSE,"Consolidado"}</definedName>
    <definedName name="trrr" localSheetId="27" hidden="1">{"prem1",#N/A,FALSE,"Consolidado";"pl_us",#N/A,FALSE,"Consolidado";"pl_hl",#N/A,FALSE,"Consolidado";"bs",#N/A,FALSE,"Consolidado";"cf",#N/A,FALSE,"Consolidado"}</definedName>
    <definedName name="trrr" localSheetId="31" hidden="1">{"prem1",#N/A,FALSE,"Consolidado";"pl_us",#N/A,FALSE,"Consolidado";"pl_hl",#N/A,FALSE,"Consolidado";"bs",#N/A,FALSE,"Consolidado";"cf",#N/A,FALSE,"Consolidado"}</definedName>
    <definedName name="trrr" localSheetId="29" hidden="1">{"prem1",#N/A,FALSE,"Consolidado";"pl_us",#N/A,FALSE,"Consolidado";"pl_hl",#N/A,FALSE,"Consolidado";"bs",#N/A,FALSE,"Consolidado";"cf",#N/A,FALSE,"Consolidado"}</definedName>
    <definedName name="trrr" localSheetId="23" hidden="1">{"prem1",#N/A,FALSE,"Consolidado";"pl_us",#N/A,FALSE,"Consolidado";"pl_hl",#N/A,FALSE,"Consolidado";"bs",#N/A,FALSE,"Consolidado";"cf",#N/A,FALSE,"Consolidado"}</definedName>
    <definedName name="trrr" localSheetId="55" hidden="1">{"prem1",#N/A,FALSE,"Consolidado";"pl_us",#N/A,FALSE,"Consolidado";"pl_hl",#N/A,FALSE,"Consolidado";"bs",#N/A,FALSE,"Consolidado";"cf",#N/A,FALSE,"Consolidado"}</definedName>
    <definedName name="trrr" hidden="1">{"prem1",#N/A,FALSE,"Consolidado";"pl_us",#N/A,FALSE,"Consolidado";"pl_hl",#N/A,FALSE,"Consolidado";"bs",#N/A,FALSE,"Consolidado";"cf",#N/A,FALSE,"Consolidado"}</definedName>
    <definedName name="trtt" localSheetId="39">[1]!_p1</definedName>
    <definedName name="trtt" localSheetId="20">[1]!_p1</definedName>
    <definedName name="trtt" localSheetId="4">[1]!_p1</definedName>
    <definedName name="trtt" localSheetId="25">[1]!_p1</definedName>
    <definedName name="trtt" localSheetId="27">[1]!_p1</definedName>
    <definedName name="trtt" localSheetId="31">[1]!_p1</definedName>
    <definedName name="trtt" localSheetId="35">[1]!_p1</definedName>
    <definedName name="trtt" localSheetId="33">[1]!_p1</definedName>
    <definedName name="trtt" localSheetId="53">[1]!_p1</definedName>
    <definedName name="trtt" localSheetId="29">[1]!_p1</definedName>
    <definedName name="trtt" localSheetId="49">[1]!_p1</definedName>
    <definedName name="trtt" localSheetId="6">[1]!_p1</definedName>
    <definedName name="trtt" localSheetId="41">[1]!_p1</definedName>
    <definedName name="trtt" localSheetId="8">[1]!_p1</definedName>
    <definedName name="trtt" localSheetId="43">[1]!_p1</definedName>
    <definedName name="trtt" localSheetId="10">[1]!_p1</definedName>
    <definedName name="trtt" localSheetId="37">[1]!_p1</definedName>
    <definedName name="trtt" localSheetId="12">[1]!_p1</definedName>
    <definedName name="trtt" localSheetId="51">[1]!_p1</definedName>
    <definedName name="trtt" localSheetId="14">[1]!_p1</definedName>
    <definedName name="trtt" localSheetId="23">[1]!_p1</definedName>
    <definedName name="trtt" localSheetId="55">[0]!_p1</definedName>
    <definedName name="trtt" localSheetId="47">[1]!_p1</definedName>
    <definedName name="trtt" localSheetId="18">[1]!_p1</definedName>
    <definedName name="trtt" localSheetId="45">[1]!_p1</definedName>
    <definedName name="trtt" localSheetId="16">[1]!_p1</definedName>
    <definedName name="trtt">[0]!_p1</definedName>
    <definedName name="tru5u">#REF!</definedName>
    <definedName name="TRW">#REF!</definedName>
    <definedName name="trwe4t">#REF!</definedName>
    <definedName name="tryrhf">#REF!</definedName>
    <definedName name="tryry">#REF!</definedName>
    <definedName name="TS0">#REF!</definedName>
    <definedName name="tsantosdomingo">#REF!</definedName>
    <definedName name="tsantosdu">#REF!</definedName>
    <definedName name="tsantosquarta">#REF!</definedName>
    <definedName name="tsantosquinta">#REF!</definedName>
    <definedName name="tsantossábado">#REF!</definedName>
    <definedName name="tsantossegunda">#REF!</definedName>
    <definedName name="tsantossexta">#REF!</definedName>
    <definedName name="tsantosterça">#REF!</definedName>
    <definedName name="tsh35yg">#REF!</definedName>
    <definedName name="TSM_Bebidas">#REF!</definedName>
    <definedName name="TSM_Chocolate">#REF!</definedName>
    <definedName name="TSU" localSheetId="25" hidden="1">{"'Janeiro'!$A$1:$I$153"}</definedName>
    <definedName name="TSU" localSheetId="27" hidden="1">{"'Janeiro'!$A$1:$I$153"}</definedName>
    <definedName name="TSU" localSheetId="31" hidden="1">{"'Janeiro'!$A$1:$I$153"}</definedName>
    <definedName name="TSU" localSheetId="29" hidden="1">{"'Janeiro'!$A$1:$I$153"}</definedName>
    <definedName name="TSU" localSheetId="23" hidden="1">{"'Janeiro'!$A$1:$I$153"}</definedName>
    <definedName name="TSU" localSheetId="55" hidden="1">{"'Janeiro'!$A$1:$I$153"}</definedName>
    <definedName name="TSU" hidden="1">{"'Janeiro'!$A$1:$I$153"}</definedName>
    <definedName name="TT">#REF!</definedName>
    <definedName name="tt_grp">#REF!</definedName>
    <definedName name="tt_grp_30">#REF!</definedName>
    <definedName name="tt_grp_vin">#REF!</definedName>
    <definedName name="tt_ins">#REF!</definedName>
    <definedName name="tt_ins_30">#REF!</definedName>
    <definedName name="tt_ins_vin">#REF!</definedName>
    <definedName name="tt_tab">#REF!</definedName>
    <definedName name="tt_tab_30">#REF!</definedName>
    <definedName name="tt_tab_vin">#REF!</definedName>
    <definedName name="tt_tarp">#REF!</definedName>
    <definedName name="tt_tarp_30">#REF!</definedName>
    <definedName name="tt_tarp_vin">#REF!</definedName>
    <definedName name="TT0">#REF!</definedName>
    <definedName name="ttjoabcsem1">#REF!</definedName>
    <definedName name="ttjoabcsem2">#REF!</definedName>
    <definedName name="ttjoabcsem3">#REF!</definedName>
    <definedName name="ttjoabcsem4">#REF!</definedName>
    <definedName name="ttjoabcsem5">#REF!</definedName>
    <definedName name="ttjomogisem1">#REF!</definedName>
    <definedName name="ttjomogisem2">#REF!</definedName>
    <definedName name="ttjomogisem3">#REF!</definedName>
    <definedName name="ttjomogisem4">#REF!</definedName>
    <definedName name="ttjomogisem5">#REF!</definedName>
    <definedName name="ttjosansem1">#REF!</definedName>
    <definedName name="ttjosansem2">#REF!</definedName>
    <definedName name="ttjosansem3">#REF!</definedName>
    <definedName name="ttjosansem4">#REF!</definedName>
    <definedName name="ttjosansem5">#REF!</definedName>
    <definedName name="TTJOSEM1">#REF!</definedName>
    <definedName name="TTJOSPSEM1">#REF!</definedName>
    <definedName name="TTJOSPSEM2">#REF!</definedName>
    <definedName name="TTJOSPSEM3">#REF!</definedName>
    <definedName name="TTJOSPSEM4">#REF!</definedName>
    <definedName name="TTJOSPSEM5">#REF!</definedName>
    <definedName name="ttr" localSheetId="39">[1]!_p1</definedName>
    <definedName name="ttr" localSheetId="20">[1]!_p1</definedName>
    <definedName name="ttr" localSheetId="4">[1]!_p1</definedName>
    <definedName name="ttr" localSheetId="25">[1]!_p1</definedName>
    <definedName name="ttr" localSheetId="27">[1]!_p1</definedName>
    <definedName name="ttr" localSheetId="31">[1]!_p1</definedName>
    <definedName name="ttr" localSheetId="35">[1]!_p1</definedName>
    <definedName name="ttr" localSheetId="33">[1]!_p1</definedName>
    <definedName name="ttr" localSheetId="53">[1]!_p1</definedName>
    <definedName name="ttr" localSheetId="29">[1]!_p1</definedName>
    <definedName name="ttr" localSheetId="49">[1]!_p1</definedName>
    <definedName name="ttr" localSheetId="6">[1]!_p1</definedName>
    <definedName name="ttr" localSheetId="41">[1]!_p1</definedName>
    <definedName name="ttr" localSheetId="8">[1]!_p1</definedName>
    <definedName name="ttr" localSheetId="43">[1]!_p1</definedName>
    <definedName name="ttr" localSheetId="10">[1]!_p1</definedName>
    <definedName name="ttr" localSheetId="37">[1]!_p1</definedName>
    <definedName name="ttr" localSheetId="12">[1]!_p1</definedName>
    <definedName name="ttr" localSheetId="51">[1]!_p1</definedName>
    <definedName name="ttr" localSheetId="14">[1]!_p1</definedName>
    <definedName name="ttr" localSheetId="23">[1]!_p1</definedName>
    <definedName name="ttr" localSheetId="55">[0]!_p1</definedName>
    <definedName name="ttr" localSheetId="47">[1]!_p1</definedName>
    <definedName name="ttr" localSheetId="18">[1]!_p1</definedName>
    <definedName name="ttr" localSheetId="45">[1]!_p1</definedName>
    <definedName name="ttr" localSheetId="16">[1]!_p1</definedName>
    <definedName name="ttr">[0]!_p1</definedName>
    <definedName name="ttrd">#REF!</definedName>
    <definedName name="ttrdins1">#REF!</definedName>
    <definedName name="ttrdins2">#REF!</definedName>
    <definedName name="ttrdins3">#REF!</definedName>
    <definedName name="ttrdins4">#REF!</definedName>
    <definedName name="ttrdins5">#REF!</definedName>
    <definedName name="ttrdsem1">#REF!</definedName>
    <definedName name="ttrdsem2">#REF!</definedName>
    <definedName name="ttrdsem3">#REF!</definedName>
    <definedName name="ttrdsem4">#REF!</definedName>
    <definedName name="ttrdsem5">#REF!</definedName>
    <definedName name="ttrrrrrrrr" localSheetId="39">[1]!_p1</definedName>
    <definedName name="ttrrrrrrrr" localSheetId="20">[1]!_p1</definedName>
    <definedName name="ttrrrrrrrr" localSheetId="4">[1]!_p1</definedName>
    <definedName name="ttrrrrrrrr" localSheetId="25">[1]!_p1</definedName>
    <definedName name="ttrrrrrrrr" localSheetId="27">[1]!_p1</definedName>
    <definedName name="ttrrrrrrrr" localSheetId="31">[1]!_p1</definedName>
    <definedName name="ttrrrrrrrr" localSheetId="35">[1]!_p1</definedName>
    <definedName name="ttrrrrrrrr" localSheetId="33">[1]!_p1</definedName>
    <definedName name="ttrrrrrrrr" localSheetId="53">[1]!_p1</definedName>
    <definedName name="ttrrrrrrrr" localSheetId="29">[1]!_p1</definedName>
    <definedName name="ttrrrrrrrr" localSheetId="49">[1]!_p1</definedName>
    <definedName name="ttrrrrrrrr" localSheetId="6">[1]!_p1</definedName>
    <definedName name="ttrrrrrrrr" localSheetId="41">[1]!_p1</definedName>
    <definedName name="ttrrrrrrrr" localSheetId="8">[1]!_p1</definedName>
    <definedName name="ttrrrrrrrr" localSheetId="43">[1]!_p1</definedName>
    <definedName name="ttrrrrrrrr" localSheetId="10">[1]!_p1</definedName>
    <definedName name="ttrrrrrrrr" localSheetId="37">[1]!_p1</definedName>
    <definedName name="ttrrrrrrrr" localSheetId="12">[1]!_p1</definedName>
    <definedName name="ttrrrrrrrr" localSheetId="51">[1]!_p1</definedName>
    <definedName name="ttrrrrrrrr" localSheetId="14">[1]!_p1</definedName>
    <definedName name="ttrrrrrrrr" localSheetId="23">[1]!_p1</definedName>
    <definedName name="ttrrrrrrrr" localSheetId="55">[0]!_p1</definedName>
    <definedName name="ttrrrrrrrr" localSheetId="47">[1]!_p1</definedName>
    <definedName name="ttrrrrrrrr" localSheetId="18">[1]!_p1</definedName>
    <definedName name="ttrrrrrrrr" localSheetId="45">[1]!_p1</definedName>
    <definedName name="ttrrrrrrrr" localSheetId="16">[1]!_p1</definedName>
    <definedName name="ttrrrrrrrr">[0]!_p1</definedName>
    <definedName name="ttrt" localSheetId="39">[1]!_p1</definedName>
    <definedName name="ttrt" localSheetId="20">[1]!_p1</definedName>
    <definedName name="ttrt" localSheetId="4">[1]!_p1</definedName>
    <definedName name="ttrt" localSheetId="25">[1]!_p1</definedName>
    <definedName name="ttrt" localSheetId="27">[1]!_p1</definedName>
    <definedName name="ttrt" localSheetId="31">[1]!_p1</definedName>
    <definedName name="ttrt" localSheetId="35">[1]!_p1</definedName>
    <definedName name="ttrt" localSheetId="33">[1]!_p1</definedName>
    <definedName name="ttrt" localSheetId="53">[1]!_p1</definedName>
    <definedName name="ttrt" localSheetId="29">[1]!_p1</definedName>
    <definedName name="ttrt" localSheetId="49">[1]!_p1</definedName>
    <definedName name="ttrt" localSheetId="6">[1]!_p1</definedName>
    <definedName name="ttrt" localSheetId="41">[1]!_p1</definedName>
    <definedName name="ttrt" localSheetId="8">[1]!_p1</definedName>
    <definedName name="ttrt" localSheetId="43">[1]!_p1</definedName>
    <definedName name="ttrt" localSheetId="10">[1]!_p1</definedName>
    <definedName name="ttrt" localSheetId="37">[1]!_p1</definedName>
    <definedName name="ttrt" localSheetId="12">[1]!_p1</definedName>
    <definedName name="ttrt" localSheetId="51">[1]!_p1</definedName>
    <definedName name="ttrt" localSheetId="14">[1]!_p1</definedName>
    <definedName name="ttrt" localSheetId="23">[1]!_p1</definedName>
    <definedName name="ttrt" localSheetId="55">[0]!_p1</definedName>
    <definedName name="ttrt" localSheetId="47">[1]!_p1</definedName>
    <definedName name="ttrt" localSheetId="18">[1]!_p1</definedName>
    <definedName name="ttrt" localSheetId="45">[1]!_p1</definedName>
    <definedName name="ttrt" localSheetId="16">[1]!_p1</definedName>
    <definedName name="ttrt">[0]!_p1</definedName>
    <definedName name="TTT" hidden="1">#REF!</definedName>
    <definedName name="ttt_1" localSheetId="39">_______p1</definedName>
    <definedName name="ttt_1" localSheetId="20">_______p1</definedName>
    <definedName name="ttt_1" localSheetId="4">_______p1</definedName>
    <definedName name="ttt_1" localSheetId="25">_______p1</definedName>
    <definedName name="ttt_1" localSheetId="27">_______p1</definedName>
    <definedName name="ttt_1" localSheetId="31">_______p1</definedName>
    <definedName name="ttt_1" localSheetId="35">_______p1</definedName>
    <definedName name="ttt_1" localSheetId="33">_______p1</definedName>
    <definedName name="ttt_1" localSheetId="53">_______p1</definedName>
    <definedName name="ttt_1" localSheetId="29">_______p1</definedName>
    <definedName name="ttt_1" localSheetId="49">_______p1</definedName>
    <definedName name="ttt_1" localSheetId="6">_______p1</definedName>
    <definedName name="ttt_1" localSheetId="41">_______p1</definedName>
    <definedName name="ttt_1" localSheetId="8">_______p1</definedName>
    <definedName name="ttt_1" localSheetId="43">_______p1</definedName>
    <definedName name="ttt_1" localSheetId="10">_______p1</definedName>
    <definedName name="ttt_1" localSheetId="37">_______p1</definedName>
    <definedName name="ttt_1" localSheetId="12">_______p1</definedName>
    <definedName name="ttt_1" localSheetId="51">_______p1</definedName>
    <definedName name="ttt_1" localSheetId="14">_______p1</definedName>
    <definedName name="ttt_1" localSheetId="23">_______p1</definedName>
    <definedName name="ttt_1" localSheetId="55">_______p1</definedName>
    <definedName name="ttt_1" localSheetId="47">_______p1</definedName>
    <definedName name="ttt_1" localSheetId="18">_______p1</definedName>
    <definedName name="ttt_1" localSheetId="45">_______p1</definedName>
    <definedName name="ttt_1" localSheetId="16">_______p1</definedName>
    <definedName name="ttt_1">_______p1</definedName>
    <definedName name="ttt_2" localSheetId="39">_______p1</definedName>
    <definedName name="ttt_2" localSheetId="20">_______p1</definedName>
    <definedName name="ttt_2" localSheetId="4">_______p1</definedName>
    <definedName name="ttt_2" localSheetId="25">_______p1</definedName>
    <definedName name="ttt_2" localSheetId="27">_______p1</definedName>
    <definedName name="ttt_2" localSheetId="31">_______p1</definedName>
    <definedName name="ttt_2" localSheetId="35">_______p1</definedName>
    <definedName name="ttt_2" localSheetId="33">_______p1</definedName>
    <definedName name="ttt_2" localSheetId="53">_______p1</definedName>
    <definedName name="ttt_2" localSheetId="29">_______p1</definedName>
    <definedName name="ttt_2" localSheetId="49">_______p1</definedName>
    <definedName name="ttt_2" localSheetId="6">_______p1</definedName>
    <definedName name="ttt_2" localSheetId="41">_______p1</definedName>
    <definedName name="ttt_2" localSheetId="8">_______p1</definedName>
    <definedName name="ttt_2" localSheetId="43">_______p1</definedName>
    <definedName name="ttt_2" localSheetId="10">_______p1</definedName>
    <definedName name="ttt_2" localSheetId="37">_______p1</definedName>
    <definedName name="ttt_2" localSheetId="12">_______p1</definedName>
    <definedName name="ttt_2" localSheetId="51">_______p1</definedName>
    <definedName name="ttt_2" localSheetId="14">_______p1</definedName>
    <definedName name="ttt_2" localSheetId="23">_______p1</definedName>
    <definedName name="ttt_2" localSheetId="55">_______p1</definedName>
    <definedName name="ttt_2" localSheetId="47">_______p1</definedName>
    <definedName name="ttt_2" localSheetId="18">_______p1</definedName>
    <definedName name="ttt_2" localSheetId="45">_______p1</definedName>
    <definedName name="ttt_2" localSheetId="16">_______p1</definedName>
    <definedName name="ttt_2">_______p1</definedName>
    <definedName name="ttt_3" localSheetId="39">_______p1</definedName>
    <definedName name="ttt_3" localSheetId="20">_______p1</definedName>
    <definedName name="ttt_3" localSheetId="4">_______p1</definedName>
    <definedName name="ttt_3" localSheetId="25">_______p1</definedName>
    <definedName name="ttt_3" localSheetId="27">_______p1</definedName>
    <definedName name="ttt_3" localSheetId="31">_______p1</definedName>
    <definedName name="ttt_3" localSheetId="35">_______p1</definedName>
    <definedName name="ttt_3" localSheetId="33">_______p1</definedName>
    <definedName name="ttt_3" localSheetId="53">_______p1</definedName>
    <definedName name="ttt_3" localSheetId="29">_______p1</definedName>
    <definedName name="ttt_3" localSheetId="49">_______p1</definedName>
    <definedName name="ttt_3" localSheetId="6">_______p1</definedName>
    <definedName name="ttt_3" localSheetId="41">_______p1</definedName>
    <definedName name="ttt_3" localSheetId="8">_______p1</definedName>
    <definedName name="ttt_3" localSheetId="43">_______p1</definedName>
    <definedName name="ttt_3" localSheetId="10">_______p1</definedName>
    <definedName name="ttt_3" localSheetId="37">_______p1</definedName>
    <definedName name="ttt_3" localSheetId="12">_______p1</definedName>
    <definedName name="ttt_3" localSheetId="51">_______p1</definedName>
    <definedName name="ttt_3" localSheetId="14">_______p1</definedName>
    <definedName name="ttt_3" localSheetId="23">_______p1</definedName>
    <definedName name="ttt_3" localSheetId="55">_______p1</definedName>
    <definedName name="ttt_3" localSheetId="47">_______p1</definedName>
    <definedName name="ttt_3" localSheetId="18">_______p1</definedName>
    <definedName name="ttt_3" localSheetId="45">_______p1</definedName>
    <definedName name="ttt_3" localSheetId="16">_______p1</definedName>
    <definedName name="ttt_3">_______p1</definedName>
    <definedName name="ttt_4" localSheetId="39">_______p1</definedName>
    <definedName name="ttt_4" localSheetId="20">_______p1</definedName>
    <definedName name="ttt_4" localSheetId="4">_______p1</definedName>
    <definedName name="ttt_4" localSheetId="25">_______p1</definedName>
    <definedName name="ttt_4" localSheetId="27">_______p1</definedName>
    <definedName name="ttt_4" localSheetId="31">_______p1</definedName>
    <definedName name="ttt_4" localSheetId="35">_______p1</definedName>
    <definedName name="ttt_4" localSheetId="33">_______p1</definedName>
    <definedName name="ttt_4" localSheetId="53">_______p1</definedName>
    <definedName name="ttt_4" localSheetId="29">_______p1</definedName>
    <definedName name="ttt_4" localSheetId="49">_______p1</definedName>
    <definedName name="ttt_4" localSheetId="6">_______p1</definedName>
    <definedName name="ttt_4" localSheetId="41">_______p1</definedName>
    <definedName name="ttt_4" localSheetId="8">_______p1</definedName>
    <definedName name="ttt_4" localSheetId="43">_______p1</definedName>
    <definedName name="ttt_4" localSheetId="10">_______p1</definedName>
    <definedName name="ttt_4" localSheetId="37">_______p1</definedName>
    <definedName name="ttt_4" localSheetId="12">_______p1</definedName>
    <definedName name="ttt_4" localSheetId="51">_______p1</definedName>
    <definedName name="ttt_4" localSheetId="14">_______p1</definedName>
    <definedName name="ttt_4" localSheetId="23">_______p1</definedName>
    <definedName name="ttt_4" localSheetId="55">_______p1</definedName>
    <definedName name="ttt_4" localSheetId="47">_______p1</definedName>
    <definedName name="ttt_4" localSheetId="18">_______p1</definedName>
    <definedName name="ttt_4" localSheetId="45">_______p1</definedName>
    <definedName name="ttt_4" localSheetId="16">_______p1</definedName>
    <definedName name="ttt_4">_______p1</definedName>
    <definedName name="tttt" localSheetId="39">[1]!_p1</definedName>
    <definedName name="tttt" localSheetId="20">[1]!_p1</definedName>
    <definedName name="tttt" localSheetId="4">[1]!_p1</definedName>
    <definedName name="tttt" localSheetId="25">[1]!_p1</definedName>
    <definedName name="tttt" localSheetId="27">[1]!_p1</definedName>
    <definedName name="tttt" localSheetId="31">[1]!_p1</definedName>
    <definedName name="tttt" localSheetId="35">[1]!_p1</definedName>
    <definedName name="tttt" localSheetId="33">[1]!_p1</definedName>
    <definedName name="tttt" localSheetId="53">[1]!_p1</definedName>
    <definedName name="tttt" localSheetId="29">[1]!_p1</definedName>
    <definedName name="tttt" localSheetId="49">[1]!_p1</definedName>
    <definedName name="tttt" localSheetId="6">[1]!_p1</definedName>
    <definedName name="tttt" localSheetId="41">[1]!_p1</definedName>
    <definedName name="tttt" localSheetId="8">[1]!_p1</definedName>
    <definedName name="tttt" localSheetId="43">[1]!_p1</definedName>
    <definedName name="tttt" localSheetId="10">[1]!_p1</definedName>
    <definedName name="tttt" localSheetId="37">[1]!_p1</definedName>
    <definedName name="tttt" localSheetId="12">[1]!_p1</definedName>
    <definedName name="tttt" localSheetId="51">[1]!_p1</definedName>
    <definedName name="tttt" localSheetId="14">[1]!_p1</definedName>
    <definedName name="tttt" localSheetId="23">[1]!_p1</definedName>
    <definedName name="tttt" localSheetId="55">[0]!_p1</definedName>
    <definedName name="tttt" localSheetId="47">[1]!_p1</definedName>
    <definedName name="tttt" localSheetId="18">[1]!_p1</definedName>
    <definedName name="tttt" localSheetId="45">[1]!_p1</definedName>
    <definedName name="tttt" localSheetId="16">[1]!_p1</definedName>
    <definedName name="tttt">[0]!_p1</definedName>
    <definedName name="ttttt">#REF!</definedName>
    <definedName name="TTTTTT" hidden="1">#REF!</definedName>
    <definedName name="TTTTTTTTTTTTTTTTTTTT">#REF!</definedName>
    <definedName name="ttttttttttttttttttttttttttttttttttttttttttt">#REF!</definedName>
    <definedName name="TTV">#REF!</definedName>
    <definedName name="TTVP">#REF!</definedName>
    <definedName name="ttyty" localSheetId="39">[1]!_p1</definedName>
    <definedName name="ttyty" localSheetId="20">[1]!_p1</definedName>
    <definedName name="ttyty" localSheetId="4">[1]!_p1</definedName>
    <definedName name="ttyty" localSheetId="25">[1]!_p1</definedName>
    <definedName name="ttyty" localSheetId="27">[1]!_p1</definedName>
    <definedName name="ttyty" localSheetId="31">[1]!_p1</definedName>
    <definedName name="ttyty" localSheetId="35">[1]!_p1</definedName>
    <definedName name="ttyty" localSheetId="33">[1]!_p1</definedName>
    <definedName name="ttyty" localSheetId="53">[1]!_p1</definedName>
    <definedName name="ttyty" localSheetId="29">[1]!_p1</definedName>
    <definedName name="ttyty" localSheetId="49">[1]!_p1</definedName>
    <definedName name="ttyty" localSheetId="6">[1]!_p1</definedName>
    <definedName name="ttyty" localSheetId="41">[1]!_p1</definedName>
    <definedName name="ttyty" localSheetId="8">[1]!_p1</definedName>
    <definedName name="ttyty" localSheetId="43">[1]!_p1</definedName>
    <definedName name="ttyty" localSheetId="10">[1]!_p1</definedName>
    <definedName name="ttyty" localSheetId="37">[1]!_p1</definedName>
    <definedName name="ttyty" localSheetId="12">[1]!_p1</definedName>
    <definedName name="ttyty" localSheetId="51">[1]!_p1</definedName>
    <definedName name="ttyty" localSheetId="14">[1]!_p1</definedName>
    <definedName name="ttyty" localSheetId="23">[1]!_p1</definedName>
    <definedName name="ttyty" localSheetId="55">[0]!_p1</definedName>
    <definedName name="ttyty" localSheetId="47">[1]!_p1</definedName>
    <definedName name="ttyty" localSheetId="18">[1]!_p1</definedName>
    <definedName name="ttyty" localSheetId="45">[1]!_p1</definedName>
    <definedName name="ttyty" localSheetId="16">[1]!_p1</definedName>
    <definedName name="ttyty">[0]!_p1</definedName>
    <definedName name="Tudo">#REF!</definedName>
    <definedName name="tudo2">#REF!</definedName>
    <definedName name="tuduud">#REF!</definedName>
    <definedName name="tuerxuer5">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turyrty" localSheetId="25" hidden="1">{"1DhPgAbs",#N/A,FALSE,"dHora";"2DhPgPerc",#N/A,FALSE,"dHora";"3DhPgAbsAcum",#N/A,FALSE,"dHora"}</definedName>
    <definedName name="turyrty" localSheetId="27" hidden="1">{"1DhPgAbs",#N/A,FALSE,"dHora";"2DhPgPerc",#N/A,FALSE,"dHora";"3DhPgAbsAcum",#N/A,FALSE,"dHora"}</definedName>
    <definedName name="turyrty" localSheetId="31" hidden="1">{"1DhPgAbs",#N/A,FALSE,"dHora";"2DhPgPerc",#N/A,FALSE,"dHora";"3DhPgAbsAcum",#N/A,FALSE,"dHora"}</definedName>
    <definedName name="turyrty" localSheetId="29" hidden="1">{"1DhPgAbs",#N/A,FALSE,"dHora";"2DhPgPerc",#N/A,FALSE,"dHora";"3DhPgAbsAcum",#N/A,FALSE,"dHora"}</definedName>
    <definedName name="turyrty" localSheetId="23" hidden="1">{"1DhPgAbs",#N/A,FALSE,"dHora";"2DhPgPerc",#N/A,FALSE,"dHora";"3DhPgAbsAcum",#N/A,FALSE,"dHora"}</definedName>
    <definedName name="turyrty" localSheetId="55" hidden="1">{"1DhPgAbs",#N/A,FALSE,"dHora";"2DhPgPerc",#N/A,FALSE,"dHora";"3DhPgAbsAcum",#N/A,FALSE,"dHora"}</definedName>
    <definedName name="turyrty" hidden="1">{"1DhPgAbs",#N/A,FALSE,"dHora";"2DhPgPerc",#N/A,FALSE,"dHora";"3DhPgAbsAcum",#N/A,FALSE,"dHora"}</definedName>
    <definedName name="tusgre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sgre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utku" localSheetId="25" hidden="1">{#N/A,#N/A,FALSE,"Sheet1 (2)"}</definedName>
    <definedName name="tutku" localSheetId="27" hidden="1">{#N/A,#N/A,FALSE,"Sheet1 (2)"}</definedName>
    <definedName name="tutku" localSheetId="31" hidden="1">{#N/A,#N/A,FALSE,"Sheet1 (2)"}</definedName>
    <definedName name="tutku" localSheetId="29" hidden="1">{#N/A,#N/A,FALSE,"Sheet1 (2)"}</definedName>
    <definedName name="tutku" localSheetId="23" hidden="1">{#N/A,#N/A,FALSE,"Sheet1 (2)"}</definedName>
    <definedName name="tutku" localSheetId="55" hidden="1">{#N/A,#N/A,FALSE,"Sheet1 (2)"}</definedName>
    <definedName name="tutku" hidden="1">{#N/A,#N/A,FALSE,"Sheet1 (2)"}</definedName>
    <definedName name="tuydrty">#REF!</definedName>
    <definedName name="tuyw4ry">#REF!</definedName>
    <definedName name="TV">#REF!</definedName>
    <definedName name="TV_1" localSheetId="25" hidden="1">{"'crono'!$U$12:$W$20"}</definedName>
    <definedName name="TV_1" localSheetId="27" hidden="1">{"'crono'!$U$12:$W$20"}</definedName>
    <definedName name="TV_1" localSheetId="31" hidden="1">{"'crono'!$U$12:$W$20"}</definedName>
    <definedName name="TV_1" localSheetId="29" hidden="1">{"'crono'!$U$12:$W$20"}</definedName>
    <definedName name="TV_1" localSheetId="23" hidden="1">{"'crono'!$U$12:$W$20"}</definedName>
    <definedName name="TV_1" localSheetId="55" hidden="1">{"'crono'!$U$12:$W$20"}</definedName>
    <definedName name="TV_1" hidden="1">{"'crono'!$U$12:$W$20"}</definedName>
    <definedName name="TV_2" localSheetId="25" hidden="1">{"'crono'!$U$12:$W$20"}</definedName>
    <definedName name="TV_2" localSheetId="27" hidden="1">{"'crono'!$U$12:$W$20"}</definedName>
    <definedName name="TV_2" localSheetId="31" hidden="1">{"'crono'!$U$12:$W$20"}</definedName>
    <definedName name="TV_2" localSheetId="29" hidden="1">{"'crono'!$U$12:$W$20"}</definedName>
    <definedName name="TV_2" localSheetId="23" hidden="1">{"'crono'!$U$12:$W$20"}</definedName>
    <definedName name="TV_2" localSheetId="55" hidden="1">{"'crono'!$U$12:$W$20"}</definedName>
    <definedName name="TV_2" hidden="1">{"'crono'!$U$12:$W$20"}</definedName>
    <definedName name="TV_3" localSheetId="25" hidden="1">{"'crono'!$U$12:$W$20"}</definedName>
    <definedName name="TV_3" localSheetId="27" hidden="1">{"'crono'!$U$12:$W$20"}</definedName>
    <definedName name="TV_3" localSheetId="31" hidden="1">{"'crono'!$U$12:$W$20"}</definedName>
    <definedName name="TV_3" localSheetId="29" hidden="1">{"'crono'!$U$12:$W$20"}</definedName>
    <definedName name="TV_3" localSheetId="23" hidden="1">{"'crono'!$U$12:$W$20"}</definedName>
    <definedName name="TV_3" localSheetId="55" hidden="1">{"'crono'!$U$12:$W$20"}</definedName>
    <definedName name="TV_3" hidden="1">{"'crono'!$U$12:$W$20"}</definedName>
    <definedName name="TV_4" localSheetId="25" hidden="1">{"'crono'!$U$12:$W$20"}</definedName>
    <definedName name="TV_4" localSheetId="27" hidden="1">{"'crono'!$U$12:$W$20"}</definedName>
    <definedName name="TV_4" localSheetId="31" hidden="1">{"'crono'!$U$12:$W$20"}</definedName>
    <definedName name="TV_4" localSheetId="29" hidden="1">{"'crono'!$U$12:$W$20"}</definedName>
    <definedName name="TV_4" localSheetId="23" hidden="1">{"'crono'!$U$12:$W$20"}</definedName>
    <definedName name="TV_4" localSheetId="55" hidden="1">{"'crono'!$U$12:$W$20"}</definedName>
    <definedName name="TV_4" hidden="1">{"'crono'!$U$12:$W$20"}</definedName>
    <definedName name="TV_5" localSheetId="25" hidden="1">{"'crono'!$U$12:$W$20"}</definedName>
    <definedName name="TV_5" localSheetId="27" hidden="1">{"'crono'!$U$12:$W$20"}</definedName>
    <definedName name="TV_5" localSheetId="31" hidden="1">{"'crono'!$U$12:$W$20"}</definedName>
    <definedName name="TV_5" localSheetId="29" hidden="1">{"'crono'!$U$12:$W$20"}</definedName>
    <definedName name="TV_5" localSheetId="23" hidden="1">{"'crono'!$U$12:$W$20"}</definedName>
    <definedName name="TV_5" localSheetId="55" hidden="1">{"'crono'!$U$12:$W$20"}</definedName>
    <definedName name="TV_5" hidden="1">{"'crono'!$U$12:$W$20"}</definedName>
    <definedName name="TV_ABERTA">#REF!</definedName>
    <definedName name="TV_Chocolate">#REF!</definedName>
    <definedName name="TV_Fechada">#REF!</definedName>
    <definedName name="TV_PAGA">#REF!</definedName>
    <definedName name="TVAVULSA" localSheetId="39">[1]!____p1</definedName>
    <definedName name="TVAVULSA" localSheetId="20">[1]!____p1</definedName>
    <definedName name="TVAVULSA" localSheetId="4">[1]!____p1</definedName>
    <definedName name="TVAVULSA" localSheetId="25">[1]!____p1</definedName>
    <definedName name="TVAVULSA" localSheetId="27">[1]!____p1</definedName>
    <definedName name="TVAVULSA" localSheetId="31">[1]!____p1</definedName>
    <definedName name="TVAVULSA" localSheetId="35">[1]!____p1</definedName>
    <definedName name="TVAVULSA" localSheetId="33">[1]!____p1</definedName>
    <definedName name="TVAVULSA" localSheetId="53">[1]!____p1</definedName>
    <definedName name="TVAVULSA" localSheetId="29">[1]!____p1</definedName>
    <definedName name="TVAVULSA" localSheetId="49">[1]!____p1</definedName>
    <definedName name="TVAVULSA" localSheetId="6">[1]!____p1</definedName>
    <definedName name="TVAVULSA" localSheetId="41">[1]!____p1</definedName>
    <definedName name="TVAVULSA" localSheetId="8">[1]!____p1</definedName>
    <definedName name="TVAVULSA" localSheetId="43">[1]!____p1</definedName>
    <definedName name="TVAVULSA" localSheetId="10">[1]!____p1</definedName>
    <definedName name="TVAVULSA" localSheetId="37">[1]!____p1</definedName>
    <definedName name="TVAVULSA" localSheetId="12">[1]!____p1</definedName>
    <definedName name="TVAVULSA" localSheetId="51">[1]!____p1</definedName>
    <definedName name="TVAVULSA" localSheetId="14">[1]!____p1</definedName>
    <definedName name="TVAVULSA" localSheetId="23">[1]!____p1</definedName>
    <definedName name="TVAVULSA" localSheetId="55">[0]!____p1</definedName>
    <definedName name="TVAVULSA" localSheetId="47">[1]!____p1</definedName>
    <definedName name="TVAVULSA" localSheetId="18">[1]!____p1</definedName>
    <definedName name="TVAVULSA" localSheetId="45">[1]!____p1</definedName>
    <definedName name="TVAVULSA" localSheetId="16">[1]!____p1</definedName>
    <definedName name="TVAVULSA">[0]!____p1</definedName>
    <definedName name="TVAVULSA_1" localSheetId="39">_______p1</definedName>
    <definedName name="TVAVULSA_1" localSheetId="20">_______p1</definedName>
    <definedName name="TVAVULSA_1" localSheetId="4">_______p1</definedName>
    <definedName name="TVAVULSA_1" localSheetId="25">_______p1</definedName>
    <definedName name="TVAVULSA_1" localSheetId="27">_______p1</definedName>
    <definedName name="TVAVULSA_1" localSheetId="31">_______p1</definedName>
    <definedName name="TVAVULSA_1" localSheetId="35">_______p1</definedName>
    <definedName name="TVAVULSA_1" localSheetId="33">_______p1</definedName>
    <definedName name="TVAVULSA_1" localSheetId="53">_______p1</definedName>
    <definedName name="TVAVULSA_1" localSheetId="29">_______p1</definedName>
    <definedName name="TVAVULSA_1" localSheetId="49">_______p1</definedName>
    <definedName name="TVAVULSA_1" localSheetId="6">_______p1</definedName>
    <definedName name="TVAVULSA_1" localSheetId="41">_______p1</definedName>
    <definedName name="TVAVULSA_1" localSheetId="8">_______p1</definedName>
    <definedName name="TVAVULSA_1" localSheetId="43">_______p1</definedName>
    <definedName name="TVAVULSA_1" localSheetId="10">_______p1</definedName>
    <definedName name="TVAVULSA_1" localSheetId="37">_______p1</definedName>
    <definedName name="TVAVULSA_1" localSheetId="12">_______p1</definedName>
    <definedName name="TVAVULSA_1" localSheetId="51">_______p1</definedName>
    <definedName name="TVAVULSA_1" localSheetId="14">_______p1</definedName>
    <definedName name="TVAVULSA_1" localSheetId="23">_______p1</definedName>
    <definedName name="TVAVULSA_1" localSheetId="55">_______p1</definedName>
    <definedName name="TVAVULSA_1" localSheetId="47">_______p1</definedName>
    <definedName name="TVAVULSA_1" localSheetId="18">_______p1</definedName>
    <definedName name="TVAVULSA_1" localSheetId="45">_______p1</definedName>
    <definedName name="TVAVULSA_1" localSheetId="16">_______p1</definedName>
    <definedName name="TVAVULSA_1">_______p1</definedName>
    <definedName name="TVAVULSA_2" localSheetId="39">_______p1</definedName>
    <definedName name="TVAVULSA_2" localSheetId="20">_______p1</definedName>
    <definedName name="TVAVULSA_2" localSheetId="4">_______p1</definedName>
    <definedName name="TVAVULSA_2" localSheetId="25">_______p1</definedName>
    <definedName name="TVAVULSA_2" localSheetId="27">_______p1</definedName>
    <definedName name="TVAVULSA_2" localSheetId="31">_______p1</definedName>
    <definedName name="TVAVULSA_2" localSheetId="35">_______p1</definedName>
    <definedName name="TVAVULSA_2" localSheetId="33">_______p1</definedName>
    <definedName name="TVAVULSA_2" localSheetId="53">_______p1</definedName>
    <definedName name="TVAVULSA_2" localSheetId="29">_______p1</definedName>
    <definedName name="TVAVULSA_2" localSheetId="49">_______p1</definedName>
    <definedName name="TVAVULSA_2" localSheetId="6">_______p1</definedName>
    <definedName name="TVAVULSA_2" localSheetId="41">_______p1</definedName>
    <definedName name="TVAVULSA_2" localSheetId="8">_______p1</definedName>
    <definedName name="TVAVULSA_2" localSheetId="43">_______p1</definedName>
    <definedName name="TVAVULSA_2" localSheetId="10">_______p1</definedName>
    <definedName name="TVAVULSA_2" localSheetId="37">_______p1</definedName>
    <definedName name="TVAVULSA_2" localSheetId="12">_______p1</definedName>
    <definedName name="TVAVULSA_2" localSheetId="51">_______p1</definedName>
    <definedName name="TVAVULSA_2" localSheetId="14">_______p1</definedName>
    <definedName name="TVAVULSA_2" localSheetId="23">_______p1</definedName>
    <definedName name="TVAVULSA_2" localSheetId="55">_______p1</definedName>
    <definedName name="TVAVULSA_2" localSheetId="47">_______p1</definedName>
    <definedName name="TVAVULSA_2" localSheetId="18">_______p1</definedName>
    <definedName name="TVAVULSA_2" localSheetId="45">_______p1</definedName>
    <definedName name="TVAVULSA_2" localSheetId="16">_______p1</definedName>
    <definedName name="TVAVULSA_2">_______p1</definedName>
    <definedName name="TVAVULSA_3" localSheetId="39">_______p1</definedName>
    <definedName name="TVAVULSA_3" localSheetId="20">_______p1</definedName>
    <definedName name="TVAVULSA_3" localSheetId="4">_______p1</definedName>
    <definedName name="TVAVULSA_3" localSheetId="25">_______p1</definedName>
    <definedName name="TVAVULSA_3" localSheetId="27">_______p1</definedName>
    <definedName name="TVAVULSA_3" localSheetId="31">_______p1</definedName>
    <definedName name="TVAVULSA_3" localSheetId="35">_______p1</definedName>
    <definedName name="TVAVULSA_3" localSheetId="33">_______p1</definedName>
    <definedName name="TVAVULSA_3" localSheetId="53">_______p1</definedName>
    <definedName name="TVAVULSA_3" localSheetId="29">_______p1</definedName>
    <definedName name="TVAVULSA_3" localSheetId="49">_______p1</definedName>
    <definedName name="TVAVULSA_3" localSheetId="6">_______p1</definedName>
    <definedName name="TVAVULSA_3" localSheetId="41">_______p1</definedName>
    <definedName name="TVAVULSA_3" localSheetId="8">_______p1</definedName>
    <definedName name="TVAVULSA_3" localSheetId="43">_______p1</definedName>
    <definedName name="TVAVULSA_3" localSheetId="10">_______p1</definedName>
    <definedName name="TVAVULSA_3" localSheetId="37">_______p1</definedName>
    <definedName name="TVAVULSA_3" localSheetId="12">_______p1</definedName>
    <definedName name="TVAVULSA_3" localSheetId="51">_______p1</definedName>
    <definedName name="TVAVULSA_3" localSheetId="14">_______p1</definedName>
    <definedName name="TVAVULSA_3" localSheetId="23">_______p1</definedName>
    <definedName name="TVAVULSA_3" localSheetId="55">_______p1</definedName>
    <definedName name="TVAVULSA_3" localSheetId="47">_______p1</definedName>
    <definedName name="TVAVULSA_3" localSheetId="18">_______p1</definedName>
    <definedName name="TVAVULSA_3" localSheetId="45">_______p1</definedName>
    <definedName name="TVAVULSA_3" localSheetId="16">_______p1</definedName>
    <definedName name="TVAVULSA_3">_______p1</definedName>
    <definedName name="TVAVULSA_4" localSheetId="39">_______p1</definedName>
    <definedName name="TVAVULSA_4" localSheetId="20">_______p1</definedName>
    <definedName name="TVAVULSA_4" localSheetId="4">_______p1</definedName>
    <definedName name="TVAVULSA_4" localSheetId="25">_______p1</definedName>
    <definedName name="TVAVULSA_4" localSheetId="27">_______p1</definedName>
    <definedName name="TVAVULSA_4" localSheetId="31">_______p1</definedName>
    <definedName name="TVAVULSA_4" localSheetId="35">_______p1</definedName>
    <definedName name="TVAVULSA_4" localSheetId="33">_______p1</definedName>
    <definedName name="TVAVULSA_4" localSheetId="53">_______p1</definedName>
    <definedName name="TVAVULSA_4" localSheetId="29">_______p1</definedName>
    <definedName name="TVAVULSA_4" localSheetId="49">_______p1</definedName>
    <definedName name="TVAVULSA_4" localSheetId="6">_______p1</definedName>
    <definedName name="TVAVULSA_4" localSheetId="41">_______p1</definedName>
    <definedName name="TVAVULSA_4" localSheetId="8">_______p1</definedName>
    <definedName name="TVAVULSA_4" localSheetId="43">_______p1</definedName>
    <definedName name="TVAVULSA_4" localSheetId="10">_______p1</definedName>
    <definedName name="TVAVULSA_4" localSheetId="37">_______p1</definedName>
    <definedName name="TVAVULSA_4" localSheetId="12">_______p1</definedName>
    <definedName name="TVAVULSA_4" localSheetId="51">_______p1</definedName>
    <definedName name="TVAVULSA_4" localSheetId="14">_______p1</definedName>
    <definedName name="TVAVULSA_4" localSheetId="23">_______p1</definedName>
    <definedName name="TVAVULSA_4" localSheetId="55">_______p1</definedName>
    <definedName name="TVAVULSA_4" localSheetId="47">_______p1</definedName>
    <definedName name="TVAVULSA_4" localSheetId="18">_______p1</definedName>
    <definedName name="TVAVULSA_4" localSheetId="45">_______p1</definedName>
    <definedName name="TVAVULSA_4" localSheetId="16">_______p1</definedName>
    <definedName name="TVAVULSA_4">_______p1</definedName>
    <definedName name="TVAZ" hidden="1">#REF!</definedName>
    <definedName name="TVG">#REF!</definedName>
    <definedName name="twe">#REF!</definedName>
    <definedName name="tweqtwer" localSheetId="25" hidden="1">{"AUTONOMO_F_4",#N/A,FALSE,"RE1003"}</definedName>
    <definedName name="tweqtwer" localSheetId="27" hidden="1">{"AUTONOMO_F_4",#N/A,FALSE,"RE1003"}</definedName>
    <definedName name="tweqtwer" localSheetId="31" hidden="1">{"AUTONOMO_F_4",#N/A,FALSE,"RE1003"}</definedName>
    <definedName name="tweqtwer" localSheetId="29" hidden="1">{"AUTONOMO_F_4",#N/A,FALSE,"RE1003"}</definedName>
    <definedName name="tweqtwer" localSheetId="23" hidden="1">{"AUTONOMO_F_4",#N/A,FALSE,"RE1003"}</definedName>
    <definedName name="tweqtwer" localSheetId="55" hidden="1">{"AUTONOMO_F_4",#N/A,FALSE,"RE1003"}</definedName>
    <definedName name="tweqtwer" hidden="1">{"AUTONOMO_F_4",#N/A,FALSE,"RE1003"}</definedName>
    <definedName name="twerfsg">#REF!</definedName>
    <definedName name="twers">#REF!</definedName>
    <definedName name="twet">#REF!</definedName>
    <definedName name="twete">#REF!</definedName>
    <definedName name="twewt">#REF!</definedName>
    <definedName name="Twitter">#REF!</definedName>
    <definedName name="twrtw">#REF!</definedName>
    <definedName name="twrtw4">#REF!</definedName>
    <definedName name="twrtwtr">#REF!</definedName>
    <definedName name="ty">#REF!</definedName>
    <definedName name="tyeryet">#REF!</definedName>
    <definedName name="tyeryey">#REF!</definedName>
    <definedName name="tyhjrtyhre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hjrtyhre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dtuy">#REF!</definedName>
    <definedName name="tyjh5tyhty">#REF!</definedName>
    <definedName name="tyjhtyhj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tyhj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tyjhythj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hythj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JURU6T">#REF!</definedName>
    <definedName name="tyjurujr5t">#REF!</definedName>
    <definedName name="tyjuyy">#REF!</definedName>
    <definedName name="tyjytudytutyu">#REF!</definedName>
    <definedName name="TYPE">#REF!</definedName>
    <definedName name="TYPE_3">#REF!</definedName>
    <definedName name="tyrtyt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tyt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tyry">#REF!</definedName>
    <definedName name="tyryrt">#REF!</definedName>
    <definedName name="tyty">#N/A</definedName>
    <definedName name="TYU">#REF!</definedName>
    <definedName name="tyuewr5y6wz4">#REF!</definedName>
    <definedName name="tyur6">#REF!</definedName>
    <definedName name="tyutyiutyfu">#REF!</definedName>
    <definedName name="TYUY">#REF!</definedName>
    <definedName name="tyuyiuy">#REF!</definedName>
    <definedName name="tyuytut">#REF!</definedName>
    <definedName name="T행">#REF!</definedName>
    <definedName name="U" localSheetId="39">[1]!_p1</definedName>
    <definedName name="U" localSheetId="20">[1]!_p1</definedName>
    <definedName name="U" localSheetId="4">[1]!_p1</definedName>
    <definedName name="U" localSheetId="25">[1]!_p1</definedName>
    <definedName name="U" localSheetId="27">[1]!_p1</definedName>
    <definedName name="U" localSheetId="31">[1]!_p1</definedName>
    <definedName name="U" localSheetId="35">[1]!_p1</definedName>
    <definedName name="U" localSheetId="33">[1]!_p1</definedName>
    <definedName name="U" localSheetId="53">[1]!_p1</definedName>
    <definedName name="U" localSheetId="29">[1]!_p1</definedName>
    <definedName name="U" localSheetId="49">[1]!_p1</definedName>
    <definedName name="U" localSheetId="6">[1]!_p1</definedName>
    <definedName name="U" localSheetId="41">[1]!_p1</definedName>
    <definedName name="U" localSheetId="8">[1]!_p1</definedName>
    <definedName name="U" localSheetId="43">[1]!_p1</definedName>
    <definedName name="U" localSheetId="10">[1]!_p1</definedName>
    <definedName name="U" localSheetId="37">[1]!_p1</definedName>
    <definedName name="U" localSheetId="12">[1]!_p1</definedName>
    <definedName name="U" localSheetId="51">[1]!_p1</definedName>
    <definedName name="U" localSheetId="14">[1]!_p1</definedName>
    <definedName name="U" localSheetId="23">[1]!_p1</definedName>
    <definedName name="U" localSheetId="55">[0]!_p1</definedName>
    <definedName name="U" localSheetId="47">[1]!_p1</definedName>
    <definedName name="U" localSheetId="18">[1]!_p1</definedName>
    <definedName name="U" localSheetId="45">[1]!_p1</definedName>
    <definedName name="U" localSheetId="16">[1]!_p1</definedName>
    <definedName name="U">[0]!_p1</definedName>
    <definedName name="U_1" localSheetId="39">_p1</definedName>
    <definedName name="U_1" localSheetId="20">_p1</definedName>
    <definedName name="U_1" localSheetId="4">_p1</definedName>
    <definedName name="U_1" localSheetId="25">_p1</definedName>
    <definedName name="U_1" localSheetId="27">_p1</definedName>
    <definedName name="U_1" localSheetId="31">_p1</definedName>
    <definedName name="U_1" localSheetId="35">_p1</definedName>
    <definedName name="U_1" localSheetId="33">_p1</definedName>
    <definedName name="U_1" localSheetId="53">_p1</definedName>
    <definedName name="U_1" localSheetId="29">_p1</definedName>
    <definedName name="U_1" localSheetId="49">_p1</definedName>
    <definedName name="U_1" localSheetId="6">_p1</definedName>
    <definedName name="U_1" localSheetId="41">_p1</definedName>
    <definedName name="U_1" localSheetId="8">_p1</definedName>
    <definedName name="U_1" localSheetId="43">_p1</definedName>
    <definedName name="U_1" localSheetId="10">_p1</definedName>
    <definedName name="U_1" localSheetId="37">_p1</definedName>
    <definedName name="U_1" localSheetId="12">_p1</definedName>
    <definedName name="U_1" localSheetId="51">_p1</definedName>
    <definedName name="U_1" localSheetId="14">_p1</definedName>
    <definedName name="U_1" localSheetId="23">_p1</definedName>
    <definedName name="U_1" localSheetId="55">_p1</definedName>
    <definedName name="U_1" localSheetId="47">_p1</definedName>
    <definedName name="U_1" localSheetId="18">_p1</definedName>
    <definedName name="U_1" localSheetId="45">_p1</definedName>
    <definedName name="U_1" localSheetId="16">_p1</definedName>
    <definedName name="U_1">_p1</definedName>
    <definedName name="U_2" localSheetId="39">_p1</definedName>
    <definedName name="U_2" localSheetId="20">_p1</definedName>
    <definedName name="U_2" localSheetId="4">_p1</definedName>
    <definedName name="U_2" localSheetId="25">_p1</definedName>
    <definedName name="U_2" localSheetId="27">_p1</definedName>
    <definedName name="U_2" localSheetId="31">_p1</definedName>
    <definedName name="U_2" localSheetId="35">_p1</definedName>
    <definedName name="U_2" localSheetId="33">_p1</definedName>
    <definedName name="U_2" localSheetId="53">_p1</definedName>
    <definedName name="U_2" localSheetId="29">_p1</definedName>
    <definedName name="U_2" localSheetId="49">_p1</definedName>
    <definedName name="U_2" localSheetId="6">_p1</definedName>
    <definedName name="U_2" localSheetId="41">_p1</definedName>
    <definedName name="U_2" localSheetId="8">_p1</definedName>
    <definedName name="U_2" localSheetId="43">_p1</definedName>
    <definedName name="U_2" localSheetId="10">_p1</definedName>
    <definedName name="U_2" localSheetId="37">_p1</definedName>
    <definedName name="U_2" localSheetId="12">_p1</definedName>
    <definedName name="U_2" localSheetId="51">_p1</definedName>
    <definedName name="U_2" localSheetId="14">_p1</definedName>
    <definedName name="U_2" localSheetId="23">_p1</definedName>
    <definedName name="U_2" localSheetId="55">_p1</definedName>
    <definedName name="U_2" localSheetId="47">_p1</definedName>
    <definedName name="U_2" localSheetId="18">_p1</definedName>
    <definedName name="U_2" localSheetId="45">_p1</definedName>
    <definedName name="U_2" localSheetId="16">_p1</definedName>
    <definedName name="U_2">_p1</definedName>
    <definedName name="U_3" localSheetId="39">_p1</definedName>
    <definedName name="U_3" localSheetId="20">_p1</definedName>
    <definedName name="U_3" localSheetId="4">_p1</definedName>
    <definedName name="U_3" localSheetId="25">_p1</definedName>
    <definedName name="U_3" localSheetId="27">_p1</definedName>
    <definedName name="U_3" localSheetId="31">_p1</definedName>
    <definedName name="U_3" localSheetId="35">_p1</definedName>
    <definedName name="U_3" localSheetId="33">_p1</definedName>
    <definedName name="U_3" localSheetId="53">_p1</definedName>
    <definedName name="U_3" localSheetId="29">_p1</definedName>
    <definedName name="U_3" localSheetId="49">_p1</definedName>
    <definedName name="U_3" localSheetId="6">_p1</definedName>
    <definedName name="U_3" localSheetId="41">_p1</definedName>
    <definedName name="U_3" localSheetId="8">_p1</definedName>
    <definedName name="U_3" localSheetId="43">_p1</definedName>
    <definedName name="U_3" localSheetId="10">_p1</definedName>
    <definedName name="U_3" localSheetId="37">_p1</definedName>
    <definedName name="U_3" localSheetId="12">_p1</definedName>
    <definedName name="U_3" localSheetId="51">_p1</definedName>
    <definedName name="U_3" localSheetId="14">_p1</definedName>
    <definedName name="U_3" localSheetId="23">_p1</definedName>
    <definedName name="U_3" localSheetId="55">_p1</definedName>
    <definedName name="U_3" localSheetId="47">_p1</definedName>
    <definedName name="U_3" localSheetId="18">_p1</definedName>
    <definedName name="U_3" localSheetId="45">_p1</definedName>
    <definedName name="U_3" localSheetId="16">_p1</definedName>
    <definedName name="U_3">_p1</definedName>
    <definedName name="U_4" localSheetId="39">_p1</definedName>
    <definedName name="U_4" localSheetId="20">_p1</definedName>
    <definedName name="U_4" localSheetId="4">_p1</definedName>
    <definedName name="U_4" localSheetId="25">_p1</definedName>
    <definedName name="U_4" localSheetId="27">_p1</definedName>
    <definedName name="U_4" localSheetId="31">_p1</definedName>
    <definedName name="U_4" localSheetId="35">_p1</definedName>
    <definedName name="U_4" localSheetId="33">_p1</definedName>
    <definedName name="U_4" localSheetId="53">_p1</definedName>
    <definedName name="U_4" localSheetId="29">_p1</definedName>
    <definedName name="U_4" localSheetId="49">_p1</definedName>
    <definedName name="U_4" localSheetId="6">_p1</definedName>
    <definedName name="U_4" localSheetId="41">_p1</definedName>
    <definedName name="U_4" localSheetId="8">_p1</definedName>
    <definedName name="U_4" localSheetId="43">_p1</definedName>
    <definedName name="U_4" localSheetId="10">_p1</definedName>
    <definedName name="U_4" localSheetId="37">_p1</definedName>
    <definedName name="U_4" localSheetId="12">_p1</definedName>
    <definedName name="U_4" localSheetId="51">_p1</definedName>
    <definedName name="U_4" localSheetId="14">_p1</definedName>
    <definedName name="U_4" localSheetId="23">_p1</definedName>
    <definedName name="U_4" localSheetId="55">_p1</definedName>
    <definedName name="U_4" localSheetId="47">_p1</definedName>
    <definedName name="U_4" localSheetId="18">_p1</definedName>
    <definedName name="U_4" localSheetId="45">_p1</definedName>
    <definedName name="U_4" localSheetId="16">_p1</definedName>
    <definedName name="U_4">_p1</definedName>
    <definedName name="UAT_BS">#REF!</definedName>
    <definedName name="UAT_PL">#REF!</definedName>
    <definedName name="UCI" localSheetId="39">[1]!___p1</definedName>
    <definedName name="UCI" localSheetId="20">[1]!___p1</definedName>
    <definedName name="UCI" localSheetId="4">[1]!___p1</definedName>
    <definedName name="UCI" localSheetId="25">[1]!___p1</definedName>
    <definedName name="UCI" localSheetId="27">[1]!___p1</definedName>
    <definedName name="UCI" localSheetId="31">[1]!___p1</definedName>
    <definedName name="UCI" localSheetId="35">[1]!___p1</definedName>
    <definedName name="UCI" localSheetId="33">[1]!___p1</definedName>
    <definedName name="UCI" localSheetId="53">[1]!___p1</definedName>
    <definedName name="UCI" localSheetId="29">[1]!___p1</definedName>
    <definedName name="UCI" localSheetId="49">[1]!___p1</definedName>
    <definedName name="UCI" localSheetId="6">[1]!___p1</definedName>
    <definedName name="UCI" localSheetId="41">[1]!___p1</definedName>
    <definedName name="UCI" localSheetId="8">[1]!___p1</definedName>
    <definedName name="UCI" localSheetId="43">[1]!___p1</definedName>
    <definedName name="UCI" localSheetId="10">[1]!___p1</definedName>
    <definedName name="UCI" localSheetId="37">[1]!___p1</definedName>
    <definedName name="UCI" localSheetId="12">[1]!___p1</definedName>
    <definedName name="UCI" localSheetId="51">[1]!___p1</definedName>
    <definedName name="UCI" localSheetId="14">[1]!___p1</definedName>
    <definedName name="UCI" localSheetId="23">[1]!___p1</definedName>
    <definedName name="UCI" localSheetId="55">[0]!___p1</definedName>
    <definedName name="UCI" localSheetId="47">[1]!___p1</definedName>
    <definedName name="UCI" localSheetId="18">[1]!___p1</definedName>
    <definedName name="UCI" localSheetId="45">[1]!___p1</definedName>
    <definedName name="UCI" localSheetId="16">[1]!___p1</definedName>
    <definedName name="UCI">[0]!___p1</definedName>
    <definedName name="ue">#REF!</definedName>
    <definedName name="uea" localSheetId="25" hidden="1">{#N/A,#N/A,FALSE,"Sheet1 (2)"}</definedName>
    <definedName name="uea" localSheetId="27" hidden="1">{#N/A,#N/A,FALSE,"Sheet1 (2)"}</definedName>
    <definedName name="uea" localSheetId="31" hidden="1">{#N/A,#N/A,FALSE,"Sheet1 (2)"}</definedName>
    <definedName name="uea" localSheetId="29" hidden="1">{#N/A,#N/A,FALSE,"Sheet1 (2)"}</definedName>
    <definedName name="uea" localSheetId="23" hidden="1">{#N/A,#N/A,FALSE,"Sheet1 (2)"}</definedName>
    <definedName name="uea" localSheetId="55" hidden="1">{#N/A,#N/A,FALSE,"Sheet1 (2)"}</definedName>
    <definedName name="uea" hidden="1">{#N/A,#N/A,FALSE,"Sheet1 (2)"}</definedName>
    <definedName name="UF">#REF!</definedName>
    <definedName name="UFIR">#REF!</definedName>
    <definedName name="uftyu">#REF!</definedName>
    <definedName name="ui" localSheetId="25" hidden="1">{#N/A,#N/A,FALSE,"BALLANTINE´S ";#N/A,#N/A,FALSE,"FUNDADOR"}</definedName>
    <definedName name="ui" localSheetId="27" hidden="1">{#N/A,#N/A,FALSE,"BALLANTINE´S ";#N/A,#N/A,FALSE,"FUNDADOR"}</definedName>
    <definedName name="ui" localSheetId="31" hidden="1">{#N/A,#N/A,FALSE,"BALLANTINE´S ";#N/A,#N/A,FALSE,"FUNDADOR"}</definedName>
    <definedName name="ui" localSheetId="29" hidden="1">{#N/A,#N/A,FALSE,"BALLANTINE´S ";#N/A,#N/A,FALSE,"FUNDADOR"}</definedName>
    <definedName name="ui" localSheetId="23" hidden="1">{#N/A,#N/A,FALSE,"BALLANTINE´S ";#N/A,#N/A,FALSE,"FUNDADOR"}</definedName>
    <definedName name="ui" localSheetId="55" hidden="1">{#N/A,#N/A,FALSE,"BALLANTINE´S ";#N/A,#N/A,FALSE,"FUNDADOR"}</definedName>
    <definedName name="ui" hidden="1">{#N/A,#N/A,FALSE,"BALLANTINE´S ";#N/A,#N/A,FALSE,"FUNDADOR"}</definedName>
    <definedName name="uikoui">#REF!</definedName>
    <definedName name="uio">#REF!</definedName>
    <definedName name="uio8yu">#REF!</definedName>
    <definedName name="uioloi">#REF!</definedName>
    <definedName name="uiouipo">#REF!</definedName>
    <definedName name="uityudt">#REF!</definedName>
    <definedName name="uj" localSheetId="25" hidden="1">{#N/A,#N/A,FALSE,"BALLANTINE´S ";#N/A,#N/A,FALSE,"FUNDADOR"}</definedName>
    <definedName name="uj" localSheetId="27" hidden="1">{#N/A,#N/A,FALSE,"BALLANTINE´S ";#N/A,#N/A,FALSE,"FUNDADOR"}</definedName>
    <definedName name="uj" localSheetId="31" hidden="1">{#N/A,#N/A,FALSE,"BALLANTINE´S ";#N/A,#N/A,FALSE,"FUNDADOR"}</definedName>
    <definedName name="uj" localSheetId="29" hidden="1">{#N/A,#N/A,FALSE,"BALLANTINE´S ";#N/A,#N/A,FALSE,"FUNDADOR"}</definedName>
    <definedName name="uj" localSheetId="23" hidden="1">{#N/A,#N/A,FALSE,"BALLANTINE´S ";#N/A,#N/A,FALSE,"FUNDADOR"}</definedName>
    <definedName name="uj" localSheetId="55" hidden="1">{#N/A,#N/A,FALSE,"BALLANTINE´S ";#N/A,#N/A,FALSE,"FUNDADOR"}</definedName>
    <definedName name="uj" hidden="1">{#N/A,#N/A,FALSE,"BALLANTINE´S ";#N/A,#N/A,FALSE,"FUNDADOR"}</definedName>
    <definedName name="ujtr6ur56">#REF!</definedName>
    <definedName name="ujtyj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jtyjty">#REF!</definedName>
    <definedName name="UJYI">#REF!</definedName>
    <definedName name="ukiuyoiy">#REF!</definedName>
    <definedName name="ukjmu8ikj68">#REF!</definedName>
    <definedName name="ukkutk">#REF!</definedName>
    <definedName name="ukyil">#REF!</definedName>
    <definedName name="Último_Dia_Útil">#REF!</definedName>
    <definedName name="UM">#REF!</definedName>
    <definedName name="UM_3">#REF!</definedName>
    <definedName name="UNI" hidden="1">#REF!</definedName>
    <definedName name="UNICELL">#REF!</definedName>
    <definedName name="unidade">#REF!</definedName>
    <definedName name="uniiioo" hidden="1">#REF!</definedName>
    <definedName name="Unit_ECT_Reenvio">#REF!</definedName>
    <definedName name="UNIVERSAL">#REF!</definedName>
    <definedName name="UOPIOP">#REF!</definedName>
    <definedName name="upgy">#REF!</definedName>
    <definedName name="Uruguai_against">#REF!,#REF!,#REF!</definedName>
    <definedName name="Uruguai_played">#REF!,#REF!,#REF!</definedName>
    <definedName name="US_AD2">#REF!</definedName>
    <definedName name="US_AD2_TITLE">#REF!</definedName>
    <definedName name="US_FA2">#REF!</definedName>
    <definedName name="US_FA2_TITLE">#REF!</definedName>
    <definedName name="USA">#REF!</definedName>
    <definedName name="utilizacao">#REF!</definedName>
    <definedName name="utilizaçao">#REF!</definedName>
    <definedName name="UTILIZAÇÃO">#REF!</definedName>
    <definedName name="uty" localSheetId="39">[1]!_p1</definedName>
    <definedName name="uty" localSheetId="20">[1]!_p1</definedName>
    <definedName name="uty" localSheetId="4">[1]!_p1</definedName>
    <definedName name="uty" localSheetId="25">[1]!_p1</definedName>
    <definedName name="uty" localSheetId="27">[1]!_p1</definedName>
    <definedName name="uty" localSheetId="31">[1]!_p1</definedName>
    <definedName name="uty" localSheetId="35">[1]!_p1</definedName>
    <definedName name="uty" localSheetId="33">[1]!_p1</definedName>
    <definedName name="uty" localSheetId="53">[1]!_p1</definedName>
    <definedName name="uty" localSheetId="29">[1]!_p1</definedName>
    <definedName name="uty" localSheetId="49">[1]!_p1</definedName>
    <definedName name="uty" localSheetId="6">[1]!_p1</definedName>
    <definedName name="uty" localSheetId="41">[1]!_p1</definedName>
    <definedName name="uty" localSheetId="8">[1]!_p1</definedName>
    <definedName name="uty" localSheetId="43">[1]!_p1</definedName>
    <definedName name="uty" localSheetId="10">[1]!_p1</definedName>
    <definedName name="uty" localSheetId="37">[1]!_p1</definedName>
    <definedName name="uty" localSheetId="12">[1]!_p1</definedName>
    <definedName name="uty" localSheetId="51">[1]!_p1</definedName>
    <definedName name="uty" localSheetId="14">[1]!_p1</definedName>
    <definedName name="uty" localSheetId="23">[1]!_p1</definedName>
    <definedName name="uty" localSheetId="55">[0]!_p1</definedName>
    <definedName name="uty" localSheetId="47">[1]!_p1</definedName>
    <definedName name="uty" localSheetId="18">[1]!_p1</definedName>
    <definedName name="uty" localSheetId="45">[1]!_p1</definedName>
    <definedName name="uty" localSheetId="16">[1]!_p1</definedName>
    <definedName name="uty">[0]!_p1</definedName>
    <definedName name="utyuyu">#REF!</definedName>
    <definedName name="uu">#REF!</definedName>
    <definedName name="uuu" localSheetId="25" hidden="1">{"Acquiror Income Statement",#N/A,TRUE,"Acquiror";"Acquiror Balance Sheet",#N/A,TRUE,"Acquiror";"Acquiror Cash Flow",#N/A,TRUE,"Acquiror"}</definedName>
    <definedName name="uuu" localSheetId="27" hidden="1">{"Acquiror Income Statement",#N/A,TRUE,"Acquiror";"Acquiror Balance Sheet",#N/A,TRUE,"Acquiror";"Acquiror Cash Flow",#N/A,TRUE,"Acquiror"}</definedName>
    <definedName name="uuu" localSheetId="31" hidden="1">{"Acquiror Income Statement",#N/A,TRUE,"Acquiror";"Acquiror Balance Sheet",#N/A,TRUE,"Acquiror";"Acquiror Cash Flow",#N/A,TRUE,"Acquiror"}</definedName>
    <definedName name="uuu" localSheetId="29" hidden="1">{"Acquiror Income Statement",#N/A,TRUE,"Acquiror";"Acquiror Balance Sheet",#N/A,TRUE,"Acquiror";"Acquiror Cash Flow",#N/A,TRUE,"Acquiror"}</definedName>
    <definedName name="uuu" localSheetId="23" hidden="1">{"Acquiror Income Statement",#N/A,TRUE,"Acquiror";"Acquiror Balance Sheet",#N/A,TRUE,"Acquiror";"Acquiror Cash Flow",#N/A,TRUE,"Acquiror"}</definedName>
    <definedName name="uuu" localSheetId="55" hidden="1">{"Acquiror Income Statement",#N/A,TRUE,"Acquiror";"Acquiror Balance Sheet",#N/A,TRUE,"Acquiror";"Acquiror Cash Flow",#N/A,TRUE,"Acquiror"}</definedName>
    <definedName name="uuu" hidden="1">{"Acquiror Income Statement",#N/A,TRUE,"Acquiror";"Acquiror Balance Sheet",#N/A,TRUE,"Acquiror";"Acquiror Cash Flow",#N/A,TRUE,"Acquiror"}</definedName>
    <definedName name="uuuu" localSheetId="39">OFFSET([1]!START,0,0,1,1)</definedName>
    <definedName name="uuuu" localSheetId="20">OFFSET([1]!START,0,0,1,1)</definedName>
    <definedName name="uuuu" localSheetId="4">OFFSET([1]!START,0,0,1,1)</definedName>
    <definedName name="uuuu" localSheetId="25">OFFSET([1]!START,0,0,1,1)</definedName>
    <definedName name="uuuu" localSheetId="27">OFFSET([1]!START,0,0,1,1)</definedName>
    <definedName name="uuuu" localSheetId="31">OFFSET([1]!START,0,0,1,1)</definedName>
    <definedName name="uuuu" localSheetId="35">OFFSET([1]!START,0,0,1,1)</definedName>
    <definedName name="uuuu" localSheetId="33">OFFSET([1]!START,0,0,1,1)</definedName>
    <definedName name="uuuu" localSheetId="53">OFFSET([1]!START,0,0,1,1)</definedName>
    <definedName name="uuuu" localSheetId="29">OFFSET([1]!START,0,0,1,1)</definedName>
    <definedName name="uuuu" localSheetId="49">OFFSET([1]!START,0,0,1,1)</definedName>
    <definedName name="uuuu" localSheetId="6">OFFSET([1]!START,0,0,1,1)</definedName>
    <definedName name="uuuu" localSheetId="41">OFFSET([1]!START,0,0,1,1)</definedName>
    <definedName name="uuuu" localSheetId="8">OFFSET([1]!START,0,0,1,1)</definedName>
    <definedName name="uuuu" localSheetId="43">OFFSET([1]!START,0,0,1,1)</definedName>
    <definedName name="uuuu" localSheetId="10">OFFSET([1]!START,0,0,1,1)</definedName>
    <definedName name="uuuu" localSheetId="37">OFFSET([1]!START,0,0,1,1)</definedName>
    <definedName name="uuuu" localSheetId="12">OFFSET([1]!START,0,0,1,1)</definedName>
    <definedName name="uuuu" localSheetId="51">OFFSET([1]!START,0,0,1,1)</definedName>
    <definedName name="uuuu" localSheetId="14">OFFSET([1]!START,0,0,1,1)</definedName>
    <definedName name="uuuu" localSheetId="23">OFFSET([1]!START,0,0,1,1)</definedName>
    <definedName name="uuuu" localSheetId="55">OFFSET([0]!START,0,0,1,1)</definedName>
    <definedName name="uuuu" localSheetId="47">OFFSET([1]!START,0,0,1,1)</definedName>
    <definedName name="uuuu" localSheetId="18">OFFSET([1]!START,0,0,1,1)</definedName>
    <definedName name="uuuu" localSheetId="45">OFFSET([1]!START,0,0,1,1)</definedName>
    <definedName name="uuuu" localSheetId="16">OFFSET([1]!START,0,0,1,1)</definedName>
    <definedName name="uuuu">OFFSET([0]!START,0,0,1,1)</definedName>
    <definedName name="uuuuu" localSheetId="39">[1]!_p1</definedName>
    <definedName name="uuuuu" localSheetId="20">[1]!_p1</definedName>
    <definedName name="uuuuu" localSheetId="4">[1]!_p1</definedName>
    <definedName name="uuuuu" localSheetId="25">[1]!_p1</definedName>
    <definedName name="uuuuu" localSheetId="27">[1]!_p1</definedName>
    <definedName name="uuuuu" localSheetId="31">[1]!_p1</definedName>
    <definedName name="uuuuu" localSheetId="35">[1]!_p1</definedName>
    <definedName name="uuuuu" localSheetId="33">[1]!_p1</definedName>
    <definedName name="uuuuu" localSheetId="53">[1]!_p1</definedName>
    <definedName name="uuuuu" localSheetId="29">[1]!_p1</definedName>
    <definedName name="uuuuu" localSheetId="49">[1]!_p1</definedName>
    <definedName name="uuuuu" localSheetId="6">[1]!_p1</definedName>
    <definedName name="uuuuu" localSheetId="41">[1]!_p1</definedName>
    <definedName name="uuuuu" localSheetId="8">[1]!_p1</definedName>
    <definedName name="uuuuu" localSheetId="43">[1]!_p1</definedName>
    <definedName name="uuuuu" localSheetId="10">[1]!_p1</definedName>
    <definedName name="uuuuu" localSheetId="37">[1]!_p1</definedName>
    <definedName name="uuuuu" localSheetId="12">[1]!_p1</definedName>
    <definedName name="uuuuu" localSheetId="51">[1]!_p1</definedName>
    <definedName name="uuuuu" localSheetId="14">[1]!_p1</definedName>
    <definedName name="uuuuu" localSheetId="23">[1]!_p1</definedName>
    <definedName name="uuuuu" localSheetId="55">[0]!_p1</definedName>
    <definedName name="uuuuu" localSheetId="47">[1]!_p1</definedName>
    <definedName name="uuuuu" localSheetId="18">[1]!_p1</definedName>
    <definedName name="uuuuu" localSheetId="45">[1]!_p1</definedName>
    <definedName name="uuuuu" localSheetId="16">[1]!_p1</definedName>
    <definedName name="uuuuu">[0]!_p1</definedName>
    <definedName name="uuuuuuuu" localSheetId="39">[1]!_p1</definedName>
    <definedName name="uuuuuuuu" localSheetId="20">[1]!_p1</definedName>
    <definedName name="uuuuuuuu" localSheetId="4">[1]!_p1</definedName>
    <definedName name="uuuuuuuu" localSheetId="25">[1]!_p1</definedName>
    <definedName name="uuuuuuuu" localSheetId="27">[1]!_p1</definedName>
    <definedName name="uuuuuuuu" localSheetId="31">[1]!_p1</definedName>
    <definedName name="uuuuuuuu" localSheetId="35">[1]!_p1</definedName>
    <definedName name="uuuuuuuu" localSheetId="33">[1]!_p1</definedName>
    <definedName name="uuuuuuuu" localSheetId="53">[1]!_p1</definedName>
    <definedName name="uuuuuuuu" localSheetId="29">[1]!_p1</definedName>
    <definedName name="uuuuuuuu" localSheetId="49">[1]!_p1</definedName>
    <definedName name="uuuuuuuu" localSheetId="6">[1]!_p1</definedName>
    <definedName name="uuuuuuuu" localSheetId="41">[1]!_p1</definedName>
    <definedName name="uuuuuuuu" localSheetId="8">[1]!_p1</definedName>
    <definedName name="uuuuuuuu" localSheetId="43">[1]!_p1</definedName>
    <definedName name="uuuuuuuu" localSheetId="10">[1]!_p1</definedName>
    <definedName name="uuuuuuuu" localSheetId="37">[1]!_p1</definedName>
    <definedName name="uuuuuuuu" localSheetId="12">[1]!_p1</definedName>
    <definedName name="uuuuuuuu" localSheetId="51">[1]!_p1</definedName>
    <definedName name="uuuuuuuu" localSheetId="14">[1]!_p1</definedName>
    <definedName name="uuuuuuuu" localSheetId="23">[1]!_p1</definedName>
    <definedName name="uuuuuuuu" localSheetId="55">[0]!_p1</definedName>
    <definedName name="uuuuuuuu" localSheetId="47">[1]!_p1</definedName>
    <definedName name="uuuuuuuu" localSheetId="18">[1]!_p1</definedName>
    <definedName name="uuuuuuuu" localSheetId="45">[1]!_p1</definedName>
    <definedName name="uuuuuuuu" localSheetId="16">[1]!_p1</definedName>
    <definedName name="uuuuuuuu">[0]!_p1</definedName>
    <definedName name="uuuuuuuuu">#REF!</definedName>
    <definedName name="uuy" localSheetId="39">[1]!_p1</definedName>
    <definedName name="uuy" localSheetId="20">[1]!_p1</definedName>
    <definedName name="uuy" localSheetId="4">[1]!_p1</definedName>
    <definedName name="uuy" localSheetId="25">[1]!_p1</definedName>
    <definedName name="uuy" localSheetId="27">[1]!_p1</definedName>
    <definedName name="uuy" localSheetId="31">[1]!_p1</definedName>
    <definedName name="uuy" localSheetId="35">[1]!_p1</definedName>
    <definedName name="uuy" localSheetId="33">[1]!_p1</definedName>
    <definedName name="uuy" localSheetId="53">[1]!_p1</definedName>
    <definedName name="uuy" localSheetId="29">[1]!_p1</definedName>
    <definedName name="uuy" localSheetId="49">[1]!_p1</definedName>
    <definedName name="uuy" localSheetId="6">[1]!_p1</definedName>
    <definedName name="uuy" localSheetId="41">[1]!_p1</definedName>
    <definedName name="uuy" localSheetId="8">[1]!_p1</definedName>
    <definedName name="uuy" localSheetId="43">[1]!_p1</definedName>
    <definedName name="uuy" localSheetId="10">[1]!_p1</definedName>
    <definedName name="uuy" localSheetId="37">[1]!_p1</definedName>
    <definedName name="uuy" localSheetId="12">[1]!_p1</definedName>
    <definedName name="uuy" localSheetId="51">[1]!_p1</definedName>
    <definedName name="uuy" localSheetId="14">[1]!_p1</definedName>
    <definedName name="uuy" localSheetId="23">[1]!_p1</definedName>
    <definedName name="uuy" localSheetId="55">[0]!_p1</definedName>
    <definedName name="uuy" localSheetId="47">[1]!_p1</definedName>
    <definedName name="uuy" localSheetId="18">[1]!_p1</definedName>
    <definedName name="uuy" localSheetId="45">[1]!_p1</definedName>
    <definedName name="uuy" localSheetId="16">[1]!_p1</definedName>
    <definedName name="uuy">[0]!_p1</definedName>
    <definedName name="uy">#REF!</definedName>
    <definedName name="uygytdrex">#REF!</definedName>
    <definedName name="uyitui">#REF!</definedName>
    <definedName name="uyjkuyk">#REF!</definedName>
    <definedName name="uyjny">#REF!</definedName>
    <definedName name="uyjtyjty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jtyjty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uykuiku">#REF!</definedName>
    <definedName name="uykuti">#REF!</definedName>
    <definedName name="uyt" localSheetId="39">[1]!_p1</definedName>
    <definedName name="uyt" localSheetId="20">[1]!_p1</definedName>
    <definedName name="uyt" localSheetId="4">[1]!_p1</definedName>
    <definedName name="uyt" localSheetId="25">[1]!_p1</definedName>
    <definedName name="uyt" localSheetId="27">[1]!_p1</definedName>
    <definedName name="uyt" localSheetId="31">[1]!_p1</definedName>
    <definedName name="uyt" localSheetId="35">[1]!_p1</definedName>
    <definedName name="uyt" localSheetId="33">[1]!_p1</definedName>
    <definedName name="uyt" localSheetId="53">[1]!_p1</definedName>
    <definedName name="uyt" localSheetId="29">[1]!_p1</definedName>
    <definedName name="uyt" localSheetId="49">[1]!_p1</definedName>
    <definedName name="uyt" localSheetId="6">[1]!_p1</definedName>
    <definedName name="uyt" localSheetId="41">[1]!_p1</definedName>
    <definedName name="uyt" localSheetId="8">[1]!_p1</definedName>
    <definedName name="uyt" localSheetId="43">[1]!_p1</definedName>
    <definedName name="uyt" localSheetId="10">[1]!_p1</definedName>
    <definedName name="uyt" localSheetId="37">[1]!_p1</definedName>
    <definedName name="uyt" localSheetId="12">[1]!_p1</definedName>
    <definedName name="uyt" localSheetId="51">[1]!_p1</definedName>
    <definedName name="uyt" localSheetId="14">[1]!_p1</definedName>
    <definedName name="uyt" localSheetId="23">[1]!_p1</definedName>
    <definedName name="uyt" localSheetId="55">[0]!_p1</definedName>
    <definedName name="uyt" localSheetId="47">[1]!_p1</definedName>
    <definedName name="uyt" localSheetId="18">[1]!_p1</definedName>
    <definedName name="uyt" localSheetId="45">[1]!_p1</definedName>
    <definedName name="uyt" localSheetId="16">[1]!_p1</definedName>
    <definedName name="uyt">[0]!_p1</definedName>
    <definedName name="UYTD5JJJ4">#REF!</definedName>
    <definedName name="uytyuy">#REF!</definedName>
    <definedName name="uyuyu">#REF!</definedName>
    <definedName name="U행">#REF!</definedName>
    <definedName name="V" localSheetId="39">[1]!_p1</definedName>
    <definedName name="V" localSheetId="20">[1]!_p1</definedName>
    <definedName name="V" localSheetId="4">[1]!_p1</definedName>
    <definedName name="V" localSheetId="25">[1]!_p1</definedName>
    <definedName name="V" localSheetId="27">[1]!_p1</definedName>
    <definedName name="V" localSheetId="31">[1]!_p1</definedName>
    <definedName name="V" localSheetId="35">[1]!_p1</definedName>
    <definedName name="V" localSheetId="33">[1]!_p1</definedName>
    <definedName name="V" localSheetId="53">[1]!_p1</definedName>
    <definedName name="V" localSheetId="29">[1]!_p1</definedName>
    <definedName name="V" localSheetId="49">[1]!_p1</definedName>
    <definedName name="V" localSheetId="6">[1]!_p1</definedName>
    <definedName name="V" localSheetId="41">[1]!_p1</definedName>
    <definedName name="V" localSheetId="8">[1]!_p1</definedName>
    <definedName name="V" localSheetId="43">[1]!_p1</definedName>
    <definedName name="V" localSheetId="10">[1]!_p1</definedName>
    <definedName name="V" localSheetId="37">[1]!_p1</definedName>
    <definedName name="V" localSheetId="12">[1]!_p1</definedName>
    <definedName name="V" localSheetId="51">[1]!_p1</definedName>
    <definedName name="V" localSheetId="14">[1]!_p1</definedName>
    <definedName name="V" localSheetId="23">[1]!_p1</definedName>
    <definedName name="V" localSheetId="55">[0]!_p1</definedName>
    <definedName name="V" localSheetId="47">[1]!_p1</definedName>
    <definedName name="V" localSheetId="18">[1]!_p1</definedName>
    <definedName name="V" localSheetId="45">[1]!_p1</definedName>
    <definedName name="V" localSheetId="16">[1]!_p1</definedName>
    <definedName name="V">[0]!_p1</definedName>
    <definedName name="v_1" localSheetId="39">_p1</definedName>
    <definedName name="v_1" localSheetId="20">_p1</definedName>
    <definedName name="v_1" localSheetId="4">_p1</definedName>
    <definedName name="v_1" localSheetId="25">_p1</definedName>
    <definedName name="v_1" localSheetId="27">_p1</definedName>
    <definedName name="v_1" localSheetId="31">_p1</definedName>
    <definedName name="v_1" localSheetId="35">_p1</definedName>
    <definedName name="v_1" localSheetId="33">_p1</definedName>
    <definedName name="v_1" localSheetId="53">_p1</definedName>
    <definedName name="v_1" localSheetId="29">_p1</definedName>
    <definedName name="v_1" localSheetId="49">_p1</definedName>
    <definedName name="v_1" localSheetId="6">_p1</definedName>
    <definedName name="v_1" localSheetId="41">_p1</definedName>
    <definedName name="v_1" localSheetId="8">_p1</definedName>
    <definedName name="v_1" localSheetId="43">_p1</definedName>
    <definedName name="v_1" localSheetId="10">_p1</definedName>
    <definedName name="v_1" localSheetId="37">_p1</definedName>
    <definedName name="v_1" localSheetId="12">_p1</definedName>
    <definedName name="v_1" localSheetId="51">_p1</definedName>
    <definedName name="v_1" localSheetId="14">_p1</definedName>
    <definedName name="v_1" localSheetId="23">_p1</definedName>
    <definedName name="v_1" localSheetId="55">_p1</definedName>
    <definedName name="v_1" localSheetId="47">_p1</definedName>
    <definedName name="v_1" localSheetId="18">_p1</definedName>
    <definedName name="v_1" localSheetId="45">_p1</definedName>
    <definedName name="v_1" localSheetId="16">_p1</definedName>
    <definedName name="v_1">_p1</definedName>
    <definedName name="v_2">"_p1"</definedName>
    <definedName name="V_3" localSheetId="39">_p1</definedName>
    <definedName name="V_3" localSheetId="20">_p1</definedName>
    <definedName name="V_3" localSheetId="4">_p1</definedName>
    <definedName name="V_3" localSheetId="25">_p1</definedName>
    <definedName name="V_3" localSheetId="27">_p1</definedName>
    <definedName name="V_3" localSheetId="31">_p1</definedName>
    <definedName name="V_3" localSheetId="35">_p1</definedName>
    <definedName name="V_3" localSheetId="33">_p1</definedName>
    <definedName name="V_3" localSheetId="53">_p1</definedName>
    <definedName name="V_3" localSheetId="29">_p1</definedName>
    <definedName name="V_3" localSheetId="49">_p1</definedName>
    <definedName name="V_3" localSheetId="6">_p1</definedName>
    <definedName name="V_3" localSheetId="41">_p1</definedName>
    <definedName name="V_3" localSheetId="8">_p1</definedName>
    <definedName name="V_3" localSheetId="43">_p1</definedName>
    <definedName name="V_3" localSheetId="10">_p1</definedName>
    <definedName name="V_3" localSheetId="37">_p1</definedName>
    <definedName name="V_3" localSheetId="12">_p1</definedName>
    <definedName name="V_3" localSheetId="51">_p1</definedName>
    <definedName name="V_3" localSheetId="14">_p1</definedName>
    <definedName name="V_3" localSheetId="23">_p1</definedName>
    <definedName name="V_3" localSheetId="55">_p1</definedName>
    <definedName name="V_3" localSheetId="47">_p1</definedName>
    <definedName name="V_3" localSheetId="18">_p1</definedName>
    <definedName name="V_3" localSheetId="45">_p1</definedName>
    <definedName name="V_3" localSheetId="16">_p1</definedName>
    <definedName name="V_3">_p1</definedName>
    <definedName name="v_4">"_p1"</definedName>
    <definedName name="VAI" localSheetId="39">[1]!_p1</definedName>
    <definedName name="VAI" localSheetId="20">[1]!_p1</definedName>
    <definedName name="VAI" localSheetId="4">[1]!_p1</definedName>
    <definedName name="VAI" localSheetId="25">[1]!_p1</definedName>
    <definedName name="VAI" localSheetId="27">[1]!_p1</definedName>
    <definedName name="VAI" localSheetId="31">[1]!_p1</definedName>
    <definedName name="VAI" localSheetId="35">[1]!_p1</definedName>
    <definedName name="VAI" localSheetId="33">[1]!_p1</definedName>
    <definedName name="VAI" localSheetId="53">[1]!_p1</definedName>
    <definedName name="VAI" localSheetId="29">[1]!_p1</definedName>
    <definedName name="VAI" localSheetId="49">[1]!_p1</definedName>
    <definedName name="VAI" localSheetId="6">[1]!_p1</definedName>
    <definedName name="VAI" localSheetId="41">[1]!_p1</definedName>
    <definedName name="VAI" localSheetId="8">[1]!_p1</definedName>
    <definedName name="VAI" localSheetId="43">[1]!_p1</definedName>
    <definedName name="VAI" localSheetId="10">[1]!_p1</definedName>
    <definedName name="VAI" localSheetId="37">[1]!_p1</definedName>
    <definedName name="VAI" localSheetId="12">[1]!_p1</definedName>
    <definedName name="VAI" localSheetId="51">[1]!_p1</definedName>
    <definedName name="VAI" localSheetId="14">[1]!_p1</definedName>
    <definedName name="VAI" localSheetId="23">[1]!_p1</definedName>
    <definedName name="VAI" localSheetId="55">[0]!_p1</definedName>
    <definedName name="VAI" localSheetId="47">[1]!_p1</definedName>
    <definedName name="VAI" localSheetId="18">[1]!_p1</definedName>
    <definedName name="VAI" localSheetId="45">[1]!_p1</definedName>
    <definedName name="VAI" localSheetId="16">[1]!_p1</definedName>
    <definedName name="VAI">[0]!_p1</definedName>
    <definedName name="VAI_1" localSheetId="39">_p1</definedName>
    <definedName name="VAI_1" localSheetId="20">_p1</definedName>
    <definedName name="VAI_1" localSheetId="4">_p1</definedName>
    <definedName name="VAI_1" localSheetId="25">_p1</definedName>
    <definedName name="VAI_1" localSheetId="27">_p1</definedName>
    <definedName name="VAI_1" localSheetId="31">_p1</definedName>
    <definedName name="VAI_1" localSheetId="35">_p1</definedName>
    <definedName name="VAI_1" localSheetId="33">_p1</definedName>
    <definedName name="VAI_1" localSheetId="53">_p1</definedName>
    <definedName name="VAI_1" localSheetId="29">_p1</definedName>
    <definedName name="VAI_1" localSheetId="49">_p1</definedName>
    <definedName name="VAI_1" localSheetId="6">_p1</definedName>
    <definedName name="VAI_1" localSheetId="41">_p1</definedName>
    <definedName name="VAI_1" localSheetId="8">_p1</definedName>
    <definedName name="VAI_1" localSheetId="43">_p1</definedName>
    <definedName name="VAI_1" localSheetId="10">_p1</definedName>
    <definedName name="VAI_1" localSheetId="37">_p1</definedName>
    <definedName name="VAI_1" localSheetId="12">_p1</definedName>
    <definedName name="VAI_1" localSheetId="51">_p1</definedName>
    <definedName name="VAI_1" localSheetId="14">_p1</definedName>
    <definedName name="VAI_1" localSheetId="23">_p1</definedName>
    <definedName name="VAI_1" localSheetId="55">_p1</definedName>
    <definedName name="VAI_1" localSheetId="47">_p1</definedName>
    <definedName name="VAI_1" localSheetId="18">_p1</definedName>
    <definedName name="VAI_1" localSheetId="45">_p1</definedName>
    <definedName name="VAI_1" localSheetId="16">_p1</definedName>
    <definedName name="VAI_1">_p1</definedName>
    <definedName name="VAI_2" localSheetId="39">_p1</definedName>
    <definedName name="VAI_2" localSheetId="20">_p1</definedName>
    <definedName name="VAI_2" localSheetId="4">_p1</definedName>
    <definedName name="VAI_2" localSheetId="25">_p1</definedName>
    <definedName name="VAI_2" localSheetId="27">_p1</definedName>
    <definedName name="VAI_2" localSheetId="31">_p1</definedName>
    <definedName name="VAI_2" localSheetId="35">_p1</definedName>
    <definedName name="VAI_2" localSheetId="33">_p1</definedName>
    <definedName name="VAI_2" localSheetId="53">_p1</definedName>
    <definedName name="VAI_2" localSheetId="29">_p1</definedName>
    <definedName name="VAI_2" localSheetId="49">_p1</definedName>
    <definedName name="VAI_2" localSheetId="6">_p1</definedName>
    <definedName name="VAI_2" localSheetId="41">_p1</definedName>
    <definedName name="VAI_2" localSheetId="8">_p1</definedName>
    <definedName name="VAI_2" localSheetId="43">_p1</definedName>
    <definedName name="VAI_2" localSheetId="10">_p1</definedName>
    <definedName name="VAI_2" localSheetId="37">_p1</definedName>
    <definedName name="VAI_2" localSheetId="12">_p1</definedName>
    <definedName name="VAI_2" localSheetId="51">_p1</definedName>
    <definedName name="VAI_2" localSheetId="14">_p1</definedName>
    <definedName name="VAI_2" localSheetId="23">_p1</definedName>
    <definedName name="VAI_2" localSheetId="55">_p1</definedName>
    <definedName name="VAI_2" localSheetId="47">_p1</definedName>
    <definedName name="VAI_2" localSheetId="18">_p1</definedName>
    <definedName name="VAI_2" localSheetId="45">_p1</definedName>
    <definedName name="VAI_2" localSheetId="16">_p1</definedName>
    <definedName name="VAI_2">_p1</definedName>
    <definedName name="VAI_3" localSheetId="39">_p1</definedName>
    <definedName name="VAI_3" localSheetId="20">_p1</definedName>
    <definedName name="VAI_3" localSheetId="4">_p1</definedName>
    <definedName name="VAI_3" localSheetId="25">_p1</definedName>
    <definedName name="VAI_3" localSheetId="27">_p1</definedName>
    <definedName name="VAI_3" localSheetId="31">_p1</definedName>
    <definedName name="VAI_3" localSheetId="35">_p1</definedName>
    <definedName name="VAI_3" localSheetId="33">_p1</definedName>
    <definedName name="VAI_3" localSheetId="53">_p1</definedName>
    <definedName name="VAI_3" localSheetId="29">_p1</definedName>
    <definedName name="VAI_3" localSheetId="49">_p1</definedName>
    <definedName name="VAI_3" localSheetId="6">_p1</definedName>
    <definedName name="VAI_3" localSheetId="41">_p1</definedName>
    <definedName name="VAI_3" localSheetId="8">_p1</definedName>
    <definedName name="VAI_3" localSheetId="43">_p1</definedName>
    <definedName name="VAI_3" localSheetId="10">_p1</definedName>
    <definedName name="VAI_3" localSheetId="37">_p1</definedName>
    <definedName name="VAI_3" localSheetId="12">_p1</definedName>
    <definedName name="VAI_3" localSheetId="51">_p1</definedName>
    <definedName name="VAI_3" localSheetId="14">_p1</definedName>
    <definedName name="VAI_3" localSheetId="23">_p1</definedName>
    <definedName name="VAI_3" localSheetId="55">_p1</definedName>
    <definedName name="VAI_3" localSheetId="47">_p1</definedName>
    <definedName name="VAI_3" localSheetId="18">_p1</definedName>
    <definedName name="VAI_3" localSheetId="45">_p1</definedName>
    <definedName name="VAI_3" localSheetId="16">_p1</definedName>
    <definedName name="VAI_3">_p1</definedName>
    <definedName name="VAI_4" localSheetId="39">_p1</definedName>
    <definedName name="VAI_4" localSheetId="20">_p1</definedName>
    <definedName name="VAI_4" localSheetId="4">_p1</definedName>
    <definedName name="VAI_4" localSheetId="25">_p1</definedName>
    <definedName name="VAI_4" localSheetId="27">_p1</definedName>
    <definedName name="VAI_4" localSheetId="31">_p1</definedName>
    <definedName name="VAI_4" localSheetId="35">_p1</definedName>
    <definedName name="VAI_4" localSheetId="33">_p1</definedName>
    <definedName name="VAI_4" localSheetId="53">_p1</definedName>
    <definedName name="VAI_4" localSheetId="29">_p1</definedName>
    <definedName name="VAI_4" localSheetId="49">_p1</definedName>
    <definedName name="VAI_4" localSheetId="6">_p1</definedName>
    <definedName name="VAI_4" localSheetId="41">_p1</definedName>
    <definedName name="VAI_4" localSheetId="8">_p1</definedName>
    <definedName name="VAI_4" localSheetId="43">_p1</definedName>
    <definedName name="VAI_4" localSheetId="10">_p1</definedName>
    <definedName name="VAI_4" localSheetId="37">_p1</definedName>
    <definedName name="VAI_4" localSheetId="12">_p1</definedName>
    <definedName name="VAI_4" localSheetId="51">_p1</definedName>
    <definedName name="VAI_4" localSheetId="14">_p1</definedName>
    <definedName name="VAI_4" localSheetId="23">_p1</definedName>
    <definedName name="VAI_4" localSheetId="55">_p1</definedName>
    <definedName name="VAI_4" localSheetId="47">_p1</definedName>
    <definedName name="VAI_4" localSheetId="18">_p1</definedName>
    <definedName name="VAI_4" localSheetId="45">_p1</definedName>
    <definedName name="VAI_4" localSheetId="16">_p1</definedName>
    <definedName name="VAI_4">_p1</definedName>
    <definedName name="vaimerda" localSheetId="39">[1]!_p1</definedName>
    <definedName name="vaimerda" localSheetId="20">[1]!_p1</definedName>
    <definedName name="vaimerda" localSheetId="4">[1]!_p1</definedName>
    <definedName name="vaimerda" localSheetId="25">[1]!_p1</definedName>
    <definedName name="vaimerda" localSheetId="27">[1]!_p1</definedName>
    <definedName name="vaimerda" localSheetId="31">[1]!_p1</definedName>
    <definedName name="vaimerda" localSheetId="35">[1]!_p1</definedName>
    <definedName name="vaimerda" localSheetId="33">[1]!_p1</definedName>
    <definedName name="vaimerda" localSheetId="53">[1]!_p1</definedName>
    <definedName name="vaimerda" localSheetId="29">[1]!_p1</definedName>
    <definedName name="vaimerda" localSheetId="49">[1]!_p1</definedName>
    <definedName name="vaimerda" localSheetId="6">[1]!_p1</definedName>
    <definedName name="vaimerda" localSheetId="41">[1]!_p1</definedName>
    <definedName name="vaimerda" localSheetId="8">[1]!_p1</definedName>
    <definedName name="vaimerda" localSheetId="43">[1]!_p1</definedName>
    <definedName name="vaimerda" localSheetId="10">[1]!_p1</definedName>
    <definedName name="vaimerda" localSheetId="37">[1]!_p1</definedName>
    <definedName name="vaimerda" localSheetId="12">[1]!_p1</definedName>
    <definedName name="vaimerda" localSheetId="51">[1]!_p1</definedName>
    <definedName name="vaimerda" localSheetId="14">[1]!_p1</definedName>
    <definedName name="vaimerda" localSheetId="23">[1]!_p1</definedName>
    <definedName name="vaimerda" localSheetId="55">[0]!_p1</definedName>
    <definedName name="vaimerda" localSheetId="47">[1]!_p1</definedName>
    <definedName name="vaimerda" localSheetId="18">[1]!_p1</definedName>
    <definedName name="vaimerda" localSheetId="45">[1]!_p1</definedName>
    <definedName name="vaimerda" localSheetId="16">[1]!_p1</definedName>
    <definedName name="vaimerda">[0]!_p1</definedName>
    <definedName name="vaitomarnomeiodocufilhadaputasdo" hidden="1">#REF!</definedName>
    <definedName name="valo">#REF!</definedName>
    <definedName name="valor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second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ALORACAO_APOIO">#REF!</definedName>
    <definedName name="ValorMensal">#REF!</definedName>
    <definedName name="ValorNeg">#REF!</definedName>
    <definedName name="ValuationABC">#REF!</definedName>
    <definedName name="ValuationofA">#REF!</definedName>
    <definedName name="ValuationofB">#REF!</definedName>
    <definedName name="ValuationofC">#REF!</definedName>
    <definedName name="value">#REF!</definedName>
    <definedName name="valuevx">42.314159</definedName>
    <definedName name="VAR_ANALISE">#REF!</definedName>
    <definedName name="VAR_TRI_ANT">#REF!</definedName>
    <definedName name="vardec" localSheetId="25" hidden="1">{"ww targets by region",#N/A,TRUE,"Cards&amp;Volume";"BAwareEtoE",#N/A,TRUE,"B.Aware-Qual-EtoE";"MemSat",#N/A,TRUE,"Member Sat."}</definedName>
    <definedName name="vardec" localSheetId="27" hidden="1">{"ww targets by region",#N/A,TRUE,"Cards&amp;Volume";"BAwareEtoE",#N/A,TRUE,"B.Aware-Qual-EtoE";"MemSat",#N/A,TRUE,"Member Sat."}</definedName>
    <definedName name="vardec" localSheetId="31" hidden="1">{"ww targets by region",#N/A,TRUE,"Cards&amp;Volume";"BAwareEtoE",#N/A,TRUE,"B.Aware-Qual-EtoE";"MemSat",#N/A,TRUE,"Member Sat."}</definedName>
    <definedName name="vardec" localSheetId="29" hidden="1">{"ww targets by region",#N/A,TRUE,"Cards&amp;Volume";"BAwareEtoE",#N/A,TRUE,"B.Aware-Qual-EtoE";"MemSat",#N/A,TRUE,"Member Sat."}</definedName>
    <definedName name="vardec" localSheetId="23" hidden="1">{"ww targets by region",#N/A,TRUE,"Cards&amp;Volume";"BAwareEtoE",#N/A,TRUE,"B.Aware-Qual-EtoE";"MemSat",#N/A,TRUE,"Member Sat."}</definedName>
    <definedName name="vardec" localSheetId="55" hidden="1">{"ww targets by region",#N/A,TRUE,"Cards&amp;Volume";"BAwareEtoE",#N/A,TRUE,"B.Aware-Qual-EtoE";"MemSat",#N/A,TRUE,"Member Sat."}</definedName>
    <definedName name="vardec" hidden="1">{"ww targets by region",#N/A,TRUE,"Cards&amp;Volume";"BAwareEtoE",#N/A,TRUE,"B.Aware-Qual-EtoE";"MemSat",#N/A,TRUE,"Member Sat."}</definedName>
    <definedName name="Varejo_Chocolate">#REF!</definedName>
    <definedName name="variação" localSheetId="39">[1]!_p1</definedName>
    <definedName name="variação" localSheetId="20">[1]!_p1</definedName>
    <definedName name="variação" localSheetId="4">[1]!_p1</definedName>
    <definedName name="variação" localSheetId="25">[1]!_p1</definedName>
    <definedName name="variação" localSheetId="27">[1]!_p1</definedName>
    <definedName name="variação" localSheetId="31">[1]!_p1</definedName>
    <definedName name="variação" localSheetId="35">[1]!_p1</definedName>
    <definedName name="variação" localSheetId="33">[1]!_p1</definedName>
    <definedName name="variação" localSheetId="53">[1]!_p1</definedName>
    <definedName name="variação" localSheetId="29">[1]!_p1</definedName>
    <definedName name="variação" localSheetId="49">[1]!_p1</definedName>
    <definedName name="variação" localSheetId="6">[1]!_p1</definedName>
    <definedName name="variação" localSheetId="41">[1]!_p1</definedName>
    <definedName name="variação" localSheetId="8">[1]!_p1</definedName>
    <definedName name="variação" localSheetId="43">[1]!_p1</definedName>
    <definedName name="variação" localSheetId="10">[1]!_p1</definedName>
    <definedName name="variação" localSheetId="37">[1]!_p1</definedName>
    <definedName name="variação" localSheetId="12">[1]!_p1</definedName>
    <definedName name="variação" localSheetId="51">[1]!_p1</definedName>
    <definedName name="variação" localSheetId="14">[1]!_p1</definedName>
    <definedName name="variação" localSheetId="23">[1]!_p1</definedName>
    <definedName name="variação" localSheetId="55">[0]!_p1</definedName>
    <definedName name="variação" localSheetId="47">[1]!_p1</definedName>
    <definedName name="variação" localSheetId="18">[1]!_p1</definedName>
    <definedName name="variação" localSheetId="45">[1]!_p1</definedName>
    <definedName name="variação" localSheetId="16">[1]!_p1</definedName>
    <definedName name="variação">[0]!_p1</definedName>
    <definedName name="vARNIER" localSheetId="25" hidden="1">{#N/A,#N/A,FALSE,"CARATUL";#N/A,#N/A,FALSE,"PROFIT AND LOSS";#N/A,#N/A,FALSE,"GRAFICO_PBT";#N/A,#N/A,FALSE,"EXPLIC.VARIANTE";#N/A,#N/A,FALSE,"GENERAL EXP.AREA"}</definedName>
    <definedName name="vARNIER" localSheetId="27" hidden="1">{#N/A,#N/A,FALSE,"CARATUL";#N/A,#N/A,FALSE,"PROFIT AND LOSS";#N/A,#N/A,FALSE,"GRAFICO_PBT";#N/A,#N/A,FALSE,"EXPLIC.VARIANTE";#N/A,#N/A,FALSE,"GENERAL EXP.AREA"}</definedName>
    <definedName name="vARNIER" localSheetId="31" hidden="1">{#N/A,#N/A,FALSE,"CARATUL";#N/A,#N/A,FALSE,"PROFIT AND LOSS";#N/A,#N/A,FALSE,"GRAFICO_PBT";#N/A,#N/A,FALSE,"EXPLIC.VARIANTE";#N/A,#N/A,FALSE,"GENERAL EXP.AREA"}</definedName>
    <definedName name="vARNIER" localSheetId="29" hidden="1">{#N/A,#N/A,FALSE,"CARATUL";#N/A,#N/A,FALSE,"PROFIT AND LOSS";#N/A,#N/A,FALSE,"GRAFICO_PBT";#N/A,#N/A,FALSE,"EXPLIC.VARIANTE";#N/A,#N/A,FALSE,"GENERAL EXP.AREA"}</definedName>
    <definedName name="vARNIER" localSheetId="23" hidden="1">{#N/A,#N/A,FALSE,"CARATUL";#N/A,#N/A,FALSE,"PROFIT AND LOSS";#N/A,#N/A,FALSE,"GRAFICO_PBT";#N/A,#N/A,FALSE,"EXPLIC.VARIANTE";#N/A,#N/A,FALSE,"GENERAL EXP.AREA"}</definedName>
    <definedName name="vARNIER" localSheetId="55" hidden="1">{#N/A,#N/A,FALSE,"CARATUL";#N/A,#N/A,FALSE,"PROFIT AND LOSS";#N/A,#N/A,FALSE,"GRAFICO_PBT";#N/A,#N/A,FALSE,"EXPLIC.VARIANTE";#N/A,#N/A,FALSE,"GENERAL EXP.AREA"}</definedName>
    <definedName name="vARNIER" hidden="1">{#N/A,#N/A,FALSE,"CARATUL";#N/A,#N/A,FALSE,"PROFIT AND LOSS";#N/A,#N/A,FALSE,"GRAFICO_PBT";#N/A,#N/A,FALSE,"EXPLIC.VARIANTE";#N/A,#N/A,FALSE,"GENERAL EXP.AREA"}</definedName>
    <definedName name="Vazio2">#REF!</definedName>
    <definedName name="vb" localSheetId="25" hidden="1">{#N/A,#N/A,FALSE,"BALLANTINE´S ";#N/A,#N/A,FALSE,"FUNDADOR"}</definedName>
    <definedName name="vb" localSheetId="27" hidden="1">{#N/A,#N/A,FALSE,"BALLANTINE´S ";#N/A,#N/A,FALSE,"FUNDADOR"}</definedName>
    <definedName name="vb" localSheetId="31" hidden="1">{#N/A,#N/A,FALSE,"BALLANTINE´S ";#N/A,#N/A,FALSE,"FUNDADOR"}</definedName>
    <definedName name="vb" localSheetId="29" hidden="1">{#N/A,#N/A,FALSE,"BALLANTINE´S ";#N/A,#N/A,FALSE,"FUNDADOR"}</definedName>
    <definedName name="vb" localSheetId="23" hidden="1">{#N/A,#N/A,FALSE,"BALLANTINE´S ";#N/A,#N/A,FALSE,"FUNDADOR"}</definedName>
    <definedName name="vb" localSheetId="55" hidden="1">{#N/A,#N/A,FALSE,"BALLANTINE´S ";#N/A,#N/A,FALSE,"FUNDADOR"}</definedName>
    <definedName name="vb" hidden="1">{#N/A,#N/A,FALSE,"BALLANTINE´S ";#N/A,#N/A,FALSE,"FUNDADOR"}</definedName>
    <definedName name="VBB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B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cvb" localSheetId="25" hidden="1">{#N/A,#N/A,FALSE,"P.L.Full";#N/A,#N/A,FALSE,"P.L.Desc."}</definedName>
    <definedName name="vbcvb" localSheetId="27" hidden="1">{#N/A,#N/A,FALSE,"P.L.Full";#N/A,#N/A,FALSE,"P.L.Desc."}</definedName>
    <definedName name="vbcvb" localSheetId="31" hidden="1">{#N/A,#N/A,FALSE,"P.L.Full";#N/A,#N/A,FALSE,"P.L.Desc."}</definedName>
    <definedName name="vbcvb" localSheetId="29" hidden="1">{#N/A,#N/A,FALSE,"P.L.Full";#N/A,#N/A,FALSE,"P.L.Desc."}</definedName>
    <definedName name="vbcvb" localSheetId="23" hidden="1">{#N/A,#N/A,FALSE,"P.L.Full";#N/A,#N/A,FALSE,"P.L.Desc."}</definedName>
    <definedName name="vbcvb" localSheetId="55" hidden="1">{#N/A,#N/A,FALSE,"P.L.Full";#N/A,#N/A,FALSE,"P.L.Desc."}</definedName>
    <definedName name="vbcvb" hidden="1">{#N/A,#N/A,FALSE,"P.L.Full";#N/A,#N/A,FALSE,"P.L.Desc."}</definedName>
    <definedName name="vbcvbcv" localSheetId="25" hidden="1">{"CAP VOL",#N/A,FALSE,"CAPITAL";"CAP VAR",#N/A,FALSE,"CAPITAL";"CAP FIJ",#N/A,FALSE,"CAPITAL";"CAP CONS",#N/A,FALSE,"CAPITAL";"CAP DATA",#N/A,FALSE,"CAPITAL"}</definedName>
    <definedName name="vbcvbcv" localSheetId="27" hidden="1">{"CAP VOL",#N/A,FALSE,"CAPITAL";"CAP VAR",#N/A,FALSE,"CAPITAL";"CAP FIJ",#N/A,FALSE,"CAPITAL";"CAP CONS",#N/A,FALSE,"CAPITAL";"CAP DATA",#N/A,FALSE,"CAPITAL"}</definedName>
    <definedName name="vbcvbcv" localSheetId="31" hidden="1">{"CAP VOL",#N/A,FALSE,"CAPITAL";"CAP VAR",#N/A,FALSE,"CAPITAL";"CAP FIJ",#N/A,FALSE,"CAPITAL";"CAP CONS",#N/A,FALSE,"CAPITAL";"CAP DATA",#N/A,FALSE,"CAPITAL"}</definedName>
    <definedName name="vbcvbcv" localSheetId="29" hidden="1">{"CAP VOL",#N/A,FALSE,"CAPITAL";"CAP VAR",#N/A,FALSE,"CAPITAL";"CAP FIJ",#N/A,FALSE,"CAPITAL";"CAP CONS",#N/A,FALSE,"CAPITAL";"CAP DATA",#N/A,FALSE,"CAPITAL"}</definedName>
    <definedName name="vbcvbcv" localSheetId="23" hidden="1">{"CAP VOL",#N/A,FALSE,"CAPITAL";"CAP VAR",#N/A,FALSE,"CAPITAL";"CAP FIJ",#N/A,FALSE,"CAPITAL";"CAP CONS",#N/A,FALSE,"CAPITAL";"CAP DATA",#N/A,FALSE,"CAPITAL"}</definedName>
    <definedName name="vbcvbcv" localSheetId="55" hidden="1">{"CAP VOL",#N/A,FALSE,"CAPITAL";"CAP VAR",#N/A,FALSE,"CAPITAL";"CAP FIJ",#N/A,FALSE,"CAPITAL";"CAP CONS",#N/A,FALSE,"CAPITAL";"CAP DATA",#N/A,FALSE,"CAPITAL"}</definedName>
    <definedName name="vbcvbcv" hidden="1">{"CAP VOL",#N/A,FALSE,"CAPITAL";"CAP VAR",#N/A,FALSE,"CAPITAL";"CAP FIJ",#N/A,FALSE,"CAPITAL";"CAP CONS",#N/A,FALSE,"CAPITAL";"CAP DATA",#N/A,FALSE,"CAPITAL"}</definedName>
    <definedName name="vbfdbdf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bdf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fdgdfr" localSheetId="25" hidden="1">{"1DhPgAbs",#N/A,FALSE,"dHora";"2DhPgPerc",#N/A,FALSE,"dHora";"3DhPgAbsAcum",#N/A,FALSE,"dHora"}</definedName>
    <definedName name="vbfdgdfr" localSheetId="27" hidden="1">{"1DhPgAbs",#N/A,FALSE,"dHora";"2DhPgPerc",#N/A,FALSE,"dHora";"3DhPgAbsAcum",#N/A,FALSE,"dHora"}</definedName>
    <definedName name="vbfdgdfr" localSheetId="31" hidden="1">{"1DhPgAbs",#N/A,FALSE,"dHora";"2DhPgPerc",#N/A,FALSE,"dHora";"3DhPgAbsAcum",#N/A,FALSE,"dHora"}</definedName>
    <definedName name="vbfdgdfr" localSheetId="29" hidden="1">{"1DhPgAbs",#N/A,FALSE,"dHora";"2DhPgPerc",#N/A,FALSE,"dHora";"3DhPgAbsAcum",#N/A,FALSE,"dHora"}</definedName>
    <definedName name="vbfdgdfr" localSheetId="23" hidden="1">{"1DhPgAbs",#N/A,FALSE,"dHora";"2DhPgPerc",#N/A,FALSE,"dHora";"3DhPgAbsAcum",#N/A,FALSE,"dHora"}</definedName>
    <definedName name="vbfdgdfr" localSheetId="55" hidden="1">{"1DhPgAbs",#N/A,FALSE,"dHora";"2DhPgPerc",#N/A,FALSE,"dHora";"3DhPgAbsAcum",#N/A,FALSE,"dHora"}</definedName>
    <definedName name="vbfdgdfr" hidden="1">{"1DhPgAbs",#N/A,FALSE,"dHora";"2DhPgPerc",#N/A,FALSE,"dHora";"3DhPgAbsAcum",#N/A,FALSE,"dHora"}</definedName>
    <definedName name="vbfgdrfg" localSheetId="25" hidden="1">{"1DhPgAbs",#N/A,FALSE,"dHora";"2DhPgPerc",#N/A,FALSE,"dHora";"3DhPgAbsAcum",#N/A,FALSE,"dHora"}</definedName>
    <definedName name="vbfgdrfg" localSheetId="27" hidden="1">{"1DhPgAbs",#N/A,FALSE,"dHora";"2DhPgPerc",#N/A,FALSE,"dHora";"3DhPgAbsAcum",#N/A,FALSE,"dHora"}</definedName>
    <definedName name="vbfgdrfg" localSheetId="31" hidden="1">{"1DhPgAbs",#N/A,FALSE,"dHora";"2DhPgPerc",#N/A,FALSE,"dHora";"3DhPgAbsAcum",#N/A,FALSE,"dHora"}</definedName>
    <definedName name="vbfgdrfg" localSheetId="29" hidden="1">{"1DhPgAbs",#N/A,FALSE,"dHora";"2DhPgPerc",#N/A,FALSE,"dHora";"3DhPgAbsAcum",#N/A,FALSE,"dHora"}</definedName>
    <definedName name="vbfgdrfg" localSheetId="23" hidden="1">{"1DhPgAbs",#N/A,FALSE,"dHora";"2DhPgPerc",#N/A,FALSE,"dHora";"3DhPgAbsAcum",#N/A,FALSE,"dHora"}</definedName>
    <definedName name="vbfgdrfg" localSheetId="55" hidden="1">{"1DhPgAbs",#N/A,FALSE,"dHora";"2DhPgPerc",#N/A,FALSE,"dHora";"3DhPgAbsAcum",#N/A,FALSE,"dHora"}</definedName>
    <definedName name="vbfgdrfg" hidden="1">{"1DhPgAbs",#N/A,FALSE,"dHora";"2DhPgPerc",#N/A,FALSE,"dHora";"3DhPgAbsAcum",#N/A,FALSE,"dHora"}</definedName>
    <definedName name="vbfgnbhftgh">#REF!</definedName>
    <definedName name="vbfgthft">#REF!</definedName>
    <definedName name="vbfhtdfh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htdfh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BFTHGRTY" localSheetId="25" hidden="1">{"1DhPgAbs",#N/A,FALSE,"dHora";"2DhPgPerc",#N/A,FALSE,"dHora";"3DhPgAbsAcum",#N/A,FALSE,"dHora"}</definedName>
    <definedName name="VBFTHGRTY" localSheetId="27" hidden="1">{"1DhPgAbs",#N/A,FALSE,"dHora";"2DhPgPerc",#N/A,FALSE,"dHora";"3DhPgAbsAcum",#N/A,FALSE,"dHora"}</definedName>
    <definedName name="VBFTHGRTY" localSheetId="31" hidden="1">{"1DhPgAbs",#N/A,FALSE,"dHora";"2DhPgPerc",#N/A,FALSE,"dHora";"3DhPgAbsAcum",#N/A,FALSE,"dHora"}</definedName>
    <definedName name="VBFTHGRTY" localSheetId="29" hidden="1">{"1DhPgAbs",#N/A,FALSE,"dHora";"2DhPgPerc",#N/A,FALSE,"dHora";"3DhPgAbsAcum",#N/A,FALSE,"dHora"}</definedName>
    <definedName name="VBFTHGRTY" localSheetId="23" hidden="1">{"1DhPgAbs",#N/A,FALSE,"dHora";"2DhPgPerc",#N/A,FALSE,"dHora";"3DhPgAbsAcum",#N/A,FALSE,"dHora"}</definedName>
    <definedName name="VBFTHGRTY" localSheetId="55" hidden="1">{"1DhPgAbs",#N/A,FALSE,"dHora";"2DhPgPerc",#N/A,FALSE,"dHora";"3DhPgAbsAcum",#N/A,FALSE,"dHora"}</definedName>
    <definedName name="VBFTHGRTY" hidden="1">{"1DhPgAbs",#N/A,FALSE,"dHora";"2DhPgPerc",#N/A,FALSE,"dHora";"3DhPgAbsAcum",#N/A,FALSE,"dHora"}</definedName>
    <definedName name="vbn">#REF!</definedName>
    <definedName name="vbnbvn" localSheetId="2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27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31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2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23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localSheetId="5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bvn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vbnfghnf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nfghnf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bvdbfvdbfdd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bvdbfvdbfd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b">#REF!</definedName>
    <definedName name="vcbdfghdfg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bdfghdfg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vcdsgsdg">#REF!</definedName>
    <definedName name="vcfdczvdZ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fdczvdZ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jfcj">#REF!</definedName>
    <definedName name="vcn">#REF!</definedName>
    <definedName name="vcnb">#REF!</definedName>
    <definedName name="vcngfvh">#REF!</definedName>
    <definedName name="vcvccv" localSheetId="25" hidden="1">{"miles",#N/A,FALSE,"LUCROS E PERDAS (US$ 000)";"hl",#N/A,FALSE,"LUCROS E PERDAS (US$ 000)"}</definedName>
    <definedName name="vcvccv" localSheetId="27" hidden="1">{"miles",#N/A,FALSE,"LUCROS E PERDAS (US$ 000)";"hl",#N/A,FALSE,"LUCROS E PERDAS (US$ 000)"}</definedName>
    <definedName name="vcvccv" localSheetId="31" hidden="1">{"miles",#N/A,FALSE,"LUCROS E PERDAS (US$ 000)";"hl",#N/A,FALSE,"LUCROS E PERDAS (US$ 000)"}</definedName>
    <definedName name="vcvccv" localSheetId="29" hidden="1">{"miles",#N/A,FALSE,"LUCROS E PERDAS (US$ 000)";"hl",#N/A,FALSE,"LUCROS E PERDAS (US$ 000)"}</definedName>
    <definedName name="vcvccv" localSheetId="23" hidden="1">{"miles",#N/A,FALSE,"LUCROS E PERDAS (US$ 000)";"hl",#N/A,FALSE,"LUCROS E PERDAS (US$ 000)"}</definedName>
    <definedName name="vcvccv" localSheetId="55" hidden="1">{"miles",#N/A,FALSE,"LUCROS E PERDAS (US$ 000)";"hl",#N/A,FALSE,"LUCROS E PERDAS (US$ 000)"}</definedName>
    <definedName name="vcvccv" hidden="1">{"miles",#N/A,FALSE,"LUCROS E PERDAS (US$ 000)";"hl",#N/A,FALSE,"LUCROS E PERDAS (US$ 000)"}</definedName>
    <definedName name="vcvcvcvcxvcx" localSheetId="25" hidden="1">{#N/A,#N/A,FALSE,"CARATUL";#N/A,#N/A,FALSE,"PROFIT AND LOSS";#N/A,#N/A,FALSE,"GRAFICO_PBT";#N/A,#N/A,FALSE,"EXPLIC.VARIANTE";#N/A,#N/A,FALSE,"GENERAL EXP.AREA"}</definedName>
    <definedName name="vcvcvcvcxvcx" localSheetId="27" hidden="1">{#N/A,#N/A,FALSE,"CARATUL";#N/A,#N/A,FALSE,"PROFIT AND LOSS";#N/A,#N/A,FALSE,"GRAFICO_PBT";#N/A,#N/A,FALSE,"EXPLIC.VARIANTE";#N/A,#N/A,FALSE,"GENERAL EXP.AREA"}</definedName>
    <definedName name="vcvcvcvcxvcx" localSheetId="31" hidden="1">{#N/A,#N/A,FALSE,"CARATUL";#N/A,#N/A,FALSE,"PROFIT AND LOSS";#N/A,#N/A,FALSE,"GRAFICO_PBT";#N/A,#N/A,FALSE,"EXPLIC.VARIANTE";#N/A,#N/A,FALSE,"GENERAL EXP.AREA"}</definedName>
    <definedName name="vcvcvcvcxvcx" localSheetId="29" hidden="1">{#N/A,#N/A,FALSE,"CARATUL";#N/A,#N/A,FALSE,"PROFIT AND LOSS";#N/A,#N/A,FALSE,"GRAFICO_PBT";#N/A,#N/A,FALSE,"EXPLIC.VARIANTE";#N/A,#N/A,FALSE,"GENERAL EXP.AREA"}</definedName>
    <definedName name="vcvcvcvcxvcx" localSheetId="23" hidden="1">{#N/A,#N/A,FALSE,"CARATUL";#N/A,#N/A,FALSE,"PROFIT AND LOSS";#N/A,#N/A,FALSE,"GRAFICO_PBT";#N/A,#N/A,FALSE,"EXPLIC.VARIANTE";#N/A,#N/A,FALSE,"GENERAL EXP.AREA"}</definedName>
    <definedName name="vcvcvcvcxvcx" localSheetId="55" hidden="1">{#N/A,#N/A,FALSE,"CARATUL";#N/A,#N/A,FALSE,"PROFIT AND LOSS";#N/A,#N/A,FALSE,"GRAFICO_PBT";#N/A,#N/A,FALSE,"EXPLIC.VARIANTE";#N/A,#N/A,FALSE,"GENERAL EXP.AREA"}</definedName>
    <definedName name="vcvcvcvcxvcx" hidden="1">{#N/A,#N/A,FALSE,"CARATUL";#N/A,#N/A,FALSE,"PROFIT AND LOSS";#N/A,#N/A,FALSE,"GRAFICO_PBT";#N/A,#N/A,FALSE,"EXPLIC.VARIANTE";#N/A,#N/A,FALSE,"GENERAL EXP.AREA"}</definedName>
    <definedName name="vcvcxvcxvcxvcxv" localSheetId="25" hidden="1">{#N/A,#N/A,FALSE,"caratula";#N/A,#N/A,FALSE,"Product by line";#N/A,#N/A,FALSE,"YTD";#N/A,#N/A,FALSE,"Per Units";#N/A,#N/A,FALSE,"Amount"}</definedName>
    <definedName name="vcvcxvcxvcxvcxv" localSheetId="27" hidden="1">{#N/A,#N/A,FALSE,"caratula";#N/A,#N/A,FALSE,"Product by line";#N/A,#N/A,FALSE,"YTD";#N/A,#N/A,FALSE,"Per Units";#N/A,#N/A,FALSE,"Amount"}</definedName>
    <definedName name="vcvcxvcxvcxvcxv" localSheetId="31" hidden="1">{#N/A,#N/A,FALSE,"caratula";#N/A,#N/A,FALSE,"Product by line";#N/A,#N/A,FALSE,"YTD";#N/A,#N/A,FALSE,"Per Units";#N/A,#N/A,FALSE,"Amount"}</definedName>
    <definedName name="vcvcxvcxvcxvcxv" localSheetId="29" hidden="1">{#N/A,#N/A,FALSE,"caratula";#N/A,#N/A,FALSE,"Product by line";#N/A,#N/A,FALSE,"YTD";#N/A,#N/A,FALSE,"Per Units";#N/A,#N/A,FALSE,"Amount"}</definedName>
    <definedName name="vcvcxvcxvcxvcxv" localSheetId="23" hidden="1">{#N/A,#N/A,FALSE,"caratula";#N/A,#N/A,FALSE,"Product by line";#N/A,#N/A,FALSE,"YTD";#N/A,#N/A,FALSE,"Per Units";#N/A,#N/A,FALSE,"Amount"}</definedName>
    <definedName name="vcvcxvcxvcxvcxv" localSheetId="55" hidden="1">{#N/A,#N/A,FALSE,"caratula";#N/A,#N/A,FALSE,"Product by line";#N/A,#N/A,FALSE,"YTD";#N/A,#N/A,FALSE,"Per Units";#N/A,#N/A,FALSE,"Amount"}</definedName>
    <definedName name="vcvcxvcxvcxvcxv" hidden="1">{#N/A,#N/A,FALSE,"caratula";#N/A,#N/A,FALSE,"Product by line";#N/A,#N/A,FALSE,"YTD";#N/A,#N/A,FALSE,"Per Units";#N/A,#N/A,FALSE,"Amount"}</definedName>
    <definedName name="vcvcxz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x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bcbbnv" localSheetId="25" hidden="1">{#N/A,#N/A,FALSE,"Hoja1";#N/A,#N/A,FALSE,"Hoja2"}</definedName>
    <definedName name="vcxbcbbnv" localSheetId="27" hidden="1">{#N/A,#N/A,FALSE,"Hoja1";#N/A,#N/A,FALSE,"Hoja2"}</definedName>
    <definedName name="vcxbcbbnv" localSheetId="31" hidden="1">{#N/A,#N/A,FALSE,"Hoja1";#N/A,#N/A,FALSE,"Hoja2"}</definedName>
    <definedName name="vcxbcbbnv" localSheetId="29" hidden="1">{#N/A,#N/A,FALSE,"Hoja1";#N/A,#N/A,FALSE,"Hoja2"}</definedName>
    <definedName name="vcxbcbbnv" localSheetId="23" hidden="1">{#N/A,#N/A,FALSE,"Hoja1";#N/A,#N/A,FALSE,"Hoja2"}</definedName>
    <definedName name="vcxbcbbnv" localSheetId="55" hidden="1">{#N/A,#N/A,FALSE,"Hoja1";#N/A,#N/A,FALSE,"Hoja2"}</definedName>
    <definedName name="vcxbcbbnv" hidden="1">{#N/A,#N/A,FALSE,"Hoja1";#N/A,#N/A,FALSE,"Hoja2"}</definedName>
    <definedName name="vcxvcxvx" localSheetId="25" hidden="1">{#N/A,#N/A,FALSE,"RGD$";#N/A,#N/A,FALSE,"BG$";#N/A,#N/A,FALSE,"FC$"}</definedName>
    <definedName name="vcxvcxvx" localSheetId="27" hidden="1">{#N/A,#N/A,FALSE,"RGD$";#N/A,#N/A,FALSE,"BG$";#N/A,#N/A,FALSE,"FC$"}</definedName>
    <definedName name="vcxvcxvx" localSheetId="31" hidden="1">{#N/A,#N/A,FALSE,"RGD$";#N/A,#N/A,FALSE,"BG$";#N/A,#N/A,FALSE,"FC$"}</definedName>
    <definedName name="vcxvcxvx" localSheetId="29" hidden="1">{#N/A,#N/A,FALSE,"RGD$";#N/A,#N/A,FALSE,"BG$";#N/A,#N/A,FALSE,"FC$"}</definedName>
    <definedName name="vcxvcxvx" localSheetId="23" hidden="1">{#N/A,#N/A,FALSE,"RGD$";#N/A,#N/A,FALSE,"BG$";#N/A,#N/A,FALSE,"FC$"}</definedName>
    <definedName name="vcxvcxvx" localSheetId="55" hidden="1">{#N/A,#N/A,FALSE,"RGD$";#N/A,#N/A,FALSE,"BG$";#N/A,#N/A,FALSE,"FC$"}</definedName>
    <definedName name="vcxvcxvx" hidden="1">{#N/A,#N/A,FALSE,"RGD$";#N/A,#N/A,FALSE,"BG$";#N/A,#N/A,FALSE,"FC$"}</definedName>
    <definedName name="vcxvCXZ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xcvxzcvcxcxx" localSheetId="25" hidden="1">{#N/A,#N/A,FALSE,"caratula";#N/A,#N/A,FALSE,"Product by line";#N/A,#N/A,FALSE,"YTD";#N/A,#N/A,FALSE,"Per Units";#N/A,#N/A,FALSE,"Amount"}</definedName>
    <definedName name="vcxvxcvxzcvcxcxx" localSheetId="27" hidden="1">{#N/A,#N/A,FALSE,"caratula";#N/A,#N/A,FALSE,"Product by line";#N/A,#N/A,FALSE,"YTD";#N/A,#N/A,FALSE,"Per Units";#N/A,#N/A,FALSE,"Amount"}</definedName>
    <definedName name="vcxvxcvxzcvcxcxx" localSheetId="31" hidden="1">{#N/A,#N/A,FALSE,"caratula";#N/A,#N/A,FALSE,"Product by line";#N/A,#N/A,FALSE,"YTD";#N/A,#N/A,FALSE,"Per Units";#N/A,#N/A,FALSE,"Amount"}</definedName>
    <definedName name="vcxvxcvxzcvcxcxx" localSheetId="29" hidden="1">{#N/A,#N/A,FALSE,"caratula";#N/A,#N/A,FALSE,"Product by line";#N/A,#N/A,FALSE,"YTD";#N/A,#N/A,FALSE,"Per Units";#N/A,#N/A,FALSE,"Amount"}</definedName>
    <definedName name="vcxvxcvxzcvcxcxx" localSheetId="23" hidden="1">{#N/A,#N/A,FALSE,"caratula";#N/A,#N/A,FALSE,"Product by line";#N/A,#N/A,FALSE,"YTD";#N/A,#N/A,FALSE,"Per Units";#N/A,#N/A,FALSE,"Amount"}</definedName>
    <definedName name="vcxvxcvxzcvcxcxx" localSheetId="55" hidden="1">{#N/A,#N/A,FALSE,"caratula";#N/A,#N/A,FALSE,"Product by line";#N/A,#N/A,FALSE,"YTD";#N/A,#N/A,FALSE,"Per Units";#N/A,#N/A,FALSE,"Amount"}</definedName>
    <definedName name="vcxvxcvxzcvcxcxx" hidden="1">{#N/A,#N/A,FALSE,"caratula";#N/A,#N/A,FALSE,"Product by line";#N/A,#N/A,FALSE,"YTD";#N/A,#N/A,FALSE,"Per Units";#N/A,#N/A,FALSE,"Amount"}</definedName>
    <definedName name="vcxxcvxc" localSheetId="25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27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31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29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23" hidden="1">{#N/A,#N/A,FALSE,"PRECIO FULL";#N/A,#N/A,FALSE,"LARA";#N/A,#N/A,FALSE,"CARACAS";#N/A,#N/A,FALSE,"DISBRACENTRO";#N/A,#N/A,FALSE,"ANDES";#N/A,#N/A,FALSE,"MAR CARIBE";#N/A,#N/A,FALSE,"RIO BEER";#N/A,#N/A,FALSE,"DISBRAH"}</definedName>
    <definedName name="vcxxcvxc" localSheetId="55" hidden="1">{#N/A,#N/A,FALSE,"PRECIO FULL";#N/A,#N/A,FALSE,"LARA";#N/A,#N/A,FALSE,"CARACAS";#N/A,#N/A,FALSE,"DISBRACENTRO";#N/A,#N/A,FALSE,"ANDES";#N/A,#N/A,FALSE,"MAR CARIBE";#N/A,#N/A,FALSE,"RIO BEER";#N/A,#N/A,FALSE,"DISBRAH"}</definedName>
    <definedName name="vcxxcvxc" hidden="1">{#N/A,#N/A,FALSE,"PRECIO FULL";#N/A,#N/A,FALSE,"LARA";#N/A,#N/A,FALSE,"CARACAS";#N/A,#N/A,FALSE,"DISBRACENTRO";#N/A,#N/A,FALSE,"ANDES";#N/A,#N/A,FALSE,"MAR CARIBE";#N/A,#N/A,FALSE,"RIO BEER";#N/A,#N/A,FALSE,"DISBRAH"}</definedName>
    <definedName name="vcxxvcxxxcxcx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sv" localSheetId="25" hidden="1">{#N/A,#N/A,FALSE,"CARATUL";#N/A,#N/A,FALSE,"PROFIT AND LOSS";#N/A,#N/A,FALSE,"GRAFICO_PBT";#N/A,#N/A,FALSE,"EXPLIC.VARIANTE";#N/A,#N/A,FALSE,"GENERAL EXP.AREA"}</definedName>
    <definedName name="vcxzvsv" localSheetId="27" hidden="1">{#N/A,#N/A,FALSE,"CARATUL";#N/A,#N/A,FALSE,"PROFIT AND LOSS";#N/A,#N/A,FALSE,"GRAFICO_PBT";#N/A,#N/A,FALSE,"EXPLIC.VARIANTE";#N/A,#N/A,FALSE,"GENERAL EXP.AREA"}</definedName>
    <definedName name="vcxzvsv" localSheetId="31" hidden="1">{#N/A,#N/A,FALSE,"CARATUL";#N/A,#N/A,FALSE,"PROFIT AND LOSS";#N/A,#N/A,FALSE,"GRAFICO_PBT";#N/A,#N/A,FALSE,"EXPLIC.VARIANTE";#N/A,#N/A,FALSE,"GENERAL EXP.AREA"}</definedName>
    <definedName name="vcxzvsv" localSheetId="29" hidden="1">{#N/A,#N/A,FALSE,"CARATUL";#N/A,#N/A,FALSE,"PROFIT AND LOSS";#N/A,#N/A,FALSE,"GRAFICO_PBT";#N/A,#N/A,FALSE,"EXPLIC.VARIANTE";#N/A,#N/A,FALSE,"GENERAL EXP.AREA"}</definedName>
    <definedName name="vcxzvsv" localSheetId="23" hidden="1">{#N/A,#N/A,FALSE,"CARATUL";#N/A,#N/A,FALSE,"PROFIT AND LOSS";#N/A,#N/A,FALSE,"GRAFICO_PBT";#N/A,#N/A,FALSE,"EXPLIC.VARIANTE";#N/A,#N/A,FALSE,"GENERAL EXP.AREA"}</definedName>
    <definedName name="vcxzvsv" localSheetId="55" hidden="1">{#N/A,#N/A,FALSE,"CARATUL";#N/A,#N/A,FALSE,"PROFIT AND LOSS";#N/A,#N/A,FALSE,"GRAFICO_PBT";#N/A,#N/A,FALSE,"EXPLIC.VARIANTE";#N/A,#N/A,FALSE,"GENERAL EXP.AREA"}</definedName>
    <definedName name="vcxzvsv" hidden="1">{#N/A,#N/A,FALSE,"CARATUL";#N/A,#N/A,FALSE,"PROFIT AND LOSS";#N/A,#N/A,FALSE,"GRAFICO_PBT";#N/A,#N/A,FALSE,"EXPLIC.VARIANTE";#N/A,#N/A,FALSE,"GENERAL EXP.AREA"}</definedName>
    <definedName name="vddsfvfsgsgfddsgf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dsfvfsgsgfddsg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GREDG">#REF!</definedName>
    <definedName name="vdfrgr" localSheetId="25" hidden="1">{"'Janeiro'!$A$1:$I$153"}</definedName>
    <definedName name="vdfrgr" localSheetId="27" hidden="1">{"'Janeiro'!$A$1:$I$153"}</definedName>
    <definedName name="vdfrgr" localSheetId="31" hidden="1">{"'Janeiro'!$A$1:$I$153"}</definedName>
    <definedName name="vdfrgr" localSheetId="29" hidden="1">{"'Janeiro'!$A$1:$I$153"}</definedName>
    <definedName name="vdfrgr" localSheetId="23" hidden="1">{"'Janeiro'!$A$1:$I$153"}</definedName>
    <definedName name="vdfrgr" localSheetId="55" hidden="1">{"'Janeiro'!$A$1:$I$153"}</definedName>
    <definedName name="vdfrgr" hidden="1">{"'Janeiro'!$A$1:$I$153"}</definedName>
    <definedName name="vdfv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f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M___COML">#REF!</definedName>
    <definedName name="vdsfews" localSheetId="25" hidden="1">{"'Janeiro'!$A$1:$I$153"}</definedName>
    <definedName name="vdsfews" localSheetId="27" hidden="1">{"'Janeiro'!$A$1:$I$153"}</definedName>
    <definedName name="vdsfews" localSheetId="31" hidden="1">{"'Janeiro'!$A$1:$I$153"}</definedName>
    <definedName name="vdsfews" localSheetId="29" hidden="1">{"'Janeiro'!$A$1:$I$153"}</definedName>
    <definedName name="vdsfews" localSheetId="23" hidden="1">{"'Janeiro'!$A$1:$I$153"}</definedName>
    <definedName name="vdsfews" localSheetId="55" hidden="1">{"'Janeiro'!$A$1:$I$153"}</definedName>
    <definedName name="vdsfews" hidden="1">{"'Janeiro'!$A$1:$I$153"}</definedName>
    <definedName name="VDSGSAG" localSheetId="25" hidden="1">{#N/A,#N/A,FALSE,"CARATUL";#N/A,#N/A,FALSE,"PROFIT AND LOSS";#N/A,#N/A,FALSE,"GRAFICO_PBT";#N/A,#N/A,FALSE,"EXPLIC.VARIANTE";#N/A,#N/A,FALSE,"GENERAL EXP.AREA"}</definedName>
    <definedName name="VDSGSAG" localSheetId="27" hidden="1">{#N/A,#N/A,FALSE,"CARATUL";#N/A,#N/A,FALSE,"PROFIT AND LOSS";#N/A,#N/A,FALSE,"GRAFICO_PBT";#N/A,#N/A,FALSE,"EXPLIC.VARIANTE";#N/A,#N/A,FALSE,"GENERAL EXP.AREA"}</definedName>
    <definedName name="VDSGSAG" localSheetId="31" hidden="1">{#N/A,#N/A,FALSE,"CARATUL";#N/A,#N/A,FALSE,"PROFIT AND LOSS";#N/A,#N/A,FALSE,"GRAFICO_PBT";#N/A,#N/A,FALSE,"EXPLIC.VARIANTE";#N/A,#N/A,FALSE,"GENERAL EXP.AREA"}</definedName>
    <definedName name="VDSGSAG" localSheetId="29" hidden="1">{#N/A,#N/A,FALSE,"CARATUL";#N/A,#N/A,FALSE,"PROFIT AND LOSS";#N/A,#N/A,FALSE,"GRAFICO_PBT";#N/A,#N/A,FALSE,"EXPLIC.VARIANTE";#N/A,#N/A,FALSE,"GENERAL EXP.AREA"}</definedName>
    <definedName name="VDSGSAG" localSheetId="23" hidden="1">{#N/A,#N/A,FALSE,"CARATUL";#N/A,#N/A,FALSE,"PROFIT AND LOSS";#N/A,#N/A,FALSE,"GRAFICO_PBT";#N/A,#N/A,FALSE,"EXPLIC.VARIANTE";#N/A,#N/A,FALSE,"GENERAL EXP.AREA"}</definedName>
    <definedName name="VDSGSAG" localSheetId="55" hidden="1">{#N/A,#N/A,FALSE,"CARATUL";#N/A,#N/A,FALSE,"PROFIT AND LOSS";#N/A,#N/A,FALSE,"GRAFICO_PBT";#N/A,#N/A,FALSE,"EXPLIC.VARIANTE";#N/A,#N/A,FALSE,"GENERAL EXP.AREA"}</definedName>
    <definedName name="VDSGSAG" hidden="1">{#N/A,#N/A,FALSE,"CARATUL";#N/A,#N/A,FALSE,"PROFIT AND LOSS";#N/A,#N/A,FALSE,"GRAFICO_PBT";#N/A,#N/A,FALSE,"EXPLIC.VARIANTE";#N/A,#N/A,FALSE,"GENERAL EXP.AREA"}</definedName>
    <definedName name="vdss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vfsvsfd" localSheetId="25" hidden="1">{#N/A,#N/A,FALSE,"CARATUL";#N/A,#N/A,FALSE,"PROFIT AND LOSS";#N/A,#N/A,FALSE,"GRAFICO_PBT";#N/A,#N/A,FALSE,"EXPLIC.VARIANTE";#N/A,#N/A,FALSE,"GENERAL EXP.AREA"}</definedName>
    <definedName name="vdsvfsvsfd" localSheetId="27" hidden="1">{#N/A,#N/A,FALSE,"CARATUL";#N/A,#N/A,FALSE,"PROFIT AND LOSS";#N/A,#N/A,FALSE,"GRAFICO_PBT";#N/A,#N/A,FALSE,"EXPLIC.VARIANTE";#N/A,#N/A,FALSE,"GENERAL EXP.AREA"}</definedName>
    <definedName name="vdsvfsvsfd" localSheetId="31" hidden="1">{#N/A,#N/A,FALSE,"CARATUL";#N/A,#N/A,FALSE,"PROFIT AND LOSS";#N/A,#N/A,FALSE,"GRAFICO_PBT";#N/A,#N/A,FALSE,"EXPLIC.VARIANTE";#N/A,#N/A,FALSE,"GENERAL EXP.AREA"}</definedName>
    <definedName name="vdsvfsvsfd" localSheetId="29" hidden="1">{#N/A,#N/A,FALSE,"CARATUL";#N/A,#N/A,FALSE,"PROFIT AND LOSS";#N/A,#N/A,FALSE,"GRAFICO_PBT";#N/A,#N/A,FALSE,"EXPLIC.VARIANTE";#N/A,#N/A,FALSE,"GENERAL EXP.AREA"}</definedName>
    <definedName name="vdsvfsvsfd" localSheetId="23" hidden="1">{#N/A,#N/A,FALSE,"CARATUL";#N/A,#N/A,FALSE,"PROFIT AND LOSS";#N/A,#N/A,FALSE,"GRAFICO_PBT";#N/A,#N/A,FALSE,"EXPLIC.VARIANTE";#N/A,#N/A,FALSE,"GENERAL EXP.AREA"}</definedName>
    <definedName name="vdsvfsvsfd" localSheetId="55" hidden="1">{#N/A,#N/A,FALSE,"CARATUL";#N/A,#N/A,FALSE,"PROFIT AND LOSS";#N/A,#N/A,FALSE,"GRAFICO_PBT";#N/A,#N/A,FALSE,"EXPLIC.VARIANTE";#N/A,#N/A,FALSE,"GENERAL EXP.AREA"}</definedName>
    <definedName name="vdsvfsvsfd" hidden="1">{#N/A,#N/A,FALSE,"CARATUL";#N/A,#N/A,FALSE,"PROFIT AND LOSS";#N/A,#N/A,FALSE,"GRAFICO_PBT";#N/A,#N/A,FALSE,"EXPLIC.VARIANTE";#N/A,#N/A,FALSE,"GENERAL EXP.AREA"}</definedName>
    <definedName name="vdvbvfdbfdbvfd" localSheetId="25" hidden="1">{#N/A,#N/A,FALSE,"caratula";#N/A,#N/A,FALSE,"Product by line";#N/A,#N/A,FALSE,"YTD";#N/A,#N/A,FALSE,"Per Units";#N/A,#N/A,FALSE,"Amount"}</definedName>
    <definedName name="vdvbvfdbfdbvfd" localSheetId="27" hidden="1">{#N/A,#N/A,FALSE,"caratula";#N/A,#N/A,FALSE,"Product by line";#N/A,#N/A,FALSE,"YTD";#N/A,#N/A,FALSE,"Per Units";#N/A,#N/A,FALSE,"Amount"}</definedName>
    <definedName name="vdvbvfdbfdbvfd" localSheetId="31" hidden="1">{#N/A,#N/A,FALSE,"caratula";#N/A,#N/A,FALSE,"Product by line";#N/A,#N/A,FALSE,"YTD";#N/A,#N/A,FALSE,"Per Units";#N/A,#N/A,FALSE,"Amount"}</definedName>
    <definedName name="vdvbvfdbfdbvfd" localSheetId="29" hidden="1">{#N/A,#N/A,FALSE,"caratula";#N/A,#N/A,FALSE,"Product by line";#N/A,#N/A,FALSE,"YTD";#N/A,#N/A,FALSE,"Per Units";#N/A,#N/A,FALSE,"Amount"}</definedName>
    <definedName name="vdvbvfdbfdbvfd" localSheetId="23" hidden="1">{#N/A,#N/A,FALSE,"caratula";#N/A,#N/A,FALSE,"Product by line";#N/A,#N/A,FALSE,"YTD";#N/A,#N/A,FALSE,"Per Units";#N/A,#N/A,FALSE,"Amount"}</definedName>
    <definedName name="vdvbvfdbfdbvfd" localSheetId="55" hidden="1">{#N/A,#N/A,FALSE,"caratula";#N/A,#N/A,FALSE,"Product by line";#N/A,#N/A,FALSE,"YTD";#N/A,#N/A,FALSE,"Per Units";#N/A,#N/A,FALSE,"Amount"}</definedName>
    <definedName name="vdvbvfdbfdbvfd" hidden="1">{#N/A,#N/A,FALSE,"caratula";#N/A,#N/A,FALSE,"Product by line";#N/A,#N/A,FALSE,"YTD";#N/A,#N/A,FALSE,"Per Units";#N/A,#N/A,FALSE,"Amount"}</definedName>
    <definedName name="vdxsfrwe">#REF!</definedName>
    <definedName name="VE">#REF!</definedName>
    <definedName name="vegah" localSheetId="39">[1]!_p1</definedName>
    <definedName name="vegah" localSheetId="20">[1]!_p1</definedName>
    <definedName name="vegah" localSheetId="4">[1]!_p1</definedName>
    <definedName name="vegah" localSheetId="25">[1]!_p1</definedName>
    <definedName name="vegah" localSheetId="27">[1]!_p1</definedName>
    <definedName name="vegah" localSheetId="31">[1]!_p1</definedName>
    <definedName name="vegah" localSheetId="35">[1]!_p1</definedName>
    <definedName name="vegah" localSheetId="33">[1]!_p1</definedName>
    <definedName name="vegah" localSheetId="53">[1]!_p1</definedName>
    <definedName name="vegah" localSheetId="29">[1]!_p1</definedName>
    <definedName name="vegah" localSheetId="49">[1]!_p1</definedName>
    <definedName name="vegah" localSheetId="6">[1]!_p1</definedName>
    <definedName name="vegah" localSheetId="41">[1]!_p1</definedName>
    <definedName name="vegah" localSheetId="8">[1]!_p1</definedName>
    <definedName name="vegah" localSheetId="43">[1]!_p1</definedName>
    <definedName name="vegah" localSheetId="10">[1]!_p1</definedName>
    <definedName name="vegah" localSheetId="37">[1]!_p1</definedName>
    <definedName name="vegah" localSheetId="12">[1]!_p1</definedName>
    <definedName name="vegah" localSheetId="51">[1]!_p1</definedName>
    <definedName name="vegah" localSheetId="14">[1]!_p1</definedName>
    <definedName name="vegah" localSheetId="23">[1]!_p1</definedName>
    <definedName name="vegah" localSheetId="55">[0]!_p1</definedName>
    <definedName name="vegah" localSheetId="47">[1]!_p1</definedName>
    <definedName name="vegah" localSheetId="18">[1]!_p1</definedName>
    <definedName name="vegah" localSheetId="45">[1]!_p1</definedName>
    <definedName name="vegah" localSheetId="16">[1]!_p1</definedName>
    <definedName name="vegah">[0]!_p1</definedName>
    <definedName name="vegah_1" localSheetId="39">_______p1</definedName>
    <definedName name="vegah_1" localSheetId="20">_______p1</definedName>
    <definedName name="vegah_1" localSheetId="4">_______p1</definedName>
    <definedName name="vegah_1" localSheetId="25">_______p1</definedName>
    <definedName name="vegah_1" localSheetId="27">_______p1</definedName>
    <definedName name="vegah_1" localSheetId="31">_______p1</definedName>
    <definedName name="vegah_1" localSheetId="35">_______p1</definedName>
    <definedName name="vegah_1" localSheetId="33">_______p1</definedName>
    <definedName name="vegah_1" localSheetId="53">_______p1</definedName>
    <definedName name="vegah_1" localSheetId="29">_______p1</definedName>
    <definedName name="vegah_1" localSheetId="49">_______p1</definedName>
    <definedName name="vegah_1" localSheetId="6">_______p1</definedName>
    <definedName name="vegah_1" localSheetId="41">_______p1</definedName>
    <definedName name="vegah_1" localSheetId="8">_______p1</definedName>
    <definedName name="vegah_1" localSheetId="43">_______p1</definedName>
    <definedName name="vegah_1" localSheetId="10">_______p1</definedName>
    <definedName name="vegah_1" localSheetId="37">_______p1</definedName>
    <definedName name="vegah_1" localSheetId="12">_______p1</definedName>
    <definedName name="vegah_1" localSheetId="51">_______p1</definedName>
    <definedName name="vegah_1" localSheetId="14">_______p1</definedName>
    <definedName name="vegah_1" localSheetId="23">_______p1</definedName>
    <definedName name="vegah_1" localSheetId="55">_______p1</definedName>
    <definedName name="vegah_1" localSheetId="47">_______p1</definedName>
    <definedName name="vegah_1" localSheetId="18">_______p1</definedName>
    <definedName name="vegah_1" localSheetId="45">_______p1</definedName>
    <definedName name="vegah_1" localSheetId="16">_______p1</definedName>
    <definedName name="vegah_1">_______p1</definedName>
    <definedName name="vegah_2" localSheetId="39">_______p1</definedName>
    <definedName name="vegah_2" localSheetId="20">_______p1</definedName>
    <definedName name="vegah_2" localSheetId="4">_______p1</definedName>
    <definedName name="vegah_2" localSheetId="25">_______p1</definedName>
    <definedName name="vegah_2" localSheetId="27">_______p1</definedName>
    <definedName name="vegah_2" localSheetId="31">_______p1</definedName>
    <definedName name="vegah_2" localSheetId="35">_______p1</definedName>
    <definedName name="vegah_2" localSheetId="33">_______p1</definedName>
    <definedName name="vegah_2" localSheetId="53">_______p1</definedName>
    <definedName name="vegah_2" localSheetId="29">_______p1</definedName>
    <definedName name="vegah_2" localSheetId="49">_______p1</definedName>
    <definedName name="vegah_2" localSheetId="6">_______p1</definedName>
    <definedName name="vegah_2" localSheetId="41">_______p1</definedName>
    <definedName name="vegah_2" localSheetId="8">_______p1</definedName>
    <definedName name="vegah_2" localSheetId="43">_______p1</definedName>
    <definedName name="vegah_2" localSheetId="10">_______p1</definedName>
    <definedName name="vegah_2" localSheetId="37">_______p1</definedName>
    <definedName name="vegah_2" localSheetId="12">_______p1</definedName>
    <definedName name="vegah_2" localSheetId="51">_______p1</definedName>
    <definedName name="vegah_2" localSheetId="14">_______p1</definedName>
    <definedName name="vegah_2" localSheetId="23">_______p1</definedName>
    <definedName name="vegah_2" localSheetId="55">_______p1</definedName>
    <definedName name="vegah_2" localSheetId="47">_______p1</definedName>
    <definedName name="vegah_2" localSheetId="18">_______p1</definedName>
    <definedName name="vegah_2" localSheetId="45">_______p1</definedName>
    <definedName name="vegah_2" localSheetId="16">_______p1</definedName>
    <definedName name="vegah_2">_______p1</definedName>
    <definedName name="vegah_3" localSheetId="39">_______p1</definedName>
    <definedName name="vegah_3" localSheetId="20">_______p1</definedName>
    <definedName name="vegah_3" localSheetId="4">_______p1</definedName>
    <definedName name="vegah_3" localSheetId="25">_______p1</definedName>
    <definedName name="vegah_3" localSheetId="27">_______p1</definedName>
    <definedName name="vegah_3" localSheetId="31">_______p1</definedName>
    <definedName name="vegah_3" localSheetId="35">_______p1</definedName>
    <definedName name="vegah_3" localSheetId="33">_______p1</definedName>
    <definedName name="vegah_3" localSheetId="53">_______p1</definedName>
    <definedName name="vegah_3" localSheetId="29">_______p1</definedName>
    <definedName name="vegah_3" localSheetId="49">_______p1</definedName>
    <definedName name="vegah_3" localSheetId="6">_______p1</definedName>
    <definedName name="vegah_3" localSheetId="41">_______p1</definedName>
    <definedName name="vegah_3" localSheetId="8">_______p1</definedName>
    <definedName name="vegah_3" localSheetId="43">_______p1</definedName>
    <definedName name="vegah_3" localSheetId="10">_______p1</definedName>
    <definedName name="vegah_3" localSheetId="37">_______p1</definedName>
    <definedName name="vegah_3" localSheetId="12">_______p1</definedName>
    <definedName name="vegah_3" localSheetId="51">_______p1</definedName>
    <definedName name="vegah_3" localSheetId="14">_______p1</definedName>
    <definedName name="vegah_3" localSheetId="23">_______p1</definedName>
    <definedName name="vegah_3" localSheetId="55">_______p1</definedName>
    <definedName name="vegah_3" localSheetId="47">_______p1</definedName>
    <definedName name="vegah_3" localSheetId="18">_______p1</definedName>
    <definedName name="vegah_3" localSheetId="45">_______p1</definedName>
    <definedName name="vegah_3" localSheetId="16">_______p1</definedName>
    <definedName name="vegah_3">_______p1</definedName>
    <definedName name="vegah_4" localSheetId="39">_______p1</definedName>
    <definedName name="vegah_4" localSheetId="20">_______p1</definedName>
    <definedName name="vegah_4" localSheetId="4">_______p1</definedName>
    <definedName name="vegah_4" localSheetId="25">_______p1</definedName>
    <definedName name="vegah_4" localSheetId="27">_______p1</definedName>
    <definedName name="vegah_4" localSheetId="31">_______p1</definedName>
    <definedName name="vegah_4" localSheetId="35">_______p1</definedName>
    <definedName name="vegah_4" localSheetId="33">_______p1</definedName>
    <definedName name="vegah_4" localSheetId="53">_______p1</definedName>
    <definedName name="vegah_4" localSheetId="29">_______p1</definedName>
    <definedName name="vegah_4" localSheetId="49">_______p1</definedName>
    <definedName name="vegah_4" localSheetId="6">_______p1</definedName>
    <definedName name="vegah_4" localSheetId="41">_______p1</definedName>
    <definedName name="vegah_4" localSheetId="8">_______p1</definedName>
    <definedName name="vegah_4" localSheetId="43">_______p1</definedName>
    <definedName name="vegah_4" localSheetId="10">_______p1</definedName>
    <definedName name="vegah_4" localSheetId="37">_______p1</definedName>
    <definedName name="vegah_4" localSheetId="12">_______p1</definedName>
    <definedName name="vegah_4" localSheetId="51">_______p1</definedName>
    <definedName name="vegah_4" localSheetId="14">_______p1</definedName>
    <definedName name="vegah_4" localSheetId="23">_______p1</definedName>
    <definedName name="vegah_4" localSheetId="55">_______p1</definedName>
    <definedName name="vegah_4" localSheetId="47">_______p1</definedName>
    <definedName name="vegah_4" localSheetId="18">_______p1</definedName>
    <definedName name="vegah_4" localSheetId="45">_______p1</definedName>
    <definedName name="vegah_4" localSheetId="16">_______p1</definedName>
    <definedName name="vegah_4">_______p1</definedName>
    <definedName name="VEICULAÇÃO">#REF!</definedName>
    <definedName name="veiculos">#REF!</definedName>
    <definedName name="veja">#REF!</definedName>
    <definedName name="VEJA96">#REF!</definedName>
    <definedName name="VEJA97">#REF!</definedName>
    <definedName name="VEJA98">#REF!</definedName>
    <definedName name="VEJACPM96">#REF!</definedName>
    <definedName name="VEJACPM97">#REF!</definedName>
    <definedName name="VEJACPM98">#REF!</definedName>
    <definedName name="vejacpmexemplarpuro">#REF!</definedName>
    <definedName name="VEJACPMMEDIA97">#REF!</definedName>
    <definedName name="vejacpmmedia98">#REF!</definedName>
    <definedName name="vejajulho">#REF!</definedName>
    <definedName name="VEJAMEDIA97">#REF!</definedName>
    <definedName name="VEJAMEDIA97CIRC">#REF!</definedName>
    <definedName name="VEJAMEDIA98">#REF!</definedName>
    <definedName name="VEJAMEDIA98CIRC">#REF!</definedName>
    <definedName name="venc">#REF!</definedName>
    <definedName name="Vendas">#REF!</definedName>
    <definedName name="vendas_ano">#REF!</definedName>
    <definedName name="VENDAS_FILIAIS_ATENDENTES_Tabela_de_referência_cruzada">#REF!</definedName>
    <definedName name="vendas_mes">#REF!</definedName>
    <definedName name="ver" localSheetId="39">[1]!_p1</definedName>
    <definedName name="ver" localSheetId="20">[1]!_p1</definedName>
    <definedName name="ver" localSheetId="4">[1]!_p1</definedName>
    <definedName name="ver" localSheetId="25">[1]!_p1</definedName>
    <definedName name="ver" localSheetId="27">[1]!_p1</definedName>
    <definedName name="ver" localSheetId="31">[1]!_p1</definedName>
    <definedName name="ver" localSheetId="35">[1]!_p1</definedName>
    <definedName name="ver" localSheetId="33">[1]!_p1</definedName>
    <definedName name="ver" localSheetId="53">[1]!_p1</definedName>
    <definedName name="ver" localSheetId="29">[1]!_p1</definedName>
    <definedName name="ver" localSheetId="49">[1]!_p1</definedName>
    <definedName name="ver" localSheetId="6">[1]!_p1</definedName>
    <definedName name="ver" localSheetId="41">[1]!_p1</definedName>
    <definedName name="ver" localSheetId="8">[1]!_p1</definedName>
    <definedName name="ver" localSheetId="43">[1]!_p1</definedName>
    <definedName name="ver" localSheetId="10">[1]!_p1</definedName>
    <definedName name="ver" localSheetId="37">[1]!_p1</definedName>
    <definedName name="ver" localSheetId="12">[1]!_p1</definedName>
    <definedName name="ver" localSheetId="51">[1]!_p1</definedName>
    <definedName name="ver" localSheetId="14">[1]!_p1</definedName>
    <definedName name="ver" localSheetId="23">[1]!_p1</definedName>
    <definedName name="ver" localSheetId="55">[0]!_p1</definedName>
    <definedName name="ver" localSheetId="47">[1]!_p1</definedName>
    <definedName name="ver" localSheetId="18">[1]!_p1</definedName>
    <definedName name="ver" localSheetId="45">[1]!_p1</definedName>
    <definedName name="ver" localSheetId="16">[1]!_p1</definedName>
    <definedName name="ver">[0]!_p1</definedName>
    <definedName name="ver_1" localSheetId="39">_p1</definedName>
    <definedName name="ver_1" localSheetId="20">_p1</definedName>
    <definedName name="ver_1" localSheetId="4">_p1</definedName>
    <definedName name="ver_1" localSheetId="25">_p1</definedName>
    <definedName name="ver_1" localSheetId="27">_p1</definedName>
    <definedName name="ver_1" localSheetId="31">_p1</definedName>
    <definedName name="ver_1" localSheetId="35">_p1</definedName>
    <definedName name="ver_1" localSheetId="33">_p1</definedName>
    <definedName name="ver_1" localSheetId="53">_p1</definedName>
    <definedName name="ver_1" localSheetId="29">_p1</definedName>
    <definedName name="ver_1" localSheetId="49">_p1</definedName>
    <definedName name="ver_1" localSheetId="6">_p1</definedName>
    <definedName name="ver_1" localSheetId="41">_p1</definedName>
    <definedName name="ver_1" localSheetId="8">_p1</definedName>
    <definedName name="ver_1" localSheetId="43">_p1</definedName>
    <definedName name="ver_1" localSheetId="10">_p1</definedName>
    <definedName name="ver_1" localSheetId="37">_p1</definedName>
    <definedName name="ver_1" localSheetId="12">_p1</definedName>
    <definedName name="ver_1" localSheetId="51">_p1</definedName>
    <definedName name="ver_1" localSheetId="14">_p1</definedName>
    <definedName name="ver_1" localSheetId="23">_p1</definedName>
    <definedName name="ver_1" localSheetId="55">_p1</definedName>
    <definedName name="ver_1" localSheetId="47">_p1</definedName>
    <definedName name="ver_1" localSheetId="18">_p1</definedName>
    <definedName name="ver_1" localSheetId="45">_p1</definedName>
    <definedName name="ver_1" localSheetId="16">_p1</definedName>
    <definedName name="ver_1">_p1</definedName>
    <definedName name="ver_10">#N/A</definedName>
    <definedName name="ver_16">#N/A</definedName>
    <definedName name="ver_19">#N/A</definedName>
    <definedName name="ver_2">"_p1"</definedName>
    <definedName name="ver_22">#N/A</definedName>
    <definedName name="ver_3">#N/A</definedName>
    <definedName name="ver_4">"_p1"</definedName>
    <definedName name="VERBA">#REF!</definedName>
    <definedName name="vergwe" localSheetId="25" hidden="1">{"1DhPgAbs",#N/A,FALSE,"dHora";"2DhPgPerc",#N/A,FALSE,"dHora";"3DhPgAbsAcum",#N/A,FALSE,"dHora"}</definedName>
    <definedName name="vergwe" localSheetId="27" hidden="1">{"1DhPgAbs",#N/A,FALSE,"dHora";"2DhPgPerc",#N/A,FALSE,"dHora";"3DhPgAbsAcum",#N/A,FALSE,"dHora"}</definedName>
    <definedName name="vergwe" localSheetId="31" hidden="1">{"1DhPgAbs",#N/A,FALSE,"dHora";"2DhPgPerc",#N/A,FALSE,"dHora";"3DhPgAbsAcum",#N/A,FALSE,"dHora"}</definedName>
    <definedName name="vergwe" localSheetId="29" hidden="1">{"1DhPgAbs",#N/A,FALSE,"dHora";"2DhPgPerc",#N/A,FALSE,"dHora";"3DhPgAbsAcum",#N/A,FALSE,"dHora"}</definedName>
    <definedName name="vergwe" localSheetId="23" hidden="1">{"1DhPgAbs",#N/A,FALSE,"dHora";"2DhPgPerc",#N/A,FALSE,"dHora";"3DhPgAbsAcum",#N/A,FALSE,"dHora"}</definedName>
    <definedName name="vergwe" localSheetId="55" hidden="1">{"1DhPgAbs",#N/A,FALSE,"dHora";"2DhPgPerc",#N/A,FALSE,"dHora";"3DhPgAbsAcum",#N/A,FALSE,"dHora"}</definedName>
    <definedName name="vergwe" hidden="1">{"1DhPgAbs",#N/A,FALSE,"dHora";"2DhPgPerc",#N/A,FALSE,"dHora";"3DhPgAbsAcum",#N/A,FALSE,"dHora"}</definedName>
    <definedName name="versao" localSheetId="39">[1]!_p1</definedName>
    <definedName name="versao" localSheetId="20">[1]!_p1</definedName>
    <definedName name="versao" localSheetId="4">[1]!_p1</definedName>
    <definedName name="versao" localSheetId="25">[1]!_p1</definedName>
    <definedName name="versao" localSheetId="27">[1]!_p1</definedName>
    <definedName name="versao" localSheetId="31">[1]!_p1</definedName>
    <definedName name="versao" localSheetId="35">[1]!_p1</definedName>
    <definedName name="versao" localSheetId="33">[1]!_p1</definedName>
    <definedName name="versao" localSheetId="53">[1]!_p1</definedName>
    <definedName name="versao" localSheetId="29">[1]!_p1</definedName>
    <definedName name="versao" localSheetId="49">[1]!_p1</definedName>
    <definedName name="versao" localSheetId="6">[1]!_p1</definedName>
    <definedName name="versao" localSheetId="41">[1]!_p1</definedName>
    <definedName name="versao" localSheetId="8">[1]!_p1</definedName>
    <definedName name="versao" localSheetId="43">[1]!_p1</definedName>
    <definedName name="versao" localSheetId="10">[1]!_p1</definedName>
    <definedName name="versao" localSheetId="37">[1]!_p1</definedName>
    <definedName name="versao" localSheetId="12">[1]!_p1</definedName>
    <definedName name="versao" localSheetId="51">[1]!_p1</definedName>
    <definedName name="versao" localSheetId="14">[1]!_p1</definedName>
    <definedName name="versao" localSheetId="23">[1]!_p1</definedName>
    <definedName name="versao" localSheetId="55">[0]!_p1</definedName>
    <definedName name="versao" localSheetId="47">[1]!_p1</definedName>
    <definedName name="versao" localSheetId="18">[1]!_p1</definedName>
    <definedName name="versao" localSheetId="45">[1]!_p1</definedName>
    <definedName name="versao" localSheetId="16">[1]!_p1</definedName>
    <definedName name="versao">[0]!_p1</definedName>
    <definedName name="versao_1" localSheetId="39">_p1</definedName>
    <definedName name="versao_1" localSheetId="20">_p1</definedName>
    <definedName name="versao_1" localSheetId="4">_p1</definedName>
    <definedName name="versao_1" localSheetId="25">_p1</definedName>
    <definedName name="versao_1" localSheetId="27">_p1</definedName>
    <definedName name="versao_1" localSheetId="31">_p1</definedName>
    <definedName name="versao_1" localSheetId="35">_p1</definedName>
    <definedName name="versao_1" localSheetId="33">_p1</definedName>
    <definedName name="versao_1" localSheetId="53">_p1</definedName>
    <definedName name="versao_1" localSheetId="29">_p1</definedName>
    <definedName name="versao_1" localSheetId="49">_p1</definedName>
    <definedName name="versao_1" localSheetId="6">_p1</definedName>
    <definedName name="versao_1" localSheetId="41">_p1</definedName>
    <definedName name="versao_1" localSheetId="8">_p1</definedName>
    <definedName name="versao_1" localSheetId="43">_p1</definedName>
    <definedName name="versao_1" localSheetId="10">_p1</definedName>
    <definedName name="versao_1" localSheetId="37">_p1</definedName>
    <definedName name="versao_1" localSheetId="12">_p1</definedName>
    <definedName name="versao_1" localSheetId="51">_p1</definedName>
    <definedName name="versao_1" localSheetId="14">_p1</definedName>
    <definedName name="versao_1" localSheetId="23">_p1</definedName>
    <definedName name="versao_1" localSheetId="55">_p1</definedName>
    <definedName name="versao_1" localSheetId="47">_p1</definedName>
    <definedName name="versao_1" localSheetId="18">_p1</definedName>
    <definedName name="versao_1" localSheetId="45">_p1</definedName>
    <definedName name="versao_1" localSheetId="16">_p1</definedName>
    <definedName name="versao_1">_p1</definedName>
    <definedName name="versao_2" localSheetId="39">_p1</definedName>
    <definedName name="versao_2" localSheetId="20">_p1</definedName>
    <definedName name="versao_2" localSheetId="4">_p1</definedName>
    <definedName name="versao_2" localSheetId="25">_p1</definedName>
    <definedName name="versao_2" localSheetId="27">_p1</definedName>
    <definedName name="versao_2" localSheetId="31">_p1</definedName>
    <definedName name="versao_2" localSheetId="35">_p1</definedName>
    <definedName name="versao_2" localSheetId="33">_p1</definedName>
    <definedName name="versao_2" localSheetId="53">_p1</definedName>
    <definedName name="versao_2" localSheetId="29">_p1</definedName>
    <definedName name="versao_2" localSheetId="49">_p1</definedName>
    <definedName name="versao_2" localSheetId="6">_p1</definedName>
    <definedName name="versao_2" localSheetId="41">_p1</definedName>
    <definedName name="versao_2" localSheetId="8">_p1</definedName>
    <definedName name="versao_2" localSheetId="43">_p1</definedName>
    <definedName name="versao_2" localSheetId="10">_p1</definedName>
    <definedName name="versao_2" localSheetId="37">_p1</definedName>
    <definedName name="versao_2" localSheetId="12">_p1</definedName>
    <definedName name="versao_2" localSheetId="51">_p1</definedName>
    <definedName name="versao_2" localSheetId="14">_p1</definedName>
    <definedName name="versao_2" localSheetId="23">_p1</definedName>
    <definedName name="versao_2" localSheetId="55">_p1</definedName>
    <definedName name="versao_2" localSheetId="47">_p1</definedName>
    <definedName name="versao_2" localSheetId="18">_p1</definedName>
    <definedName name="versao_2" localSheetId="45">_p1</definedName>
    <definedName name="versao_2" localSheetId="16">_p1</definedName>
    <definedName name="versao_2">_p1</definedName>
    <definedName name="versao_3" localSheetId="39">_p1</definedName>
    <definedName name="versao_3" localSheetId="20">_p1</definedName>
    <definedName name="versao_3" localSheetId="4">_p1</definedName>
    <definedName name="versao_3" localSheetId="25">_p1</definedName>
    <definedName name="versao_3" localSheetId="27">_p1</definedName>
    <definedName name="versao_3" localSheetId="31">_p1</definedName>
    <definedName name="versao_3" localSheetId="35">_p1</definedName>
    <definedName name="versao_3" localSheetId="33">_p1</definedName>
    <definedName name="versao_3" localSheetId="53">_p1</definedName>
    <definedName name="versao_3" localSheetId="29">_p1</definedName>
    <definedName name="versao_3" localSheetId="49">_p1</definedName>
    <definedName name="versao_3" localSheetId="6">_p1</definedName>
    <definedName name="versao_3" localSheetId="41">_p1</definedName>
    <definedName name="versao_3" localSheetId="8">_p1</definedName>
    <definedName name="versao_3" localSheetId="43">_p1</definedName>
    <definedName name="versao_3" localSheetId="10">_p1</definedName>
    <definedName name="versao_3" localSheetId="37">_p1</definedName>
    <definedName name="versao_3" localSheetId="12">_p1</definedName>
    <definedName name="versao_3" localSheetId="51">_p1</definedName>
    <definedName name="versao_3" localSheetId="14">_p1</definedName>
    <definedName name="versao_3" localSheetId="23">_p1</definedName>
    <definedName name="versao_3" localSheetId="55">_p1</definedName>
    <definedName name="versao_3" localSheetId="47">_p1</definedName>
    <definedName name="versao_3" localSheetId="18">_p1</definedName>
    <definedName name="versao_3" localSheetId="45">_p1</definedName>
    <definedName name="versao_3" localSheetId="16">_p1</definedName>
    <definedName name="versao_3">_p1</definedName>
    <definedName name="versao_4" localSheetId="39">_p1</definedName>
    <definedName name="versao_4" localSheetId="20">_p1</definedName>
    <definedName name="versao_4" localSheetId="4">_p1</definedName>
    <definedName name="versao_4" localSheetId="25">_p1</definedName>
    <definedName name="versao_4" localSheetId="27">_p1</definedName>
    <definedName name="versao_4" localSheetId="31">_p1</definedName>
    <definedName name="versao_4" localSheetId="35">_p1</definedName>
    <definedName name="versao_4" localSheetId="33">_p1</definedName>
    <definedName name="versao_4" localSheetId="53">_p1</definedName>
    <definedName name="versao_4" localSheetId="29">_p1</definedName>
    <definedName name="versao_4" localSheetId="49">_p1</definedName>
    <definedName name="versao_4" localSheetId="6">_p1</definedName>
    <definedName name="versao_4" localSheetId="41">_p1</definedName>
    <definedName name="versao_4" localSheetId="8">_p1</definedName>
    <definedName name="versao_4" localSheetId="43">_p1</definedName>
    <definedName name="versao_4" localSheetId="10">_p1</definedName>
    <definedName name="versao_4" localSheetId="37">_p1</definedName>
    <definedName name="versao_4" localSheetId="12">_p1</definedName>
    <definedName name="versao_4" localSheetId="51">_p1</definedName>
    <definedName name="versao_4" localSheetId="14">_p1</definedName>
    <definedName name="versao_4" localSheetId="23">_p1</definedName>
    <definedName name="versao_4" localSheetId="55">_p1</definedName>
    <definedName name="versao_4" localSheetId="47">_p1</definedName>
    <definedName name="versao_4" localSheetId="18">_p1</definedName>
    <definedName name="versao_4" localSheetId="45">_p1</definedName>
    <definedName name="versao_4" localSheetId="16">_p1</definedName>
    <definedName name="versao_4">_p1</definedName>
    <definedName name="VERSION">#REF!</definedName>
    <definedName name="VERSIÓN">#REF!</definedName>
    <definedName name="VerSMZelle">#REF!</definedName>
    <definedName name="vertex42_copyright">"© 2006-2018 Vertex42 LLC"</definedName>
    <definedName name="vertex42_id">"gantt-chart_L.xlsx"</definedName>
    <definedName name="vertex42_title">"Gantt Chart Template"</definedName>
    <definedName name="VERTICAIS">[5]listas_nao_condicionais!$B$3:$B$24</definedName>
    <definedName name="vf">#REF!</definedName>
    <definedName name="vfdgdrfg">#REF!</definedName>
    <definedName name="vfdgdrg">#REF!</definedName>
    <definedName name="vfg">#REF!</definedName>
    <definedName name="vfsdf" hidden="1">#REF!</definedName>
    <definedName name="vfsdfgfdsgdfgfdgfdgdf" localSheetId="25" hidden="1">{#N/A,#N/A,FALSE,"CARATUL";#N/A,#N/A,FALSE,"PROFIT AND LOSS";#N/A,#N/A,FALSE,"GRAFICO_PBT";#N/A,#N/A,FALSE,"EXPLIC.VARIANTE";#N/A,#N/A,FALSE,"GENERAL EXP.AREA"}</definedName>
    <definedName name="vfsdfgfdsgdfgfdgfdgdf" localSheetId="27" hidden="1">{#N/A,#N/A,FALSE,"CARATUL";#N/A,#N/A,FALSE,"PROFIT AND LOSS";#N/A,#N/A,FALSE,"GRAFICO_PBT";#N/A,#N/A,FALSE,"EXPLIC.VARIANTE";#N/A,#N/A,FALSE,"GENERAL EXP.AREA"}</definedName>
    <definedName name="vfsdfgfdsgdfgfdgfdgdf" localSheetId="31" hidden="1">{#N/A,#N/A,FALSE,"CARATUL";#N/A,#N/A,FALSE,"PROFIT AND LOSS";#N/A,#N/A,FALSE,"GRAFICO_PBT";#N/A,#N/A,FALSE,"EXPLIC.VARIANTE";#N/A,#N/A,FALSE,"GENERAL EXP.AREA"}</definedName>
    <definedName name="vfsdfgfdsgdfgfdgfdgdf" localSheetId="29" hidden="1">{#N/A,#N/A,FALSE,"CARATUL";#N/A,#N/A,FALSE,"PROFIT AND LOSS";#N/A,#N/A,FALSE,"GRAFICO_PBT";#N/A,#N/A,FALSE,"EXPLIC.VARIANTE";#N/A,#N/A,FALSE,"GENERAL EXP.AREA"}</definedName>
    <definedName name="vfsdfgfdsgdfgfdgfdgdf" localSheetId="23" hidden="1">{#N/A,#N/A,FALSE,"CARATUL";#N/A,#N/A,FALSE,"PROFIT AND LOSS";#N/A,#N/A,FALSE,"GRAFICO_PBT";#N/A,#N/A,FALSE,"EXPLIC.VARIANTE";#N/A,#N/A,FALSE,"GENERAL EXP.AREA"}</definedName>
    <definedName name="vfsdfgfdsgdfgfdgfdgdf" localSheetId="55" hidden="1">{#N/A,#N/A,FALSE,"CARATUL";#N/A,#N/A,FALSE,"PROFIT AND LOSS";#N/A,#N/A,FALSE,"GRAFICO_PBT";#N/A,#N/A,FALSE,"EXPLIC.VARIANTE";#N/A,#N/A,FALSE,"GENERAL EXP.AREA"}</definedName>
    <definedName name="vfsdfgfdsgdfgfdgfdgdf" hidden="1">{#N/A,#N/A,FALSE,"CARATUL";#N/A,#N/A,FALSE,"PROFIT AND LOSS";#N/A,#N/A,FALSE,"GRAFICO_PBT";#N/A,#N/A,FALSE,"EXPLIC.VARIANTE";#N/A,#N/A,FALSE,"GENERAL EXP.AREA"}</definedName>
    <definedName name="vfsgfsgsfgf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sgfsgsfgf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fvreg">#REF!</definedName>
    <definedName name="vg" localSheetId="25" hidden="1">{#N/A,#N/A,FALSE,"BALLANTINE´S ";#N/A,#N/A,FALSE,"FUNDADOR"}</definedName>
    <definedName name="vg" localSheetId="27" hidden="1">{#N/A,#N/A,FALSE,"BALLANTINE´S ";#N/A,#N/A,FALSE,"FUNDADOR"}</definedName>
    <definedName name="vg" localSheetId="31" hidden="1">{#N/A,#N/A,FALSE,"BALLANTINE´S ";#N/A,#N/A,FALSE,"FUNDADOR"}</definedName>
    <definedName name="vg" localSheetId="29" hidden="1">{#N/A,#N/A,FALSE,"BALLANTINE´S ";#N/A,#N/A,FALSE,"FUNDADOR"}</definedName>
    <definedName name="vg" localSheetId="23" hidden="1">{#N/A,#N/A,FALSE,"BALLANTINE´S ";#N/A,#N/A,FALSE,"FUNDADOR"}</definedName>
    <definedName name="vg" localSheetId="55" hidden="1">{#N/A,#N/A,FALSE,"BALLANTINE´S ";#N/A,#N/A,FALSE,"FUNDADOR"}</definedName>
    <definedName name="vg" hidden="1">{#N/A,#N/A,FALSE,"BALLANTINE´S ";#N/A,#N/A,FALSE,"FUNDADOR"}</definedName>
    <definedName name="vgb">#REF!</definedName>
    <definedName name="vhytjuyj" localSheetId="25" hidden="1">{"'Janeiro'!$A$1:$I$153"}</definedName>
    <definedName name="vhytjuyj" localSheetId="27" hidden="1">{"'Janeiro'!$A$1:$I$153"}</definedName>
    <definedName name="vhytjuyj" localSheetId="31" hidden="1">{"'Janeiro'!$A$1:$I$153"}</definedName>
    <definedName name="vhytjuyj" localSheetId="29" hidden="1">{"'Janeiro'!$A$1:$I$153"}</definedName>
    <definedName name="vhytjuyj" localSheetId="23" hidden="1">{"'Janeiro'!$A$1:$I$153"}</definedName>
    <definedName name="vhytjuyj" localSheetId="55" hidden="1">{"'Janeiro'!$A$1:$I$153"}</definedName>
    <definedName name="vhytjuyj" hidden="1">{"'Janeiro'!$A$1:$I$153"}</definedName>
    <definedName name="vhytv">#REF!</definedName>
    <definedName name="vi" localSheetId="39">[1]!_p1</definedName>
    <definedName name="vi" localSheetId="20">[1]!_p1</definedName>
    <definedName name="vi" localSheetId="4">[1]!_p1</definedName>
    <definedName name="vi" localSheetId="25">[1]!_p1</definedName>
    <definedName name="vi" localSheetId="27">[1]!_p1</definedName>
    <definedName name="vi" localSheetId="31">[1]!_p1</definedName>
    <definedName name="vi" localSheetId="35">[1]!_p1</definedName>
    <definedName name="vi" localSheetId="33">[1]!_p1</definedName>
    <definedName name="vi" localSheetId="53">[1]!_p1</definedName>
    <definedName name="vi" localSheetId="29">[1]!_p1</definedName>
    <definedName name="vi" localSheetId="49">[1]!_p1</definedName>
    <definedName name="vi" localSheetId="6">[1]!_p1</definedName>
    <definedName name="vi" localSheetId="41">[1]!_p1</definedName>
    <definedName name="vi" localSheetId="8">[1]!_p1</definedName>
    <definedName name="vi" localSheetId="43">[1]!_p1</definedName>
    <definedName name="vi" localSheetId="10">[1]!_p1</definedName>
    <definedName name="vi" localSheetId="37">[1]!_p1</definedName>
    <definedName name="vi" localSheetId="12">[1]!_p1</definedName>
    <definedName name="vi" localSheetId="51">[1]!_p1</definedName>
    <definedName name="vi" localSheetId="14">[1]!_p1</definedName>
    <definedName name="vi" localSheetId="23">[1]!_p1</definedName>
    <definedName name="vi" localSheetId="55">[0]!_p1</definedName>
    <definedName name="vi" localSheetId="47">[1]!_p1</definedName>
    <definedName name="vi" localSheetId="18">[1]!_p1</definedName>
    <definedName name="vi" localSheetId="45">[1]!_p1</definedName>
    <definedName name="vi" localSheetId="16">[1]!_p1</definedName>
    <definedName name="vi">[0]!_p1</definedName>
    <definedName name="vi_1">#N/A</definedName>
    <definedName name="vi_10">#N/A</definedName>
    <definedName name="vi_12">#N/A</definedName>
    <definedName name="vi_15">#N/A</definedName>
    <definedName name="vi_16">#N/A</definedName>
    <definedName name="vi_17">#N/A</definedName>
    <definedName name="vi_18">#N/A</definedName>
    <definedName name="vi_19">#N/A</definedName>
    <definedName name="vi_2">#N/A</definedName>
    <definedName name="vi_20">#N/A</definedName>
    <definedName name="vi_21">#N/A</definedName>
    <definedName name="vi_22">#N/A</definedName>
    <definedName name="vi_3">#N/A</definedName>
    <definedName name="vi_4">#N/A</definedName>
    <definedName name="vi_7">#N/A</definedName>
    <definedName name="vi_8">#N/A</definedName>
    <definedName name="viado" localSheetId="39">[1]!____p1</definedName>
    <definedName name="viado" localSheetId="20">[1]!____p1</definedName>
    <definedName name="viado" localSheetId="4">[1]!____p1</definedName>
    <definedName name="viado" localSheetId="25">[1]!____p1</definedName>
    <definedName name="viado" localSheetId="27">[1]!____p1</definedName>
    <definedName name="viado" localSheetId="31">[1]!____p1</definedName>
    <definedName name="viado" localSheetId="35">[1]!____p1</definedName>
    <definedName name="viado" localSheetId="33">[1]!____p1</definedName>
    <definedName name="viado" localSheetId="53">[1]!____p1</definedName>
    <definedName name="viado" localSheetId="29">[1]!____p1</definedName>
    <definedName name="viado" localSheetId="49">[1]!____p1</definedName>
    <definedName name="viado" localSheetId="6">[1]!____p1</definedName>
    <definedName name="viado" localSheetId="41">[1]!____p1</definedName>
    <definedName name="viado" localSheetId="8">[1]!____p1</definedName>
    <definedName name="viado" localSheetId="43">[1]!____p1</definedName>
    <definedName name="viado" localSheetId="10">[1]!____p1</definedName>
    <definedName name="viado" localSheetId="37">[1]!____p1</definedName>
    <definedName name="viado" localSheetId="12">[1]!____p1</definedName>
    <definedName name="viado" localSheetId="51">[1]!____p1</definedName>
    <definedName name="viado" localSheetId="14">[1]!____p1</definedName>
    <definedName name="viado" localSheetId="23">[1]!____p1</definedName>
    <definedName name="viado" localSheetId="55">[0]!____p1</definedName>
    <definedName name="viado" localSheetId="47">[1]!____p1</definedName>
    <definedName name="viado" localSheetId="18">[1]!____p1</definedName>
    <definedName name="viado" localSheetId="45">[1]!____p1</definedName>
    <definedName name="viado" localSheetId="16">[1]!____p1</definedName>
    <definedName name="viado">[0]!____p1</definedName>
    <definedName name="VIAGEM">#REF!</definedName>
    <definedName name="viagemeturismo">#REF!</definedName>
    <definedName name="VIAGEMETURISMO96">#REF!</definedName>
    <definedName name="VIAGEMETURISMO97">#REF!</definedName>
    <definedName name="VIAGEMETURISMO98">#REF!</definedName>
    <definedName name="viagemeturismocpm96">#REF!</definedName>
    <definedName name="viagemeturismocpm97">#REF!</definedName>
    <definedName name="viagemeturismocpm98">#REF!</definedName>
    <definedName name="VIAGEMETURISMOCPMMEDIA97">#REF!</definedName>
    <definedName name="VIAGEMETURISMOCPMMEDIA98">#REF!</definedName>
    <definedName name="VIAGEMETURISMOMEDIA97">#REF!</definedName>
    <definedName name="VIAGEMETURISMOMEDIA97CIRC">#REF!</definedName>
    <definedName name="VIAGEMETURISMOMEDIA98CIRC">#REF!</definedName>
    <definedName name="vic" localSheetId="39">[1]!__p1</definedName>
    <definedName name="vic" localSheetId="20">[1]!__p1</definedName>
    <definedName name="vic" localSheetId="4">[1]!__p1</definedName>
    <definedName name="vic" localSheetId="25">[1]!__p1</definedName>
    <definedName name="vic" localSheetId="27">[1]!__p1</definedName>
    <definedName name="vic" localSheetId="31">[1]!__p1</definedName>
    <definedName name="vic" localSheetId="35">[1]!__p1</definedName>
    <definedName name="vic" localSheetId="33">[1]!__p1</definedName>
    <definedName name="vic" localSheetId="53">[1]!__p1</definedName>
    <definedName name="vic" localSheetId="29">[1]!__p1</definedName>
    <definedName name="vic" localSheetId="49">[1]!__p1</definedName>
    <definedName name="vic" localSheetId="6">[1]!__p1</definedName>
    <definedName name="vic" localSheetId="41">[1]!__p1</definedName>
    <definedName name="vic" localSheetId="8">[1]!__p1</definedName>
    <definedName name="vic" localSheetId="43">[1]!__p1</definedName>
    <definedName name="vic" localSheetId="10">[1]!__p1</definedName>
    <definedName name="vic" localSheetId="37">[1]!__p1</definedName>
    <definedName name="vic" localSheetId="12">[1]!__p1</definedName>
    <definedName name="vic" localSheetId="51">[1]!__p1</definedName>
    <definedName name="vic" localSheetId="14">[1]!__p1</definedName>
    <definedName name="vic" localSheetId="23">[1]!__p1</definedName>
    <definedName name="vic" localSheetId="55">[0]!__p1</definedName>
    <definedName name="vic" localSheetId="47">[1]!__p1</definedName>
    <definedName name="vic" localSheetId="18">[1]!__p1</definedName>
    <definedName name="vic" localSheetId="45">[1]!__p1</definedName>
    <definedName name="vic" localSheetId="16">[1]!__p1</definedName>
    <definedName name="vic">[0]!__p1</definedName>
    <definedName name="VIEW_1">#REF!</definedName>
    <definedName name="VIEW_2">#REF!</definedName>
    <definedName name="VIEW_3">#REF!</definedName>
    <definedName name="VIEW_4">#REF!</definedName>
    <definedName name="vintecir97">#REF!</definedName>
    <definedName name="vintecir98">#REF!</definedName>
    <definedName name="vintecpm97">#REF!</definedName>
    <definedName name="vintecpm98">#REF!</definedName>
    <definedName name="vintecpmmedia97">#REF!</definedName>
    <definedName name="vintetabela98">#REF!</definedName>
    <definedName name="vio" localSheetId="39">[1]!___p1</definedName>
    <definedName name="vio" localSheetId="20">[1]!___p1</definedName>
    <definedName name="vio" localSheetId="4">[1]!___p1</definedName>
    <definedName name="vio" localSheetId="25">[1]!___p1</definedName>
    <definedName name="vio" localSheetId="27">[1]!___p1</definedName>
    <definedName name="vio" localSheetId="31">[1]!___p1</definedName>
    <definedName name="vio" localSheetId="35">[1]!___p1</definedName>
    <definedName name="vio" localSheetId="33">[1]!___p1</definedName>
    <definedName name="vio" localSheetId="53">[1]!___p1</definedName>
    <definedName name="vio" localSheetId="29">[1]!___p1</definedName>
    <definedName name="vio" localSheetId="49">[1]!___p1</definedName>
    <definedName name="vio" localSheetId="6">[1]!___p1</definedName>
    <definedName name="vio" localSheetId="41">[1]!___p1</definedName>
    <definedName name="vio" localSheetId="8">[1]!___p1</definedName>
    <definedName name="vio" localSheetId="43">[1]!___p1</definedName>
    <definedName name="vio" localSheetId="10">[1]!___p1</definedName>
    <definedName name="vio" localSheetId="37">[1]!___p1</definedName>
    <definedName name="vio" localSheetId="12">[1]!___p1</definedName>
    <definedName name="vio" localSheetId="51">[1]!___p1</definedName>
    <definedName name="vio" localSheetId="14">[1]!___p1</definedName>
    <definedName name="vio" localSheetId="23">[1]!___p1</definedName>
    <definedName name="vio" localSheetId="55">[0]!___p1</definedName>
    <definedName name="vio" localSheetId="47">[1]!___p1</definedName>
    <definedName name="vio" localSheetId="18">[1]!___p1</definedName>
    <definedName name="vio" localSheetId="45">[1]!___p1</definedName>
    <definedName name="vio" localSheetId="16">[1]!___p1</definedName>
    <definedName name="vio">[0]!___p1</definedName>
    <definedName name="vio_1" localSheetId="39">_p1</definedName>
    <definedName name="vio_1" localSheetId="20">_p1</definedName>
    <definedName name="vio_1" localSheetId="4">_p1</definedName>
    <definedName name="vio_1" localSheetId="25">_p1</definedName>
    <definedName name="vio_1" localSheetId="27">_p1</definedName>
    <definedName name="vio_1" localSheetId="31">_p1</definedName>
    <definedName name="vio_1" localSheetId="35">_p1</definedName>
    <definedName name="vio_1" localSheetId="33">_p1</definedName>
    <definedName name="vio_1" localSheetId="53">_p1</definedName>
    <definedName name="vio_1" localSheetId="29">_p1</definedName>
    <definedName name="vio_1" localSheetId="49">_p1</definedName>
    <definedName name="vio_1" localSheetId="6">_p1</definedName>
    <definedName name="vio_1" localSheetId="41">_p1</definedName>
    <definedName name="vio_1" localSheetId="8">_p1</definedName>
    <definedName name="vio_1" localSheetId="43">_p1</definedName>
    <definedName name="vio_1" localSheetId="10">_p1</definedName>
    <definedName name="vio_1" localSheetId="37">_p1</definedName>
    <definedName name="vio_1" localSheetId="12">_p1</definedName>
    <definedName name="vio_1" localSheetId="51">_p1</definedName>
    <definedName name="vio_1" localSheetId="14">_p1</definedName>
    <definedName name="vio_1" localSheetId="23">_p1</definedName>
    <definedName name="vio_1" localSheetId="55">_p1</definedName>
    <definedName name="vio_1" localSheetId="47">_p1</definedName>
    <definedName name="vio_1" localSheetId="18">_p1</definedName>
    <definedName name="vio_1" localSheetId="45">_p1</definedName>
    <definedName name="vio_1" localSheetId="16">_p1</definedName>
    <definedName name="vio_1">_p1</definedName>
    <definedName name="vio_2">"_p1"</definedName>
    <definedName name="vio_4">"_p1"</definedName>
    <definedName name="VIP.EXAME97">#REF!</definedName>
    <definedName name="vipexame">#REF!</definedName>
    <definedName name="VIPEXAME96">#REF!</definedName>
    <definedName name="VIPEXAME97">#REF!</definedName>
    <definedName name="VIPEXAME98">#REF!</definedName>
    <definedName name="VIPEXAMECPM96">#REF!</definedName>
    <definedName name="VIPEXAMECPM97">#REF!</definedName>
    <definedName name="VIPEXAMECPM98">#REF!</definedName>
    <definedName name="VIPEXAMECPMMEDIA97">#REF!</definedName>
    <definedName name="VIPEXAMEMEDIA97">#REF!</definedName>
    <definedName name="VIPEXAMEMEDIA97CIRC">#REF!</definedName>
    <definedName name="VIPEXAMEMEDIA98CIRC">#REF!</definedName>
    <definedName name="vipexamemediacpm98">#REF!</definedName>
    <definedName name="visage">#REF!</definedName>
    <definedName name="visibilidade">#REF!</definedName>
    <definedName name="visio" localSheetId="25" hidden="1">{#N/A,#N/A,FALSE,"CARATUL";#N/A,#N/A,FALSE,"PROFIT AND LOSS";#N/A,#N/A,FALSE,"GRAFICO_PBT";#N/A,#N/A,FALSE,"EXPLIC.VARIANTE";#N/A,#N/A,FALSE,"GENERAL EXP.AREA"}</definedName>
    <definedName name="visio" localSheetId="27" hidden="1">{#N/A,#N/A,FALSE,"CARATUL";#N/A,#N/A,FALSE,"PROFIT AND LOSS";#N/A,#N/A,FALSE,"GRAFICO_PBT";#N/A,#N/A,FALSE,"EXPLIC.VARIANTE";#N/A,#N/A,FALSE,"GENERAL EXP.AREA"}</definedName>
    <definedName name="visio" localSheetId="31" hidden="1">{#N/A,#N/A,FALSE,"CARATUL";#N/A,#N/A,FALSE,"PROFIT AND LOSS";#N/A,#N/A,FALSE,"GRAFICO_PBT";#N/A,#N/A,FALSE,"EXPLIC.VARIANTE";#N/A,#N/A,FALSE,"GENERAL EXP.AREA"}</definedName>
    <definedName name="visio" localSheetId="29" hidden="1">{#N/A,#N/A,FALSE,"CARATUL";#N/A,#N/A,FALSE,"PROFIT AND LOSS";#N/A,#N/A,FALSE,"GRAFICO_PBT";#N/A,#N/A,FALSE,"EXPLIC.VARIANTE";#N/A,#N/A,FALSE,"GENERAL EXP.AREA"}</definedName>
    <definedName name="visio" localSheetId="23" hidden="1">{#N/A,#N/A,FALSE,"CARATUL";#N/A,#N/A,FALSE,"PROFIT AND LOSS";#N/A,#N/A,FALSE,"GRAFICO_PBT";#N/A,#N/A,FALSE,"EXPLIC.VARIANTE";#N/A,#N/A,FALSE,"GENERAL EXP.AREA"}</definedName>
    <definedName name="visio" localSheetId="55" hidden="1">{#N/A,#N/A,FALSE,"CARATUL";#N/A,#N/A,FALSE,"PROFIT AND LOSS";#N/A,#N/A,FALSE,"GRAFICO_PBT";#N/A,#N/A,FALSE,"EXPLIC.VARIANTE";#N/A,#N/A,FALSE,"GENERAL EXP.AREA"}</definedName>
    <definedName name="visio" hidden="1">{#N/A,#N/A,FALSE,"CARATUL";#N/A,#N/A,FALSE,"PROFIT AND LOSS";#N/A,#N/A,FALSE,"GRAFICO_PBT";#N/A,#N/A,FALSE,"EXPLIC.VARIANTE";#N/A,#N/A,FALSE,"GENERAL EXP.AREA"}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itorio" localSheetId="25" hidden="1">{"'crono'!$U$12:$W$20"}</definedName>
    <definedName name="vitorio" localSheetId="27" hidden="1">{"'crono'!$U$12:$W$20"}</definedName>
    <definedName name="vitorio" localSheetId="31" hidden="1">{"'crono'!$U$12:$W$20"}</definedName>
    <definedName name="vitorio" localSheetId="29" hidden="1">{"'crono'!$U$12:$W$20"}</definedName>
    <definedName name="vitorio" localSheetId="23" hidden="1">{"'crono'!$U$12:$W$20"}</definedName>
    <definedName name="vitorio" localSheetId="55" hidden="1">{"'crono'!$U$12:$W$20"}</definedName>
    <definedName name="vitorio" hidden="1">{"'crono'!$U$12:$W$20"}</definedName>
    <definedName name="vitorio_1" localSheetId="25" hidden="1">{"'crono'!$U$12:$W$20"}</definedName>
    <definedName name="vitorio_1" localSheetId="27" hidden="1">{"'crono'!$U$12:$W$20"}</definedName>
    <definedName name="vitorio_1" localSheetId="31" hidden="1">{"'crono'!$U$12:$W$20"}</definedName>
    <definedName name="vitorio_1" localSheetId="29" hidden="1">{"'crono'!$U$12:$W$20"}</definedName>
    <definedName name="vitorio_1" localSheetId="23" hidden="1">{"'crono'!$U$12:$W$20"}</definedName>
    <definedName name="vitorio_1" localSheetId="55" hidden="1">{"'crono'!$U$12:$W$20"}</definedName>
    <definedName name="vitorio_1" hidden="1">{"'crono'!$U$12:$W$20"}</definedName>
    <definedName name="vitorio_2" localSheetId="25" hidden="1">{"'crono'!$U$12:$W$20"}</definedName>
    <definedName name="vitorio_2" localSheetId="27" hidden="1">{"'crono'!$U$12:$W$20"}</definedName>
    <definedName name="vitorio_2" localSheetId="31" hidden="1">{"'crono'!$U$12:$W$20"}</definedName>
    <definedName name="vitorio_2" localSheetId="29" hidden="1">{"'crono'!$U$12:$W$20"}</definedName>
    <definedName name="vitorio_2" localSheetId="23" hidden="1">{"'crono'!$U$12:$W$20"}</definedName>
    <definedName name="vitorio_2" localSheetId="55" hidden="1">{"'crono'!$U$12:$W$20"}</definedName>
    <definedName name="vitorio_2" hidden="1">{"'crono'!$U$12:$W$20"}</definedName>
    <definedName name="vitorio_3" localSheetId="25" hidden="1">{"'crono'!$U$12:$W$20"}</definedName>
    <definedName name="vitorio_3" localSheetId="27" hidden="1">{"'crono'!$U$12:$W$20"}</definedName>
    <definedName name="vitorio_3" localSheetId="31" hidden="1">{"'crono'!$U$12:$W$20"}</definedName>
    <definedName name="vitorio_3" localSheetId="29" hidden="1">{"'crono'!$U$12:$W$20"}</definedName>
    <definedName name="vitorio_3" localSheetId="23" hidden="1">{"'crono'!$U$12:$W$20"}</definedName>
    <definedName name="vitorio_3" localSheetId="55" hidden="1">{"'crono'!$U$12:$W$20"}</definedName>
    <definedName name="vitorio_3" hidden="1">{"'crono'!$U$12:$W$20"}</definedName>
    <definedName name="vitorio_4" localSheetId="25" hidden="1">{"'crono'!$U$12:$W$20"}</definedName>
    <definedName name="vitorio_4" localSheetId="27" hidden="1">{"'crono'!$U$12:$W$20"}</definedName>
    <definedName name="vitorio_4" localSheetId="31" hidden="1">{"'crono'!$U$12:$W$20"}</definedName>
    <definedName name="vitorio_4" localSheetId="29" hidden="1">{"'crono'!$U$12:$W$20"}</definedName>
    <definedName name="vitorio_4" localSheetId="23" hidden="1">{"'crono'!$U$12:$W$20"}</definedName>
    <definedName name="vitorio_4" localSheetId="55" hidden="1">{"'crono'!$U$12:$W$20"}</definedName>
    <definedName name="vitorio_4" hidden="1">{"'crono'!$U$12:$W$20"}</definedName>
    <definedName name="vitorio_5" localSheetId="25" hidden="1">{"'crono'!$U$12:$W$20"}</definedName>
    <definedName name="vitorio_5" localSheetId="27" hidden="1">{"'crono'!$U$12:$W$20"}</definedName>
    <definedName name="vitorio_5" localSheetId="31" hidden="1">{"'crono'!$U$12:$W$20"}</definedName>
    <definedName name="vitorio_5" localSheetId="29" hidden="1">{"'crono'!$U$12:$W$20"}</definedName>
    <definedName name="vitorio_5" localSheetId="23" hidden="1">{"'crono'!$U$12:$W$20"}</definedName>
    <definedName name="vitorio_5" localSheetId="55" hidden="1">{"'crono'!$U$12:$W$20"}</definedName>
    <definedName name="vitorio_5" hidden="1">{"'crono'!$U$12:$W$20"}</definedName>
    <definedName name="VIU" localSheetId="39">[1]!_p1</definedName>
    <definedName name="VIU" localSheetId="20">[1]!_p1</definedName>
    <definedName name="VIU" localSheetId="4">[1]!_p1</definedName>
    <definedName name="VIU" localSheetId="25">[1]!_p1</definedName>
    <definedName name="VIU" localSheetId="27">[1]!_p1</definedName>
    <definedName name="VIU" localSheetId="31">[1]!_p1</definedName>
    <definedName name="VIU" localSheetId="35">[1]!_p1</definedName>
    <definedName name="VIU" localSheetId="33">[1]!_p1</definedName>
    <definedName name="VIU" localSheetId="53">[1]!_p1</definedName>
    <definedName name="VIU" localSheetId="29">[1]!_p1</definedName>
    <definedName name="VIU" localSheetId="49">[1]!_p1</definedName>
    <definedName name="VIU" localSheetId="6">[1]!_p1</definedName>
    <definedName name="VIU" localSheetId="41">[1]!_p1</definedName>
    <definedName name="VIU" localSheetId="8">[1]!_p1</definedName>
    <definedName name="VIU" localSheetId="43">[1]!_p1</definedName>
    <definedName name="VIU" localSheetId="10">[1]!_p1</definedName>
    <definedName name="VIU" localSheetId="37">[1]!_p1</definedName>
    <definedName name="VIU" localSheetId="12">[1]!_p1</definedName>
    <definedName name="VIU" localSheetId="51">[1]!_p1</definedName>
    <definedName name="VIU" localSheetId="14">[1]!_p1</definedName>
    <definedName name="VIU" localSheetId="23">[1]!_p1</definedName>
    <definedName name="VIU" localSheetId="55">[0]!_p1</definedName>
    <definedName name="VIU" localSheetId="47">[1]!_p1</definedName>
    <definedName name="VIU" localSheetId="18">[1]!_p1</definedName>
    <definedName name="VIU" localSheetId="45">[1]!_p1</definedName>
    <definedName name="VIU" localSheetId="16">[1]!_p1</definedName>
    <definedName name="VIU">[0]!_p1</definedName>
    <definedName name="VIVA">#REF!</definedName>
    <definedName name="vivo" localSheetId="39">[1]!_p1</definedName>
    <definedName name="vivo" localSheetId="20">[1]!_p1</definedName>
    <definedName name="vivo" localSheetId="4">[1]!_p1</definedName>
    <definedName name="vivo" localSheetId="25">[1]!_p1</definedName>
    <definedName name="vivo" localSheetId="27">[1]!_p1</definedName>
    <definedName name="vivo" localSheetId="31">[1]!_p1</definedName>
    <definedName name="vivo" localSheetId="35">[1]!_p1</definedName>
    <definedName name="vivo" localSheetId="33">[1]!_p1</definedName>
    <definedName name="vivo" localSheetId="53">[1]!_p1</definedName>
    <definedName name="vivo" localSheetId="29">[1]!_p1</definedName>
    <definedName name="vivo" localSheetId="49">[1]!_p1</definedName>
    <definedName name="vivo" localSheetId="6">[1]!_p1</definedName>
    <definedName name="vivo" localSheetId="41">[1]!_p1</definedName>
    <definedName name="vivo" localSheetId="8">[1]!_p1</definedName>
    <definedName name="vivo" localSheetId="43">[1]!_p1</definedName>
    <definedName name="vivo" localSheetId="10">[1]!_p1</definedName>
    <definedName name="vivo" localSheetId="37">[1]!_p1</definedName>
    <definedName name="vivo" localSheetId="12">[1]!_p1</definedName>
    <definedName name="vivo" localSheetId="51">[1]!_p1</definedName>
    <definedName name="vivo" localSheetId="14">[1]!_p1</definedName>
    <definedName name="vivo" localSheetId="23">[1]!_p1</definedName>
    <definedName name="vivo" localSheetId="55">[0]!_p1</definedName>
    <definedName name="vivo" localSheetId="47">[1]!_p1</definedName>
    <definedName name="vivo" localSheetId="18">[1]!_p1</definedName>
    <definedName name="vivo" localSheetId="45">[1]!_p1</definedName>
    <definedName name="vivo" localSheetId="16">[1]!_p1</definedName>
    <definedName name="vivo">[0]!_p1</definedName>
    <definedName name="vivo_1">#N/A</definedName>
    <definedName name="vivo_10">#N/A</definedName>
    <definedName name="vivo_12">#N/A</definedName>
    <definedName name="vivo_15">#N/A</definedName>
    <definedName name="vivo_16">#N/A</definedName>
    <definedName name="vivo_17">#N/A</definedName>
    <definedName name="vivo_18">#N/A</definedName>
    <definedName name="vivo_19">#N/A</definedName>
    <definedName name="vivo_2">#N/A</definedName>
    <definedName name="vivo_20">#N/A</definedName>
    <definedName name="vivo_21">#N/A</definedName>
    <definedName name="vivo_22">#N/A</definedName>
    <definedName name="vivo_3">#N/A</definedName>
    <definedName name="vivo_4">#N/A</definedName>
    <definedName name="vivo_7">#N/A</definedName>
    <definedName name="vivo_8">#N/A</definedName>
    <definedName name="vivo_alternativos" localSheetId="39">[1]!_p1</definedName>
    <definedName name="vivo_alternativos" localSheetId="20">[1]!_p1</definedName>
    <definedName name="vivo_alternativos" localSheetId="4">[1]!_p1</definedName>
    <definedName name="vivo_alternativos" localSheetId="25">[1]!_p1</definedName>
    <definedName name="vivo_alternativos" localSheetId="27">[1]!_p1</definedName>
    <definedName name="vivo_alternativos" localSheetId="31">[1]!_p1</definedName>
    <definedName name="vivo_alternativos" localSheetId="35">[1]!_p1</definedName>
    <definedName name="vivo_alternativos" localSheetId="33">[1]!_p1</definedName>
    <definedName name="vivo_alternativos" localSheetId="53">[1]!_p1</definedName>
    <definedName name="vivo_alternativos" localSheetId="29">[1]!_p1</definedName>
    <definedName name="vivo_alternativos" localSheetId="49">[1]!_p1</definedName>
    <definedName name="vivo_alternativos" localSheetId="6">[1]!_p1</definedName>
    <definedName name="vivo_alternativos" localSheetId="41">[1]!_p1</definedName>
    <definedName name="vivo_alternativos" localSheetId="8">[1]!_p1</definedName>
    <definedName name="vivo_alternativos" localSheetId="43">[1]!_p1</definedName>
    <definedName name="vivo_alternativos" localSheetId="10">[1]!_p1</definedName>
    <definedName name="vivo_alternativos" localSheetId="37">[1]!_p1</definedName>
    <definedName name="vivo_alternativos" localSheetId="12">[1]!_p1</definedName>
    <definedName name="vivo_alternativos" localSheetId="51">[1]!_p1</definedName>
    <definedName name="vivo_alternativos" localSheetId="14">[1]!_p1</definedName>
    <definedName name="vivo_alternativos" localSheetId="23">[1]!_p1</definedName>
    <definedName name="vivo_alternativos" localSheetId="55">[0]!_p1</definedName>
    <definedName name="vivo_alternativos" localSheetId="47">[1]!_p1</definedName>
    <definedName name="vivo_alternativos" localSheetId="18">[1]!_p1</definedName>
    <definedName name="vivo_alternativos" localSheetId="45">[1]!_p1</definedName>
    <definedName name="vivo_alternativos" localSheetId="16">[1]!_p1</definedName>
    <definedName name="vivo_alternativos">[0]!_p1</definedName>
    <definedName name="vivo_alternativos_1" localSheetId="39">_p1</definedName>
    <definedName name="vivo_alternativos_1" localSheetId="20">_p1</definedName>
    <definedName name="vivo_alternativos_1" localSheetId="4">_p1</definedName>
    <definedName name="vivo_alternativos_1" localSheetId="25">_p1</definedName>
    <definedName name="vivo_alternativos_1" localSheetId="27">_p1</definedName>
    <definedName name="vivo_alternativos_1" localSheetId="31">_p1</definedName>
    <definedName name="vivo_alternativos_1" localSheetId="35">_p1</definedName>
    <definedName name="vivo_alternativos_1" localSheetId="33">_p1</definedName>
    <definedName name="vivo_alternativos_1" localSheetId="53">_p1</definedName>
    <definedName name="vivo_alternativos_1" localSheetId="29">_p1</definedName>
    <definedName name="vivo_alternativos_1" localSheetId="49">_p1</definedName>
    <definedName name="vivo_alternativos_1" localSheetId="6">_p1</definedName>
    <definedName name="vivo_alternativos_1" localSheetId="41">_p1</definedName>
    <definedName name="vivo_alternativos_1" localSheetId="8">_p1</definedName>
    <definedName name="vivo_alternativos_1" localSheetId="43">_p1</definedName>
    <definedName name="vivo_alternativos_1" localSheetId="10">_p1</definedName>
    <definedName name="vivo_alternativos_1" localSheetId="37">_p1</definedName>
    <definedName name="vivo_alternativos_1" localSheetId="12">_p1</definedName>
    <definedName name="vivo_alternativos_1" localSheetId="51">_p1</definedName>
    <definedName name="vivo_alternativos_1" localSheetId="14">_p1</definedName>
    <definedName name="vivo_alternativos_1" localSheetId="23">_p1</definedName>
    <definedName name="vivo_alternativos_1" localSheetId="55">_p1</definedName>
    <definedName name="vivo_alternativos_1" localSheetId="47">_p1</definedName>
    <definedName name="vivo_alternativos_1" localSheetId="18">_p1</definedName>
    <definedName name="vivo_alternativos_1" localSheetId="45">_p1</definedName>
    <definedName name="vivo_alternativos_1" localSheetId="16">_p1</definedName>
    <definedName name="vivo_alternativos_1">_p1</definedName>
    <definedName name="vivo_alternativos_10">#N/A</definedName>
    <definedName name="vivo_alternativos_16">#N/A</definedName>
    <definedName name="vivo_alternativos_19">#N/A</definedName>
    <definedName name="vivo_alternativos_2">"_p1"</definedName>
    <definedName name="vivo_alternativos_22">#N/A</definedName>
    <definedName name="vivo_alternativos_3">#N/A</definedName>
    <definedName name="vivo_alternativos_4">"_p1"</definedName>
    <definedName name="vivo_conf" localSheetId="39">[1]!_p1</definedName>
    <definedName name="vivo_conf" localSheetId="20">[1]!_p1</definedName>
    <definedName name="vivo_conf" localSheetId="4">[1]!_p1</definedName>
    <definedName name="vivo_conf" localSheetId="25">[1]!_p1</definedName>
    <definedName name="vivo_conf" localSheetId="27">[1]!_p1</definedName>
    <definedName name="vivo_conf" localSheetId="31">[1]!_p1</definedName>
    <definedName name="vivo_conf" localSheetId="35">[1]!_p1</definedName>
    <definedName name="vivo_conf" localSheetId="33">[1]!_p1</definedName>
    <definedName name="vivo_conf" localSheetId="53">[1]!_p1</definedName>
    <definedName name="vivo_conf" localSheetId="29">[1]!_p1</definedName>
    <definedName name="vivo_conf" localSheetId="49">[1]!_p1</definedName>
    <definedName name="vivo_conf" localSheetId="6">[1]!_p1</definedName>
    <definedName name="vivo_conf" localSheetId="41">[1]!_p1</definedName>
    <definedName name="vivo_conf" localSheetId="8">[1]!_p1</definedName>
    <definedName name="vivo_conf" localSheetId="43">[1]!_p1</definedName>
    <definedName name="vivo_conf" localSheetId="10">[1]!_p1</definedName>
    <definedName name="vivo_conf" localSheetId="37">[1]!_p1</definedName>
    <definedName name="vivo_conf" localSheetId="12">[1]!_p1</definedName>
    <definedName name="vivo_conf" localSheetId="51">[1]!_p1</definedName>
    <definedName name="vivo_conf" localSheetId="14">[1]!_p1</definedName>
    <definedName name="vivo_conf" localSheetId="23">[1]!_p1</definedName>
    <definedName name="vivo_conf" localSheetId="55">[0]!_p1</definedName>
    <definedName name="vivo_conf" localSheetId="47">[1]!_p1</definedName>
    <definedName name="vivo_conf" localSheetId="18">[1]!_p1</definedName>
    <definedName name="vivo_conf" localSheetId="45">[1]!_p1</definedName>
    <definedName name="vivo_conf" localSheetId="16">[1]!_p1</definedName>
    <definedName name="vivo_conf">[0]!_p1</definedName>
    <definedName name="vivo_conf_1" localSheetId="39">_p1</definedName>
    <definedName name="vivo_conf_1" localSheetId="20">_p1</definedName>
    <definedName name="vivo_conf_1" localSheetId="4">_p1</definedName>
    <definedName name="vivo_conf_1" localSheetId="25">_p1</definedName>
    <definedName name="vivo_conf_1" localSheetId="27">_p1</definedName>
    <definedName name="vivo_conf_1" localSheetId="31">_p1</definedName>
    <definedName name="vivo_conf_1" localSheetId="35">_p1</definedName>
    <definedName name="vivo_conf_1" localSheetId="33">_p1</definedName>
    <definedName name="vivo_conf_1" localSheetId="53">_p1</definedName>
    <definedName name="vivo_conf_1" localSheetId="29">_p1</definedName>
    <definedName name="vivo_conf_1" localSheetId="49">_p1</definedName>
    <definedName name="vivo_conf_1" localSheetId="6">_p1</definedName>
    <definedName name="vivo_conf_1" localSheetId="41">_p1</definedName>
    <definedName name="vivo_conf_1" localSheetId="8">_p1</definedName>
    <definedName name="vivo_conf_1" localSheetId="43">_p1</definedName>
    <definedName name="vivo_conf_1" localSheetId="10">_p1</definedName>
    <definedName name="vivo_conf_1" localSheetId="37">_p1</definedName>
    <definedName name="vivo_conf_1" localSheetId="12">_p1</definedName>
    <definedName name="vivo_conf_1" localSheetId="51">_p1</definedName>
    <definedName name="vivo_conf_1" localSheetId="14">_p1</definedName>
    <definedName name="vivo_conf_1" localSheetId="23">_p1</definedName>
    <definedName name="vivo_conf_1" localSheetId="55">_p1</definedName>
    <definedName name="vivo_conf_1" localSheetId="47">_p1</definedName>
    <definedName name="vivo_conf_1" localSheetId="18">_p1</definedName>
    <definedName name="vivo_conf_1" localSheetId="45">_p1</definedName>
    <definedName name="vivo_conf_1" localSheetId="16">_p1</definedName>
    <definedName name="vivo_conf_1">_p1</definedName>
    <definedName name="vivo_conf_10">#N/A</definedName>
    <definedName name="vivo_conf_16">#N/A</definedName>
    <definedName name="vivo_conf_19">#N/A</definedName>
    <definedName name="vivo_conf_2">"_p1"</definedName>
    <definedName name="vivo_conf_22">#N/A</definedName>
    <definedName name="vivo_conf_3">#N/A</definedName>
    <definedName name="vivo_conf_4">"_p1"</definedName>
    <definedName name="VIVO_NÃO" localSheetId="39">[1]!_p1</definedName>
    <definedName name="VIVO_NÃO" localSheetId="20">[1]!_p1</definedName>
    <definedName name="VIVO_NÃO" localSheetId="4">[1]!_p1</definedName>
    <definedName name="VIVO_NÃO" localSheetId="25">[1]!_p1</definedName>
    <definedName name="VIVO_NÃO" localSheetId="27">[1]!_p1</definedName>
    <definedName name="VIVO_NÃO" localSheetId="31">[1]!_p1</definedName>
    <definedName name="VIVO_NÃO" localSheetId="35">[1]!_p1</definedName>
    <definedName name="VIVO_NÃO" localSheetId="33">[1]!_p1</definedName>
    <definedName name="VIVO_NÃO" localSheetId="53">[1]!_p1</definedName>
    <definedName name="VIVO_NÃO" localSheetId="29">[1]!_p1</definedName>
    <definedName name="VIVO_NÃO" localSheetId="49">[1]!_p1</definedName>
    <definedName name="VIVO_NÃO" localSheetId="6">[1]!_p1</definedName>
    <definedName name="VIVO_NÃO" localSheetId="41">[1]!_p1</definedName>
    <definedName name="VIVO_NÃO" localSheetId="8">[1]!_p1</definedName>
    <definedName name="VIVO_NÃO" localSheetId="43">[1]!_p1</definedName>
    <definedName name="VIVO_NÃO" localSheetId="10">[1]!_p1</definedName>
    <definedName name="VIVO_NÃO" localSheetId="37">[1]!_p1</definedName>
    <definedName name="VIVO_NÃO" localSheetId="12">[1]!_p1</definedName>
    <definedName name="VIVO_NÃO" localSheetId="51">[1]!_p1</definedName>
    <definedName name="VIVO_NÃO" localSheetId="14">[1]!_p1</definedName>
    <definedName name="VIVO_NÃO" localSheetId="23">[1]!_p1</definedName>
    <definedName name="VIVO_NÃO" localSheetId="55">[0]!_p1</definedName>
    <definedName name="VIVO_NÃO" localSheetId="47">[1]!_p1</definedName>
    <definedName name="VIVO_NÃO" localSheetId="18">[1]!_p1</definedName>
    <definedName name="VIVO_NÃO" localSheetId="45">[1]!_p1</definedName>
    <definedName name="VIVO_NÃO" localSheetId="16">[1]!_p1</definedName>
    <definedName name="VIVO_NÃO">[0]!_p1</definedName>
    <definedName name="VIVO_NÃO_1" localSheetId="39">_p1</definedName>
    <definedName name="VIVO_NÃO_1" localSheetId="20">_p1</definedName>
    <definedName name="VIVO_NÃO_1" localSheetId="4">_p1</definedName>
    <definedName name="VIVO_NÃO_1" localSheetId="25">_p1</definedName>
    <definedName name="VIVO_NÃO_1" localSheetId="27">_p1</definedName>
    <definedName name="VIVO_NÃO_1" localSheetId="31">_p1</definedName>
    <definedName name="VIVO_NÃO_1" localSheetId="35">_p1</definedName>
    <definedName name="VIVO_NÃO_1" localSheetId="33">_p1</definedName>
    <definedName name="VIVO_NÃO_1" localSheetId="53">_p1</definedName>
    <definedName name="VIVO_NÃO_1" localSheetId="29">_p1</definedName>
    <definedName name="VIVO_NÃO_1" localSheetId="49">_p1</definedName>
    <definedName name="VIVO_NÃO_1" localSheetId="6">_p1</definedName>
    <definedName name="VIVO_NÃO_1" localSheetId="41">_p1</definedName>
    <definedName name="VIVO_NÃO_1" localSheetId="8">_p1</definedName>
    <definedName name="VIVO_NÃO_1" localSheetId="43">_p1</definedName>
    <definedName name="VIVO_NÃO_1" localSheetId="10">_p1</definedName>
    <definedName name="VIVO_NÃO_1" localSheetId="37">_p1</definedName>
    <definedName name="VIVO_NÃO_1" localSheetId="12">_p1</definedName>
    <definedName name="VIVO_NÃO_1" localSheetId="51">_p1</definedName>
    <definedName name="VIVO_NÃO_1" localSheetId="14">_p1</definedName>
    <definedName name="VIVO_NÃO_1" localSheetId="23">_p1</definedName>
    <definedName name="VIVO_NÃO_1" localSheetId="55">_p1</definedName>
    <definedName name="VIVO_NÃO_1" localSheetId="47">_p1</definedName>
    <definedName name="VIVO_NÃO_1" localSheetId="18">_p1</definedName>
    <definedName name="VIVO_NÃO_1" localSheetId="45">_p1</definedName>
    <definedName name="VIVO_NÃO_1" localSheetId="16">_p1</definedName>
    <definedName name="VIVO_NÃO_1">_p1</definedName>
    <definedName name="VIVO_NÃO_10">#N/A</definedName>
    <definedName name="VIVO_NÃO_16">#N/A</definedName>
    <definedName name="VIVO_NÃO_19">#N/A</definedName>
    <definedName name="VIVO_NÃO_2">"_p1"</definedName>
    <definedName name="VIVO_NÃO_22">#N/A</definedName>
    <definedName name="VIVO_NÃO_3">#N/A</definedName>
    <definedName name="VIVO_NÃO_4">"_p1"</definedName>
    <definedName name="VIVO2" localSheetId="39">[1]!_p1</definedName>
    <definedName name="VIVO2" localSheetId="20">[1]!_p1</definedName>
    <definedName name="VIVO2" localSheetId="4">[1]!_p1</definedName>
    <definedName name="VIVO2" localSheetId="25">[1]!_p1</definedName>
    <definedName name="VIVO2" localSheetId="27">[1]!_p1</definedName>
    <definedName name="VIVO2" localSheetId="31">[1]!_p1</definedName>
    <definedName name="VIVO2" localSheetId="35">[1]!_p1</definedName>
    <definedName name="VIVO2" localSheetId="33">[1]!_p1</definedName>
    <definedName name="VIVO2" localSheetId="53">[1]!_p1</definedName>
    <definedName name="VIVO2" localSheetId="29">[1]!_p1</definedName>
    <definedName name="VIVO2" localSheetId="49">[1]!_p1</definedName>
    <definedName name="VIVO2" localSheetId="6">[1]!_p1</definedName>
    <definedName name="VIVO2" localSheetId="41">[1]!_p1</definedName>
    <definedName name="VIVO2" localSheetId="8">[1]!_p1</definedName>
    <definedName name="VIVO2" localSheetId="43">[1]!_p1</definedName>
    <definedName name="VIVO2" localSheetId="10">[1]!_p1</definedName>
    <definedName name="VIVO2" localSheetId="37">[1]!_p1</definedName>
    <definedName name="VIVO2" localSheetId="12">[1]!_p1</definedName>
    <definedName name="VIVO2" localSheetId="51">[1]!_p1</definedName>
    <definedName name="VIVO2" localSheetId="14">[1]!_p1</definedName>
    <definedName name="VIVO2" localSheetId="23">[1]!_p1</definedName>
    <definedName name="VIVO2" localSheetId="55">[0]!_p1</definedName>
    <definedName name="VIVO2" localSheetId="47">[1]!_p1</definedName>
    <definedName name="VIVO2" localSheetId="18">[1]!_p1</definedName>
    <definedName name="VIVO2" localSheetId="45">[1]!_p1</definedName>
    <definedName name="VIVO2" localSheetId="16">[1]!_p1</definedName>
    <definedName name="VIVO2">[0]!_p1</definedName>
    <definedName name="VIVO2_1" localSheetId="39">_p1</definedName>
    <definedName name="VIVO2_1" localSheetId="20">_p1</definedName>
    <definedName name="VIVO2_1" localSheetId="4">_p1</definedName>
    <definedName name="VIVO2_1" localSheetId="25">_p1</definedName>
    <definedName name="VIVO2_1" localSheetId="27">_p1</definedName>
    <definedName name="VIVO2_1" localSheetId="31">_p1</definedName>
    <definedName name="VIVO2_1" localSheetId="35">_p1</definedName>
    <definedName name="VIVO2_1" localSheetId="33">_p1</definedName>
    <definedName name="VIVO2_1" localSheetId="53">_p1</definedName>
    <definedName name="VIVO2_1" localSheetId="29">_p1</definedName>
    <definedName name="VIVO2_1" localSheetId="49">_p1</definedName>
    <definedName name="VIVO2_1" localSheetId="6">_p1</definedName>
    <definedName name="VIVO2_1" localSheetId="41">_p1</definedName>
    <definedName name="VIVO2_1" localSheetId="8">_p1</definedName>
    <definedName name="VIVO2_1" localSheetId="43">_p1</definedName>
    <definedName name="VIVO2_1" localSheetId="10">_p1</definedName>
    <definedName name="VIVO2_1" localSheetId="37">_p1</definedName>
    <definedName name="VIVO2_1" localSheetId="12">_p1</definedName>
    <definedName name="VIVO2_1" localSheetId="51">_p1</definedName>
    <definedName name="VIVO2_1" localSheetId="14">_p1</definedName>
    <definedName name="VIVO2_1" localSheetId="23">_p1</definedName>
    <definedName name="VIVO2_1" localSheetId="55">_p1</definedName>
    <definedName name="VIVO2_1" localSheetId="47">_p1</definedName>
    <definedName name="VIVO2_1" localSheetId="18">_p1</definedName>
    <definedName name="VIVO2_1" localSheetId="45">_p1</definedName>
    <definedName name="VIVO2_1" localSheetId="16">_p1</definedName>
    <definedName name="VIVO2_1">_p1</definedName>
    <definedName name="VIVO2_10">#N/A</definedName>
    <definedName name="VIVO2_16">#N/A</definedName>
    <definedName name="VIVO2_19">#N/A</definedName>
    <definedName name="VIVO2_2">"_p1"</definedName>
    <definedName name="VIVO2_22">#N/A</definedName>
    <definedName name="VIVO2_3">#N/A</definedName>
    <definedName name="VIVO2_4">"_p1"</definedName>
    <definedName name="vivo3" localSheetId="39">[1]!_p1</definedName>
    <definedName name="vivo3" localSheetId="20">[1]!_p1</definedName>
    <definedName name="vivo3" localSheetId="4">[1]!_p1</definedName>
    <definedName name="vivo3" localSheetId="25">[1]!_p1</definedName>
    <definedName name="vivo3" localSheetId="27">[1]!_p1</definedName>
    <definedName name="vivo3" localSheetId="31">[1]!_p1</definedName>
    <definedName name="vivo3" localSheetId="35">[1]!_p1</definedName>
    <definedName name="vivo3" localSheetId="33">[1]!_p1</definedName>
    <definedName name="vivo3" localSheetId="53">[1]!_p1</definedName>
    <definedName name="vivo3" localSheetId="29">[1]!_p1</definedName>
    <definedName name="vivo3" localSheetId="49">[1]!_p1</definedName>
    <definedName name="vivo3" localSheetId="6">[1]!_p1</definedName>
    <definedName name="vivo3" localSheetId="41">[1]!_p1</definedName>
    <definedName name="vivo3" localSheetId="8">[1]!_p1</definedName>
    <definedName name="vivo3" localSheetId="43">[1]!_p1</definedName>
    <definedName name="vivo3" localSheetId="10">[1]!_p1</definedName>
    <definedName name="vivo3" localSheetId="37">[1]!_p1</definedName>
    <definedName name="vivo3" localSheetId="12">[1]!_p1</definedName>
    <definedName name="vivo3" localSheetId="51">[1]!_p1</definedName>
    <definedName name="vivo3" localSheetId="14">[1]!_p1</definedName>
    <definedName name="vivo3" localSheetId="23">[1]!_p1</definedName>
    <definedName name="vivo3" localSheetId="55">[0]!_p1</definedName>
    <definedName name="vivo3" localSheetId="47">[1]!_p1</definedName>
    <definedName name="vivo3" localSheetId="18">[1]!_p1</definedName>
    <definedName name="vivo3" localSheetId="45">[1]!_p1</definedName>
    <definedName name="vivo3" localSheetId="16">[1]!_p1</definedName>
    <definedName name="vivo3">[0]!_p1</definedName>
    <definedName name="vivo36" localSheetId="39">[1]!_p1</definedName>
    <definedName name="vivo36" localSheetId="20">[1]!_p1</definedName>
    <definedName name="vivo36" localSheetId="4">[1]!_p1</definedName>
    <definedName name="vivo36" localSheetId="25">[1]!_p1</definedName>
    <definedName name="vivo36" localSheetId="27">[1]!_p1</definedName>
    <definedName name="vivo36" localSheetId="31">[1]!_p1</definedName>
    <definedName name="vivo36" localSheetId="35">[1]!_p1</definedName>
    <definedName name="vivo36" localSheetId="33">[1]!_p1</definedName>
    <definedName name="vivo36" localSheetId="53">[1]!_p1</definedName>
    <definedName name="vivo36" localSheetId="29">[1]!_p1</definedName>
    <definedName name="vivo36" localSheetId="49">[1]!_p1</definedName>
    <definedName name="vivo36" localSheetId="6">[1]!_p1</definedName>
    <definedName name="vivo36" localSheetId="41">[1]!_p1</definedName>
    <definedName name="vivo36" localSheetId="8">[1]!_p1</definedName>
    <definedName name="vivo36" localSheetId="43">[1]!_p1</definedName>
    <definedName name="vivo36" localSheetId="10">[1]!_p1</definedName>
    <definedName name="vivo36" localSheetId="37">[1]!_p1</definedName>
    <definedName name="vivo36" localSheetId="12">[1]!_p1</definedName>
    <definedName name="vivo36" localSheetId="51">[1]!_p1</definedName>
    <definedName name="vivo36" localSheetId="14">[1]!_p1</definedName>
    <definedName name="vivo36" localSheetId="23">[1]!_p1</definedName>
    <definedName name="vivo36" localSheetId="55">[0]!_p1</definedName>
    <definedName name="vivo36" localSheetId="47">[1]!_p1</definedName>
    <definedName name="vivo36" localSheetId="18">[1]!_p1</definedName>
    <definedName name="vivo36" localSheetId="45">[1]!_p1</definedName>
    <definedName name="vivo36" localSheetId="16">[1]!_p1</definedName>
    <definedName name="vivo36">[0]!_p1</definedName>
    <definedName name="vivo36_1" localSheetId="39">_p1</definedName>
    <definedName name="vivo36_1" localSheetId="20">_p1</definedName>
    <definedName name="vivo36_1" localSheetId="4">_p1</definedName>
    <definedName name="vivo36_1" localSheetId="25">_p1</definedName>
    <definedName name="vivo36_1" localSheetId="27">_p1</definedName>
    <definedName name="vivo36_1" localSheetId="31">_p1</definedName>
    <definedName name="vivo36_1" localSheetId="35">_p1</definedName>
    <definedName name="vivo36_1" localSheetId="33">_p1</definedName>
    <definedName name="vivo36_1" localSheetId="53">_p1</definedName>
    <definedName name="vivo36_1" localSheetId="29">_p1</definedName>
    <definedName name="vivo36_1" localSheetId="49">_p1</definedName>
    <definedName name="vivo36_1" localSheetId="6">_p1</definedName>
    <definedName name="vivo36_1" localSheetId="41">_p1</definedName>
    <definedName name="vivo36_1" localSheetId="8">_p1</definedName>
    <definedName name="vivo36_1" localSheetId="43">_p1</definedName>
    <definedName name="vivo36_1" localSheetId="10">_p1</definedName>
    <definedName name="vivo36_1" localSheetId="37">_p1</definedName>
    <definedName name="vivo36_1" localSheetId="12">_p1</definedName>
    <definedName name="vivo36_1" localSheetId="51">_p1</definedName>
    <definedName name="vivo36_1" localSheetId="14">_p1</definedName>
    <definedName name="vivo36_1" localSheetId="23">_p1</definedName>
    <definedName name="vivo36_1" localSheetId="55">_p1</definedName>
    <definedName name="vivo36_1" localSheetId="47">_p1</definedName>
    <definedName name="vivo36_1" localSheetId="18">_p1</definedName>
    <definedName name="vivo36_1" localSheetId="45">_p1</definedName>
    <definedName name="vivo36_1" localSheetId="16">_p1</definedName>
    <definedName name="vivo36_1">_p1</definedName>
    <definedName name="vivo36_10">#N/A</definedName>
    <definedName name="vivo36_15">#N/A</definedName>
    <definedName name="vivo36_16">#N/A</definedName>
    <definedName name="vivo36_17">#N/A</definedName>
    <definedName name="vivo36_18">#N/A</definedName>
    <definedName name="vivo36_19">#N/A</definedName>
    <definedName name="vivo36_2">#N/A</definedName>
    <definedName name="vivo36_22">#N/A</definedName>
    <definedName name="vivo36_3">#N/A</definedName>
    <definedName name="vivo36_4">#N/A</definedName>
    <definedName name="VJCCHGC">#REF!</definedName>
    <definedName name="vjuikuoilk">#REF!</definedName>
    <definedName name="VL">#REF!</definedName>
    <definedName name="VLP">#REF!</definedName>
    <definedName name="VN">#REF!</definedName>
    <definedName name="vngfyhf">#REF!</definedName>
    <definedName name="vnghjngf">#REF!</definedName>
    <definedName name="Volume">#REF!</definedName>
    <definedName name="VPC2009Psalua" localSheetId="25" hidden="1">{#N/A,#N/A,FALSE,"model"}</definedName>
    <definedName name="VPC2009Psalua" localSheetId="27" hidden="1">{#N/A,#N/A,FALSE,"model"}</definedName>
    <definedName name="VPC2009Psalua" localSheetId="31" hidden="1">{#N/A,#N/A,FALSE,"model"}</definedName>
    <definedName name="VPC2009Psalua" localSheetId="29" hidden="1">{#N/A,#N/A,FALSE,"model"}</definedName>
    <definedName name="VPC2009Psalua" localSheetId="23" hidden="1">{#N/A,#N/A,FALSE,"model"}</definedName>
    <definedName name="VPC2009Psalua" localSheetId="55" hidden="1">{#N/A,#N/A,FALSE,"model"}</definedName>
    <definedName name="VPC2009Psalua" hidden="1">{#N/A,#N/A,FALSE,"model"}</definedName>
    <definedName name="VPNArpu">#REF!</definedName>
    <definedName name="VPNAveConec">#REF!</definedName>
    <definedName name="VPNBeginConec">#REF!</definedName>
    <definedName name="VPNCancel">#REF!</definedName>
    <definedName name="VPNCapex">#REF!</definedName>
    <definedName name="VPNGrossAdd">#REF!</definedName>
    <definedName name="VPNGrossRev">#REF!</definedName>
    <definedName name="VPNNetRev">#REF!</definedName>
    <definedName name="VPRAB">#REF!</definedName>
    <definedName name="VPRAC">#REF!</definedName>
    <definedName name="VPRC">#REF!</definedName>
    <definedName name="VPRD">#REF!</definedName>
    <definedName name="VPRG">#REF!</definedName>
    <definedName name="VPRH">#REF!</definedName>
    <definedName name="VPRM">#REF!</definedName>
    <definedName name="VPRN">#REF!</definedName>
    <definedName name="VPRP">#REF!</definedName>
    <definedName name="vr">#REF!</definedName>
    <definedName name="vrt">#REF!</definedName>
    <definedName name="vsdetfr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etfr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dfew" localSheetId="25" hidden="1">{"'Janeiro'!$A$1:$I$153"}</definedName>
    <definedName name="vsdfew" localSheetId="27" hidden="1">{"'Janeiro'!$A$1:$I$153"}</definedName>
    <definedName name="vsdfew" localSheetId="31" hidden="1">{"'Janeiro'!$A$1:$I$153"}</definedName>
    <definedName name="vsdfew" localSheetId="29" hidden="1">{"'Janeiro'!$A$1:$I$153"}</definedName>
    <definedName name="vsdfew" localSheetId="23" hidden="1">{"'Janeiro'!$A$1:$I$153"}</definedName>
    <definedName name="vsdfew" localSheetId="55" hidden="1">{"'Janeiro'!$A$1:$I$153"}</definedName>
    <definedName name="vsdfew" hidden="1">{"'Janeiro'!$A$1:$I$153"}</definedName>
    <definedName name="VSEDGTERT">#REF!</definedName>
    <definedName name="vsefwet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sefwet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vujuijk">#REF!</definedName>
    <definedName name="VUMscenario">#REF!</definedName>
    <definedName name="vv" localSheetId="39">[1]!_p1</definedName>
    <definedName name="vv" localSheetId="20">[1]!_p1</definedName>
    <definedName name="vv" localSheetId="4">[1]!_p1</definedName>
    <definedName name="vv" localSheetId="25">[1]!_p1</definedName>
    <definedName name="vv" localSheetId="27">[1]!_p1</definedName>
    <definedName name="vv" localSheetId="31">[1]!_p1</definedName>
    <definedName name="vv" localSheetId="35">[1]!_p1</definedName>
    <definedName name="vv" localSheetId="33">[1]!_p1</definedName>
    <definedName name="vv" localSheetId="53">[1]!_p1</definedName>
    <definedName name="vv" localSheetId="29">[1]!_p1</definedName>
    <definedName name="vv" localSheetId="49">[1]!_p1</definedName>
    <definedName name="vv" localSheetId="6">[1]!_p1</definedName>
    <definedName name="vv" localSheetId="41">[1]!_p1</definedName>
    <definedName name="vv" localSheetId="8">[1]!_p1</definedName>
    <definedName name="vv" localSheetId="43">[1]!_p1</definedName>
    <definedName name="vv" localSheetId="10">[1]!_p1</definedName>
    <definedName name="vv" localSheetId="37">[1]!_p1</definedName>
    <definedName name="vv" localSheetId="12">[1]!_p1</definedName>
    <definedName name="vv" localSheetId="51">[1]!_p1</definedName>
    <definedName name="vv" localSheetId="14">[1]!_p1</definedName>
    <definedName name="vv" localSheetId="23">[1]!_p1</definedName>
    <definedName name="vv" localSheetId="55">[0]!_p1</definedName>
    <definedName name="vv" localSheetId="47">[1]!_p1</definedName>
    <definedName name="vv" localSheetId="18">[1]!_p1</definedName>
    <definedName name="vv" localSheetId="45">[1]!_p1</definedName>
    <definedName name="vv" localSheetId="16">[1]!_p1</definedName>
    <definedName name="vv">[0]!_p1</definedName>
    <definedName name="vv_1" localSheetId="39">_p1</definedName>
    <definedName name="vv_1" localSheetId="20">_p1</definedName>
    <definedName name="vv_1" localSheetId="4">_p1</definedName>
    <definedName name="vv_1" localSheetId="25">_p1</definedName>
    <definedName name="vv_1" localSheetId="27">_p1</definedName>
    <definedName name="vv_1" localSheetId="31">_p1</definedName>
    <definedName name="vv_1" localSheetId="35">_p1</definedName>
    <definedName name="vv_1" localSheetId="33">_p1</definedName>
    <definedName name="vv_1" localSheetId="53">_p1</definedName>
    <definedName name="vv_1" localSheetId="29">_p1</definedName>
    <definedName name="vv_1" localSheetId="49">_p1</definedName>
    <definedName name="vv_1" localSheetId="6">_p1</definedName>
    <definedName name="vv_1" localSheetId="41">_p1</definedName>
    <definedName name="vv_1" localSheetId="8">_p1</definedName>
    <definedName name="vv_1" localSheetId="43">_p1</definedName>
    <definedName name="vv_1" localSheetId="10">_p1</definedName>
    <definedName name="vv_1" localSheetId="37">_p1</definedName>
    <definedName name="vv_1" localSheetId="12">_p1</definedName>
    <definedName name="vv_1" localSheetId="51">_p1</definedName>
    <definedName name="vv_1" localSheetId="14">_p1</definedName>
    <definedName name="vv_1" localSheetId="23">_p1</definedName>
    <definedName name="vv_1" localSheetId="55">_p1</definedName>
    <definedName name="vv_1" localSheetId="47">_p1</definedName>
    <definedName name="vv_1" localSheetId="18">_p1</definedName>
    <definedName name="vv_1" localSheetId="45">_p1</definedName>
    <definedName name="vv_1" localSheetId="16">_p1</definedName>
    <definedName name="vv_1">_p1</definedName>
    <definedName name="vv_10">#N/A</definedName>
    <definedName name="vv_15">#N/A</definedName>
    <definedName name="vv_16">#N/A</definedName>
    <definedName name="vv_17">#N/A</definedName>
    <definedName name="vv_18">#N/A</definedName>
    <definedName name="vv_19">#N/A</definedName>
    <definedName name="vv_2">#N/A</definedName>
    <definedName name="vv_22">#N/A</definedName>
    <definedName name="vv_3">#N/A</definedName>
    <definedName name="vv_4">#N/A</definedName>
    <definedName name="vvdss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ds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vssffssfdsdsddssddfdsfdsfdsf" localSheetId="25" hidden="1">{#N/A,#N/A,FALSE,"CARATUL";#N/A,#N/A,FALSE,"PROFIT AND LOSS";#N/A,#N/A,FALSE,"GRAFICO_PBT";#N/A,#N/A,FALSE,"EXPLIC.VARIANTE";#N/A,#N/A,FALSE,"GENERAL EXP.AREA"}</definedName>
    <definedName name="vvssffssfdsdsddssddfdsfdsfdsf" localSheetId="27" hidden="1">{#N/A,#N/A,FALSE,"CARATUL";#N/A,#N/A,FALSE,"PROFIT AND LOSS";#N/A,#N/A,FALSE,"GRAFICO_PBT";#N/A,#N/A,FALSE,"EXPLIC.VARIANTE";#N/A,#N/A,FALSE,"GENERAL EXP.AREA"}</definedName>
    <definedName name="vvssffssfdsdsddssddfdsfdsfdsf" localSheetId="31" hidden="1">{#N/A,#N/A,FALSE,"CARATUL";#N/A,#N/A,FALSE,"PROFIT AND LOSS";#N/A,#N/A,FALSE,"GRAFICO_PBT";#N/A,#N/A,FALSE,"EXPLIC.VARIANTE";#N/A,#N/A,FALSE,"GENERAL EXP.AREA"}</definedName>
    <definedName name="vvssffssfdsdsddssddfdsfdsfdsf" localSheetId="29" hidden="1">{#N/A,#N/A,FALSE,"CARATUL";#N/A,#N/A,FALSE,"PROFIT AND LOSS";#N/A,#N/A,FALSE,"GRAFICO_PBT";#N/A,#N/A,FALSE,"EXPLIC.VARIANTE";#N/A,#N/A,FALSE,"GENERAL EXP.AREA"}</definedName>
    <definedName name="vvssffssfdsdsddssddfdsfdsfdsf" localSheetId="23" hidden="1">{#N/A,#N/A,FALSE,"CARATUL";#N/A,#N/A,FALSE,"PROFIT AND LOSS";#N/A,#N/A,FALSE,"GRAFICO_PBT";#N/A,#N/A,FALSE,"EXPLIC.VARIANTE";#N/A,#N/A,FALSE,"GENERAL EXP.AREA"}</definedName>
    <definedName name="vvssffssfdsdsddssddfdsfdsfdsf" localSheetId="55" hidden="1">{#N/A,#N/A,FALSE,"CARATUL";#N/A,#N/A,FALSE,"PROFIT AND LOSS";#N/A,#N/A,FALSE,"GRAFICO_PBT";#N/A,#N/A,FALSE,"EXPLIC.VARIANTE";#N/A,#N/A,FALSE,"GENERAL EXP.AREA"}</definedName>
    <definedName name="vvssffssfdsdsddssddfdsfdsfdsf" hidden="1">{#N/A,#N/A,FALSE,"CARATUL";#N/A,#N/A,FALSE,"PROFIT AND LOSS";#N/A,#N/A,FALSE,"GRAFICO_PBT";#N/A,#N/A,FALSE,"EXPLIC.VARIANTE";#N/A,#N/A,FALSE,"GENERAL EXP.AREA"}</definedName>
    <definedName name="vvv">#REF!</definedName>
    <definedName name="vvvv" localSheetId="39">[1]!_p1</definedName>
    <definedName name="vvvv" localSheetId="20">[1]!_p1</definedName>
    <definedName name="vvvv" localSheetId="4">[1]!_p1</definedName>
    <definedName name="vvvv" localSheetId="25">[1]!_p1</definedName>
    <definedName name="vvvv" localSheetId="27">[1]!_p1</definedName>
    <definedName name="vvvv" localSheetId="31">[1]!_p1</definedName>
    <definedName name="vvvv" localSheetId="35">[1]!_p1</definedName>
    <definedName name="vvvv" localSheetId="33">[1]!_p1</definedName>
    <definedName name="vvvv" localSheetId="53">[1]!_p1</definedName>
    <definedName name="vvvv" localSheetId="29">[1]!_p1</definedName>
    <definedName name="vvvv" localSheetId="49">[1]!_p1</definedName>
    <definedName name="vvvv" localSheetId="6">[1]!_p1</definedName>
    <definedName name="vvvv" localSheetId="41">[1]!_p1</definedName>
    <definedName name="vvvv" localSheetId="8">[1]!_p1</definedName>
    <definedName name="vvvv" localSheetId="43">[1]!_p1</definedName>
    <definedName name="vvvv" localSheetId="10">[1]!_p1</definedName>
    <definedName name="vvvv" localSheetId="37">[1]!_p1</definedName>
    <definedName name="vvvv" localSheetId="12">[1]!_p1</definedName>
    <definedName name="vvvv" localSheetId="51">[1]!_p1</definedName>
    <definedName name="vvvv" localSheetId="14">[1]!_p1</definedName>
    <definedName name="vvvv" localSheetId="23">[1]!_p1</definedName>
    <definedName name="vvvv" localSheetId="55">[0]!_p1</definedName>
    <definedName name="vvvv" localSheetId="47">[1]!_p1</definedName>
    <definedName name="vvvv" localSheetId="18">[1]!_p1</definedName>
    <definedName name="vvvv" localSheetId="45">[1]!_p1</definedName>
    <definedName name="vvvv" localSheetId="16">[1]!_p1</definedName>
    <definedName name="vvvv">[0]!_p1</definedName>
    <definedName name="vvvv_1" localSheetId="39">_p1</definedName>
    <definedName name="vvvv_1" localSheetId="20">_p1</definedName>
    <definedName name="vvvv_1" localSheetId="4">_p1</definedName>
    <definedName name="vvvv_1" localSheetId="25">_p1</definedName>
    <definedName name="vvvv_1" localSheetId="27">_p1</definedName>
    <definedName name="vvvv_1" localSheetId="31">_p1</definedName>
    <definedName name="vvvv_1" localSheetId="35">_p1</definedName>
    <definedName name="vvvv_1" localSheetId="33">_p1</definedName>
    <definedName name="vvvv_1" localSheetId="53">_p1</definedName>
    <definedName name="vvvv_1" localSheetId="29">_p1</definedName>
    <definedName name="vvvv_1" localSheetId="49">_p1</definedName>
    <definedName name="vvvv_1" localSheetId="6">_p1</definedName>
    <definedName name="vvvv_1" localSheetId="41">_p1</definedName>
    <definedName name="vvvv_1" localSheetId="8">_p1</definedName>
    <definedName name="vvvv_1" localSheetId="43">_p1</definedName>
    <definedName name="vvvv_1" localSheetId="10">_p1</definedName>
    <definedName name="vvvv_1" localSheetId="37">_p1</definedName>
    <definedName name="vvvv_1" localSheetId="12">_p1</definedName>
    <definedName name="vvvv_1" localSheetId="51">_p1</definedName>
    <definedName name="vvvv_1" localSheetId="14">_p1</definedName>
    <definedName name="vvvv_1" localSheetId="23">_p1</definedName>
    <definedName name="vvvv_1" localSheetId="55">_p1</definedName>
    <definedName name="vvvv_1" localSheetId="47">_p1</definedName>
    <definedName name="vvvv_1" localSheetId="18">_p1</definedName>
    <definedName name="vvvv_1" localSheetId="45">_p1</definedName>
    <definedName name="vvvv_1" localSheetId="16">_p1</definedName>
    <definedName name="vvvv_1">_p1</definedName>
    <definedName name="vvvv_2">"_p1"</definedName>
    <definedName name="vvvv_3" localSheetId="39">_______p1</definedName>
    <definedName name="vvvv_3" localSheetId="20">_______p1</definedName>
    <definedName name="vvvv_3" localSheetId="4">_______p1</definedName>
    <definedName name="vvvv_3" localSheetId="25">_______p1</definedName>
    <definedName name="vvvv_3" localSheetId="27">_______p1</definedName>
    <definedName name="vvvv_3" localSheetId="31">_______p1</definedName>
    <definedName name="vvvv_3" localSheetId="35">_______p1</definedName>
    <definedName name="vvvv_3" localSheetId="33">_______p1</definedName>
    <definedName name="vvvv_3" localSheetId="53">_______p1</definedName>
    <definedName name="vvvv_3" localSheetId="29">_______p1</definedName>
    <definedName name="vvvv_3" localSheetId="49">_______p1</definedName>
    <definedName name="vvvv_3" localSheetId="6">_______p1</definedName>
    <definedName name="vvvv_3" localSheetId="41">_______p1</definedName>
    <definedName name="vvvv_3" localSheetId="8">_______p1</definedName>
    <definedName name="vvvv_3" localSheetId="43">_______p1</definedName>
    <definedName name="vvvv_3" localSheetId="10">_______p1</definedName>
    <definedName name="vvvv_3" localSheetId="37">_______p1</definedName>
    <definedName name="vvvv_3" localSheetId="12">_______p1</definedName>
    <definedName name="vvvv_3" localSheetId="51">_______p1</definedName>
    <definedName name="vvvv_3" localSheetId="14">_______p1</definedName>
    <definedName name="vvvv_3" localSheetId="23">_______p1</definedName>
    <definedName name="vvvv_3" localSheetId="55">_______p1</definedName>
    <definedName name="vvvv_3" localSheetId="47">_______p1</definedName>
    <definedName name="vvvv_3" localSheetId="18">_______p1</definedName>
    <definedName name="vvvv_3" localSheetId="45">_______p1</definedName>
    <definedName name="vvvv_3" localSheetId="16">_______p1</definedName>
    <definedName name="vvvv_3">_______p1</definedName>
    <definedName name="vvvv_4">"_p1"</definedName>
    <definedName name="vvvvv">#REF!</definedName>
    <definedName name="vvvvvvvvvv">#REF!</definedName>
    <definedName name="vvvvvvvvvvvvvvv">#REF!</definedName>
    <definedName name="vvwwww">#REF!</definedName>
    <definedName name="vxcvgdfsg" localSheetId="25" hidden="1">{"'Janeiro'!$A$1:$I$153"}</definedName>
    <definedName name="vxcvgdfsg" localSheetId="27" hidden="1">{"'Janeiro'!$A$1:$I$153"}</definedName>
    <definedName name="vxcvgdfsg" localSheetId="31" hidden="1">{"'Janeiro'!$A$1:$I$153"}</definedName>
    <definedName name="vxcvgdfsg" localSheetId="29" hidden="1">{"'Janeiro'!$A$1:$I$153"}</definedName>
    <definedName name="vxcvgdfsg" localSheetId="23" hidden="1">{"'Janeiro'!$A$1:$I$153"}</definedName>
    <definedName name="vxcvgdfsg" localSheetId="55" hidden="1">{"'Janeiro'!$A$1:$I$153"}</definedName>
    <definedName name="vxcvgdfsg" hidden="1">{"'Janeiro'!$A$1:$I$153"}</definedName>
    <definedName name="vxvxcx" localSheetId="25" hidden="1">{"Cons_Occ_Lar",#N/A,FALSE,"márgenes";"Cen_met",#N/A,FALSE,"márgenes";"Ori_pl",#N/A,FALSE,"márgenes"}</definedName>
    <definedName name="vxvxcx" localSheetId="27" hidden="1">{"Cons_Occ_Lar",#N/A,FALSE,"márgenes";"Cen_met",#N/A,FALSE,"márgenes";"Ori_pl",#N/A,FALSE,"márgenes"}</definedName>
    <definedName name="vxvxcx" localSheetId="31" hidden="1">{"Cons_Occ_Lar",#N/A,FALSE,"márgenes";"Cen_met",#N/A,FALSE,"márgenes";"Ori_pl",#N/A,FALSE,"márgenes"}</definedName>
    <definedName name="vxvxcx" localSheetId="29" hidden="1">{"Cons_Occ_Lar",#N/A,FALSE,"márgenes";"Cen_met",#N/A,FALSE,"márgenes";"Ori_pl",#N/A,FALSE,"márgenes"}</definedName>
    <definedName name="vxvxcx" localSheetId="23" hidden="1">{"Cons_Occ_Lar",#N/A,FALSE,"márgenes";"Cen_met",#N/A,FALSE,"márgenes";"Ori_pl",#N/A,FALSE,"márgenes"}</definedName>
    <definedName name="vxvxcx" localSheetId="55" hidden="1">{"Cons_Occ_Lar",#N/A,FALSE,"márgenes";"Cen_met",#N/A,FALSE,"márgenes";"Ori_pl",#N/A,FALSE,"márgenes"}</definedName>
    <definedName name="vxvxcx" hidden="1">{"Cons_Occ_Lar",#N/A,FALSE,"márgenes";"Cen_met",#N/A,FALSE,"márgenes";"Ori_pl",#N/A,FALSE,"márgenes"}</definedName>
    <definedName name="vyujyujtj">#REF!</definedName>
    <definedName name="V행">#REF!</definedName>
    <definedName name="w" localSheetId="39">[1]!_p1</definedName>
    <definedName name="w" localSheetId="20">[1]!_p1</definedName>
    <definedName name="w" localSheetId="4">[1]!_p1</definedName>
    <definedName name="w" localSheetId="25">[1]!_p1</definedName>
    <definedName name="w" localSheetId="27">[1]!_p1</definedName>
    <definedName name="w" localSheetId="31">[1]!_p1</definedName>
    <definedName name="w" localSheetId="35">[1]!_p1</definedName>
    <definedName name="w" localSheetId="33">[1]!_p1</definedName>
    <definedName name="w" localSheetId="53">[1]!_p1</definedName>
    <definedName name="w" localSheetId="29">[1]!_p1</definedName>
    <definedName name="w" localSheetId="49">[1]!_p1</definedName>
    <definedName name="w" localSheetId="6">[1]!_p1</definedName>
    <definedName name="w" localSheetId="41">[1]!_p1</definedName>
    <definedName name="w" localSheetId="8">[1]!_p1</definedName>
    <definedName name="w" localSheetId="43">[1]!_p1</definedName>
    <definedName name="w" localSheetId="10">[1]!_p1</definedName>
    <definedName name="w" localSheetId="37">[1]!_p1</definedName>
    <definedName name="w" localSheetId="12">[1]!_p1</definedName>
    <definedName name="w" localSheetId="51">[1]!_p1</definedName>
    <definedName name="w" localSheetId="14">[1]!_p1</definedName>
    <definedName name="w" localSheetId="23">[1]!_p1</definedName>
    <definedName name="w" localSheetId="55">[0]!_p1</definedName>
    <definedName name="w" localSheetId="47">[1]!_p1</definedName>
    <definedName name="w" localSheetId="18">[1]!_p1</definedName>
    <definedName name="w" localSheetId="45">[1]!_p1</definedName>
    <definedName name="w" localSheetId="16">[1]!_p1</definedName>
    <definedName name="w">[0]!_p1</definedName>
    <definedName name="w_1" localSheetId="39">_p1</definedName>
    <definedName name="w_1" localSheetId="20">_p1</definedName>
    <definedName name="w_1" localSheetId="4">_p1</definedName>
    <definedName name="w_1" localSheetId="25">_p1</definedName>
    <definedName name="w_1" localSheetId="27">_p1</definedName>
    <definedName name="w_1" localSheetId="31">_p1</definedName>
    <definedName name="w_1" localSheetId="35">_p1</definedName>
    <definedName name="w_1" localSheetId="33">_p1</definedName>
    <definedName name="w_1" localSheetId="53">_p1</definedName>
    <definedName name="w_1" localSheetId="29">_p1</definedName>
    <definedName name="w_1" localSheetId="49">_p1</definedName>
    <definedName name="w_1" localSheetId="6">_p1</definedName>
    <definedName name="w_1" localSheetId="41">_p1</definedName>
    <definedName name="w_1" localSheetId="8">_p1</definedName>
    <definedName name="w_1" localSheetId="43">_p1</definedName>
    <definedName name="w_1" localSheetId="10">_p1</definedName>
    <definedName name="w_1" localSheetId="37">_p1</definedName>
    <definedName name="w_1" localSheetId="12">_p1</definedName>
    <definedName name="w_1" localSheetId="51">_p1</definedName>
    <definedName name="w_1" localSheetId="14">_p1</definedName>
    <definedName name="w_1" localSheetId="23">_p1</definedName>
    <definedName name="w_1" localSheetId="55">_p1</definedName>
    <definedName name="w_1" localSheetId="47">_p1</definedName>
    <definedName name="w_1" localSheetId="18">_p1</definedName>
    <definedName name="w_1" localSheetId="45">_p1</definedName>
    <definedName name="w_1" localSheetId="16">_p1</definedName>
    <definedName name="w_1">_p1</definedName>
    <definedName name="w_2">"_p1"</definedName>
    <definedName name="w_3" localSheetId="39">_______p1</definedName>
    <definedName name="w_3" localSheetId="20">_______p1</definedName>
    <definedName name="w_3" localSheetId="4">_______p1</definedName>
    <definedName name="w_3" localSheetId="25">_______p1</definedName>
    <definedName name="w_3" localSheetId="27">_______p1</definedName>
    <definedName name="w_3" localSheetId="31">_______p1</definedName>
    <definedName name="w_3" localSheetId="35">_______p1</definedName>
    <definedName name="w_3" localSheetId="33">_______p1</definedName>
    <definedName name="w_3" localSheetId="53">_______p1</definedName>
    <definedName name="w_3" localSheetId="29">_______p1</definedName>
    <definedName name="w_3" localSheetId="49">_______p1</definedName>
    <definedName name="w_3" localSheetId="6">_______p1</definedName>
    <definedName name="w_3" localSheetId="41">_______p1</definedName>
    <definedName name="w_3" localSheetId="8">_______p1</definedName>
    <definedName name="w_3" localSheetId="43">_______p1</definedName>
    <definedName name="w_3" localSheetId="10">_______p1</definedName>
    <definedName name="w_3" localSheetId="37">_______p1</definedName>
    <definedName name="w_3" localSheetId="12">_______p1</definedName>
    <definedName name="w_3" localSheetId="51">_______p1</definedName>
    <definedName name="w_3" localSheetId="14">_______p1</definedName>
    <definedName name="w_3" localSheetId="23">_______p1</definedName>
    <definedName name="w_3" localSheetId="55">_______p1</definedName>
    <definedName name="w_3" localSheetId="47">_______p1</definedName>
    <definedName name="w_3" localSheetId="18">_______p1</definedName>
    <definedName name="w_3" localSheetId="45">_______p1</definedName>
    <definedName name="w_3" localSheetId="16">_______p1</definedName>
    <definedName name="w_3">_______p1</definedName>
    <definedName name="w_4">"_p1"</definedName>
    <definedName name="w4wetg">#REF!</definedName>
    <definedName name="wa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a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a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a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a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a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a" hidden="1">{#N/A,#N/A,FALSE,"SP1-OUT";#N/A,#N/A,FALSE,"SP1-NOV";#N/A,#N/A,FALSE,"SANT-OUT";#N/A,#N/A,FALSE,"SANT-NOV";#N/A,#N/A,FALSE,"CAMP-OUT";#N/A,#N/A,FALSE,"CAMP-NOV";#N/A,#N/A,FALSE,"CRONO 1";#N/A,#N/A,FALSE,"CAPA"}</definedName>
    <definedName name="waefawerf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efawerf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agner" localSheetId="39">[1]!_____p1</definedName>
    <definedName name="wagner" localSheetId="20">[1]!_____p1</definedName>
    <definedName name="wagner" localSheetId="4">[1]!_____p1</definedName>
    <definedName name="wagner" localSheetId="25">[1]!_____p1</definedName>
    <definedName name="wagner" localSheetId="27">[1]!_____p1</definedName>
    <definedName name="wagner" localSheetId="31">[1]!_____p1</definedName>
    <definedName name="wagner" localSheetId="35">[1]!_____p1</definedName>
    <definedName name="wagner" localSheetId="33">[1]!_____p1</definedName>
    <definedName name="wagner" localSheetId="53">[1]!_____p1</definedName>
    <definedName name="wagner" localSheetId="29">[1]!_____p1</definedName>
    <definedName name="wagner" localSheetId="49">[1]!_____p1</definedName>
    <definedName name="wagner" localSheetId="6">[1]!_____p1</definedName>
    <definedName name="wagner" localSheetId="41">[1]!_____p1</definedName>
    <definedName name="wagner" localSheetId="8">[1]!_____p1</definedName>
    <definedName name="wagner" localSheetId="43">[1]!_____p1</definedName>
    <definedName name="wagner" localSheetId="10">[1]!_____p1</definedName>
    <definedName name="wagner" localSheetId="37">[1]!_____p1</definedName>
    <definedName name="wagner" localSheetId="12">[1]!_____p1</definedName>
    <definedName name="wagner" localSheetId="51">[1]!_____p1</definedName>
    <definedName name="wagner" localSheetId="14">[1]!_____p1</definedName>
    <definedName name="wagner" localSheetId="23">[1]!_____p1</definedName>
    <definedName name="wagner" localSheetId="55">[0]!_____p1</definedName>
    <definedName name="wagner" localSheetId="47">[1]!_____p1</definedName>
    <definedName name="wagner" localSheetId="18">[1]!_____p1</definedName>
    <definedName name="wagner" localSheetId="45">[1]!_____p1</definedName>
    <definedName name="wagner" localSheetId="16">[1]!_____p1</definedName>
    <definedName name="wagner">[0]!_____p1</definedName>
    <definedName name="war">#REF!</definedName>
    <definedName name="warb">#REF!</definedName>
    <definedName name="wasa">#REF!</definedName>
    <definedName name="WATERS">#REF!</definedName>
    <definedName name="WD">#REF!</definedName>
    <definedName name="wDA.EingabeVersionZelle">#REF!</definedName>
    <definedName name="wDA.SendFlag">#REF!</definedName>
    <definedName name="wdfpwepgr">#REF!</definedName>
    <definedName name="WDHKWDH" hidden="1">#REF!</definedName>
    <definedName name="WDQWD" localSheetId="25" hidden="1">{#N/A,#N/A,FALSE,"CARATUL";#N/A,#N/A,FALSE,"PROFIT AND LOSS";#N/A,#N/A,FALSE,"GRAFICO_PBT";#N/A,#N/A,FALSE,"EXPLIC.VARIANTE";#N/A,#N/A,FALSE,"GENERAL EXP.AREA"}</definedName>
    <definedName name="WDQWD" localSheetId="27" hidden="1">{#N/A,#N/A,FALSE,"CARATUL";#N/A,#N/A,FALSE,"PROFIT AND LOSS";#N/A,#N/A,FALSE,"GRAFICO_PBT";#N/A,#N/A,FALSE,"EXPLIC.VARIANTE";#N/A,#N/A,FALSE,"GENERAL EXP.AREA"}</definedName>
    <definedName name="WDQWD" localSheetId="31" hidden="1">{#N/A,#N/A,FALSE,"CARATUL";#N/A,#N/A,FALSE,"PROFIT AND LOSS";#N/A,#N/A,FALSE,"GRAFICO_PBT";#N/A,#N/A,FALSE,"EXPLIC.VARIANTE";#N/A,#N/A,FALSE,"GENERAL EXP.AREA"}</definedName>
    <definedName name="WDQWD" localSheetId="29" hidden="1">{#N/A,#N/A,FALSE,"CARATUL";#N/A,#N/A,FALSE,"PROFIT AND LOSS";#N/A,#N/A,FALSE,"GRAFICO_PBT";#N/A,#N/A,FALSE,"EXPLIC.VARIANTE";#N/A,#N/A,FALSE,"GENERAL EXP.AREA"}</definedName>
    <definedName name="WDQWD" localSheetId="23" hidden="1">{#N/A,#N/A,FALSE,"CARATUL";#N/A,#N/A,FALSE,"PROFIT AND LOSS";#N/A,#N/A,FALSE,"GRAFICO_PBT";#N/A,#N/A,FALSE,"EXPLIC.VARIANTE";#N/A,#N/A,FALSE,"GENERAL EXP.AREA"}</definedName>
    <definedName name="WDQWD" localSheetId="55" hidden="1">{#N/A,#N/A,FALSE,"CARATUL";#N/A,#N/A,FALSE,"PROFIT AND LOSS";#N/A,#N/A,FALSE,"GRAFICO_PBT";#N/A,#N/A,FALSE,"EXPLIC.VARIANTE";#N/A,#N/A,FALSE,"GENERAL EXP.AREA"}</definedName>
    <definedName name="WDQWD" hidden="1">{#N/A,#N/A,FALSE,"CARATUL";#N/A,#N/A,FALSE,"PROFIT AND LOSS";#N/A,#N/A,FALSE,"GRAFICO_PBT";#N/A,#N/A,FALSE,"EXPLIC.VARIANTE";#N/A,#N/A,FALSE,"GENERAL EXP.AREA"}</definedName>
    <definedName name="WE" localSheetId="25" hidden="1">{#N/A,#N/A,FALSE,"caratula";#N/A,#N/A,FALSE,"Product by line";#N/A,#N/A,FALSE,"YTD";#N/A,#N/A,FALSE,"Per Units";#N/A,#N/A,FALSE,"Amount"}</definedName>
    <definedName name="WE" localSheetId="27" hidden="1">{#N/A,#N/A,FALSE,"caratula";#N/A,#N/A,FALSE,"Product by line";#N/A,#N/A,FALSE,"YTD";#N/A,#N/A,FALSE,"Per Units";#N/A,#N/A,FALSE,"Amount"}</definedName>
    <definedName name="WE" localSheetId="31" hidden="1">{#N/A,#N/A,FALSE,"caratula";#N/A,#N/A,FALSE,"Product by line";#N/A,#N/A,FALSE,"YTD";#N/A,#N/A,FALSE,"Per Units";#N/A,#N/A,FALSE,"Amount"}</definedName>
    <definedName name="WE" localSheetId="29" hidden="1">{#N/A,#N/A,FALSE,"caratula";#N/A,#N/A,FALSE,"Product by line";#N/A,#N/A,FALSE,"YTD";#N/A,#N/A,FALSE,"Per Units";#N/A,#N/A,FALSE,"Amount"}</definedName>
    <definedName name="WE" localSheetId="23" hidden="1">{#N/A,#N/A,FALSE,"caratula";#N/A,#N/A,FALSE,"Product by line";#N/A,#N/A,FALSE,"YTD";#N/A,#N/A,FALSE,"Per Units";#N/A,#N/A,FALSE,"Amount"}</definedName>
    <definedName name="WE" localSheetId="55" hidden="1">{#N/A,#N/A,FALSE,"caratula";#N/A,#N/A,FALSE,"Product by line";#N/A,#N/A,FALSE,"YTD";#N/A,#N/A,FALSE,"Per Units";#N/A,#N/A,FALSE,"Amount"}</definedName>
    <definedName name="WE" hidden="1">{#N/A,#N/A,FALSE,"caratula";#N/A,#N/A,FALSE,"Product by line";#N/A,#N/A,FALSE,"YTD";#N/A,#N/A,FALSE,"Per Units";#N/A,#N/A,FALSE,"Amount"}</definedName>
    <definedName name="WEAEVGFF" localSheetId="25" hidden="1">{#N/A,#N/A,FALSE,"Sheet1 (2)"}</definedName>
    <definedName name="WEAEVGFF" localSheetId="27" hidden="1">{#N/A,#N/A,FALSE,"Sheet1 (2)"}</definedName>
    <definedName name="WEAEVGFF" localSheetId="31" hidden="1">{#N/A,#N/A,FALSE,"Sheet1 (2)"}</definedName>
    <definedName name="WEAEVGFF" localSheetId="29" hidden="1">{#N/A,#N/A,FALSE,"Sheet1 (2)"}</definedName>
    <definedName name="WEAEVGFF" localSheetId="23" hidden="1">{#N/A,#N/A,FALSE,"Sheet1 (2)"}</definedName>
    <definedName name="WEAEVGFF" localSheetId="55" hidden="1">{#N/A,#N/A,FALSE,"Sheet1 (2)"}</definedName>
    <definedName name="WEAEVGFF" hidden="1">{#N/A,#N/A,FALSE,"Sheet1 (2)"}</definedName>
    <definedName name="Web" localSheetId="39">[1]!_p1</definedName>
    <definedName name="Web" localSheetId="20">[1]!_p1</definedName>
    <definedName name="Web" localSheetId="4">[1]!_p1</definedName>
    <definedName name="Web" localSheetId="25">[1]!_p1</definedName>
    <definedName name="Web" localSheetId="27">[1]!_p1</definedName>
    <definedName name="Web" localSheetId="31">[1]!_p1</definedName>
    <definedName name="Web" localSheetId="35">[1]!_p1</definedName>
    <definedName name="Web" localSheetId="33">[1]!_p1</definedName>
    <definedName name="Web" localSheetId="53">[1]!_p1</definedName>
    <definedName name="Web" localSheetId="29">[1]!_p1</definedName>
    <definedName name="Web" localSheetId="49">[1]!_p1</definedName>
    <definedName name="Web" localSheetId="6">[1]!_p1</definedName>
    <definedName name="Web" localSheetId="41">[1]!_p1</definedName>
    <definedName name="Web" localSheetId="8">[1]!_p1</definedName>
    <definedName name="Web" localSheetId="43">[1]!_p1</definedName>
    <definedName name="Web" localSheetId="10">[1]!_p1</definedName>
    <definedName name="Web" localSheetId="37">[1]!_p1</definedName>
    <definedName name="Web" localSheetId="12">[1]!_p1</definedName>
    <definedName name="Web" localSheetId="51">[1]!_p1</definedName>
    <definedName name="Web" localSheetId="14">[1]!_p1</definedName>
    <definedName name="Web" localSheetId="23">[1]!_p1</definedName>
    <definedName name="Web" localSheetId="55">[0]!_p1</definedName>
    <definedName name="Web" localSheetId="47">[1]!_p1</definedName>
    <definedName name="Web" localSheetId="18">[1]!_p1</definedName>
    <definedName name="Web" localSheetId="45">[1]!_p1</definedName>
    <definedName name="Web" localSheetId="16">[1]!_p1</definedName>
    <definedName name="Web">[0]!_p1</definedName>
    <definedName name="webb">#REF!</definedName>
    <definedName name="WEDQW" localSheetId="25" hidden="1">{#N/A,#N/A,FALSE,"caratula";#N/A,#N/A,FALSE,"Product by line";#N/A,#N/A,FALSE,"YTD";#N/A,#N/A,FALSE,"Per Units";#N/A,#N/A,FALSE,"Amount"}</definedName>
    <definedName name="WEDQW" localSheetId="27" hidden="1">{#N/A,#N/A,FALSE,"caratula";#N/A,#N/A,FALSE,"Product by line";#N/A,#N/A,FALSE,"YTD";#N/A,#N/A,FALSE,"Per Units";#N/A,#N/A,FALSE,"Amount"}</definedName>
    <definedName name="WEDQW" localSheetId="31" hidden="1">{#N/A,#N/A,FALSE,"caratula";#N/A,#N/A,FALSE,"Product by line";#N/A,#N/A,FALSE,"YTD";#N/A,#N/A,FALSE,"Per Units";#N/A,#N/A,FALSE,"Amount"}</definedName>
    <definedName name="WEDQW" localSheetId="29" hidden="1">{#N/A,#N/A,FALSE,"caratula";#N/A,#N/A,FALSE,"Product by line";#N/A,#N/A,FALSE,"YTD";#N/A,#N/A,FALSE,"Per Units";#N/A,#N/A,FALSE,"Amount"}</definedName>
    <definedName name="WEDQW" localSheetId="23" hidden="1">{#N/A,#N/A,FALSE,"caratula";#N/A,#N/A,FALSE,"Product by line";#N/A,#N/A,FALSE,"YTD";#N/A,#N/A,FALSE,"Per Units";#N/A,#N/A,FALSE,"Amount"}</definedName>
    <definedName name="WEDQW" localSheetId="55" hidden="1">{#N/A,#N/A,FALSE,"caratula";#N/A,#N/A,FALSE,"Product by line";#N/A,#N/A,FALSE,"YTD";#N/A,#N/A,FALSE,"Per Units";#N/A,#N/A,FALSE,"Amount"}</definedName>
    <definedName name="WEDQW" hidden="1">{#N/A,#N/A,FALSE,"caratula";#N/A,#N/A,FALSE,"Product by line";#N/A,#N/A,FALSE,"YTD";#N/A,#N/A,FALSE,"Per Units";#N/A,#N/A,FALSE,"Amount"}</definedName>
    <definedName name="WeekNumbers">#REF!</definedName>
    <definedName name="WEFAWEF" localSheetId="25" hidden="1">{#N/A,#N/A,FALSE,"CARATUL";#N/A,#N/A,FALSE,"PROFIT AND LOSS";#N/A,#N/A,FALSE,"GRAFICO_PBT";#N/A,#N/A,FALSE,"EXPLIC.VARIANTE";#N/A,#N/A,FALSE,"GENERAL EXP.AREA"}</definedName>
    <definedName name="WEFAWEF" localSheetId="27" hidden="1">{#N/A,#N/A,FALSE,"CARATUL";#N/A,#N/A,FALSE,"PROFIT AND LOSS";#N/A,#N/A,FALSE,"GRAFICO_PBT";#N/A,#N/A,FALSE,"EXPLIC.VARIANTE";#N/A,#N/A,FALSE,"GENERAL EXP.AREA"}</definedName>
    <definedName name="WEFAWEF" localSheetId="31" hidden="1">{#N/A,#N/A,FALSE,"CARATUL";#N/A,#N/A,FALSE,"PROFIT AND LOSS";#N/A,#N/A,FALSE,"GRAFICO_PBT";#N/A,#N/A,FALSE,"EXPLIC.VARIANTE";#N/A,#N/A,FALSE,"GENERAL EXP.AREA"}</definedName>
    <definedName name="WEFAWEF" localSheetId="29" hidden="1">{#N/A,#N/A,FALSE,"CARATUL";#N/A,#N/A,FALSE,"PROFIT AND LOSS";#N/A,#N/A,FALSE,"GRAFICO_PBT";#N/A,#N/A,FALSE,"EXPLIC.VARIANTE";#N/A,#N/A,FALSE,"GENERAL EXP.AREA"}</definedName>
    <definedName name="WEFAWEF" localSheetId="23" hidden="1">{#N/A,#N/A,FALSE,"CARATUL";#N/A,#N/A,FALSE,"PROFIT AND LOSS";#N/A,#N/A,FALSE,"GRAFICO_PBT";#N/A,#N/A,FALSE,"EXPLIC.VARIANTE";#N/A,#N/A,FALSE,"GENERAL EXP.AREA"}</definedName>
    <definedName name="WEFAWEF" localSheetId="55" hidden="1">{#N/A,#N/A,FALSE,"CARATUL";#N/A,#N/A,FALSE,"PROFIT AND LOSS";#N/A,#N/A,FALSE,"GRAFICO_PBT";#N/A,#N/A,FALSE,"EXPLIC.VARIANTE";#N/A,#N/A,FALSE,"GENERAL EXP.AREA"}</definedName>
    <definedName name="WEFAWEF" hidden="1">{#N/A,#N/A,FALSE,"CARATUL";#N/A,#N/A,FALSE,"PROFIT AND LOSS";#N/A,#N/A,FALSE,"GRAFICO_PBT";#N/A,#N/A,FALSE,"EXPLIC.VARIANTE";#N/A,#N/A,FALSE,"GENERAL EXP.AREA"}</definedName>
    <definedName name="wefwaef" localSheetId="25" hidden="1">{"1DhPgAbs",#N/A,FALSE,"dHora";"2DhPgPerc",#N/A,FALSE,"dHora";"3DhPgAbsAcum",#N/A,FALSE,"dHora"}</definedName>
    <definedName name="wefwaef" localSheetId="27" hidden="1">{"1DhPgAbs",#N/A,FALSE,"dHora";"2DhPgPerc",#N/A,FALSE,"dHora";"3DhPgAbsAcum",#N/A,FALSE,"dHora"}</definedName>
    <definedName name="wefwaef" localSheetId="31" hidden="1">{"1DhPgAbs",#N/A,FALSE,"dHora";"2DhPgPerc",#N/A,FALSE,"dHora";"3DhPgAbsAcum",#N/A,FALSE,"dHora"}</definedName>
    <definedName name="wefwaef" localSheetId="29" hidden="1">{"1DhPgAbs",#N/A,FALSE,"dHora";"2DhPgPerc",#N/A,FALSE,"dHora";"3DhPgAbsAcum",#N/A,FALSE,"dHora"}</definedName>
    <definedName name="wefwaef" localSheetId="23" hidden="1">{"1DhPgAbs",#N/A,FALSE,"dHora";"2DhPgPerc",#N/A,FALSE,"dHora";"3DhPgAbsAcum",#N/A,FALSE,"dHora"}</definedName>
    <definedName name="wefwaef" localSheetId="55" hidden="1">{"1DhPgAbs",#N/A,FALSE,"dHora";"2DhPgPerc",#N/A,FALSE,"dHora";"3DhPgAbsAcum",#N/A,FALSE,"dHora"}</definedName>
    <definedName name="wefwaef" hidden="1">{"1DhPgAbs",#N/A,FALSE,"dHora";"2DhPgPerc",#N/A,FALSE,"dHora";"3DhPgAbsAcum",#N/A,FALSE,"dHora"}</definedName>
    <definedName name="wEnt">#REF!</definedName>
    <definedName name="weqgfwrgasfhgqebh" localSheetId="25" hidden="1">{#N/A,#N/A,FALSE,"CARATUL";#N/A,#N/A,FALSE,"PROFIT AND LOSS";#N/A,#N/A,FALSE,"GRAFICO_PBT";#N/A,#N/A,FALSE,"EXPLIC.VARIANTE";#N/A,#N/A,FALSE,"GENERAL EXP.AREA"}</definedName>
    <definedName name="weqgfwrgasfhgqebh" localSheetId="27" hidden="1">{#N/A,#N/A,FALSE,"CARATUL";#N/A,#N/A,FALSE,"PROFIT AND LOSS";#N/A,#N/A,FALSE,"GRAFICO_PBT";#N/A,#N/A,FALSE,"EXPLIC.VARIANTE";#N/A,#N/A,FALSE,"GENERAL EXP.AREA"}</definedName>
    <definedName name="weqgfwrgasfhgqebh" localSheetId="31" hidden="1">{#N/A,#N/A,FALSE,"CARATUL";#N/A,#N/A,FALSE,"PROFIT AND LOSS";#N/A,#N/A,FALSE,"GRAFICO_PBT";#N/A,#N/A,FALSE,"EXPLIC.VARIANTE";#N/A,#N/A,FALSE,"GENERAL EXP.AREA"}</definedName>
    <definedName name="weqgfwrgasfhgqebh" localSheetId="29" hidden="1">{#N/A,#N/A,FALSE,"CARATUL";#N/A,#N/A,FALSE,"PROFIT AND LOSS";#N/A,#N/A,FALSE,"GRAFICO_PBT";#N/A,#N/A,FALSE,"EXPLIC.VARIANTE";#N/A,#N/A,FALSE,"GENERAL EXP.AREA"}</definedName>
    <definedName name="weqgfwrgasfhgqebh" localSheetId="23" hidden="1">{#N/A,#N/A,FALSE,"CARATUL";#N/A,#N/A,FALSE,"PROFIT AND LOSS";#N/A,#N/A,FALSE,"GRAFICO_PBT";#N/A,#N/A,FALSE,"EXPLIC.VARIANTE";#N/A,#N/A,FALSE,"GENERAL EXP.AREA"}</definedName>
    <definedName name="weqgfwrgasfhgqebh" localSheetId="55" hidden="1">{#N/A,#N/A,FALSE,"CARATUL";#N/A,#N/A,FALSE,"PROFIT AND LOSS";#N/A,#N/A,FALSE,"GRAFICO_PBT";#N/A,#N/A,FALSE,"EXPLIC.VARIANTE";#N/A,#N/A,FALSE,"GENERAL EXP.AREA"}</definedName>
    <definedName name="weqgfwrgasfhgqebh" hidden="1">{#N/A,#N/A,FALSE,"CARATUL";#N/A,#N/A,FALSE,"PROFIT AND LOSS";#N/A,#N/A,FALSE,"GRAFICO_PBT";#N/A,#N/A,FALSE,"EXPLIC.VARIANTE";#N/A,#N/A,FALSE,"GENERAL EXP.AREA"}</definedName>
    <definedName name="weqweqeqweqw" hidden="1">#REF!</definedName>
    <definedName name="wer">#REF!</definedName>
    <definedName name="WEREGFV" localSheetId="25" hidden="1">{#N/A,#N/A,FALSE,"caratula";#N/A,#N/A,FALSE,"Product by line";#N/A,#N/A,FALSE,"YTD";#N/A,#N/A,FALSE,"Per Units";#N/A,#N/A,FALSE,"Amount"}</definedName>
    <definedName name="WEREGFV" localSheetId="27" hidden="1">{#N/A,#N/A,FALSE,"caratula";#N/A,#N/A,FALSE,"Product by line";#N/A,#N/A,FALSE,"YTD";#N/A,#N/A,FALSE,"Per Units";#N/A,#N/A,FALSE,"Amount"}</definedName>
    <definedName name="WEREGFV" localSheetId="31" hidden="1">{#N/A,#N/A,FALSE,"caratula";#N/A,#N/A,FALSE,"Product by line";#N/A,#N/A,FALSE,"YTD";#N/A,#N/A,FALSE,"Per Units";#N/A,#N/A,FALSE,"Amount"}</definedName>
    <definedName name="WEREGFV" localSheetId="29" hidden="1">{#N/A,#N/A,FALSE,"caratula";#N/A,#N/A,FALSE,"Product by line";#N/A,#N/A,FALSE,"YTD";#N/A,#N/A,FALSE,"Per Units";#N/A,#N/A,FALSE,"Amount"}</definedName>
    <definedName name="WEREGFV" localSheetId="23" hidden="1">{#N/A,#N/A,FALSE,"caratula";#N/A,#N/A,FALSE,"Product by line";#N/A,#N/A,FALSE,"YTD";#N/A,#N/A,FALSE,"Per Units";#N/A,#N/A,FALSE,"Amount"}</definedName>
    <definedName name="WEREGFV" localSheetId="55" hidden="1">{#N/A,#N/A,FALSE,"caratula";#N/A,#N/A,FALSE,"Product by line";#N/A,#N/A,FALSE,"YTD";#N/A,#N/A,FALSE,"Per Units";#N/A,#N/A,FALSE,"Amount"}</definedName>
    <definedName name="WEREGFV" hidden="1">{#N/A,#N/A,FALSE,"caratula";#N/A,#N/A,FALSE,"Product by line";#N/A,#N/A,FALSE,"YTD";#N/A,#N/A,FALSE,"Per Units";#N/A,#N/A,FALSE,"Amount"}</definedName>
    <definedName name="wererwe">#REF!</definedName>
    <definedName name="weret">#REF!</definedName>
    <definedName name="werewrgfv">#REF!</definedName>
    <definedName name="werqw">#REF!</definedName>
    <definedName name="WerteBeginn1">#REF!</definedName>
    <definedName name="werterhy" localSheetId="39">[1]!___p1</definedName>
    <definedName name="werterhy" localSheetId="20">[1]!___p1</definedName>
    <definedName name="werterhy" localSheetId="4">[1]!___p1</definedName>
    <definedName name="werterhy" localSheetId="25">[1]!___p1</definedName>
    <definedName name="werterhy" localSheetId="27">[1]!___p1</definedName>
    <definedName name="werterhy" localSheetId="31">[1]!___p1</definedName>
    <definedName name="werterhy" localSheetId="35">[1]!___p1</definedName>
    <definedName name="werterhy" localSheetId="33">[1]!___p1</definedName>
    <definedName name="werterhy" localSheetId="53">[1]!___p1</definedName>
    <definedName name="werterhy" localSheetId="29">[1]!___p1</definedName>
    <definedName name="werterhy" localSheetId="49">[1]!___p1</definedName>
    <definedName name="werterhy" localSheetId="6">[1]!___p1</definedName>
    <definedName name="werterhy" localSheetId="41">[1]!___p1</definedName>
    <definedName name="werterhy" localSheetId="8">[1]!___p1</definedName>
    <definedName name="werterhy" localSheetId="43">[1]!___p1</definedName>
    <definedName name="werterhy" localSheetId="10">[1]!___p1</definedName>
    <definedName name="werterhy" localSheetId="37">[1]!___p1</definedName>
    <definedName name="werterhy" localSheetId="12">[1]!___p1</definedName>
    <definedName name="werterhy" localSheetId="51">[1]!___p1</definedName>
    <definedName name="werterhy" localSheetId="14">[1]!___p1</definedName>
    <definedName name="werterhy" localSheetId="23">[1]!___p1</definedName>
    <definedName name="werterhy" localSheetId="55">[0]!___p1</definedName>
    <definedName name="werterhy" localSheetId="47">[1]!___p1</definedName>
    <definedName name="werterhy" localSheetId="18">[1]!___p1</definedName>
    <definedName name="werterhy" localSheetId="45">[1]!___p1</definedName>
    <definedName name="werterhy" localSheetId="16">[1]!___p1</definedName>
    <definedName name="werterhy">[0]!___p1</definedName>
    <definedName name="werw">#REF!</definedName>
    <definedName name="werwe" localSheetId="39">[1]!___p1</definedName>
    <definedName name="werwe" localSheetId="20">[1]!___p1</definedName>
    <definedName name="werwe" localSheetId="4">[1]!___p1</definedName>
    <definedName name="werwe" localSheetId="25">[1]!___p1</definedName>
    <definedName name="werwe" localSheetId="27">[1]!___p1</definedName>
    <definedName name="werwe" localSheetId="31">[1]!___p1</definedName>
    <definedName name="werwe" localSheetId="35">[1]!___p1</definedName>
    <definedName name="werwe" localSheetId="33">[1]!___p1</definedName>
    <definedName name="werwe" localSheetId="53">[1]!___p1</definedName>
    <definedName name="werwe" localSheetId="29">[1]!___p1</definedName>
    <definedName name="werwe" localSheetId="49">[1]!___p1</definedName>
    <definedName name="werwe" localSheetId="6">[1]!___p1</definedName>
    <definedName name="werwe" localSheetId="41">[1]!___p1</definedName>
    <definedName name="werwe" localSheetId="8">[1]!___p1</definedName>
    <definedName name="werwe" localSheetId="43">[1]!___p1</definedName>
    <definedName name="werwe" localSheetId="10">[1]!___p1</definedName>
    <definedName name="werwe" localSheetId="37">[1]!___p1</definedName>
    <definedName name="werwe" localSheetId="12">[1]!___p1</definedName>
    <definedName name="werwe" localSheetId="51">[1]!___p1</definedName>
    <definedName name="werwe" localSheetId="14">[1]!___p1</definedName>
    <definedName name="werwe" localSheetId="23">[1]!___p1</definedName>
    <definedName name="werwe" localSheetId="55">[0]!___p1</definedName>
    <definedName name="werwe" localSheetId="47">[1]!___p1</definedName>
    <definedName name="werwe" localSheetId="18">[1]!___p1</definedName>
    <definedName name="werwe" localSheetId="45">[1]!___p1</definedName>
    <definedName name="werwe" localSheetId="16">[1]!___p1</definedName>
    <definedName name="werwe">[0]!___p1</definedName>
    <definedName name="WERWEQ" localSheetId="25" hidden="1">{#N/A,#N/A,FALSE,"CARATUL";#N/A,#N/A,FALSE,"PROFIT AND LOSS";#N/A,#N/A,FALSE,"GRAFICO_PBT";#N/A,#N/A,FALSE,"EXPLIC.VARIANTE";#N/A,#N/A,FALSE,"GENERAL EXP.AREA"}</definedName>
    <definedName name="WERWEQ" localSheetId="27" hidden="1">{#N/A,#N/A,FALSE,"CARATUL";#N/A,#N/A,FALSE,"PROFIT AND LOSS";#N/A,#N/A,FALSE,"GRAFICO_PBT";#N/A,#N/A,FALSE,"EXPLIC.VARIANTE";#N/A,#N/A,FALSE,"GENERAL EXP.AREA"}</definedName>
    <definedName name="WERWEQ" localSheetId="31" hidden="1">{#N/A,#N/A,FALSE,"CARATUL";#N/A,#N/A,FALSE,"PROFIT AND LOSS";#N/A,#N/A,FALSE,"GRAFICO_PBT";#N/A,#N/A,FALSE,"EXPLIC.VARIANTE";#N/A,#N/A,FALSE,"GENERAL EXP.AREA"}</definedName>
    <definedName name="WERWEQ" localSheetId="29" hidden="1">{#N/A,#N/A,FALSE,"CARATUL";#N/A,#N/A,FALSE,"PROFIT AND LOSS";#N/A,#N/A,FALSE,"GRAFICO_PBT";#N/A,#N/A,FALSE,"EXPLIC.VARIANTE";#N/A,#N/A,FALSE,"GENERAL EXP.AREA"}</definedName>
    <definedName name="WERWEQ" localSheetId="23" hidden="1">{#N/A,#N/A,FALSE,"CARATUL";#N/A,#N/A,FALSE,"PROFIT AND LOSS";#N/A,#N/A,FALSE,"GRAFICO_PBT";#N/A,#N/A,FALSE,"EXPLIC.VARIANTE";#N/A,#N/A,FALSE,"GENERAL EXP.AREA"}</definedName>
    <definedName name="WERWEQ" localSheetId="55" hidden="1">{#N/A,#N/A,FALSE,"CARATUL";#N/A,#N/A,FALSE,"PROFIT AND LOSS";#N/A,#N/A,FALSE,"GRAFICO_PBT";#N/A,#N/A,FALSE,"EXPLIC.VARIANTE";#N/A,#N/A,FALSE,"GENERAL EXP.AREA"}</definedName>
    <definedName name="WERWEQ" hidden="1">{#N/A,#N/A,FALSE,"CARATUL";#N/A,#N/A,FALSE,"PROFIT AND LOSS";#N/A,#N/A,FALSE,"GRAFICO_PBT";#N/A,#N/A,FALSE,"EXPLIC.VARIANTE";#N/A,#N/A,FALSE,"GENERAL EXP.AREA"}</definedName>
    <definedName name="werwer">#REF!</definedName>
    <definedName name="werwr">#REF!</definedName>
    <definedName name="weter" localSheetId="39">[1]!___p1</definedName>
    <definedName name="weter" localSheetId="20">[1]!___p1</definedName>
    <definedName name="weter" localSheetId="4">[1]!___p1</definedName>
    <definedName name="weter" localSheetId="25">[1]!___p1</definedName>
    <definedName name="weter" localSheetId="27">[1]!___p1</definedName>
    <definedName name="weter" localSheetId="31">[1]!___p1</definedName>
    <definedName name="weter" localSheetId="35">[1]!___p1</definedName>
    <definedName name="weter" localSheetId="33">[1]!___p1</definedName>
    <definedName name="weter" localSheetId="53">[1]!___p1</definedName>
    <definedName name="weter" localSheetId="29">[1]!___p1</definedName>
    <definedName name="weter" localSheetId="49">[1]!___p1</definedName>
    <definedName name="weter" localSheetId="6">[1]!___p1</definedName>
    <definedName name="weter" localSheetId="41">[1]!___p1</definedName>
    <definedName name="weter" localSheetId="8">[1]!___p1</definedName>
    <definedName name="weter" localSheetId="43">[1]!___p1</definedName>
    <definedName name="weter" localSheetId="10">[1]!___p1</definedName>
    <definedName name="weter" localSheetId="37">[1]!___p1</definedName>
    <definedName name="weter" localSheetId="12">[1]!___p1</definedName>
    <definedName name="weter" localSheetId="51">[1]!___p1</definedName>
    <definedName name="weter" localSheetId="14">[1]!___p1</definedName>
    <definedName name="weter" localSheetId="23">[1]!___p1</definedName>
    <definedName name="weter" localSheetId="55">[0]!___p1</definedName>
    <definedName name="weter" localSheetId="47">[1]!___p1</definedName>
    <definedName name="weter" localSheetId="18">[1]!___p1</definedName>
    <definedName name="weter" localSheetId="45">[1]!___p1</definedName>
    <definedName name="weter" localSheetId="16">[1]!___p1</definedName>
    <definedName name="weter">[0]!___p1</definedName>
    <definedName name="wew" localSheetId="25" hidden="1">{#N/A,#N/A,FALSE,"CARATUL";#N/A,#N/A,FALSE,"PROFIT AND LOSS";#N/A,#N/A,FALSE,"GRAFICO_PBT";#N/A,#N/A,FALSE,"EXPLIC.VARIANTE";#N/A,#N/A,FALSE,"GENERAL EXP.AREA"}</definedName>
    <definedName name="wew" localSheetId="27" hidden="1">{#N/A,#N/A,FALSE,"CARATUL";#N/A,#N/A,FALSE,"PROFIT AND LOSS";#N/A,#N/A,FALSE,"GRAFICO_PBT";#N/A,#N/A,FALSE,"EXPLIC.VARIANTE";#N/A,#N/A,FALSE,"GENERAL EXP.AREA"}</definedName>
    <definedName name="wew" localSheetId="31" hidden="1">{#N/A,#N/A,FALSE,"CARATUL";#N/A,#N/A,FALSE,"PROFIT AND LOSS";#N/A,#N/A,FALSE,"GRAFICO_PBT";#N/A,#N/A,FALSE,"EXPLIC.VARIANTE";#N/A,#N/A,FALSE,"GENERAL EXP.AREA"}</definedName>
    <definedName name="wew" localSheetId="29" hidden="1">{#N/A,#N/A,FALSE,"CARATUL";#N/A,#N/A,FALSE,"PROFIT AND LOSS";#N/A,#N/A,FALSE,"GRAFICO_PBT";#N/A,#N/A,FALSE,"EXPLIC.VARIANTE";#N/A,#N/A,FALSE,"GENERAL EXP.AREA"}</definedName>
    <definedName name="wew" localSheetId="23" hidden="1">{#N/A,#N/A,FALSE,"CARATUL";#N/A,#N/A,FALSE,"PROFIT AND LOSS";#N/A,#N/A,FALSE,"GRAFICO_PBT";#N/A,#N/A,FALSE,"EXPLIC.VARIANTE";#N/A,#N/A,FALSE,"GENERAL EXP.AREA"}</definedName>
    <definedName name="wew" localSheetId="55" hidden="1">{#N/A,#N/A,FALSE,"CARATUL";#N/A,#N/A,FALSE,"PROFIT AND LOSS";#N/A,#N/A,FALSE,"GRAFICO_PBT";#N/A,#N/A,FALSE,"EXPLIC.VARIANTE";#N/A,#N/A,FALSE,"GENERAL EXP.AREA"}</definedName>
    <definedName name="wew" hidden="1">{#N/A,#N/A,FALSE,"CARATUL";#N/A,#N/A,FALSE,"PROFIT AND LOSS";#N/A,#N/A,FALSE,"GRAFICO_PBT";#N/A,#N/A,FALSE,"EXPLIC.VARIANTE";#N/A,#N/A,FALSE,"GENERAL EXP.AREA"}</definedName>
    <definedName name="wewqreq" localSheetId="25" hidden="1">{#N/A,#N/A,FALSE,"CARATUL";#N/A,#N/A,FALSE,"PROFIT AND LOSS";#N/A,#N/A,FALSE,"GRAFICO_PBT";#N/A,#N/A,FALSE,"EXPLIC.VARIANTE";#N/A,#N/A,FALSE,"GENERAL EXP.AREA"}</definedName>
    <definedName name="wewqreq" localSheetId="27" hidden="1">{#N/A,#N/A,FALSE,"CARATUL";#N/A,#N/A,FALSE,"PROFIT AND LOSS";#N/A,#N/A,FALSE,"GRAFICO_PBT";#N/A,#N/A,FALSE,"EXPLIC.VARIANTE";#N/A,#N/A,FALSE,"GENERAL EXP.AREA"}</definedName>
    <definedName name="wewqreq" localSheetId="31" hidden="1">{#N/A,#N/A,FALSE,"CARATUL";#N/A,#N/A,FALSE,"PROFIT AND LOSS";#N/A,#N/A,FALSE,"GRAFICO_PBT";#N/A,#N/A,FALSE,"EXPLIC.VARIANTE";#N/A,#N/A,FALSE,"GENERAL EXP.AREA"}</definedName>
    <definedName name="wewqreq" localSheetId="29" hidden="1">{#N/A,#N/A,FALSE,"CARATUL";#N/A,#N/A,FALSE,"PROFIT AND LOSS";#N/A,#N/A,FALSE,"GRAFICO_PBT";#N/A,#N/A,FALSE,"EXPLIC.VARIANTE";#N/A,#N/A,FALSE,"GENERAL EXP.AREA"}</definedName>
    <definedName name="wewqreq" localSheetId="23" hidden="1">{#N/A,#N/A,FALSE,"CARATUL";#N/A,#N/A,FALSE,"PROFIT AND LOSS";#N/A,#N/A,FALSE,"GRAFICO_PBT";#N/A,#N/A,FALSE,"EXPLIC.VARIANTE";#N/A,#N/A,FALSE,"GENERAL EXP.AREA"}</definedName>
    <definedName name="wewqreq" localSheetId="55" hidden="1">{#N/A,#N/A,FALSE,"CARATUL";#N/A,#N/A,FALSE,"PROFIT AND LOSS";#N/A,#N/A,FALSE,"GRAFICO_PBT";#N/A,#N/A,FALSE,"EXPLIC.VARIANTE";#N/A,#N/A,FALSE,"GENERAL EXP.AREA"}</definedName>
    <definedName name="wewqreq" hidden="1">{#N/A,#N/A,FALSE,"CARATUL";#N/A,#N/A,FALSE,"PROFIT AND LOSS";#N/A,#N/A,FALSE,"GRAFICO_PBT";#N/A,#N/A,FALSE,"EXPLIC.VARIANTE";#N/A,#N/A,FALSE,"GENERAL EXP.AREA"}</definedName>
    <definedName name="wewre">#REF!</definedName>
    <definedName name="wewrew" localSheetId="25" hidden="1">{#N/A,#N/A,FALSE,"Hoja1";#N/A,#N/A,FALSE,"Hoja2"}</definedName>
    <definedName name="wewrew" localSheetId="27" hidden="1">{#N/A,#N/A,FALSE,"Hoja1";#N/A,#N/A,FALSE,"Hoja2"}</definedName>
    <definedName name="wewrew" localSheetId="31" hidden="1">{#N/A,#N/A,FALSE,"Hoja1";#N/A,#N/A,FALSE,"Hoja2"}</definedName>
    <definedName name="wewrew" localSheetId="29" hidden="1">{#N/A,#N/A,FALSE,"Hoja1";#N/A,#N/A,FALSE,"Hoja2"}</definedName>
    <definedName name="wewrew" localSheetId="23" hidden="1">{#N/A,#N/A,FALSE,"Hoja1";#N/A,#N/A,FALSE,"Hoja2"}</definedName>
    <definedName name="wewrew" localSheetId="55" hidden="1">{#N/A,#N/A,FALSE,"Hoja1";#N/A,#N/A,FALSE,"Hoja2"}</definedName>
    <definedName name="wewrew" hidden="1">{#N/A,#N/A,FALSE,"Hoja1";#N/A,#N/A,FALSE,"Hoja2"}</definedName>
    <definedName name="wfdEF" hidden="1">#REF!</definedName>
    <definedName name="WFWRWQ" localSheetId="25" hidden="1">{#N/A,#N/A,FALSE,"CARATUL";#N/A,#N/A,FALSE,"PROFIT AND LOSS";#N/A,#N/A,FALSE,"GRAFICO_PBT";#N/A,#N/A,FALSE,"EXPLIC.VARIANTE";#N/A,#N/A,FALSE,"GENERAL EXP.AREA"}</definedName>
    <definedName name="WFWRWQ" localSheetId="27" hidden="1">{#N/A,#N/A,FALSE,"CARATUL";#N/A,#N/A,FALSE,"PROFIT AND LOSS";#N/A,#N/A,FALSE,"GRAFICO_PBT";#N/A,#N/A,FALSE,"EXPLIC.VARIANTE";#N/A,#N/A,FALSE,"GENERAL EXP.AREA"}</definedName>
    <definedName name="WFWRWQ" localSheetId="31" hidden="1">{#N/A,#N/A,FALSE,"CARATUL";#N/A,#N/A,FALSE,"PROFIT AND LOSS";#N/A,#N/A,FALSE,"GRAFICO_PBT";#N/A,#N/A,FALSE,"EXPLIC.VARIANTE";#N/A,#N/A,FALSE,"GENERAL EXP.AREA"}</definedName>
    <definedName name="WFWRWQ" localSheetId="29" hidden="1">{#N/A,#N/A,FALSE,"CARATUL";#N/A,#N/A,FALSE,"PROFIT AND LOSS";#N/A,#N/A,FALSE,"GRAFICO_PBT";#N/A,#N/A,FALSE,"EXPLIC.VARIANTE";#N/A,#N/A,FALSE,"GENERAL EXP.AREA"}</definedName>
    <definedName name="WFWRWQ" localSheetId="23" hidden="1">{#N/A,#N/A,FALSE,"CARATUL";#N/A,#N/A,FALSE,"PROFIT AND LOSS";#N/A,#N/A,FALSE,"GRAFICO_PBT";#N/A,#N/A,FALSE,"EXPLIC.VARIANTE";#N/A,#N/A,FALSE,"GENERAL EXP.AREA"}</definedName>
    <definedName name="WFWRWQ" localSheetId="55" hidden="1">{#N/A,#N/A,FALSE,"CARATUL";#N/A,#N/A,FALSE,"PROFIT AND LOSS";#N/A,#N/A,FALSE,"GRAFICO_PBT";#N/A,#N/A,FALSE,"EXPLIC.VARIANTE";#N/A,#N/A,FALSE,"GENERAL EXP.AREA"}</definedName>
    <definedName name="WFWRWQ" hidden="1">{#N/A,#N/A,FALSE,"CARATUL";#N/A,#N/A,FALSE,"PROFIT AND LOSS";#N/A,#N/A,FALSE,"GRAFICO_PBT";#N/A,#N/A,FALSE,"EXPLIC.VARIANTE";#N/A,#N/A,FALSE,"GENERAL EXP.AREA"}</definedName>
    <definedName name="wgea" localSheetId="25" hidden="1">{#N/A,#N/A,FALSE,"CARATUL";#N/A,#N/A,FALSE,"PROFIT AND LOSS";#N/A,#N/A,FALSE,"GRAFICO_PBT";#N/A,#N/A,FALSE,"EXPLIC.VARIANTE";#N/A,#N/A,FALSE,"GENERAL EXP.AREA"}</definedName>
    <definedName name="wgea" localSheetId="27" hidden="1">{#N/A,#N/A,FALSE,"CARATUL";#N/A,#N/A,FALSE,"PROFIT AND LOSS";#N/A,#N/A,FALSE,"GRAFICO_PBT";#N/A,#N/A,FALSE,"EXPLIC.VARIANTE";#N/A,#N/A,FALSE,"GENERAL EXP.AREA"}</definedName>
    <definedName name="wgea" localSheetId="31" hidden="1">{#N/A,#N/A,FALSE,"CARATUL";#N/A,#N/A,FALSE,"PROFIT AND LOSS";#N/A,#N/A,FALSE,"GRAFICO_PBT";#N/A,#N/A,FALSE,"EXPLIC.VARIANTE";#N/A,#N/A,FALSE,"GENERAL EXP.AREA"}</definedName>
    <definedName name="wgea" localSheetId="29" hidden="1">{#N/A,#N/A,FALSE,"CARATUL";#N/A,#N/A,FALSE,"PROFIT AND LOSS";#N/A,#N/A,FALSE,"GRAFICO_PBT";#N/A,#N/A,FALSE,"EXPLIC.VARIANTE";#N/A,#N/A,FALSE,"GENERAL EXP.AREA"}</definedName>
    <definedName name="wgea" localSheetId="23" hidden="1">{#N/A,#N/A,FALSE,"CARATUL";#N/A,#N/A,FALSE,"PROFIT AND LOSS";#N/A,#N/A,FALSE,"GRAFICO_PBT";#N/A,#N/A,FALSE,"EXPLIC.VARIANTE";#N/A,#N/A,FALSE,"GENERAL EXP.AREA"}</definedName>
    <definedName name="wgea" localSheetId="55" hidden="1">{#N/A,#N/A,FALSE,"CARATUL";#N/A,#N/A,FALSE,"PROFIT AND LOSS";#N/A,#N/A,FALSE,"GRAFICO_PBT";#N/A,#N/A,FALSE,"EXPLIC.VARIANTE";#N/A,#N/A,FALSE,"GENERAL EXP.AREA"}</definedName>
    <definedName name="wgea" hidden="1">{#N/A,#N/A,FALSE,"CARATUL";#N/A,#N/A,FALSE,"PROFIT AND LOSS";#N/A,#N/A,FALSE,"GRAFICO_PBT";#N/A,#N/A,FALSE,"EXPLIC.VARIANTE";#N/A,#N/A,FALSE,"GENERAL EXP.AREA"}</definedName>
    <definedName name="When">[12]Param!$I$5:$I$12</definedName>
    <definedName name="Where">[12]Param!$J$5:$J$10</definedName>
    <definedName name="whtr" localSheetId="25" hidden="1">{#N/A,#N/A,FALSE,"CARATUL";#N/A,#N/A,FALSE,"PROFIT AND LOSS";#N/A,#N/A,FALSE,"GRAFICO_PBT";#N/A,#N/A,FALSE,"EXPLIC.VARIANTE";#N/A,#N/A,FALSE,"GENERAL EXP.AREA"}</definedName>
    <definedName name="whtr" localSheetId="27" hidden="1">{#N/A,#N/A,FALSE,"CARATUL";#N/A,#N/A,FALSE,"PROFIT AND LOSS";#N/A,#N/A,FALSE,"GRAFICO_PBT";#N/A,#N/A,FALSE,"EXPLIC.VARIANTE";#N/A,#N/A,FALSE,"GENERAL EXP.AREA"}</definedName>
    <definedName name="whtr" localSheetId="31" hidden="1">{#N/A,#N/A,FALSE,"CARATUL";#N/A,#N/A,FALSE,"PROFIT AND LOSS";#N/A,#N/A,FALSE,"GRAFICO_PBT";#N/A,#N/A,FALSE,"EXPLIC.VARIANTE";#N/A,#N/A,FALSE,"GENERAL EXP.AREA"}</definedName>
    <definedName name="whtr" localSheetId="29" hidden="1">{#N/A,#N/A,FALSE,"CARATUL";#N/A,#N/A,FALSE,"PROFIT AND LOSS";#N/A,#N/A,FALSE,"GRAFICO_PBT";#N/A,#N/A,FALSE,"EXPLIC.VARIANTE";#N/A,#N/A,FALSE,"GENERAL EXP.AREA"}</definedName>
    <definedName name="whtr" localSheetId="23" hidden="1">{#N/A,#N/A,FALSE,"CARATUL";#N/A,#N/A,FALSE,"PROFIT AND LOSS";#N/A,#N/A,FALSE,"GRAFICO_PBT";#N/A,#N/A,FALSE,"EXPLIC.VARIANTE";#N/A,#N/A,FALSE,"GENERAL EXP.AREA"}</definedName>
    <definedName name="whtr" localSheetId="55" hidden="1">{#N/A,#N/A,FALSE,"CARATUL";#N/A,#N/A,FALSE,"PROFIT AND LOSS";#N/A,#N/A,FALSE,"GRAFICO_PBT";#N/A,#N/A,FALSE,"EXPLIC.VARIANTE";#N/A,#N/A,FALSE,"GENERAL EXP.AREA"}</definedName>
    <definedName name="whtr" hidden="1">{#N/A,#N/A,FALSE,"CARATUL";#N/A,#N/A,FALSE,"PROFIT AND LOSS";#N/A,#N/A,FALSE,"GRAFICO_PBT";#N/A,#N/A,FALSE,"EXPLIC.VARIANTE";#N/A,#N/A,FALSE,"GENERAL EXP.AREA"}</definedName>
    <definedName name="Winter_Promotion">#REF!</definedName>
    <definedName name="wo" localSheetId="25" hidden="1">{#N/A,#N/A,FALSE,"BALLANTINE´S ";#N/A,#N/A,FALSE,"FUNDADOR"}</definedName>
    <definedName name="wo" localSheetId="27" hidden="1">{#N/A,#N/A,FALSE,"BALLANTINE´S ";#N/A,#N/A,FALSE,"FUNDADOR"}</definedName>
    <definedName name="wo" localSheetId="31" hidden="1">{#N/A,#N/A,FALSE,"BALLANTINE´S ";#N/A,#N/A,FALSE,"FUNDADOR"}</definedName>
    <definedName name="wo" localSheetId="29" hidden="1">{#N/A,#N/A,FALSE,"BALLANTINE´S ";#N/A,#N/A,FALSE,"FUNDADOR"}</definedName>
    <definedName name="wo" localSheetId="23" hidden="1">{#N/A,#N/A,FALSE,"BALLANTINE´S ";#N/A,#N/A,FALSE,"FUNDADOR"}</definedName>
    <definedName name="wo" localSheetId="55" hidden="1">{#N/A,#N/A,FALSE,"BALLANTINE´S ";#N/A,#N/A,FALSE,"FUNDADOR"}</definedName>
    <definedName name="wo" hidden="1">{#N/A,#N/A,FALSE,"BALLANTINE´S ";#N/A,#N/A,FALSE,"FUNDADOR"}</definedName>
    <definedName name="wqcwec" localSheetId="39">[1]!____p1</definedName>
    <definedName name="wqcwec" localSheetId="20">[1]!____p1</definedName>
    <definedName name="wqcwec" localSheetId="4">[1]!____p1</definedName>
    <definedName name="wqcwec" localSheetId="25">[1]!____p1</definedName>
    <definedName name="wqcwec" localSheetId="27">[1]!____p1</definedName>
    <definedName name="wqcwec" localSheetId="31">[1]!____p1</definedName>
    <definedName name="wqcwec" localSheetId="35">[1]!____p1</definedName>
    <definedName name="wqcwec" localSheetId="33">[1]!____p1</definedName>
    <definedName name="wqcwec" localSheetId="53">[1]!____p1</definedName>
    <definedName name="wqcwec" localSheetId="29">[1]!____p1</definedName>
    <definedName name="wqcwec" localSheetId="49">[1]!____p1</definedName>
    <definedName name="wqcwec" localSheetId="6">[1]!____p1</definedName>
    <definedName name="wqcwec" localSheetId="41">[1]!____p1</definedName>
    <definedName name="wqcwec" localSheetId="8">[1]!____p1</definedName>
    <definedName name="wqcwec" localSheetId="43">[1]!____p1</definedName>
    <definedName name="wqcwec" localSheetId="10">[1]!____p1</definedName>
    <definedName name="wqcwec" localSheetId="37">[1]!____p1</definedName>
    <definedName name="wqcwec" localSheetId="12">[1]!____p1</definedName>
    <definedName name="wqcwec" localSheetId="51">[1]!____p1</definedName>
    <definedName name="wqcwec" localSheetId="14">[1]!____p1</definedName>
    <definedName name="wqcwec" localSheetId="23">[1]!____p1</definedName>
    <definedName name="wqcwec" localSheetId="55">[0]!____p1</definedName>
    <definedName name="wqcwec" localSheetId="47">[1]!____p1</definedName>
    <definedName name="wqcwec" localSheetId="18">[1]!____p1</definedName>
    <definedName name="wqcwec" localSheetId="45">[1]!____p1</definedName>
    <definedName name="wqcwec" localSheetId="16">[1]!____p1</definedName>
    <definedName name="wqcwec">[0]!____p1</definedName>
    <definedName name="wqewr">#REF!</definedName>
    <definedName name="wr" localSheetId="25" hidden="1">{"B-S",#N/A,FALSE,"AFF-99"}</definedName>
    <definedName name="wr" localSheetId="27" hidden="1">{"B-S",#N/A,FALSE,"AFF-99"}</definedName>
    <definedName name="wr" localSheetId="31" hidden="1">{"B-S",#N/A,FALSE,"AFF-99"}</definedName>
    <definedName name="wr" localSheetId="29" hidden="1">{"B-S",#N/A,FALSE,"AFF-99"}</definedName>
    <definedName name="wr" localSheetId="23" hidden="1">{"B-S",#N/A,FALSE,"AFF-99"}</definedName>
    <definedName name="wr" localSheetId="55" hidden="1">{"B-S",#N/A,FALSE,"AFF-99"}</definedName>
    <definedName name="wr" hidden="1">{"B-S",#N/A,FALSE,"AFF-99"}</definedName>
    <definedName name="wrere">#REF!</definedName>
    <definedName name="wrewr">#REF!</definedName>
    <definedName name="wrg" localSheetId="25" hidden="1">{"1R5000",#N/A,FALSE,"1R5000";"1R5100",#N/A,FALSE,"1R5100";"1R5200",#N/A,FALSE,"1R5200";"1S4300",#N/A,FALSE,"1S4300"}</definedName>
    <definedName name="wrg" localSheetId="27" hidden="1">{"1R5000",#N/A,FALSE,"1R5000";"1R5100",#N/A,FALSE,"1R5100";"1R5200",#N/A,FALSE,"1R5200";"1S4300",#N/A,FALSE,"1S4300"}</definedName>
    <definedName name="wrg" localSheetId="31" hidden="1">{"1R5000",#N/A,FALSE,"1R5000";"1R5100",#N/A,FALSE,"1R5100";"1R5200",#N/A,FALSE,"1R5200";"1S4300",#N/A,FALSE,"1S4300"}</definedName>
    <definedName name="wrg" localSheetId="29" hidden="1">{"1R5000",#N/A,FALSE,"1R5000";"1R5100",#N/A,FALSE,"1R5100";"1R5200",#N/A,FALSE,"1R5200";"1S4300",#N/A,FALSE,"1S4300"}</definedName>
    <definedName name="wrg" localSheetId="23" hidden="1">{"1R5000",#N/A,FALSE,"1R5000";"1R5100",#N/A,FALSE,"1R5100";"1R5200",#N/A,FALSE,"1R5200";"1S4300",#N/A,FALSE,"1S4300"}</definedName>
    <definedName name="wrg" localSheetId="55" hidden="1">{"1R5000",#N/A,FALSE,"1R5000";"1R5100",#N/A,FALSE,"1R5100";"1R5200",#N/A,FALSE,"1R5200";"1S4300",#N/A,FALSE,"1S4300"}</definedName>
    <definedName name="wrg" hidden="1">{"1R5000",#N/A,FALSE,"1R5000";"1R5100",#N/A,FALSE,"1R5100";"1R5200",#N/A,FALSE,"1R5200";"1S4300",#N/A,FALSE,"1S4300"}</definedName>
    <definedName name="wrn.2000Base." localSheetId="2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2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31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2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2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5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3" localSheetId="25" hidden="1">{#N/A,#N/A,TRUE,"EMTCI";#N/A,#N/A,TRUE,"MOTDI";#N/A,#N/A,TRUE,"EMITI"}</definedName>
    <definedName name="wrn.3" localSheetId="27" hidden="1">{#N/A,#N/A,TRUE,"EMTCI";#N/A,#N/A,TRUE,"MOTDI";#N/A,#N/A,TRUE,"EMITI"}</definedName>
    <definedName name="wrn.3" localSheetId="31" hidden="1">{#N/A,#N/A,TRUE,"EMTCI";#N/A,#N/A,TRUE,"MOTDI";#N/A,#N/A,TRUE,"EMITI"}</definedName>
    <definedName name="wrn.3" localSheetId="29" hidden="1">{#N/A,#N/A,TRUE,"EMTCI";#N/A,#N/A,TRUE,"MOTDI";#N/A,#N/A,TRUE,"EMITI"}</definedName>
    <definedName name="wrn.3" localSheetId="23" hidden="1">{#N/A,#N/A,TRUE,"EMTCI";#N/A,#N/A,TRUE,"MOTDI";#N/A,#N/A,TRUE,"EMITI"}</definedName>
    <definedName name="wrn.3" localSheetId="55" hidden="1">{#N/A,#N/A,TRUE,"EMTCI";#N/A,#N/A,TRUE,"MOTDI";#N/A,#N/A,TRUE,"EMITI"}</definedName>
    <definedName name="wrn.3" hidden="1">{#N/A,#N/A,TRUE,"EMTCI";#N/A,#N/A,TRUE,"MOTDI";#N/A,#N/A,TRUE,"EMITI"}</definedName>
    <definedName name="wrn.3._.TC._.EXPORT._.SHEETS." localSheetId="25" hidden="1">{#N/A,#N/A,TRUE,"XEMTCI";#N/A,#N/A,TRUE,"XMOTDI";#N/A,#N/A,TRUE,"XEMITI"}</definedName>
    <definedName name="wrn.3._.TC._.EXPORT._.SHEETS." localSheetId="27" hidden="1">{#N/A,#N/A,TRUE,"XEMTCI";#N/A,#N/A,TRUE,"XMOTDI";#N/A,#N/A,TRUE,"XEMITI"}</definedName>
    <definedName name="wrn.3._.TC._.EXPORT._.SHEETS." localSheetId="31" hidden="1">{#N/A,#N/A,TRUE,"XEMTCI";#N/A,#N/A,TRUE,"XMOTDI";#N/A,#N/A,TRUE,"XEMITI"}</definedName>
    <definedName name="wrn.3._.TC._.EXPORT._.SHEETS." localSheetId="29" hidden="1">{#N/A,#N/A,TRUE,"XEMTCI";#N/A,#N/A,TRUE,"XMOTDI";#N/A,#N/A,TRUE,"XEMITI"}</definedName>
    <definedName name="wrn.3._.TC._.EXPORT._.SHEETS." localSheetId="23" hidden="1">{#N/A,#N/A,TRUE,"XEMTCI";#N/A,#N/A,TRUE,"XMOTDI";#N/A,#N/A,TRUE,"XEMITI"}</definedName>
    <definedName name="wrn.3._.TC._.EXPORT._.SHEETS." localSheetId="55" hidden="1">{#N/A,#N/A,TRUE,"XEMTCI";#N/A,#N/A,TRUE,"XMOTDI";#N/A,#N/A,TRUE,"XEMITI"}</definedName>
    <definedName name="wrn.3._.TC._.EXPORT._.SHEETS." hidden="1">{#N/A,#N/A,TRUE,"XEMTCI";#N/A,#N/A,TRUE,"XMOTDI";#N/A,#N/A,TRUE,"XEMITI"}</definedName>
    <definedName name="wrn.3._.TC._.MAIN._.SHEETS." localSheetId="25" hidden="1">{#N/A,#N/A,TRUE,"EMTCI";#N/A,#N/A,TRUE,"MOTDI";#N/A,#N/A,TRUE,"EMITI"}</definedName>
    <definedName name="wrn.3._.TC._.MAIN._.SHEETS." localSheetId="27" hidden="1">{#N/A,#N/A,TRUE,"EMTCI";#N/A,#N/A,TRUE,"MOTDI";#N/A,#N/A,TRUE,"EMITI"}</definedName>
    <definedName name="wrn.3._.TC._.MAIN._.SHEETS." localSheetId="31" hidden="1">{#N/A,#N/A,TRUE,"EMTCI";#N/A,#N/A,TRUE,"MOTDI";#N/A,#N/A,TRUE,"EMITI"}</definedName>
    <definedName name="wrn.3._.TC._.MAIN._.SHEETS." localSheetId="29" hidden="1">{#N/A,#N/A,TRUE,"EMTCI";#N/A,#N/A,TRUE,"MOTDI";#N/A,#N/A,TRUE,"EMITI"}</definedName>
    <definedName name="wrn.3._.TC._.MAIN._.SHEETS." localSheetId="23" hidden="1">{#N/A,#N/A,TRUE,"EMTCI";#N/A,#N/A,TRUE,"MOTDI";#N/A,#N/A,TRUE,"EMITI"}</definedName>
    <definedName name="wrn.3._.TC._.MAIN._.SHEETS." localSheetId="55" hidden="1">{#N/A,#N/A,TRUE,"EMTCI";#N/A,#N/A,TRUE,"MOTDI";#N/A,#N/A,TRUE,"EMITI"}</definedName>
    <definedName name="wrn.3._.TC._.MAIN._.SHEETS." hidden="1">{#N/A,#N/A,TRUE,"EMTCI";#N/A,#N/A,TRUE,"MOTDI";#N/A,#N/A,TRUE,"EMITI"}</definedName>
    <definedName name="wrn.Acquiror._.Financial._.Statements." localSheetId="25" hidden="1">{"Acquiror Income Statement",#N/A,TRUE,"Acquiror";"Acquiror Balance Sheet",#N/A,TRUE,"Acquiror";"Acquiror Cash Flow",#N/A,TRUE,"Acquiror"}</definedName>
    <definedName name="wrn.Acquiror._.Financial._.Statements." localSheetId="27" hidden="1">{"Acquiror Income Statement",#N/A,TRUE,"Acquiror";"Acquiror Balance Sheet",#N/A,TRUE,"Acquiror";"Acquiror Cash Flow",#N/A,TRUE,"Acquiror"}</definedName>
    <definedName name="wrn.Acquiror._.Financial._.Statements." localSheetId="31" hidden="1">{"Acquiror Income Statement",#N/A,TRUE,"Acquiror";"Acquiror Balance Sheet",#N/A,TRUE,"Acquiror";"Acquiror Cash Flow",#N/A,TRUE,"Acquiror"}</definedName>
    <definedName name="wrn.Acquiror._.Financial._.Statements." localSheetId="29" hidden="1">{"Acquiror Income Statement",#N/A,TRUE,"Acquiror";"Acquiror Balance Sheet",#N/A,TRUE,"Acquiror";"Acquiror Cash Flow",#N/A,TRUE,"Acquiror"}</definedName>
    <definedName name="wrn.Acquiror._.Financial._.Statements." localSheetId="23" hidden="1">{"Acquiror Income Statement",#N/A,TRUE,"Acquiror";"Acquiror Balance Sheet",#N/A,TRUE,"Acquiror";"Acquiror Cash Flow",#N/A,TRUE,"Acquiror"}</definedName>
    <definedName name="wrn.Acquiror._.Financial._.Statements." localSheetId="55" hidden="1">{"Acquiror Income Statement",#N/A,TRUE,"Acquiror";"Acquiror Balance Sheet",#N/A,TRUE,"Acquiror";"Acquiror Cash Flow",#N/A,TRUE,"Acquiror"}</definedName>
    <definedName name="wrn.Acquiror._.Financial._.Statements." hidden="1">{"Acquiror Income Statement",#N/A,TRUE,"Acquiror";"Acquiror Balance Sheet",#N/A,TRUE,"Acquiror";"Acquiror Cash Flow",#N/A,TRUE,"Acquiror"}</definedName>
    <definedName name="wrn.Affiliate._.Financials." localSheetId="25" hidden="1">{"Income Statement",#N/A,TRUE,"Financials";"Balance Sheet and Cash Flow",#N/A,TRUE,"Financials";"Capital Schedule",#N/A,TRUE,"Financials"}</definedName>
    <definedName name="wrn.Affiliate._.Financials." localSheetId="27" hidden="1">{"Income Statement",#N/A,TRUE,"Financials";"Balance Sheet and Cash Flow",#N/A,TRUE,"Financials";"Capital Schedule",#N/A,TRUE,"Financials"}</definedName>
    <definedName name="wrn.Affiliate._.Financials." localSheetId="31" hidden="1">{"Income Statement",#N/A,TRUE,"Financials";"Balance Sheet and Cash Flow",#N/A,TRUE,"Financials";"Capital Schedule",#N/A,TRUE,"Financials"}</definedName>
    <definedName name="wrn.Affiliate._.Financials." localSheetId="29" hidden="1">{"Income Statement",#N/A,TRUE,"Financials";"Balance Sheet and Cash Flow",#N/A,TRUE,"Financials";"Capital Schedule",#N/A,TRUE,"Financials"}</definedName>
    <definedName name="wrn.Affiliate._.Financials." localSheetId="23" hidden="1">{"Income Statement",#N/A,TRUE,"Financials";"Balance Sheet and Cash Flow",#N/A,TRUE,"Financials";"Capital Schedule",#N/A,TRUE,"Financials"}</definedName>
    <definedName name="wrn.Affiliate._.Financials." localSheetId="55" hidden="1">{"Income Statement",#N/A,TRUE,"Financials";"Balance Sheet and Cash Flow",#N/A,TRUE,"Financials";"Capital Schedule",#N/A,TRUE,"Financials"}</definedName>
    <definedName name="wrn.Affiliate._.Financials." hidden="1">{"Income Statement",#N/A,TRUE,"Financials";"Balance Sheet and Cash Flow",#N/A,TRUE,"Financials";"Capital Schedule",#N/A,TRUE,"Financials"}</definedName>
    <definedName name="wrn.Aging._.and._.Trend._.Analysis." localSheetId="25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3" hidden="1">{#N/A,#N/A,FALSE,"Aging Summary";#N/A,#N/A,FALSE,"Ratio Analysis";#N/A,#N/A,FALSE,"Test 120 Day Accts";#N/A,#N/A,FALSE,"Tickmarks"}</definedName>
    <definedName name="wrn.Aging._.and._.Trend._.Analysis." localSheetId="5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25" hidden="1">{#N/A,#N/A,FALSE,"W-Cons";#N/A,#N/A,FALSE,"MTAs";#N/A,#N/A,FALSE,"BTAs";#N/A,#N/A,FALSE,"D.C.";#N/A,#N/A,FALSE,"L.A."}</definedName>
    <definedName name="wrn.all." localSheetId="27" hidden="1">{#N/A,#N/A,FALSE,"W-Cons";#N/A,#N/A,FALSE,"MTAs";#N/A,#N/A,FALSE,"BTAs";#N/A,#N/A,FALSE,"D.C.";#N/A,#N/A,FALSE,"L.A."}</definedName>
    <definedName name="wrn.all." localSheetId="31" hidden="1">{#N/A,#N/A,FALSE,"W-Cons";#N/A,#N/A,FALSE,"MTAs";#N/A,#N/A,FALSE,"BTAs";#N/A,#N/A,FALSE,"D.C.";#N/A,#N/A,FALSE,"L.A."}</definedName>
    <definedName name="wrn.all." localSheetId="29" hidden="1">{#N/A,#N/A,FALSE,"W-Cons";#N/A,#N/A,FALSE,"MTAs";#N/A,#N/A,FALSE,"BTAs";#N/A,#N/A,FALSE,"D.C.";#N/A,#N/A,FALSE,"L.A."}</definedName>
    <definedName name="wrn.all." localSheetId="23" hidden="1">{#N/A,#N/A,FALSE,"W-Cons";#N/A,#N/A,FALSE,"MTAs";#N/A,#N/A,FALSE,"BTAs";#N/A,#N/A,FALSE,"D.C.";#N/A,#N/A,FALSE,"L.A."}</definedName>
    <definedName name="wrn.all." localSheetId="55" hidden="1">{#N/A,#N/A,FALSE,"W-Cons";#N/A,#N/A,FALSE,"MTAs";#N/A,#N/A,FALSE,"BTAs";#N/A,#N/A,FALSE,"D.C.";#N/A,#N/A,FALSE,"L.A."}</definedName>
    <definedName name="wrn.all." hidden="1">{#N/A,#N/A,FALSE,"W-Cons";#N/A,#N/A,FALSE,"MTAs";#N/A,#N/A,FALSE,"BTAs";#N/A,#N/A,FALSE,"D.C.";#N/A,#N/A,FALSE,"L.A."}</definedName>
    <definedName name="wrn.All._.Assumptions." localSheetId="25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27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31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29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23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localSheetId="55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Assumptions.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Financial._.Statements." localSheetId="25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27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31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29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23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55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Networks." localSheetId="25" hidden="1">{"Network_1_Viewing_Subs",#N/A,FALSE,"Network# 1";"Network_1_Paying_Subs",#N/A,FALSE,"Network# 1"}</definedName>
    <definedName name="wrn.All._.Networks." localSheetId="27" hidden="1">{"Network_1_Viewing_Subs",#N/A,FALSE,"Network# 1";"Network_1_Paying_Subs",#N/A,FALSE,"Network# 1"}</definedName>
    <definedName name="wrn.All._.Networks." localSheetId="31" hidden="1">{"Network_1_Viewing_Subs",#N/A,FALSE,"Network# 1";"Network_1_Paying_Subs",#N/A,FALSE,"Network# 1"}</definedName>
    <definedName name="wrn.All._.Networks." localSheetId="29" hidden="1">{"Network_1_Viewing_Subs",#N/A,FALSE,"Network# 1";"Network_1_Paying_Subs",#N/A,FALSE,"Network# 1"}</definedName>
    <definedName name="wrn.All._.Networks." localSheetId="23" hidden="1">{"Network_1_Viewing_Subs",#N/A,FALSE,"Network# 1";"Network_1_Paying_Subs",#N/A,FALSE,"Network# 1"}</definedName>
    <definedName name="wrn.All._.Networks." localSheetId="55" hidden="1">{"Network_1_Viewing_Subs",#N/A,FALSE,"Network# 1";"Network_1_Paying_Subs",#N/A,FALSE,"Network# 1"}</definedName>
    <definedName name="wrn.All._.Networks." hidden="1">{"Network_1_Viewing_Subs",#N/A,FALSE,"Network# 1";"Network_1_Paying_Subs",#N/A,FALSE,"Network# 1"}</definedName>
    <definedName name="wrn.All._.P._.and._.Ls." localSheetId="25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27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31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29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23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localSheetId="55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ll._.P._.and._.Ls.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AMSA." localSheetId="25" hidden="1">{#N/A,#N/A,FALSE,"EARNINGS";#N/A,#N/A,FALSE,"FINANCIAL";#N/A,#N/A,FALSE,"OPERATIONAL"}</definedName>
    <definedName name="wrn.AMSA." localSheetId="27" hidden="1">{#N/A,#N/A,FALSE,"EARNINGS";#N/A,#N/A,FALSE,"FINANCIAL";#N/A,#N/A,FALSE,"OPERATIONAL"}</definedName>
    <definedName name="wrn.AMSA." localSheetId="31" hidden="1">{#N/A,#N/A,FALSE,"EARNINGS";#N/A,#N/A,FALSE,"FINANCIAL";#N/A,#N/A,FALSE,"OPERATIONAL"}</definedName>
    <definedName name="wrn.AMSA." localSheetId="29" hidden="1">{#N/A,#N/A,FALSE,"EARNINGS";#N/A,#N/A,FALSE,"FINANCIAL";#N/A,#N/A,FALSE,"OPERATIONAL"}</definedName>
    <definedName name="wrn.AMSA." localSheetId="23" hidden="1">{#N/A,#N/A,FALSE,"EARNINGS";#N/A,#N/A,FALSE,"FINANCIAL";#N/A,#N/A,FALSE,"OPERATIONAL"}</definedName>
    <definedName name="wrn.AMSA." localSheetId="55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alise." localSheetId="25" hidden="1">{#N/A,#N/A,FALSE,"Descontos";#N/A,#N/A,FALSE,"Descontos"}</definedName>
    <definedName name="wrn.analise." localSheetId="27" hidden="1">{#N/A,#N/A,FALSE,"Descontos";#N/A,#N/A,FALSE,"Descontos"}</definedName>
    <definedName name="wrn.analise." localSheetId="31" hidden="1">{#N/A,#N/A,FALSE,"Descontos";#N/A,#N/A,FALSE,"Descontos"}</definedName>
    <definedName name="wrn.analise." localSheetId="29" hidden="1">{#N/A,#N/A,FALSE,"Descontos";#N/A,#N/A,FALSE,"Descontos"}</definedName>
    <definedName name="wrn.analise." localSheetId="23" hidden="1">{#N/A,#N/A,FALSE,"Descontos";#N/A,#N/A,FALSE,"Descontos"}</definedName>
    <definedName name="wrn.analise." localSheetId="55" hidden="1">{#N/A,#N/A,FALSE,"Descontos";#N/A,#N/A,FALSE,"Descontos"}</definedName>
    <definedName name="wrn.analise." hidden="1">{#N/A,#N/A,FALSE,"Descontos";#N/A,#N/A,FALSE,"Descontos"}</definedName>
    <definedName name="wrn.anexos." localSheetId="25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27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31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29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23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localSheetId="55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PLICAÇÃO." localSheetId="25" hidden="1">{#N/A,#N/A,FALSE,"CONTROLE"}</definedName>
    <definedName name="wrn.APLICAÇÃO." localSheetId="27" hidden="1">{#N/A,#N/A,FALSE,"CONTROLE"}</definedName>
    <definedName name="wrn.APLICAÇÃO." localSheetId="31" hidden="1">{#N/A,#N/A,FALSE,"CONTROLE"}</definedName>
    <definedName name="wrn.APLICAÇÃO." localSheetId="29" hidden="1">{#N/A,#N/A,FALSE,"CONTROLE"}</definedName>
    <definedName name="wrn.APLICAÇÃO." localSheetId="23" hidden="1">{#N/A,#N/A,FALSE,"CONTROLE"}</definedName>
    <definedName name="wrn.APLICAÇÃO." localSheetId="55" hidden="1">{#N/A,#N/A,FALSE,"CONTROLE"}</definedName>
    <definedName name="wrn.APLICAÇÃO." hidden="1">{#N/A,#N/A,FALSE,"CONTROLE"}</definedName>
    <definedName name="wrn.aug" localSheetId="25" hidden="1">{"det (May)",#N/A,FALSE,"June";"sum (MAY YTD)",#N/A,FALSE,"June YTD"}</definedName>
    <definedName name="wrn.aug" localSheetId="27" hidden="1">{"det (May)",#N/A,FALSE,"June";"sum (MAY YTD)",#N/A,FALSE,"June YTD"}</definedName>
    <definedName name="wrn.aug" localSheetId="31" hidden="1">{"det (May)",#N/A,FALSE,"June";"sum (MAY YTD)",#N/A,FALSE,"June YTD"}</definedName>
    <definedName name="wrn.aug" localSheetId="29" hidden="1">{"det (May)",#N/A,FALSE,"June";"sum (MAY YTD)",#N/A,FALSE,"June YTD"}</definedName>
    <definedName name="wrn.aug" localSheetId="23" hidden="1">{"det (May)",#N/A,FALSE,"June";"sum (MAY YTD)",#N/A,FALSE,"June YTD"}</definedName>
    <definedName name="wrn.aug" localSheetId="55" hidden="1">{"det (May)",#N/A,FALSE,"June";"sum (MAY YTD)",#N/A,FALSE,"June YTD"}</definedName>
    <definedName name="wrn.aug" hidden="1">{"det (May)",#N/A,FALSE,"June";"sum (MAY YTD)",#N/A,FALSE,"June YTD"}</definedName>
    <definedName name="wrn.augyt" localSheetId="25" hidden="1">{"det (May)",#N/A,FALSE,"June";"sum (MAY YTD)",#N/A,FALSE,"June YTD"}</definedName>
    <definedName name="wrn.augyt" localSheetId="27" hidden="1">{"det (May)",#N/A,FALSE,"June";"sum (MAY YTD)",#N/A,FALSE,"June YTD"}</definedName>
    <definedName name="wrn.augyt" localSheetId="31" hidden="1">{"det (May)",#N/A,FALSE,"June";"sum (MAY YTD)",#N/A,FALSE,"June YTD"}</definedName>
    <definedName name="wrn.augyt" localSheetId="29" hidden="1">{"det (May)",#N/A,FALSE,"June";"sum (MAY YTD)",#N/A,FALSE,"June YTD"}</definedName>
    <definedName name="wrn.augyt" localSheetId="23" hidden="1">{"det (May)",#N/A,FALSE,"June";"sum (MAY YTD)",#N/A,FALSE,"June YTD"}</definedName>
    <definedName name="wrn.augyt" localSheetId="55" hidden="1">{"det (May)",#N/A,FALSE,"June";"sum (MAY YTD)",#N/A,FALSE,"June YTD"}</definedName>
    <definedName name="wrn.augyt" hidden="1">{"det (May)",#N/A,FALSE,"June";"sum (MAY YTD)",#N/A,FALSE,"June YTD"}</definedName>
    <definedName name="wrn.augYTD" localSheetId="25" hidden="1">{"det (May)",#N/A,FALSE,"June";"sum (MAY YTD)",#N/A,FALSE,"June YTD"}</definedName>
    <definedName name="wrn.augYTD" localSheetId="27" hidden="1">{"det (May)",#N/A,FALSE,"June";"sum (MAY YTD)",#N/A,FALSE,"June YTD"}</definedName>
    <definedName name="wrn.augYTD" localSheetId="31" hidden="1">{"det (May)",#N/A,FALSE,"June";"sum (MAY YTD)",#N/A,FALSE,"June YTD"}</definedName>
    <definedName name="wrn.augYTD" localSheetId="29" hidden="1">{"det (May)",#N/A,FALSE,"June";"sum (MAY YTD)",#N/A,FALSE,"June YTD"}</definedName>
    <definedName name="wrn.augYTD" localSheetId="23" hidden="1">{"det (May)",#N/A,FALSE,"June";"sum (MAY YTD)",#N/A,FALSE,"June YTD"}</definedName>
    <definedName name="wrn.augYTD" localSheetId="55" hidden="1">{"det (May)",#N/A,FALSE,"June";"sum (MAY YTD)",#N/A,FALSE,"June YTD"}</definedName>
    <definedName name="wrn.augYTD" hidden="1">{"det (May)",#N/A,FALSE,"June";"sum (MAY YTD)",#N/A,FALSE,"June YTD"}</definedName>
    <definedName name="wrn.BALANCE._.PARA._.LUIZ._.CLAUDIO." localSheetId="25" hidden="1">{#N/A,#N/A,FALSE,"Hoja1";#N/A,#N/A,FALSE,"Hoja2"}</definedName>
    <definedName name="wrn.BALANCE._.PARA._.LUIZ._.CLAUDIO." localSheetId="27" hidden="1">{#N/A,#N/A,FALSE,"Hoja1";#N/A,#N/A,FALSE,"Hoja2"}</definedName>
    <definedName name="wrn.BALANCE._.PARA._.LUIZ._.CLAUDIO." localSheetId="31" hidden="1">{#N/A,#N/A,FALSE,"Hoja1";#N/A,#N/A,FALSE,"Hoja2"}</definedName>
    <definedName name="wrn.BALANCE._.PARA._.LUIZ._.CLAUDIO." localSheetId="29" hidden="1">{#N/A,#N/A,FALSE,"Hoja1";#N/A,#N/A,FALSE,"Hoja2"}</definedName>
    <definedName name="wrn.BALANCE._.PARA._.LUIZ._.CLAUDIO." localSheetId="23" hidden="1">{#N/A,#N/A,FALSE,"Hoja1";#N/A,#N/A,FALSE,"Hoja2"}</definedName>
    <definedName name="wrn.BALANCE._.PARA._.LUIZ._.CLAUDIO." localSheetId="55" hidden="1">{#N/A,#N/A,FALSE,"Hoja1";#N/A,#N/A,FALSE,"Hoja2"}</definedName>
    <definedName name="wrn.BALANCE._.PARA._.LUIZ._.CLAUDIO." hidden="1">{#N/A,#N/A,FALSE,"Hoja1";#N/A,#N/A,FALSE,"Hoja2"}</definedName>
    <definedName name="wrn.BATIDA_LUCRO_BRUTO." localSheetId="25" hidden="1">{"BATIDA_LB",#N/A,FALSE,"RE1003"}</definedName>
    <definedName name="wrn.BATIDA_LUCRO_BRUTO." localSheetId="27" hidden="1">{"BATIDA_LB",#N/A,FALSE,"RE1003"}</definedName>
    <definedName name="wrn.BATIDA_LUCRO_BRUTO." localSheetId="31" hidden="1">{"BATIDA_LB",#N/A,FALSE,"RE1003"}</definedName>
    <definedName name="wrn.BATIDA_LUCRO_BRUTO." localSheetId="29" hidden="1">{"BATIDA_LB",#N/A,FALSE,"RE1003"}</definedName>
    <definedName name="wrn.BATIDA_LUCRO_BRUTO." localSheetId="23" hidden="1">{"BATIDA_LB",#N/A,FALSE,"RE1003"}</definedName>
    <definedName name="wrn.BATIDA_LUCRO_BRUTO." localSheetId="55" hidden="1">{"BATIDA_LB",#N/A,FALSE,"RE1003"}</definedName>
    <definedName name="wrn.BATIDA_LUCRO_BRUTO." hidden="1">{"BATIDA_LB",#N/A,FALSE,"RE1003"}</definedName>
    <definedName name="wrn.BD_CONTABIL." localSheetId="25" hidden="1">{#N/A,#N/A,FALSE,"Banco de Dados"}</definedName>
    <definedName name="wrn.BD_CONTABIL." localSheetId="27" hidden="1">{#N/A,#N/A,FALSE,"Banco de Dados"}</definedName>
    <definedName name="wrn.BD_CONTABIL." localSheetId="31" hidden="1">{#N/A,#N/A,FALSE,"Banco de Dados"}</definedName>
    <definedName name="wrn.BD_CONTABIL." localSheetId="29" hidden="1">{#N/A,#N/A,FALSE,"Banco de Dados"}</definedName>
    <definedName name="wrn.BD_CONTABIL." localSheetId="23" hidden="1">{#N/A,#N/A,FALSE,"Banco de Dados"}</definedName>
    <definedName name="wrn.BD_CONTABIL." localSheetId="55" hidden="1">{#N/A,#N/A,FALSE,"Banco de Dados"}</definedName>
    <definedName name="wrn.BD_CONTABIL." hidden="1">{#N/A,#N/A,FALSE,"Banco de Dados"}</definedName>
    <definedName name="wrn.BD_CONTABIL._1" localSheetId="25" hidden="1">{#N/A,#N/A,FALSE,"Banco de Dados"}</definedName>
    <definedName name="wrn.BD_CONTABIL._1" localSheetId="27" hidden="1">{#N/A,#N/A,FALSE,"Banco de Dados"}</definedName>
    <definedName name="wrn.BD_CONTABIL._1" localSheetId="31" hidden="1">{#N/A,#N/A,FALSE,"Banco de Dados"}</definedName>
    <definedName name="wrn.BD_CONTABIL._1" localSheetId="29" hidden="1">{#N/A,#N/A,FALSE,"Banco de Dados"}</definedName>
    <definedName name="wrn.BD_CONTABIL._1" localSheetId="23" hidden="1">{#N/A,#N/A,FALSE,"Banco de Dados"}</definedName>
    <definedName name="wrn.BD_CONTABIL._1" localSheetId="55" hidden="1">{#N/A,#N/A,FALSE,"Banco de Dados"}</definedName>
    <definedName name="wrn.BD_CONTABIL._1" hidden="1">{#N/A,#N/A,FALSE,"Banco de Dados"}</definedName>
    <definedName name="wrn.BD_CONTABIL._2" localSheetId="25" hidden="1">{#N/A,#N/A,FALSE,"Banco de Dados"}</definedName>
    <definedName name="wrn.BD_CONTABIL._2" localSheetId="27" hidden="1">{#N/A,#N/A,FALSE,"Banco de Dados"}</definedName>
    <definedName name="wrn.BD_CONTABIL._2" localSheetId="31" hidden="1">{#N/A,#N/A,FALSE,"Banco de Dados"}</definedName>
    <definedName name="wrn.BD_CONTABIL._2" localSheetId="29" hidden="1">{#N/A,#N/A,FALSE,"Banco de Dados"}</definedName>
    <definedName name="wrn.BD_CONTABIL._2" localSheetId="23" hidden="1">{#N/A,#N/A,FALSE,"Banco de Dados"}</definedName>
    <definedName name="wrn.BD_CONTABIL._2" localSheetId="55" hidden="1">{#N/A,#N/A,FALSE,"Banco de Dados"}</definedName>
    <definedName name="wrn.BD_CONTABIL._2" hidden="1">{#N/A,#N/A,FALSE,"Banco de Dados"}</definedName>
    <definedName name="wrn.BD_CONTABIL._3" localSheetId="25" hidden="1">{#N/A,#N/A,FALSE,"Banco de Dados"}</definedName>
    <definedName name="wrn.BD_CONTABIL._3" localSheetId="27" hidden="1">{#N/A,#N/A,FALSE,"Banco de Dados"}</definedName>
    <definedName name="wrn.BD_CONTABIL._3" localSheetId="31" hidden="1">{#N/A,#N/A,FALSE,"Banco de Dados"}</definedName>
    <definedName name="wrn.BD_CONTABIL._3" localSheetId="29" hidden="1">{#N/A,#N/A,FALSE,"Banco de Dados"}</definedName>
    <definedName name="wrn.BD_CONTABIL._3" localSheetId="23" hidden="1">{#N/A,#N/A,FALSE,"Banco de Dados"}</definedName>
    <definedName name="wrn.BD_CONTABIL._3" localSheetId="55" hidden="1">{#N/A,#N/A,FALSE,"Banco de Dados"}</definedName>
    <definedName name="wrn.BD_CONTABIL._3" hidden="1">{#N/A,#N/A,FALSE,"Banco de Dados"}</definedName>
    <definedName name="wrn.BD_CONTABIL._4" localSheetId="25" hidden="1">{#N/A,#N/A,FALSE,"Banco de Dados"}</definedName>
    <definedName name="wrn.BD_CONTABIL._4" localSheetId="27" hidden="1">{#N/A,#N/A,FALSE,"Banco de Dados"}</definedName>
    <definedName name="wrn.BD_CONTABIL._4" localSheetId="31" hidden="1">{#N/A,#N/A,FALSE,"Banco de Dados"}</definedName>
    <definedName name="wrn.BD_CONTABIL._4" localSheetId="29" hidden="1">{#N/A,#N/A,FALSE,"Banco de Dados"}</definedName>
    <definedName name="wrn.BD_CONTABIL._4" localSheetId="23" hidden="1">{#N/A,#N/A,FALSE,"Banco de Dados"}</definedName>
    <definedName name="wrn.BD_CONTABIL._4" localSheetId="55" hidden="1">{#N/A,#N/A,FALSE,"Banco de Dados"}</definedName>
    <definedName name="wrn.BD_CONTABIL._4" hidden="1">{#N/A,#N/A,FALSE,"Banco de Dados"}</definedName>
    <definedName name="wrn.BD_CONTABIL._5" localSheetId="25" hidden="1">{#N/A,#N/A,FALSE,"Banco de Dados"}</definedName>
    <definedName name="wrn.BD_CONTABIL._5" localSheetId="27" hidden="1">{#N/A,#N/A,FALSE,"Banco de Dados"}</definedName>
    <definedName name="wrn.BD_CONTABIL._5" localSheetId="31" hidden="1">{#N/A,#N/A,FALSE,"Banco de Dados"}</definedName>
    <definedName name="wrn.BD_CONTABIL._5" localSheetId="29" hidden="1">{#N/A,#N/A,FALSE,"Banco de Dados"}</definedName>
    <definedName name="wrn.BD_CONTABIL._5" localSheetId="23" hidden="1">{#N/A,#N/A,FALSE,"Banco de Dados"}</definedName>
    <definedName name="wrn.BD_CONTABIL._5" localSheetId="55" hidden="1">{#N/A,#N/A,FALSE,"Banco de Dados"}</definedName>
    <definedName name="wrn.BD_CONTABIL._5" hidden="1">{#N/A,#N/A,FALSE,"Banco de Dados"}</definedName>
    <definedName name="wrn.BD_HISTORICAL." localSheetId="25" hidden="1">{#N/A,#N/A,FALSE,"Banco de Dados"}</definedName>
    <definedName name="wrn.BD_HISTORICAL." localSheetId="27" hidden="1">{#N/A,#N/A,FALSE,"Banco de Dados"}</definedName>
    <definedName name="wrn.BD_HISTORICAL." localSheetId="31" hidden="1">{#N/A,#N/A,FALSE,"Banco de Dados"}</definedName>
    <definedName name="wrn.BD_HISTORICAL." localSheetId="29" hidden="1">{#N/A,#N/A,FALSE,"Banco de Dados"}</definedName>
    <definedName name="wrn.BD_HISTORICAL." localSheetId="23" hidden="1">{#N/A,#N/A,FALSE,"Banco de Dados"}</definedName>
    <definedName name="wrn.BD_HISTORICAL." localSheetId="55" hidden="1">{#N/A,#N/A,FALSE,"Banco de Dados"}</definedName>
    <definedName name="wrn.BD_HISTORICAL." hidden="1">{#N/A,#N/A,FALSE,"Banco de Dados"}</definedName>
    <definedName name="wrn.BD_HISTORICAL._1" localSheetId="25" hidden="1">{#N/A,#N/A,FALSE,"Banco de Dados"}</definedName>
    <definedName name="wrn.BD_HISTORICAL._1" localSheetId="27" hidden="1">{#N/A,#N/A,FALSE,"Banco de Dados"}</definedName>
    <definedName name="wrn.BD_HISTORICAL._1" localSheetId="31" hidden="1">{#N/A,#N/A,FALSE,"Banco de Dados"}</definedName>
    <definedName name="wrn.BD_HISTORICAL._1" localSheetId="29" hidden="1">{#N/A,#N/A,FALSE,"Banco de Dados"}</definedName>
    <definedName name="wrn.BD_HISTORICAL._1" localSheetId="23" hidden="1">{#N/A,#N/A,FALSE,"Banco de Dados"}</definedName>
    <definedName name="wrn.BD_HISTORICAL._1" localSheetId="55" hidden="1">{#N/A,#N/A,FALSE,"Banco de Dados"}</definedName>
    <definedName name="wrn.BD_HISTORICAL._1" hidden="1">{#N/A,#N/A,FALSE,"Banco de Dados"}</definedName>
    <definedName name="wrn.BD_HISTORICAL._2" localSheetId="25" hidden="1">{#N/A,#N/A,FALSE,"Banco de Dados"}</definedName>
    <definedName name="wrn.BD_HISTORICAL._2" localSheetId="27" hidden="1">{#N/A,#N/A,FALSE,"Banco de Dados"}</definedName>
    <definedName name="wrn.BD_HISTORICAL._2" localSheetId="31" hidden="1">{#N/A,#N/A,FALSE,"Banco de Dados"}</definedName>
    <definedName name="wrn.BD_HISTORICAL._2" localSheetId="29" hidden="1">{#N/A,#N/A,FALSE,"Banco de Dados"}</definedName>
    <definedName name="wrn.BD_HISTORICAL._2" localSheetId="23" hidden="1">{#N/A,#N/A,FALSE,"Banco de Dados"}</definedName>
    <definedName name="wrn.BD_HISTORICAL._2" localSheetId="55" hidden="1">{#N/A,#N/A,FALSE,"Banco de Dados"}</definedName>
    <definedName name="wrn.BD_HISTORICAL._2" hidden="1">{#N/A,#N/A,FALSE,"Banco de Dados"}</definedName>
    <definedName name="wrn.BD_HISTORICAL._3" localSheetId="25" hidden="1">{#N/A,#N/A,FALSE,"Banco de Dados"}</definedName>
    <definedName name="wrn.BD_HISTORICAL._3" localSheetId="27" hidden="1">{#N/A,#N/A,FALSE,"Banco de Dados"}</definedName>
    <definedName name="wrn.BD_HISTORICAL._3" localSheetId="31" hidden="1">{#N/A,#N/A,FALSE,"Banco de Dados"}</definedName>
    <definedName name="wrn.BD_HISTORICAL._3" localSheetId="29" hidden="1">{#N/A,#N/A,FALSE,"Banco de Dados"}</definedName>
    <definedName name="wrn.BD_HISTORICAL._3" localSheetId="23" hidden="1">{#N/A,#N/A,FALSE,"Banco de Dados"}</definedName>
    <definedName name="wrn.BD_HISTORICAL._3" localSheetId="55" hidden="1">{#N/A,#N/A,FALSE,"Banco de Dados"}</definedName>
    <definedName name="wrn.BD_HISTORICAL._3" hidden="1">{#N/A,#N/A,FALSE,"Banco de Dados"}</definedName>
    <definedName name="wrn.BD_HISTORICAL._4" localSheetId="25" hidden="1">{#N/A,#N/A,FALSE,"Banco de Dados"}</definedName>
    <definedName name="wrn.BD_HISTORICAL._4" localSheetId="27" hidden="1">{#N/A,#N/A,FALSE,"Banco de Dados"}</definedName>
    <definedName name="wrn.BD_HISTORICAL._4" localSheetId="31" hidden="1">{#N/A,#N/A,FALSE,"Banco de Dados"}</definedName>
    <definedName name="wrn.BD_HISTORICAL._4" localSheetId="29" hidden="1">{#N/A,#N/A,FALSE,"Banco de Dados"}</definedName>
    <definedName name="wrn.BD_HISTORICAL._4" localSheetId="23" hidden="1">{#N/A,#N/A,FALSE,"Banco de Dados"}</definedName>
    <definedName name="wrn.BD_HISTORICAL._4" localSheetId="55" hidden="1">{#N/A,#N/A,FALSE,"Banco de Dados"}</definedName>
    <definedName name="wrn.BD_HISTORICAL._4" hidden="1">{#N/A,#N/A,FALSE,"Banco de Dados"}</definedName>
    <definedName name="wrn.BD_HISTORICAL._5" localSheetId="25" hidden="1">{#N/A,#N/A,FALSE,"Banco de Dados"}</definedName>
    <definedName name="wrn.BD_HISTORICAL._5" localSheetId="27" hidden="1">{#N/A,#N/A,FALSE,"Banco de Dados"}</definedName>
    <definedName name="wrn.BD_HISTORICAL._5" localSheetId="31" hidden="1">{#N/A,#N/A,FALSE,"Banco de Dados"}</definedName>
    <definedName name="wrn.BD_HISTORICAL._5" localSheetId="29" hidden="1">{#N/A,#N/A,FALSE,"Banco de Dados"}</definedName>
    <definedName name="wrn.BD_HISTORICAL._5" localSheetId="23" hidden="1">{#N/A,#N/A,FALSE,"Banco de Dados"}</definedName>
    <definedName name="wrn.BD_HISTORICAL._5" localSheetId="55" hidden="1">{#N/A,#N/A,FALSE,"Banco de Dados"}</definedName>
    <definedName name="wrn.BD_HISTORICAL._5" hidden="1">{#N/A,#N/A,FALSE,"Banco de Dados"}</definedName>
    <definedName name="wrn.book." localSheetId="25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7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3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9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55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5" hidden="1">{#N/A,#N/A,FALSE,"PRESENT";#N/A,#N/A,FALSE,"INDICE";#N/A,#N/A,FALSE,"DIV_CONS";#N/A,#N/A,FALSE,"DIV_GRUP";#N/A,#N/A,FALSE,"DIV_BIM";#N/A,#N/A,FALSE,"DIV_UMPL";#N/A,#N/A,FALSE,"DIV_BDBAS"}</definedName>
    <definedName name="wrn.bookinterno." localSheetId="27" hidden="1">{#N/A,#N/A,FALSE,"PRESENT";#N/A,#N/A,FALSE,"INDICE";#N/A,#N/A,FALSE,"DIV_CONS";#N/A,#N/A,FALSE,"DIV_GRUP";#N/A,#N/A,FALSE,"DIV_BIM";#N/A,#N/A,FALSE,"DIV_UMPL";#N/A,#N/A,FALSE,"DIV_BDBAS"}</definedName>
    <definedName name="wrn.bookinterno." localSheetId="31" hidden="1">{#N/A,#N/A,FALSE,"PRESENT";#N/A,#N/A,FALSE,"INDICE";#N/A,#N/A,FALSE,"DIV_CONS";#N/A,#N/A,FALSE,"DIV_GRUP";#N/A,#N/A,FALSE,"DIV_BIM";#N/A,#N/A,FALSE,"DIV_UMPL";#N/A,#N/A,FALSE,"DIV_BDBAS"}</definedName>
    <definedName name="wrn.bookinterno." localSheetId="29" hidden="1">{#N/A,#N/A,FALSE,"PRESENT";#N/A,#N/A,FALSE,"INDICE";#N/A,#N/A,FALSE,"DIV_CONS";#N/A,#N/A,FALSE,"DIV_GRUP";#N/A,#N/A,FALSE,"DIV_BIM";#N/A,#N/A,FALSE,"DIV_UMPL";#N/A,#N/A,FALSE,"DIV_BDBAS"}</definedName>
    <definedName name="wrn.bookinterno." localSheetId="23" hidden="1">{#N/A,#N/A,FALSE,"PRESENT";#N/A,#N/A,FALSE,"INDICE";#N/A,#N/A,FALSE,"DIV_CONS";#N/A,#N/A,FALSE,"DIV_GRUP";#N/A,#N/A,FALSE,"DIV_BIM";#N/A,#N/A,FALSE,"DIV_UMPL";#N/A,#N/A,FALSE,"DIV_BDBAS"}</definedName>
    <definedName name="wrn.bookinterno." localSheetId="55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P96_FIN." localSheetId="25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localSheetId="27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localSheetId="31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localSheetId="29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localSheetId="23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localSheetId="55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FIN." hidden="1">{#N/A,#N/A,FALSE,"6.1.1-2 Sales&amp;Marg_dev_95-97";#N/A,#N/A,FALSE,"6.1.3-4 Sales&amp;Marg_dev_quart";#N/A,#N/A,FALSE,"6.2.1-2 Sand G&amp;A_dev_95-97";#N/A,#N/A,FALSE,"6.3.1-2 Alloc.G&amp;A_dev_95-97";#N/A,#N/A,FALSE,"6.4.1-2 Account_rec_dev_month";#N/A,#N/A,FALSE,"6.5.1 DSO_dev_monthly";#N/A,#N/A,FALSE,"6.6.1 No_of_employees_95-97"}</definedName>
    <definedName name="wrn.BP96_TERM." localSheetId="2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localSheetId="27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localSheetId="31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localSheetId="29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localSheetId="23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localSheetId="55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P96_TERM." hidden="1">{#N/A,#N/A,FALSE,"2.1.1-2 No_Of_Subs_Year ";#N/A,#N/A,FALSE,"2.1.3-5 No_Of_Subs_Period ";#N/A,#N/A,FALSE,"2.2.1-2 Market_Share_Units_Year";#N/A,#N/A,FALSE,"2.2.3-4 Market_Share_Quarterly";#N/A,#N/A,FALSE,"2.3.1 Distr_channel_develop";#N/A,#N/A,FALSE,"2.4.1-3  Sales_priceclass";#N/A,#N/A,FALSE,"2.4.4-5 Price_analysis_channel";#N/A,#N/A,FALSE,"2.4.6 Price_index_products";#N/A,#N/A,FALSE,"2.5.1-2 Target_96_Sales";#N/A,#N/A,FALSE,"2.5.5 Target_96_Forec_Alloc";#N/A,#N/A,FALSE,"2.7.1-3 Market_volume_system ";#N/A,#N/A,FALSE,"2.7.4 Targets_1997_Units";#N/A,#N/A,FALSE,"2.7.5 Local_launch_plan"}</definedName>
    <definedName name="wrn.brol.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S." localSheetId="25" hidden="1">{"B-S",#N/A,FALSE,"AFF-99"}</definedName>
    <definedName name="wrn.BS." localSheetId="27" hidden="1">{"B-S",#N/A,FALSE,"AFF-99"}</definedName>
    <definedName name="wrn.BS." localSheetId="31" hidden="1">{"B-S",#N/A,FALSE,"AFF-99"}</definedName>
    <definedName name="wrn.BS." localSheetId="29" hidden="1">{"B-S",#N/A,FALSE,"AFF-99"}</definedName>
    <definedName name="wrn.BS." localSheetId="23" hidden="1">{"B-S",#N/A,FALSE,"AFF-99"}</definedName>
    <definedName name="wrn.BS." localSheetId="55" hidden="1">{"B-S",#N/A,FALSE,"AFF-99"}</definedName>
    <definedName name="wrn.BS." hidden="1">{"B-S",#N/A,FALSE,"AFF-99"}</definedName>
    <definedName name="wrn.bs2" localSheetId="25" hidden="1">{"B-S",#N/A,FALSE,"AFF-99"}</definedName>
    <definedName name="wrn.bs2" localSheetId="27" hidden="1">{"B-S",#N/A,FALSE,"AFF-99"}</definedName>
    <definedName name="wrn.bs2" localSheetId="31" hidden="1">{"B-S",#N/A,FALSE,"AFF-99"}</definedName>
    <definedName name="wrn.bs2" localSheetId="29" hidden="1">{"B-S",#N/A,FALSE,"AFF-99"}</definedName>
    <definedName name="wrn.bs2" localSheetId="23" hidden="1">{"B-S",#N/A,FALSE,"AFF-99"}</definedName>
    <definedName name="wrn.bs2" localSheetId="55" hidden="1">{"B-S",#N/A,FALSE,"AFF-99"}</definedName>
    <definedName name="wrn.bs2" hidden="1">{"B-S",#N/A,FALSE,"AFF-99"}</definedName>
    <definedName name="wrn.BSCOMIT." localSheetId="25" hidden="1">{#N/A,#N/A,FALSE,"bs_cons";#N/A,#N/A,FALSE,"bs_grup";#N/A,#N/A,FALSE,"bs_umpl";#N/A,#N/A,FALSE,"bs_bim";#N/A,#N/A,FALSE,"bs_bdb";#N/A,#N/A,FALSE,"bs_mq32";#N/A,#N/A,FALSE,"bs_bsrl"}</definedName>
    <definedName name="wrn.BSCOMIT." localSheetId="27" hidden="1">{#N/A,#N/A,FALSE,"bs_cons";#N/A,#N/A,FALSE,"bs_grup";#N/A,#N/A,FALSE,"bs_umpl";#N/A,#N/A,FALSE,"bs_bim";#N/A,#N/A,FALSE,"bs_bdb";#N/A,#N/A,FALSE,"bs_mq32";#N/A,#N/A,FALSE,"bs_bsrl"}</definedName>
    <definedName name="wrn.BSCOMIT." localSheetId="31" hidden="1">{#N/A,#N/A,FALSE,"bs_cons";#N/A,#N/A,FALSE,"bs_grup";#N/A,#N/A,FALSE,"bs_umpl";#N/A,#N/A,FALSE,"bs_bim";#N/A,#N/A,FALSE,"bs_bdb";#N/A,#N/A,FALSE,"bs_mq32";#N/A,#N/A,FALSE,"bs_bsrl"}</definedName>
    <definedName name="wrn.BSCOMIT." localSheetId="29" hidden="1">{#N/A,#N/A,FALSE,"bs_cons";#N/A,#N/A,FALSE,"bs_grup";#N/A,#N/A,FALSE,"bs_umpl";#N/A,#N/A,FALSE,"bs_bim";#N/A,#N/A,FALSE,"bs_bdb";#N/A,#N/A,FALSE,"bs_mq32";#N/A,#N/A,FALSE,"bs_bsrl"}</definedName>
    <definedName name="wrn.BSCOMIT." localSheetId="23" hidden="1">{#N/A,#N/A,FALSE,"bs_cons";#N/A,#N/A,FALSE,"bs_grup";#N/A,#N/A,FALSE,"bs_umpl";#N/A,#N/A,FALSE,"bs_bim";#N/A,#N/A,FALSE,"bs_bdb";#N/A,#N/A,FALSE,"bs_mq32";#N/A,#N/A,FALSE,"bs_bsrl"}</definedName>
    <definedName name="wrn.BSCOMIT." localSheetId="55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usiness." localSheetId="25" hidden="1">{"miles",#N/A,FALSE,"LUCROS E PERDAS (US$ 000)";"hl",#N/A,FALSE,"LUCROS E PERDAS (US$ 000)"}</definedName>
    <definedName name="wrn.business." localSheetId="27" hidden="1">{"miles",#N/A,FALSE,"LUCROS E PERDAS (US$ 000)";"hl",#N/A,FALSE,"LUCROS E PERDAS (US$ 000)"}</definedName>
    <definedName name="wrn.business." localSheetId="31" hidden="1">{"miles",#N/A,FALSE,"LUCROS E PERDAS (US$ 000)";"hl",#N/A,FALSE,"LUCROS E PERDAS (US$ 000)"}</definedName>
    <definedName name="wrn.business." localSheetId="29" hidden="1">{"miles",#N/A,FALSE,"LUCROS E PERDAS (US$ 000)";"hl",#N/A,FALSE,"LUCROS E PERDAS (US$ 000)"}</definedName>
    <definedName name="wrn.business." localSheetId="23" hidden="1">{"miles",#N/A,FALSE,"LUCROS E PERDAS (US$ 000)";"hl",#N/A,FALSE,"LUCROS E PERDAS (US$ 000)"}</definedName>
    <definedName name="wrn.business." localSheetId="55" hidden="1">{"miles",#N/A,FALSE,"LUCROS E PERDAS (US$ 000)";"hl",#N/A,FALSE,"LUCROS E PERDAS (US$ 000)"}</definedName>
    <definedName name="wrn.business." hidden="1">{"miles",#N/A,FALSE,"LUCROS E PERDAS (US$ 000)";"hl",#N/A,FALSE,"LUCROS E PERDAS (US$ 000)"}</definedName>
    <definedName name="wrn.CAPA_COMPLETA." localSheetId="25" hidden="1">{"CAPA_MES_FOL_01",#N/A,FALSE,"RE1003";"CAPA_MES_FOL_02",#N/A,FALSE,"RE1003";"CAPA_ACU_FOL_01",#N/A,FALSE,"RE1003";"CAPA_ACU_FOL_02",#N/A,FALSE,"RE1003"}</definedName>
    <definedName name="wrn.CAPA_COMPLETA." localSheetId="27" hidden="1">{"CAPA_MES_FOL_01",#N/A,FALSE,"RE1003";"CAPA_MES_FOL_02",#N/A,FALSE,"RE1003";"CAPA_ACU_FOL_01",#N/A,FALSE,"RE1003";"CAPA_ACU_FOL_02",#N/A,FALSE,"RE1003"}</definedName>
    <definedName name="wrn.CAPA_COMPLETA." localSheetId="31" hidden="1">{"CAPA_MES_FOL_01",#N/A,FALSE,"RE1003";"CAPA_MES_FOL_02",#N/A,FALSE,"RE1003";"CAPA_ACU_FOL_01",#N/A,FALSE,"RE1003";"CAPA_ACU_FOL_02",#N/A,FALSE,"RE1003"}</definedName>
    <definedName name="wrn.CAPA_COMPLETA." localSheetId="29" hidden="1">{"CAPA_MES_FOL_01",#N/A,FALSE,"RE1003";"CAPA_MES_FOL_02",#N/A,FALSE,"RE1003";"CAPA_ACU_FOL_01",#N/A,FALSE,"RE1003";"CAPA_ACU_FOL_02",#N/A,FALSE,"RE1003"}</definedName>
    <definedName name="wrn.CAPA_COMPLETA." localSheetId="23" hidden="1">{"CAPA_MES_FOL_01",#N/A,FALSE,"RE1003";"CAPA_MES_FOL_02",#N/A,FALSE,"RE1003";"CAPA_ACU_FOL_01",#N/A,FALSE,"RE1003";"CAPA_ACU_FOL_02",#N/A,FALSE,"RE1003"}</definedName>
    <definedName name="wrn.CAPA_COMPLETA." localSheetId="55" hidden="1">{"CAPA_MES_FOL_01",#N/A,FALSE,"RE1003";"CAPA_MES_FOL_02",#N/A,FALSE,"RE1003";"CAPA_ACU_FOL_01",#N/A,FALSE,"RE1003";"CAPA_ACU_FOL_02",#N/A,FALSE,"RE1003"}</definedName>
    <definedName name="wrn.CAPA_COMPLETA." hidden="1">{"CAPA_MES_FOL_01",#N/A,FALSE,"RE1003";"CAPA_MES_FOL_02",#N/A,FALSE,"RE1003";"CAPA_ACU_FOL_01",#N/A,FALSE,"RE1003";"CAPA_ACU_FOL_02",#N/A,FALSE,"RE1003"}</definedName>
    <definedName name="wrn.CAPA_FOLHA_01." localSheetId="25" hidden="1">{"CAPA_MES_FOL_01",#N/A,FALSE,"RE1003"}</definedName>
    <definedName name="wrn.CAPA_FOLHA_01." localSheetId="27" hidden="1">{"CAPA_MES_FOL_01",#N/A,FALSE,"RE1003"}</definedName>
    <definedName name="wrn.CAPA_FOLHA_01." localSheetId="31" hidden="1">{"CAPA_MES_FOL_01",#N/A,FALSE,"RE1003"}</definedName>
    <definedName name="wrn.CAPA_FOLHA_01." localSheetId="29" hidden="1">{"CAPA_MES_FOL_01",#N/A,FALSE,"RE1003"}</definedName>
    <definedName name="wrn.CAPA_FOLHA_01." localSheetId="23" hidden="1">{"CAPA_MES_FOL_01",#N/A,FALSE,"RE1003"}</definedName>
    <definedName name="wrn.CAPA_FOLHA_01." localSheetId="55" hidden="1">{"CAPA_MES_FOL_01",#N/A,FALSE,"RE1003"}</definedName>
    <definedName name="wrn.CAPA_FOLHA_01." hidden="1">{"CAPA_MES_FOL_01",#N/A,FALSE,"RE1003"}</definedName>
    <definedName name="wrn.CAPA_FOLHA_02." localSheetId="25" hidden="1">{"CAPA_MES_FOL_02",#N/A,FALSE,"RE1003"}</definedName>
    <definedName name="wrn.CAPA_FOLHA_02." localSheetId="27" hidden="1">{"CAPA_MES_FOL_02",#N/A,FALSE,"RE1003"}</definedName>
    <definedName name="wrn.CAPA_FOLHA_02." localSheetId="31" hidden="1">{"CAPA_MES_FOL_02",#N/A,FALSE,"RE1003"}</definedName>
    <definedName name="wrn.CAPA_FOLHA_02." localSheetId="29" hidden="1">{"CAPA_MES_FOL_02",#N/A,FALSE,"RE1003"}</definedName>
    <definedName name="wrn.CAPA_FOLHA_02." localSheetId="23" hidden="1">{"CAPA_MES_FOL_02",#N/A,FALSE,"RE1003"}</definedName>
    <definedName name="wrn.CAPA_FOLHA_02." localSheetId="55" hidden="1">{"CAPA_MES_FOL_02",#N/A,FALSE,"RE1003"}</definedName>
    <definedName name="wrn.CAPA_FOLHA_02." hidden="1">{"CAPA_MES_FOL_02",#N/A,FALSE,"RE1003"}</definedName>
    <definedName name="wrn.CAPA_FOLHA_03." localSheetId="25" hidden="1">{"CAPA_ACU_FOL_01",#N/A,FALSE,"RE1003"}</definedName>
    <definedName name="wrn.CAPA_FOLHA_03." localSheetId="27" hidden="1">{"CAPA_ACU_FOL_01",#N/A,FALSE,"RE1003"}</definedName>
    <definedName name="wrn.CAPA_FOLHA_03." localSheetId="31" hidden="1">{"CAPA_ACU_FOL_01",#N/A,FALSE,"RE1003"}</definedName>
    <definedName name="wrn.CAPA_FOLHA_03." localSheetId="29" hidden="1">{"CAPA_ACU_FOL_01",#N/A,FALSE,"RE1003"}</definedName>
    <definedName name="wrn.CAPA_FOLHA_03." localSheetId="23" hidden="1">{"CAPA_ACU_FOL_01",#N/A,FALSE,"RE1003"}</definedName>
    <definedName name="wrn.CAPA_FOLHA_03." localSheetId="55" hidden="1">{"CAPA_ACU_FOL_01",#N/A,FALSE,"RE1003"}</definedName>
    <definedName name="wrn.CAPA_FOLHA_03." hidden="1">{"CAPA_ACU_FOL_01",#N/A,FALSE,"RE1003"}</definedName>
    <definedName name="wrn.CAPA_FOLHA_04." localSheetId="25" hidden="1">{"CAPA_ACU_FOL_02",#N/A,FALSE,"RE1003"}</definedName>
    <definedName name="wrn.CAPA_FOLHA_04." localSheetId="27" hidden="1">{"CAPA_ACU_FOL_02",#N/A,FALSE,"RE1003"}</definedName>
    <definedName name="wrn.CAPA_FOLHA_04." localSheetId="31" hidden="1">{"CAPA_ACU_FOL_02",#N/A,FALSE,"RE1003"}</definedName>
    <definedName name="wrn.CAPA_FOLHA_04." localSheetId="29" hidden="1">{"CAPA_ACU_FOL_02",#N/A,FALSE,"RE1003"}</definedName>
    <definedName name="wrn.CAPA_FOLHA_04." localSheetId="23" hidden="1">{"CAPA_ACU_FOL_02",#N/A,FALSE,"RE1003"}</definedName>
    <definedName name="wrn.CAPA_FOLHA_04." localSheetId="55" hidden="1">{"CAPA_ACU_FOL_02",#N/A,FALSE,"RE1003"}</definedName>
    <definedName name="wrn.CAPA_FOLHA_04." hidden="1">{"CAPA_ACU_FOL_02",#N/A,FALSE,"RE1003"}</definedName>
    <definedName name="wrn.CAPITAL._.TODO." localSheetId="25" hidden="1">{"CAP VOL",#N/A,FALSE,"CAPITAL";"CAP VAR",#N/A,FALSE,"CAPITAL";"CAP FIJ",#N/A,FALSE,"CAPITAL";"CAP CONS",#N/A,FALSE,"CAPITAL";"CAP DATA",#N/A,FALSE,"CAPITAL"}</definedName>
    <definedName name="wrn.CAPITAL._.TODO." localSheetId="27" hidden="1">{"CAP VOL",#N/A,FALSE,"CAPITAL";"CAP VAR",#N/A,FALSE,"CAPITAL";"CAP FIJ",#N/A,FALSE,"CAPITAL";"CAP CONS",#N/A,FALSE,"CAPITAL";"CAP DATA",#N/A,FALSE,"CAPITAL"}</definedName>
    <definedName name="wrn.CAPITAL._.TODO." localSheetId="31" hidden="1">{"CAP VOL",#N/A,FALSE,"CAPITAL";"CAP VAR",#N/A,FALSE,"CAPITAL";"CAP FIJ",#N/A,FALSE,"CAPITAL";"CAP CONS",#N/A,FALSE,"CAPITAL";"CAP DATA",#N/A,FALSE,"CAPITAL"}</definedName>
    <definedName name="wrn.CAPITAL._.TODO." localSheetId="29" hidden="1">{"CAP VOL",#N/A,FALSE,"CAPITAL";"CAP VAR",#N/A,FALSE,"CAPITAL";"CAP FIJ",#N/A,FALSE,"CAPITAL";"CAP CONS",#N/A,FALSE,"CAPITAL";"CAP DATA",#N/A,FALSE,"CAPITAL"}</definedName>
    <definedName name="wrn.CAPITAL._.TODO." localSheetId="23" hidden="1">{"CAP VOL",#N/A,FALSE,"CAPITAL";"CAP VAR",#N/A,FALSE,"CAPITAL";"CAP FIJ",#N/A,FALSE,"CAPITAL";"CAP CONS",#N/A,FALSE,"CAPITAL";"CAP DATA",#N/A,FALSE,"CAPITAL"}</definedName>
    <definedName name="wrn.CAPITAL._.TODO." localSheetId="55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apitaux._.employes." localSheetId="25" hidden="1">{"C_PSA",#N/A,FALSE,"PSA";"C_PSA",#N/A,FALSE,"PSA-DAMS&amp;FIN";"C_ECIA",#N/A,FALSE,"ECIA";"C_GEFCO",#N/A,FALSE,"GEFCO";"C_PSAFH",#N/A,FALSE,"PSA-FH"}</definedName>
    <definedName name="wrn.capitaux._.employes." localSheetId="27" hidden="1">{"C_PSA",#N/A,FALSE,"PSA";"C_PSA",#N/A,FALSE,"PSA-DAMS&amp;FIN";"C_ECIA",#N/A,FALSE,"ECIA";"C_GEFCO",#N/A,FALSE,"GEFCO";"C_PSAFH",#N/A,FALSE,"PSA-FH"}</definedName>
    <definedName name="wrn.capitaux._.employes." localSheetId="31" hidden="1">{"C_PSA",#N/A,FALSE,"PSA";"C_PSA",#N/A,FALSE,"PSA-DAMS&amp;FIN";"C_ECIA",#N/A,FALSE,"ECIA";"C_GEFCO",#N/A,FALSE,"GEFCO";"C_PSAFH",#N/A,FALSE,"PSA-FH"}</definedName>
    <definedName name="wrn.capitaux._.employes." localSheetId="29" hidden="1">{"C_PSA",#N/A,FALSE,"PSA";"C_PSA",#N/A,FALSE,"PSA-DAMS&amp;FIN";"C_ECIA",#N/A,FALSE,"ECIA";"C_GEFCO",#N/A,FALSE,"GEFCO";"C_PSAFH",#N/A,FALSE,"PSA-FH"}</definedName>
    <definedName name="wrn.capitaux._.employes." localSheetId="23" hidden="1">{"C_PSA",#N/A,FALSE,"PSA";"C_PSA",#N/A,FALSE,"PSA-DAMS&amp;FIN";"C_ECIA",#N/A,FALSE,"ECIA";"C_GEFCO",#N/A,FALSE,"GEFCO";"C_PSAFH",#N/A,FALSE,"PSA-FH"}</definedName>
    <definedName name="wrn.capitaux._.employes." localSheetId="55" hidden="1">{"C_PSA",#N/A,FALSE,"PSA";"C_PSA",#N/A,FALSE,"PSA-DAMS&amp;FIN";"C_ECIA",#N/A,FALSE,"ECIA";"C_GEFCO",#N/A,FALSE,"GEFCO";"C_PSAFH",#N/A,FALSE,"PSA-FH"}</definedName>
    <definedName name="wrn.capitaux._.employes." hidden="1">{"C_PSA",#N/A,FALSE,"PSA";"C_PSA",#N/A,FALSE,"PSA-DAMS&amp;FIN";"C_ECIA",#N/A,FALSE,"ECIA";"C_GEFCO",#N/A,FALSE,"GEFCO";"C_PSAFH",#N/A,FALSE,"PSA-FH"}</definedName>
    <definedName name="wrn.CNI._.COVER." localSheetId="25" hidden="1">{#N/A,#N/A,FALSE,"CNI"}</definedName>
    <definedName name="wrn.CNI._.COVER." localSheetId="27" hidden="1">{#N/A,#N/A,FALSE,"CNI"}</definedName>
    <definedName name="wrn.CNI._.COVER." localSheetId="31" hidden="1">{#N/A,#N/A,FALSE,"CNI"}</definedName>
    <definedName name="wrn.CNI._.COVER." localSheetId="29" hidden="1">{#N/A,#N/A,FALSE,"CNI"}</definedName>
    <definedName name="wrn.CNI._.COVER." localSheetId="23" hidden="1">{#N/A,#N/A,FALSE,"CNI"}</definedName>
    <definedName name="wrn.CNI._.COVER." localSheetId="55" hidden="1">{#N/A,#N/A,FALSE,"CNI"}</definedName>
    <definedName name="wrn.CNI._.COVER." hidden="1">{#N/A,#N/A,FALSE,"CNI"}</definedName>
    <definedName name="wrn.CON_DESCUENTO." localSheetId="25" hidden="1">{#N/A,"Carabeer",FALSE,"Dscto.";#N/A,"Disbracentro",FALSE,"Dscto.";#N/A,"Río Beer",FALSE,"Dscto.";#N/A,"Andes",FALSE,"Dscto."}</definedName>
    <definedName name="wrn.CON_DESCUENTO." localSheetId="27" hidden="1">{#N/A,"Carabeer",FALSE,"Dscto.";#N/A,"Disbracentro",FALSE,"Dscto.";#N/A,"Río Beer",FALSE,"Dscto.";#N/A,"Andes",FALSE,"Dscto."}</definedName>
    <definedName name="wrn.CON_DESCUENTO." localSheetId="31" hidden="1">{#N/A,"Carabeer",FALSE,"Dscto.";#N/A,"Disbracentro",FALSE,"Dscto.";#N/A,"Río Beer",FALSE,"Dscto.";#N/A,"Andes",FALSE,"Dscto."}</definedName>
    <definedName name="wrn.CON_DESCUENTO." localSheetId="29" hidden="1">{#N/A,"Carabeer",FALSE,"Dscto.";#N/A,"Disbracentro",FALSE,"Dscto.";#N/A,"Río Beer",FALSE,"Dscto.";#N/A,"Andes",FALSE,"Dscto."}</definedName>
    <definedName name="wrn.CON_DESCUENTO." localSheetId="23" hidden="1">{#N/A,"Carabeer",FALSE,"Dscto.";#N/A,"Disbracentro",FALSE,"Dscto.";#N/A,"Río Beer",FALSE,"Dscto.";#N/A,"Andes",FALSE,"Dscto."}</definedName>
    <definedName name="wrn.CON_DESCUENTO." localSheetId="55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Consolidate." localSheetId="25" hidden="1">{#N/A,#N/A,FALSE,"CONSOL"}</definedName>
    <definedName name="wrn.Consolidate." localSheetId="27" hidden="1">{#N/A,#N/A,FALSE,"CONSOL"}</definedName>
    <definedName name="wrn.Consolidate." localSheetId="31" hidden="1">{#N/A,#N/A,FALSE,"CONSOL"}</definedName>
    <definedName name="wrn.Consolidate." localSheetId="29" hidden="1">{#N/A,#N/A,FALSE,"CONSOL"}</definedName>
    <definedName name="wrn.Consolidate." localSheetId="23" hidden="1">{#N/A,#N/A,FALSE,"CONSOL"}</definedName>
    <definedName name="wrn.Consolidate." localSheetId="55" hidden="1">{#N/A,#N/A,FALSE,"CONSOL"}</definedName>
    <definedName name="wrn.Consolidate." hidden="1">{#N/A,#N/A,FALSE,"CONSOL"}</definedName>
    <definedName name="wrn.Consolidated._.Financial._.Statements." localSheetId="25" hidden="1">{"Consolidated Income Statement",#N/A,FALSE,"Deal";"Consolidated Balance Sheet",#N/A,FALSE,"Deal";"Consolidated Cash Flow",#N/A,FALSE,"Deal"}</definedName>
    <definedName name="wrn.Consolidated._.Financial._.Statements." localSheetId="27" hidden="1">{"Consolidated Income Statement",#N/A,FALSE,"Deal";"Consolidated Balance Sheet",#N/A,FALSE,"Deal";"Consolidated Cash Flow",#N/A,FALSE,"Deal"}</definedName>
    <definedName name="wrn.Consolidated._.Financial._.Statements." localSheetId="31" hidden="1">{"Consolidated Income Statement",#N/A,FALSE,"Deal";"Consolidated Balance Sheet",#N/A,FALSE,"Deal";"Consolidated Cash Flow",#N/A,FALSE,"Deal"}</definedName>
    <definedName name="wrn.Consolidated._.Financial._.Statements." localSheetId="29" hidden="1">{"Consolidated Income Statement",#N/A,FALSE,"Deal";"Consolidated Balance Sheet",#N/A,FALSE,"Deal";"Consolidated Cash Flow",#N/A,FALSE,"Deal"}</definedName>
    <definedName name="wrn.Consolidated._.Financial._.Statements." localSheetId="23" hidden="1">{"Consolidated Income Statement",#N/A,FALSE,"Deal";"Consolidated Balance Sheet",#N/A,FALSE,"Deal";"Consolidated Cash Flow",#N/A,FALSE,"Deal"}</definedName>
    <definedName name="wrn.Consolidated._.Financial._.Statements." localSheetId="55" hidden="1">{"Consolidated Income Statement",#N/A,FALSE,"Deal";"Consolidated Balance Sheet",#N/A,FALSE,"Deal";"Consolidated Cash Flow",#N/A,FALSE,"Deal"}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localSheetId="25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27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31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29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23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55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DAfione." localSheetId="25" hidden="1">{"1S5000",#N/A,FALSE,"1S5000";"1S5100",#N/A,FALSE,"1S5100"}</definedName>
    <definedName name="wrn.DAfione." localSheetId="27" hidden="1">{"1S5000",#N/A,FALSE,"1S5000";"1S5100",#N/A,FALSE,"1S5100"}</definedName>
    <definedName name="wrn.DAfione." localSheetId="31" hidden="1">{"1S5000",#N/A,FALSE,"1S5000";"1S5100",#N/A,FALSE,"1S5100"}</definedName>
    <definedName name="wrn.DAfione." localSheetId="29" hidden="1">{"1S5000",#N/A,FALSE,"1S5000";"1S5100",#N/A,FALSE,"1S5100"}</definedName>
    <definedName name="wrn.DAfione." localSheetId="23" hidden="1">{"1S5000",#N/A,FALSE,"1S5000";"1S5100",#N/A,FALSE,"1S5100"}</definedName>
    <definedName name="wrn.DAfione." localSheetId="55" hidden="1">{"1S5000",#N/A,FALSE,"1S5000";"1S5100",#N/A,FALSE,"1S5100"}</definedName>
    <definedName name="wrn.DAfione." hidden="1">{"1S5000",#N/A,FALSE,"1S5000";"1S5100",#N/A,FALSE,"1S5100"}</definedName>
    <definedName name="wrn.DCFEpervier." localSheetId="2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3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I._.Consolidated._.and._.Divisional." localSheetId="2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27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31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29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23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localSheetId="55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CI._.Consolidated._.and._.Divisional.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DHOR._.ESTAÇÕES._.L._.2._.até._.JUN98.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98" localSheetId="25" hidden="1">{"1DhPgAbs",#N/A,FALSE,"dHora";"2DhPgPerc",#N/A,FALSE,"dHora";"3DhPgAbsAcum",#N/A,FALSE,"dHora"}</definedName>
    <definedName name="wrn.dhou98" localSheetId="27" hidden="1">{"1DhPgAbs",#N/A,FALSE,"dHora";"2DhPgPerc",#N/A,FALSE,"dHora";"3DhPgAbsAcum",#N/A,FALSE,"dHora"}</definedName>
    <definedName name="wrn.dhou98" localSheetId="31" hidden="1">{"1DhPgAbs",#N/A,FALSE,"dHora";"2DhPgPerc",#N/A,FALSE,"dHora";"3DhPgAbsAcum",#N/A,FALSE,"dHora"}</definedName>
    <definedName name="wrn.dhou98" localSheetId="29" hidden="1">{"1DhPgAbs",#N/A,FALSE,"dHora";"2DhPgPerc",#N/A,FALSE,"dHora";"3DhPgAbsAcum",#N/A,FALSE,"dHora"}</definedName>
    <definedName name="wrn.dhou98" localSheetId="23" hidden="1">{"1DhPgAbs",#N/A,FALSE,"dHora";"2DhPgPerc",#N/A,FALSE,"dHora";"3DhPgAbsAcum",#N/A,FALSE,"dHora"}</definedName>
    <definedName name="wrn.dhou98" localSheetId="55" hidden="1">{"1DhPgAbs",#N/A,FALSE,"dHora";"2DhPgPerc",#N/A,FALSE,"dHora";"3DhPgAbsAcum",#N/A,FALSE,"dHora"}</definedName>
    <definedName name="wrn.dhou98" hidden="1">{"1DhPgAbs",#N/A,FALSE,"dHora";"2DhPgPerc",#N/A,FALSE,"dHora";"3DhPgAbsAcum",#N/A,FALSE,"dHora"}</definedName>
    <definedName name="wrn.DhOut98." localSheetId="25" hidden="1">{"1DhPgAbs",#N/A,FALSE,"dHora";"2DhPgPerc",#N/A,FALSE,"dHora";"3DhPgAbsAcum",#N/A,FALSE,"dHora"}</definedName>
    <definedName name="wrn.DhOut98." localSheetId="27" hidden="1">{"1DhPgAbs",#N/A,FALSE,"dHora";"2DhPgPerc",#N/A,FALSE,"dHora";"3DhPgAbsAcum",#N/A,FALSE,"dHora"}</definedName>
    <definedName name="wrn.DhOut98." localSheetId="31" hidden="1">{"1DhPgAbs",#N/A,FALSE,"dHora";"2DhPgPerc",#N/A,FALSE,"dHora";"3DhPgAbsAcum",#N/A,FALSE,"dHora"}</definedName>
    <definedName name="wrn.DhOut98." localSheetId="29" hidden="1">{"1DhPgAbs",#N/A,FALSE,"dHora";"2DhPgPerc",#N/A,FALSE,"dHora";"3DhPgAbsAcum",#N/A,FALSE,"dHora"}</definedName>
    <definedName name="wrn.DhOut98." localSheetId="23" hidden="1">{"1DhPgAbs",#N/A,FALSE,"dHora";"2DhPgPerc",#N/A,FALSE,"dHora";"3DhPgAbsAcum",#N/A,FALSE,"dHora"}</definedName>
    <definedName name="wrn.DhOut98." localSheetId="55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Diário._.GDD." localSheetId="25" hidden="1">{#N/A,#N/A,FALSE,"CAPA";#N/A,#N/A,FALSE,"RTPR 3";#N/A,#N/A,FALSE,"RTVL Reunião";#N/A,#N/A,FALSE,"TTV 1_1"}</definedName>
    <definedName name="wrn.Diário._.GDD." localSheetId="27" hidden="1">{#N/A,#N/A,FALSE,"CAPA";#N/A,#N/A,FALSE,"RTPR 3";#N/A,#N/A,FALSE,"RTVL Reunião";#N/A,#N/A,FALSE,"TTV 1_1"}</definedName>
    <definedName name="wrn.Diário._.GDD." localSheetId="31" hidden="1">{#N/A,#N/A,FALSE,"CAPA";#N/A,#N/A,FALSE,"RTPR 3";#N/A,#N/A,FALSE,"RTVL Reunião";#N/A,#N/A,FALSE,"TTV 1_1"}</definedName>
    <definedName name="wrn.Diário._.GDD." localSheetId="29" hidden="1">{#N/A,#N/A,FALSE,"CAPA";#N/A,#N/A,FALSE,"RTPR 3";#N/A,#N/A,FALSE,"RTVL Reunião";#N/A,#N/A,FALSE,"TTV 1_1"}</definedName>
    <definedName name="wrn.Diário._.GDD." localSheetId="23" hidden="1">{#N/A,#N/A,FALSE,"CAPA";#N/A,#N/A,FALSE,"RTPR 3";#N/A,#N/A,FALSE,"RTVL Reunião";#N/A,#N/A,FALSE,"TTV 1_1"}</definedName>
    <definedName name="wrn.Diário._.GDD." localSheetId="55" hidden="1">{#N/A,#N/A,FALSE,"CAPA";#N/A,#N/A,FALSE,"RTPR 3";#N/A,#N/A,FALSE,"RTVL Reunião";#N/A,#N/A,FALSE,"TTV 1_1"}</definedName>
    <definedName name="wrn.Diário._.GDD." hidden="1">{#N/A,#N/A,FALSE,"CAPA";#N/A,#N/A,FALSE,"RTPR 3";#N/A,#N/A,FALSE,"RTVL Reunião";#N/A,#N/A,FALSE,"TTV 1_1"}</definedName>
    <definedName name="wrn.DIRETRIZ." localSheetId="25" hidden="1">{#N/A,#N/A,FALSE,"ROTINA";#N/A,#N/A,FALSE,"ITENS";#N/A,#N/A,FALSE,"ACOMP"}</definedName>
    <definedName name="wrn.DIRETRIZ." localSheetId="27" hidden="1">{#N/A,#N/A,FALSE,"ROTINA";#N/A,#N/A,FALSE,"ITENS";#N/A,#N/A,FALSE,"ACOMP"}</definedName>
    <definedName name="wrn.DIRETRIZ." localSheetId="31" hidden="1">{#N/A,#N/A,FALSE,"ROTINA";#N/A,#N/A,FALSE,"ITENS";#N/A,#N/A,FALSE,"ACOMP"}</definedName>
    <definedName name="wrn.DIRETRIZ." localSheetId="29" hidden="1">{#N/A,#N/A,FALSE,"ROTINA";#N/A,#N/A,FALSE,"ITENS";#N/A,#N/A,FALSE,"ACOMP"}</definedName>
    <definedName name="wrn.DIRETRIZ." localSheetId="23" hidden="1">{#N/A,#N/A,FALSE,"ROTINA";#N/A,#N/A,FALSE,"ITENS";#N/A,#N/A,FALSE,"ACOMP"}</definedName>
    <definedName name="wrn.DIRETRIZ." localSheetId="55" hidden="1">{#N/A,#N/A,FALSE,"ROTINA";#N/A,#N/A,FALSE,"ITENS";#N/A,#N/A,FALSE,"ACOMP"}</definedName>
    <definedName name="wrn.DIRETRIZ." hidden="1">{#N/A,#N/A,FALSE,"ROTINA";#N/A,#N/A,FALSE,"ITENS";#N/A,#N/A,FALSE,"ACOMP"}</definedName>
    <definedName name="wrn.direttori." localSheetId="25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7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3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9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55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LP_DIVISIONAL." localSheetId="25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localSheetId="27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localSheetId="31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localSheetId="29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localSheetId="23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localSheetId="55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DIVISIONAL." hidden="1">{"DLP_FOL_01",#N/A,FALSE,"RE1003";"DLP_FOL_02",#N/A,FALSE,"RE1003";"DLP_FOL_03",#N/A,FALSE,"RE1003";"DLP_FOL_04",#N/A,FALSE,"RE1003";"DLP_FOL_05",#N/A,FALSE,"RE1003";"DLP_FOL_06",#N/A,FALSE,"RE1003";"DLP_FOL_07",#N/A,FALSE,"RE1003";"DLP_FOL_08",#N/A,FALSE,"RE1003";"DLP_FOL_09",#N/A,FALSE,"RE1003";"DLP_FOL_10",#N/A,FALSE,"RE1003";"DLP_FOL_11",#N/A,FALSE,"RE1003";"DLP_FOL_12",#N/A,FALSE,"RE1003";"DLP_FOL_13",#N/A,FALSE,"RE1003";"DLP_FOL_14",#N/A,FALSE,"RE1003"}</definedName>
    <definedName name="wrn.DLP_FOLHA_01." localSheetId="25" hidden="1">{"DLP_FOL_01",#N/A,FALSE,"RE1003"}</definedName>
    <definedName name="wrn.DLP_FOLHA_01." localSheetId="27" hidden="1">{"DLP_FOL_01",#N/A,FALSE,"RE1003"}</definedName>
    <definedName name="wrn.DLP_FOLHA_01." localSheetId="31" hidden="1">{"DLP_FOL_01",#N/A,FALSE,"RE1003"}</definedName>
    <definedName name="wrn.DLP_FOLHA_01." localSheetId="29" hidden="1">{"DLP_FOL_01",#N/A,FALSE,"RE1003"}</definedName>
    <definedName name="wrn.DLP_FOLHA_01." localSheetId="23" hidden="1">{"DLP_FOL_01",#N/A,FALSE,"RE1003"}</definedName>
    <definedName name="wrn.DLP_FOLHA_01." localSheetId="55" hidden="1">{"DLP_FOL_01",#N/A,FALSE,"RE1003"}</definedName>
    <definedName name="wrn.DLP_FOLHA_01." hidden="1">{"DLP_FOL_01",#N/A,FALSE,"RE1003"}</definedName>
    <definedName name="wrn.DLP_FOLHA_02." localSheetId="25" hidden="1">{"DLP_FOL_02",#N/A,FALSE,"RE1003"}</definedName>
    <definedName name="wrn.DLP_FOLHA_02." localSheetId="27" hidden="1">{"DLP_FOL_02",#N/A,FALSE,"RE1003"}</definedName>
    <definedName name="wrn.DLP_FOLHA_02." localSheetId="31" hidden="1">{"DLP_FOL_02",#N/A,FALSE,"RE1003"}</definedName>
    <definedName name="wrn.DLP_FOLHA_02." localSheetId="29" hidden="1">{"DLP_FOL_02",#N/A,FALSE,"RE1003"}</definedName>
    <definedName name="wrn.DLP_FOLHA_02." localSheetId="23" hidden="1">{"DLP_FOL_02",#N/A,FALSE,"RE1003"}</definedName>
    <definedName name="wrn.DLP_FOLHA_02." localSheetId="55" hidden="1">{"DLP_FOL_02",#N/A,FALSE,"RE1003"}</definedName>
    <definedName name="wrn.DLP_FOLHA_02." hidden="1">{"DLP_FOL_02",#N/A,FALSE,"RE1003"}</definedName>
    <definedName name="wrn.DLP_FOLHA_03." localSheetId="25" hidden="1">{"DLP_FOL_03",#N/A,FALSE,"RE1003"}</definedName>
    <definedName name="wrn.DLP_FOLHA_03." localSheetId="27" hidden="1">{"DLP_FOL_03",#N/A,FALSE,"RE1003"}</definedName>
    <definedName name="wrn.DLP_FOLHA_03." localSheetId="31" hidden="1">{"DLP_FOL_03",#N/A,FALSE,"RE1003"}</definedName>
    <definedName name="wrn.DLP_FOLHA_03." localSheetId="29" hidden="1">{"DLP_FOL_03",#N/A,FALSE,"RE1003"}</definedName>
    <definedName name="wrn.DLP_FOLHA_03." localSheetId="23" hidden="1">{"DLP_FOL_03",#N/A,FALSE,"RE1003"}</definedName>
    <definedName name="wrn.DLP_FOLHA_03." localSheetId="55" hidden="1">{"DLP_FOL_03",#N/A,FALSE,"RE1003"}</definedName>
    <definedName name="wrn.DLP_FOLHA_03." hidden="1">{"DLP_FOL_03",#N/A,FALSE,"RE1003"}</definedName>
    <definedName name="wrn.DLP_FOLHA_04." localSheetId="25" hidden="1">{"DLP_FOL_04",#N/A,FALSE,"RE1003"}</definedName>
    <definedName name="wrn.DLP_FOLHA_04." localSheetId="27" hidden="1">{"DLP_FOL_04",#N/A,FALSE,"RE1003"}</definedName>
    <definedName name="wrn.DLP_FOLHA_04." localSheetId="31" hidden="1">{"DLP_FOL_04",#N/A,FALSE,"RE1003"}</definedName>
    <definedName name="wrn.DLP_FOLHA_04." localSheetId="29" hidden="1">{"DLP_FOL_04",#N/A,FALSE,"RE1003"}</definedName>
    <definedName name="wrn.DLP_FOLHA_04." localSheetId="23" hidden="1">{"DLP_FOL_04",#N/A,FALSE,"RE1003"}</definedName>
    <definedName name="wrn.DLP_FOLHA_04." localSheetId="55" hidden="1">{"DLP_FOL_04",#N/A,FALSE,"RE1003"}</definedName>
    <definedName name="wrn.DLP_FOLHA_04." hidden="1">{"DLP_FOL_04",#N/A,FALSE,"RE1003"}</definedName>
    <definedName name="wrn.DLP_FOLHA_05." localSheetId="25" hidden="1">{"DLP_FOL_05",#N/A,FALSE,"RE1003"}</definedName>
    <definedName name="wrn.DLP_FOLHA_05." localSheetId="27" hidden="1">{"DLP_FOL_05",#N/A,FALSE,"RE1003"}</definedName>
    <definedName name="wrn.DLP_FOLHA_05." localSheetId="31" hidden="1">{"DLP_FOL_05",#N/A,FALSE,"RE1003"}</definedName>
    <definedName name="wrn.DLP_FOLHA_05." localSheetId="29" hidden="1">{"DLP_FOL_05",#N/A,FALSE,"RE1003"}</definedName>
    <definedName name="wrn.DLP_FOLHA_05." localSheetId="23" hidden="1">{"DLP_FOL_05",#N/A,FALSE,"RE1003"}</definedName>
    <definedName name="wrn.DLP_FOLHA_05." localSheetId="55" hidden="1">{"DLP_FOL_05",#N/A,FALSE,"RE1003"}</definedName>
    <definedName name="wrn.DLP_FOLHA_05." hidden="1">{"DLP_FOL_05",#N/A,FALSE,"RE1003"}</definedName>
    <definedName name="wrn.DLP_FOLHA_06." localSheetId="25" hidden="1">{"DLP_FOL_06",#N/A,FALSE,"RE1003"}</definedName>
    <definedName name="wrn.DLP_FOLHA_06." localSheetId="27" hidden="1">{"DLP_FOL_06",#N/A,FALSE,"RE1003"}</definedName>
    <definedName name="wrn.DLP_FOLHA_06." localSheetId="31" hidden="1">{"DLP_FOL_06",#N/A,FALSE,"RE1003"}</definedName>
    <definedName name="wrn.DLP_FOLHA_06." localSheetId="29" hidden="1">{"DLP_FOL_06",#N/A,FALSE,"RE1003"}</definedName>
    <definedName name="wrn.DLP_FOLHA_06." localSheetId="23" hidden="1">{"DLP_FOL_06",#N/A,FALSE,"RE1003"}</definedName>
    <definedName name="wrn.DLP_FOLHA_06." localSheetId="55" hidden="1">{"DLP_FOL_06",#N/A,FALSE,"RE1003"}</definedName>
    <definedName name="wrn.DLP_FOLHA_06." hidden="1">{"DLP_FOL_06",#N/A,FALSE,"RE1003"}</definedName>
    <definedName name="wrn.DLP_FOLHA_08." localSheetId="25" hidden="1">{"DLP_FOL_08",#N/A,FALSE,"RE1003"}</definedName>
    <definedName name="wrn.DLP_FOLHA_08." localSheetId="27" hidden="1">{"DLP_FOL_08",#N/A,FALSE,"RE1003"}</definedName>
    <definedName name="wrn.DLP_FOLHA_08." localSheetId="31" hidden="1">{"DLP_FOL_08",#N/A,FALSE,"RE1003"}</definedName>
    <definedName name="wrn.DLP_FOLHA_08." localSheetId="29" hidden="1">{"DLP_FOL_08",#N/A,FALSE,"RE1003"}</definedName>
    <definedName name="wrn.DLP_FOLHA_08." localSheetId="23" hidden="1">{"DLP_FOL_08",#N/A,FALSE,"RE1003"}</definedName>
    <definedName name="wrn.DLP_FOLHA_08." localSheetId="55" hidden="1">{"DLP_FOL_08",#N/A,FALSE,"RE1003"}</definedName>
    <definedName name="wrn.DLP_FOLHA_08." hidden="1">{"DLP_FOL_08",#N/A,FALSE,"RE1003"}</definedName>
    <definedName name="wrn.DLP_FOLHA_09." localSheetId="25" hidden="1">{"DLP_FOL_09",#N/A,FALSE,"RE1003"}</definedName>
    <definedName name="wrn.DLP_FOLHA_09." localSheetId="27" hidden="1">{"DLP_FOL_09",#N/A,FALSE,"RE1003"}</definedName>
    <definedName name="wrn.DLP_FOLHA_09." localSheetId="31" hidden="1">{"DLP_FOL_09",#N/A,FALSE,"RE1003"}</definedName>
    <definedName name="wrn.DLP_FOLHA_09." localSheetId="29" hidden="1">{"DLP_FOL_09",#N/A,FALSE,"RE1003"}</definedName>
    <definedName name="wrn.DLP_FOLHA_09." localSheetId="23" hidden="1">{"DLP_FOL_09",#N/A,FALSE,"RE1003"}</definedName>
    <definedName name="wrn.DLP_FOLHA_09." localSheetId="55" hidden="1">{"DLP_FOL_09",#N/A,FALSE,"RE1003"}</definedName>
    <definedName name="wrn.DLP_FOLHA_09." hidden="1">{"DLP_FOL_09",#N/A,FALSE,"RE1003"}</definedName>
    <definedName name="wrn.DLP_FOLHA_10." localSheetId="25" hidden="1">{"DLP_FOL_10",#N/A,FALSE,"RE1003"}</definedName>
    <definedName name="wrn.DLP_FOLHA_10." localSheetId="27" hidden="1">{"DLP_FOL_10",#N/A,FALSE,"RE1003"}</definedName>
    <definedName name="wrn.DLP_FOLHA_10." localSheetId="31" hidden="1">{"DLP_FOL_10",#N/A,FALSE,"RE1003"}</definedName>
    <definedName name="wrn.DLP_FOLHA_10." localSheetId="29" hidden="1">{"DLP_FOL_10",#N/A,FALSE,"RE1003"}</definedName>
    <definedName name="wrn.DLP_FOLHA_10." localSheetId="23" hidden="1">{"DLP_FOL_10",#N/A,FALSE,"RE1003"}</definedName>
    <definedName name="wrn.DLP_FOLHA_10." localSheetId="55" hidden="1">{"DLP_FOL_10",#N/A,FALSE,"RE1003"}</definedName>
    <definedName name="wrn.DLP_FOLHA_10." hidden="1">{"DLP_FOL_10",#N/A,FALSE,"RE1003"}</definedName>
    <definedName name="wrn.DLP_FOLHA_11." localSheetId="25" hidden="1">{"DLP_FOL_11",#N/A,FALSE,"RE1003"}</definedName>
    <definedName name="wrn.DLP_FOLHA_11." localSheetId="27" hidden="1">{"DLP_FOL_11",#N/A,FALSE,"RE1003"}</definedName>
    <definedName name="wrn.DLP_FOLHA_11." localSheetId="31" hidden="1">{"DLP_FOL_11",#N/A,FALSE,"RE1003"}</definedName>
    <definedName name="wrn.DLP_FOLHA_11." localSheetId="29" hidden="1">{"DLP_FOL_11",#N/A,FALSE,"RE1003"}</definedName>
    <definedName name="wrn.DLP_FOLHA_11." localSheetId="23" hidden="1">{"DLP_FOL_11",#N/A,FALSE,"RE1003"}</definedName>
    <definedName name="wrn.DLP_FOLHA_11." localSheetId="55" hidden="1">{"DLP_FOL_11",#N/A,FALSE,"RE1003"}</definedName>
    <definedName name="wrn.DLP_FOLHA_11." hidden="1">{"DLP_FOL_11",#N/A,FALSE,"RE1003"}</definedName>
    <definedName name="wrn.DLP_FOLHA_12." localSheetId="25" hidden="1">{"DLP_FOL_12",#N/A,FALSE,"RE1003"}</definedName>
    <definedName name="wrn.DLP_FOLHA_12." localSheetId="27" hidden="1">{"DLP_FOL_12",#N/A,FALSE,"RE1003"}</definedName>
    <definedName name="wrn.DLP_FOLHA_12." localSheetId="31" hidden="1">{"DLP_FOL_12",#N/A,FALSE,"RE1003"}</definedName>
    <definedName name="wrn.DLP_FOLHA_12." localSheetId="29" hidden="1">{"DLP_FOL_12",#N/A,FALSE,"RE1003"}</definedName>
    <definedName name="wrn.DLP_FOLHA_12." localSheetId="23" hidden="1">{"DLP_FOL_12",#N/A,FALSE,"RE1003"}</definedName>
    <definedName name="wrn.DLP_FOLHA_12." localSheetId="55" hidden="1">{"DLP_FOL_12",#N/A,FALSE,"RE1003"}</definedName>
    <definedName name="wrn.DLP_FOLHA_12." hidden="1">{"DLP_FOL_12",#N/A,FALSE,"RE1003"}</definedName>
    <definedName name="wrn.DLP_FOLHA_13." localSheetId="25" hidden="1">{"DLP_FOL_13",#N/A,FALSE,"RE1003"}</definedName>
    <definedName name="wrn.DLP_FOLHA_13." localSheetId="27" hidden="1">{"DLP_FOL_13",#N/A,FALSE,"RE1003"}</definedName>
    <definedName name="wrn.DLP_FOLHA_13." localSheetId="31" hidden="1">{"DLP_FOL_13",#N/A,FALSE,"RE1003"}</definedName>
    <definedName name="wrn.DLP_FOLHA_13." localSheetId="29" hidden="1">{"DLP_FOL_13",#N/A,FALSE,"RE1003"}</definedName>
    <definedName name="wrn.DLP_FOLHA_13." localSheetId="23" hidden="1">{"DLP_FOL_13",#N/A,FALSE,"RE1003"}</definedName>
    <definedName name="wrn.DLP_FOLHA_13." localSheetId="55" hidden="1">{"DLP_FOL_13",#N/A,FALSE,"RE1003"}</definedName>
    <definedName name="wrn.DLP_FOLHA_13." hidden="1">{"DLP_FOL_13",#N/A,FALSE,"RE1003"}</definedName>
    <definedName name="wrn.DLP_FOLHA_14." localSheetId="25" hidden="1">{"DLP_FOL_14",#N/A,FALSE,"RE1003"}</definedName>
    <definedName name="wrn.DLP_FOLHA_14." localSheetId="27" hidden="1">{"DLP_FOL_14",#N/A,FALSE,"RE1003"}</definedName>
    <definedName name="wrn.DLP_FOLHA_14." localSheetId="31" hidden="1">{"DLP_FOL_14",#N/A,FALSE,"RE1003"}</definedName>
    <definedName name="wrn.DLP_FOLHA_14." localSheetId="29" hidden="1">{"DLP_FOL_14",#N/A,FALSE,"RE1003"}</definedName>
    <definedName name="wrn.DLP_FOLHA_14." localSheetId="23" hidden="1">{"DLP_FOL_14",#N/A,FALSE,"RE1003"}</definedName>
    <definedName name="wrn.DLP_FOLHA_14." localSheetId="55" hidden="1">{"DLP_FOL_14",#N/A,FALSE,"RE1003"}</definedName>
    <definedName name="wrn.DLP_FOLHA_14." hidden="1">{"DLP_FOL_14",#N/A,FALSE,"RE1003"}</definedName>
    <definedName name="wrn.DLPs._.DFCs.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2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27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3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29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23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localSheetId="55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LPs._.DFCs._1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DOC_TRAB_COMPLETO." localSheetId="25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localSheetId="27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localSheetId="31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localSheetId="29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localSheetId="23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localSheetId="55" hidden="1">{"AUTONOMO_F_1",#N/A,FALSE,"RE1003";"AUTONOMO_F_2",#N/A,FALSE,"RE1003";"AUTONOMO_F_3",#N/A,FALSE,"RE1003";"AUTONOMO_F_4",#N/A,FALSE,"RE1003";"AUTONOMO_F_5",#N/A,FALSE,"RE1003";"AUTONOMO_F_6",#N/A,FALSE,"RE1003"}</definedName>
    <definedName name="wrn.DOC_TRAB_COMPLETO." hidden="1">{"AUTONOMO_F_1",#N/A,FALSE,"RE1003";"AUTONOMO_F_2",#N/A,FALSE,"RE1003";"AUTONOMO_F_3",#N/A,FALSE,"RE1003";"AUTONOMO_F_4",#N/A,FALSE,"RE1003";"AUTONOMO_F_5",#N/A,FALSE,"RE1003";"AUTONOMO_F_6",#N/A,FALSE,"RE1003"}</definedName>
    <definedName name="wrn.DOC_TRAB_FOLHA_01." localSheetId="25" hidden="1">{"AUTONOMO_F_1",#N/A,FALSE,"RE1003"}</definedName>
    <definedName name="wrn.DOC_TRAB_FOLHA_01." localSheetId="27" hidden="1">{"AUTONOMO_F_1",#N/A,FALSE,"RE1003"}</definedName>
    <definedName name="wrn.DOC_TRAB_FOLHA_01." localSheetId="31" hidden="1">{"AUTONOMO_F_1",#N/A,FALSE,"RE1003"}</definedName>
    <definedName name="wrn.DOC_TRAB_FOLHA_01." localSheetId="29" hidden="1">{"AUTONOMO_F_1",#N/A,FALSE,"RE1003"}</definedName>
    <definedName name="wrn.DOC_TRAB_FOLHA_01." localSheetId="23" hidden="1">{"AUTONOMO_F_1",#N/A,FALSE,"RE1003"}</definedName>
    <definedName name="wrn.DOC_TRAB_FOLHA_01." localSheetId="55" hidden="1">{"AUTONOMO_F_1",#N/A,FALSE,"RE1003"}</definedName>
    <definedName name="wrn.DOC_TRAB_FOLHA_01." hidden="1">{"AUTONOMO_F_1",#N/A,FALSE,"RE1003"}</definedName>
    <definedName name="wrn.DOC_TRAB_FOLHA_02." localSheetId="25" hidden="1">{"AUTONOMO_F_2",#N/A,FALSE,"RE1003"}</definedName>
    <definedName name="wrn.DOC_TRAB_FOLHA_02." localSheetId="27" hidden="1">{"AUTONOMO_F_2",#N/A,FALSE,"RE1003"}</definedName>
    <definedName name="wrn.DOC_TRAB_FOLHA_02." localSheetId="31" hidden="1">{"AUTONOMO_F_2",#N/A,FALSE,"RE1003"}</definedName>
    <definedName name="wrn.DOC_TRAB_FOLHA_02." localSheetId="29" hidden="1">{"AUTONOMO_F_2",#N/A,FALSE,"RE1003"}</definedName>
    <definedName name="wrn.DOC_TRAB_FOLHA_02." localSheetId="23" hidden="1">{"AUTONOMO_F_2",#N/A,FALSE,"RE1003"}</definedName>
    <definedName name="wrn.DOC_TRAB_FOLHA_02." localSheetId="55" hidden="1">{"AUTONOMO_F_2",#N/A,FALSE,"RE1003"}</definedName>
    <definedName name="wrn.DOC_TRAB_FOLHA_02." hidden="1">{"AUTONOMO_F_2",#N/A,FALSE,"RE1003"}</definedName>
    <definedName name="wrn.DOC_TRAB_FOLHA_03." localSheetId="25" hidden="1">{"AUTONOMO_F_3",#N/A,FALSE,"RE1003"}</definedName>
    <definedName name="wrn.DOC_TRAB_FOLHA_03." localSheetId="27" hidden="1">{"AUTONOMO_F_3",#N/A,FALSE,"RE1003"}</definedName>
    <definedName name="wrn.DOC_TRAB_FOLHA_03." localSheetId="31" hidden="1">{"AUTONOMO_F_3",#N/A,FALSE,"RE1003"}</definedName>
    <definedName name="wrn.DOC_TRAB_FOLHA_03." localSheetId="29" hidden="1">{"AUTONOMO_F_3",#N/A,FALSE,"RE1003"}</definedName>
    <definedName name="wrn.DOC_TRAB_FOLHA_03." localSheetId="23" hidden="1">{"AUTONOMO_F_3",#N/A,FALSE,"RE1003"}</definedName>
    <definedName name="wrn.DOC_TRAB_FOLHA_03." localSheetId="55" hidden="1">{"AUTONOMO_F_3",#N/A,FALSE,"RE1003"}</definedName>
    <definedName name="wrn.DOC_TRAB_FOLHA_03." hidden="1">{"AUTONOMO_F_3",#N/A,FALSE,"RE1003"}</definedName>
    <definedName name="wrn.DOC_TRAB_FOLHA_04." localSheetId="25" hidden="1">{"AUTONOMO_F_4",#N/A,FALSE,"RE1003"}</definedName>
    <definedName name="wrn.DOC_TRAB_FOLHA_04." localSheetId="27" hidden="1">{"AUTONOMO_F_4",#N/A,FALSE,"RE1003"}</definedName>
    <definedName name="wrn.DOC_TRAB_FOLHA_04." localSheetId="31" hidden="1">{"AUTONOMO_F_4",#N/A,FALSE,"RE1003"}</definedName>
    <definedName name="wrn.DOC_TRAB_FOLHA_04." localSheetId="29" hidden="1">{"AUTONOMO_F_4",#N/A,FALSE,"RE1003"}</definedName>
    <definedName name="wrn.DOC_TRAB_FOLHA_04." localSheetId="23" hidden="1">{"AUTONOMO_F_4",#N/A,FALSE,"RE1003"}</definedName>
    <definedName name="wrn.DOC_TRAB_FOLHA_04." localSheetId="55" hidden="1">{"AUTONOMO_F_4",#N/A,FALSE,"RE1003"}</definedName>
    <definedName name="wrn.DOC_TRAB_FOLHA_04." hidden="1">{"AUTONOMO_F_4",#N/A,FALSE,"RE1003"}</definedName>
    <definedName name="wrn.DOC_TRAB_FOLHA_05." localSheetId="25" hidden="1">{"AUTONOMO_F_5",#N/A,FALSE,"RE1003"}</definedName>
    <definedName name="wrn.DOC_TRAB_FOLHA_05." localSheetId="27" hidden="1">{"AUTONOMO_F_5",#N/A,FALSE,"RE1003"}</definedName>
    <definedName name="wrn.DOC_TRAB_FOLHA_05." localSheetId="31" hidden="1">{"AUTONOMO_F_5",#N/A,FALSE,"RE1003"}</definedName>
    <definedName name="wrn.DOC_TRAB_FOLHA_05." localSheetId="29" hidden="1">{"AUTONOMO_F_5",#N/A,FALSE,"RE1003"}</definedName>
    <definedName name="wrn.DOC_TRAB_FOLHA_05." localSheetId="23" hidden="1">{"AUTONOMO_F_5",#N/A,FALSE,"RE1003"}</definedName>
    <definedName name="wrn.DOC_TRAB_FOLHA_05." localSheetId="55" hidden="1">{"AUTONOMO_F_5",#N/A,FALSE,"RE1003"}</definedName>
    <definedName name="wrn.DOC_TRAB_FOLHA_05." hidden="1">{"AUTONOMO_F_5",#N/A,FALSE,"RE1003"}</definedName>
    <definedName name="wrn.DOC_TRAB_FOLHA_06." localSheetId="25" hidden="1">{"AUTONOMO_F_6",#N/A,FALSE,"RE1003"}</definedName>
    <definedName name="wrn.DOC_TRAB_FOLHA_06." localSheetId="27" hidden="1">{"AUTONOMO_F_6",#N/A,FALSE,"RE1003"}</definedName>
    <definedName name="wrn.DOC_TRAB_FOLHA_06." localSheetId="31" hidden="1">{"AUTONOMO_F_6",#N/A,FALSE,"RE1003"}</definedName>
    <definedName name="wrn.DOC_TRAB_FOLHA_06." localSheetId="29" hidden="1">{"AUTONOMO_F_6",#N/A,FALSE,"RE1003"}</definedName>
    <definedName name="wrn.DOC_TRAB_FOLHA_06." localSheetId="23" hidden="1">{"AUTONOMO_F_6",#N/A,FALSE,"RE1003"}</definedName>
    <definedName name="wrn.DOC_TRAB_FOLHA_06." localSheetId="55" hidden="1">{"AUTONOMO_F_6",#N/A,FALSE,"RE1003"}</definedName>
    <definedName name="wrn.DOC_TRAB_FOLHA_06." hidden="1">{"AUTONOMO_F_6",#N/A,FALSE,"RE1003"}</definedName>
    <definedName name="wrn.EIdoyaga." localSheetId="25" hidden="1">{"1S4000",#N/A,FALSE,"1S4000";"1S4100",#N/A,FALSE,"1S4100";"1S4200",#N/A,FALSE,"1S4200";"1S4400",#N/A,FALSE,"1S4400";"1S4500",#N/A,FALSE,"1S4500";"1S4600",#N/A,FALSE,"1S4600"}</definedName>
    <definedName name="wrn.EIdoyaga." localSheetId="27" hidden="1">{"1S4000",#N/A,FALSE,"1S4000";"1S4100",#N/A,FALSE,"1S4100";"1S4200",#N/A,FALSE,"1S4200";"1S4400",#N/A,FALSE,"1S4400";"1S4500",#N/A,FALSE,"1S4500";"1S4600",#N/A,FALSE,"1S4600"}</definedName>
    <definedName name="wrn.EIdoyaga." localSheetId="31" hidden="1">{"1S4000",#N/A,FALSE,"1S4000";"1S4100",#N/A,FALSE,"1S4100";"1S4200",#N/A,FALSE,"1S4200";"1S4400",#N/A,FALSE,"1S4400";"1S4500",#N/A,FALSE,"1S4500";"1S4600",#N/A,FALSE,"1S4600"}</definedName>
    <definedName name="wrn.EIdoyaga." localSheetId="29" hidden="1">{"1S4000",#N/A,FALSE,"1S4000";"1S4100",#N/A,FALSE,"1S4100";"1S4200",#N/A,FALSE,"1S4200";"1S4400",#N/A,FALSE,"1S4400";"1S4500",#N/A,FALSE,"1S4500";"1S4600",#N/A,FALSE,"1S4600"}</definedName>
    <definedName name="wrn.EIdoyaga." localSheetId="23" hidden="1">{"1S4000",#N/A,FALSE,"1S4000";"1S4100",#N/A,FALSE,"1S4100";"1S4200",#N/A,FALSE,"1S4200";"1S4400",#N/A,FALSE,"1S4400";"1S4500",#N/A,FALSE,"1S4500";"1S4600",#N/A,FALSE,"1S4600"}</definedName>
    <definedName name="wrn.EIdoyaga." localSheetId="55" hidden="1">{"1S4000",#N/A,FALSE,"1S4000";"1S4100",#N/A,FALSE,"1S4100";"1S4200",#N/A,FALSE,"1S4200";"1S4400",#N/A,FALSE,"1S4400";"1S4500",#N/A,FALSE,"1S4500";"1S4600",#N/A,FALSE,"1S4600"}</definedName>
    <definedName name="wrn.EIdoyaga." hidden="1">{"1S4000",#N/A,FALSE,"1S4000";"1S4100",#N/A,FALSE,"1S4100";"1S4200",#N/A,FALSE,"1S4200";"1S4400",#N/A,FALSE,"1S4400";"1S4500",#N/A,FALSE,"1S4500";"1S4600",#N/A,FALSE,"1S4600"}</definedName>
    <definedName name="wrn.EMITI._.XMITI._.ONLY." localSheetId="25" hidden="1">{#N/A,#N/A,TRUE,"EMITI";#N/A,#N/A,TRUE,"XEMITI"}</definedName>
    <definedName name="wrn.EMITI._.XMITI._.ONLY." localSheetId="27" hidden="1">{#N/A,#N/A,TRUE,"EMITI";#N/A,#N/A,TRUE,"XEMITI"}</definedName>
    <definedName name="wrn.EMITI._.XMITI._.ONLY." localSheetId="31" hidden="1">{#N/A,#N/A,TRUE,"EMITI";#N/A,#N/A,TRUE,"XEMITI"}</definedName>
    <definedName name="wrn.EMITI._.XMITI._.ONLY." localSheetId="29" hidden="1">{#N/A,#N/A,TRUE,"EMITI";#N/A,#N/A,TRUE,"XEMITI"}</definedName>
    <definedName name="wrn.EMITI._.XMITI._.ONLY." localSheetId="23" hidden="1">{#N/A,#N/A,TRUE,"EMITI";#N/A,#N/A,TRUE,"XEMITI"}</definedName>
    <definedName name="wrn.EMITI._.XMITI._.ONLY." localSheetId="55" hidden="1">{#N/A,#N/A,TRUE,"EMITI";#N/A,#N/A,TRUE,"XEMITI"}</definedName>
    <definedName name="wrn.EMITI._.XMITI._.ONLY." hidden="1">{#N/A,#N/A,TRUE,"EMITI";#N/A,#N/A,TRUE,"XEMITI"}</definedName>
    <definedName name="wrn.EMTCI._.XEMTCI._.ONLY." localSheetId="25" hidden="1">{#N/A,#N/A,TRUE,"EMTCI";#N/A,#N/A,TRUE,"XEMTCI"}</definedName>
    <definedName name="wrn.EMTCI._.XEMTCI._.ONLY." localSheetId="27" hidden="1">{#N/A,#N/A,TRUE,"EMTCI";#N/A,#N/A,TRUE,"XEMTCI"}</definedName>
    <definedName name="wrn.EMTCI._.XEMTCI._.ONLY." localSheetId="31" hidden="1">{#N/A,#N/A,TRUE,"EMTCI";#N/A,#N/A,TRUE,"XEMTCI"}</definedName>
    <definedName name="wrn.EMTCI._.XEMTCI._.ONLY." localSheetId="29" hidden="1">{#N/A,#N/A,TRUE,"EMTCI";#N/A,#N/A,TRUE,"XEMTCI"}</definedName>
    <definedName name="wrn.EMTCI._.XEMTCI._.ONLY." localSheetId="23" hidden="1">{#N/A,#N/A,TRUE,"EMTCI";#N/A,#N/A,TRUE,"XEMTCI"}</definedName>
    <definedName name="wrn.EMTCI._.XEMTCI._.ONLY." localSheetId="55" hidden="1">{#N/A,#N/A,TRUE,"EMTCI";#N/A,#N/A,TRUE,"XEMTCI"}</definedName>
    <definedName name="wrn.EMTCI._.XEMTCI._.ONLY." hidden="1">{#N/A,#N/A,TRUE,"EMTCI";#N/A,#N/A,TRUE,"XEMTCI"}</definedName>
    <definedName name="wrn.esterno." localSheetId="25" hidden="1">{#N/A,#N/A,FALSE,"HIGHNEW";#N/A,#N/A,FALSE,"HIGHOLD"}</definedName>
    <definedName name="wrn.esterno." localSheetId="27" hidden="1">{#N/A,#N/A,FALSE,"HIGHNEW";#N/A,#N/A,FALSE,"HIGHOLD"}</definedName>
    <definedName name="wrn.esterno." localSheetId="31" hidden="1">{#N/A,#N/A,FALSE,"HIGHNEW";#N/A,#N/A,FALSE,"HIGHOLD"}</definedName>
    <definedName name="wrn.esterno." localSheetId="29" hidden="1">{#N/A,#N/A,FALSE,"HIGHNEW";#N/A,#N/A,FALSE,"HIGHOLD"}</definedName>
    <definedName name="wrn.esterno." localSheetId="23" hidden="1">{#N/A,#N/A,FALSE,"HIGHNEW";#N/A,#N/A,FALSE,"HIGHOLD"}</definedName>
    <definedName name="wrn.esterno." localSheetId="55" hidden="1">{#N/A,#N/A,FALSE,"HIGHNEW";#N/A,#N/A,FALSE,"HIGHOLD"}</definedName>
    <definedName name="wrn.esterno." hidden="1">{#N/A,#N/A,FALSE,"HIGHNEW";#N/A,#N/A,FALSE,"HIGHOLD"}</definedName>
    <definedName name="wrn.Executive._.package." localSheetId="25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27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31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29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23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55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FINAL._.RESUMO." localSheetId="25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7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31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9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3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55" hidden="1">{"CORSA",#N/A,FALSE,"RESUMO FINAL";"KADETT",#N/A,FALSE,"RESUMO FINAL";"VECTRA",#N/A,FALSE,"RESUMO FINAL";"OMEGA",#N/A,FALSE,"RESUMO FINAL";"S_10",#N/A,FALSE,"RESUMO FINAL";"BLAZER",#N/A,FALSE,"RESUMO FINAL"}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" localSheetId="25" hidden="1">{#N/A,#N/A,FALSE,"CARATUL";#N/A,#N/A,FALSE,"PROFIT AND LOSS";#N/A,#N/A,FALSE,"GRAFICO_PBT";#N/A,#N/A,FALSE,"EXPLIC.VARIANTE";#N/A,#N/A,FALSE,"GENERAL EXP.AREA"}</definedName>
    <definedName name="wrn.forecast." localSheetId="27" hidden="1">{#N/A,#N/A,FALSE,"CARATUL";#N/A,#N/A,FALSE,"PROFIT AND LOSS";#N/A,#N/A,FALSE,"GRAFICO_PBT";#N/A,#N/A,FALSE,"EXPLIC.VARIANTE";#N/A,#N/A,FALSE,"GENERAL EXP.AREA"}</definedName>
    <definedName name="wrn.forecast." localSheetId="31" hidden="1">{#N/A,#N/A,FALSE,"CARATUL";#N/A,#N/A,FALSE,"PROFIT AND LOSS";#N/A,#N/A,FALSE,"GRAFICO_PBT";#N/A,#N/A,FALSE,"EXPLIC.VARIANTE";#N/A,#N/A,FALSE,"GENERAL EXP.AREA"}</definedName>
    <definedName name="wrn.forecast." localSheetId="29" hidden="1">{#N/A,#N/A,FALSE,"CARATUL";#N/A,#N/A,FALSE,"PROFIT AND LOSS";#N/A,#N/A,FALSE,"GRAFICO_PBT";#N/A,#N/A,FALSE,"EXPLIC.VARIANTE";#N/A,#N/A,FALSE,"GENERAL EXP.AREA"}</definedName>
    <definedName name="wrn.forecast." localSheetId="23" hidden="1">{#N/A,#N/A,FALSE,"CARATUL";#N/A,#N/A,FALSE,"PROFIT AND LOSS";#N/A,#N/A,FALSE,"GRAFICO_PBT";#N/A,#N/A,FALSE,"EXPLIC.VARIANTE";#N/A,#N/A,FALSE,"GENERAL EXP.AREA"}</definedName>
    <definedName name="wrn.forecast." localSheetId="55" hidden="1">{#N/A,#N/A,FALSE,"CARATUL";#N/A,#N/A,FALSE,"PROFIT AND LOSS";#N/A,#N/A,FALSE,"GRAFICO_PBT";#N/A,#N/A,FALSE,"EXPLIC.VARIANTE";#N/A,#N/A,FALSE,"GENERAL EXP.AREA"}</definedName>
    <definedName name="wrn.forecast." hidden="1">{#N/A,#N/A,FALSE,"CARATUL";#N/A,#N/A,FALSE,"PROFIT AND LOSS";#N/A,#N/A,FALSE,"GRAFICO_PBT";#N/A,#N/A,FALSE,"EXPLIC.VARIANTE";#N/A,#N/A,FALSE,"GENERAL EXP.AREA"}</definedName>
    <definedName name="wrn.forecast2" localSheetId="25" hidden="1">{#N/A,#N/A,FALSE,"model"}</definedName>
    <definedName name="wrn.forecast2" localSheetId="27" hidden="1">{#N/A,#N/A,FALSE,"model"}</definedName>
    <definedName name="wrn.forecast2" localSheetId="31" hidden="1">{#N/A,#N/A,FALSE,"model"}</definedName>
    <definedName name="wrn.forecast2" localSheetId="29" hidden="1">{#N/A,#N/A,FALSE,"model"}</definedName>
    <definedName name="wrn.forecast2" localSheetId="23" hidden="1">{#N/A,#N/A,FALSE,"model"}</definedName>
    <definedName name="wrn.forecast2" localSheetId="55" hidden="1">{#N/A,#N/A,FALSE,"model"}</definedName>
    <definedName name="wrn.forecast2" hidden="1">{#N/A,#N/A,FALSE,"model"}</definedName>
    <definedName name="wrn.forecastassumptions." localSheetId="25" hidden="1">{#N/A,#N/A,FALSE,"model"}</definedName>
    <definedName name="wrn.forecastassumptions." localSheetId="27" hidden="1">{#N/A,#N/A,FALSE,"model"}</definedName>
    <definedName name="wrn.forecastassumptions." localSheetId="31" hidden="1">{#N/A,#N/A,FALSE,"model"}</definedName>
    <definedName name="wrn.forecastassumptions." localSheetId="29" hidden="1">{#N/A,#N/A,FALSE,"model"}</definedName>
    <definedName name="wrn.forecastassumptions." localSheetId="23" hidden="1">{#N/A,#N/A,FALSE,"model"}</definedName>
    <definedName name="wrn.forecastassumptions." localSheetId="55" hidden="1">{#N/A,#N/A,FALSE,"model"}</definedName>
    <definedName name="wrn.forecastassumptions." hidden="1">{#N/A,#N/A,FALSE,"model"}</definedName>
    <definedName name="wrn.forecastassumptions2" localSheetId="25" hidden="1">{#N/A,#N/A,FALSE,"model"}</definedName>
    <definedName name="wrn.forecastassumptions2" localSheetId="27" hidden="1">{#N/A,#N/A,FALSE,"model"}</definedName>
    <definedName name="wrn.forecastassumptions2" localSheetId="31" hidden="1">{#N/A,#N/A,FALSE,"model"}</definedName>
    <definedName name="wrn.forecastassumptions2" localSheetId="29" hidden="1">{#N/A,#N/A,FALSE,"model"}</definedName>
    <definedName name="wrn.forecastassumptions2" localSheetId="23" hidden="1">{#N/A,#N/A,FALSE,"model"}</definedName>
    <definedName name="wrn.forecastassumptions2" localSheetId="55" hidden="1">{#N/A,#N/A,FALSE,"model"}</definedName>
    <definedName name="wrn.forecastassumptions2" hidden="1">{#N/A,#N/A,FALSE,"model"}</definedName>
    <definedName name="wrn.forecastROIC." localSheetId="25" hidden="1">{#N/A,#N/A,FALSE,"model"}</definedName>
    <definedName name="wrn.forecastROIC." localSheetId="27" hidden="1">{#N/A,#N/A,FALSE,"model"}</definedName>
    <definedName name="wrn.forecastROIC." localSheetId="31" hidden="1">{#N/A,#N/A,FALSE,"model"}</definedName>
    <definedName name="wrn.forecastROIC." localSheetId="29" hidden="1">{#N/A,#N/A,FALSE,"model"}</definedName>
    <definedName name="wrn.forecastROIC." localSheetId="23" hidden="1">{#N/A,#N/A,FALSE,"model"}</definedName>
    <definedName name="wrn.forecastROIC." localSheetId="55" hidden="1">{#N/A,#N/A,FALSE,"model"}</definedName>
    <definedName name="wrn.forecastROIC." hidden="1">{#N/A,#N/A,FALSE,"model"}</definedName>
    <definedName name="wrn.forecastROIC2" localSheetId="25" hidden="1">{#N/A,#N/A,FALSE,"model"}</definedName>
    <definedName name="wrn.forecastROIC2" localSheetId="27" hidden="1">{#N/A,#N/A,FALSE,"model"}</definedName>
    <definedName name="wrn.forecastROIC2" localSheetId="31" hidden="1">{#N/A,#N/A,FALSE,"model"}</definedName>
    <definedName name="wrn.forecastROIC2" localSheetId="29" hidden="1">{#N/A,#N/A,FALSE,"model"}</definedName>
    <definedName name="wrn.forecastROIC2" localSheetId="23" hidden="1">{#N/A,#N/A,FALSE,"model"}</definedName>
    <definedName name="wrn.forecastROIC2" localSheetId="55" hidden="1">{#N/A,#N/A,FALSE,"model"}</definedName>
    <definedName name="wrn.forecastROIC2" hidden="1">{#N/A,#N/A,FALSE,"model"}</definedName>
    <definedName name="wrn.GRAFICOS." localSheetId="25" hidden="1">{#N/A,#N/A,FALSE,"CAPEX";#N/A,#N/A,FALSE,"NETSALES";#N/A,#N/A,FALSE,"GMSTPP";#N/A,#N/A,FALSE,"GMTOTAL";#N/A,#N/A,FALSE,"FERTIL";#N/A,#N/A,FALSE,"STPP";#N/A,#N/A,FALSE,"CBLACK";#N/A,#N/A,FALSE,"OPERTINCOME"}</definedName>
    <definedName name="wrn.GRAFICOS." localSheetId="27" hidden="1">{#N/A,#N/A,FALSE,"CAPEX";#N/A,#N/A,FALSE,"NETSALES";#N/A,#N/A,FALSE,"GMSTPP";#N/A,#N/A,FALSE,"GMTOTAL";#N/A,#N/A,FALSE,"FERTIL";#N/A,#N/A,FALSE,"STPP";#N/A,#N/A,FALSE,"CBLACK";#N/A,#N/A,FALSE,"OPERTINCOME"}</definedName>
    <definedName name="wrn.GRAFICOS." localSheetId="31" hidden="1">{#N/A,#N/A,FALSE,"CAPEX";#N/A,#N/A,FALSE,"NETSALES";#N/A,#N/A,FALSE,"GMSTPP";#N/A,#N/A,FALSE,"GMTOTAL";#N/A,#N/A,FALSE,"FERTIL";#N/A,#N/A,FALSE,"STPP";#N/A,#N/A,FALSE,"CBLACK";#N/A,#N/A,FALSE,"OPERTINCOME"}</definedName>
    <definedName name="wrn.GRAFICOS." localSheetId="29" hidden="1">{#N/A,#N/A,FALSE,"CAPEX";#N/A,#N/A,FALSE,"NETSALES";#N/A,#N/A,FALSE,"GMSTPP";#N/A,#N/A,FALSE,"GMTOTAL";#N/A,#N/A,FALSE,"FERTIL";#N/A,#N/A,FALSE,"STPP";#N/A,#N/A,FALSE,"CBLACK";#N/A,#N/A,FALSE,"OPERTINCOME"}</definedName>
    <definedName name="wrn.GRAFICOS." localSheetId="23" hidden="1">{#N/A,#N/A,FALSE,"CAPEX";#N/A,#N/A,FALSE,"NETSALES";#N/A,#N/A,FALSE,"GMSTPP";#N/A,#N/A,FALSE,"GMTOTAL";#N/A,#N/A,FALSE,"FERTIL";#N/A,#N/A,FALSE,"STPP";#N/A,#N/A,FALSE,"CBLACK";#N/A,#N/A,FALSE,"OPERTINCOME"}</definedName>
    <definedName name="wrn.GRAFICOS." localSheetId="55" hidden="1">{#N/A,#N/A,FALSE,"CAPEX";#N/A,#N/A,FALSE,"NETSALES";#N/A,#N/A,FALSE,"GMSTPP";#N/A,#N/A,FALSE,"GMTOTAL";#N/A,#N/A,FALSE,"FERTIL";#N/A,#N/A,FALSE,"STPP";#N/A,#N/A,FALSE,"CBLACK";#N/A,#N/A,FALSE,"OPERTINCOME"}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GranTotal." localSheetId="25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localSheetId="27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localSheetId="31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localSheetId="29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localSheetId="23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localSheetId="55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GranTotal.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history." localSheetId="25" hidden="1">{#N/A,#N/A,FALSE,"model"}</definedName>
    <definedName name="wrn.history." localSheetId="27" hidden="1">{#N/A,#N/A,FALSE,"model"}</definedName>
    <definedName name="wrn.history." localSheetId="31" hidden="1">{#N/A,#N/A,FALSE,"model"}</definedName>
    <definedName name="wrn.history." localSheetId="29" hidden="1">{#N/A,#N/A,FALSE,"model"}</definedName>
    <definedName name="wrn.history." localSheetId="23" hidden="1">{#N/A,#N/A,FALSE,"model"}</definedName>
    <definedName name="wrn.history." localSheetId="55" hidden="1">{#N/A,#N/A,FALSE,"model"}</definedName>
    <definedName name="wrn.history." hidden="1">{#N/A,#N/A,FALSE,"model"}</definedName>
    <definedName name="wrn.history2" localSheetId="25" hidden="1">{#N/A,#N/A,FALSE,"model"}</definedName>
    <definedName name="wrn.history2" localSheetId="27" hidden="1">{#N/A,#N/A,FALSE,"model"}</definedName>
    <definedName name="wrn.history2" localSheetId="31" hidden="1">{#N/A,#N/A,FALSE,"model"}</definedName>
    <definedName name="wrn.history2" localSheetId="29" hidden="1">{#N/A,#N/A,FALSE,"model"}</definedName>
    <definedName name="wrn.history2" localSheetId="23" hidden="1">{#N/A,#N/A,FALSE,"model"}</definedName>
    <definedName name="wrn.history2" localSheetId="55" hidden="1">{#N/A,#N/A,FALSE,"model"}</definedName>
    <definedName name="wrn.history2" hidden="1">{#N/A,#N/A,FALSE,"model"}</definedName>
    <definedName name="wrn.histROIC." localSheetId="25" hidden="1">{#N/A,#N/A,FALSE,"model"}</definedName>
    <definedName name="wrn.histROIC." localSheetId="27" hidden="1">{#N/A,#N/A,FALSE,"model"}</definedName>
    <definedName name="wrn.histROIC." localSheetId="31" hidden="1">{#N/A,#N/A,FALSE,"model"}</definedName>
    <definedName name="wrn.histROIC." localSheetId="29" hidden="1">{#N/A,#N/A,FALSE,"model"}</definedName>
    <definedName name="wrn.histROIC." localSheetId="23" hidden="1">{#N/A,#N/A,FALSE,"model"}</definedName>
    <definedName name="wrn.histROIC." localSheetId="55" hidden="1">{#N/A,#N/A,FALSE,"model"}</definedName>
    <definedName name="wrn.histROIC." hidden="1">{#N/A,#N/A,FALSE,"model"}</definedName>
    <definedName name="wrn.histROIC2" localSheetId="25" hidden="1">{#N/A,#N/A,FALSE,"model"}</definedName>
    <definedName name="wrn.histROIC2" localSheetId="27" hidden="1">{#N/A,#N/A,FALSE,"model"}</definedName>
    <definedName name="wrn.histROIC2" localSheetId="31" hidden="1">{#N/A,#N/A,FALSE,"model"}</definedName>
    <definedName name="wrn.histROIC2" localSheetId="29" hidden="1">{#N/A,#N/A,FALSE,"model"}</definedName>
    <definedName name="wrn.histROIC2" localSheetId="23" hidden="1">{#N/A,#N/A,FALSE,"model"}</definedName>
    <definedName name="wrn.histROIC2" localSheetId="55" hidden="1">{#N/A,#N/A,FALSE,"model"}</definedName>
    <definedName name="wrn.histROIC2" hidden="1">{#N/A,#N/A,FALSE,"model"}</definedName>
    <definedName name="wrn.imp." localSheetId="25" hidden="1">{#N/A,#N/A,FALSE,"Coment";#N/A,#N/A,FALSE,"Tempos";#N/A,#N/A,FALSE,"Dim99";#N/A,#N/A,FALSE,"Resumo";#N/A,#N/A,FALSE,"Resumo (2)";#N/A,#N/A,FALSE,"Resumo (3)"}</definedName>
    <definedName name="wrn.imp." localSheetId="27" hidden="1">{#N/A,#N/A,FALSE,"Coment";#N/A,#N/A,FALSE,"Tempos";#N/A,#N/A,FALSE,"Dim99";#N/A,#N/A,FALSE,"Resumo";#N/A,#N/A,FALSE,"Resumo (2)";#N/A,#N/A,FALSE,"Resumo (3)"}</definedName>
    <definedName name="wrn.imp." localSheetId="31" hidden="1">{#N/A,#N/A,FALSE,"Coment";#N/A,#N/A,FALSE,"Tempos";#N/A,#N/A,FALSE,"Dim99";#N/A,#N/A,FALSE,"Resumo";#N/A,#N/A,FALSE,"Resumo (2)";#N/A,#N/A,FALSE,"Resumo (3)"}</definedName>
    <definedName name="wrn.imp." localSheetId="29" hidden="1">{#N/A,#N/A,FALSE,"Coment";#N/A,#N/A,FALSE,"Tempos";#N/A,#N/A,FALSE,"Dim99";#N/A,#N/A,FALSE,"Resumo";#N/A,#N/A,FALSE,"Resumo (2)";#N/A,#N/A,FALSE,"Resumo (3)"}</definedName>
    <definedName name="wrn.imp." localSheetId="23" hidden="1">{#N/A,#N/A,FALSE,"Coment";#N/A,#N/A,FALSE,"Tempos";#N/A,#N/A,FALSE,"Dim99";#N/A,#N/A,FALSE,"Resumo";#N/A,#N/A,FALSE,"Resumo (2)";#N/A,#N/A,FALSE,"Resumo (3)"}</definedName>
    <definedName name="wrn.imp." localSheetId="55" hidden="1">{#N/A,#N/A,FALSE,"Coment";#N/A,#N/A,FALSE,"Tempos";#N/A,#N/A,FALSE,"Dim99";#N/A,#N/A,FALSE,"Resumo";#N/A,#N/A,FALSE,"Resumo (2)";#N/A,#N/A,FALSE,"Resumo (3)"}</definedName>
    <definedName name="wrn.imp." hidden="1">{#N/A,#N/A,FALSE,"Coment";#N/A,#N/A,FALSE,"Tempos";#N/A,#N/A,FALSE,"Dim99";#N/A,#N/A,FALSE,"Resumo";#N/A,#N/A,FALSE,"Resumo (2)";#N/A,#N/A,FALSE,"Resumo (3)"}</definedName>
    <definedName name="wrn.IMP01." localSheetId="25" hidden="1">{#N/A,#N/A,FALSE,"PREVISÃO DE VENDAS"}</definedName>
    <definedName name="wrn.IMP01." localSheetId="27" hidden="1">{#N/A,#N/A,FALSE,"PREVISÃO DE VENDAS"}</definedName>
    <definedName name="wrn.IMP01." localSheetId="31" hidden="1">{#N/A,#N/A,FALSE,"PREVISÃO DE VENDAS"}</definedName>
    <definedName name="wrn.IMP01." localSheetId="29" hidden="1">{#N/A,#N/A,FALSE,"PREVISÃO DE VENDAS"}</definedName>
    <definedName name="wrn.IMP01." localSheetId="23" hidden="1">{#N/A,#N/A,FALSE,"PREVISÃO DE VENDAS"}</definedName>
    <definedName name="wrn.IMP01." localSheetId="55" hidden="1">{#N/A,#N/A,FALSE,"PREVISÃO DE VENDAS"}</definedName>
    <definedName name="wrn.IMP01." hidden="1">{#N/A,#N/A,FALSE,"PREVISÃO DE VENDAS"}</definedName>
    <definedName name="wrn.IMP01._1" localSheetId="25" hidden="1">{#N/A,#N/A,FALSE,"PREVISÃO DE VENDAS"}</definedName>
    <definedName name="wrn.IMP01._1" localSheetId="27" hidden="1">{#N/A,#N/A,FALSE,"PREVISÃO DE VENDAS"}</definedName>
    <definedName name="wrn.IMP01._1" localSheetId="31" hidden="1">{#N/A,#N/A,FALSE,"PREVISÃO DE VENDAS"}</definedName>
    <definedName name="wrn.IMP01._1" localSheetId="29" hidden="1">{#N/A,#N/A,FALSE,"PREVISÃO DE VENDAS"}</definedName>
    <definedName name="wrn.IMP01._1" localSheetId="23" hidden="1">{#N/A,#N/A,FALSE,"PREVISÃO DE VENDAS"}</definedName>
    <definedName name="wrn.IMP01._1" localSheetId="55" hidden="1">{#N/A,#N/A,FALSE,"PREVISÃO DE VENDAS"}</definedName>
    <definedName name="wrn.IMP01._1" hidden="1">{#N/A,#N/A,FALSE,"PREVISÃO DE VENDAS"}</definedName>
    <definedName name="wrn.IMP02." localSheetId="25" hidden="1">{"IMP02",#N/A,FALSE,"PREVISÃO DE VENDAS"}</definedName>
    <definedName name="wrn.IMP02." localSheetId="27" hidden="1">{"IMP02",#N/A,FALSE,"PREVISÃO DE VENDAS"}</definedName>
    <definedName name="wrn.IMP02." localSheetId="31" hidden="1">{"IMP02",#N/A,FALSE,"PREVISÃO DE VENDAS"}</definedName>
    <definedName name="wrn.IMP02." localSheetId="29" hidden="1">{"IMP02",#N/A,FALSE,"PREVISÃO DE VENDAS"}</definedName>
    <definedName name="wrn.IMP02." localSheetId="23" hidden="1">{"IMP02",#N/A,FALSE,"PREVISÃO DE VENDAS"}</definedName>
    <definedName name="wrn.IMP02." localSheetId="55" hidden="1">{"IMP02",#N/A,FALSE,"PREVISÃO DE VENDAS"}</definedName>
    <definedName name="wrn.IMP02." hidden="1">{"IMP02",#N/A,FALSE,"PREVISÃO DE VENDAS"}</definedName>
    <definedName name="wrn.IMP02._1" localSheetId="25" hidden="1">{"IMP02",#N/A,FALSE,"PREVISÃO DE VENDAS"}</definedName>
    <definedName name="wrn.IMP02._1" localSheetId="27" hidden="1">{"IMP02",#N/A,FALSE,"PREVISÃO DE VENDAS"}</definedName>
    <definedName name="wrn.IMP02._1" localSheetId="31" hidden="1">{"IMP02",#N/A,FALSE,"PREVISÃO DE VENDAS"}</definedName>
    <definedName name="wrn.IMP02._1" localSheetId="29" hidden="1">{"IMP02",#N/A,FALSE,"PREVISÃO DE VENDAS"}</definedName>
    <definedName name="wrn.IMP02._1" localSheetId="23" hidden="1">{"IMP02",#N/A,FALSE,"PREVISÃO DE VENDAS"}</definedName>
    <definedName name="wrn.IMP02._1" localSheetId="55" hidden="1">{"IMP02",#N/A,FALSE,"PREVISÃO DE VENDAS"}</definedName>
    <definedName name="wrn.IMP02._1" hidden="1">{"IMP02",#N/A,FALSE,"PREVISÃO DE VENDAS"}</definedName>
    <definedName name="wrn.IMP03." localSheetId="25" hidden="1">{"IMP03",#N/A,FALSE,"PREVISÃO DE VENDAS"}</definedName>
    <definedName name="wrn.IMP03." localSheetId="27" hidden="1">{"IMP03",#N/A,FALSE,"PREVISÃO DE VENDAS"}</definedName>
    <definedName name="wrn.IMP03." localSheetId="31" hidden="1">{"IMP03",#N/A,FALSE,"PREVISÃO DE VENDAS"}</definedName>
    <definedName name="wrn.IMP03." localSheetId="29" hidden="1">{"IMP03",#N/A,FALSE,"PREVISÃO DE VENDAS"}</definedName>
    <definedName name="wrn.IMP03." localSheetId="23" hidden="1">{"IMP03",#N/A,FALSE,"PREVISÃO DE VENDAS"}</definedName>
    <definedName name="wrn.IMP03." localSheetId="55" hidden="1">{"IMP03",#N/A,FALSE,"PREVISÃO DE VENDAS"}</definedName>
    <definedName name="wrn.IMP03." hidden="1">{"IMP03",#N/A,FALSE,"PREVISÃO DE VENDAS"}</definedName>
    <definedName name="wrn.IMP03._1" localSheetId="25" hidden="1">{"IMP03",#N/A,FALSE,"PREVISÃO DE VENDAS"}</definedName>
    <definedName name="wrn.IMP03._1" localSheetId="27" hidden="1">{"IMP03",#N/A,FALSE,"PREVISÃO DE VENDAS"}</definedName>
    <definedName name="wrn.IMP03._1" localSheetId="31" hidden="1">{"IMP03",#N/A,FALSE,"PREVISÃO DE VENDAS"}</definedName>
    <definedName name="wrn.IMP03._1" localSheetId="29" hidden="1">{"IMP03",#N/A,FALSE,"PREVISÃO DE VENDAS"}</definedName>
    <definedName name="wrn.IMP03._1" localSheetId="23" hidden="1">{"IMP03",#N/A,FALSE,"PREVISÃO DE VENDAS"}</definedName>
    <definedName name="wrn.IMP03._1" localSheetId="55" hidden="1">{"IMP03",#N/A,FALSE,"PREVISÃO DE VENDAS"}</definedName>
    <definedName name="wrn.IMP03._1" hidden="1">{"IMP03",#N/A,FALSE,"PREVISÃO DE VENDAS"}</definedName>
    <definedName name="wrn.IMPRESION." localSheetId="25" hidden="1">{#N/A,#N/A,FALSE,"Hoja1";#N/A,#N/A,FALSE,"Hoja2"}</definedName>
    <definedName name="wrn.IMPRESION." localSheetId="27" hidden="1">{#N/A,#N/A,FALSE,"Hoja1";#N/A,#N/A,FALSE,"Hoja2"}</definedName>
    <definedName name="wrn.IMPRESION." localSheetId="31" hidden="1">{#N/A,#N/A,FALSE,"Hoja1";#N/A,#N/A,FALSE,"Hoja2"}</definedName>
    <definedName name="wrn.IMPRESION." localSheetId="29" hidden="1">{#N/A,#N/A,FALSE,"Hoja1";#N/A,#N/A,FALSE,"Hoja2"}</definedName>
    <definedName name="wrn.IMPRESION." localSheetId="23" hidden="1">{#N/A,#N/A,FALSE,"Hoja1";#N/A,#N/A,FALSE,"Hoja2"}</definedName>
    <definedName name="wrn.IMPRESION." localSheetId="55" hidden="1">{#N/A,#N/A,FALSE,"Hoja1";#N/A,#N/A,FALSE,"Hoja2"}</definedName>
    <definedName name="wrn.IMPRESION." hidden="1">{#N/A,#N/A,FALSE,"Hoja1";#N/A,#N/A,FALSE,"Hoja2"}</definedName>
    <definedName name="wrn.Internal._.Fast._.Facts." localSheetId="25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localSheetId="27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localSheetId="31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localSheetId="29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localSheetId="23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localSheetId="55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ernal._.Fast._.Facts." hidden="1">{#N/A,#N/A,FALSE,"DSC1";#N/A,#N/A,FALSE,"DSC2";#N/A,#N/A,FALSE,"TLC1";#N/A,#N/A,FALSE,"TLC2";#N/A,#N/A,FALSE,"TLC3";#N/A,#N/A,FALSE,"APL1";#N/A,#N/A,FALSE,"APL2";#N/A,#N/A,FALSE,"TTC1";#N/A,#N/A,FALSE,"TTC2";#N/A,#N/A,FALSE,"DIG1";#N/A,#N/A,FALSE,"BBC-A";#N/A,#N/A,FALSE,"DTE";#N/A,#N/A,FALSE,"DHN";#N/A,#N/A,FALSE,"Launch Support";#N/A,#N/A,FALSE,"Film 1";#N/A,#N/A,FALSE,"Film 2";#N/A,#N/A,FALSE,"DSC Ratings";#N/A,#N/A,FALSE,"DSC Ad Sales";#N/A,#N/A,FALSE,"TLC Ratings";#N/A,#N/A,FALSE,"TLC Ad Sales";#N/A,#N/A,FALSE,"APL Ratings";#N/A,#N/A,FALSE,"APL Ad Sales";#N/A,#N/A,FALSE,"TRV Ratings";#N/A,#N/A,FALSE,"TRV Ad Sales"}</definedName>
    <definedName name="wrn.Intl._.Division." localSheetId="25" hidden="1">{"DAI PL",#N/A,FALSE,"Int'l"}</definedName>
    <definedName name="wrn.Intl._.Division." localSheetId="27" hidden="1">{"DAI PL",#N/A,FALSE,"Int'l"}</definedName>
    <definedName name="wrn.Intl._.Division." localSheetId="31" hidden="1">{"DAI PL",#N/A,FALSE,"Int'l"}</definedName>
    <definedName name="wrn.Intl._.Division." localSheetId="29" hidden="1">{"DAI PL",#N/A,FALSE,"Int'l"}</definedName>
    <definedName name="wrn.Intl._.Division." localSheetId="23" hidden="1">{"DAI PL",#N/A,FALSE,"Int'l"}</definedName>
    <definedName name="wrn.Intl._.Division." localSheetId="55" hidden="1">{"DAI PL",#N/A,FALSE,"Int'l"}</definedName>
    <definedName name="wrn.Intl._.Division." hidden="1">{"DAI PL",#N/A,FALSE,"Int'l"}</definedName>
    <definedName name="wrn.Inversión._.por._.plaza." localSheetId="25" hidden="1">{#N/A,#N/A,FALSE,"BALLANTINE´S ";#N/A,#N/A,FALSE,"FUNDADOR"}</definedName>
    <definedName name="wrn.Inversión._.por._.plaza." localSheetId="27" hidden="1">{#N/A,#N/A,FALSE,"BALLANTINE´S ";#N/A,#N/A,FALSE,"FUNDADOR"}</definedName>
    <definedName name="wrn.Inversión._.por._.plaza." localSheetId="31" hidden="1">{#N/A,#N/A,FALSE,"BALLANTINE´S ";#N/A,#N/A,FALSE,"FUNDADOR"}</definedName>
    <definedName name="wrn.Inversión._.por._.plaza." localSheetId="29" hidden="1">{#N/A,#N/A,FALSE,"BALLANTINE´S ";#N/A,#N/A,FALSE,"FUNDADOR"}</definedName>
    <definedName name="wrn.Inversión._.por._.plaza." localSheetId="23" hidden="1">{#N/A,#N/A,FALSE,"BALLANTINE´S ";#N/A,#N/A,FALSE,"FUNDADOR"}</definedName>
    <definedName name="wrn.Inversión._.por._.plaza." localSheetId="55" hidden="1">{#N/A,#N/A,FALSE,"BALLANTINE´S ";#N/A,#N/A,FALSE,"FUNDADOR"}</definedName>
    <definedName name="wrn.Inversión._.por._.plaza." hidden="1">{#N/A,#N/A,FALSE,"BALLANTINE´S ";#N/A,#N/A,FALSE,"FUNDADOR"}</definedName>
    <definedName name="wrn.Inversión._.por._.plaza._1" localSheetId="25" hidden="1">{#N/A,#N/A,FALSE,"BALLANTINE´S ";#N/A,#N/A,FALSE,"FUNDADOR"}</definedName>
    <definedName name="wrn.Inversión._.por._.plaza._1" localSheetId="27" hidden="1">{#N/A,#N/A,FALSE,"BALLANTINE´S ";#N/A,#N/A,FALSE,"FUNDADOR"}</definedName>
    <definedName name="wrn.Inversión._.por._.plaza._1" localSheetId="31" hidden="1">{#N/A,#N/A,FALSE,"BALLANTINE´S ";#N/A,#N/A,FALSE,"FUNDADOR"}</definedName>
    <definedName name="wrn.Inversión._.por._.plaza._1" localSheetId="29" hidden="1">{#N/A,#N/A,FALSE,"BALLANTINE´S ";#N/A,#N/A,FALSE,"FUNDADOR"}</definedName>
    <definedName name="wrn.Inversión._.por._.plaza._1" localSheetId="23" hidden="1">{#N/A,#N/A,FALSE,"BALLANTINE´S ";#N/A,#N/A,FALSE,"FUNDADOR"}</definedName>
    <definedName name="wrn.Inversión._.por._.plaza._1" localSheetId="55" hidden="1">{#N/A,#N/A,FALSE,"BALLANTINE´S ";#N/A,#N/A,FALSE,"FUNDADOR"}</definedName>
    <definedName name="wrn.Inversión._.por._.plaza._1" hidden="1">{#N/A,#N/A,FALSE,"BALLANTINE´S ";#N/A,#N/A,FALSE,"FUNDADOR"}</definedName>
    <definedName name="wrn.Inversión._.por._.plaza._2" localSheetId="25" hidden="1">{#N/A,#N/A,FALSE,"BALLANTINE´S ";#N/A,#N/A,FALSE,"FUNDADOR"}</definedName>
    <definedName name="wrn.Inversión._.por._.plaza._2" localSheetId="27" hidden="1">{#N/A,#N/A,FALSE,"BALLANTINE´S ";#N/A,#N/A,FALSE,"FUNDADOR"}</definedName>
    <definedName name="wrn.Inversión._.por._.plaza._2" localSheetId="31" hidden="1">{#N/A,#N/A,FALSE,"BALLANTINE´S ";#N/A,#N/A,FALSE,"FUNDADOR"}</definedName>
    <definedName name="wrn.Inversión._.por._.plaza._2" localSheetId="29" hidden="1">{#N/A,#N/A,FALSE,"BALLANTINE´S ";#N/A,#N/A,FALSE,"FUNDADOR"}</definedName>
    <definedName name="wrn.Inversión._.por._.plaza._2" localSheetId="23" hidden="1">{#N/A,#N/A,FALSE,"BALLANTINE´S ";#N/A,#N/A,FALSE,"FUNDADOR"}</definedName>
    <definedName name="wrn.Inversión._.por._.plaza._2" localSheetId="55" hidden="1">{#N/A,#N/A,FALSE,"BALLANTINE´S ";#N/A,#N/A,FALSE,"FUNDADOR"}</definedName>
    <definedName name="wrn.Inversión._.por._.plaza._2" hidden="1">{#N/A,#N/A,FALSE,"BALLANTINE´S ";#N/A,#N/A,FALSE,"FUNDADOR"}</definedName>
    <definedName name="wrn.Inversión._.por._.plaza._3" localSheetId="25" hidden="1">{#N/A,#N/A,FALSE,"BALLANTINE´S ";#N/A,#N/A,FALSE,"FUNDADOR"}</definedName>
    <definedName name="wrn.Inversión._.por._.plaza._3" localSheetId="27" hidden="1">{#N/A,#N/A,FALSE,"BALLANTINE´S ";#N/A,#N/A,FALSE,"FUNDADOR"}</definedName>
    <definedName name="wrn.Inversión._.por._.plaza._3" localSheetId="31" hidden="1">{#N/A,#N/A,FALSE,"BALLANTINE´S ";#N/A,#N/A,FALSE,"FUNDADOR"}</definedName>
    <definedName name="wrn.Inversión._.por._.plaza._3" localSheetId="29" hidden="1">{#N/A,#N/A,FALSE,"BALLANTINE´S ";#N/A,#N/A,FALSE,"FUNDADOR"}</definedName>
    <definedName name="wrn.Inversión._.por._.plaza._3" localSheetId="23" hidden="1">{#N/A,#N/A,FALSE,"BALLANTINE´S ";#N/A,#N/A,FALSE,"FUNDADOR"}</definedName>
    <definedName name="wrn.Inversión._.por._.plaza._3" localSheetId="55" hidden="1">{#N/A,#N/A,FALSE,"BALLANTINE´S ";#N/A,#N/A,FALSE,"FUNDADOR"}</definedName>
    <definedName name="wrn.Inversión._.por._.plaza._3" hidden="1">{#N/A,#N/A,FALSE,"BALLANTINE´S ";#N/A,#N/A,FALSE,"FUNDADOR"}</definedName>
    <definedName name="wrn.Inversión._.por._.plaza._4" localSheetId="25" hidden="1">{#N/A,#N/A,FALSE,"BALLANTINE´S ";#N/A,#N/A,FALSE,"FUNDADOR"}</definedName>
    <definedName name="wrn.Inversión._.por._.plaza._4" localSheetId="27" hidden="1">{#N/A,#N/A,FALSE,"BALLANTINE´S ";#N/A,#N/A,FALSE,"FUNDADOR"}</definedName>
    <definedName name="wrn.Inversión._.por._.plaza._4" localSheetId="31" hidden="1">{#N/A,#N/A,FALSE,"BALLANTINE´S ";#N/A,#N/A,FALSE,"FUNDADOR"}</definedName>
    <definedName name="wrn.Inversión._.por._.plaza._4" localSheetId="29" hidden="1">{#N/A,#N/A,FALSE,"BALLANTINE´S ";#N/A,#N/A,FALSE,"FUNDADOR"}</definedName>
    <definedName name="wrn.Inversión._.por._.plaza._4" localSheetId="23" hidden="1">{#N/A,#N/A,FALSE,"BALLANTINE´S ";#N/A,#N/A,FALSE,"FUNDADOR"}</definedName>
    <definedName name="wrn.Inversión._.por._.plaza._4" localSheetId="55" hidden="1">{#N/A,#N/A,FALSE,"BALLANTINE´S ";#N/A,#N/A,FALSE,"FUNDADOR"}</definedName>
    <definedName name="wrn.Inversión._.por._.plaza._4" hidden="1">{#N/A,#N/A,FALSE,"BALLANTINE´S ";#N/A,#N/A,FALSE,"FUNDADOR"}</definedName>
    <definedName name="wrn.Inversión._.por._.plaza._5" localSheetId="25" hidden="1">{#N/A,#N/A,FALSE,"BALLANTINE´S ";#N/A,#N/A,FALSE,"FUNDADOR"}</definedName>
    <definedName name="wrn.Inversión._.por._.plaza._5" localSheetId="27" hidden="1">{#N/A,#N/A,FALSE,"BALLANTINE´S ";#N/A,#N/A,FALSE,"FUNDADOR"}</definedName>
    <definedName name="wrn.Inversión._.por._.plaza._5" localSheetId="31" hidden="1">{#N/A,#N/A,FALSE,"BALLANTINE´S ";#N/A,#N/A,FALSE,"FUNDADOR"}</definedName>
    <definedName name="wrn.Inversión._.por._.plaza._5" localSheetId="29" hidden="1">{#N/A,#N/A,FALSE,"BALLANTINE´S ";#N/A,#N/A,FALSE,"FUNDADOR"}</definedName>
    <definedName name="wrn.Inversión._.por._.plaza._5" localSheetId="23" hidden="1">{#N/A,#N/A,FALSE,"BALLANTINE´S ";#N/A,#N/A,FALSE,"FUNDADOR"}</definedName>
    <definedName name="wrn.Inversión._.por._.plaza._5" localSheetId="55" hidden="1">{#N/A,#N/A,FALSE,"BALLANTINE´S ";#N/A,#N/A,FALSE,"FUNDADOR"}</definedName>
    <definedName name="wrn.Inversión._.por._.plaza._5" hidden="1">{#N/A,#N/A,FALSE,"BALLANTINE´S ";#N/A,#N/A,FALSE,"FUNDADOR"}</definedName>
    <definedName name="wrn.JAbuin." localSheetId="25" hidden="1">{"1R5000",#N/A,FALSE,"1R5000";"1R5100",#N/A,FALSE,"1R5100";"1R5200",#N/A,FALSE,"1R5200";"1S4300",#N/A,FALSE,"1S4300"}</definedName>
    <definedName name="wrn.JAbuin." localSheetId="27" hidden="1">{"1R5000",#N/A,FALSE,"1R5000";"1R5100",#N/A,FALSE,"1R5100";"1R5200",#N/A,FALSE,"1R5200";"1S4300",#N/A,FALSE,"1S4300"}</definedName>
    <definedName name="wrn.JAbuin." localSheetId="31" hidden="1">{"1R5000",#N/A,FALSE,"1R5000";"1R5100",#N/A,FALSE,"1R5100";"1R5200",#N/A,FALSE,"1R5200";"1S4300",#N/A,FALSE,"1S4300"}</definedName>
    <definedName name="wrn.JAbuin." localSheetId="29" hidden="1">{"1R5000",#N/A,FALSE,"1R5000";"1R5100",#N/A,FALSE,"1R5100";"1R5200",#N/A,FALSE,"1R5200";"1S4300",#N/A,FALSE,"1S4300"}</definedName>
    <definedName name="wrn.JAbuin." localSheetId="23" hidden="1">{"1R5000",#N/A,FALSE,"1R5000";"1R5100",#N/A,FALSE,"1R5100";"1R5200",#N/A,FALSE,"1R5200";"1S4300",#N/A,FALSE,"1S4300"}</definedName>
    <definedName name="wrn.JAbuin." localSheetId="55" hidden="1">{"1R5000",#N/A,FALSE,"1R5000";"1R5100",#N/A,FALSE,"1R5100";"1R5200",#N/A,FALSE,"1R5200";"1S4300",#N/A,FALSE,"1S4300"}</definedName>
    <definedName name="wrn.JAbuin." hidden="1">{"1R5000",#N/A,FALSE,"1R5000";"1R5100",#N/A,FALSE,"1R5100";"1R5200",#N/A,FALSE,"1R5200";"1S4300",#N/A,FALSE,"1S4300"}</definedName>
    <definedName name="wrn.June." localSheetId="25" hidden="1">{"det (May)",#N/A,FALSE,"June";"sum (MAY YTD)",#N/A,FALSE,"June YTD"}</definedName>
    <definedName name="wrn.June." localSheetId="27" hidden="1">{"det (May)",#N/A,FALSE,"June";"sum (MAY YTD)",#N/A,FALSE,"June YTD"}</definedName>
    <definedName name="wrn.June." localSheetId="31" hidden="1">{"det (May)",#N/A,FALSE,"June";"sum (MAY YTD)",#N/A,FALSE,"June YTD"}</definedName>
    <definedName name="wrn.June." localSheetId="29" hidden="1">{"det (May)",#N/A,FALSE,"June";"sum (MAY YTD)",#N/A,FALSE,"June YTD"}</definedName>
    <definedName name="wrn.June." localSheetId="23" hidden="1">{"det (May)",#N/A,FALSE,"June";"sum (MAY YTD)",#N/A,FALSE,"June YTD"}</definedName>
    <definedName name="wrn.June." localSheetId="55" hidden="1">{"det (May)",#N/A,FALSE,"June";"sum (MAY YTD)",#N/A,FALSE,"June YTD"}</definedName>
    <definedName name="wrn.June." hidden="1">{"det (May)",#N/A,FALSE,"June";"sum (MAY YTD)",#N/A,FALSE,"June YTD"}</definedName>
    <definedName name="wrn.LOCAL." localSheetId="25" hidden="1">{#N/A,#N/A,FALSE,"LOCAL"}</definedName>
    <definedName name="wrn.LOCAL." localSheetId="27" hidden="1">{#N/A,#N/A,FALSE,"LOCAL"}</definedName>
    <definedName name="wrn.LOCAL." localSheetId="31" hidden="1">{#N/A,#N/A,FALSE,"LOCAL"}</definedName>
    <definedName name="wrn.LOCAL." localSheetId="29" hidden="1">{#N/A,#N/A,FALSE,"LOCAL"}</definedName>
    <definedName name="wrn.LOCAL." localSheetId="23" hidden="1">{#N/A,#N/A,FALSE,"LOCAL"}</definedName>
    <definedName name="wrn.LOCAL." localSheetId="55" hidden="1">{#N/A,#N/A,FALSE,"LOCAL"}</definedName>
    <definedName name="wrn.LOCAL." hidden="1">{#N/A,#N/A,FALSE,"LOCAL"}</definedName>
    <definedName name="wrn.LOCAL1." localSheetId="25" hidden="1">{#N/A,#N/A,FALSE,"LOCAL"}</definedName>
    <definedName name="wrn.LOCAL1." localSheetId="27" hidden="1">{#N/A,#N/A,FALSE,"LOCAL"}</definedName>
    <definedName name="wrn.LOCAL1." localSheetId="31" hidden="1">{#N/A,#N/A,FALSE,"LOCAL"}</definedName>
    <definedName name="wrn.LOCAL1." localSheetId="29" hidden="1">{#N/A,#N/A,FALSE,"LOCAL"}</definedName>
    <definedName name="wrn.LOCAL1." localSheetId="23" hidden="1">{#N/A,#N/A,FALSE,"LOCAL"}</definedName>
    <definedName name="wrn.LOCAL1." localSheetId="55" hidden="1">{#N/A,#N/A,FALSE,"LOCAL"}</definedName>
    <definedName name="wrn.LOCAL1." hidden="1">{#N/A,#N/A,FALSE,"LOCAL"}</definedName>
    <definedName name="wrn.LOCAL2." localSheetId="25" hidden="1">{#N/A,#N/A,FALSE,"LOCAL"}</definedName>
    <definedName name="wrn.LOCAL2." localSheetId="27" hidden="1">{#N/A,#N/A,FALSE,"LOCAL"}</definedName>
    <definedName name="wrn.LOCAL2." localSheetId="31" hidden="1">{#N/A,#N/A,FALSE,"LOCAL"}</definedName>
    <definedName name="wrn.LOCAL2." localSheetId="29" hidden="1">{#N/A,#N/A,FALSE,"LOCAL"}</definedName>
    <definedName name="wrn.LOCAL2." localSheetId="23" hidden="1">{#N/A,#N/A,FALSE,"LOCAL"}</definedName>
    <definedName name="wrn.LOCAL2." localSheetId="55" hidden="1">{#N/A,#N/A,FALSE,"LOCAL"}</definedName>
    <definedName name="wrn.LOCAL2." hidden="1">{#N/A,#N/A,FALSE,"LOCAL"}</definedName>
    <definedName name="wrn.main._.page." localSheetId="25" hidden="1">{"main page",#N/A,FALSE,"VENTAS"}</definedName>
    <definedName name="wrn.main._.page." localSheetId="27" hidden="1">{"main page",#N/A,FALSE,"VENTAS"}</definedName>
    <definedName name="wrn.main._.page." localSheetId="31" hidden="1">{"main page",#N/A,FALSE,"VENTAS"}</definedName>
    <definedName name="wrn.main._.page." localSheetId="29" hidden="1">{"main page",#N/A,FALSE,"VENTAS"}</definedName>
    <definedName name="wrn.main._.page." localSheetId="23" hidden="1">{"main page",#N/A,FALSE,"VENTAS"}</definedName>
    <definedName name="wrn.main._.page." localSheetId="55" hidden="1">{"main page",#N/A,FALSE,"VENTAS"}</definedName>
    <definedName name="wrn.main._.page." hidden="1">{"main page",#N/A,FALSE,"VENTAS"}</definedName>
    <definedName name="wrn.MARG." localSheetId="25" hidden="1">{"Cons_Occ_Lar",#N/A,FALSE,"márgenes";"Cen_met",#N/A,FALSE,"márgenes";"Ori_pl",#N/A,FALSE,"márgenes"}</definedName>
    <definedName name="wrn.MARG." localSheetId="27" hidden="1">{"Cons_Occ_Lar",#N/A,FALSE,"márgenes";"Cen_met",#N/A,FALSE,"márgenes";"Ori_pl",#N/A,FALSE,"márgenes"}</definedName>
    <definedName name="wrn.MARG." localSheetId="31" hidden="1">{"Cons_Occ_Lar",#N/A,FALSE,"márgenes";"Cen_met",#N/A,FALSE,"márgenes";"Ori_pl",#N/A,FALSE,"márgenes"}</definedName>
    <definedName name="wrn.MARG." localSheetId="29" hidden="1">{"Cons_Occ_Lar",#N/A,FALSE,"márgenes";"Cen_met",#N/A,FALSE,"márgenes";"Ori_pl",#N/A,FALSE,"márgenes"}</definedName>
    <definedName name="wrn.MARG." localSheetId="23" hidden="1">{"Cons_Occ_Lar",#N/A,FALSE,"márgenes";"Cen_met",#N/A,FALSE,"márgenes";"Ori_pl",#N/A,FALSE,"márgenes"}</definedName>
    <definedName name="wrn.MARG." localSheetId="55" hidden="1">{"Cons_Occ_Lar",#N/A,FALSE,"márgenes";"Cen_met",#N/A,FALSE,"márgenes";"Ori_pl",#N/A,FALSE,"márgenes"}</definedName>
    <definedName name="wrn.MARG." hidden="1">{"Cons_Occ_Lar",#N/A,FALSE,"márgenes";"Cen_met",#N/A,FALSE,"márgenes";"Ori_pl",#N/A,FALSE,"márgenes"}</definedName>
    <definedName name="wrn.Metas96." localSheetId="25" hidden="1">{"Prenissas",#N/A,FALSE,"Consolidado (3)";"Lucros000",#N/A,FALSE,"Consolidado (3)";"LucrosHL",#N/A,FALSE,"Consolidado (3)";"Balanco",#N/A,FALSE,"Consolidado (3)";"FluxoC",#N/A,FALSE,"Consolidado (3)"}</definedName>
    <definedName name="wrn.Metas96." localSheetId="27" hidden="1">{"Prenissas",#N/A,FALSE,"Consolidado (3)";"Lucros000",#N/A,FALSE,"Consolidado (3)";"LucrosHL",#N/A,FALSE,"Consolidado (3)";"Balanco",#N/A,FALSE,"Consolidado (3)";"FluxoC",#N/A,FALSE,"Consolidado (3)"}</definedName>
    <definedName name="wrn.Metas96." localSheetId="31" hidden="1">{"Prenissas",#N/A,FALSE,"Consolidado (3)";"Lucros000",#N/A,FALSE,"Consolidado (3)";"LucrosHL",#N/A,FALSE,"Consolidado (3)";"Balanco",#N/A,FALSE,"Consolidado (3)";"FluxoC",#N/A,FALSE,"Consolidado (3)"}</definedName>
    <definedName name="wrn.Metas96." localSheetId="29" hidden="1">{"Prenissas",#N/A,FALSE,"Consolidado (3)";"Lucros000",#N/A,FALSE,"Consolidado (3)";"LucrosHL",#N/A,FALSE,"Consolidado (3)";"Balanco",#N/A,FALSE,"Consolidado (3)";"FluxoC",#N/A,FALSE,"Consolidado (3)"}</definedName>
    <definedName name="wrn.Metas96." localSheetId="23" hidden="1">{"Prenissas",#N/A,FALSE,"Consolidado (3)";"Lucros000",#N/A,FALSE,"Consolidado (3)";"LucrosHL",#N/A,FALSE,"Consolidado (3)";"Balanco",#N/A,FALSE,"Consolidado (3)";"FluxoC",#N/A,FALSE,"Consolidado (3)"}</definedName>
    <definedName name="wrn.Metas96." localSheetId="55" hidden="1">{"Prenissas",#N/A,FALSE,"Consolidado (3)";"Lucros000",#N/A,FALSE,"Consolidado (3)";"LucrosHL",#N/A,FALSE,"Consolidado (3)";"Balanco",#N/A,FALSE,"Consolidado (3)";"FluxoC",#N/A,FALSE,"Consolidado (3)"}</definedName>
    <definedName name="wrn.Metas96." hidden="1">{"Prenissas",#N/A,FALSE,"Consolidado (3)";"Lucros000",#N/A,FALSE,"Consolidado (3)";"LucrosHL",#N/A,FALSE,"Consolidado (3)";"Balanco",#N/A,FALSE,"Consolidado (3)";"FluxoC",#N/A,FALSE,"Consolidado (3)"}</definedName>
    <definedName name="wrn.Model.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_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NTHLYREP." localSheetId="25" hidden="1">{#N/A,#N/A,FALSE,"HIGHNEW";#N/A,#N/A,FALSE,"HIGHOLD";#N/A,#N/A,FALSE,"MTHDET"}</definedName>
    <definedName name="wrn.MONTHLYREP." localSheetId="27" hidden="1">{#N/A,#N/A,FALSE,"HIGHNEW";#N/A,#N/A,FALSE,"HIGHOLD";#N/A,#N/A,FALSE,"MTHDET"}</definedName>
    <definedName name="wrn.MONTHLYREP." localSheetId="31" hidden="1">{#N/A,#N/A,FALSE,"HIGHNEW";#N/A,#N/A,FALSE,"HIGHOLD";#N/A,#N/A,FALSE,"MTHDET"}</definedName>
    <definedName name="wrn.MONTHLYREP." localSheetId="29" hidden="1">{#N/A,#N/A,FALSE,"HIGHNEW";#N/A,#N/A,FALSE,"HIGHOLD";#N/A,#N/A,FALSE,"MTHDET"}</definedName>
    <definedName name="wrn.MONTHLYREP." localSheetId="23" hidden="1">{#N/A,#N/A,FALSE,"HIGHNEW";#N/A,#N/A,FALSE,"HIGHOLD";#N/A,#N/A,FALSE,"MTHDET"}</definedName>
    <definedName name="wrn.MONTHLYREP." localSheetId="55" hidden="1">{#N/A,#N/A,FALSE,"HIGHNEW";#N/A,#N/A,FALSE,"HIGHOLD";#N/A,#N/A,FALSE,"MTHDET"}</definedName>
    <definedName name="wrn.MONTHLYREP." hidden="1">{#N/A,#N/A,FALSE,"HIGHNEW";#N/A,#N/A,FALSE,"HIGHOLD";#N/A,#N/A,FALSE,"MTHDET"}</definedName>
    <definedName name="wrn.most." localSheetId="25" hidden="1">{#N/A,#N/A,FALSE,"caratula";#N/A,#N/A,FALSE,"Product by line";#N/A,#N/A,FALSE,"YTD";#N/A,#N/A,FALSE,"Per Units";#N/A,#N/A,FALSE,"Amount"}</definedName>
    <definedName name="wrn.most." localSheetId="27" hidden="1">{#N/A,#N/A,FALSE,"caratula";#N/A,#N/A,FALSE,"Product by line";#N/A,#N/A,FALSE,"YTD";#N/A,#N/A,FALSE,"Per Units";#N/A,#N/A,FALSE,"Amount"}</definedName>
    <definedName name="wrn.most." localSheetId="31" hidden="1">{#N/A,#N/A,FALSE,"caratula";#N/A,#N/A,FALSE,"Product by line";#N/A,#N/A,FALSE,"YTD";#N/A,#N/A,FALSE,"Per Units";#N/A,#N/A,FALSE,"Amount"}</definedName>
    <definedName name="wrn.most." localSheetId="29" hidden="1">{#N/A,#N/A,FALSE,"caratula";#N/A,#N/A,FALSE,"Product by line";#N/A,#N/A,FALSE,"YTD";#N/A,#N/A,FALSE,"Per Units";#N/A,#N/A,FALSE,"Amount"}</definedName>
    <definedName name="wrn.most." localSheetId="23" hidden="1">{#N/A,#N/A,FALSE,"caratula";#N/A,#N/A,FALSE,"Product by line";#N/A,#N/A,FALSE,"YTD";#N/A,#N/A,FALSE,"Per Units";#N/A,#N/A,FALSE,"Amount"}</definedName>
    <definedName name="wrn.most." localSheetId="55" hidden="1">{#N/A,#N/A,FALSE,"caratula";#N/A,#N/A,FALSE,"Product by line";#N/A,#N/A,FALSE,"YTD";#N/A,#N/A,FALSE,"Per Units";#N/A,#N/A,FALSE,"Amount"}</definedName>
    <definedName name="wrn.most." hidden="1">{#N/A,#N/A,FALSE,"caratula";#N/A,#N/A,FALSE,"Product by line";#N/A,#N/A,FALSE,"YTD";#N/A,#N/A,FALSE,"Per Units";#N/A,#N/A,FALSE,"Amount"}</definedName>
    <definedName name="wrn.MOTDI._.XMOTDI._.ONLY." localSheetId="25" hidden="1">{#N/A,#N/A,FALSE,"MOTDI";#N/A,#N/A,FALSE,"XMOTDI"}</definedName>
    <definedName name="wrn.MOTDI._.XMOTDI._.ONLY." localSheetId="27" hidden="1">{#N/A,#N/A,FALSE,"MOTDI";#N/A,#N/A,FALSE,"XMOTDI"}</definedName>
    <definedName name="wrn.MOTDI._.XMOTDI._.ONLY." localSheetId="31" hidden="1">{#N/A,#N/A,FALSE,"MOTDI";#N/A,#N/A,FALSE,"XMOTDI"}</definedName>
    <definedName name="wrn.MOTDI._.XMOTDI._.ONLY." localSheetId="29" hidden="1">{#N/A,#N/A,FALSE,"MOTDI";#N/A,#N/A,FALSE,"XMOTDI"}</definedName>
    <definedName name="wrn.MOTDI._.XMOTDI._.ONLY." localSheetId="23" hidden="1">{#N/A,#N/A,FALSE,"MOTDI";#N/A,#N/A,FALSE,"XMOTDI"}</definedName>
    <definedName name="wrn.MOTDI._.XMOTDI._.ONLY." localSheetId="55" hidden="1">{#N/A,#N/A,FALSE,"MOTDI";#N/A,#N/A,FALSE,"XMOTDI"}</definedName>
    <definedName name="wrn.MOTDI._.XMOTDI._.ONLY." hidden="1">{#N/A,#N/A,FALSE,"MOTDI";#N/A,#N/A,FALSE,"XMOTDI"}</definedName>
    <definedName name="wrn.NEWS12pg1." localSheetId="25" hidden="1">{#N/A,#N/A,FALSE,"NEWS12"}</definedName>
    <definedName name="wrn.NEWS12pg1." localSheetId="27" hidden="1">{#N/A,#N/A,FALSE,"NEWS12"}</definedName>
    <definedName name="wrn.NEWS12pg1." localSheetId="31" hidden="1">{#N/A,#N/A,FALSE,"NEWS12"}</definedName>
    <definedName name="wrn.NEWS12pg1." localSheetId="29" hidden="1">{#N/A,#N/A,FALSE,"NEWS12"}</definedName>
    <definedName name="wrn.NEWS12pg1." localSheetId="23" hidden="1">{#N/A,#N/A,FALSE,"NEWS12"}</definedName>
    <definedName name="wrn.NEWS12pg1." localSheetId="55" hidden="1">{#N/A,#N/A,FALSE,"NEWS12"}</definedName>
    <definedName name="wrn.NEWS12pg1." hidden="1">{#N/A,#N/A,FALSE,"NEWS12"}</definedName>
    <definedName name="wrn.NEWS12pg2." localSheetId="25" hidden="1">{#N/A,#N/A,FALSE,"NEWS12"}</definedName>
    <definedName name="wrn.NEWS12pg2." localSheetId="27" hidden="1">{#N/A,#N/A,FALSE,"NEWS12"}</definedName>
    <definedName name="wrn.NEWS12pg2." localSheetId="31" hidden="1">{#N/A,#N/A,FALSE,"NEWS12"}</definedName>
    <definedName name="wrn.NEWS12pg2." localSheetId="29" hidden="1">{#N/A,#N/A,FALSE,"NEWS12"}</definedName>
    <definedName name="wrn.NEWS12pg2." localSheetId="23" hidden="1">{#N/A,#N/A,FALSE,"NEWS12"}</definedName>
    <definedName name="wrn.NEWS12pg2." localSheetId="55" hidden="1">{#N/A,#N/A,FALSE,"NEWS12"}</definedName>
    <definedName name="wrn.NEWS12pg2." hidden="1">{#N/A,#N/A,FALSE,"NEWS12"}</definedName>
    <definedName name="wrn.NOI." localSheetId="25" hidden="1">{#N/A,#N/A,FALSE,"NOI"}</definedName>
    <definedName name="wrn.NOI." localSheetId="27" hidden="1">{#N/A,#N/A,FALSE,"NOI"}</definedName>
    <definedName name="wrn.NOI." localSheetId="31" hidden="1">{#N/A,#N/A,FALSE,"NOI"}</definedName>
    <definedName name="wrn.NOI." localSheetId="29" hidden="1">{#N/A,#N/A,FALSE,"NOI"}</definedName>
    <definedName name="wrn.NOI." localSheetId="23" hidden="1">{#N/A,#N/A,FALSE,"NOI"}</definedName>
    <definedName name="wrn.NOI." localSheetId="55" hidden="1">{#N/A,#N/A,FALSE,"NOI"}</definedName>
    <definedName name="wrn.NOI." hidden="1">{#N/A,#N/A,FALSE,"NOI"}</definedName>
    <definedName name="wrn.NOI._.BACKUP." localSheetId="25" hidden="1">{#N/A,#N/A,FALSE,"NOI"}</definedName>
    <definedName name="wrn.NOI._.BACKUP." localSheetId="27" hidden="1">{#N/A,#N/A,FALSE,"NOI"}</definedName>
    <definedName name="wrn.NOI._.BACKUP." localSheetId="31" hidden="1">{#N/A,#N/A,FALSE,"NOI"}</definedName>
    <definedName name="wrn.NOI._.BACKUP." localSheetId="29" hidden="1">{#N/A,#N/A,FALSE,"NOI"}</definedName>
    <definedName name="wrn.NOI._.BACKUP." localSheetId="23" hidden="1">{#N/A,#N/A,FALSE,"NOI"}</definedName>
    <definedName name="wrn.NOI._.BACKUP." localSheetId="55" hidden="1">{#N/A,#N/A,FALSE,"NOI"}</definedName>
    <definedName name="wrn.NOI._.BACKUP." hidden="1">{#N/A,#N/A,FALSE,"NOI"}</definedName>
    <definedName name="wrn.NYI." localSheetId="25" hidden="1">{#N/A,#N/A,FALSE,"NYI"}</definedName>
    <definedName name="wrn.NYI." localSheetId="27" hidden="1">{#N/A,#N/A,FALSE,"NYI"}</definedName>
    <definedName name="wrn.NYI." localSheetId="31" hidden="1">{#N/A,#N/A,FALSE,"NYI"}</definedName>
    <definedName name="wrn.NYI." localSheetId="29" hidden="1">{#N/A,#N/A,FALSE,"NYI"}</definedName>
    <definedName name="wrn.NYI." localSheetId="23" hidden="1">{#N/A,#N/A,FALSE,"NYI"}</definedName>
    <definedName name="wrn.NYI." localSheetId="55" hidden="1">{#N/A,#N/A,FALSE,"NYI"}</definedName>
    <definedName name="wrn.NYI." hidden="1">{#N/A,#N/A,FALSE,"NYI"}</definedName>
    <definedName name="wrn.Onisawa." localSheetId="25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localSheetId="27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localSheetId="31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localSheetId="29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localSheetId="23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localSheetId="55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nisawa.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Orçamento._.Geral." localSheetId="25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27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31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29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23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localSheetId="55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25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27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31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29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23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localSheetId="55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Geral._1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localSheetId="25" hidden="1">{"E001 - GERAÇÃO DE CAIXA GERAL",#N/A,FALSE,"Ajuste";"E002 - DLP GERAL",#N/A,FALSE,"Ajuste"}</definedName>
    <definedName name="wrn.ORÇAMENTO._.RCSA." localSheetId="27" hidden="1">{"E001 - GERAÇÃO DE CAIXA GERAL",#N/A,FALSE,"Ajuste";"E002 - DLP GERAL",#N/A,FALSE,"Ajuste"}</definedName>
    <definedName name="wrn.ORÇAMENTO._.RCSA." localSheetId="31" hidden="1">{"E001 - GERAÇÃO DE CAIXA GERAL",#N/A,FALSE,"Ajuste";"E002 - DLP GERAL",#N/A,FALSE,"Ajuste"}</definedName>
    <definedName name="wrn.ORÇAMENTO._.RCSA." localSheetId="29" hidden="1">{"E001 - GERAÇÃO DE CAIXA GERAL",#N/A,FALSE,"Ajuste";"E002 - DLP GERAL",#N/A,FALSE,"Ajuste"}</definedName>
    <definedName name="wrn.ORÇAMENTO._.RCSA." localSheetId="23" hidden="1">{"E001 - GERAÇÃO DE CAIXA GERAL",#N/A,FALSE,"Ajuste";"E002 - DLP GERAL",#N/A,FALSE,"Ajuste"}</definedName>
    <definedName name="wrn.ORÇAMENTO._.RCSA." localSheetId="55" hidden="1">{"E001 - GERAÇÃO DE CAIXA GERAL",#N/A,FALSE,"Ajuste";"E002 - DLP GERAL",#N/A,FALSE,"Ajuste"}</definedName>
    <definedName name="wrn.ORÇAMENTO._.RCSA." hidden="1">{"E001 - GERAÇÃO DE CAIXA GERAL",#N/A,FALSE,"Ajuste";"E002 - DLP GERAL",#N/A,FALSE,"Ajuste"}</definedName>
    <definedName name="wrn.ORÇAMENTO._.RCSA._1" localSheetId="25" hidden="1">{"E001 - GERAÇÃO DE CAIXA GERAL",#N/A,FALSE,"Ajuste";"E002 - DLP GERAL",#N/A,FALSE,"Ajuste"}</definedName>
    <definedName name="wrn.ORÇAMENTO._.RCSA._1" localSheetId="27" hidden="1">{"E001 - GERAÇÃO DE CAIXA GERAL",#N/A,FALSE,"Ajuste";"E002 - DLP GERAL",#N/A,FALSE,"Ajuste"}</definedName>
    <definedName name="wrn.ORÇAMENTO._.RCSA._1" localSheetId="31" hidden="1">{"E001 - GERAÇÃO DE CAIXA GERAL",#N/A,FALSE,"Ajuste";"E002 - DLP GERAL",#N/A,FALSE,"Ajuste"}</definedName>
    <definedName name="wrn.ORÇAMENTO._.RCSA._1" localSheetId="29" hidden="1">{"E001 - GERAÇÃO DE CAIXA GERAL",#N/A,FALSE,"Ajuste";"E002 - DLP GERAL",#N/A,FALSE,"Ajuste"}</definedName>
    <definedName name="wrn.ORÇAMENTO._.RCSA._1" localSheetId="23" hidden="1">{"E001 - GERAÇÃO DE CAIXA GERAL",#N/A,FALSE,"Ajuste";"E002 - DLP GERAL",#N/A,FALSE,"Ajuste"}</definedName>
    <definedName name="wrn.ORÇAMENTO._.RCSA._1" localSheetId="55" hidden="1">{"E001 - GERAÇÃO DE CAIXA GERAL",#N/A,FALSE,"Ajuste";"E002 - DLP GERAL",#N/A,FALSE,"Ajuste"}</definedName>
    <definedName name="wrn.ORÇAMENTO._.RCSA._1" hidden="1">{"E001 - GERAÇÃO DE CAIXA GERAL",#N/A,FALSE,"Ajuste";"E002 - DLP GERAL",#N/A,FALSE,"Ajuste"}</definedName>
    <definedName name="wrn.PL." localSheetId="25" hidden="1">{"P&amp;L",#N/A,FALSE,"AFF-99"}</definedName>
    <definedName name="wrn.PL." localSheetId="27" hidden="1">{"P&amp;L",#N/A,FALSE,"AFF-99"}</definedName>
    <definedName name="wrn.PL." localSheetId="31" hidden="1">{"P&amp;L",#N/A,FALSE,"AFF-99"}</definedName>
    <definedName name="wrn.PL." localSheetId="29" hidden="1">{"P&amp;L",#N/A,FALSE,"AFF-99"}</definedName>
    <definedName name="wrn.PL." localSheetId="23" hidden="1">{"P&amp;L",#N/A,FALSE,"AFF-99"}</definedName>
    <definedName name="wrn.PL." localSheetId="55" hidden="1">{"P&amp;L",#N/A,FALSE,"AFF-99"}</definedName>
    <definedName name="wrn.PL." hidden="1">{"P&amp;L",#N/A,FALSE,"AFF-99"}</definedName>
    <definedName name="wrn.PLCOMIT." localSheetId="25" hidden="1">{#N/A,#N/A,FALSE,"pl_cons";#N/A,#N/A,FALSE,"pl_grup";#N/A,#N/A,FALSE,"pl_umpl";#N/A,#N/A,FALSE,"pl_bim";#N/A,#N/A,FALSE,"pl_bdb";#N/A,#N/A,FALSE,"pl_mq32";#N/A,#N/A,FALSE,"pl_bsrl"}</definedName>
    <definedName name="wrn.PLCOMIT." localSheetId="27" hidden="1">{#N/A,#N/A,FALSE,"pl_cons";#N/A,#N/A,FALSE,"pl_grup";#N/A,#N/A,FALSE,"pl_umpl";#N/A,#N/A,FALSE,"pl_bim";#N/A,#N/A,FALSE,"pl_bdb";#N/A,#N/A,FALSE,"pl_mq32";#N/A,#N/A,FALSE,"pl_bsrl"}</definedName>
    <definedName name="wrn.PLCOMIT." localSheetId="31" hidden="1">{#N/A,#N/A,FALSE,"pl_cons";#N/A,#N/A,FALSE,"pl_grup";#N/A,#N/A,FALSE,"pl_umpl";#N/A,#N/A,FALSE,"pl_bim";#N/A,#N/A,FALSE,"pl_bdb";#N/A,#N/A,FALSE,"pl_mq32";#N/A,#N/A,FALSE,"pl_bsrl"}</definedName>
    <definedName name="wrn.PLCOMIT." localSheetId="29" hidden="1">{#N/A,#N/A,FALSE,"pl_cons";#N/A,#N/A,FALSE,"pl_grup";#N/A,#N/A,FALSE,"pl_umpl";#N/A,#N/A,FALSE,"pl_bim";#N/A,#N/A,FALSE,"pl_bdb";#N/A,#N/A,FALSE,"pl_mq32";#N/A,#N/A,FALSE,"pl_bsrl"}</definedName>
    <definedName name="wrn.PLCOMIT." localSheetId="23" hidden="1">{#N/A,#N/A,FALSE,"pl_cons";#N/A,#N/A,FALSE,"pl_grup";#N/A,#N/A,FALSE,"pl_umpl";#N/A,#N/A,FALSE,"pl_bim";#N/A,#N/A,FALSE,"pl_bdb";#N/A,#N/A,FALSE,"pl_mq32";#N/A,#N/A,FALSE,"pl_bsrl"}</definedName>
    <definedName name="wrn.PLCOMIT." localSheetId="55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rincipais." localSheetId="25" hidden="1">{#N/A,#N/A,FALSE,"AMSA611";#N/A,#N/A,FALSE,"STACFLOW"}</definedName>
    <definedName name="wrn.principais." localSheetId="27" hidden="1">{#N/A,#N/A,FALSE,"AMSA611";#N/A,#N/A,FALSE,"STACFLOW"}</definedName>
    <definedName name="wrn.principais." localSheetId="31" hidden="1">{#N/A,#N/A,FALSE,"AMSA611";#N/A,#N/A,FALSE,"STACFLOW"}</definedName>
    <definedName name="wrn.principais." localSheetId="29" hidden="1">{#N/A,#N/A,FALSE,"AMSA611";#N/A,#N/A,FALSE,"STACFLOW"}</definedName>
    <definedName name="wrn.principais." localSheetId="23" hidden="1">{#N/A,#N/A,FALSE,"AMSA611";#N/A,#N/A,FALSE,"STACFLOW"}</definedName>
    <definedName name="wrn.principais." localSheetId="55" hidden="1">{#N/A,#N/A,FALSE,"AMSA611";#N/A,#N/A,FALSE,"STACFLOW"}</definedName>
    <definedName name="wrn.principais." hidden="1">{#N/A,#N/A,FALSE,"AMSA611";#N/A,#N/A,FALSE,"STACFLOW"}</definedName>
    <definedName name="wrn.Print.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2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4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int._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oduct._.Detail." localSheetId="25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27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31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29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23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55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RADYO._.PRINT." localSheetId="25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localSheetId="27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localSheetId="3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localSheetId="29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localSheetId="2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localSheetId="55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pp" localSheetId="25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localSheetId="27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localSheetId="3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localSheetId="29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localSheetId="2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localSheetId="55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5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7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3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9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55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AL." localSheetId="25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27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31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29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23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55" hidden="1">{"Real",#N/A,FALSE,"CONSOLIDADO";"Real",#N/A,FALSE,"OCCIDENTE";"Real",#N/A,FALSE,"LARA";"Real",#N/A,FALSE,"CENTRO";"Real",#N/A,FALSE,"METROPOLITANA";"Real",#N/A,FALSE,"ORIENTE";"Real",#N/A,FALSE,"Pto.libre"}</definedName>
    <definedName name="wrn.REAL." hidden="1">{"Real",#N/A,FALSE,"CONSOLIDADO";"Real",#N/A,FALSE,"OCCIDENTE";"Real",#N/A,FALSE,"LARA";"Real",#N/A,FALSE,"CENTRO";"Real",#N/A,FALSE,"METROPOLITANA";"Real",#N/A,FALSE,"ORIENTE";"Real",#N/A,FALSE,"Pto.libre"}</definedName>
    <definedName name="wrn.REL.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_1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_1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_2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_2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_3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_3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_4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_4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25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27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31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29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23" hidden="1">{#N/A,#N/A,FALSE,"SP1-OUT";#N/A,#N/A,FALSE,"SP1-NOV";#N/A,#N/A,FALSE,"SANT-OUT";#N/A,#N/A,FALSE,"SANT-NOV";#N/A,#N/A,FALSE,"CAMP-OUT";#N/A,#N/A,FALSE,"CAMP-NOV";#N/A,#N/A,FALSE,"CRONO 1";#N/A,#N/A,FALSE,"CAPA"}</definedName>
    <definedName name="wrn.REL._5" localSheetId="55" hidden="1">{#N/A,#N/A,FALSE,"SP1-OUT";#N/A,#N/A,FALSE,"SP1-NOV";#N/A,#N/A,FALSE,"SANT-OUT";#N/A,#N/A,FALSE,"SANT-NOV";#N/A,#N/A,FALSE,"CAMP-OUT";#N/A,#N/A,FALSE,"CAMP-NOV";#N/A,#N/A,FALSE,"CRONO 1";#N/A,#N/A,FALSE,"CAPA"}</definedName>
    <definedName name="wrn.REL._5" hidden="1">{#N/A,#N/A,FALSE,"SP1-OUT";#N/A,#N/A,FALSE,"SP1-NOV";#N/A,#N/A,FALSE,"SANT-OUT";#N/A,#N/A,FALSE,"SANT-NOV";#N/A,#N/A,FALSE,"CAMP-OUT";#N/A,#N/A,FALSE,"CAMP-NOV";#N/A,#N/A,FALSE,"CRONO 1";#N/A,#N/A,FALSE,"CAPA"}</definedName>
    <definedName name="wrn.RELAT." localSheetId="25" hidden="1">{#N/A,#N/A,FALSE,"CRONO 0";#N/A,#N/A,FALSE,"CRONO (4)";#N/A,#N/A,FALSE,"CRONO (3)";#N/A,#N/A,FALSE,"CRONO (2)";#N/A,#N/A,FALSE,"CRONO (1)"}</definedName>
    <definedName name="wrn.RELAT." localSheetId="27" hidden="1">{#N/A,#N/A,FALSE,"CRONO 0";#N/A,#N/A,FALSE,"CRONO (4)";#N/A,#N/A,FALSE,"CRONO (3)";#N/A,#N/A,FALSE,"CRONO (2)";#N/A,#N/A,FALSE,"CRONO (1)"}</definedName>
    <definedName name="wrn.RELAT." localSheetId="31" hidden="1">{#N/A,#N/A,FALSE,"CRONO 0";#N/A,#N/A,FALSE,"CRONO (4)";#N/A,#N/A,FALSE,"CRONO (3)";#N/A,#N/A,FALSE,"CRONO (2)";#N/A,#N/A,FALSE,"CRONO (1)"}</definedName>
    <definedName name="wrn.RELAT." localSheetId="29" hidden="1">{#N/A,#N/A,FALSE,"CRONO 0";#N/A,#N/A,FALSE,"CRONO (4)";#N/A,#N/A,FALSE,"CRONO (3)";#N/A,#N/A,FALSE,"CRONO (2)";#N/A,#N/A,FALSE,"CRONO (1)"}</definedName>
    <definedName name="wrn.RELAT." localSheetId="23" hidden="1">{#N/A,#N/A,FALSE,"CRONO 0";#N/A,#N/A,FALSE,"CRONO (4)";#N/A,#N/A,FALSE,"CRONO (3)";#N/A,#N/A,FALSE,"CRONO (2)";#N/A,#N/A,FALSE,"CRONO (1)"}</definedName>
    <definedName name="wrn.RELAT." localSheetId="55" hidden="1">{#N/A,#N/A,FALSE,"CRONO 0";#N/A,#N/A,FALSE,"CRONO (4)";#N/A,#N/A,FALSE,"CRONO (3)";#N/A,#N/A,FALSE,"CRONO (2)";#N/A,#N/A,FALSE,"CRONO (1)"}</definedName>
    <definedName name="wrn.RELAT." hidden="1">{#N/A,#N/A,FALSE,"CRONO 0";#N/A,#N/A,FALSE,"CRONO (4)";#N/A,#N/A,FALSE,"CRONO (3)";#N/A,#N/A,FALSE,"CRONO (2)";#N/A,#N/A,FALSE,"CRONO (1)"}</definedName>
    <definedName name="wrn.RELAT._1" localSheetId="25" hidden="1">{#N/A,#N/A,FALSE,"CRONO 0";#N/A,#N/A,FALSE,"CRONO (4)";#N/A,#N/A,FALSE,"CRONO (3)";#N/A,#N/A,FALSE,"CRONO (2)";#N/A,#N/A,FALSE,"CRONO (1)"}</definedName>
    <definedName name="wrn.RELAT._1" localSheetId="27" hidden="1">{#N/A,#N/A,FALSE,"CRONO 0";#N/A,#N/A,FALSE,"CRONO (4)";#N/A,#N/A,FALSE,"CRONO (3)";#N/A,#N/A,FALSE,"CRONO (2)";#N/A,#N/A,FALSE,"CRONO (1)"}</definedName>
    <definedName name="wrn.RELAT._1" localSheetId="31" hidden="1">{#N/A,#N/A,FALSE,"CRONO 0";#N/A,#N/A,FALSE,"CRONO (4)";#N/A,#N/A,FALSE,"CRONO (3)";#N/A,#N/A,FALSE,"CRONO (2)";#N/A,#N/A,FALSE,"CRONO (1)"}</definedName>
    <definedName name="wrn.RELAT._1" localSheetId="29" hidden="1">{#N/A,#N/A,FALSE,"CRONO 0";#N/A,#N/A,FALSE,"CRONO (4)";#N/A,#N/A,FALSE,"CRONO (3)";#N/A,#N/A,FALSE,"CRONO (2)";#N/A,#N/A,FALSE,"CRONO (1)"}</definedName>
    <definedName name="wrn.RELAT._1" localSheetId="23" hidden="1">{#N/A,#N/A,FALSE,"CRONO 0";#N/A,#N/A,FALSE,"CRONO (4)";#N/A,#N/A,FALSE,"CRONO (3)";#N/A,#N/A,FALSE,"CRONO (2)";#N/A,#N/A,FALSE,"CRONO (1)"}</definedName>
    <definedName name="wrn.RELAT._1" localSheetId="55" hidden="1">{#N/A,#N/A,FALSE,"CRONO 0";#N/A,#N/A,FALSE,"CRONO (4)";#N/A,#N/A,FALSE,"CRONO (3)";#N/A,#N/A,FALSE,"CRONO (2)";#N/A,#N/A,FALSE,"CRONO (1)"}</definedName>
    <definedName name="wrn.RELAT._1" hidden="1">{#N/A,#N/A,FALSE,"CRONO 0";#N/A,#N/A,FALSE,"CRONO (4)";#N/A,#N/A,FALSE,"CRONO (3)";#N/A,#N/A,FALSE,"CRONO (2)";#N/A,#N/A,FALSE,"CRONO (1)"}</definedName>
    <definedName name="wrn.RELAT._2" localSheetId="25" hidden="1">{#N/A,#N/A,FALSE,"CRONO 0";#N/A,#N/A,FALSE,"CRONO (4)";#N/A,#N/A,FALSE,"CRONO (3)";#N/A,#N/A,FALSE,"CRONO (2)";#N/A,#N/A,FALSE,"CRONO (1)"}</definedName>
    <definedName name="wrn.RELAT._2" localSheetId="27" hidden="1">{#N/A,#N/A,FALSE,"CRONO 0";#N/A,#N/A,FALSE,"CRONO (4)";#N/A,#N/A,FALSE,"CRONO (3)";#N/A,#N/A,FALSE,"CRONO (2)";#N/A,#N/A,FALSE,"CRONO (1)"}</definedName>
    <definedName name="wrn.RELAT._2" localSheetId="31" hidden="1">{#N/A,#N/A,FALSE,"CRONO 0";#N/A,#N/A,FALSE,"CRONO (4)";#N/A,#N/A,FALSE,"CRONO (3)";#N/A,#N/A,FALSE,"CRONO (2)";#N/A,#N/A,FALSE,"CRONO (1)"}</definedName>
    <definedName name="wrn.RELAT._2" localSheetId="29" hidden="1">{#N/A,#N/A,FALSE,"CRONO 0";#N/A,#N/A,FALSE,"CRONO (4)";#N/A,#N/A,FALSE,"CRONO (3)";#N/A,#N/A,FALSE,"CRONO (2)";#N/A,#N/A,FALSE,"CRONO (1)"}</definedName>
    <definedName name="wrn.RELAT._2" localSheetId="23" hidden="1">{#N/A,#N/A,FALSE,"CRONO 0";#N/A,#N/A,FALSE,"CRONO (4)";#N/A,#N/A,FALSE,"CRONO (3)";#N/A,#N/A,FALSE,"CRONO (2)";#N/A,#N/A,FALSE,"CRONO (1)"}</definedName>
    <definedName name="wrn.RELAT._2" localSheetId="55" hidden="1">{#N/A,#N/A,FALSE,"CRONO 0";#N/A,#N/A,FALSE,"CRONO (4)";#N/A,#N/A,FALSE,"CRONO (3)";#N/A,#N/A,FALSE,"CRONO (2)";#N/A,#N/A,FALSE,"CRONO (1)"}</definedName>
    <definedName name="wrn.RELAT._2" hidden="1">{#N/A,#N/A,FALSE,"CRONO 0";#N/A,#N/A,FALSE,"CRONO (4)";#N/A,#N/A,FALSE,"CRONO (3)";#N/A,#N/A,FALSE,"CRONO (2)";#N/A,#N/A,FALSE,"CRONO (1)"}</definedName>
    <definedName name="wrn.RELAT._3" localSheetId="25" hidden="1">{#N/A,#N/A,FALSE,"CRONO 0";#N/A,#N/A,FALSE,"CRONO (4)";#N/A,#N/A,FALSE,"CRONO (3)";#N/A,#N/A,FALSE,"CRONO (2)";#N/A,#N/A,FALSE,"CRONO (1)"}</definedName>
    <definedName name="wrn.RELAT._3" localSheetId="27" hidden="1">{#N/A,#N/A,FALSE,"CRONO 0";#N/A,#N/A,FALSE,"CRONO (4)";#N/A,#N/A,FALSE,"CRONO (3)";#N/A,#N/A,FALSE,"CRONO (2)";#N/A,#N/A,FALSE,"CRONO (1)"}</definedName>
    <definedName name="wrn.RELAT._3" localSheetId="31" hidden="1">{#N/A,#N/A,FALSE,"CRONO 0";#N/A,#N/A,FALSE,"CRONO (4)";#N/A,#N/A,FALSE,"CRONO (3)";#N/A,#N/A,FALSE,"CRONO (2)";#N/A,#N/A,FALSE,"CRONO (1)"}</definedName>
    <definedName name="wrn.RELAT._3" localSheetId="29" hidden="1">{#N/A,#N/A,FALSE,"CRONO 0";#N/A,#N/A,FALSE,"CRONO (4)";#N/A,#N/A,FALSE,"CRONO (3)";#N/A,#N/A,FALSE,"CRONO (2)";#N/A,#N/A,FALSE,"CRONO (1)"}</definedName>
    <definedName name="wrn.RELAT._3" localSheetId="23" hidden="1">{#N/A,#N/A,FALSE,"CRONO 0";#N/A,#N/A,FALSE,"CRONO (4)";#N/A,#N/A,FALSE,"CRONO (3)";#N/A,#N/A,FALSE,"CRONO (2)";#N/A,#N/A,FALSE,"CRONO (1)"}</definedName>
    <definedName name="wrn.RELAT._3" localSheetId="55" hidden="1">{#N/A,#N/A,FALSE,"CRONO 0";#N/A,#N/A,FALSE,"CRONO (4)";#N/A,#N/A,FALSE,"CRONO (3)";#N/A,#N/A,FALSE,"CRONO (2)";#N/A,#N/A,FALSE,"CRONO (1)"}</definedName>
    <definedName name="wrn.RELAT._3" hidden="1">{#N/A,#N/A,FALSE,"CRONO 0";#N/A,#N/A,FALSE,"CRONO (4)";#N/A,#N/A,FALSE,"CRONO (3)";#N/A,#N/A,FALSE,"CRONO (2)";#N/A,#N/A,FALSE,"CRONO (1)"}</definedName>
    <definedName name="wrn.RELAT._4" localSheetId="25" hidden="1">{#N/A,#N/A,FALSE,"CRONO 0";#N/A,#N/A,FALSE,"CRONO (4)";#N/A,#N/A,FALSE,"CRONO (3)";#N/A,#N/A,FALSE,"CRONO (2)";#N/A,#N/A,FALSE,"CRONO (1)"}</definedName>
    <definedName name="wrn.RELAT._4" localSheetId="27" hidden="1">{#N/A,#N/A,FALSE,"CRONO 0";#N/A,#N/A,FALSE,"CRONO (4)";#N/A,#N/A,FALSE,"CRONO (3)";#N/A,#N/A,FALSE,"CRONO (2)";#N/A,#N/A,FALSE,"CRONO (1)"}</definedName>
    <definedName name="wrn.RELAT._4" localSheetId="31" hidden="1">{#N/A,#N/A,FALSE,"CRONO 0";#N/A,#N/A,FALSE,"CRONO (4)";#N/A,#N/A,FALSE,"CRONO (3)";#N/A,#N/A,FALSE,"CRONO (2)";#N/A,#N/A,FALSE,"CRONO (1)"}</definedName>
    <definedName name="wrn.RELAT._4" localSheetId="29" hidden="1">{#N/A,#N/A,FALSE,"CRONO 0";#N/A,#N/A,FALSE,"CRONO (4)";#N/A,#N/A,FALSE,"CRONO (3)";#N/A,#N/A,FALSE,"CRONO (2)";#N/A,#N/A,FALSE,"CRONO (1)"}</definedName>
    <definedName name="wrn.RELAT._4" localSheetId="23" hidden="1">{#N/A,#N/A,FALSE,"CRONO 0";#N/A,#N/A,FALSE,"CRONO (4)";#N/A,#N/A,FALSE,"CRONO (3)";#N/A,#N/A,FALSE,"CRONO (2)";#N/A,#N/A,FALSE,"CRONO (1)"}</definedName>
    <definedName name="wrn.RELAT._4" localSheetId="55" hidden="1">{#N/A,#N/A,FALSE,"CRONO 0";#N/A,#N/A,FALSE,"CRONO (4)";#N/A,#N/A,FALSE,"CRONO (3)";#N/A,#N/A,FALSE,"CRONO (2)";#N/A,#N/A,FALSE,"CRONO (1)"}</definedName>
    <definedName name="wrn.RELAT._4" hidden="1">{#N/A,#N/A,FALSE,"CRONO 0";#N/A,#N/A,FALSE,"CRONO (4)";#N/A,#N/A,FALSE,"CRONO (3)";#N/A,#N/A,FALSE,"CRONO (2)";#N/A,#N/A,FALSE,"CRONO (1)"}</definedName>
    <definedName name="wrn.RELAT._5" localSheetId="25" hidden="1">{#N/A,#N/A,FALSE,"CRONO 0";#N/A,#N/A,FALSE,"CRONO (4)";#N/A,#N/A,FALSE,"CRONO (3)";#N/A,#N/A,FALSE,"CRONO (2)";#N/A,#N/A,FALSE,"CRONO (1)"}</definedName>
    <definedName name="wrn.RELAT._5" localSheetId="27" hidden="1">{#N/A,#N/A,FALSE,"CRONO 0";#N/A,#N/A,FALSE,"CRONO (4)";#N/A,#N/A,FALSE,"CRONO (3)";#N/A,#N/A,FALSE,"CRONO (2)";#N/A,#N/A,FALSE,"CRONO (1)"}</definedName>
    <definedName name="wrn.RELAT._5" localSheetId="31" hidden="1">{#N/A,#N/A,FALSE,"CRONO 0";#N/A,#N/A,FALSE,"CRONO (4)";#N/A,#N/A,FALSE,"CRONO (3)";#N/A,#N/A,FALSE,"CRONO (2)";#N/A,#N/A,FALSE,"CRONO (1)"}</definedName>
    <definedName name="wrn.RELAT._5" localSheetId="29" hidden="1">{#N/A,#N/A,FALSE,"CRONO 0";#N/A,#N/A,FALSE,"CRONO (4)";#N/A,#N/A,FALSE,"CRONO (3)";#N/A,#N/A,FALSE,"CRONO (2)";#N/A,#N/A,FALSE,"CRONO (1)"}</definedName>
    <definedName name="wrn.RELAT._5" localSheetId="23" hidden="1">{#N/A,#N/A,FALSE,"CRONO 0";#N/A,#N/A,FALSE,"CRONO (4)";#N/A,#N/A,FALSE,"CRONO (3)";#N/A,#N/A,FALSE,"CRONO (2)";#N/A,#N/A,FALSE,"CRONO (1)"}</definedName>
    <definedName name="wrn.RELAT._5" localSheetId="55" hidden="1">{#N/A,#N/A,FALSE,"CRONO 0";#N/A,#N/A,FALSE,"CRONO (4)";#N/A,#N/A,FALSE,"CRONO (3)";#N/A,#N/A,FALSE,"CRONO (2)";#N/A,#N/A,FALSE,"CRONO (1)"}</definedName>
    <definedName name="wrn.RELAT._5" hidden="1">{#N/A,#N/A,FALSE,"CRONO 0";#N/A,#N/A,FALSE,"CRONO (4)";#N/A,#N/A,FALSE,"CRONO (3)";#N/A,#N/A,FALSE,"CRONO (2)";#N/A,#N/A,FALSE,"CRONO (1)"}</definedName>
    <definedName name="wrn.RELATORIO." localSheetId="25" hidden="1">{#N/A,#N/A,FALSE,"CONTROLE";#N/A,#N/A,FALSE,"CONTROLE"}</definedName>
    <definedName name="wrn.RELATORIO." localSheetId="27" hidden="1">{#N/A,#N/A,FALSE,"CONTROLE";#N/A,#N/A,FALSE,"CONTROLE"}</definedName>
    <definedName name="wrn.RELATORIO." localSheetId="31" hidden="1">{#N/A,#N/A,FALSE,"CONTROLE";#N/A,#N/A,FALSE,"CONTROLE"}</definedName>
    <definedName name="wrn.RELATORIO." localSheetId="29" hidden="1">{#N/A,#N/A,FALSE,"CONTROLE";#N/A,#N/A,FALSE,"CONTROLE"}</definedName>
    <definedName name="wrn.RELATORIO." localSheetId="23" hidden="1">{#N/A,#N/A,FALSE,"CONTROLE";#N/A,#N/A,FALSE,"CONTROLE"}</definedName>
    <definedName name="wrn.RELATORIO." localSheetId="55" hidden="1">{#N/A,#N/A,FALSE,"CONTROLE";#N/A,#N/A,FALSE,"CONTROLE"}</definedName>
    <definedName name="wrn.RELATORIO." hidden="1">{#N/A,#N/A,FALSE,"CONTROLE";#N/A,#N/A,FALSE,"CONTROLE"}</definedName>
    <definedName name="wrn.Reporte._.1." localSheetId="25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27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31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29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23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55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PORTESTERNO." localSheetId="25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7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3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9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55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5" hidden="1">{#N/A,#N/A,FALSE,"HIGHNEW";#N/A,#N/A,FALSE,"HIGHOLD";#N/A,#N/A,FALSE,"MTHDET";#N/A,#N/A,FALSE,"ACTDET"}</definedName>
    <definedName name="wrn.reportinterno." localSheetId="27" hidden="1">{#N/A,#N/A,FALSE,"HIGHNEW";#N/A,#N/A,FALSE,"HIGHOLD";#N/A,#N/A,FALSE,"MTHDET";#N/A,#N/A,FALSE,"ACTDET"}</definedName>
    <definedName name="wrn.reportinterno." localSheetId="31" hidden="1">{#N/A,#N/A,FALSE,"HIGHNEW";#N/A,#N/A,FALSE,"HIGHOLD";#N/A,#N/A,FALSE,"MTHDET";#N/A,#N/A,FALSE,"ACTDET"}</definedName>
    <definedName name="wrn.reportinterno." localSheetId="29" hidden="1">{#N/A,#N/A,FALSE,"HIGHNEW";#N/A,#N/A,FALSE,"HIGHOLD";#N/A,#N/A,FALSE,"MTHDET";#N/A,#N/A,FALSE,"ACTDET"}</definedName>
    <definedName name="wrn.reportinterno." localSheetId="23" hidden="1">{#N/A,#N/A,FALSE,"HIGHNEW";#N/A,#N/A,FALSE,"HIGHOLD";#N/A,#N/A,FALSE,"MTHDET";#N/A,#N/A,FALSE,"ACTDET"}</definedName>
    <definedName name="wrn.reportinterno." localSheetId="55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SUMEN." localSheetId="25" hidden="1">{"RESUMEN",#N/A,FALSE,"RESUMEN";"RESUMEN_MARG",#N/A,FALSE,"RESUMEN"}</definedName>
    <definedName name="wrn.RESUMEN." localSheetId="27" hidden="1">{"RESUMEN",#N/A,FALSE,"RESUMEN";"RESUMEN_MARG",#N/A,FALSE,"RESUMEN"}</definedName>
    <definedName name="wrn.RESUMEN." localSheetId="31" hidden="1">{"RESUMEN",#N/A,FALSE,"RESUMEN";"RESUMEN_MARG",#N/A,FALSE,"RESUMEN"}</definedName>
    <definedName name="wrn.RESUMEN." localSheetId="29" hidden="1">{"RESUMEN",#N/A,FALSE,"RESUMEN";"RESUMEN_MARG",#N/A,FALSE,"RESUMEN"}</definedName>
    <definedName name="wrn.RESUMEN." localSheetId="23" hidden="1">{"RESUMEN",#N/A,FALSE,"RESUMEN";"RESUMEN_MARG",#N/A,FALSE,"RESUMEN"}</definedName>
    <definedName name="wrn.RESUMEN." localSheetId="55" hidden="1">{"RESUMEN",#N/A,FALSE,"RESUMEN";"RESUMEN_MARG",#N/A,FALSE,"RESUMEN"}</definedName>
    <definedName name="wrn.RESUMEN." hidden="1">{"RESUMEN",#N/A,FALSE,"RESUMEN";"RESUMEN_MARG",#N/A,FALSE,"RESUMEN"}</definedName>
    <definedName name="wrn.Retail._.Division." localSheetId="25" hidden="1">{"Retail Divisional",#N/A,FALSE,"DCIConsol";"Discovery Stores PL",#N/A,FALSE,"DCIConsol";"Flagship PL",#N/A,FALSE,"DCIConsol"}</definedName>
    <definedName name="wrn.Retail._.Division." localSheetId="27" hidden="1">{"Retail Divisional",#N/A,FALSE,"DCIConsol";"Discovery Stores PL",#N/A,FALSE,"DCIConsol";"Flagship PL",#N/A,FALSE,"DCIConsol"}</definedName>
    <definedName name="wrn.Retail._.Division." localSheetId="31" hidden="1">{"Retail Divisional",#N/A,FALSE,"DCIConsol";"Discovery Stores PL",#N/A,FALSE,"DCIConsol";"Flagship PL",#N/A,FALSE,"DCIConsol"}</definedName>
    <definedName name="wrn.Retail._.Division." localSheetId="29" hidden="1">{"Retail Divisional",#N/A,FALSE,"DCIConsol";"Discovery Stores PL",#N/A,FALSE,"DCIConsol";"Flagship PL",#N/A,FALSE,"DCIConsol"}</definedName>
    <definedName name="wrn.Retail._.Division." localSheetId="23" hidden="1">{"Retail Divisional",#N/A,FALSE,"DCIConsol";"Discovery Stores PL",#N/A,FALSE,"DCIConsol";"Flagship PL",#N/A,FALSE,"DCIConsol"}</definedName>
    <definedName name="wrn.Retail._.Division." localSheetId="55" hidden="1">{"Retail Divisional",#N/A,FALSE,"DCIConsol";"Discovery Stores PL",#N/A,FALSE,"DCIConsol";"Flagship PL",#N/A,FALSE,"DCIConsol"}</definedName>
    <definedName name="wrn.Retail._.Division." hidden="1">{"Retail Divisional",#N/A,FALSE,"DCIConsol";"Discovery Stores PL",#N/A,FALSE,"DCIConsol";"Flagship PL",#N/A,FALSE,"DCIConsol"}</definedName>
    <definedName name="wrn.RGD_BG_FC." localSheetId="25" hidden="1">{#N/A,#N/A,FALSE,"RGD$";#N/A,#N/A,FALSE,"BG$";#N/A,#N/A,FALSE,"FC$"}</definedName>
    <definedName name="wrn.RGD_BG_FC." localSheetId="27" hidden="1">{#N/A,#N/A,FALSE,"RGD$";#N/A,#N/A,FALSE,"BG$";#N/A,#N/A,FALSE,"FC$"}</definedName>
    <definedName name="wrn.RGD_BG_FC." localSheetId="31" hidden="1">{#N/A,#N/A,FALSE,"RGD$";#N/A,#N/A,FALSE,"BG$";#N/A,#N/A,FALSE,"FC$"}</definedName>
    <definedName name="wrn.RGD_BG_FC." localSheetId="29" hidden="1">{#N/A,#N/A,FALSE,"RGD$";#N/A,#N/A,FALSE,"BG$";#N/A,#N/A,FALSE,"FC$"}</definedName>
    <definedName name="wrn.RGD_BG_FC." localSheetId="23" hidden="1">{#N/A,#N/A,FALSE,"RGD$";#N/A,#N/A,FALSE,"BG$";#N/A,#N/A,FALSE,"FC$"}</definedName>
    <definedName name="wrn.RGD_BG_FC." localSheetId="55" hidden="1">{#N/A,#N/A,FALSE,"RGD$";#N/A,#N/A,FALSE,"BG$";#N/A,#N/A,FALSE,"FC$"}</definedName>
    <definedName name="wrn.RGD_BG_FC." hidden="1">{#N/A,#N/A,FALSE,"RGD$";#N/A,#N/A,FALSE,"BG$";#N/A,#N/A,FALSE,"FC$"}</definedName>
    <definedName name="wrn.sse" localSheetId="25" hidden="1">{#N/A,#N/A,FALSE,"Sheet1 (2)"}</definedName>
    <definedName name="wrn.sse" localSheetId="27" hidden="1">{#N/A,#N/A,FALSE,"Sheet1 (2)"}</definedName>
    <definedName name="wrn.sse" localSheetId="31" hidden="1">{#N/A,#N/A,FALSE,"Sheet1 (2)"}</definedName>
    <definedName name="wrn.sse" localSheetId="29" hidden="1">{#N/A,#N/A,FALSE,"Sheet1 (2)"}</definedName>
    <definedName name="wrn.sse" localSheetId="23" hidden="1">{#N/A,#N/A,FALSE,"Sheet1 (2)"}</definedName>
    <definedName name="wrn.sse" localSheetId="55" hidden="1">{#N/A,#N/A,FALSE,"Sheet1 (2)"}</definedName>
    <definedName name="wrn.sse" hidden="1">{#N/A,#N/A,FALSE,"Sheet1 (2)"}</definedName>
    <definedName name="wrn.SSS." localSheetId="25" hidden="1">{#N/A,#N/A,FALSE,"Sheet1 (2)"}</definedName>
    <definedName name="wrn.SSS." localSheetId="27" hidden="1">{#N/A,#N/A,FALSE,"Sheet1 (2)"}</definedName>
    <definedName name="wrn.SSS." localSheetId="31" hidden="1">{#N/A,#N/A,FALSE,"Sheet1 (2)"}</definedName>
    <definedName name="wrn.SSS." localSheetId="29" hidden="1">{#N/A,#N/A,FALSE,"Sheet1 (2)"}</definedName>
    <definedName name="wrn.SSS." localSheetId="23" hidden="1">{#N/A,#N/A,FALSE,"Sheet1 (2)"}</definedName>
    <definedName name="wrn.SSS." localSheetId="55" hidden="1">{#N/A,#N/A,FALSE,"Sheet1 (2)"}</definedName>
    <definedName name="wrn.SSS." hidden="1">{#N/A,#N/A,FALSE,"Sheet1 (2)"}</definedName>
    <definedName name="wrn.Synergies." localSheetId="25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27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31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29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23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55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abla._.PL." localSheetId="25" hidden="1">{#N/A,#N/A,FALSE,"P.L.Full";#N/A,#N/A,FALSE,"P.L.Desc."}</definedName>
    <definedName name="wrn.Tabla._.PL." localSheetId="27" hidden="1">{#N/A,#N/A,FALSE,"P.L.Full";#N/A,#N/A,FALSE,"P.L.Desc."}</definedName>
    <definedName name="wrn.Tabla._.PL." localSheetId="31" hidden="1">{#N/A,#N/A,FALSE,"P.L.Full";#N/A,#N/A,FALSE,"P.L.Desc."}</definedName>
    <definedName name="wrn.Tabla._.PL." localSheetId="29" hidden="1">{#N/A,#N/A,FALSE,"P.L.Full";#N/A,#N/A,FALSE,"P.L.Desc."}</definedName>
    <definedName name="wrn.Tabla._.PL." localSheetId="23" hidden="1">{#N/A,#N/A,FALSE,"P.L.Full";#N/A,#N/A,FALSE,"P.L.Desc."}</definedName>
    <definedName name="wrn.Tabla._.PL." localSheetId="55" hidden="1">{#N/A,#N/A,FALSE,"P.L.Full";#N/A,#N/A,FALSE,"P.L.Desc."}</definedName>
    <definedName name="wrn.Tabla._.PL." hidden="1">{#N/A,#N/A,FALSE,"P.L.Full";#N/A,#N/A,FALSE,"P.L.Desc."}</definedName>
    <definedName name="wrn.target" localSheetId="25" hidden="1">{"ww targets by region",#N/A,TRUE,"Cards&amp;Volume";"BAwareEtoE",#N/A,TRUE,"B.Aware-Qual-EtoE";"MemSat",#N/A,TRUE,"Member Sat."}</definedName>
    <definedName name="wrn.target" localSheetId="27" hidden="1">{"ww targets by region",#N/A,TRUE,"Cards&amp;Volume";"BAwareEtoE",#N/A,TRUE,"B.Aware-Qual-EtoE";"MemSat",#N/A,TRUE,"Member Sat."}</definedName>
    <definedName name="wrn.target" localSheetId="31" hidden="1">{"ww targets by region",#N/A,TRUE,"Cards&amp;Volume";"BAwareEtoE",#N/A,TRUE,"B.Aware-Qual-EtoE";"MemSat",#N/A,TRUE,"Member Sat."}</definedName>
    <definedName name="wrn.target" localSheetId="29" hidden="1">{"ww targets by region",#N/A,TRUE,"Cards&amp;Volume";"BAwareEtoE",#N/A,TRUE,"B.Aware-Qual-EtoE";"MemSat",#N/A,TRUE,"Member Sat."}</definedName>
    <definedName name="wrn.target" localSheetId="23" hidden="1">{"ww targets by region",#N/A,TRUE,"Cards&amp;Volume";"BAwareEtoE",#N/A,TRUE,"B.Aware-Qual-EtoE";"MemSat",#N/A,TRUE,"Member Sat."}</definedName>
    <definedName name="wrn.target" localSheetId="55" hidden="1">{"ww targets by region",#N/A,TRUE,"Cards&amp;Volume";"BAwareEtoE",#N/A,TRUE,"B.Aware-Qual-EtoE";"MemSat",#N/A,TRUE,"Member Sat."}</definedName>
    <definedName name="wrn.target" hidden="1">{"ww targets by region",#N/A,TRUE,"Cards&amp;Volume";"BAwareEtoE",#N/A,TRUE,"B.Aware-Qual-EtoE";"MemSat",#N/A,TRUE,"Member Sat."}</definedName>
    <definedName name="wrn.Target._.Financial._.Statements." localSheetId="25" hidden="1">{"Target Income Statement",#N/A,FALSE,"Target";"Target Balance Sheet",#N/A,FALSE,"Target";"Target Cash Flow",#N/A,FALSE,"Target"}</definedName>
    <definedName name="wrn.Target._.Financial._.Statements." localSheetId="27" hidden="1">{"Target Income Statement",#N/A,FALSE,"Target";"Target Balance Sheet",#N/A,FALSE,"Target";"Target Cash Flow",#N/A,FALSE,"Target"}</definedName>
    <definedName name="wrn.Target._.Financial._.Statements." localSheetId="31" hidden="1">{"Target Income Statement",#N/A,FALSE,"Target";"Target Balance Sheet",#N/A,FALSE,"Target";"Target Cash Flow",#N/A,FALSE,"Target"}</definedName>
    <definedName name="wrn.Target._.Financial._.Statements." localSheetId="29" hidden="1">{"Target Income Statement",#N/A,FALSE,"Target";"Target Balance Sheet",#N/A,FALSE,"Target";"Target Cash Flow",#N/A,FALSE,"Target"}</definedName>
    <definedName name="wrn.Target._.Financial._.Statements." localSheetId="23" hidden="1">{"Target Income Statement",#N/A,FALSE,"Target";"Target Balance Sheet",#N/A,FALSE,"Target";"Target Cash Flow",#N/A,FALSE,"Target"}</definedName>
    <definedName name="wrn.Target._.Financial._.Statements." localSheetId="55" hidden="1">{"Target Income Statement",#N/A,FALSE,"Target";"Target Balance Sheet",#N/A,FALSE,"Target";"Target Cash Flow",#N/A,FALSE,"Target"}</definedName>
    <definedName name="wrn.Target._.Financial._.Statements." hidden="1">{"Target Income Statement",#N/A,FALSE,"Target";"Target Balance Sheet",#N/A,FALSE,"Target";"Target Cash Flow",#N/A,FALSE,"Target"}</definedName>
    <definedName name="wrn.targets." localSheetId="25" hidden="1">{"ww targets by region",#N/A,TRUE,"Cards&amp;Volume";"BAwareEtoE",#N/A,TRUE,"B.Aware-Qual-EtoE";"MemSat",#N/A,TRUE,"Member Sat."}</definedName>
    <definedName name="wrn.targets." localSheetId="27" hidden="1">{"ww targets by region",#N/A,TRUE,"Cards&amp;Volume";"BAwareEtoE",#N/A,TRUE,"B.Aware-Qual-EtoE";"MemSat",#N/A,TRUE,"Member Sat."}</definedName>
    <definedName name="wrn.targets." localSheetId="31" hidden="1">{"ww targets by region",#N/A,TRUE,"Cards&amp;Volume";"BAwareEtoE",#N/A,TRUE,"B.Aware-Qual-EtoE";"MemSat",#N/A,TRUE,"Member Sat."}</definedName>
    <definedName name="wrn.targets." localSheetId="29" hidden="1">{"ww targets by region",#N/A,TRUE,"Cards&amp;Volume";"BAwareEtoE",#N/A,TRUE,"B.Aware-Qual-EtoE";"MemSat",#N/A,TRUE,"Member Sat."}</definedName>
    <definedName name="wrn.targets." localSheetId="23" hidden="1">{"ww targets by region",#N/A,TRUE,"Cards&amp;Volume";"BAwareEtoE",#N/A,TRUE,"B.Aware-Qual-EtoE";"MemSat",#N/A,TRUE,"Member Sat."}</definedName>
    <definedName name="wrn.targets." localSheetId="55" hidden="1">{"ww targets by region",#N/A,TRUE,"Cards&amp;Volume";"BAwareEtoE",#N/A,TRUE,"B.Aware-Qual-EtoE";"MemSat",#N/A,TRUE,"Member Sat."}</definedName>
    <definedName name="wrn.targets." hidden="1">{"ww targets by region",#N/A,TRUE,"Cards&amp;Volume";"BAwareEtoE",#N/A,TRUE,"B.Aware-Qual-EtoE";"MemSat",#N/A,TRUE,"Member Sat."}</definedName>
    <definedName name="wrn.Telet." localSheetId="25" hidden="1">{#N/A,#N/A,FALSE,"Valuation Summary";#N/A,#N/A,FALSE,"BT IS";#N/A,#N/A,FALSE,"BT CF";#N/A,#N/A,FALSE,"BT BS";#N/A,#N/A,FALSE,"BT FCF";#N/A,#N/A,FALSE,"BT Model";#N/A,#N/A,FALSE,"BT Finance"}</definedName>
    <definedName name="wrn.Telet." localSheetId="27" hidden="1">{#N/A,#N/A,FALSE,"Valuation Summary";#N/A,#N/A,FALSE,"BT IS";#N/A,#N/A,FALSE,"BT CF";#N/A,#N/A,FALSE,"BT BS";#N/A,#N/A,FALSE,"BT FCF";#N/A,#N/A,FALSE,"BT Model";#N/A,#N/A,FALSE,"BT Finance"}</definedName>
    <definedName name="wrn.Telet." localSheetId="31" hidden="1">{#N/A,#N/A,FALSE,"Valuation Summary";#N/A,#N/A,FALSE,"BT IS";#N/A,#N/A,FALSE,"BT CF";#N/A,#N/A,FALSE,"BT BS";#N/A,#N/A,FALSE,"BT FCF";#N/A,#N/A,FALSE,"BT Model";#N/A,#N/A,FALSE,"BT Finance"}</definedName>
    <definedName name="wrn.Telet." localSheetId="29" hidden="1">{#N/A,#N/A,FALSE,"Valuation Summary";#N/A,#N/A,FALSE,"BT IS";#N/A,#N/A,FALSE,"BT CF";#N/A,#N/A,FALSE,"BT BS";#N/A,#N/A,FALSE,"BT FCF";#N/A,#N/A,FALSE,"BT Model";#N/A,#N/A,FALSE,"BT Finance"}</definedName>
    <definedName name="wrn.Telet." localSheetId="23" hidden="1">{#N/A,#N/A,FALSE,"Valuation Summary";#N/A,#N/A,FALSE,"BT IS";#N/A,#N/A,FALSE,"BT CF";#N/A,#N/A,FALSE,"BT BS";#N/A,#N/A,FALSE,"BT FCF";#N/A,#N/A,FALSE,"BT Model";#N/A,#N/A,FALSE,"BT Finance"}</definedName>
    <definedName name="wrn.Telet." localSheetId="55" hidden="1">{#N/A,#N/A,FALSE,"Valuation Summary";#N/A,#N/A,FALSE,"BT IS";#N/A,#N/A,FALSE,"BT CF";#N/A,#N/A,FALSE,"BT BS";#N/A,#N/A,FALSE,"BT FCF";#N/A,#N/A,FALSE,"BT Model";#N/A,#N/A,FALSE,"BT Finance"}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elet._1" localSheetId="25" hidden="1">{#N/A,#N/A,FALSE,"Valuation Summary";#N/A,#N/A,FALSE,"BT IS";#N/A,#N/A,FALSE,"BT CF";#N/A,#N/A,FALSE,"BT BS";#N/A,#N/A,FALSE,"BT FCF";#N/A,#N/A,FALSE,"BT Model";#N/A,#N/A,FALSE,"BT Finance"}</definedName>
    <definedName name="wrn.Telet._1" localSheetId="27" hidden="1">{#N/A,#N/A,FALSE,"Valuation Summary";#N/A,#N/A,FALSE,"BT IS";#N/A,#N/A,FALSE,"BT CF";#N/A,#N/A,FALSE,"BT BS";#N/A,#N/A,FALSE,"BT FCF";#N/A,#N/A,FALSE,"BT Model";#N/A,#N/A,FALSE,"BT Finance"}</definedName>
    <definedName name="wrn.Telet._1" localSheetId="31" hidden="1">{#N/A,#N/A,FALSE,"Valuation Summary";#N/A,#N/A,FALSE,"BT IS";#N/A,#N/A,FALSE,"BT CF";#N/A,#N/A,FALSE,"BT BS";#N/A,#N/A,FALSE,"BT FCF";#N/A,#N/A,FALSE,"BT Model";#N/A,#N/A,FALSE,"BT Finance"}</definedName>
    <definedName name="wrn.Telet._1" localSheetId="29" hidden="1">{#N/A,#N/A,FALSE,"Valuation Summary";#N/A,#N/A,FALSE,"BT IS";#N/A,#N/A,FALSE,"BT CF";#N/A,#N/A,FALSE,"BT BS";#N/A,#N/A,FALSE,"BT FCF";#N/A,#N/A,FALSE,"BT Model";#N/A,#N/A,FALSE,"BT Finance"}</definedName>
    <definedName name="wrn.Telet._1" localSheetId="23" hidden="1">{#N/A,#N/A,FALSE,"Valuation Summary";#N/A,#N/A,FALSE,"BT IS";#N/A,#N/A,FALSE,"BT CF";#N/A,#N/A,FALSE,"BT BS";#N/A,#N/A,FALSE,"BT FCF";#N/A,#N/A,FALSE,"BT Model";#N/A,#N/A,FALSE,"BT Finance"}</definedName>
    <definedName name="wrn.Telet._1" localSheetId="55" hidden="1">{#N/A,#N/A,FALSE,"Valuation Summary";#N/A,#N/A,FALSE,"BT IS";#N/A,#N/A,FALSE,"BT CF";#N/A,#N/A,FALSE,"BT BS";#N/A,#N/A,FALSE,"BT FCF";#N/A,#N/A,FALSE,"BT Model";#N/A,#N/A,FALSE,"BT Finance"}</definedName>
    <definedName name="wrn.Telet._1" hidden="1">{#N/A,#N/A,FALSE,"Valuation Summary";#N/A,#N/A,FALSE,"BT IS";#N/A,#N/A,FALSE,"BT CF";#N/A,#N/A,FALSE,"BT BS";#N/A,#N/A,FALSE,"BT FCF";#N/A,#N/A,FALSE,"BT Model";#N/A,#N/A,FALSE,"BT Finance"}</definedName>
    <definedName name="wrn.Telet._2" localSheetId="25" hidden="1">{#N/A,#N/A,FALSE,"Valuation Summary";#N/A,#N/A,FALSE,"BT IS";#N/A,#N/A,FALSE,"BT CF";#N/A,#N/A,FALSE,"BT BS";#N/A,#N/A,FALSE,"BT FCF";#N/A,#N/A,FALSE,"BT Model";#N/A,#N/A,FALSE,"BT Finance"}</definedName>
    <definedName name="wrn.Telet._2" localSheetId="27" hidden="1">{#N/A,#N/A,FALSE,"Valuation Summary";#N/A,#N/A,FALSE,"BT IS";#N/A,#N/A,FALSE,"BT CF";#N/A,#N/A,FALSE,"BT BS";#N/A,#N/A,FALSE,"BT FCF";#N/A,#N/A,FALSE,"BT Model";#N/A,#N/A,FALSE,"BT Finance"}</definedName>
    <definedName name="wrn.Telet._2" localSheetId="31" hidden="1">{#N/A,#N/A,FALSE,"Valuation Summary";#N/A,#N/A,FALSE,"BT IS";#N/A,#N/A,FALSE,"BT CF";#N/A,#N/A,FALSE,"BT BS";#N/A,#N/A,FALSE,"BT FCF";#N/A,#N/A,FALSE,"BT Model";#N/A,#N/A,FALSE,"BT Finance"}</definedName>
    <definedName name="wrn.Telet._2" localSheetId="29" hidden="1">{#N/A,#N/A,FALSE,"Valuation Summary";#N/A,#N/A,FALSE,"BT IS";#N/A,#N/A,FALSE,"BT CF";#N/A,#N/A,FALSE,"BT BS";#N/A,#N/A,FALSE,"BT FCF";#N/A,#N/A,FALSE,"BT Model";#N/A,#N/A,FALSE,"BT Finance"}</definedName>
    <definedName name="wrn.Telet._2" localSheetId="23" hidden="1">{#N/A,#N/A,FALSE,"Valuation Summary";#N/A,#N/A,FALSE,"BT IS";#N/A,#N/A,FALSE,"BT CF";#N/A,#N/A,FALSE,"BT BS";#N/A,#N/A,FALSE,"BT FCF";#N/A,#N/A,FALSE,"BT Model";#N/A,#N/A,FALSE,"BT Finance"}</definedName>
    <definedName name="wrn.Telet._2" localSheetId="55" hidden="1">{#N/A,#N/A,FALSE,"Valuation Summary";#N/A,#N/A,FALSE,"BT IS";#N/A,#N/A,FALSE,"BT CF";#N/A,#N/A,FALSE,"BT BS";#N/A,#N/A,FALSE,"BT FCF";#N/A,#N/A,FALSE,"BT Model";#N/A,#N/A,FALSE,"BT Finance"}</definedName>
    <definedName name="wrn.Telet._2" hidden="1">{#N/A,#N/A,FALSE,"Valuation Summary";#N/A,#N/A,FALSE,"BT IS";#N/A,#N/A,FALSE,"BT CF";#N/A,#N/A,FALSE,"BT BS";#N/A,#N/A,FALSE,"BT FCF";#N/A,#N/A,FALSE,"BT Model";#N/A,#N/A,FALSE,"BT Finance"}</definedName>
    <definedName name="wrn.Telet._3" localSheetId="25" hidden="1">{#N/A,#N/A,FALSE,"Valuation Summary";#N/A,#N/A,FALSE,"BT IS";#N/A,#N/A,FALSE,"BT CF";#N/A,#N/A,FALSE,"BT BS";#N/A,#N/A,FALSE,"BT FCF";#N/A,#N/A,FALSE,"BT Model";#N/A,#N/A,FALSE,"BT Finance"}</definedName>
    <definedName name="wrn.Telet._3" localSheetId="27" hidden="1">{#N/A,#N/A,FALSE,"Valuation Summary";#N/A,#N/A,FALSE,"BT IS";#N/A,#N/A,FALSE,"BT CF";#N/A,#N/A,FALSE,"BT BS";#N/A,#N/A,FALSE,"BT FCF";#N/A,#N/A,FALSE,"BT Model";#N/A,#N/A,FALSE,"BT Finance"}</definedName>
    <definedName name="wrn.Telet._3" localSheetId="31" hidden="1">{#N/A,#N/A,FALSE,"Valuation Summary";#N/A,#N/A,FALSE,"BT IS";#N/A,#N/A,FALSE,"BT CF";#N/A,#N/A,FALSE,"BT BS";#N/A,#N/A,FALSE,"BT FCF";#N/A,#N/A,FALSE,"BT Model";#N/A,#N/A,FALSE,"BT Finance"}</definedName>
    <definedName name="wrn.Telet._3" localSheetId="29" hidden="1">{#N/A,#N/A,FALSE,"Valuation Summary";#N/A,#N/A,FALSE,"BT IS";#N/A,#N/A,FALSE,"BT CF";#N/A,#N/A,FALSE,"BT BS";#N/A,#N/A,FALSE,"BT FCF";#N/A,#N/A,FALSE,"BT Model";#N/A,#N/A,FALSE,"BT Finance"}</definedName>
    <definedName name="wrn.Telet._3" localSheetId="23" hidden="1">{#N/A,#N/A,FALSE,"Valuation Summary";#N/A,#N/A,FALSE,"BT IS";#N/A,#N/A,FALSE,"BT CF";#N/A,#N/A,FALSE,"BT BS";#N/A,#N/A,FALSE,"BT FCF";#N/A,#N/A,FALSE,"BT Model";#N/A,#N/A,FALSE,"BT Finance"}</definedName>
    <definedName name="wrn.Telet._3" localSheetId="55" hidden="1">{#N/A,#N/A,FALSE,"Valuation Summary";#N/A,#N/A,FALSE,"BT IS";#N/A,#N/A,FALSE,"BT CF";#N/A,#N/A,FALSE,"BT BS";#N/A,#N/A,FALSE,"BT FCF";#N/A,#N/A,FALSE,"BT Model";#N/A,#N/A,FALSE,"BT Finance"}</definedName>
    <definedName name="wrn.Telet._3" hidden="1">{#N/A,#N/A,FALSE,"Valuation Summary";#N/A,#N/A,FALSE,"BT IS";#N/A,#N/A,FALSE,"BT CF";#N/A,#N/A,FALSE,"BT BS";#N/A,#N/A,FALSE,"BT FCF";#N/A,#N/A,FALSE,"BT Model";#N/A,#N/A,FALSE,"BT Finance"}</definedName>
    <definedName name="wrn.Telet._4" localSheetId="25" hidden="1">{#N/A,#N/A,FALSE,"Valuation Summary";#N/A,#N/A,FALSE,"BT IS";#N/A,#N/A,FALSE,"BT CF";#N/A,#N/A,FALSE,"BT BS";#N/A,#N/A,FALSE,"BT FCF";#N/A,#N/A,FALSE,"BT Model";#N/A,#N/A,FALSE,"BT Finance"}</definedName>
    <definedName name="wrn.Telet._4" localSheetId="27" hidden="1">{#N/A,#N/A,FALSE,"Valuation Summary";#N/A,#N/A,FALSE,"BT IS";#N/A,#N/A,FALSE,"BT CF";#N/A,#N/A,FALSE,"BT BS";#N/A,#N/A,FALSE,"BT FCF";#N/A,#N/A,FALSE,"BT Model";#N/A,#N/A,FALSE,"BT Finance"}</definedName>
    <definedName name="wrn.Telet._4" localSheetId="31" hidden="1">{#N/A,#N/A,FALSE,"Valuation Summary";#N/A,#N/A,FALSE,"BT IS";#N/A,#N/A,FALSE,"BT CF";#N/A,#N/A,FALSE,"BT BS";#N/A,#N/A,FALSE,"BT FCF";#N/A,#N/A,FALSE,"BT Model";#N/A,#N/A,FALSE,"BT Finance"}</definedName>
    <definedName name="wrn.Telet._4" localSheetId="29" hidden="1">{#N/A,#N/A,FALSE,"Valuation Summary";#N/A,#N/A,FALSE,"BT IS";#N/A,#N/A,FALSE,"BT CF";#N/A,#N/A,FALSE,"BT BS";#N/A,#N/A,FALSE,"BT FCF";#N/A,#N/A,FALSE,"BT Model";#N/A,#N/A,FALSE,"BT Finance"}</definedName>
    <definedName name="wrn.Telet._4" localSheetId="23" hidden="1">{#N/A,#N/A,FALSE,"Valuation Summary";#N/A,#N/A,FALSE,"BT IS";#N/A,#N/A,FALSE,"BT CF";#N/A,#N/A,FALSE,"BT BS";#N/A,#N/A,FALSE,"BT FCF";#N/A,#N/A,FALSE,"BT Model";#N/A,#N/A,FALSE,"BT Finance"}</definedName>
    <definedName name="wrn.Telet._4" localSheetId="55" hidden="1">{#N/A,#N/A,FALSE,"Valuation Summary";#N/A,#N/A,FALSE,"BT IS";#N/A,#N/A,FALSE,"BT CF";#N/A,#N/A,FALSE,"BT BS";#N/A,#N/A,FALSE,"BT FCF";#N/A,#N/A,FALSE,"BT Model";#N/A,#N/A,FALSE,"BT Finance"}</definedName>
    <definedName name="wrn.Telet._4" hidden="1">{#N/A,#N/A,FALSE,"Valuation Summary";#N/A,#N/A,FALSE,"BT IS";#N/A,#N/A,FALSE,"BT CF";#N/A,#N/A,FALSE,"BT BS";#N/A,#N/A,FALSE,"BT FCF";#N/A,#N/A,FALSE,"BT Model";#N/A,#N/A,FALSE,"BT Finance"}</definedName>
    <definedName name="wrn.Telet._5" localSheetId="25" hidden="1">{#N/A,#N/A,FALSE,"Valuation Summary";#N/A,#N/A,FALSE,"BT IS";#N/A,#N/A,FALSE,"BT CF";#N/A,#N/A,FALSE,"BT BS";#N/A,#N/A,FALSE,"BT FCF";#N/A,#N/A,FALSE,"BT Model";#N/A,#N/A,FALSE,"BT Finance"}</definedName>
    <definedName name="wrn.Telet._5" localSheetId="27" hidden="1">{#N/A,#N/A,FALSE,"Valuation Summary";#N/A,#N/A,FALSE,"BT IS";#N/A,#N/A,FALSE,"BT CF";#N/A,#N/A,FALSE,"BT BS";#N/A,#N/A,FALSE,"BT FCF";#N/A,#N/A,FALSE,"BT Model";#N/A,#N/A,FALSE,"BT Finance"}</definedName>
    <definedName name="wrn.Telet._5" localSheetId="31" hidden="1">{#N/A,#N/A,FALSE,"Valuation Summary";#N/A,#N/A,FALSE,"BT IS";#N/A,#N/A,FALSE,"BT CF";#N/A,#N/A,FALSE,"BT BS";#N/A,#N/A,FALSE,"BT FCF";#N/A,#N/A,FALSE,"BT Model";#N/A,#N/A,FALSE,"BT Finance"}</definedName>
    <definedName name="wrn.Telet._5" localSheetId="29" hidden="1">{#N/A,#N/A,FALSE,"Valuation Summary";#N/A,#N/A,FALSE,"BT IS";#N/A,#N/A,FALSE,"BT CF";#N/A,#N/A,FALSE,"BT BS";#N/A,#N/A,FALSE,"BT FCF";#N/A,#N/A,FALSE,"BT Model";#N/A,#N/A,FALSE,"BT Finance"}</definedName>
    <definedName name="wrn.Telet._5" localSheetId="23" hidden="1">{#N/A,#N/A,FALSE,"Valuation Summary";#N/A,#N/A,FALSE,"BT IS";#N/A,#N/A,FALSE,"BT CF";#N/A,#N/A,FALSE,"BT BS";#N/A,#N/A,FALSE,"BT FCF";#N/A,#N/A,FALSE,"BT Model";#N/A,#N/A,FALSE,"BT Finance"}</definedName>
    <definedName name="wrn.Telet._5" localSheetId="55" hidden="1">{#N/A,#N/A,FALSE,"Valuation Summary";#N/A,#N/A,FALSE,"BT IS";#N/A,#N/A,FALSE,"BT CF";#N/A,#N/A,FALSE,"BT BS";#N/A,#N/A,FALSE,"BT FCF";#N/A,#N/A,FALSE,"BT Model";#N/A,#N/A,FALSE,"BT Finance"}</definedName>
    <definedName name="wrn.Telet._5" hidden="1">{#N/A,#N/A,FALSE,"Valuation Summary";#N/A,#N/A,FALSE,"BT IS";#N/A,#N/A,FALSE,"BT CF";#N/A,#N/A,FALSE,"BT BS";#N/A,#N/A,FALSE,"BT FCF";#N/A,#N/A,FALSE,"BT Model";#N/A,#N/A,FALSE,"BT Finance"}</definedName>
    <definedName name="wrn.TEND." localSheetId="2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27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31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2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23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5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25" hidden="1">{"bs",#N/A,FALSE,"Consolidado";"cf",#N/A,FALSE,"Consolidado";"pl_hl",#N/A,FALSE,"Consolidado";"pl_us",#N/A,FALSE,"Consolidado";"Prem1",#N/A,FALSE,"Consolidado"}</definedName>
    <definedName name="wrn.Tend2000." localSheetId="27" hidden="1">{"bs",#N/A,FALSE,"Consolidado";"cf",#N/A,FALSE,"Consolidado";"pl_hl",#N/A,FALSE,"Consolidado";"pl_us",#N/A,FALSE,"Consolidado";"Prem1",#N/A,FALSE,"Consolidado"}</definedName>
    <definedName name="wrn.Tend2000." localSheetId="31" hidden="1">{"bs",#N/A,FALSE,"Consolidado";"cf",#N/A,FALSE,"Consolidado";"pl_hl",#N/A,FALSE,"Consolidado";"pl_us",#N/A,FALSE,"Consolidado";"Prem1",#N/A,FALSE,"Consolidado"}</definedName>
    <definedName name="wrn.Tend2000." localSheetId="29" hidden="1">{"bs",#N/A,FALSE,"Consolidado";"cf",#N/A,FALSE,"Consolidado";"pl_hl",#N/A,FALSE,"Consolidado";"pl_us",#N/A,FALSE,"Consolidado";"Prem1",#N/A,FALSE,"Consolidado"}</definedName>
    <definedName name="wrn.Tend2000." localSheetId="23" hidden="1">{"bs",#N/A,FALSE,"Consolidado";"cf",#N/A,FALSE,"Consolidado";"pl_hl",#N/A,FALSE,"Consolidado";"pl_us",#N/A,FALSE,"Consolidado";"Prem1",#N/A,FALSE,"Consolidado"}</definedName>
    <definedName name="wrn.Tend2000." localSheetId="55" hidden="1">{"bs",#N/A,FALSE,"Consolidado";"cf",#N/A,FALSE,"Consolidado";"pl_hl",#N/A,FALSE,"Consolidado";"pl_us",#N/A,FALSE,"Consolidado";"Prem1",#N/A,FALSE,"Consolidado"}</definedName>
    <definedName name="wrn.Tend2000." hidden="1">{"bs",#N/A,FALSE,"Consolidado";"cf",#N/A,FALSE,"Consolidado";"pl_hl",#N/A,FALSE,"Consolidado";"pl_us",#N/A,FALSE,"Consolidado";"Prem1",#N/A,FALSE,"Consolidado"}</definedName>
    <definedName name="wrn.Tendencia._.Año." localSheetId="25" hidden="1">{#N/A,#N/A,FALSE,"FIN AÑO"}</definedName>
    <definedName name="wrn.Tendencia._.Año." localSheetId="27" hidden="1">{#N/A,#N/A,FALSE,"FIN AÑO"}</definedName>
    <definedName name="wrn.Tendencia._.Año." localSheetId="31" hidden="1">{#N/A,#N/A,FALSE,"FIN AÑO"}</definedName>
    <definedName name="wrn.Tendencia._.Año." localSheetId="29" hidden="1">{#N/A,#N/A,FALSE,"FIN AÑO"}</definedName>
    <definedName name="wrn.Tendencia._.Año." localSheetId="23" hidden="1">{#N/A,#N/A,FALSE,"FIN AÑO"}</definedName>
    <definedName name="wrn.Tendencia._.Año." localSheetId="55" hidden="1">{#N/A,#N/A,FALSE,"FIN AÑO"}</definedName>
    <definedName name="wrn.Tendencia._.Año." hidden="1">{#N/A,#N/A,FALSE,"FIN AÑO"}</definedName>
    <definedName name="wrn.test." localSheetId="25" hidden="1">{#N/A,#N/A,FALSE,"Software";#N/A,#N/A,FALSE,"Labor";#N/A,#N/A,FALSE,"Software"}</definedName>
    <definedName name="wrn.test." localSheetId="27" hidden="1">{#N/A,#N/A,FALSE,"Software";#N/A,#N/A,FALSE,"Labor";#N/A,#N/A,FALSE,"Software"}</definedName>
    <definedName name="wrn.test." localSheetId="31" hidden="1">{#N/A,#N/A,FALSE,"Software";#N/A,#N/A,FALSE,"Labor";#N/A,#N/A,FALSE,"Software"}</definedName>
    <definedName name="wrn.test." localSheetId="29" hidden="1">{#N/A,#N/A,FALSE,"Software";#N/A,#N/A,FALSE,"Labor";#N/A,#N/A,FALSE,"Software"}</definedName>
    <definedName name="wrn.test." localSheetId="23" hidden="1">{#N/A,#N/A,FALSE,"Software";#N/A,#N/A,FALSE,"Labor";#N/A,#N/A,FALSE,"Software"}</definedName>
    <definedName name="wrn.test." localSheetId="55" hidden="1">{#N/A,#N/A,FALSE,"Software";#N/A,#N/A,FALSE,"Labor";#N/A,#N/A,FALSE,"Software"}</definedName>
    <definedName name="wrn.test." hidden="1">{#N/A,#N/A,FALSE,"Software";#N/A,#N/A,FALSE,"Labor";#N/A,#N/A,FALSE,"Software"}</definedName>
    <definedName name="wrn.Teste." localSheetId="25" hidden="1">{#N/A,#N/A,FALSE,"Fone das Praças"}</definedName>
    <definedName name="wrn.Teste." localSheetId="27" hidden="1">{#N/A,#N/A,FALSE,"Fone das Praças"}</definedName>
    <definedName name="wrn.Teste." localSheetId="31" hidden="1">{#N/A,#N/A,FALSE,"Fone das Praças"}</definedName>
    <definedName name="wrn.Teste." localSheetId="29" hidden="1">{#N/A,#N/A,FALSE,"Fone das Praças"}</definedName>
    <definedName name="wrn.Teste." localSheetId="23" hidden="1">{#N/A,#N/A,FALSE,"Fone das Praças"}</definedName>
    <definedName name="wrn.Teste." localSheetId="55" hidden="1">{#N/A,#N/A,FALSE,"Fone das Praças"}</definedName>
    <definedName name="wrn.Teste." hidden="1">{#N/A,#N/A,FALSE,"Fone das Praças"}</definedName>
    <definedName name="wrn.Todas._.las._.tablas." localSheetId="2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2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3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2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2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5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o.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do.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otal." localSheetId="2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3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ansaction._.Overview." localSheetId="25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27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31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29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23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55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udo." localSheetId="25" hidden="1">{"prem1",#N/A,FALSE,"Consolidado";"pl_us",#N/A,FALSE,"Consolidado";"pl_hl",#N/A,FALSE,"Consolidado";"bs",#N/A,FALSE,"Consolidado";"cf",#N/A,FALSE,"Consolidado"}</definedName>
    <definedName name="wrn.tudo." localSheetId="27" hidden="1">{"prem1",#N/A,FALSE,"Consolidado";"pl_us",#N/A,FALSE,"Consolidado";"pl_hl",#N/A,FALSE,"Consolidado";"bs",#N/A,FALSE,"Consolidado";"cf",#N/A,FALSE,"Consolidado"}</definedName>
    <definedName name="wrn.tudo." localSheetId="31" hidden="1">{"prem1",#N/A,FALSE,"Consolidado";"pl_us",#N/A,FALSE,"Consolidado";"pl_hl",#N/A,FALSE,"Consolidado";"bs",#N/A,FALSE,"Consolidado";"cf",#N/A,FALSE,"Consolidado"}</definedName>
    <definedName name="wrn.tudo." localSheetId="29" hidden="1">{"prem1",#N/A,FALSE,"Consolidado";"pl_us",#N/A,FALSE,"Consolidado";"pl_hl",#N/A,FALSE,"Consolidado";"bs",#N/A,FALSE,"Consolidado";"cf",#N/A,FALSE,"Consolidado"}</definedName>
    <definedName name="wrn.tudo." localSheetId="23" hidden="1">{"prem1",#N/A,FALSE,"Consolidado";"pl_us",#N/A,FALSE,"Consolidado";"pl_hl",#N/A,FALSE,"Consolidado";"bs",#N/A,FALSE,"Consolidado";"cf",#N/A,FALSE,"Consolidado"}</definedName>
    <definedName name="wrn.tudo." localSheetId="55" hidden="1">{"prem1",#N/A,FALSE,"Consolidado";"pl_us",#N/A,FALSE,"Consolidado";"pl_hl",#N/A,FALSE,"Consolidado";"bs",#N/A,FALSE,"Consolidado";"cf",#N/A,FALSE,"Consolidado"}</definedName>
    <definedName name="wrn.tudo." hidden="1">{"prem1",#N/A,FALSE,"Consolidado";"pl_us",#N/A,FALSE,"Consolidado";"pl_hl",#N/A,FALSE,"Consolidado";"bs",#N/A,FALSE,"Consolidado";"cf",#N/A,FALSE,"Consolidado"}</definedName>
    <definedName name="wrn.Value._.Summaries." localSheetId="25" hidden="1">{"Value to Sprint PCS",#N/A,FALSE,"Value to Sprint PCS";"Value to Affiliate",#N/A,FALSE,"Value of 8% Royalty";#N/A,#N/A,FALSE,"Value Summary"}</definedName>
    <definedName name="wrn.Value._.Summaries." localSheetId="27" hidden="1">{"Value to Sprint PCS",#N/A,FALSE,"Value to Sprint PCS";"Value to Affiliate",#N/A,FALSE,"Value of 8% Royalty";#N/A,#N/A,FALSE,"Value Summary"}</definedName>
    <definedName name="wrn.Value._.Summaries." localSheetId="31" hidden="1">{"Value to Sprint PCS",#N/A,FALSE,"Value to Sprint PCS";"Value to Affiliate",#N/A,FALSE,"Value of 8% Royalty";#N/A,#N/A,FALSE,"Value Summary"}</definedName>
    <definedName name="wrn.Value._.Summaries." localSheetId="29" hidden="1">{"Value to Sprint PCS",#N/A,FALSE,"Value to Sprint PCS";"Value to Affiliate",#N/A,FALSE,"Value of 8% Royalty";#N/A,#N/A,FALSE,"Value Summary"}</definedName>
    <definedName name="wrn.Value._.Summaries." localSheetId="23" hidden="1">{"Value to Sprint PCS",#N/A,FALSE,"Value to Sprint PCS";"Value to Affiliate",#N/A,FALSE,"Value of 8% Royalty";#N/A,#N/A,FALSE,"Value Summary"}</definedName>
    <definedName name="wrn.Value._.Summaries." localSheetId="55" hidden="1">{"Value to Sprint PCS",#N/A,FALSE,"Value to Sprint PCS";"Value to Affiliate",#N/A,FALSE,"Value of 8% Royalty";#N/A,#N/A,FALSE,"Value Summary"}</definedName>
    <definedName name="wrn.Value._.Summaries." hidden="1">{"Value to Sprint PCS",#N/A,FALSE,"Value to Sprint PCS";"Value to Affiliate",#N/A,FALSE,"Value of 8% Royalty";#N/A,#N/A,FALSE,"Value Summary"}</definedName>
    <definedName name="wrn.viabilidade." localSheetId="25" hidden="1">{#N/A,#N/A,FALSE,"Análise";#N/A,#N/A,FALSE,"Análise"}</definedName>
    <definedName name="wrn.viabilidade." localSheetId="27" hidden="1">{#N/A,#N/A,FALSE,"Análise";#N/A,#N/A,FALSE,"Análise"}</definedName>
    <definedName name="wrn.viabilidade." localSheetId="31" hidden="1">{#N/A,#N/A,FALSE,"Análise";#N/A,#N/A,FALSE,"Análise"}</definedName>
    <definedName name="wrn.viabilidade." localSheetId="29" hidden="1">{#N/A,#N/A,FALSE,"Análise";#N/A,#N/A,FALSE,"Análise"}</definedName>
    <definedName name="wrn.viabilidade." localSheetId="23" hidden="1">{#N/A,#N/A,FALSE,"Análise";#N/A,#N/A,FALSE,"Análise"}</definedName>
    <definedName name="wrn.viabilidade." localSheetId="55" hidden="1">{#N/A,#N/A,FALSE,"Análise";#N/A,#N/A,FALSE,"Análise"}</definedName>
    <definedName name="wrn.viabilidade." hidden="1">{#N/A,#N/A,FALSE,"Análise";#N/A,#N/A,FALSE,"Análise"}</definedName>
    <definedName name="wrn.VIP." localSheetId="25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27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31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29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23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55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hidden="1">{"total",#N/A,FALSE,"TOTAL $";"totalhl",#N/A,FALSE,"TOTAL $HL";"vol",#N/A,FALSE,"VOLUMEN";"xprod1",#N/A,FALSE,"X PROD";"xprod2",#N/A,FALSE,"X PROD";"finaño1",#N/A,FALSE,"FIN AÑO Meta";"finaño2",#N/A,FALSE,"FIN AÑO Meta"}</definedName>
    <definedName name="wrn1.aug" localSheetId="25" hidden="1">{"det (May)",#N/A,FALSE,"June";"sum (MAY YTD)",#N/A,FALSE,"June YTD"}</definedName>
    <definedName name="wrn1.aug" localSheetId="27" hidden="1">{"det (May)",#N/A,FALSE,"June";"sum (MAY YTD)",#N/A,FALSE,"June YTD"}</definedName>
    <definedName name="wrn1.aug" localSheetId="31" hidden="1">{"det (May)",#N/A,FALSE,"June";"sum (MAY YTD)",#N/A,FALSE,"June YTD"}</definedName>
    <definedName name="wrn1.aug" localSheetId="29" hidden="1">{"det (May)",#N/A,FALSE,"June";"sum (MAY YTD)",#N/A,FALSE,"June YTD"}</definedName>
    <definedName name="wrn1.aug" localSheetId="23" hidden="1">{"det (May)",#N/A,FALSE,"June";"sum (MAY YTD)",#N/A,FALSE,"June YTD"}</definedName>
    <definedName name="wrn1.aug" localSheetId="55" hidden="1">{"det (May)",#N/A,FALSE,"June";"sum (MAY YTD)",#N/A,FALSE,"June YTD"}</definedName>
    <definedName name="wrn1.aug" hidden="1">{"det (May)",#N/A,FALSE,"June";"sum (MAY YTD)",#N/A,FALSE,"June YTD"}</definedName>
    <definedName name="wrn1.augtyd" localSheetId="25" hidden="1">{"det (May)",#N/A,FALSE,"June";"sum (MAY YTD)",#N/A,FALSE,"June YTD"}</definedName>
    <definedName name="wrn1.augtyd" localSheetId="27" hidden="1">{"det (May)",#N/A,FALSE,"June";"sum (MAY YTD)",#N/A,FALSE,"June YTD"}</definedName>
    <definedName name="wrn1.augtyd" localSheetId="31" hidden="1">{"det (May)",#N/A,FALSE,"June";"sum (MAY YTD)",#N/A,FALSE,"June YTD"}</definedName>
    <definedName name="wrn1.augtyd" localSheetId="29" hidden="1">{"det (May)",#N/A,FALSE,"June";"sum (MAY YTD)",#N/A,FALSE,"June YTD"}</definedName>
    <definedName name="wrn1.augtyd" localSheetId="23" hidden="1">{"det (May)",#N/A,FALSE,"June";"sum (MAY YTD)",#N/A,FALSE,"June YTD"}</definedName>
    <definedName name="wrn1.augtyd" localSheetId="55" hidden="1">{"det (May)",#N/A,FALSE,"June";"sum (MAY YTD)",#N/A,FALSE,"June YTD"}</definedName>
    <definedName name="wrn1.augtyd" hidden="1">{"det (May)",#N/A,FALSE,"June";"sum (MAY YTD)",#N/A,FALSE,"June YTD"}</definedName>
    <definedName name="wrn1.augyt" localSheetId="25" hidden="1">{"det (May)",#N/A,FALSE,"June";"sum (MAY YTD)",#N/A,FALSE,"June YTD"}</definedName>
    <definedName name="wrn1.augyt" localSheetId="27" hidden="1">{"det (May)",#N/A,FALSE,"June";"sum (MAY YTD)",#N/A,FALSE,"June YTD"}</definedName>
    <definedName name="wrn1.augyt" localSheetId="31" hidden="1">{"det (May)",#N/A,FALSE,"June";"sum (MAY YTD)",#N/A,FALSE,"June YTD"}</definedName>
    <definedName name="wrn1.augyt" localSheetId="29" hidden="1">{"det (May)",#N/A,FALSE,"June";"sum (MAY YTD)",#N/A,FALSE,"June YTD"}</definedName>
    <definedName name="wrn1.augyt" localSheetId="23" hidden="1">{"det (May)",#N/A,FALSE,"June";"sum (MAY YTD)",#N/A,FALSE,"June YTD"}</definedName>
    <definedName name="wrn1.augyt" localSheetId="55" hidden="1">{"det (May)",#N/A,FALSE,"June";"sum (MAY YTD)",#N/A,FALSE,"June YTD"}</definedName>
    <definedName name="wrn1.augyt" hidden="1">{"det (May)",#N/A,FALSE,"June";"sum (MAY YTD)",#N/A,FALSE,"June YTD"}</definedName>
    <definedName name="wrn1.brol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history" localSheetId="25" hidden="1">{#N/A,#N/A,FALSE,"model"}</definedName>
    <definedName name="wrn1.history" localSheetId="27" hidden="1">{#N/A,#N/A,FALSE,"model"}</definedName>
    <definedName name="wrn1.history" localSheetId="31" hidden="1">{#N/A,#N/A,FALSE,"model"}</definedName>
    <definedName name="wrn1.history" localSheetId="29" hidden="1">{#N/A,#N/A,FALSE,"model"}</definedName>
    <definedName name="wrn1.history" localSheetId="23" hidden="1">{#N/A,#N/A,FALSE,"model"}</definedName>
    <definedName name="wrn1.history" localSheetId="55" hidden="1">{#N/A,#N/A,FALSE,"model"}</definedName>
    <definedName name="wrn1.history" hidden="1">{#N/A,#N/A,FALSE,"model"}</definedName>
    <definedName name="wrn1.june" localSheetId="25" hidden="1">{"det (May)",#N/A,FALSE,"June";"sum (MAY YTD)",#N/A,FALSE,"June YTD"}</definedName>
    <definedName name="wrn1.june" localSheetId="27" hidden="1">{"det (May)",#N/A,FALSE,"June";"sum (MAY YTD)",#N/A,FALSE,"June YTD"}</definedName>
    <definedName name="wrn1.june" localSheetId="31" hidden="1">{"det (May)",#N/A,FALSE,"June";"sum (MAY YTD)",#N/A,FALSE,"June YTD"}</definedName>
    <definedName name="wrn1.june" localSheetId="29" hidden="1">{"det (May)",#N/A,FALSE,"June";"sum (MAY YTD)",#N/A,FALSE,"June YTD"}</definedName>
    <definedName name="wrn1.june" localSheetId="23" hidden="1">{"det (May)",#N/A,FALSE,"June";"sum (MAY YTD)",#N/A,FALSE,"June YTD"}</definedName>
    <definedName name="wrn1.june" localSheetId="55" hidden="1">{"det (May)",#N/A,FALSE,"June";"sum (MAY YTD)",#N/A,FALSE,"June YTD"}</definedName>
    <definedName name="wrn1.june" hidden="1">{"det (May)",#N/A,FALSE,"June";"sum (MAY YTD)",#N/A,FALSE,"June YTD"}</definedName>
    <definedName name="wrn1.targets" localSheetId="25" hidden="1">{"ww targets by region",#N/A,TRUE,"Cards&amp;Volume";"BAwareEtoE",#N/A,TRUE,"B.Aware-Qual-EtoE";"MemSat",#N/A,TRUE,"Member Sat."}</definedName>
    <definedName name="wrn1.targets" localSheetId="27" hidden="1">{"ww targets by region",#N/A,TRUE,"Cards&amp;Volume";"BAwareEtoE",#N/A,TRUE,"B.Aware-Qual-EtoE";"MemSat",#N/A,TRUE,"Member Sat."}</definedName>
    <definedName name="wrn1.targets" localSheetId="31" hidden="1">{"ww targets by region",#N/A,TRUE,"Cards&amp;Volume";"BAwareEtoE",#N/A,TRUE,"B.Aware-Qual-EtoE";"MemSat",#N/A,TRUE,"Member Sat."}</definedName>
    <definedName name="wrn1.targets" localSheetId="29" hidden="1">{"ww targets by region",#N/A,TRUE,"Cards&amp;Volume";"BAwareEtoE",#N/A,TRUE,"B.Aware-Qual-EtoE";"MemSat",#N/A,TRUE,"Member Sat."}</definedName>
    <definedName name="wrn1.targets" localSheetId="23" hidden="1">{"ww targets by region",#N/A,TRUE,"Cards&amp;Volume";"BAwareEtoE",#N/A,TRUE,"B.Aware-Qual-EtoE";"MemSat",#N/A,TRUE,"Member Sat."}</definedName>
    <definedName name="wrn1.targets" localSheetId="55" hidden="1">{"ww targets by region",#N/A,TRUE,"Cards&amp;Volume";"BAwareEtoE",#N/A,TRUE,"B.Aware-Qual-EtoE";"MemSat",#N/A,TRUE,"Member Sat."}</definedName>
    <definedName name="wrn1.targets" hidden="1">{"ww targets by region",#N/A,TRUE,"Cards&amp;Volume";"BAwareEtoE",#N/A,TRUE,"B.Aware-Qual-EtoE";"MemSat",#N/A,TRUE,"Member Sat."}</definedName>
    <definedName name="wrn2.brol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25" hidden="1">{"det (May)",#N/A,FALSE,"June";"sum (MAY YTD)",#N/A,FALSE,"June YTD"}</definedName>
    <definedName name="wrn2.june" localSheetId="27" hidden="1">{"det (May)",#N/A,FALSE,"June";"sum (MAY YTD)",#N/A,FALSE,"June YTD"}</definedName>
    <definedName name="wrn2.june" localSheetId="31" hidden="1">{"det (May)",#N/A,FALSE,"June";"sum (MAY YTD)",#N/A,FALSE,"June YTD"}</definedName>
    <definedName name="wrn2.june" localSheetId="29" hidden="1">{"det (May)",#N/A,FALSE,"June";"sum (MAY YTD)",#N/A,FALSE,"June YTD"}</definedName>
    <definedName name="wrn2.june" localSheetId="23" hidden="1">{"det (May)",#N/A,FALSE,"June";"sum (MAY YTD)",#N/A,FALSE,"June YTD"}</definedName>
    <definedName name="wrn2.june" localSheetId="55" hidden="1">{"det (May)",#N/A,FALSE,"June";"sum (MAY YTD)",#N/A,FALSE,"June YTD"}</definedName>
    <definedName name="wrn2.june" hidden="1">{"det (May)",#N/A,FALSE,"June";"sum (MAY YTD)",#N/A,FALSE,"June YTD"}</definedName>
    <definedName name="wrn3.histroic" localSheetId="25" hidden="1">{#N/A,#N/A,FALSE,"model"}</definedName>
    <definedName name="wrn3.histroic" localSheetId="27" hidden="1">{#N/A,#N/A,FALSE,"model"}</definedName>
    <definedName name="wrn3.histroic" localSheetId="31" hidden="1">{#N/A,#N/A,FALSE,"model"}</definedName>
    <definedName name="wrn3.histroic" localSheetId="29" hidden="1">{#N/A,#N/A,FALSE,"model"}</definedName>
    <definedName name="wrn3.histroic" localSheetId="23" hidden="1">{#N/A,#N/A,FALSE,"model"}</definedName>
    <definedName name="wrn3.histroic" localSheetId="55" hidden="1">{#N/A,#N/A,FALSE,"model"}</definedName>
    <definedName name="wrn3.histroic" hidden="1">{#N/A,#N/A,FALSE,"model"}</definedName>
    <definedName name="WRQW">#REF!</definedName>
    <definedName name="wrt" localSheetId="25" hidden="1">{"main page",#N/A,FALSE,"VENTAS"}</definedName>
    <definedName name="wrt" localSheetId="27" hidden="1">{"main page",#N/A,FALSE,"VENTAS"}</definedName>
    <definedName name="wrt" localSheetId="31" hidden="1">{"main page",#N/A,FALSE,"VENTAS"}</definedName>
    <definedName name="wrt" localSheetId="29" hidden="1">{"main page",#N/A,FALSE,"VENTAS"}</definedName>
    <definedName name="wrt" localSheetId="23" hidden="1">{"main page",#N/A,FALSE,"VENTAS"}</definedName>
    <definedName name="wrt" localSheetId="55" hidden="1">{"main page",#N/A,FALSE,"VENTAS"}</definedName>
    <definedName name="wrt" hidden="1">{"main page",#N/A,FALSE,"VENTAS"}</definedName>
    <definedName name="wrthsdfgbsfbg" localSheetId="25" hidden="1">{#N/A,#N/A,FALSE,"Sheet1 (2)"}</definedName>
    <definedName name="wrthsdfgbsfbg" localSheetId="27" hidden="1">{#N/A,#N/A,FALSE,"Sheet1 (2)"}</definedName>
    <definedName name="wrthsdfgbsfbg" localSheetId="31" hidden="1">{#N/A,#N/A,FALSE,"Sheet1 (2)"}</definedName>
    <definedName name="wrthsdfgbsfbg" localSheetId="29" hidden="1">{#N/A,#N/A,FALSE,"Sheet1 (2)"}</definedName>
    <definedName name="wrthsdfgbsfbg" localSheetId="23" hidden="1">{#N/A,#N/A,FALSE,"Sheet1 (2)"}</definedName>
    <definedName name="wrthsdfgbsfbg" localSheetId="55" hidden="1">{#N/A,#N/A,FALSE,"Sheet1 (2)"}</definedName>
    <definedName name="wrthsdfgbsfbg" hidden="1">{#N/A,#N/A,FALSE,"Sheet1 (2)"}</definedName>
    <definedName name="wrtwe">#REF!</definedName>
    <definedName name="wrwedf">#REF!</definedName>
    <definedName name="wrwerhgf">#REF!</definedName>
    <definedName name="wrwerwerew">#REF!</definedName>
    <definedName name="wrwet">#REF!</definedName>
    <definedName name="WS" localSheetId="39">[1]!_p1</definedName>
    <definedName name="WS" localSheetId="20">[1]!_p1</definedName>
    <definedName name="WS" localSheetId="4">[1]!_p1</definedName>
    <definedName name="WS" localSheetId="25">[1]!_p1</definedName>
    <definedName name="WS" localSheetId="27">[1]!_p1</definedName>
    <definedName name="WS" localSheetId="31">[1]!_p1</definedName>
    <definedName name="WS" localSheetId="35">[1]!_p1</definedName>
    <definedName name="WS" localSheetId="33">[1]!_p1</definedName>
    <definedName name="WS" localSheetId="53">[1]!_p1</definedName>
    <definedName name="WS" localSheetId="29">[1]!_p1</definedName>
    <definedName name="WS" localSheetId="49">[1]!_p1</definedName>
    <definedName name="WS" localSheetId="6">[1]!_p1</definedName>
    <definedName name="WS" localSheetId="41">[1]!_p1</definedName>
    <definedName name="WS" localSheetId="8">[1]!_p1</definedName>
    <definedName name="WS" localSheetId="43">[1]!_p1</definedName>
    <definedName name="WS" localSheetId="10">[1]!_p1</definedName>
    <definedName name="WS" localSheetId="37">[1]!_p1</definedName>
    <definedName name="WS" localSheetId="12">[1]!_p1</definedName>
    <definedName name="WS" localSheetId="51">[1]!_p1</definedName>
    <definedName name="WS" localSheetId="14">[1]!_p1</definedName>
    <definedName name="WS" localSheetId="23">[1]!_p1</definedName>
    <definedName name="WS" localSheetId="55">[0]!_p1</definedName>
    <definedName name="WS" localSheetId="47">[1]!_p1</definedName>
    <definedName name="WS" localSheetId="18">[1]!_p1</definedName>
    <definedName name="WS" localSheetId="45">[1]!_p1</definedName>
    <definedName name="WS" localSheetId="16">[1]!_p1</definedName>
    <definedName name="WS">[0]!_p1</definedName>
    <definedName name="WS_1" localSheetId="39">_p1</definedName>
    <definedName name="WS_1" localSheetId="20">_p1</definedName>
    <definedName name="WS_1" localSheetId="4">_p1</definedName>
    <definedName name="WS_1" localSheetId="25">_p1</definedName>
    <definedName name="WS_1" localSheetId="27">_p1</definedName>
    <definedName name="WS_1" localSheetId="31">_p1</definedName>
    <definedName name="WS_1" localSheetId="35">_p1</definedName>
    <definedName name="WS_1" localSheetId="33">_p1</definedName>
    <definedName name="WS_1" localSheetId="53">_p1</definedName>
    <definedName name="WS_1" localSheetId="29">_p1</definedName>
    <definedName name="WS_1" localSheetId="49">_p1</definedName>
    <definedName name="WS_1" localSheetId="6">_p1</definedName>
    <definedName name="WS_1" localSheetId="41">_p1</definedName>
    <definedName name="WS_1" localSheetId="8">_p1</definedName>
    <definedName name="WS_1" localSheetId="43">_p1</definedName>
    <definedName name="WS_1" localSheetId="10">_p1</definedName>
    <definedName name="WS_1" localSheetId="37">_p1</definedName>
    <definedName name="WS_1" localSheetId="12">_p1</definedName>
    <definedName name="WS_1" localSheetId="51">_p1</definedName>
    <definedName name="WS_1" localSheetId="14">_p1</definedName>
    <definedName name="WS_1" localSheetId="23">_p1</definedName>
    <definedName name="WS_1" localSheetId="55">_p1</definedName>
    <definedName name="WS_1" localSheetId="47">_p1</definedName>
    <definedName name="WS_1" localSheetId="18">_p1</definedName>
    <definedName name="WS_1" localSheetId="45">_p1</definedName>
    <definedName name="WS_1" localSheetId="16">_p1</definedName>
    <definedName name="WS_1">_p1</definedName>
    <definedName name="WS_2" localSheetId="39">_p1</definedName>
    <definedName name="WS_2" localSheetId="20">_p1</definedName>
    <definedName name="WS_2" localSheetId="4">_p1</definedName>
    <definedName name="WS_2" localSheetId="25">_p1</definedName>
    <definedName name="WS_2" localSheetId="27">_p1</definedName>
    <definedName name="WS_2" localSheetId="31">_p1</definedName>
    <definedName name="WS_2" localSheetId="35">_p1</definedName>
    <definedName name="WS_2" localSheetId="33">_p1</definedName>
    <definedName name="WS_2" localSheetId="53">_p1</definedName>
    <definedName name="WS_2" localSheetId="29">_p1</definedName>
    <definedName name="WS_2" localSheetId="49">_p1</definedName>
    <definedName name="WS_2" localSheetId="6">_p1</definedName>
    <definedName name="WS_2" localSheetId="41">_p1</definedName>
    <definedName name="WS_2" localSheetId="8">_p1</definedName>
    <definedName name="WS_2" localSheetId="43">_p1</definedName>
    <definedName name="WS_2" localSheetId="10">_p1</definedName>
    <definedName name="WS_2" localSheetId="37">_p1</definedName>
    <definedName name="WS_2" localSheetId="12">_p1</definedName>
    <definedName name="WS_2" localSheetId="51">_p1</definedName>
    <definedName name="WS_2" localSheetId="14">_p1</definedName>
    <definedName name="WS_2" localSheetId="23">_p1</definedName>
    <definedName name="WS_2" localSheetId="55">_p1</definedName>
    <definedName name="WS_2" localSheetId="47">_p1</definedName>
    <definedName name="WS_2" localSheetId="18">_p1</definedName>
    <definedName name="WS_2" localSheetId="45">_p1</definedName>
    <definedName name="WS_2" localSheetId="16">_p1</definedName>
    <definedName name="WS_2">_p1</definedName>
    <definedName name="WS_3" localSheetId="39">_p1</definedName>
    <definedName name="WS_3" localSheetId="20">_p1</definedName>
    <definedName name="WS_3" localSheetId="4">_p1</definedName>
    <definedName name="WS_3" localSheetId="25">_p1</definedName>
    <definedName name="WS_3" localSheetId="27">_p1</definedName>
    <definedName name="WS_3" localSheetId="31">_p1</definedName>
    <definedName name="WS_3" localSheetId="35">_p1</definedName>
    <definedName name="WS_3" localSheetId="33">_p1</definedName>
    <definedName name="WS_3" localSheetId="53">_p1</definedName>
    <definedName name="WS_3" localSheetId="29">_p1</definedName>
    <definedName name="WS_3" localSheetId="49">_p1</definedName>
    <definedName name="WS_3" localSheetId="6">_p1</definedName>
    <definedName name="WS_3" localSheetId="41">_p1</definedName>
    <definedName name="WS_3" localSheetId="8">_p1</definedName>
    <definedName name="WS_3" localSheetId="43">_p1</definedName>
    <definedName name="WS_3" localSheetId="10">_p1</definedName>
    <definedName name="WS_3" localSheetId="37">_p1</definedName>
    <definedName name="WS_3" localSheetId="12">_p1</definedName>
    <definedName name="WS_3" localSheetId="51">_p1</definedName>
    <definedName name="WS_3" localSheetId="14">_p1</definedName>
    <definedName name="WS_3" localSheetId="23">_p1</definedName>
    <definedName name="WS_3" localSheetId="55">_p1</definedName>
    <definedName name="WS_3" localSheetId="47">_p1</definedName>
    <definedName name="WS_3" localSheetId="18">_p1</definedName>
    <definedName name="WS_3" localSheetId="45">_p1</definedName>
    <definedName name="WS_3" localSheetId="16">_p1</definedName>
    <definedName name="WS_3">_p1</definedName>
    <definedName name="WS_4" localSheetId="39">_p1</definedName>
    <definedName name="WS_4" localSheetId="20">_p1</definedName>
    <definedName name="WS_4" localSheetId="4">_p1</definedName>
    <definedName name="WS_4" localSheetId="25">_p1</definedName>
    <definedName name="WS_4" localSheetId="27">_p1</definedName>
    <definedName name="WS_4" localSheetId="31">_p1</definedName>
    <definedName name="WS_4" localSheetId="35">_p1</definedName>
    <definedName name="WS_4" localSheetId="33">_p1</definedName>
    <definedName name="WS_4" localSheetId="53">_p1</definedName>
    <definedName name="WS_4" localSheetId="29">_p1</definedName>
    <definedName name="WS_4" localSheetId="49">_p1</definedName>
    <definedName name="WS_4" localSheetId="6">_p1</definedName>
    <definedName name="WS_4" localSheetId="41">_p1</definedName>
    <definedName name="WS_4" localSheetId="8">_p1</definedName>
    <definedName name="WS_4" localSheetId="43">_p1</definedName>
    <definedName name="WS_4" localSheetId="10">_p1</definedName>
    <definedName name="WS_4" localSheetId="37">_p1</definedName>
    <definedName name="WS_4" localSheetId="12">_p1</definedName>
    <definedName name="WS_4" localSheetId="51">_p1</definedName>
    <definedName name="WS_4" localSheetId="14">_p1</definedName>
    <definedName name="WS_4" localSheetId="23">_p1</definedName>
    <definedName name="WS_4" localSheetId="55">_p1</definedName>
    <definedName name="WS_4" localSheetId="47">_p1</definedName>
    <definedName name="WS_4" localSheetId="18">_p1</definedName>
    <definedName name="WS_4" localSheetId="45">_p1</definedName>
    <definedName name="WS_4" localSheetId="16">_p1</definedName>
    <definedName name="WS_4">_p1</definedName>
    <definedName name="WSA" localSheetId="39">[1]!_p1</definedName>
    <definedName name="WSA" localSheetId="20">[1]!_p1</definedName>
    <definedName name="WSA" localSheetId="4">[1]!_p1</definedName>
    <definedName name="WSA" localSheetId="25">[1]!_p1</definedName>
    <definedName name="WSA" localSheetId="27">[1]!_p1</definedName>
    <definedName name="WSA" localSheetId="31">[1]!_p1</definedName>
    <definedName name="WSA" localSheetId="35">[1]!_p1</definedName>
    <definedName name="WSA" localSheetId="33">[1]!_p1</definedName>
    <definedName name="WSA" localSheetId="53">[1]!_p1</definedName>
    <definedName name="WSA" localSheetId="29">[1]!_p1</definedName>
    <definedName name="WSA" localSheetId="49">[1]!_p1</definedName>
    <definedName name="WSA" localSheetId="6">[1]!_p1</definedName>
    <definedName name="WSA" localSheetId="41">[1]!_p1</definedName>
    <definedName name="WSA" localSheetId="8">[1]!_p1</definedName>
    <definedName name="WSA" localSheetId="43">[1]!_p1</definedName>
    <definedName name="WSA" localSheetId="10">[1]!_p1</definedName>
    <definedName name="WSA" localSheetId="37">[1]!_p1</definedName>
    <definedName name="WSA" localSheetId="12">[1]!_p1</definedName>
    <definedName name="WSA" localSheetId="51">[1]!_p1</definedName>
    <definedName name="WSA" localSheetId="14">[1]!_p1</definedName>
    <definedName name="WSA" localSheetId="23">[1]!_p1</definedName>
    <definedName name="WSA" localSheetId="55">[0]!_p1</definedName>
    <definedName name="WSA" localSheetId="47">[1]!_p1</definedName>
    <definedName name="WSA" localSheetId="18">[1]!_p1</definedName>
    <definedName name="WSA" localSheetId="45">[1]!_p1</definedName>
    <definedName name="WSA" localSheetId="16">[1]!_p1</definedName>
    <definedName name="WSA">[0]!_p1</definedName>
    <definedName name="wsfesgfef">#REF!</definedName>
    <definedName name="wsrffd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srf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TERRQ">#REF!</definedName>
    <definedName name="WTS">#REF!</definedName>
    <definedName name="wttw" localSheetId="25" hidden="1">{#N/A,#N/A,FALSE,"BALLANTINE´S ";#N/A,#N/A,FALSE,"FUNDADOR"}</definedName>
    <definedName name="wttw" localSheetId="27" hidden="1">{#N/A,#N/A,FALSE,"BALLANTINE´S ";#N/A,#N/A,FALSE,"FUNDADOR"}</definedName>
    <definedName name="wttw" localSheetId="31" hidden="1">{#N/A,#N/A,FALSE,"BALLANTINE´S ";#N/A,#N/A,FALSE,"FUNDADOR"}</definedName>
    <definedName name="wttw" localSheetId="29" hidden="1">{#N/A,#N/A,FALSE,"BALLANTINE´S ";#N/A,#N/A,FALSE,"FUNDADOR"}</definedName>
    <definedName name="wttw" localSheetId="23" hidden="1">{#N/A,#N/A,FALSE,"BALLANTINE´S ";#N/A,#N/A,FALSE,"FUNDADOR"}</definedName>
    <definedName name="wttw" localSheetId="55" hidden="1">{#N/A,#N/A,FALSE,"BALLANTINE´S ";#N/A,#N/A,FALSE,"FUNDADOR"}</definedName>
    <definedName name="wttw" hidden="1">{#N/A,#N/A,FALSE,"BALLANTINE´S ";#N/A,#N/A,FALSE,"FUNDADOR"}</definedName>
    <definedName name="wtwertwertwe" localSheetId="25" hidden="1">{#N/A,#N/A,FALSE,"BALLANTINE´S ";#N/A,#N/A,FALSE,"FUNDADOR"}</definedName>
    <definedName name="wtwertwertwe" localSheetId="27" hidden="1">{#N/A,#N/A,FALSE,"BALLANTINE´S ";#N/A,#N/A,FALSE,"FUNDADOR"}</definedName>
    <definedName name="wtwertwertwe" localSheetId="31" hidden="1">{#N/A,#N/A,FALSE,"BALLANTINE´S ";#N/A,#N/A,FALSE,"FUNDADOR"}</definedName>
    <definedName name="wtwertwertwe" localSheetId="29" hidden="1">{#N/A,#N/A,FALSE,"BALLANTINE´S ";#N/A,#N/A,FALSE,"FUNDADOR"}</definedName>
    <definedName name="wtwertwertwe" localSheetId="23" hidden="1">{#N/A,#N/A,FALSE,"BALLANTINE´S ";#N/A,#N/A,FALSE,"FUNDADOR"}</definedName>
    <definedName name="wtwertwertwe" localSheetId="55" hidden="1">{#N/A,#N/A,FALSE,"BALLANTINE´S ";#N/A,#N/A,FALSE,"FUNDADOR"}</definedName>
    <definedName name="wtwertwertwe" hidden="1">{#N/A,#N/A,FALSE,"BALLANTINE´S ";#N/A,#N/A,FALSE,"FUNDADOR"}</definedName>
    <definedName name="wtwrgtdfgsdf" localSheetId="25" hidden="1">{#N/A,#N/A,FALSE,"BALLANTINE´S ";#N/A,#N/A,FALSE,"FUNDADOR"}</definedName>
    <definedName name="wtwrgtdfgsdf" localSheetId="27" hidden="1">{#N/A,#N/A,FALSE,"BALLANTINE´S ";#N/A,#N/A,FALSE,"FUNDADOR"}</definedName>
    <definedName name="wtwrgtdfgsdf" localSheetId="31" hidden="1">{#N/A,#N/A,FALSE,"BALLANTINE´S ";#N/A,#N/A,FALSE,"FUNDADOR"}</definedName>
    <definedName name="wtwrgtdfgsdf" localSheetId="29" hidden="1">{#N/A,#N/A,FALSE,"BALLANTINE´S ";#N/A,#N/A,FALSE,"FUNDADOR"}</definedName>
    <definedName name="wtwrgtdfgsdf" localSheetId="23" hidden="1">{#N/A,#N/A,FALSE,"BALLANTINE´S ";#N/A,#N/A,FALSE,"FUNDADOR"}</definedName>
    <definedName name="wtwrgtdfgsdf" localSheetId="55" hidden="1">{#N/A,#N/A,FALSE,"BALLANTINE´S ";#N/A,#N/A,FALSE,"FUNDADOR"}</definedName>
    <definedName name="wtwrgtdfgsdf" hidden="1">{#N/A,#N/A,FALSE,"BALLANTINE´S ";#N/A,#N/A,FALSE,"FUNDADOR"}</definedName>
    <definedName name="WTWX">#REF!</definedName>
    <definedName name="wvv" localSheetId="25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localSheetId="27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localSheetId="31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localSheetId="29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localSheetId="23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localSheetId="55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vv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W" localSheetId="39">[1]!_p1</definedName>
    <definedName name="WW" localSheetId="20">[1]!_p1</definedName>
    <definedName name="WW" localSheetId="4">[1]!_p1</definedName>
    <definedName name="WW" localSheetId="25">[1]!_p1</definedName>
    <definedName name="WW" localSheetId="27">[1]!_p1</definedName>
    <definedName name="WW" localSheetId="31">[1]!_p1</definedName>
    <definedName name="WW" localSheetId="35">[1]!_p1</definedName>
    <definedName name="WW" localSheetId="33">[1]!_p1</definedName>
    <definedName name="WW" localSheetId="53">[1]!_p1</definedName>
    <definedName name="WW" localSheetId="29">[1]!_p1</definedName>
    <definedName name="WW" localSheetId="49">[1]!_p1</definedName>
    <definedName name="WW" localSheetId="6">[1]!_p1</definedName>
    <definedName name="WW" localSheetId="41">[1]!_p1</definedName>
    <definedName name="WW" localSheetId="8">[1]!_p1</definedName>
    <definedName name="WW" localSheetId="43">[1]!_p1</definedName>
    <definedName name="WW" localSheetId="10">[1]!_p1</definedName>
    <definedName name="WW" localSheetId="37">[1]!_p1</definedName>
    <definedName name="WW" localSheetId="12">[1]!_p1</definedName>
    <definedName name="WW" localSheetId="51">[1]!_p1</definedName>
    <definedName name="WW" localSheetId="14">[1]!_p1</definedName>
    <definedName name="WW" localSheetId="23">[1]!_p1</definedName>
    <definedName name="WW" localSheetId="55">[0]!_p1</definedName>
    <definedName name="WW" localSheetId="47">[1]!_p1</definedName>
    <definedName name="WW" localSheetId="18">[1]!_p1</definedName>
    <definedName name="WW" localSheetId="45">[1]!_p1</definedName>
    <definedName name="WW" localSheetId="16">[1]!_p1</definedName>
    <definedName name="WW">[0]!_p1</definedName>
    <definedName name="WW_1" localSheetId="39">_p1</definedName>
    <definedName name="WW_1" localSheetId="20">_p1</definedName>
    <definedName name="WW_1" localSheetId="4">_p1</definedName>
    <definedName name="WW_1" localSheetId="25">_p1</definedName>
    <definedName name="WW_1" localSheetId="27">_p1</definedName>
    <definedName name="WW_1" localSheetId="31">_p1</definedName>
    <definedName name="WW_1" localSheetId="35">_p1</definedName>
    <definedName name="WW_1" localSheetId="33">_p1</definedName>
    <definedName name="WW_1" localSheetId="53">_p1</definedName>
    <definedName name="WW_1" localSheetId="29">_p1</definedName>
    <definedName name="WW_1" localSheetId="49">_p1</definedName>
    <definedName name="WW_1" localSheetId="6">_p1</definedName>
    <definedName name="WW_1" localSheetId="41">_p1</definedName>
    <definedName name="WW_1" localSheetId="8">_p1</definedName>
    <definedName name="WW_1" localSheetId="43">_p1</definedName>
    <definedName name="WW_1" localSheetId="10">_p1</definedName>
    <definedName name="WW_1" localSheetId="37">_p1</definedName>
    <definedName name="WW_1" localSheetId="12">_p1</definedName>
    <definedName name="WW_1" localSheetId="51">_p1</definedName>
    <definedName name="WW_1" localSheetId="14">_p1</definedName>
    <definedName name="WW_1" localSheetId="23">_p1</definedName>
    <definedName name="WW_1" localSheetId="55">_p1</definedName>
    <definedName name="WW_1" localSheetId="47">_p1</definedName>
    <definedName name="WW_1" localSheetId="18">_p1</definedName>
    <definedName name="WW_1" localSheetId="45">_p1</definedName>
    <definedName name="WW_1" localSheetId="16">_p1</definedName>
    <definedName name="WW_1">_p1</definedName>
    <definedName name="WW_2">"_p1"</definedName>
    <definedName name="WW_3" localSheetId="39">_______p1</definedName>
    <definedName name="WW_3" localSheetId="20">_______p1</definedName>
    <definedName name="WW_3" localSheetId="4">_______p1</definedName>
    <definedName name="WW_3" localSheetId="25">_______p1</definedName>
    <definedName name="WW_3" localSheetId="27">_______p1</definedName>
    <definedName name="WW_3" localSheetId="31">_______p1</definedName>
    <definedName name="WW_3" localSheetId="35">_______p1</definedName>
    <definedName name="WW_3" localSheetId="33">_______p1</definedName>
    <definedName name="WW_3" localSheetId="53">_______p1</definedName>
    <definedName name="WW_3" localSheetId="29">_______p1</definedName>
    <definedName name="WW_3" localSheetId="49">_______p1</definedName>
    <definedName name="WW_3" localSheetId="6">_______p1</definedName>
    <definedName name="WW_3" localSheetId="41">_______p1</definedName>
    <definedName name="WW_3" localSheetId="8">_______p1</definedName>
    <definedName name="WW_3" localSheetId="43">_______p1</definedName>
    <definedName name="WW_3" localSheetId="10">_______p1</definedName>
    <definedName name="WW_3" localSheetId="37">_______p1</definedName>
    <definedName name="WW_3" localSheetId="12">_______p1</definedName>
    <definedName name="WW_3" localSheetId="51">_______p1</definedName>
    <definedName name="WW_3" localSheetId="14">_______p1</definedName>
    <definedName name="WW_3" localSheetId="23">_______p1</definedName>
    <definedName name="WW_3" localSheetId="55">_______p1</definedName>
    <definedName name="WW_3" localSheetId="47">_______p1</definedName>
    <definedName name="WW_3" localSheetId="18">_______p1</definedName>
    <definedName name="WW_3" localSheetId="45">_______p1</definedName>
    <definedName name="WW_3" localSheetId="16">_______p1</definedName>
    <definedName name="WW_3">_______p1</definedName>
    <definedName name="WW_4">"_p1"</definedName>
    <definedName name="wwc" localSheetId="39">[1]!____p1</definedName>
    <definedName name="wwc" localSheetId="20">[1]!____p1</definedName>
    <definedName name="wwc" localSheetId="4">[1]!____p1</definedName>
    <definedName name="wwc" localSheetId="25">[1]!____p1</definedName>
    <definedName name="wwc" localSheetId="27">[1]!____p1</definedName>
    <definedName name="wwc" localSheetId="31">[1]!____p1</definedName>
    <definedName name="wwc" localSheetId="35">[1]!____p1</definedName>
    <definedName name="wwc" localSheetId="33">[1]!____p1</definedName>
    <definedName name="wwc" localSheetId="53">[1]!____p1</definedName>
    <definedName name="wwc" localSheetId="29">[1]!____p1</definedName>
    <definedName name="wwc" localSheetId="49">[1]!____p1</definedName>
    <definedName name="wwc" localSheetId="6">[1]!____p1</definedName>
    <definedName name="wwc" localSheetId="41">[1]!____p1</definedName>
    <definedName name="wwc" localSheetId="8">[1]!____p1</definedName>
    <definedName name="wwc" localSheetId="43">[1]!____p1</definedName>
    <definedName name="wwc" localSheetId="10">[1]!____p1</definedName>
    <definedName name="wwc" localSheetId="37">[1]!____p1</definedName>
    <definedName name="wwc" localSheetId="12">[1]!____p1</definedName>
    <definedName name="wwc" localSheetId="51">[1]!____p1</definedName>
    <definedName name="wwc" localSheetId="14">[1]!____p1</definedName>
    <definedName name="wwc" localSheetId="23">[1]!____p1</definedName>
    <definedName name="wwc" localSheetId="55">[0]!____p1</definedName>
    <definedName name="wwc" localSheetId="47">[1]!____p1</definedName>
    <definedName name="wwc" localSheetId="18">[1]!____p1</definedName>
    <definedName name="wwc" localSheetId="45">[1]!____p1</definedName>
    <definedName name="wwc" localSheetId="16">[1]!____p1</definedName>
    <definedName name="wwc">[0]!____p1</definedName>
    <definedName name="WWERW" localSheetId="25" hidden="1">{#N/A,#N/A,FALSE,"caratula";#N/A,#N/A,FALSE,"Product by line";#N/A,#N/A,FALSE,"YTD";#N/A,#N/A,FALSE,"Per Units";#N/A,#N/A,FALSE,"Amount"}</definedName>
    <definedName name="WWERW" localSheetId="27" hidden="1">{#N/A,#N/A,FALSE,"caratula";#N/A,#N/A,FALSE,"Product by line";#N/A,#N/A,FALSE,"YTD";#N/A,#N/A,FALSE,"Per Units";#N/A,#N/A,FALSE,"Amount"}</definedName>
    <definedName name="WWERW" localSheetId="31" hidden="1">{#N/A,#N/A,FALSE,"caratula";#N/A,#N/A,FALSE,"Product by line";#N/A,#N/A,FALSE,"YTD";#N/A,#N/A,FALSE,"Per Units";#N/A,#N/A,FALSE,"Amount"}</definedName>
    <definedName name="WWERW" localSheetId="29" hidden="1">{#N/A,#N/A,FALSE,"caratula";#N/A,#N/A,FALSE,"Product by line";#N/A,#N/A,FALSE,"YTD";#N/A,#N/A,FALSE,"Per Units";#N/A,#N/A,FALSE,"Amount"}</definedName>
    <definedName name="WWERW" localSheetId="23" hidden="1">{#N/A,#N/A,FALSE,"caratula";#N/A,#N/A,FALSE,"Product by line";#N/A,#N/A,FALSE,"YTD";#N/A,#N/A,FALSE,"Per Units";#N/A,#N/A,FALSE,"Amount"}</definedName>
    <definedName name="WWERW" localSheetId="55" hidden="1">{#N/A,#N/A,FALSE,"caratula";#N/A,#N/A,FALSE,"Product by line";#N/A,#N/A,FALSE,"YTD";#N/A,#N/A,FALSE,"Per Units";#N/A,#N/A,FALSE,"Amount"}</definedName>
    <definedName name="WWERW" hidden="1">{#N/A,#N/A,FALSE,"caratula";#N/A,#N/A,FALSE,"Product by line";#N/A,#N/A,FALSE,"YTD";#N/A,#N/A,FALSE,"Per Units";#N/A,#N/A,FALSE,"Amount"}</definedName>
    <definedName name="wwq" localSheetId="25" hidden="1">{#N/A,#N/A,FALSE,"CARATUL";#N/A,#N/A,FALSE,"PROFIT AND LOSS";#N/A,#N/A,FALSE,"GRAFICO_PBT";#N/A,#N/A,FALSE,"EXPLIC.VARIANTE";#N/A,#N/A,FALSE,"GENERAL EXP.AREA"}</definedName>
    <definedName name="wwq" localSheetId="27" hidden="1">{#N/A,#N/A,FALSE,"CARATUL";#N/A,#N/A,FALSE,"PROFIT AND LOSS";#N/A,#N/A,FALSE,"GRAFICO_PBT";#N/A,#N/A,FALSE,"EXPLIC.VARIANTE";#N/A,#N/A,FALSE,"GENERAL EXP.AREA"}</definedName>
    <definedName name="wwq" localSheetId="31" hidden="1">{#N/A,#N/A,FALSE,"CARATUL";#N/A,#N/A,FALSE,"PROFIT AND LOSS";#N/A,#N/A,FALSE,"GRAFICO_PBT";#N/A,#N/A,FALSE,"EXPLIC.VARIANTE";#N/A,#N/A,FALSE,"GENERAL EXP.AREA"}</definedName>
    <definedName name="wwq" localSheetId="29" hidden="1">{#N/A,#N/A,FALSE,"CARATUL";#N/A,#N/A,FALSE,"PROFIT AND LOSS";#N/A,#N/A,FALSE,"GRAFICO_PBT";#N/A,#N/A,FALSE,"EXPLIC.VARIANTE";#N/A,#N/A,FALSE,"GENERAL EXP.AREA"}</definedName>
    <definedName name="wwq" localSheetId="23" hidden="1">{#N/A,#N/A,FALSE,"CARATUL";#N/A,#N/A,FALSE,"PROFIT AND LOSS";#N/A,#N/A,FALSE,"GRAFICO_PBT";#N/A,#N/A,FALSE,"EXPLIC.VARIANTE";#N/A,#N/A,FALSE,"GENERAL EXP.AREA"}</definedName>
    <definedName name="wwq" localSheetId="55" hidden="1">{#N/A,#N/A,FALSE,"CARATUL";#N/A,#N/A,FALSE,"PROFIT AND LOSS";#N/A,#N/A,FALSE,"GRAFICO_PBT";#N/A,#N/A,FALSE,"EXPLIC.VARIANTE";#N/A,#N/A,FALSE,"GENERAL EXP.AREA"}</definedName>
    <definedName name="wwq" hidden="1">{#N/A,#N/A,FALSE,"CARATUL";#N/A,#N/A,FALSE,"PROFIT AND LOSS";#N/A,#N/A,FALSE,"GRAFICO_PBT";#N/A,#N/A,FALSE,"EXPLIC.VARIANTE";#N/A,#N/A,FALSE,"GENERAL EXP.AREA"}</definedName>
    <definedName name="wwr">#REF!</definedName>
    <definedName name="www">#REF!</definedName>
    <definedName name="wwww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WWWW">#REF!</definedName>
    <definedName name="WWWWW_1">#REF!</definedName>
    <definedName name="WWWWW_2">#REF!</definedName>
    <definedName name="WWWWW_3">#REF!</definedName>
    <definedName name="wwwwww">#REF!</definedName>
    <definedName name="wwwwwwwwwwwwwwwwwwwww" localSheetId="25" hidden="1">{#N/A,#N/A,TRUE,"EMITI";#N/A,#N/A,TRUE,"XEMITI"}</definedName>
    <definedName name="wwwwwwwwwwwwwwwwwwwww" localSheetId="27" hidden="1">{#N/A,#N/A,TRUE,"EMITI";#N/A,#N/A,TRUE,"XEMITI"}</definedName>
    <definedName name="wwwwwwwwwwwwwwwwwwwww" localSheetId="31" hidden="1">{#N/A,#N/A,TRUE,"EMITI";#N/A,#N/A,TRUE,"XEMITI"}</definedName>
    <definedName name="wwwwwwwwwwwwwwwwwwwww" localSheetId="29" hidden="1">{#N/A,#N/A,TRUE,"EMITI";#N/A,#N/A,TRUE,"XEMITI"}</definedName>
    <definedName name="wwwwwwwwwwwwwwwwwwwww" localSheetId="23" hidden="1">{#N/A,#N/A,TRUE,"EMITI";#N/A,#N/A,TRUE,"XEMITI"}</definedName>
    <definedName name="wwwwwwwwwwwwwwwwwwwww" localSheetId="55" hidden="1">{#N/A,#N/A,TRUE,"EMITI";#N/A,#N/A,TRUE,"XEMITI"}</definedName>
    <definedName name="wwwwwwwwwwwwwwwwwwwww" hidden="1">{#N/A,#N/A,TRUE,"EMITI";#N/A,#N/A,TRUE,"XEMITI"}</definedName>
    <definedName name="wzy" localSheetId="25" hidden="1">{#N/A,#N/A,FALSE,"BALLANTINE´S ";#N/A,#N/A,FALSE,"FUNDADOR"}</definedName>
    <definedName name="wzy" localSheetId="27" hidden="1">{#N/A,#N/A,FALSE,"BALLANTINE´S ";#N/A,#N/A,FALSE,"FUNDADOR"}</definedName>
    <definedName name="wzy" localSheetId="31" hidden="1">{#N/A,#N/A,FALSE,"BALLANTINE´S ";#N/A,#N/A,FALSE,"FUNDADOR"}</definedName>
    <definedName name="wzy" localSheetId="29" hidden="1">{#N/A,#N/A,FALSE,"BALLANTINE´S ";#N/A,#N/A,FALSE,"FUNDADOR"}</definedName>
    <definedName name="wzy" localSheetId="23" hidden="1">{#N/A,#N/A,FALSE,"BALLANTINE´S ";#N/A,#N/A,FALSE,"FUNDADOR"}</definedName>
    <definedName name="wzy" localSheetId="55" hidden="1">{#N/A,#N/A,FALSE,"BALLANTINE´S ";#N/A,#N/A,FALSE,"FUNDADOR"}</definedName>
    <definedName name="wzy" hidden="1">{#N/A,#N/A,FALSE,"BALLANTINE´S ";#N/A,#N/A,FALSE,"FUNDADOR"}</definedName>
    <definedName name="W행">#REF!</definedName>
    <definedName name="x">#REF!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bx" localSheetId="25" hidden="1">{#N/A,#N/A,FALSE,"CARATUL";#N/A,#N/A,FALSE,"PROFIT AND LOSS";#N/A,#N/A,FALSE,"GRAFICO_PBT";#N/A,#N/A,FALSE,"EXPLIC.VARIANTE";#N/A,#N/A,FALSE,"GENERAL EXP.AREA"}</definedName>
    <definedName name="xcbx" localSheetId="27" hidden="1">{#N/A,#N/A,FALSE,"CARATUL";#N/A,#N/A,FALSE,"PROFIT AND LOSS";#N/A,#N/A,FALSE,"GRAFICO_PBT";#N/A,#N/A,FALSE,"EXPLIC.VARIANTE";#N/A,#N/A,FALSE,"GENERAL EXP.AREA"}</definedName>
    <definedName name="xcbx" localSheetId="31" hidden="1">{#N/A,#N/A,FALSE,"CARATUL";#N/A,#N/A,FALSE,"PROFIT AND LOSS";#N/A,#N/A,FALSE,"GRAFICO_PBT";#N/A,#N/A,FALSE,"EXPLIC.VARIANTE";#N/A,#N/A,FALSE,"GENERAL EXP.AREA"}</definedName>
    <definedName name="xcbx" localSheetId="29" hidden="1">{#N/A,#N/A,FALSE,"CARATUL";#N/A,#N/A,FALSE,"PROFIT AND LOSS";#N/A,#N/A,FALSE,"GRAFICO_PBT";#N/A,#N/A,FALSE,"EXPLIC.VARIANTE";#N/A,#N/A,FALSE,"GENERAL EXP.AREA"}</definedName>
    <definedName name="xcbx" localSheetId="23" hidden="1">{#N/A,#N/A,FALSE,"CARATUL";#N/A,#N/A,FALSE,"PROFIT AND LOSS";#N/A,#N/A,FALSE,"GRAFICO_PBT";#N/A,#N/A,FALSE,"EXPLIC.VARIANTE";#N/A,#N/A,FALSE,"GENERAL EXP.AREA"}</definedName>
    <definedName name="xcbx" localSheetId="55" hidden="1">{#N/A,#N/A,FALSE,"CARATUL";#N/A,#N/A,FALSE,"PROFIT AND LOSS";#N/A,#N/A,FALSE,"GRAFICO_PBT";#N/A,#N/A,FALSE,"EXPLIC.VARIANTE";#N/A,#N/A,FALSE,"GENERAL EXP.AREA"}</definedName>
    <definedName name="xcbx" hidden="1">{#N/A,#N/A,FALSE,"CARATUL";#N/A,#N/A,FALSE,"PROFIT AND LOSS";#N/A,#N/A,FALSE,"GRAFICO_PBT";#N/A,#N/A,FALSE,"EXPLIC.VARIANTE";#N/A,#N/A,FALSE,"GENERAL EXP.AREA"}</definedName>
    <definedName name="xcdf">#REF!</definedName>
    <definedName name="xcvdsgds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vdsgds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xcxc" localSheetId="25" hidden="1">{#N/A,#N/A,FALSE,"Hoja1";#N/A,#N/A,FALSE,"Hoja2"}</definedName>
    <definedName name="xcxc" localSheetId="27" hidden="1">{#N/A,#N/A,FALSE,"Hoja1";#N/A,#N/A,FALSE,"Hoja2"}</definedName>
    <definedName name="xcxc" localSheetId="31" hidden="1">{#N/A,#N/A,FALSE,"Hoja1";#N/A,#N/A,FALSE,"Hoja2"}</definedName>
    <definedName name="xcxc" localSheetId="29" hidden="1">{#N/A,#N/A,FALSE,"Hoja1";#N/A,#N/A,FALSE,"Hoja2"}</definedName>
    <definedName name="xcxc" localSheetId="23" hidden="1">{#N/A,#N/A,FALSE,"Hoja1";#N/A,#N/A,FALSE,"Hoja2"}</definedName>
    <definedName name="xcxc" localSheetId="55" hidden="1">{#N/A,#N/A,FALSE,"Hoja1";#N/A,#N/A,FALSE,"Hoja2"}</definedName>
    <definedName name="xcxc" hidden="1">{#N/A,#N/A,FALSE,"Hoja1";#N/A,#N/A,FALSE,"Hoja2"}</definedName>
    <definedName name="xcxxc" localSheetId="25" hidden="1">{"CAP VOL",#N/A,FALSE,"CAPITAL";"CAP VAR",#N/A,FALSE,"CAPITAL";"CAP FIJ",#N/A,FALSE,"CAPITAL";"CAP CONS",#N/A,FALSE,"CAPITAL";"CAP DATA",#N/A,FALSE,"CAPITAL"}</definedName>
    <definedName name="xcxxc" localSheetId="27" hidden="1">{"CAP VOL",#N/A,FALSE,"CAPITAL";"CAP VAR",#N/A,FALSE,"CAPITAL";"CAP FIJ",#N/A,FALSE,"CAPITAL";"CAP CONS",#N/A,FALSE,"CAPITAL";"CAP DATA",#N/A,FALSE,"CAPITAL"}</definedName>
    <definedName name="xcxxc" localSheetId="31" hidden="1">{"CAP VOL",#N/A,FALSE,"CAPITAL";"CAP VAR",#N/A,FALSE,"CAPITAL";"CAP FIJ",#N/A,FALSE,"CAPITAL";"CAP CONS",#N/A,FALSE,"CAPITAL";"CAP DATA",#N/A,FALSE,"CAPITAL"}</definedName>
    <definedName name="xcxxc" localSheetId="29" hidden="1">{"CAP VOL",#N/A,FALSE,"CAPITAL";"CAP VAR",#N/A,FALSE,"CAPITAL";"CAP FIJ",#N/A,FALSE,"CAPITAL";"CAP CONS",#N/A,FALSE,"CAPITAL";"CAP DATA",#N/A,FALSE,"CAPITAL"}</definedName>
    <definedName name="xcxxc" localSheetId="23" hidden="1">{"CAP VOL",#N/A,FALSE,"CAPITAL";"CAP VAR",#N/A,FALSE,"CAPITAL";"CAP FIJ",#N/A,FALSE,"CAPITAL";"CAP CONS",#N/A,FALSE,"CAPITAL";"CAP DATA",#N/A,FALSE,"CAPITAL"}</definedName>
    <definedName name="xcxxc" localSheetId="55" hidden="1">{"CAP VOL",#N/A,FALSE,"CAPITAL";"CAP VAR",#N/A,FALSE,"CAPITAL";"CAP FIJ",#N/A,FALSE,"CAPITAL";"CAP CONS",#N/A,FALSE,"CAPITAL";"CAP DATA",#N/A,FALSE,"CAPITAL"}</definedName>
    <definedName name="xcxxc" hidden="1">{"CAP VOL",#N/A,FALSE,"CAPITAL";"CAP VAR",#N/A,FALSE,"CAPITAL";"CAP FIJ",#N/A,FALSE,"CAPITAL";"CAP CONS",#N/A,FALSE,"CAPITAL";"CAP DATA",#N/A,FALSE,"CAPITAL"}</definedName>
    <definedName name="xdfet">#REF!</definedName>
    <definedName name="xdgfewt" localSheetId="25" hidden="1">{"'Janeiro'!$A$1:$I$153"}</definedName>
    <definedName name="xdgfewt" localSheetId="27" hidden="1">{"'Janeiro'!$A$1:$I$153"}</definedName>
    <definedName name="xdgfewt" localSheetId="31" hidden="1">{"'Janeiro'!$A$1:$I$153"}</definedName>
    <definedName name="xdgfewt" localSheetId="29" hidden="1">{"'Janeiro'!$A$1:$I$153"}</definedName>
    <definedName name="xdgfewt" localSheetId="23" hidden="1">{"'Janeiro'!$A$1:$I$153"}</definedName>
    <definedName name="xdgfewt" localSheetId="55" hidden="1">{"'Janeiro'!$A$1:$I$153"}</definedName>
    <definedName name="xdgfewt" hidden="1">{"'Janeiro'!$A$1:$I$153"}</definedName>
    <definedName name="XFHXFHDFH" localSheetId="39" hidden="1">[1]!________________p1</definedName>
    <definedName name="XFHXFHDFH" localSheetId="20" hidden="1">[1]!________________p1</definedName>
    <definedName name="XFHXFHDFH" localSheetId="4" hidden="1">[1]!________________p1</definedName>
    <definedName name="XFHXFHDFH" localSheetId="25" hidden="1">[1]!________________p1</definedName>
    <definedName name="XFHXFHDFH" localSheetId="27" hidden="1">[1]!________________p1</definedName>
    <definedName name="XFHXFHDFH" localSheetId="31" hidden="1">[1]!________________p1</definedName>
    <definedName name="XFHXFHDFH" localSheetId="35" hidden="1">[1]!________________p1</definedName>
    <definedName name="XFHXFHDFH" localSheetId="33" hidden="1">[1]!________________p1</definedName>
    <definedName name="XFHXFHDFH" localSheetId="53" hidden="1">[1]!________________p1</definedName>
    <definedName name="XFHXFHDFH" localSheetId="29" hidden="1">[1]!________________p1</definedName>
    <definedName name="XFHXFHDFH" localSheetId="49" hidden="1">[1]!________________p1</definedName>
    <definedName name="XFHXFHDFH" localSheetId="6" hidden="1">[1]!________________p1</definedName>
    <definedName name="XFHXFHDFH" localSheetId="41" hidden="1">[1]!________________p1</definedName>
    <definedName name="XFHXFHDFH" localSheetId="8" hidden="1">[1]!________________p1</definedName>
    <definedName name="XFHXFHDFH" localSheetId="43" hidden="1">[1]!________________p1</definedName>
    <definedName name="XFHXFHDFH" localSheetId="10" hidden="1">[1]!________________p1</definedName>
    <definedName name="XFHXFHDFH" localSheetId="37" hidden="1">[1]!________________p1</definedName>
    <definedName name="XFHXFHDFH" localSheetId="12" hidden="1">[1]!________________p1</definedName>
    <definedName name="XFHXFHDFH" localSheetId="51" hidden="1">[1]!________________p1</definedName>
    <definedName name="XFHXFHDFH" localSheetId="14" hidden="1">[1]!________________p1</definedName>
    <definedName name="XFHXFHDFH" localSheetId="23" hidden="1">[1]!________________p1</definedName>
    <definedName name="XFHXFHDFH" localSheetId="55" hidden="1">[0]!________________p1</definedName>
    <definedName name="XFHXFHDFH" localSheetId="47" hidden="1">[1]!________________p1</definedName>
    <definedName name="XFHXFHDFH" localSheetId="18" hidden="1">[1]!________________p1</definedName>
    <definedName name="XFHXFHDFH" localSheetId="45" hidden="1">[1]!________________p1</definedName>
    <definedName name="XFHXFHDFH" localSheetId="16" hidden="1">[1]!________________p1</definedName>
    <definedName name="XFHXFHDFH" hidden="1">[0]!________________p1</definedName>
    <definedName name="xlx" hidden="1">#REF!</definedName>
    <definedName name="xpto" hidden="1">#REF!</definedName>
    <definedName name="xs" localSheetId="25" hidden="1">{#N/A,#N/A,FALSE,"BALLANTINE´S ";#N/A,#N/A,FALSE,"FUNDADOR"}</definedName>
    <definedName name="xs" localSheetId="27" hidden="1">{#N/A,#N/A,FALSE,"BALLANTINE´S ";#N/A,#N/A,FALSE,"FUNDADOR"}</definedName>
    <definedName name="xs" localSheetId="31" hidden="1">{#N/A,#N/A,FALSE,"BALLANTINE´S ";#N/A,#N/A,FALSE,"FUNDADOR"}</definedName>
    <definedName name="xs" localSheetId="29" hidden="1">{#N/A,#N/A,FALSE,"BALLANTINE´S ";#N/A,#N/A,FALSE,"FUNDADOR"}</definedName>
    <definedName name="xs" localSheetId="23" hidden="1">{#N/A,#N/A,FALSE,"BALLANTINE´S ";#N/A,#N/A,FALSE,"FUNDADOR"}</definedName>
    <definedName name="xs" localSheetId="55" hidden="1">{#N/A,#N/A,FALSE,"BALLANTINE´S ";#N/A,#N/A,FALSE,"FUNDADOR"}</definedName>
    <definedName name="xs" hidden="1">{#N/A,#N/A,FALSE,"BALLANTINE´S ";#N/A,#N/A,FALSE,"FUNDADOR"}</definedName>
    <definedName name="XS0">#REF!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T0">#REF!</definedName>
    <definedName name="XTRTDTR">#REF!</definedName>
    <definedName name="xuxu" hidden="1">#REF!</definedName>
    <definedName name="xvcvcxcxv" localSheetId="25" hidden="1">{#N/A,#N/A,FALSE,"CARATUL";#N/A,#N/A,FALSE,"PROFIT AND LOSS";#N/A,#N/A,FALSE,"GRAFICO_PBT";#N/A,#N/A,FALSE,"EXPLIC.VARIANTE";#N/A,#N/A,FALSE,"GENERAL EXP.AREA"}</definedName>
    <definedName name="xvcvcxcxv" localSheetId="27" hidden="1">{#N/A,#N/A,FALSE,"CARATUL";#N/A,#N/A,FALSE,"PROFIT AND LOSS";#N/A,#N/A,FALSE,"GRAFICO_PBT";#N/A,#N/A,FALSE,"EXPLIC.VARIANTE";#N/A,#N/A,FALSE,"GENERAL EXP.AREA"}</definedName>
    <definedName name="xvcvcxcxv" localSheetId="31" hidden="1">{#N/A,#N/A,FALSE,"CARATUL";#N/A,#N/A,FALSE,"PROFIT AND LOSS";#N/A,#N/A,FALSE,"GRAFICO_PBT";#N/A,#N/A,FALSE,"EXPLIC.VARIANTE";#N/A,#N/A,FALSE,"GENERAL EXP.AREA"}</definedName>
    <definedName name="xvcvcxcxv" localSheetId="29" hidden="1">{#N/A,#N/A,FALSE,"CARATUL";#N/A,#N/A,FALSE,"PROFIT AND LOSS";#N/A,#N/A,FALSE,"GRAFICO_PBT";#N/A,#N/A,FALSE,"EXPLIC.VARIANTE";#N/A,#N/A,FALSE,"GENERAL EXP.AREA"}</definedName>
    <definedName name="xvcvcxcxv" localSheetId="23" hidden="1">{#N/A,#N/A,FALSE,"CARATUL";#N/A,#N/A,FALSE,"PROFIT AND LOSS";#N/A,#N/A,FALSE,"GRAFICO_PBT";#N/A,#N/A,FALSE,"EXPLIC.VARIANTE";#N/A,#N/A,FALSE,"GENERAL EXP.AREA"}</definedName>
    <definedName name="xvcvcxcxv" localSheetId="55" hidden="1">{#N/A,#N/A,FALSE,"CARATUL";#N/A,#N/A,FALSE,"PROFIT AND LOSS";#N/A,#N/A,FALSE,"GRAFICO_PBT";#N/A,#N/A,FALSE,"EXPLIC.VARIANTE";#N/A,#N/A,FALSE,"GENERAL EXP.AREA"}</definedName>
    <definedName name="xvcvcxcxv" hidden="1">{#N/A,#N/A,FALSE,"CARATUL";#N/A,#N/A,FALSE,"PROFIT AND LOSS";#N/A,#N/A,FALSE,"GRAFICO_PBT";#N/A,#N/A,FALSE,"EXPLIC.VARIANTE";#N/A,#N/A,FALSE,"GENERAL EXP.AREA"}</definedName>
    <definedName name="xvfbdfg">#REF!</definedName>
    <definedName name="xx">#REF!</definedName>
    <definedName name="xxx">#REF!</definedName>
    <definedName name="xxx_1">#REF!</definedName>
    <definedName name="xxx_2">#REF!</definedName>
    <definedName name="xxx_3">#REF!</definedName>
    <definedName name="XXXX">#REF!</definedName>
    <definedName name="XXXX_1">#REF!</definedName>
    <definedName name="XXXX_2">#REF!</definedName>
    <definedName name="XXXX_3">#REF!</definedName>
    <definedName name="xxxxx" localSheetId="39">[1]!_p1</definedName>
    <definedName name="xxxxx" localSheetId="20">[1]!_p1</definedName>
    <definedName name="xxxxx" localSheetId="4">[1]!_p1</definedName>
    <definedName name="xxxxx" localSheetId="25">[1]!_p1</definedName>
    <definedName name="xxxxx" localSheetId="27">[1]!_p1</definedName>
    <definedName name="xxxxx" localSheetId="31">[1]!_p1</definedName>
    <definedName name="xxxxx" localSheetId="35">[1]!_p1</definedName>
    <definedName name="xxxxx" localSheetId="33">[1]!_p1</definedName>
    <definedName name="xxxxx" localSheetId="53">[1]!_p1</definedName>
    <definedName name="xxxxx" localSheetId="29">[1]!_p1</definedName>
    <definedName name="xxxxx" localSheetId="49">[1]!_p1</definedName>
    <definedName name="xxxxx" localSheetId="6">[1]!_p1</definedName>
    <definedName name="xxxxx" localSheetId="41">[1]!_p1</definedName>
    <definedName name="xxxxx" localSheetId="8">[1]!_p1</definedName>
    <definedName name="xxxxx" localSheetId="43">[1]!_p1</definedName>
    <definedName name="xxxxx" localSheetId="10">[1]!_p1</definedName>
    <definedName name="xxxxx" localSheetId="37">[1]!_p1</definedName>
    <definedName name="xxxxx" localSheetId="12">[1]!_p1</definedName>
    <definedName name="xxxxx" localSheetId="51">[1]!_p1</definedName>
    <definedName name="xxxxx" localSheetId="14">[1]!_p1</definedName>
    <definedName name="xxxxx" localSheetId="23">[1]!_p1</definedName>
    <definedName name="xxxxx" localSheetId="55">[0]!_p1</definedName>
    <definedName name="xxxxx" localSheetId="47">[1]!_p1</definedName>
    <definedName name="xxxxx" localSheetId="18">[1]!_p1</definedName>
    <definedName name="xxxxx" localSheetId="45">[1]!_p1</definedName>
    <definedName name="xxxxx" localSheetId="16">[1]!_p1</definedName>
    <definedName name="xxxxx">[0]!_p1</definedName>
    <definedName name="xxxxxx" localSheetId="25" hidden="1">{#N/A,#N/A,FALSE,"Banco de Dados"}</definedName>
    <definedName name="xxxxxx" localSheetId="27" hidden="1">{#N/A,#N/A,FALSE,"Banco de Dados"}</definedName>
    <definedName name="xxxxxx" localSheetId="31" hidden="1">{#N/A,#N/A,FALSE,"Banco de Dados"}</definedName>
    <definedName name="xxxxxx" localSheetId="29" hidden="1">{#N/A,#N/A,FALSE,"Banco de Dados"}</definedName>
    <definedName name="xxxxxx" localSheetId="23" hidden="1">{#N/A,#N/A,FALSE,"Banco de Dados"}</definedName>
    <definedName name="xxxxxx" localSheetId="55" hidden="1">{#N/A,#N/A,FALSE,"Banco de Dados"}</definedName>
    <definedName name="xxxxxx" hidden="1">{#N/A,#N/A,FALSE,"Banco de Dados"}</definedName>
    <definedName name="xxxxxx_1" localSheetId="25" hidden="1">{#N/A,#N/A,FALSE,"Banco de Dados"}</definedName>
    <definedName name="xxxxxx_1" localSheetId="27" hidden="1">{#N/A,#N/A,FALSE,"Banco de Dados"}</definedName>
    <definedName name="xxxxxx_1" localSheetId="31" hidden="1">{#N/A,#N/A,FALSE,"Banco de Dados"}</definedName>
    <definedName name="xxxxxx_1" localSheetId="29" hidden="1">{#N/A,#N/A,FALSE,"Banco de Dados"}</definedName>
    <definedName name="xxxxxx_1" localSheetId="23" hidden="1">{#N/A,#N/A,FALSE,"Banco de Dados"}</definedName>
    <definedName name="xxxxxx_1" localSheetId="55" hidden="1">{#N/A,#N/A,FALSE,"Banco de Dados"}</definedName>
    <definedName name="xxxxxx_1" hidden="1">{#N/A,#N/A,FALSE,"Banco de Dados"}</definedName>
    <definedName name="xxxxxx_2" localSheetId="25" hidden="1">{#N/A,#N/A,FALSE,"Banco de Dados"}</definedName>
    <definedName name="xxxxxx_2" localSheetId="27" hidden="1">{#N/A,#N/A,FALSE,"Banco de Dados"}</definedName>
    <definedName name="xxxxxx_2" localSheetId="31" hidden="1">{#N/A,#N/A,FALSE,"Banco de Dados"}</definedName>
    <definedName name="xxxxxx_2" localSheetId="29" hidden="1">{#N/A,#N/A,FALSE,"Banco de Dados"}</definedName>
    <definedName name="xxxxxx_2" localSheetId="23" hidden="1">{#N/A,#N/A,FALSE,"Banco de Dados"}</definedName>
    <definedName name="xxxxxx_2" localSheetId="55" hidden="1">{#N/A,#N/A,FALSE,"Banco de Dados"}</definedName>
    <definedName name="xxxxxx_2" hidden="1">{#N/A,#N/A,FALSE,"Banco de Dados"}</definedName>
    <definedName name="xxxxxx_3" localSheetId="25" hidden="1">{#N/A,#N/A,FALSE,"Banco de Dados"}</definedName>
    <definedName name="xxxxxx_3" localSheetId="27" hidden="1">{#N/A,#N/A,FALSE,"Banco de Dados"}</definedName>
    <definedName name="xxxxxx_3" localSheetId="31" hidden="1">{#N/A,#N/A,FALSE,"Banco de Dados"}</definedName>
    <definedName name="xxxxxx_3" localSheetId="29" hidden="1">{#N/A,#N/A,FALSE,"Banco de Dados"}</definedName>
    <definedName name="xxxxxx_3" localSheetId="23" hidden="1">{#N/A,#N/A,FALSE,"Banco de Dados"}</definedName>
    <definedName name="xxxxxx_3" localSheetId="55" hidden="1">{#N/A,#N/A,FALSE,"Banco de Dados"}</definedName>
    <definedName name="xxxxxx_3" hidden="1">{#N/A,#N/A,FALSE,"Banco de Dados"}</definedName>
    <definedName name="xxxxxx_4" localSheetId="25" hidden="1">{#N/A,#N/A,FALSE,"Banco de Dados"}</definedName>
    <definedName name="xxxxxx_4" localSheetId="27" hidden="1">{#N/A,#N/A,FALSE,"Banco de Dados"}</definedName>
    <definedName name="xxxxxx_4" localSheetId="31" hidden="1">{#N/A,#N/A,FALSE,"Banco de Dados"}</definedName>
    <definedName name="xxxxxx_4" localSheetId="29" hidden="1">{#N/A,#N/A,FALSE,"Banco de Dados"}</definedName>
    <definedName name="xxxxxx_4" localSheetId="23" hidden="1">{#N/A,#N/A,FALSE,"Banco de Dados"}</definedName>
    <definedName name="xxxxxx_4" localSheetId="55" hidden="1">{#N/A,#N/A,FALSE,"Banco de Dados"}</definedName>
    <definedName name="xxxxxx_4" hidden="1">{#N/A,#N/A,FALSE,"Banco de Dados"}</definedName>
    <definedName name="xxxxxx_5" localSheetId="25" hidden="1">{#N/A,#N/A,FALSE,"Banco de Dados"}</definedName>
    <definedName name="xxxxxx_5" localSheetId="27" hidden="1">{#N/A,#N/A,FALSE,"Banco de Dados"}</definedName>
    <definedName name="xxxxxx_5" localSheetId="31" hidden="1">{#N/A,#N/A,FALSE,"Banco de Dados"}</definedName>
    <definedName name="xxxxxx_5" localSheetId="29" hidden="1">{#N/A,#N/A,FALSE,"Banco de Dados"}</definedName>
    <definedName name="xxxxxx_5" localSheetId="23" hidden="1">{#N/A,#N/A,FALSE,"Banco de Dados"}</definedName>
    <definedName name="xxxxxx_5" localSheetId="55" hidden="1">{#N/A,#N/A,FALSE,"Banco de Dados"}</definedName>
    <definedName name="xxxxxx_5" hidden="1">{#N/A,#N/A,FALSE,"Banco de Dados"}</definedName>
    <definedName name="xxxxxxx" localSheetId="39">[1]!____p1</definedName>
    <definedName name="xxxxxxx" localSheetId="20">[1]!____p1</definedName>
    <definedName name="xxxxxxx" localSheetId="4">[1]!____p1</definedName>
    <definedName name="xxxxxxx" localSheetId="25">[1]!____p1</definedName>
    <definedName name="xxxxxxx" localSheetId="27">[1]!____p1</definedName>
    <definedName name="xxxxxxx" localSheetId="31">[1]!____p1</definedName>
    <definedName name="xxxxxxx" localSheetId="35">[1]!____p1</definedName>
    <definedName name="xxxxxxx" localSheetId="33">[1]!____p1</definedName>
    <definedName name="xxxxxxx" localSheetId="53">[1]!____p1</definedName>
    <definedName name="xxxxxxx" localSheetId="29">[1]!____p1</definedName>
    <definedName name="xxxxxxx" localSheetId="49">[1]!____p1</definedName>
    <definedName name="xxxxxxx" localSheetId="6">[1]!____p1</definedName>
    <definedName name="xxxxxxx" localSheetId="41">[1]!____p1</definedName>
    <definedName name="xxxxxxx" localSheetId="8">[1]!____p1</definedName>
    <definedName name="xxxxxxx" localSheetId="43">[1]!____p1</definedName>
    <definedName name="xxxxxxx" localSheetId="10">[1]!____p1</definedName>
    <definedName name="xxxxxxx" localSheetId="37">[1]!____p1</definedName>
    <definedName name="xxxxxxx" localSheetId="12">[1]!____p1</definedName>
    <definedName name="xxxxxxx" localSheetId="51">[1]!____p1</definedName>
    <definedName name="xxxxxxx" localSheetId="14">[1]!____p1</definedName>
    <definedName name="xxxxxxx" localSheetId="23">[1]!____p1</definedName>
    <definedName name="xxxxxxx" localSheetId="55">[0]!____p1</definedName>
    <definedName name="xxxxxxx" localSheetId="47">[1]!____p1</definedName>
    <definedName name="xxxxxxx" localSheetId="18">[1]!____p1</definedName>
    <definedName name="xxxxxxx" localSheetId="45">[1]!____p1</definedName>
    <definedName name="xxxxxxx" localSheetId="16">[1]!____p1</definedName>
    <definedName name="xxxxxxx">[0]!____p1</definedName>
    <definedName name="xxxxxxxxx" localSheetId="39">[1]!____p1</definedName>
    <definedName name="xxxxxxxxx" localSheetId="20">[1]!____p1</definedName>
    <definedName name="xxxxxxxxx" localSheetId="4">[1]!____p1</definedName>
    <definedName name="xxxxxxxxx" localSheetId="25">[1]!____p1</definedName>
    <definedName name="xxxxxxxxx" localSheetId="27">[1]!____p1</definedName>
    <definedName name="xxxxxxxxx" localSheetId="31">[1]!____p1</definedName>
    <definedName name="xxxxxxxxx" localSheetId="35">[1]!____p1</definedName>
    <definedName name="xxxxxxxxx" localSheetId="33">[1]!____p1</definedName>
    <definedName name="xxxxxxxxx" localSheetId="53">[1]!____p1</definedName>
    <definedName name="xxxxxxxxx" localSheetId="29">[1]!____p1</definedName>
    <definedName name="xxxxxxxxx" localSheetId="49">[1]!____p1</definedName>
    <definedName name="xxxxxxxxx" localSheetId="6">[1]!____p1</definedName>
    <definedName name="xxxxxxxxx" localSheetId="41">[1]!____p1</definedName>
    <definedName name="xxxxxxxxx" localSheetId="8">[1]!____p1</definedName>
    <definedName name="xxxxxxxxx" localSheetId="43">[1]!____p1</definedName>
    <definedName name="xxxxxxxxx" localSheetId="10">[1]!____p1</definedName>
    <definedName name="xxxxxxxxx" localSheetId="37">[1]!____p1</definedName>
    <definedName name="xxxxxxxxx" localSheetId="12">[1]!____p1</definedName>
    <definedName name="xxxxxxxxx" localSheetId="51">[1]!____p1</definedName>
    <definedName name="xxxxxxxxx" localSheetId="14">[1]!____p1</definedName>
    <definedName name="xxxxxxxxx" localSheetId="23">[1]!____p1</definedName>
    <definedName name="xxxxxxxxx" localSheetId="55">[0]!____p1</definedName>
    <definedName name="xxxxxxxxx" localSheetId="47">[1]!____p1</definedName>
    <definedName name="xxxxxxxxx" localSheetId="18">[1]!____p1</definedName>
    <definedName name="xxxxxxxxx" localSheetId="45">[1]!____p1</definedName>
    <definedName name="xxxxxxxxx" localSheetId="16">[1]!____p1</definedName>
    <definedName name="xxxxxxxxx">[0]!____p1</definedName>
    <definedName name="xxxxxxxxxx">#REF!</definedName>
    <definedName name="XXXXXXXXXXXXXXXXXXXX">#REF!</definedName>
    <definedName name="XXZADAS" localSheetId="25" hidden="1">{#N/A,#N/A,FALSE,"CARATUL";#N/A,#N/A,FALSE,"PROFIT AND LOSS";#N/A,#N/A,FALSE,"GRAFICO_PBT";#N/A,#N/A,FALSE,"EXPLIC.VARIANTE";#N/A,#N/A,FALSE,"GENERAL EXP.AREA"}</definedName>
    <definedName name="XXZADAS" localSheetId="27" hidden="1">{#N/A,#N/A,FALSE,"CARATUL";#N/A,#N/A,FALSE,"PROFIT AND LOSS";#N/A,#N/A,FALSE,"GRAFICO_PBT";#N/A,#N/A,FALSE,"EXPLIC.VARIANTE";#N/A,#N/A,FALSE,"GENERAL EXP.AREA"}</definedName>
    <definedName name="XXZADAS" localSheetId="31" hidden="1">{#N/A,#N/A,FALSE,"CARATUL";#N/A,#N/A,FALSE,"PROFIT AND LOSS";#N/A,#N/A,FALSE,"GRAFICO_PBT";#N/A,#N/A,FALSE,"EXPLIC.VARIANTE";#N/A,#N/A,FALSE,"GENERAL EXP.AREA"}</definedName>
    <definedName name="XXZADAS" localSheetId="29" hidden="1">{#N/A,#N/A,FALSE,"CARATUL";#N/A,#N/A,FALSE,"PROFIT AND LOSS";#N/A,#N/A,FALSE,"GRAFICO_PBT";#N/A,#N/A,FALSE,"EXPLIC.VARIANTE";#N/A,#N/A,FALSE,"GENERAL EXP.AREA"}</definedName>
    <definedName name="XXZADAS" localSheetId="23" hidden="1">{#N/A,#N/A,FALSE,"CARATUL";#N/A,#N/A,FALSE,"PROFIT AND LOSS";#N/A,#N/A,FALSE,"GRAFICO_PBT";#N/A,#N/A,FALSE,"EXPLIC.VARIANTE";#N/A,#N/A,FALSE,"GENERAL EXP.AREA"}</definedName>
    <definedName name="XXZADAS" localSheetId="55" hidden="1">{#N/A,#N/A,FALSE,"CARATUL";#N/A,#N/A,FALSE,"PROFIT AND LOSS";#N/A,#N/A,FALSE,"GRAFICO_PBT";#N/A,#N/A,FALSE,"EXPLIC.VARIANTE";#N/A,#N/A,FALSE,"GENERAL EXP.AREA"}</definedName>
    <definedName name="XXZADAS" hidden="1">{#N/A,#N/A,FALSE,"CARATUL";#N/A,#N/A,FALSE,"PROFIT AND LOSS";#N/A,#N/A,FALSE,"GRAFICO_PBT";#N/A,#N/A,FALSE,"EXPLIC.VARIANTE";#N/A,#N/A,FALSE,"GENERAL EXP.AREA"}</definedName>
    <definedName name="XXZXZDFST">#REF!</definedName>
    <definedName name="XY">#N/A</definedName>
    <definedName name="xyz" localSheetId="39">[1]!_p1</definedName>
    <definedName name="xyz" localSheetId="20">[1]!_p1</definedName>
    <definedName name="xyz" localSheetId="4">[1]!_p1</definedName>
    <definedName name="xyz" localSheetId="25">[1]!_p1</definedName>
    <definedName name="xyz" localSheetId="27">[1]!_p1</definedName>
    <definedName name="xyz" localSheetId="31">[1]!_p1</definedName>
    <definedName name="xyz" localSheetId="35">[1]!_p1</definedName>
    <definedName name="xyz" localSheetId="33">[1]!_p1</definedName>
    <definedName name="xyz" localSheetId="53">[1]!_p1</definedName>
    <definedName name="xyz" localSheetId="29">[1]!_p1</definedName>
    <definedName name="xyz" localSheetId="49">[1]!_p1</definedName>
    <definedName name="xyz" localSheetId="6">[1]!_p1</definedName>
    <definedName name="xyz" localSheetId="41">[1]!_p1</definedName>
    <definedName name="xyz" localSheetId="8">[1]!_p1</definedName>
    <definedName name="xyz" localSheetId="43">[1]!_p1</definedName>
    <definedName name="xyz" localSheetId="10">[1]!_p1</definedName>
    <definedName name="xyz" localSheetId="37">[1]!_p1</definedName>
    <definedName name="xyz" localSheetId="12">[1]!_p1</definedName>
    <definedName name="xyz" localSheetId="51">[1]!_p1</definedName>
    <definedName name="xyz" localSheetId="14">[1]!_p1</definedName>
    <definedName name="xyz" localSheetId="23">[1]!_p1</definedName>
    <definedName name="xyz" localSheetId="55">[0]!_p1</definedName>
    <definedName name="xyz" localSheetId="47">[1]!_p1</definedName>
    <definedName name="xyz" localSheetId="18">[1]!_p1</definedName>
    <definedName name="xyz" localSheetId="45">[1]!_p1</definedName>
    <definedName name="xyz" localSheetId="16">[1]!_p1</definedName>
    <definedName name="xyz">[0]!_p1</definedName>
    <definedName name="xzc" localSheetId="25" hidden="1">{#N/A,#N/A,FALSE,"CARATUL";#N/A,#N/A,FALSE,"PROFIT AND LOSS";#N/A,#N/A,FALSE,"GRAFICO_PBT";#N/A,#N/A,FALSE,"EXPLIC.VARIANTE";#N/A,#N/A,FALSE,"GENERAL EXP.AREA"}</definedName>
    <definedName name="xzc" localSheetId="27" hidden="1">{#N/A,#N/A,FALSE,"CARATUL";#N/A,#N/A,FALSE,"PROFIT AND LOSS";#N/A,#N/A,FALSE,"GRAFICO_PBT";#N/A,#N/A,FALSE,"EXPLIC.VARIANTE";#N/A,#N/A,FALSE,"GENERAL EXP.AREA"}</definedName>
    <definedName name="xzc" localSheetId="31" hidden="1">{#N/A,#N/A,FALSE,"CARATUL";#N/A,#N/A,FALSE,"PROFIT AND LOSS";#N/A,#N/A,FALSE,"GRAFICO_PBT";#N/A,#N/A,FALSE,"EXPLIC.VARIANTE";#N/A,#N/A,FALSE,"GENERAL EXP.AREA"}</definedName>
    <definedName name="xzc" localSheetId="29" hidden="1">{#N/A,#N/A,FALSE,"CARATUL";#N/A,#N/A,FALSE,"PROFIT AND LOSS";#N/A,#N/A,FALSE,"GRAFICO_PBT";#N/A,#N/A,FALSE,"EXPLIC.VARIANTE";#N/A,#N/A,FALSE,"GENERAL EXP.AREA"}</definedName>
    <definedName name="xzc" localSheetId="23" hidden="1">{#N/A,#N/A,FALSE,"CARATUL";#N/A,#N/A,FALSE,"PROFIT AND LOSS";#N/A,#N/A,FALSE,"GRAFICO_PBT";#N/A,#N/A,FALSE,"EXPLIC.VARIANTE";#N/A,#N/A,FALSE,"GENERAL EXP.AREA"}</definedName>
    <definedName name="xzc" localSheetId="55" hidden="1">{#N/A,#N/A,FALSE,"CARATUL";#N/A,#N/A,FALSE,"PROFIT AND LOSS";#N/A,#N/A,FALSE,"GRAFICO_PBT";#N/A,#N/A,FALSE,"EXPLIC.VARIANTE";#N/A,#N/A,FALSE,"GENERAL EXP.AREA"}</definedName>
    <definedName name="xzc" hidden="1">{#N/A,#N/A,FALSE,"CARATUL";#N/A,#N/A,FALSE,"PROFIT AND LOSS";#N/A,#N/A,FALSE,"GRAFICO_PBT";#N/A,#N/A,FALSE,"EXPLIC.VARIANTE";#N/A,#N/A,FALSE,"GENERAL EXP.AREA"}</definedName>
    <definedName name="xzcvcXZCV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vcXZC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zx" localSheetId="25" hidden="1">{"miles",#N/A,FALSE,"LUCROS E PERDAS (US$ 000)";"hl",#N/A,FALSE,"LUCROS E PERDAS (US$ 000)"}</definedName>
    <definedName name="xzzx" localSheetId="27" hidden="1">{"miles",#N/A,FALSE,"LUCROS E PERDAS (US$ 000)";"hl",#N/A,FALSE,"LUCROS E PERDAS (US$ 000)"}</definedName>
    <definedName name="xzzx" localSheetId="31" hidden="1">{"miles",#N/A,FALSE,"LUCROS E PERDAS (US$ 000)";"hl",#N/A,FALSE,"LUCROS E PERDAS (US$ 000)"}</definedName>
    <definedName name="xzzx" localSheetId="29" hidden="1">{"miles",#N/A,FALSE,"LUCROS E PERDAS (US$ 000)";"hl",#N/A,FALSE,"LUCROS E PERDAS (US$ 000)"}</definedName>
    <definedName name="xzzx" localSheetId="23" hidden="1">{"miles",#N/A,FALSE,"LUCROS E PERDAS (US$ 000)";"hl",#N/A,FALSE,"LUCROS E PERDAS (US$ 000)"}</definedName>
    <definedName name="xzzx" localSheetId="55" hidden="1">{"miles",#N/A,FALSE,"LUCROS E PERDAS (US$ 000)";"hl",#N/A,FALSE,"LUCROS E PERDAS (US$ 000)"}</definedName>
    <definedName name="xzzx" hidden="1">{"miles",#N/A,FALSE,"LUCROS E PERDAS (US$ 000)";"hl",#N/A,FALSE,"LUCROS E PERDAS (US$ 000)"}</definedName>
    <definedName name="X행">#REF!</definedName>
    <definedName name="y" localSheetId="2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27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31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29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23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localSheetId="55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y_1" localSheetId="39">__p1</definedName>
    <definedName name="y_1" localSheetId="20">__p1</definedName>
    <definedName name="y_1" localSheetId="4">__p1</definedName>
    <definedName name="y_1" localSheetId="25">__p1</definedName>
    <definedName name="y_1" localSheetId="27">__p1</definedName>
    <definedName name="y_1" localSheetId="31">__p1</definedName>
    <definedName name="y_1" localSheetId="35">__p1</definedName>
    <definedName name="y_1" localSheetId="33">__p1</definedName>
    <definedName name="y_1" localSheetId="53">__p1</definedName>
    <definedName name="y_1" localSheetId="29">__p1</definedName>
    <definedName name="y_1" localSheetId="49">__p1</definedName>
    <definedName name="y_1" localSheetId="6">__p1</definedName>
    <definedName name="y_1" localSheetId="41">__p1</definedName>
    <definedName name="y_1" localSheetId="8">__p1</definedName>
    <definedName name="y_1" localSheetId="43">__p1</definedName>
    <definedName name="y_1" localSheetId="10">__p1</definedName>
    <definedName name="y_1" localSheetId="37">__p1</definedName>
    <definedName name="y_1" localSheetId="12">__p1</definedName>
    <definedName name="y_1" localSheetId="51">__p1</definedName>
    <definedName name="y_1" localSheetId="14">__p1</definedName>
    <definedName name="y_1" localSheetId="23">__p1</definedName>
    <definedName name="y_1" localSheetId="55">__p1</definedName>
    <definedName name="y_1" localSheetId="47">__p1</definedName>
    <definedName name="y_1" localSheetId="18">__p1</definedName>
    <definedName name="y_1" localSheetId="45">__p1</definedName>
    <definedName name="y_1" localSheetId="16">__p1</definedName>
    <definedName name="y_1">__p1</definedName>
    <definedName name="y_2" localSheetId="39">__p1</definedName>
    <definedName name="y_2" localSheetId="20">__p1</definedName>
    <definedName name="y_2" localSheetId="4">__p1</definedName>
    <definedName name="y_2" localSheetId="25">__p1</definedName>
    <definedName name="y_2" localSheetId="27">__p1</definedName>
    <definedName name="y_2" localSheetId="31">__p1</definedName>
    <definedName name="y_2" localSheetId="35">__p1</definedName>
    <definedName name="y_2" localSheetId="33">__p1</definedName>
    <definedName name="y_2" localSheetId="53">__p1</definedName>
    <definedName name="y_2" localSheetId="29">__p1</definedName>
    <definedName name="y_2" localSheetId="49">__p1</definedName>
    <definedName name="y_2" localSheetId="6">__p1</definedName>
    <definedName name="y_2" localSheetId="41">__p1</definedName>
    <definedName name="y_2" localSheetId="8">__p1</definedName>
    <definedName name="y_2" localSheetId="43">__p1</definedName>
    <definedName name="y_2" localSheetId="10">__p1</definedName>
    <definedName name="y_2" localSheetId="37">__p1</definedName>
    <definedName name="y_2" localSheetId="12">__p1</definedName>
    <definedName name="y_2" localSheetId="51">__p1</definedName>
    <definedName name="y_2" localSheetId="14">__p1</definedName>
    <definedName name="y_2" localSheetId="23">__p1</definedName>
    <definedName name="y_2" localSheetId="55">__p1</definedName>
    <definedName name="y_2" localSheetId="47">__p1</definedName>
    <definedName name="y_2" localSheetId="18">__p1</definedName>
    <definedName name="y_2" localSheetId="45">__p1</definedName>
    <definedName name="y_2" localSheetId="16">__p1</definedName>
    <definedName name="y_2">__p1</definedName>
    <definedName name="y_3" localSheetId="39">__p1</definedName>
    <definedName name="y_3" localSheetId="20">__p1</definedName>
    <definedName name="y_3" localSheetId="4">__p1</definedName>
    <definedName name="y_3" localSheetId="25">__p1</definedName>
    <definedName name="y_3" localSheetId="27">__p1</definedName>
    <definedName name="y_3" localSheetId="31">__p1</definedName>
    <definedName name="y_3" localSheetId="35">__p1</definedName>
    <definedName name="y_3" localSheetId="33">__p1</definedName>
    <definedName name="y_3" localSheetId="53">__p1</definedName>
    <definedName name="y_3" localSheetId="29">__p1</definedName>
    <definedName name="y_3" localSheetId="49">__p1</definedName>
    <definedName name="y_3" localSheetId="6">__p1</definedName>
    <definedName name="y_3" localSheetId="41">__p1</definedName>
    <definedName name="y_3" localSheetId="8">__p1</definedName>
    <definedName name="y_3" localSheetId="43">__p1</definedName>
    <definedName name="y_3" localSheetId="10">__p1</definedName>
    <definedName name="y_3" localSheetId="37">__p1</definedName>
    <definedName name="y_3" localSheetId="12">__p1</definedName>
    <definedName name="y_3" localSheetId="51">__p1</definedName>
    <definedName name="y_3" localSheetId="14">__p1</definedName>
    <definedName name="y_3" localSheetId="23">__p1</definedName>
    <definedName name="y_3" localSheetId="55">__p1</definedName>
    <definedName name="y_3" localSheetId="47">__p1</definedName>
    <definedName name="y_3" localSheetId="18">__p1</definedName>
    <definedName name="y_3" localSheetId="45">__p1</definedName>
    <definedName name="y_3" localSheetId="16">__p1</definedName>
    <definedName name="y_3">__p1</definedName>
    <definedName name="y_4" localSheetId="39">__p1</definedName>
    <definedName name="y_4" localSheetId="20">__p1</definedName>
    <definedName name="y_4" localSheetId="4">__p1</definedName>
    <definedName name="y_4" localSheetId="25">__p1</definedName>
    <definedName name="y_4" localSheetId="27">__p1</definedName>
    <definedName name="y_4" localSheetId="31">__p1</definedName>
    <definedName name="y_4" localSheetId="35">__p1</definedName>
    <definedName name="y_4" localSheetId="33">__p1</definedName>
    <definedName name="y_4" localSheetId="53">__p1</definedName>
    <definedName name="y_4" localSheetId="29">__p1</definedName>
    <definedName name="y_4" localSheetId="49">__p1</definedName>
    <definedName name="y_4" localSheetId="6">__p1</definedName>
    <definedName name="y_4" localSheetId="41">__p1</definedName>
    <definedName name="y_4" localSheetId="8">__p1</definedName>
    <definedName name="y_4" localSheetId="43">__p1</definedName>
    <definedName name="y_4" localSheetId="10">__p1</definedName>
    <definedName name="y_4" localSheetId="37">__p1</definedName>
    <definedName name="y_4" localSheetId="12">__p1</definedName>
    <definedName name="y_4" localSheetId="51">__p1</definedName>
    <definedName name="y_4" localSheetId="14">__p1</definedName>
    <definedName name="y_4" localSheetId="23">__p1</definedName>
    <definedName name="y_4" localSheetId="55">__p1</definedName>
    <definedName name="y_4" localSheetId="47">__p1</definedName>
    <definedName name="y_4" localSheetId="18">__p1</definedName>
    <definedName name="y_4" localSheetId="45">__p1</definedName>
    <definedName name="y_4" localSheetId="16">__p1</definedName>
    <definedName name="y_4">__p1</definedName>
    <definedName name="Yamaha">#REF!</definedName>
    <definedName name="yami" localSheetId="25" hidden="1">{#N/A,#N/A,FALSE,"CARATUL";#N/A,#N/A,FALSE,"PROFIT AND LOSS";#N/A,#N/A,FALSE,"GRAFICO_PBT";#N/A,#N/A,FALSE,"EXPLIC.VARIANTE";#N/A,#N/A,FALSE,"GENERAL EXP.AREA"}</definedName>
    <definedName name="yami" localSheetId="27" hidden="1">{#N/A,#N/A,FALSE,"CARATUL";#N/A,#N/A,FALSE,"PROFIT AND LOSS";#N/A,#N/A,FALSE,"GRAFICO_PBT";#N/A,#N/A,FALSE,"EXPLIC.VARIANTE";#N/A,#N/A,FALSE,"GENERAL EXP.AREA"}</definedName>
    <definedName name="yami" localSheetId="31" hidden="1">{#N/A,#N/A,FALSE,"CARATUL";#N/A,#N/A,FALSE,"PROFIT AND LOSS";#N/A,#N/A,FALSE,"GRAFICO_PBT";#N/A,#N/A,FALSE,"EXPLIC.VARIANTE";#N/A,#N/A,FALSE,"GENERAL EXP.AREA"}</definedName>
    <definedName name="yami" localSheetId="29" hidden="1">{#N/A,#N/A,FALSE,"CARATUL";#N/A,#N/A,FALSE,"PROFIT AND LOSS";#N/A,#N/A,FALSE,"GRAFICO_PBT";#N/A,#N/A,FALSE,"EXPLIC.VARIANTE";#N/A,#N/A,FALSE,"GENERAL EXP.AREA"}</definedName>
    <definedName name="yami" localSheetId="23" hidden="1">{#N/A,#N/A,FALSE,"CARATUL";#N/A,#N/A,FALSE,"PROFIT AND LOSS";#N/A,#N/A,FALSE,"GRAFICO_PBT";#N/A,#N/A,FALSE,"EXPLIC.VARIANTE";#N/A,#N/A,FALSE,"GENERAL EXP.AREA"}</definedName>
    <definedName name="yami" localSheetId="55" hidden="1">{#N/A,#N/A,FALSE,"CARATUL";#N/A,#N/A,FALSE,"PROFIT AND LOSS";#N/A,#N/A,FALSE,"GRAFICO_PBT";#N/A,#N/A,FALSE,"EXPLIC.VARIANTE";#N/A,#N/A,FALSE,"GENERAL EXP.AREA"}</definedName>
    <definedName name="yami" hidden="1">{#N/A,#N/A,FALSE,"CARATUL";#N/A,#N/A,FALSE,"PROFIT AND LOSS";#N/A,#N/A,FALSE,"GRAFICO_PBT";#N/A,#N/A,FALSE,"EXPLIC.VARIANTE";#N/A,#N/A,FALSE,"GENERAL EXP.AREA"}</definedName>
    <definedName name="YAMILA" localSheetId="25" hidden="1">{#N/A,#N/A,FALSE,"CARATUL";#N/A,#N/A,FALSE,"PROFIT AND LOSS";#N/A,#N/A,FALSE,"GRAFICO_PBT";#N/A,#N/A,FALSE,"EXPLIC.VARIANTE";#N/A,#N/A,FALSE,"GENERAL EXP.AREA"}</definedName>
    <definedName name="YAMILA" localSheetId="27" hidden="1">{#N/A,#N/A,FALSE,"CARATUL";#N/A,#N/A,FALSE,"PROFIT AND LOSS";#N/A,#N/A,FALSE,"GRAFICO_PBT";#N/A,#N/A,FALSE,"EXPLIC.VARIANTE";#N/A,#N/A,FALSE,"GENERAL EXP.AREA"}</definedName>
    <definedName name="YAMILA" localSheetId="31" hidden="1">{#N/A,#N/A,FALSE,"CARATUL";#N/A,#N/A,FALSE,"PROFIT AND LOSS";#N/A,#N/A,FALSE,"GRAFICO_PBT";#N/A,#N/A,FALSE,"EXPLIC.VARIANTE";#N/A,#N/A,FALSE,"GENERAL EXP.AREA"}</definedName>
    <definedName name="YAMILA" localSheetId="29" hidden="1">{#N/A,#N/A,FALSE,"CARATUL";#N/A,#N/A,FALSE,"PROFIT AND LOSS";#N/A,#N/A,FALSE,"GRAFICO_PBT";#N/A,#N/A,FALSE,"EXPLIC.VARIANTE";#N/A,#N/A,FALSE,"GENERAL EXP.AREA"}</definedName>
    <definedName name="YAMILA" localSheetId="23" hidden="1">{#N/A,#N/A,FALSE,"CARATUL";#N/A,#N/A,FALSE,"PROFIT AND LOSS";#N/A,#N/A,FALSE,"GRAFICO_PBT";#N/A,#N/A,FALSE,"EXPLIC.VARIANTE";#N/A,#N/A,FALSE,"GENERAL EXP.AREA"}</definedName>
    <definedName name="YAMILA" localSheetId="55" hidden="1">{#N/A,#N/A,FALSE,"CARATUL";#N/A,#N/A,FALSE,"PROFIT AND LOSS";#N/A,#N/A,FALSE,"GRAFICO_PBT";#N/A,#N/A,FALSE,"EXPLIC.VARIANTE";#N/A,#N/A,FALSE,"GENERAL EXP.AREA"}</definedName>
    <definedName name="YAMILA" hidden="1">{#N/A,#N/A,FALSE,"CARATUL";#N/A,#N/A,FALSE,"PROFIT AND LOSS";#N/A,#N/A,FALSE,"GRAFICO_PBT";#N/A,#N/A,FALSE,"EXPLIC.VARIANTE";#N/A,#N/A,FALSE,"GENERAL EXP.AREA"}</definedName>
    <definedName name="ye" localSheetId="25" hidden="1">{#N/A,#N/A,FALSE,"BALLANTINE´S ";#N/A,#N/A,FALSE,"FUNDADOR"}</definedName>
    <definedName name="ye" localSheetId="27" hidden="1">{#N/A,#N/A,FALSE,"BALLANTINE´S ";#N/A,#N/A,FALSE,"FUNDADOR"}</definedName>
    <definedName name="ye" localSheetId="31" hidden="1">{#N/A,#N/A,FALSE,"BALLANTINE´S ";#N/A,#N/A,FALSE,"FUNDADOR"}</definedName>
    <definedName name="ye" localSheetId="29" hidden="1">{#N/A,#N/A,FALSE,"BALLANTINE´S ";#N/A,#N/A,FALSE,"FUNDADOR"}</definedName>
    <definedName name="ye" localSheetId="23" hidden="1">{#N/A,#N/A,FALSE,"BALLANTINE´S ";#N/A,#N/A,FALSE,"FUNDADOR"}</definedName>
    <definedName name="ye" localSheetId="55" hidden="1">{#N/A,#N/A,FALSE,"BALLANTINE´S ";#N/A,#N/A,FALSE,"FUNDADOR"}</definedName>
    <definedName name="ye" hidden="1">{#N/A,#N/A,FALSE,"BALLANTINE´S ";#N/A,#N/A,FALSE,"FUNDADOR"}</definedName>
    <definedName name="YearZelle">#REF!</definedName>
    <definedName name="yedtfhdt">#REF!</definedName>
    <definedName name="yenı" localSheetId="25" hidden="1">{#N/A,#N/A,FALSE,"Sheet1 (2)"}</definedName>
    <definedName name="yenı" localSheetId="27" hidden="1">{#N/A,#N/A,FALSE,"Sheet1 (2)"}</definedName>
    <definedName name="yenı" localSheetId="31" hidden="1">{#N/A,#N/A,FALSE,"Sheet1 (2)"}</definedName>
    <definedName name="yenı" localSheetId="29" hidden="1">{#N/A,#N/A,FALSE,"Sheet1 (2)"}</definedName>
    <definedName name="yenı" localSheetId="23" hidden="1">{#N/A,#N/A,FALSE,"Sheet1 (2)"}</definedName>
    <definedName name="yenı" localSheetId="55" hidden="1">{#N/A,#N/A,FALSE,"Sheet1 (2)"}</definedName>
    <definedName name="yenı" hidden="1">{#N/A,#N/A,FALSE,"Sheet1 (2)"}</definedName>
    <definedName name="yenõ" localSheetId="25" hidden="1">{#N/A,#N/A,FALSE,"Sheet1 (2)"}</definedName>
    <definedName name="yenõ" localSheetId="27" hidden="1">{#N/A,#N/A,FALSE,"Sheet1 (2)"}</definedName>
    <definedName name="yenõ" localSheetId="31" hidden="1">{#N/A,#N/A,FALSE,"Sheet1 (2)"}</definedName>
    <definedName name="yenõ" localSheetId="29" hidden="1">{#N/A,#N/A,FALSE,"Sheet1 (2)"}</definedName>
    <definedName name="yenõ" localSheetId="23" hidden="1">{#N/A,#N/A,FALSE,"Sheet1 (2)"}</definedName>
    <definedName name="yenõ" localSheetId="55" hidden="1">{#N/A,#N/A,FALSE,"Sheet1 (2)"}</definedName>
    <definedName name="yenõ" hidden="1">{#N/A,#N/A,FALSE,"Sheet1 (2)"}</definedName>
    <definedName name="yertytjtdg">#REF!</definedName>
    <definedName name="yeryery">#REF!</definedName>
    <definedName name="yetyet">#REF!</definedName>
    <definedName name="yetyey">#REF!</definedName>
    <definedName name="ygjgyhjtyjt">#REF!</definedName>
    <definedName name="ygwygiuwegw" localSheetId="2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localSheetId="27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localSheetId="3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localSheetId="29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localSheetId="23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localSheetId="5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gwygiuwegw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yh" localSheetId="25" hidden="1">{#N/A,#N/A,FALSE,"BALLANTINE´S ";#N/A,#N/A,FALSE,"FUNDADOR"}</definedName>
    <definedName name="yh" localSheetId="27" hidden="1">{#N/A,#N/A,FALSE,"BALLANTINE´S ";#N/A,#N/A,FALSE,"FUNDADOR"}</definedName>
    <definedName name="yh" localSheetId="31" hidden="1">{#N/A,#N/A,FALSE,"BALLANTINE´S ";#N/A,#N/A,FALSE,"FUNDADOR"}</definedName>
    <definedName name="yh" localSheetId="29" hidden="1">{#N/A,#N/A,FALSE,"BALLANTINE´S ";#N/A,#N/A,FALSE,"FUNDADOR"}</definedName>
    <definedName name="yh" localSheetId="23" hidden="1">{#N/A,#N/A,FALSE,"BALLANTINE´S ";#N/A,#N/A,FALSE,"FUNDADOR"}</definedName>
    <definedName name="yh" localSheetId="55" hidden="1">{#N/A,#N/A,FALSE,"BALLANTINE´S ";#N/A,#N/A,FALSE,"FUNDADOR"}</definedName>
    <definedName name="yh" hidden="1">{#N/A,#N/A,FALSE,"BALLANTINE´S ";#N/A,#N/A,FALSE,"FUNDADOR"}</definedName>
    <definedName name="yhtdutyu">#REF!</definedName>
    <definedName name="yhthrt">#REF!</definedName>
    <definedName name="yi" localSheetId="25" hidden="1">{#N/A,#N/A,FALSE,"BALLANTINE´S ";#N/A,#N/A,FALSE,"FUNDADOR"}</definedName>
    <definedName name="yi" localSheetId="27" hidden="1">{#N/A,#N/A,FALSE,"BALLANTINE´S ";#N/A,#N/A,FALSE,"FUNDADOR"}</definedName>
    <definedName name="yi" localSheetId="31" hidden="1">{#N/A,#N/A,FALSE,"BALLANTINE´S ";#N/A,#N/A,FALSE,"FUNDADOR"}</definedName>
    <definedName name="yi" localSheetId="29" hidden="1">{#N/A,#N/A,FALSE,"BALLANTINE´S ";#N/A,#N/A,FALSE,"FUNDADOR"}</definedName>
    <definedName name="yi" localSheetId="23" hidden="1">{#N/A,#N/A,FALSE,"BALLANTINE´S ";#N/A,#N/A,FALSE,"FUNDADOR"}</definedName>
    <definedName name="yi" localSheetId="55" hidden="1">{#N/A,#N/A,FALSE,"BALLANTINE´S ";#N/A,#N/A,FALSE,"FUNDADOR"}</definedName>
    <definedName name="yi" hidden="1">{#N/A,#N/A,FALSE,"BALLANTINE´S ";#N/A,#N/A,FALSE,"FUNDADOR"}</definedName>
    <definedName name="yiuyi">#REF!</definedName>
    <definedName name="yjhtyhjte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htyhjte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jyuyj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jyuyj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jrtjhrt" localSheetId="25" hidden="1">{"1DhPgAbs",#N/A,FALSE,"dHora";"2DhPgPerc",#N/A,FALSE,"dHora";"3DhPgAbsAcum",#N/A,FALSE,"dHora"}</definedName>
    <definedName name="yjrtjhrt" localSheetId="27" hidden="1">{"1DhPgAbs",#N/A,FALSE,"dHora";"2DhPgPerc",#N/A,FALSE,"dHora";"3DhPgAbsAcum",#N/A,FALSE,"dHora"}</definedName>
    <definedName name="yjrtjhrt" localSheetId="31" hidden="1">{"1DhPgAbs",#N/A,FALSE,"dHora";"2DhPgPerc",#N/A,FALSE,"dHora";"3DhPgAbsAcum",#N/A,FALSE,"dHora"}</definedName>
    <definedName name="yjrtjhrt" localSheetId="29" hidden="1">{"1DhPgAbs",#N/A,FALSE,"dHora";"2DhPgPerc",#N/A,FALSE,"dHora";"3DhPgAbsAcum",#N/A,FALSE,"dHora"}</definedName>
    <definedName name="yjrtjhrt" localSheetId="23" hidden="1">{"1DhPgAbs",#N/A,FALSE,"dHora";"2DhPgPerc",#N/A,FALSE,"dHora";"3DhPgAbsAcum",#N/A,FALSE,"dHora"}</definedName>
    <definedName name="yjrtjhrt" localSheetId="55" hidden="1">{"1DhPgAbs",#N/A,FALSE,"dHora";"2DhPgPerc",#N/A,FALSE,"dHora";"3DhPgAbsAcum",#N/A,FALSE,"dHora"}</definedName>
    <definedName name="yjrtjhrt" hidden="1">{"1DhPgAbs",#N/A,FALSE,"dHora";"2DhPgPerc",#N/A,FALSE,"dHora";"3DhPgAbsAcum",#N/A,FALSE,"dHora"}</definedName>
    <definedName name="yjtyhjtyjh">#REF!</definedName>
    <definedName name="yjtyjt">#REF!</definedName>
    <definedName name="yjtyju" localSheetId="2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localSheetId="2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localSheetId="3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localSheetId="2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localSheetId="2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localSheetId="5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tyju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yjuireuwr5">#REF!</definedName>
    <definedName name="yjytju">#REF!</definedName>
    <definedName name="ykjry" hidden="1">#REF!</definedName>
    <definedName name="YO" localSheetId="25" hidden="1">{#N/A,#N/A,FALSE,"BALLANTINE´S ";#N/A,#N/A,FALSE,"FUNDADOR"}</definedName>
    <definedName name="YO" localSheetId="27" hidden="1">{#N/A,#N/A,FALSE,"BALLANTINE´S ";#N/A,#N/A,FALSE,"FUNDADOR"}</definedName>
    <definedName name="YO" localSheetId="31" hidden="1">{#N/A,#N/A,FALSE,"BALLANTINE´S ";#N/A,#N/A,FALSE,"FUNDADOR"}</definedName>
    <definedName name="YO" localSheetId="29" hidden="1">{#N/A,#N/A,FALSE,"BALLANTINE´S ";#N/A,#N/A,FALSE,"FUNDADOR"}</definedName>
    <definedName name="YO" localSheetId="23" hidden="1">{#N/A,#N/A,FALSE,"BALLANTINE´S ";#N/A,#N/A,FALSE,"FUNDADOR"}</definedName>
    <definedName name="YO" localSheetId="55" hidden="1">{#N/A,#N/A,FALSE,"BALLANTINE´S ";#N/A,#N/A,FALSE,"FUNDADOR"}</definedName>
    <definedName name="YO" hidden="1">{#N/A,#N/A,FALSE,"BALLANTINE´S ";#N/A,#N/A,FALSE,"FUNDADOR"}</definedName>
    <definedName name="youyuot">#REF!</definedName>
    <definedName name="YOYO" localSheetId="25" hidden="1">{#N/A,#N/A,FALSE,"BALLANTINE´S ";#N/A,#N/A,FALSE,"FUNDADOR"}</definedName>
    <definedName name="YOYO" localSheetId="27" hidden="1">{#N/A,#N/A,FALSE,"BALLANTINE´S ";#N/A,#N/A,FALSE,"FUNDADOR"}</definedName>
    <definedName name="YOYO" localSheetId="31" hidden="1">{#N/A,#N/A,FALSE,"BALLANTINE´S ";#N/A,#N/A,FALSE,"FUNDADOR"}</definedName>
    <definedName name="YOYO" localSheetId="29" hidden="1">{#N/A,#N/A,FALSE,"BALLANTINE´S ";#N/A,#N/A,FALSE,"FUNDADOR"}</definedName>
    <definedName name="YOYO" localSheetId="23" hidden="1">{#N/A,#N/A,FALSE,"BALLANTINE´S ";#N/A,#N/A,FALSE,"FUNDADOR"}</definedName>
    <definedName name="YOYO" localSheetId="55" hidden="1">{#N/A,#N/A,FALSE,"BALLANTINE´S ";#N/A,#N/A,FALSE,"FUNDADOR"}</definedName>
    <definedName name="YOYO" hidden="1">{#N/A,#N/A,FALSE,"BALLANTINE´S ";#N/A,#N/A,FALSE,"FUNDADOR"}</definedName>
    <definedName name="YP">#REF!</definedName>
    <definedName name="YR">#REF!</definedName>
    <definedName name="yreyter" localSheetId="25" hidden="1">{"bs",#N/A,FALSE,"Consolidado";"cf",#N/A,FALSE,"Consolidado";"pl_hl",#N/A,FALSE,"Consolidado";"pl_us",#N/A,FALSE,"Consolidado";"Prem1",#N/A,FALSE,"Consolidado"}</definedName>
    <definedName name="yreyter" localSheetId="27" hidden="1">{"bs",#N/A,FALSE,"Consolidado";"cf",#N/A,FALSE,"Consolidado";"pl_hl",#N/A,FALSE,"Consolidado";"pl_us",#N/A,FALSE,"Consolidado";"Prem1",#N/A,FALSE,"Consolidado"}</definedName>
    <definedName name="yreyter" localSheetId="31" hidden="1">{"bs",#N/A,FALSE,"Consolidado";"cf",#N/A,FALSE,"Consolidado";"pl_hl",#N/A,FALSE,"Consolidado";"pl_us",#N/A,FALSE,"Consolidado";"Prem1",#N/A,FALSE,"Consolidado"}</definedName>
    <definedName name="yreyter" localSheetId="29" hidden="1">{"bs",#N/A,FALSE,"Consolidado";"cf",#N/A,FALSE,"Consolidado";"pl_hl",#N/A,FALSE,"Consolidado";"pl_us",#N/A,FALSE,"Consolidado";"Prem1",#N/A,FALSE,"Consolidado"}</definedName>
    <definedName name="yreyter" localSheetId="23" hidden="1">{"bs",#N/A,FALSE,"Consolidado";"cf",#N/A,FALSE,"Consolidado";"pl_hl",#N/A,FALSE,"Consolidado";"pl_us",#N/A,FALSE,"Consolidado";"Prem1",#N/A,FALSE,"Consolidado"}</definedName>
    <definedName name="yreyter" localSheetId="55" hidden="1">{"bs",#N/A,FALSE,"Consolidado";"cf",#N/A,FALSE,"Consolidado";"pl_hl",#N/A,FALSE,"Consolidado";"pl_us",#N/A,FALSE,"Consolidado";"Prem1",#N/A,FALSE,"Consolidado"}</definedName>
    <definedName name="yreyter" hidden="1">{"bs",#N/A,FALSE,"Consolidado";"cf",#N/A,FALSE,"Consolidado";"pl_hl",#N/A,FALSE,"Consolidado";"pl_us",#N/A,FALSE,"Consolidado";"Prem1",#N/A,FALSE,"Consolidado"}</definedName>
    <definedName name="yrt">#REF!</definedName>
    <definedName name="yrtry">#REF!</definedName>
    <definedName name="YS0">#REF!</definedName>
    <definedName name="YT0">#REF!</definedName>
    <definedName name="ytfyt">#N/A</definedName>
    <definedName name="ytjtyj" localSheetId="25" hidden="1">{"'Janeiro'!$A$1:$I$153"}</definedName>
    <definedName name="ytjtyj" localSheetId="27" hidden="1">{"'Janeiro'!$A$1:$I$153"}</definedName>
    <definedName name="ytjtyj" localSheetId="31" hidden="1">{"'Janeiro'!$A$1:$I$153"}</definedName>
    <definedName name="ytjtyj" localSheetId="29" hidden="1">{"'Janeiro'!$A$1:$I$153"}</definedName>
    <definedName name="ytjtyj" localSheetId="23" hidden="1">{"'Janeiro'!$A$1:$I$153"}</definedName>
    <definedName name="ytjtyj" localSheetId="55" hidden="1">{"'Janeiro'!$A$1:$I$153"}</definedName>
    <definedName name="ytjtyj" hidden="1">{"'Janeiro'!$A$1:$I$153"}</definedName>
    <definedName name="ytjtyjher5" localSheetId="25" hidden="1">{"1DhPgAbs",#N/A,FALSE,"dHora";"2DhPgPerc",#N/A,FALSE,"dHora";"3DhPgAbsAcum",#N/A,FALSE,"dHora"}</definedName>
    <definedName name="ytjtyjher5" localSheetId="27" hidden="1">{"1DhPgAbs",#N/A,FALSE,"dHora";"2DhPgPerc",#N/A,FALSE,"dHora";"3DhPgAbsAcum",#N/A,FALSE,"dHora"}</definedName>
    <definedName name="ytjtyjher5" localSheetId="31" hidden="1">{"1DhPgAbs",#N/A,FALSE,"dHora";"2DhPgPerc",#N/A,FALSE,"dHora";"3DhPgAbsAcum",#N/A,FALSE,"dHora"}</definedName>
    <definedName name="ytjtyjher5" localSheetId="29" hidden="1">{"1DhPgAbs",#N/A,FALSE,"dHora";"2DhPgPerc",#N/A,FALSE,"dHora";"3DhPgAbsAcum",#N/A,FALSE,"dHora"}</definedName>
    <definedName name="ytjtyjher5" localSheetId="23" hidden="1">{"1DhPgAbs",#N/A,FALSE,"dHora";"2DhPgPerc",#N/A,FALSE,"dHora";"3DhPgAbsAcum",#N/A,FALSE,"dHora"}</definedName>
    <definedName name="ytjtyjher5" localSheetId="55" hidden="1">{"1DhPgAbs",#N/A,FALSE,"dHora";"2DhPgPerc",#N/A,FALSE,"dHora";"3DhPgAbsAcum",#N/A,FALSE,"dHora"}</definedName>
    <definedName name="ytjtyjher5" hidden="1">{"1DhPgAbs",#N/A,FALSE,"dHora";"2DhPgPerc",#N/A,FALSE,"dHora";"3DhPgAbsAcum",#N/A,FALSE,"dHora"}</definedName>
    <definedName name="ytjtyjrtsuhtr">#REF!</definedName>
    <definedName name="ytjutu">#REF!</definedName>
    <definedName name="ytjuyjuy" localSheetId="25" hidden="1">{"'Janeiro'!$A$1:$I$153"}</definedName>
    <definedName name="ytjuyjuy" localSheetId="27" hidden="1">{"'Janeiro'!$A$1:$I$153"}</definedName>
    <definedName name="ytjuyjuy" localSheetId="31" hidden="1">{"'Janeiro'!$A$1:$I$153"}</definedName>
    <definedName name="ytjuyjuy" localSheetId="29" hidden="1">{"'Janeiro'!$A$1:$I$153"}</definedName>
    <definedName name="ytjuyjuy" localSheetId="23" hidden="1">{"'Janeiro'!$A$1:$I$153"}</definedName>
    <definedName name="ytjuyjuy" localSheetId="55" hidden="1">{"'Janeiro'!$A$1:$I$153"}</definedName>
    <definedName name="ytjuyjuy" hidden="1">{"'Janeiro'!$A$1:$I$153"}</definedName>
    <definedName name="ytjytjuy">#REF!</definedName>
    <definedName name="ytryr" localSheetId="25" hidden="1">{#N/A,#N/A,FALSE,"CARATUL";#N/A,#N/A,FALSE,"PROFIT AND LOSS";#N/A,#N/A,FALSE,"GRAFICO_PBT";#N/A,#N/A,FALSE,"EXPLIC.VARIANTE";#N/A,#N/A,FALSE,"GENERAL EXP.AREA"}</definedName>
    <definedName name="ytryr" localSheetId="27" hidden="1">{#N/A,#N/A,FALSE,"CARATUL";#N/A,#N/A,FALSE,"PROFIT AND LOSS";#N/A,#N/A,FALSE,"GRAFICO_PBT";#N/A,#N/A,FALSE,"EXPLIC.VARIANTE";#N/A,#N/A,FALSE,"GENERAL EXP.AREA"}</definedName>
    <definedName name="ytryr" localSheetId="31" hidden="1">{#N/A,#N/A,FALSE,"CARATUL";#N/A,#N/A,FALSE,"PROFIT AND LOSS";#N/A,#N/A,FALSE,"GRAFICO_PBT";#N/A,#N/A,FALSE,"EXPLIC.VARIANTE";#N/A,#N/A,FALSE,"GENERAL EXP.AREA"}</definedName>
    <definedName name="ytryr" localSheetId="29" hidden="1">{#N/A,#N/A,FALSE,"CARATUL";#N/A,#N/A,FALSE,"PROFIT AND LOSS";#N/A,#N/A,FALSE,"GRAFICO_PBT";#N/A,#N/A,FALSE,"EXPLIC.VARIANTE";#N/A,#N/A,FALSE,"GENERAL EXP.AREA"}</definedName>
    <definedName name="ytryr" localSheetId="23" hidden="1">{#N/A,#N/A,FALSE,"CARATUL";#N/A,#N/A,FALSE,"PROFIT AND LOSS";#N/A,#N/A,FALSE,"GRAFICO_PBT";#N/A,#N/A,FALSE,"EXPLIC.VARIANTE";#N/A,#N/A,FALSE,"GENERAL EXP.AREA"}</definedName>
    <definedName name="ytryr" localSheetId="55" hidden="1">{#N/A,#N/A,FALSE,"CARATUL";#N/A,#N/A,FALSE,"PROFIT AND LOSS";#N/A,#N/A,FALSE,"GRAFICO_PBT";#N/A,#N/A,FALSE,"EXPLIC.VARIANTE";#N/A,#N/A,FALSE,"GENERAL EXP.AREA"}</definedName>
    <definedName name="ytryr" hidden="1">{#N/A,#N/A,FALSE,"CARATUL";#N/A,#N/A,FALSE,"PROFIT AND LOSS";#N/A,#N/A,FALSE,"GRAFICO_PBT";#N/A,#N/A,FALSE,"EXPLIC.VARIANTE";#N/A,#N/A,FALSE,"GENERAL EXP.AREA"}</definedName>
    <definedName name="ytrytjngh">#REF!</definedName>
    <definedName name="ytutyduy">#REF!</definedName>
    <definedName name="ytuytduy">#REF!</definedName>
    <definedName name="yu">#REF!</definedName>
    <definedName name="yu6ytu">#REF!</definedName>
    <definedName name="yuer5yw4">#REF!</definedName>
    <definedName name="YUI" localSheetId="39">[1]!_p1</definedName>
    <definedName name="YUI" localSheetId="20">[1]!_p1</definedName>
    <definedName name="YUI" localSheetId="4">[1]!_p1</definedName>
    <definedName name="YUI" localSheetId="25">[1]!_p1</definedName>
    <definedName name="YUI" localSheetId="27">[1]!_p1</definedName>
    <definedName name="YUI" localSheetId="31">[1]!_p1</definedName>
    <definedName name="YUI" localSheetId="35">[1]!_p1</definedName>
    <definedName name="YUI" localSheetId="33">[1]!_p1</definedName>
    <definedName name="YUI" localSheetId="53">[1]!_p1</definedName>
    <definedName name="YUI" localSheetId="29">[1]!_p1</definedName>
    <definedName name="YUI" localSheetId="49">[1]!_p1</definedName>
    <definedName name="YUI" localSheetId="6">[1]!_p1</definedName>
    <definedName name="YUI" localSheetId="41">[1]!_p1</definedName>
    <definedName name="YUI" localSheetId="8">[1]!_p1</definedName>
    <definedName name="YUI" localSheetId="43">[1]!_p1</definedName>
    <definedName name="YUI" localSheetId="10">[1]!_p1</definedName>
    <definedName name="YUI" localSheetId="37">[1]!_p1</definedName>
    <definedName name="YUI" localSheetId="12">[1]!_p1</definedName>
    <definedName name="YUI" localSheetId="51">[1]!_p1</definedName>
    <definedName name="YUI" localSheetId="14">[1]!_p1</definedName>
    <definedName name="YUI" localSheetId="23">[1]!_p1</definedName>
    <definedName name="YUI" localSheetId="55">[0]!_p1</definedName>
    <definedName name="YUI" localSheetId="47">[1]!_p1</definedName>
    <definedName name="YUI" localSheetId="18">[1]!_p1</definedName>
    <definedName name="YUI" localSheetId="45">[1]!_p1</definedName>
    <definedName name="YUI" localSheetId="16">[1]!_p1</definedName>
    <definedName name="YUI">[0]!_p1</definedName>
    <definedName name="yuiu">#REF!</definedName>
    <definedName name="yuiuto">#REF!</definedName>
    <definedName name="yuiuyi">#REF!</definedName>
    <definedName name="yuiyuiu" localSheetId="25" hidden="1">{"1DhPgAbs",#N/A,FALSE,"dHora";"2DhPgPerc",#N/A,FALSE,"dHora";"3DhPgAbsAcum",#N/A,FALSE,"dHora"}</definedName>
    <definedName name="yuiyuiu" localSheetId="27" hidden="1">{"1DhPgAbs",#N/A,FALSE,"dHora";"2DhPgPerc",#N/A,FALSE,"dHora";"3DhPgAbsAcum",#N/A,FALSE,"dHora"}</definedName>
    <definedName name="yuiyuiu" localSheetId="31" hidden="1">{"1DhPgAbs",#N/A,FALSE,"dHora";"2DhPgPerc",#N/A,FALSE,"dHora";"3DhPgAbsAcum",#N/A,FALSE,"dHora"}</definedName>
    <definedName name="yuiyuiu" localSheetId="29" hidden="1">{"1DhPgAbs",#N/A,FALSE,"dHora";"2DhPgPerc",#N/A,FALSE,"dHora";"3DhPgAbsAcum",#N/A,FALSE,"dHora"}</definedName>
    <definedName name="yuiyuiu" localSheetId="23" hidden="1">{"1DhPgAbs",#N/A,FALSE,"dHora";"2DhPgPerc",#N/A,FALSE,"dHora";"3DhPgAbsAcum",#N/A,FALSE,"dHora"}</definedName>
    <definedName name="yuiyuiu" localSheetId="55" hidden="1">{"1DhPgAbs",#N/A,FALSE,"dHora";"2DhPgPerc",#N/A,FALSE,"dHora";"3DhPgAbsAcum",#N/A,FALSE,"dHora"}</definedName>
    <definedName name="yuiyuiu" hidden="1">{"1DhPgAbs",#N/A,FALSE,"dHora";"2DhPgPerc",#N/A,FALSE,"dHora";"3DhPgAbsAcum",#N/A,FALSE,"dHora"}</definedName>
    <definedName name="yujtyu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jtyutdyudt">#REF!</definedName>
    <definedName name="yukyuk">#REF!</definedName>
    <definedName name="yuoyui">#REF!</definedName>
    <definedName name="YUR">#REF!</definedName>
    <definedName name="yuttuy">#REF!</definedName>
    <definedName name="YUTUYUTU" localSheetId="2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localSheetId="2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localSheetId="3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localSheetId="2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localSheetId="2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localSheetId="5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UYUTU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yuty">#REF!</definedName>
    <definedName name="yuuu" localSheetId="39">[1]!_p1</definedName>
    <definedName name="yuuu" localSheetId="20">[1]!_p1</definedName>
    <definedName name="yuuu" localSheetId="4">[1]!_p1</definedName>
    <definedName name="yuuu" localSheetId="25">[1]!_p1</definedName>
    <definedName name="yuuu" localSheetId="27">[1]!_p1</definedName>
    <definedName name="yuuu" localSheetId="31">[1]!_p1</definedName>
    <definedName name="yuuu" localSheetId="35">[1]!_p1</definedName>
    <definedName name="yuuu" localSheetId="33">[1]!_p1</definedName>
    <definedName name="yuuu" localSheetId="53">[1]!_p1</definedName>
    <definedName name="yuuu" localSheetId="29">[1]!_p1</definedName>
    <definedName name="yuuu" localSheetId="49">[1]!_p1</definedName>
    <definedName name="yuuu" localSheetId="6">[1]!_p1</definedName>
    <definedName name="yuuu" localSheetId="41">[1]!_p1</definedName>
    <definedName name="yuuu" localSheetId="8">[1]!_p1</definedName>
    <definedName name="yuuu" localSheetId="43">[1]!_p1</definedName>
    <definedName name="yuuu" localSheetId="10">[1]!_p1</definedName>
    <definedName name="yuuu" localSheetId="37">[1]!_p1</definedName>
    <definedName name="yuuu" localSheetId="12">[1]!_p1</definedName>
    <definedName name="yuuu" localSheetId="51">[1]!_p1</definedName>
    <definedName name="yuuu" localSheetId="14">[1]!_p1</definedName>
    <definedName name="yuuu" localSheetId="23">[1]!_p1</definedName>
    <definedName name="yuuu" localSheetId="55">[0]!_p1</definedName>
    <definedName name="yuuu" localSheetId="47">[1]!_p1</definedName>
    <definedName name="yuuu" localSheetId="18">[1]!_p1</definedName>
    <definedName name="yuuu" localSheetId="45">[1]!_p1</definedName>
    <definedName name="yuuu" localSheetId="16">[1]!_p1</definedName>
    <definedName name="yuuu">[0]!_p1</definedName>
    <definedName name="yuytuytu">#REF!</definedName>
    <definedName name="YY">#REF!</definedName>
    <definedName name="yyy">#REF!</definedName>
    <definedName name="yyyy" localSheetId="39">[1]!_p1</definedName>
    <definedName name="yyyy" localSheetId="20">[1]!_p1</definedName>
    <definedName name="yyyy" localSheetId="4">[1]!_p1</definedName>
    <definedName name="yyyy" localSheetId="25">[1]!_p1</definedName>
    <definedName name="yyyy" localSheetId="27">[1]!_p1</definedName>
    <definedName name="yyyy" localSheetId="31">[1]!_p1</definedName>
    <definedName name="yyyy" localSheetId="35">[1]!_p1</definedName>
    <definedName name="yyyy" localSheetId="33">[1]!_p1</definedName>
    <definedName name="yyyy" localSheetId="53">[1]!_p1</definedName>
    <definedName name="yyyy" localSheetId="29">[1]!_p1</definedName>
    <definedName name="yyyy" localSheetId="49">[1]!_p1</definedName>
    <definedName name="yyyy" localSheetId="6">[1]!_p1</definedName>
    <definedName name="yyyy" localSheetId="41">[1]!_p1</definedName>
    <definedName name="yyyy" localSheetId="8">[1]!_p1</definedName>
    <definedName name="yyyy" localSheetId="43">[1]!_p1</definedName>
    <definedName name="yyyy" localSheetId="10">[1]!_p1</definedName>
    <definedName name="yyyy" localSheetId="37">[1]!_p1</definedName>
    <definedName name="yyyy" localSheetId="12">[1]!_p1</definedName>
    <definedName name="yyyy" localSheetId="51">[1]!_p1</definedName>
    <definedName name="yyyy" localSheetId="14">[1]!_p1</definedName>
    <definedName name="yyyy" localSheetId="23">[1]!_p1</definedName>
    <definedName name="yyyy" localSheetId="55">[0]!_p1</definedName>
    <definedName name="yyyy" localSheetId="47">[1]!_p1</definedName>
    <definedName name="yyyy" localSheetId="18">[1]!_p1</definedName>
    <definedName name="yyyy" localSheetId="45">[1]!_p1</definedName>
    <definedName name="yyyy" localSheetId="16">[1]!_p1</definedName>
    <definedName name="yyyy">[0]!_p1</definedName>
    <definedName name="YYYYY">#REF!</definedName>
    <definedName name="yyyyyyyy" localSheetId="39">[1]!_p1</definedName>
    <definedName name="yyyyyyyy" localSheetId="20">[1]!_p1</definedName>
    <definedName name="yyyyyyyy" localSheetId="4">[1]!_p1</definedName>
    <definedName name="yyyyyyyy" localSheetId="25">[1]!_p1</definedName>
    <definedName name="yyyyyyyy" localSheetId="27">[1]!_p1</definedName>
    <definedName name="yyyyyyyy" localSheetId="31">[1]!_p1</definedName>
    <definedName name="yyyyyyyy" localSheetId="35">[1]!_p1</definedName>
    <definedName name="yyyyyyyy" localSheetId="33">[1]!_p1</definedName>
    <definedName name="yyyyyyyy" localSheetId="53">[1]!_p1</definedName>
    <definedName name="yyyyyyyy" localSheetId="29">[1]!_p1</definedName>
    <definedName name="yyyyyyyy" localSheetId="49">[1]!_p1</definedName>
    <definedName name="yyyyyyyy" localSheetId="6">[1]!_p1</definedName>
    <definedName name="yyyyyyyy" localSheetId="41">[1]!_p1</definedName>
    <definedName name="yyyyyyyy" localSheetId="8">[1]!_p1</definedName>
    <definedName name="yyyyyyyy" localSheetId="43">[1]!_p1</definedName>
    <definedName name="yyyyyyyy" localSheetId="10">[1]!_p1</definedName>
    <definedName name="yyyyyyyy" localSheetId="37">[1]!_p1</definedName>
    <definedName name="yyyyyyyy" localSheetId="12">[1]!_p1</definedName>
    <definedName name="yyyyyyyy" localSheetId="51">[1]!_p1</definedName>
    <definedName name="yyyyyyyy" localSheetId="14">[1]!_p1</definedName>
    <definedName name="yyyyyyyy" localSheetId="23">[1]!_p1</definedName>
    <definedName name="yyyyyyyy" localSheetId="55">[0]!_p1</definedName>
    <definedName name="yyyyyyyy" localSheetId="47">[1]!_p1</definedName>
    <definedName name="yyyyyyyy" localSheetId="18">[1]!_p1</definedName>
    <definedName name="yyyyyyyy" localSheetId="45">[1]!_p1</definedName>
    <definedName name="yyyyyyyy" localSheetId="16">[1]!_p1</definedName>
    <definedName name="yyyyyyyy">[0]!_p1</definedName>
    <definedName name="yyyyyyyyy" localSheetId="39">[1]!_p1</definedName>
    <definedName name="yyyyyyyyy" localSheetId="20">[1]!_p1</definedName>
    <definedName name="yyyyyyyyy" localSheetId="4">[1]!_p1</definedName>
    <definedName name="yyyyyyyyy" localSheetId="25">[1]!_p1</definedName>
    <definedName name="yyyyyyyyy" localSheetId="27">[1]!_p1</definedName>
    <definedName name="yyyyyyyyy" localSheetId="31">[1]!_p1</definedName>
    <definedName name="yyyyyyyyy" localSheetId="35">[1]!_p1</definedName>
    <definedName name="yyyyyyyyy" localSheetId="33">[1]!_p1</definedName>
    <definedName name="yyyyyyyyy" localSheetId="53">[1]!_p1</definedName>
    <definedName name="yyyyyyyyy" localSheetId="29">[1]!_p1</definedName>
    <definedName name="yyyyyyyyy" localSheetId="49">[1]!_p1</definedName>
    <definedName name="yyyyyyyyy" localSheetId="6">[1]!_p1</definedName>
    <definedName name="yyyyyyyyy" localSheetId="41">[1]!_p1</definedName>
    <definedName name="yyyyyyyyy" localSheetId="8">[1]!_p1</definedName>
    <definedName name="yyyyyyyyy" localSheetId="43">[1]!_p1</definedName>
    <definedName name="yyyyyyyyy" localSheetId="10">[1]!_p1</definedName>
    <definedName name="yyyyyyyyy" localSheetId="37">[1]!_p1</definedName>
    <definedName name="yyyyyyyyy" localSheetId="12">[1]!_p1</definedName>
    <definedName name="yyyyyyyyy" localSheetId="51">[1]!_p1</definedName>
    <definedName name="yyyyyyyyy" localSheetId="14">[1]!_p1</definedName>
    <definedName name="yyyyyyyyy" localSheetId="23">[1]!_p1</definedName>
    <definedName name="yyyyyyyyy" localSheetId="55">[0]!_p1</definedName>
    <definedName name="yyyyyyyyy" localSheetId="47">[1]!_p1</definedName>
    <definedName name="yyyyyyyyy" localSheetId="18">[1]!_p1</definedName>
    <definedName name="yyyyyyyyy" localSheetId="45">[1]!_p1</definedName>
    <definedName name="yyyyyyyyy" localSheetId="16">[1]!_p1</definedName>
    <definedName name="yyyyyyyyy">[0]!_p1</definedName>
    <definedName name="yyyyyyyyyy" localSheetId="39">[1]!_p1</definedName>
    <definedName name="yyyyyyyyyy" localSheetId="20">[1]!_p1</definedName>
    <definedName name="yyyyyyyyyy" localSheetId="4">[1]!_p1</definedName>
    <definedName name="yyyyyyyyyy" localSheetId="25">[1]!_p1</definedName>
    <definedName name="yyyyyyyyyy" localSheetId="27">[1]!_p1</definedName>
    <definedName name="yyyyyyyyyy" localSheetId="31">[1]!_p1</definedName>
    <definedName name="yyyyyyyyyy" localSheetId="35">[1]!_p1</definedName>
    <definedName name="yyyyyyyyyy" localSheetId="33">[1]!_p1</definedName>
    <definedName name="yyyyyyyyyy" localSheetId="53">[1]!_p1</definedName>
    <definedName name="yyyyyyyyyy" localSheetId="29">[1]!_p1</definedName>
    <definedName name="yyyyyyyyyy" localSheetId="49">[1]!_p1</definedName>
    <definedName name="yyyyyyyyyy" localSheetId="6">[1]!_p1</definedName>
    <definedName name="yyyyyyyyyy" localSheetId="41">[1]!_p1</definedName>
    <definedName name="yyyyyyyyyy" localSheetId="8">[1]!_p1</definedName>
    <definedName name="yyyyyyyyyy" localSheetId="43">[1]!_p1</definedName>
    <definedName name="yyyyyyyyyy" localSheetId="10">[1]!_p1</definedName>
    <definedName name="yyyyyyyyyy" localSheetId="37">[1]!_p1</definedName>
    <definedName name="yyyyyyyyyy" localSheetId="12">[1]!_p1</definedName>
    <definedName name="yyyyyyyyyy" localSheetId="51">[1]!_p1</definedName>
    <definedName name="yyyyyyyyyy" localSheetId="14">[1]!_p1</definedName>
    <definedName name="yyyyyyyyyy" localSheetId="23">[1]!_p1</definedName>
    <definedName name="yyyyyyyyyy" localSheetId="55">[0]!_p1</definedName>
    <definedName name="yyyyyyyyyy" localSheetId="47">[1]!_p1</definedName>
    <definedName name="yyyyyyyyyy" localSheetId="18">[1]!_p1</definedName>
    <definedName name="yyyyyyyyyy" localSheetId="45">[1]!_p1</definedName>
    <definedName name="yyyyyyyyyy" localSheetId="16">[1]!_p1</definedName>
    <definedName name="yyyyyyyyyy">[0]!_p1</definedName>
    <definedName name="yyyyyyyyyyyyyyy" localSheetId="39">[1]!_p1</definedName>
    <definedName name="yyyyyyyyyyyyyyy" localSheetId="20">[1]!_p1</definedName>
    <definedName name="yyyyyyyyyyyyyyy" localSheetId="4">[1]!_p1</definedName>
    <definedName name="yyyyyyyyyyyyyyy" localSheetId="25">[1]!_p1</definedName>
    <definedName name="yyyyyyyyyyyyyyy" localSheetId="27">[1]!_p1</definedName>
    <definedName name="yyyyyyyyyyyyyyy" localSheetId="31">[1]!_p1</definedName>
    <definedName name="yyyyyyyyyyyyyyy" localSheetId="35">[1]!_p1</definedName>
    <definedName name="yyyyyyyyyyyyyyy" localSheetId="33">[1]!_p1</definedName>
    <definedName name="yyyyyyyyyyyyyyy" localSheetId="53">[1]!_p1</definedName>
    <definedName name="yyyyyyyyyyyyyyy" localSheetId="29">[1]!_p1</definedName>
    <definedName name="yyyyyyyyyyyyyyy" localSheetId="49">[1]!_p1</definedName>
    <definedName name="yyyyyyyyyyyyyyy" localSheetId="6">[1]!_p1</definedName>
    <definedName name="yyyyyyyyyyyyyyy" localSheetId="41">[1]!_p1</definedName>
    <definedName name="yyyyyyyyyyyyyyy" localSheetId="8">[1]!_p1</definedName>
    <definedName name="yyyyyyyyyyyyyyy" localSheetId="43">[1]!_p1</definedName>
    <definedName name="yyyyyyyyyyyyyyy" localSheetId="10">[1]!_p1</definedName>
    <definedName name="yyyyyyyyyyyyyyy" localSheetId="37">[1]!_p1</definedName>
    <definedName name="yyyyyyyyyyyyyyy" localSheetId="12">[1]!_p1</definedName>
    <definedName name="yyyyyyyyyyyyyyy" localSheetId="51">[1]!_p1</definedName>
    <definedName name="yyyyyyyyyyyyyyy" localSheetId="14">[1]!_p1</definedName>
    <definedName name="yyyyyyyyyyyyyyy" localSheetId="23">[1]!_p1</definedName>
    <definedName name="yyyyyyyyyyyyyyy" localSheetId="55">[0]!_p1</definedName>
    <definedName name="yyyyyyyyyyyyyyy" localSheetId="47">[1]!_p1</definedName>
    <definedName name="yyyyyyyyyyyyyyy" localSheetId="18">[1]!_p1</definedName>
    <definedName name="yyyyyyyyyyyyyyy" localSheetId="45">[1]!_p1</definedName>
    <definedName name="yyyyyyyyyyyyyyy" localSheetId="16">[1]!_p1</definedName>
    <definedName name="yyyyyyyyyyyyyyy">[0]!_p1</definedName>
    <definedName name="yyyyyyyyyyyyyyyuuu" localSheetId="39">[1]!_p1</definedName>
    <definedName name="yyyyyyyyyyyyyyyuuu" localSheetId="20">[1]!_p1</definedName>
    <definedName name="yyyyyyyyyyyyyyyuuu" localSheetId="4">[1]!_p1</definedName>
    <definedName name="yyyyyyyyyyyyyyyuuu" localSheetId="25">[1]!_p1</definedName>
    <definedName name="yyyyyyyyyyyyyyyuuu" localSheetId="27">[1]!_p1</definedName>
    <definedName name="yyyyyyyyyyyyyyyuuu" localSheetId="31">[1]!_p1</definedName>
    <definedName name="yyyyyyyyyyyyyyyuuu" localSheetId="35">[1]!_p1</definedName>
    <definedName name="yyyyyyyyyyyyyyyuuu" localSheetId="33">[1]!_p1</definedName>
    <definedName name="yyyyyyyyyyyyyyyuuu" localSheetId="53">[1]!_p1</definedName>
    <definedName name="yyyyyyyyyyyyyyyuuu" localSheetId="29">[1]!_p1</definedName>
    <definedName name="yyyyyyyyyyyyyyyuuu" localSheetId="49">[1]!_p1</definedName>
    <definedName name="yyyyyyyyyyyyyyyuuu" localSheetId="6">[1]!_p1</definedName>
    <definedName name="yyyyyyyyyyyyyyyuuu" localSheetId="41">[1]!_p1</definedName>
    <definedName name="yyyyyyyyyyyyyyyuuu" localSheetId="8">[1]!_p1</definedName>
    <definedName name="yyyyyyyyyyyyyyyuuu" localSheetId="43">[1]!_p1</definedName>
    <definedName name="yyyyyyyyyyyyyyyuuu" localSheetId="10">[1]!_p1</definedName>
    <definedName name="yyyyyyyyyyyyyyyuuu" localSheetId="37">[1]!_p1</definedName>
    <definedName name="yyyyyyyyyyyyyyyuuu" localSheetId="12">[1]!_p1</definedName>
    <definedName name="yyyyyyyyyyyyyyyuuu" localSheetId="51">[1]!_p1</definedName>
    <definedName name="yyyyyyyyyyyyyyyuuu" localSheetId="14">[1]!_p1</definedName>
    <definedName name="yyyyyyyyyyyyyyyuuu" localSheetId="23">[1]!_p1</definedName>
    <definedName name="yyyyyyyyyyyyyyyuuu" localSheetId="55">[0]!_p1</definedName>
    <definedName name="yyyyyyyyyyyyyyyuuu" localSheetId="47">[1]!_p1</definedName>
    <definedName name="yyyyyyyyyyyyyyyuuu" localSheetId="18">[1]!_p1</definedName>
    <definedName name="yyyyyyyyyyyyyyyuuu" localSheetId="45">[1]!_p1</definedName>
    <definedName name="yyyyyyyyyyyyyyyuuu" localSheetId="16">[1]!_p1</definedName>
    <definedName name="yyyyyyyyyyyyyyyuuu">[0]!_p1</definedName>
    <definedName name="yyyyyyyyyyyyyyyyyyyyyy">#REF!</definedName>
    <definedName name="z">#REF!</definedName>
    <definedName name="z\sdfh" localSheetId="39">[1]!____p1</definedName>
    <definedName name="z\sdfh" localSheetId="20">[1]!____p1</definedName>
    <definedName name="z\sdfh" localSheetId="4">[1]!____p1</definedName>
    <definedName name="z\sdfh" localSheetId="25">[1]!____p1</definedName>
    <definedName name="z\sdfh" localSheetId="27">[1]!____p1</definedName>
    <definedName name="z\sdfh" localSheetId="31">[1]!____p1</definedName>
    <definedName name="z\sdfh" localSheetId="35">[1]!____p1</definedName>
    <definedName name="z\sdfh" localSheetId="33">[1]!____p1</definedName>
    <definedName name="z\sdfh" localSheetId="53">[1]!____p1</definedName>
    <definedName name="z\sdfh" localSheetId="29">[1]!____p1</definedName>
    <definedName name="z\sdfh" localSheetId="49">[1]!____p1</definedName>
    <definedName name="z\sdfh" localSheetId="6">[1]!____p1</definedName>
    <definedName name="z\sdfh" localSheetId="41">[1]!____p1</definedName>
    <definedName name="z\sdfh" localSheetId="8">[1]!____p1</definedName>
    <definedName name="z\sdfh" localSheetId="43">[1]!____p1</definedName>
    <definedName name="z\sdfh" localSheetId="10">[1]!____p1</definedName>
    <definedName name="z\sdfh" localSheetId="37">[1]!____p1</definedName>
    <definedName name="z\sdfh" localSheetId="12">[1]!____p1</definedName>
    <definedName name="z\sdfh" localSheetId="51">[1]!____p1</definedName>
    <definedName name="z\sdfh" localSheetId="14">[1]!____p1</definedName>
    <definedName name="z\sdfh" localSheetId="23">[1]!____p1</definedName>
    <definedName name="z\sdfh" localSheetId="55">[0]!____p1</definedName>
    <definedName name="z\sdfh" localSheetId="47">[1]!____p1</definedName>
    <definedName name="z\sdfh" localSheetId="18">[1]!____p1</definedName>
    <definedName name="z\sdfh" localSheetId="45">[1]!____p1</definedName>
    <definedName name="z\sdfh" localSheetId="16">[1]!____p1</definedName>
    <definedName name="z\sdfh">[0]!____p1</definedName>
    <definedName name="Z_B9D99722_57E2_11D8_A692_009027579BC2_.wvu.Rows" hidden="1">#REF!,#REF!,#REF!,#REF!,#REF!,#REF!,#REF!,#REF!,#REF!</definedName>
    <definedName name="Z_BDB4B167_E3AA_11D7_8D7A_00B0D08F20DC_.wvu.PrintArea" hidden="1">#REF!</definedName>
    <definedName name="Z_DDACF7D5_98EC_11D6_A478_00508BCF71F4_.wvu.PrintArea" hidden="1">#REF!</definedName>
    <definedName name="Z_DEE952E1_FD1C_11D4_ADB1_00D0B74E2E7F_.wvu.Rows" hidden="1">#REF!</definedName>
    <definedName name="za" localSheetId="25" hidden="1">{#N/A,#N/A,FALSE,"BALLANTINE´S ";#N/A,#N/A,FALSE,"FUNDADOR"}</definedName>
    <definedName name="za" localSheetId="27" hidden="1">{#N/A,#N/A,FALSE,"BALLANTINE´S ";#N/A,#N/A,FALSE,"FUNDADOR"}</definedName>
    <definedName name="za" localSheetId="31" hidden="1">{#N/A,#N/A,FALSE,"BALLANTINE´S ";#N/A,#N/A,FALSE,"FUNDADOR"}</definedName>
    <definedName name="za" localSheetId="29" hidden="1">{#N/A,#N/A,FALSE,"BALLANTINE´S ";#N/A,#N/A,FALSE,"FUNDADOR"}</definedName>
    <definedName name="za" localSheetId="23" hidden="1">{#N/A,#N/A,FALSE,"BALLANTINE´S ";#N/A,#N/A,FALSE,"FUNDADOR"}</definedName>
    <definedName name="za" localSheetId="55" hidden="1">{#N/A,#N/A,FALSE,"BALLANTINE´S ";#N/A,#N/A,FALSE,"FUNDADOR"}</definedName>
    <definedName name="za" hidden="1">{#N/A,#N/A,FALSE,"BALLANTINE´S ";#N/A,#N/A,FALSE,"FUNDADOR"}</definedName>
    <definedName name="zbcxbsdf">#REF!</definedName>
    <definedName name="zbm">#REF!</definedName>
    <definedName name="zcczxz" localSheetId="25" hidden="1">{"bs",#N/A,FALSE,"Consolidado";"cf",#N/A,FALSE,"Consolidado";"pl_hl",#N/A,FALSE,"Consolidado";"pl_us",#N/A,FALSE,"Consolidado";"Prem1",#N/A,FALSE,"Consolidado"}</definedName>
    <definedName name="zcczxz" localSheetId="27" hidden="1">{"bs",#N/A,FALSE,"Consolidado";"cf",#N/A,FALSE,"Consolidado";"pl_hl",#N/A,FALSE,"Consolidado";"pl_us",#N/A,FALSE,"Consolidado";"Prem1",#N/A,FALSE,"Consolidado"}</definedName>
    <definedName name="zcczxz" localSheetId="31" hidden="1">{"bs",#N/A,FALSE,"Consolidado";"cf",#N/A,FALSE,"Consolidado";"pl_hl",#N/A,FALSE,"Consolidado";"pl_us",#N/A,FALSE,"Consolidado";"Prem1",#N/A,FALSE,"Consolidado"}</definedName>
    <definedName name="zcczxz" localSheetId="29" hidden="1">{"bs",#N/A,FALSE,"Consolidado";"cf",#N/A,FALSE,"Consolidado";"pl_hl",#N/A,FALSE,"Consolidado";"pl_us",#N/A,FALSE,"Consolidado";"Prem1",#N/A,FALSE,"Consolidado"}</definedName>
    <definedName name="zcczxz" localSheetId="23" hidden="1">{"bs",#N/A,FALSE,"Consolidado";"cf",#N/A,FALSE,"Consolidado";"pl_hl",#N/A,FALSE,"Consolidado";"pl_us",#N/A,FALSE,"Consolidado";"Prem1",#N/A,FALSE,"Consolidado"}</definedName>
    <definedName name="zcczxz" localSheetId="55" hidden="1">{"bs",#N/A,FALSE,"Consolidado";"cf",#N/A,FALSE,"Consolidado";"pl_hl",#N/A,FALSE,"Consolidado";"pl_us",#N/A,FALSE,"Consolidado";"Prem1",#N/A,FALSE,"Consolidado"}</definedName>
    <definedName name="zcczxz" hidden="1">{"bs",#N/A,FALSE,"Consolidado";"cf",#N/A,FALSE,"Consolidado";"pl_hl",#N/A,FALSE,"Consolidado";"pl_us",#N/A,FALSE,"Consolidado";"Prem1",#N/A,FALSE,"Consolidado"}</definedName>
    <definedName name="zddfg">#REF!</definedName>
    <definedName name="zdfb" localSheetId="39">[1]!____p1</definedName>
    <definedName name="zdfb" localSheetId="20">[1]!____p1</definedName>
    <definedName name="zdfb" localSheetId="4">[1]!____p1</definedName>
    <definedName name="zdfb" localSheetId="25">[1]!____p1</definedName>
    <definedName name="zdfb" localSheetId="27">[1]!____p1</definedName>
    <definedName name="zdfb" localSheetId="31">[1]!____p1</definedName>
    <definedName name="zdfb" localSheetId="35">[1]!____p1</definedName>
    <definedName name="zdfb" localSheetId="33">[1]!____p1</definedName>
    <definedName name="zdfb" localSheetId="53">[1]!____p1</definedName>
    <definedName name="zdfb" localSheetId="29">[1]!____p1</definedName>
    <definedName name="zdfb" localSheetId="49">[1]!____p1</definedName>
    <definedName name="zdfb" localSheetId="6">[1]!____p1</definedName>
    <definedName name="zdfb" localSheetId="41">[1]!____p1</definedName>
    <definedName name="zdfb" localSheetId="8">[1]!____p1</definedName>
    <definedName name="zdfb" localSheetId="43">[1]!____p1</definedName>
    <definedName name="zdfb" localSheetId="10">[1]!____p1</definedName>
    <definedName name="zdfb" localSheetId="37">[1]!____p1</definedName>
    <definedName name="zdfb" localSheetId="12">[1]!____p1</definedName>
    <definedName name="zdfb" localSheetId="51">[1]!____p1</definedName>
    <definedName name="zdfb" localSheetId="14">[1]!____p1</definedName>
    <definedName name="zdfb" localSheetId="23">[1]!____p1</definedName>
    <definedName name="zdfb" localSheetId="55">[0]!____p1</definedName>
    <definedName name="zdfb" localSheetId="47">[1]!____p1</definedName>
    <definedName name="zdfb" localSheetId="18">[1]!____p1</definedName>
    <definedName name="zdfb" localSheetId="45">[1]!____p1</definedName>
    <definedName name="zdfb" localSheetId="16">[1]!____p1</definedName>
    <definedName name="zdfb">[0]!____p1</definedName>
    <definedName name="zdfbn" localSheetId="39">[1]!____p1</definedName>
    <definedName name="zdfbn" localSheetId="20">[1]!____p1</definedName>
    <definedName name="zdfbn" localSheetId="4">[1]!____p1</definedName>
    <definedName name="zdfbn" localSheetId="25">[1]!____p1</definedName>
    <definedName name="zdfbn" localSheetId="27">[1]!____p1</definedName>
    <definedName name="zdfbn" localSheetId="31">[1]!____p1</definedName>
    <definedName name="zdfbn" localSheetId="35">[1]!____p1</definedName>
    <definedName name="zdfbn" localSheetId="33">[1]!____p1</definedName>
    <definedName name="zdfbn" localSheetId="53">[1]!____p1</definedName>
    <definedName name="zdfbn" localSheetId="29">[1]!____p1</definedName>
    <definedName name="zdfbn" localSheetId="49">[1]!____p1</definedName>
    <definedName name="zdfbn" localSheetId="6">[1]!____p1</definedName>
    <definedName name="zdfbn" localSheetId="41">[1]!____p1</definedName>
    <definedName name="zdfbn" localSheetId="8">[1]!____p1</definedName>
    <definedName name="zdfbn" localSheetId="43">[1]!____p1</definedName>
    <definedName name="zdfbn" localSheetId="10">[1]!____p1</definedName>
    <definedName name="zdfbn" localSheetId="37">[1]!____p1</definedName>
    <definedName name="zdfbn" localSheetId="12">[1]!____p1</definedName>
    <definedName name="zdfbn" localSheetId="51">[1]!____p1</definedName>
    <definedName name="zdfbn" localSheetId="14">[1]!____p1</definedName>
    <definedName name="zdfbn" localSheetId="23">[1]!____p1</definedName>
    <definedName name="zdfbn" localSheetId="55">[0]!____p1</definedName>
    <definedName name="zdfbn" localSheetId="47">[1]!____p1</definedName>
    <definedName name="zdfbn" localSheetId="18">[1]!____p1</definedName>
    <definedName name="zdfbn" localSheetId="45">[1]!____p1</definedName>
    <definedName name="zdfbn" localSheetId="16">[1]!____p1</definedName>
    <definedName name="zdfbn">[0]!____p1</definedName>
    <definedName name="zdfn" localSheetId="39">[1]!____p1</definedName>
    <definedName name="zdfn" localSheetId="20">[1]!____p1</definedName>
    <definedName name="zdfn" localSheetId="4">[1]!____p1</definedName>
    <definedName name="zdfn" localSheetId="25">[1]!____p1</definedName>
    <definedName name="zdfn" localSheetId="27">[1]!____p1</definedName>
    <definedName name="zdfn" localSheetId="31">[1]!____p1</definedName>
    <definedName name="zdfn" localSheetId="35">[1]!____p1</definedName>
    <definedName name="zdfn" localSheetId="33">[1]!____p1</definedName>
    <definedName name="zdfn" localSheetId="53">[1]!____p1</definedName>
    <definedName name="zdfn" localSheetId="29">[1]!____p1</definedName>
    <definedName name="zdfn" localSheetId="49">[1]!____p1</definedName>
    <definedName name="zdfn" localSheetId="6">[1]!____p1</definedName>
    <definedName name="zdfn" localSheetId="41">[1]!____p1</definedName>
    <definedName name="zdfn" localSheetId="8">[1]!____p1</definedName>
    <definedName name="zdfn" localSheetId="43">[1]!____p1</definedName>
    <definedName name="zdfn" localSheetId="10">[1]!____p1</definedName>
    <definedName name="zdfn" localSheetId="37">[1]!____p1</definedName>
    <definedName name="zdfn" localSheetId="12">[1]!____p1</definedName>
    <definedName name="zdfn" localSheetId="51">[1]!____p1</definedName>
    <definedName name="zdfn" localSheetId="14">[1]!____p1</definedName>
    <definedName name="zdfn" localSheetId="23">[1]!____p1</definedName>
    <definedName name="zdfn" localSheetId="55">[0]!____p1</definedName>
    <definedName name="zdfn" localSheetId="47">[1]!____p1</definedName>
    <definedName name="zdfn" localSheetId="18">[1]!____p1</definedName>
    <definedName name="zdfn" localSheetId="45">[1]!____p1</definedName>
    <definedName name="zdfn" localSheetId="16">[1]!____p1</definedName>
    <definedName name="zdfn">[0]!____p1</definedName>
    <definedName name="zeljka" localSheetId="25" hidden="1">{"det (May)",#N/A,FALSE,"June";"sum (MAY YTD)",#N/A,FALSE,"June YTD"}</definedName>
    <definedName name="zeljka" localSheetId="27" hidden="1">{"det (May)",#N/A,FALSE,"June";"sum (MAY YTD)",#N/A,FALSE,"June YTD"}</definedName>
    <definedName name="zeljka" localSheetId="31" hidden="1">{"det (May)",#N/A,FALSE,"June";"sum (MAY YTD)",#N/A,FALSE,"June YTD"}</definedName>
    <definedName name="zeljka" localSheetId="29" hidden="1">{"det (May)",#N/A,FALSE,"June";"sum (MAY YTD)",#N/A,FALSE,"June YTD"}</definedName>
    <definedName name="zeljka" localSheetId="23" hidden="1">{"det (May)",#N/A,FALSE,"June";"sum (MAY YTD)",#N/A,FALSE,"June YTD"}</definedName>
    <definedName name="zeljka" localSheetId="55" hidden="1">{"det (May)",#N/A,FALSE,"June";"sum (MAY YTD)",#N/A,FALSE,"June YTD"}</definedName>
    <definedName name="zeljka" hidden="1">{"det (May)",#N/A,FALSE,"June";"sum (MAY YTD)",#N/A,FALSE,"June YTD"}</definedName>
    <definedName name="zeljka1" localSheetId="25" hidden="1">{"det (May)",#N/A,FALSE,"June";"sum (MAY YTD)",#N/A,FALSE,"June YTD"}</definedName>
    <definedName name="zeljka1" localSheetId="27" hidden="1">{"det (May)",#N/A,FALSE,"June";"sum (MAY YTD)",#N/A,FALSE,"June YTD"}</definedName>
    <definedName name="zeljka1" localSheetId="31" hidden="1">{"det (May)",#N/A,FALSE,"June";"sum (MAY YTD)",#N/A,FALSE,"June YTD"}</definedName>
    <definedName name="zeljka1" localSheetId="29" hidden="1">{"det (May)",#N/A,FALSE,"June";"sum (MAY YTD)",#N/A,FALSE,"June YTD"}</definedName>
    <definedName name="zeljka1" localSheetId="23" hidden="1">{"det (May)",#N/A,FALSE,"June";"sum (MAY YTD)",#N/A,FALSE,"June YTD"}</definedName>
    <definedName name="zeljka1" localSheetId="55" hidden="1">{"det (May)",#N/A,FALSE,"June";"sum (MAY YTD)",#N/A,FALSE,"June YTD"}</definedName>
    <definedName name="zeljka1" hidden="1">{"det (May)",#N/A,FALSE,"June";"sum (MAY YTD)",#N/A,FALSE,"June YTD"}</definedName>
    <definedName name="zeljka2" localSheetId="2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3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25" hidden="1">{"det (May)",#N/A,FALSE,"June";"sum (MAY YTD)",#N/A,FALSE,"June YTD"}</definedName>
    <definedName name="zeljka3" localSheetId="27" hidden="1">{"det (May)",#N/A,FALSE,"June";"sum (MAY YTD)",#N/A,FALSE,"June YTD"}</definedName>
    <definedName name="zeljka3" localSheetId="31" hidden="1">{"det (May)",#N/A,FALSE,"June";"sum (MAY YTD)",#N/A,FALSE,"June YTD"}</definedName>
    <definedName name="zeljka3" localSheetId="29" hidden="1">{"det (May)",#N/A,FALSE,"June";"sum (MAY YTD)",#N/A,FALSE,"June YTD"}</definedName>
    <definedName name="zeljka3" localSheetId="23" hidden="1">{"det (May)",#N/A,FALSE,"June";"sum (MAY YTD)",#N/A,FALSE,"June YTD"}</definedName>
    <definedName name="zeljka3" localSheetId="55" hidden="1">{"det (May)",#N/A,FALSE,"June";"sum (MAY YTD)",#N/A,FALSE,"June YTD"}</definedName>
    <definedName name="zeljka3" hidden="1">{"det (May)",#N/A,FALSE,"June";"sum (MAY YTD)",#N/A,FALSE,"June YTD"}</definedName>
    <definedName name="ZEYNEP" localSheetId="25" hidden="1">{#N/A,#N/A,FALSE,"Sheet1 (2)"}</definedName>
    <definedName name="ZEYNEP" localSheetId="27" hidden="1">{#N/A,#N/A,FALSE,"Sheet1 (2)"}</definedName>
    <definedName name="ZEYNEP" localSheetId="31" hidden="1">{#N/A,#N/A,FALSE,"Sheet1 (2)"}</definedName>
    <definedName name="ZEYNEP" localSheetId="29" hidden="1">{#N/A,#N/A,FALSE,"Sheet1 (2)"}</definedName>
    <definedName name="ZEYNEP" localSheetId="23" hidden="1">{#N/A,#N/A,FALSE,"Sheet1 (2)"}</definedName>
    <definedName name="ZEYNEP" localSheetId="55" hidden="1">{#N/A,#N/A,FALSE,"Sheet1 (2)"}</definedName>
    <definedName name="ZEYNEP" hidden="1">{#N/A,#N/A,FALSE,"Sheet1 (2)"}</definedName>
    <definedName name="zfdhu6rkvd8u6o5" localSheetId="25" hidden="1">{"'Janeiro'!$A$1:$I$153"}</definedName>
    <definedName name="zfdhu6rkvd8u6o5" localSheetId="27" hidden="1">{"'Janeiro'!$A$1:$I$153"}</definedName>
    <definedName name="zfdhu6rkvd8u6o5" localSheetId="31" hidden="1">{"'Janeiro'!$A$1:$I$153"}</definedName>
    <definedName name="zfdhu6rkvd8u6o5" localSheetId="29" hidden="1">{"'Janeiro'!$A$1:$I$153"}</definedName>
    <definedName name="zfdhu6rkvd8u6o5" localSheetId="23" hidden="1">{"'Janeiro'!$A$1:$I$153"}</definedName>
    <definedName name="zfdhu6rkvd8u6o5" localSheetId="55" hidden="1">{"'Janeiro'!$A$1:$I$153"}</definedName>
    <definedName name="zfdhu6rkvd8u6o5" hidden="1">{"'Janeiro'!$A$1:$I$153"}</definedName>
    <definedName name="zjc_relatMTM">#REF!</definedName>
    <definedName name="ZNB" localSheetId="39">[1]!_p1</definedName>
    <definedName name="ZNB" localSheetId="20">[1]!_p1</definedName>
    <definedName name="ZNB" localSheetId="4">[1]!_p1</definedName>
    <definedName name="ZNB" localSheetId="25">[1]!_p1</definedName>
    <definedName name="ZNB" localSheetId="27">[1]!_p1</definedName>
    <definedName name="ZNB" localSheetId="31">[1]!_p1</definedName>
    <definedName name="ZNB" localSheetId="35">[1]!_p1</definedName>
    <definedName name="ZNB" localSheetId="33">[1]!_p1</definedName>
    <definedName name="ZNB" localSheetId="53">[1]!_p1</definedName>
    <definedName name="ZNB" localSheetId="29">[1]!_p1</definedName>
    <definedName name="ZNB" localSheetId="49">[1]!_p1</definedName>
    <definedName name="ZNB" localSheetId="6">[1]!_p1</definedName>
    <definedName name="ZNB" localSheetId="41">[1]!_p1</definedName>
    <definedName name="ZNB" localSheetId="8">[1]!_p1</definedName>
    <definedName name="ZNB" localSheetId="43">[1]!_p1</definedName>
    <definedName name="ZNB" localSheetId="10">[1]!_p1</definedName>
    <definedName name="ZNB" localSheetId="37">[1]!_p1</definedName>
    <definedName name="ZNB" localSheetId="12">[1]!_p1</definedName>
    <definedName name="ZNB" localSheetId="51">[1]!_p1</definedName>
    <definedName name="ZNB" localSheetId="14">[1]!_p1</definedName>
    <definedName name="ZNB" localSheetId="23">[1]!_p1</definedName>
    <definedName name="ZNB" localSheetId="55">[0]!_p1</definedName>
    <definedName name="ZNB" localSheetId="47">[1]!_p1</definedName>
    <definedName name="ZNB" localSheetId="18">[1]!_p1</definedName>
    <definedName name="ZNB" localSheetId="45">[1]!_p1</definedName>
    <definedName name="ZNB" localSheetId="16">[1]!_p1</definedName>
    <definedName name="ZNB">[0]!_p1</definedName>
    <definedName name="zona">#REF!</definedName>
    <definedName name="ZoomBereich">#REF!</definedName>
    <definedName name="zorba">#REF!</definedName>
    <definedName name="zrhdf" localSheetId="25" hidden="1">{#N/A,#N/A,FALSE,"Aging Summary";#N/A,#N/A,FALSE,"Ratio Analysis";#N/A,#N/A,FALSE,"Test 120 Day Accts";#N/A,#N/A,FALSE,"Tickmarks"}</definedName>
    <definedName name="zrhdf" localSheetId="27" hidden="1">{#N/A,#N/A,FALSE,"Aging Summary";#N/A,#N/A,FALSE,"Ratio Analysis";#N/A,#N/A,FALSE,"Test 120 Day Accts";#N/A,#N/A,FALSE,"Tickmarks"}</definedName>
    <definedName name="zrhdf" localSheetId="31" hidden="1">{#N/A,#N/A,FALSE,"Aging Summary";#N/A,#N/A,FALSE,"Ratio Analysis";#N/A,#N/A,FALSE,"Test 120 Day Accts";#N/A,#N/A,FALSE,"Tickmarks"}</definedName>
    <definedName name="zrhdf" localSheetId="29" hidden="1">{#N/A,#N/A,FALSE,"Aging Summary";#N/A,#N/A,FALSE,"Ratio Analysis";#N/A,#N/A,FALSE,"Test 120 Day Accts";#N/A,#N/A,FALSE,"Tickmarks"}</definedName>
    <definedName name="zrhdf" localSheetId="23" hidden="1">{#N/A,#N/A,FALSE,"Aging Summary";#N/A,#N/A,FALSE,"Ratio Analysis";#N/A,#N/A,FALSE,"Test 120 Day Accts";#N/A,#N/A,FALSE,"Tickmarks"}</definedName>
    <definedName name="zrhdf" localSheetId="55" hidden="1">{#N/A,#N/A,FALSE,"Aging Summary";#N/A,#N/A,FALSE,"Ratio Analysis";#N/A,#N/A,FALSE,"Test 120 Day Accts";#N/A,#N/A,FALSE,"Tickmarks"}</definedName>
    <definedName name="zrhdf" hidden="1">{#N/A,#N/A,FALSE,"Aging Summary";#N/A,#N/A,FALSE,"Ratio Analysis";#N/A,#N/A,FALSE,"Test 120 Day Accts";#N/A,#N/A,FALSE,"Tickmarks"}</definedName>
    <definedName name="ZS0">#REF!</definedName>
    <definedName name="zsdfhzfsdh" localSheetId="39">[1]!____p1</definedName>
    <definedName name="zsdfhzfsdh" localSheetId="20">[1]!____p1</definedName>
    <definedName name="zsdfhzfsdh" localSheetId="4">[1]!____p1</definedName>
    <definedName name="zsdfhzfsdh" localSheetId="25">[1]!____p1</definedName>
    <definedName name="zsdfhzfsdh" localSheetId="27">[1]!____p1</definedName>
    <definedName name="zsdfhzfsdh" localSheetId="31">[1]!____p1</definedName>
    <definedName name="zsdfhzfsdh" localSheetId="35">[1]!____p1</definedName>
    <definedName name="zsdfhzfsdh" localSheetId="33">[1]!____p1</definedName>
    <definedName name="zsdfhzfsdh" localSheetId="53">[1]!____p1</definedName>
    <definedName name="zsdfhzfsdh" localSheetId="29">[1]!____p1</definedName>
    <definedName name="zsdfhzfsdh" localSheetId="49">[1]!____p1</definedName>
    <definedName name="zsdfhzfsdh" localSheetId="6">[1]!____p1</definedName>
    <definedName name="zsdfhzfsdh" localSheetId="41">[1]!____p1</definedName>
    <definedName name="zsdfhzfsdh" localSheetId="8">[1]!____p1</definedName>
    <definedName name="zsdfhzfsdh" localSheetId="43">[1]!____p1</definedName>
    <definedName name="zsdfhzfsdh" localSheetId="10">[1]!____p1</definedName>
    <definedName name="zsdfhzfsdh" localSheetId="37">[1]!____p1</definedName>
    <definedName name="zsdfhzfsdh" localSheetId="12">[1]!____p1</definedName>
    <definedName name="zsdfhzfsdh" localSheetId="51">[1]!____p1</definedName>
    <definedName name="zsdfhzfsdh" localSheetId="14">[1]!____p1</definedName>
    <definedName name="zsdfhzfsdh" localSheetId="23">[1]!____p1</definedName>
    <definedName name="zsdfhzfsdh" localSheetId="55">[0]!____p1</definedName>
    <definedName name="zsdfhzfsdh" localSheetId="47">[1]!____p1</definedName>
    <definedName name="zsdfhzfsdh" localSheetId="18">[1]!____p1</definedName>
    <definedName name="zsdfhzfsdh" localSheetId="45">[1]!____p1</definedName>
    <definedName name="zsdfhzfsdh" localSheetId="16">[1]!____p1</definedName>
    <definedName name="zsdfhzfsdh">[0]!____p1</definedName>
    <definedName name="zsdfsef">#REF!</definedName>
    <definedName name="zsfdgsrg">#REF!</definedName>
    <definedName name="zsfds">#REF!</definedName>
    <definedName name="zsfdsfd">#REF!</definedName>
    <definedName name="zsfsdf">#REF!</definedName>
    <definedName name="zsupermetrics_forceRefresh">#REF!</definedName>
    <definedName name="zsupermetrics_refreshAll">#REF!</definedName>
    <definedName name="zsupermetrics_refreshAllSilent">#REF!</definedName>
    <definedName name="zsxsxc" localSheetId="39">[1]!___p1</definedName>
    <definedName name="zsxsxc" localSheetId="20">[1]!___p1</definedName>
    <definedName name="zsxsxc" localSheetId="4">[1]!___p1</definedName>
    <definedName name="zsxsxc" localSheetId="25">[1]!___p1</definedName>
    <definedName name="zsxsxc" localSheetId="27">[1]!___p1</definedName>
    <definedName name="zsxsxc" localSheetId="31">[1]!___p1</definedName>
    <definedName name="zsxsxc" localSheetId="35">[1]!___p1</definedName>
    <definedName name="zsxsxc" localSheetId="33">[1]!___p1</definedName>
    <definedName name="zsxsxc" localSheetId="53">[1]!___p1</definedName>
    <definedName name="zsxsxc" localSheetId="29">[1]!___p1</definedName>
    <definedName name="zsxsxc" localSheetId="49">[1]!___p1</definedName>
    <definedName name="zsxsxc" localSheetId="6">[1]!___p1</definedName>
    <definedName name="zsxsxc" localSheetId="41">[1]!___p1</definedName>
    <definedName name="zsxsxc" localSheetId="8">[1]!___p1</definedName>
    <definedName name="zsxsxc" localSheetId="43">[1]!___p1</definedName>
    <definedName name="zsxsxc" localSheetId="10">[1]!___p1</definedName>
    <definedName name="zsxsxc" localSheetId="37">[1]!___p1</definedName>
    <definedName name="zsxsxc" localSheetId="12">[1]!___p1</definedName>
    <definedName name="zsxsxc" localSheetId="51">[1]!___p1</definedName>
    <definedName name="zsxsxc" localSheetId="14">[1]!___p1</definedName>
    <definedName name="zsxsxc" localSheetId="23">[1]!___p1</definedName>
    <definedName name="zsxsxc" localSheetId="55">[0]!___p1</definedName>
    <definedName name="zsxsxc" localSheetId="47">[1]!___p1</definedName>
    <definedName name="zsxsxc" localSheetId="18">[1]!___p1</definedName>
    <definedName name="zsxsxc" localSheetId="45">[1]!___p1</definedName>
    <definedName name="zsxsxc" localSheetId="16">[1]!___p1</definedName>
    <definedName name="zsxsxc">[0]!___p1</definedName>
    <definedName name="zszsddsfsfdsfsdfdsfdsfsdgfsagfsagfdsagfdgfdsa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szsddsfsfdsfsdfdsfdsfsdgfsagfsagfdsagfdg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T0">#REF!</definedName>
    <definedName name="zu" localSheetId="39">[1]!_p1</definedName>
    <definedName name="zu" localSheetId="20">[1]!_p1</definedName>
    <definedName name="zu" localSheetId="4">[1]!_p1</definedName>
    <definedName name="zu" localSheetId="25">[1]!_p1</definedName>
    <definedName name="zu" localSheetId="27">[1]!_p1</definedName>
    <definedName name="zu" localSheetId="31">[1]!_p1</definedName>
    <definedName name="zu" localSheetId="35">[1]!_p1</definedName>
    <definedName name="zu" localSheetId="33">[1]!_p1</definedName>
    <definedName name="zu" localSheetId="53">[1]!_p1</definedName>
    <definedName name="zu" localSheetId="29">[1]!_p1</definedName>
    <definedName name="zu" localSheetId="49">[1]!_p1</definedName>
    <definedName name="zu" localSheetId="6">[1]!_p1</definedName>
    <definedName name="zu" localSheetId="41">[1]!_p1</definedName>
    <definedName name="zu" localSheetId="8">[1]!_p1</definedName>
    <definedName name="zu" localSheetId="43">[1]!_p1</definedName>
    <definedName name="zu" localSheetId="10">[1]!_p1</definedName>
    <definedName name="zu" localSheetId="37">[1]!_p1</definedName>
    <definedName name="zu" localSheetId="12">[1]!_p1</definedName>
    <definedName name="zu" localSheetId="51">[1]!_p1</definedName>
    <definedName name="zu" localSheetId="14">[1]!_p1</definedName>
    <definedName name="zu" localSheetId="23">[1]!_p1</definedName>
    <definedName name="zu" localSheetId="55">[0]!_p1</definedName>
    <definedName name="zu" localSheetId="47">[1]!_p1</definedName>
    <definedName name="zu" localSheetId="18">[1]!_p1</definedName>
    <definedName name="zu" localSheetId="45">[1]!_p1</definedName>
    <definedName name="zu" localSheetId="16">[1]!_p1</definedName>
    <definedName name="zu">[0]!_p1</definedName>
    <definedName name="zw">#N/A</definedName>
    <definedName name="zx">#REF!</definedName>
    <definedName name="zxcvbhyrtg">#REF!</definedName>
    <definedName name="ZXCVBNM" localSheetId="39">[1]!_p1</definedName>
    <definedName name="ZXCVBNM" localSheetId="20">[1]!_p1</definedName>
    <definedName name="ZXCVBNM" localSheetId="4">[1]!_p1</definedName>
    <definedName name="ZXCVBNM" localSheetId="25">[1]!_p1</definedName>
    <definedName name="ZXCVBNM" localSheetId="27">[1]!_p1</definedName>
    <definedName name="ZXCVBNM" localSheetId="31">[1]!_p1</definedName>
    <definedName name="ZXCVBNM" localSheetId="35">[1]!_p1</definedName>
    <definedName name="ZXCVBNM" localSheetId="33">[1]!_p1</definedName>
    <definedName name="ZXCVBNM" localSheetId="53">[1]!_p1</definedName>
    <definedName name="ZXCVBNM" localSheetId="29">[1]!_p1</definedName>
    <definedName name="ZXCVBNM" localSheetId="49">[1]!_p1</definedName>
    <definedName name="ZXCVBNM" localSheetId="6">[1]!_p1</definedName>
    <definedName name="ZXCVBNM" localSheetId="41">[1]!_p1</definedName>
    <definedName name="ZXCVBNM" localSheetId="8">[1]!_p1</definedName>
    <definedName name="ZXCVBNM" localSheetId="43">[1]!_p1</definedName>
    <definedName name="ZXCVBNM" localSheetId="10">[1]!_p1</definedName>
    <definedName name="ZXCVBNM" localSheetId="37">[1]!_p1</definedName>
    <definedName name="ZXCVBNM" localSheetId="12">[1]!_p1</definedName>
    <definedName name="ZXCVBNM" localSheetId="51">[1]!_p1</definedName>
    <definedName name="ZXCVBNM" localSheetId="14">[1]!_p1</definedName>
    <definedName name="ZXCVBNM" localSheetId="23">[1]!_p1</definedName>
    <definedName name="ZXCVBNM" localSheetId="55">[0]!_p1</definedName>
    <definedName name="ZXCVBNM" localSheetId="47">[1]!_p1</definedName>
    <definedName name="ZXCVBNM" localSheetId="18">[1]!_p1</definedName>
    <definedName name="ZXCVBNM" localSheetId="45">[1]!_p1</definedName>
    <definedName name="ZXCVBNM" localSheetId="16">[1]!_p1</definedName>
    <definedName name="ZXCVBNM">[0]!_p1</definedName>
    <definedName name="ZXCVBNM_1" localSheetId="39">_p1</definedName>
    <definedName name="ZXCVBNM_1" localSheetId="20">_p1</definedName>
    <definedName name="ZXCVBNM_1" localSheetId="4">_p1</definedName>
    <definedName name="ZXCVBNM_1" localSheetId="25">_p1</definedName>
    <definedName name="ZXCVBNM_1" localSheetId="27">_p1</definedName>
    <definedName name="ZXCVBNM_1" localSheetId="31">_p1</definedName>
    <definedName name="ZXCVBNM_1" localSheetId="35">_p1</definedName>
    <definedName name="ZXCVBNM_1" localSheetId="33">_p1</definedName>
    <definedName name="ZXCVBNM_1" localSheetId="53">_p1</definedName>
    <definedName name="ZXCVBNM_1" localSheetId="29">_p1</definedName>
    <definedName name="ZXCVBNM_1" localSheetId="49">_p1</definedName>
    <definedName name="ZXCVBNM_1" localSheetId="6">_p1</definedName>
    <definedName name="ZXCVBNM_1" localSheetId="41">_p1</definedName>
    <definedName name="ZXCVBNM_1" localSheetId="8">_p1</definedName>
    <definedName name="ZXCVBNM_1" localSheetId="43">_p1</definedName>
    <definedName name="ZXCVBNM_1" localSheetId="10">_p1</definedName>
    <definedName name="ZXCVBNM_1" localSheetId="37">_p1</definedName>
    <definedName name="ZXCVBNM_1" localSheetId="12">_p1</definedName>
    <definedName name="ZXCVBNM_1" localSheetId="51">_p1</definedName>
    <definedName name="ZXCVBNM_1" localSheetId="14">_p1</definedName>
    <definedName name="ZXCVBNM_1" localSheetId="23">_p1</definedName>
    <definedName name="ZXCVBNM_1" localSheetId="55">_p1</definedName>
    <definedName name="ZXCVBNM_1" localSheetId="47">_p1</definedName>
    <definedName name="ZXCVBNM_1" localSheetId="18">_p1</definedName>
    <definedName name="ZXCVBNM_1" localSheetId="45">_p1</definedName>
    <definedName name="ZXCVBNM_1" localSheetId="16">_p1</definedName>
    <definedName name="ZXCVBNM_1">_p1</definedName>
    <definedName name="ZXCVBNM_2" localSheetId="39">_p1</definedName>
    <definedName name="ZXCVBNM_2" localSheetId="20">_p1</definedName>
    <definedName name="ZXCVBNM_2" localSheetId="4">_p1</definedName>
    <definedName name="ZXCVBNM_2" localSheetId="25">_p1</definedName>
    <definedName name="ZXCVBNM_2" localSheetId="27">_p1</definedName>
    <definedName name="ZXCVBNM_2" localSheetId="31">_p1</definedName>
    <definedName name="ZXCVBNM_2" localSheetId="35">_p1</definedName>
    <definedName name="ZXCVBNM_2" localSheetId="33">_p1</definedName>
    <definedName name="ZXCVBNM_2" localSheetId="53">_p1</definedName>
    <definedName name="ZXCVBNM_2" localSheetId="29">_p1</definedName>
    <definedName name="ZXCVBNM_2" localSheetId="49">_p1</definedName>
    <definedName name="ZXCVBNM_2" localSheetId="6">_p1</definedName>
    <definedName name="ZXCVBNM_2" localSheetId="41">_p1</definedName>
    <definedName name="ZXCVBNM_2" localSheetId="8">_p1</definedName>
    <definedName name="ZXCVBNM_2" localSheetId="43">_p1</definedName>
    <definedName name="ZXCVBNM_2" localSheetId="10">_p1</definedName>
    <definedName name="ZXCVBNM_2" localSheetId="37">_p1</definedName>
    <definedName name="ZXCVBNM_2" localSheetId="12">_p1</definedName>
    <definedName name="ZXCVBNM_2" localSheetId="51">_p1</definedName>
    <definedName name="ZXCVBNM_2" localSheetId="14">_p1</definedName>
    <definedName name="ZXCVBNM_2" localSheetId="23">_p1</definedName>
    <definedName name="ZXCVBNM_2" localSheetId="55">_p1</definedName>
    <definedName name="ZXCVBNM_2" localSheetId="47">_p1</definedName>
    <definedName name="ZXCVBNM_2" localSheetId="18">_p1</definedName>
    <definedName name="ZXCVBNM_2" localSheetId="45">_p1</definedName>
    <definedName name="ZXCVBNM_2" localSheetId="16">_p1</definedName>
    <definedName name="ZXCVBNM_2">_p1</definedName>
    <definedName name="ZXCVBNM_3" localSheetId="39">_p1</definedName>
    <definedName name="ZXCVBNM_3" localSheetId="20">_p1</definedName>
    <definedName name="ZXCVBNM_3" localSheetId="4">_p1</definedName>
    <definedName name="ZXCVBNM_3" localSheetId="25">_p1</definedName>
    <definedName name="ZXCVBNM_3" localSheetId="27">_p1</definedName>
    <definedName name="ZXCVBNM_3" localSheetId="31">_p1</definedName>
    <definedName name="ZXCVBNM_3" localSheetId="35">_p1</definedName>
    <definedName name="ZXCVBNM_3" localSheetId="33">_p1</definedName>
    <definedName name="ZXCVBNM_3" localSheetId="53">_p1</definedName>
    <definedName name="ZXCVBNM_3" localSheetId="29">_p1</definedName>
    <definedName name="ZXCVBNM_3" localSheetId="49">_p1</definedName>
    <definedName name="ZXCVBNM_3" localSheetId="6">_p1</definedName>
    <definedName name="ZXCVBNM_3" localSheetId="41">_p1</definedName>
    <definedName name="ZXCVBNM_3" localSheetId="8">_p1</definedName>
    <definedName name="ZXCVBNM_3" localSheetId="43">_p1</definedName>
    <definedName name="ZXCVBNM_3" localSheetId="10">_p1</definedName>
    <definedName name="ZXCVBNM_3" localSheetId="37">_p1</definedName>
    <definedName name="ZXCVBNM_3" localSheetId="12">_p1</definedName>
    <definedName name="ZXCVBNM_3" localSheetId="51">_p1</definedName>
    <definedName name="ZXCVBNM_3" localSheetId="14">_p1</definedName>
    <definedName name="ZXCVBNM_3" localSheetId="23">_p1</definedName>
    <definedName name="ZXCVBNM_3" localSheetId="55">_p1</definedName>
    <definedName name="ZXCVBNM_3" localSheetId="47">_p1</definedName>
    <definedName name="ZXCVBNM_3" localSheetId="18">_p1</definedName>
    <definedName name="ZXCVBNM_3" localSheetId="45">_p1</definedName>
    <definedName name="ZXCVBNM_3" localSheetId="16">_p1</definedName>
    <definedName name="ZXCVBNM_3">_p1</definedName>
    <definedName name="ZXCVBNM_4" localSheetId="39">_p1</definedName>
    <definedName name="ZXCVBNM_4" localSheetId="20">_p1</definedName>
    <definedName name="ZXCVBNM_4" localSheetId="4">_p1</definedName>
    <definedName name="ZXCVBNM_4" localSheetId="25">_p1</definedName>
    <definedName name="ZXCVBNM_4" localSheetId="27">_p1</definedName>
    <definedName name="ZXCVBNM_4" localSheetId="31">_p1</definedName>
    <definedName name="ZXCVBNM_4" localSheetId="35">_p1</definedName>
    <definedName name="ZXCVBNM_4" localSheetId="33">_p1</definedName>
    <definedName name="ZXCVBNM_4" localSheetId="53">_p1</definedName>
    <definedName name="ZXCVBNM_4" localSheetId="29">_p1</definedName>
    <definedName name="ZXCVBNM_4" localSheetId="49">_p1</definedName>
    <definedName name="ZXCVBNM_4" localSheetId="6">_p1</definedName>
    <definedName name="ZXCVBNM_4" localSheetId="41">_p1</definedName>
    <definedName name="ZXCVBNM_4" localSheetId="8">_p1</definedName>
    <definedName name="ZXCVBNM_4" localSheetId="43">_p1</definedName>
    <definedName name="ZXCVBNM_4" localSheetId="10">_p1</definedName>
    <definedName name="ZXCVBNM_4" localSheetId="37">_p1</definedName>
    <definedName name="ZXCVBNM_4" localSheetId="12">_p1</definedName>
    <definedName name="ZXCVBNM_4" localSheetId="51">_p1</definedName>
    <definedName name="ZXCVBNM_4" localSheetId="14">_p1</definedName>
    <definedName name="ZXCVBNM_4" localSheetId="23">_p1</definedName>
    <definedName name="ZXCVBNM_4" localSheetId="55">_p1</definedName>
    <definedName name="ZXCVBNM_4" localSheetId="47">_p1</definedName>
    <definedName name="ZXCVBNM_4" localSheetId="18">_p1</definedName>
    <definedName name="ZXCVBNM_4" localSheetId="45">_p1</definedName>
    <definedName name="ZXCVBNM_4" localSheetId="16">_p1</definedName>
    <definedName name="ZXCVBNM_4">_p1</definedName>
    <definedName name="ZXM900">#REF!</definedName>
    <definedName name="ZXZZ">#REF!</definedName>
    <definedName name="zz">#REF!</definedName>
    <definedName name="ZZZ" localSheetId="39">[1]!_p1</definedName>
    <definedName name="ZZZ" localSheetId="20">[1]!_p1</definedName>
    <definedName name="ZZZ" localSheetId="4">[1]!_p1</definedName>
    <definedName name="ZZZ" localSheetId="25">[1]!_p1</definedName>
    <definedName name="ZZZ" localSheetId="27">[1]!_p1</definedName>
    <definedName name="ZZZ" localSheetId="31">[1]!_p1</definedName>
    <definedName name="ZZZ" localSheetId="35">[1]!_p1</definedName>
    <definedName name="ZZZ" localSheetId="33">[1]!_p1</definedName>
    <definedName name="ZZZ" localSheetId="53">[1]!_p1</definedName>
    <definedName name="ZZZ" localSheetId="29">[1]!_p1</definedName>
    <definedName name="ZZZ" localSheetId="49">[1]!_p1</definedName>
    <definedName name="ZZZ" localSheetId="6">[1]!_p1</definedName>
    <definedName name="ZZZ" localSheetId="41">[1]!_p1</definedName>
    <definedName name="ZZZ" localSheetId="8">[1]!_p1</definedName>
    <definedName name="ZZZ" localSheetId="43">[1]!_p1</definedName>
    <definedName name="ZZZ" localSheetId="10">[1]!_p1</definedName>
    <definedName name="ZZZ" localSheetId="37">[1]!_p1</definedName>
    <definedName name="ZZZ" localSheetId="12">[1]!_p1</definedName>
    <definedName name="ZZZ" localSheetId="51">[1]!_p1</definedName>
    <definedName name="ZZZ" localSheetId="14">[1]!_p1</definedName>
    <definedName name="ZZZ" localSheetId="23">[1]!_p1</definedName>
    <definedName name="ZZZ" localSheetId="55">[0]!_p1</definedName>
    <definedName name="ZZZ" localSheetId="47">[1]!_p1</definedName>
    <definedName name="ZZZ" localSheetId="18">[1]!_p1</definedName>
    <definedName name="ZZZ" localSheetId="45">[1]!_p1</definedName>
    <definedName name="ZZZ" localSheetId="16">[1]!_p1</definedName>
    <definedName name="ZZZ">[0]!_p1</definedName>
    <definedName name="zzzz">#REF!</definedName>
    <definedName name="ZZZZZ" localSheetId="39">[1]!_p1</definedName>
    <definedName name="ZZZZZ" localSheetId="20">[1]!_p1</definedName>
    <definedName name="ZZZZZ" localSheetId="4">[1]!_p1</definedName>
    <definedName name="ZZZZZ" localSheetId="25">[1]!_p1</definedName>
    <definedName name="ZZZZZ" localSheetId="27">[1]!_p1</definedName>
    <definedName name="ZZZZZ" localSheetId="31">[1]!_p1</definedName>
    <definedName name="ZZZZZ" localSheetId="35">[1]!_p1</definedName>
    <definedName name="ZZZZZ" localSheetId="33">[1]!_p1</definedName>
    <definedName name="ZZZZZ" localSheetId="53">[1]!_p1</definedName>
    <definedName name="ZZZZZ" localSheetId="29">[1]!_p1</definedName>
    <definedName name="ZZZZZ" localSheetId="49">[1]!_p1</definedName>
    <definedName name="ZZZZZ" localSheetId="6">[1]!_p1</definedName>
    <definedName name="ZZZZZ" localSheetId="41">[1]!_p1</definedName>
    <definedName name="ZZZZZ" localSheetId="8">[1]!_p1</definedName>
    <definedName name="ZZZZZ" localSheetId="43">[1]!_p1</definedName>
    <definedName name="ZZZZZ" localSheetId="10">[1]!_p1</definedName>
    <definedName name="ZZZZZ" localSheetId="37">[1]!_p1</definedName>
    <definedName name="ZZZZZ" localSheetId="12">[1]!_p1</definedName>
    <definedName name="ZZZZZ" localSheetId="51">[1]!_p1</definedName>
    <definedName name="ZZZZZ" localSheetId="14">[1]!_p1</definedName>
    <definedName name="ZZZZZ" localSheetId="23">[1]!_p1</definedName>
    <definedName name="ZZZZZ" localSheetId="55">[0]!_p1</definedName>
    <definedName name="ZZZZZ" localSheetId="47">[1]!_p1</definedName>
    <definedName name="ZZZZZ" localSheetId="18">[1]!_p1</definedName>
    <definedName name="ZZZZZ" localSheetId="45">[1]!_p1</definedName>
    <definedName name="ZZZZZ" localSheetId="16">[1]!_p1</definedName>
    <definedName name="ZZZZZ">[0]!_p1</definedName>
    <definedName name="ZZZZZ_1" localSheetId="39">_p1</definedName>
    <definedName name="ZZZZZ_1" localSheetId="20">_p1</definedName>
    <definedName name="ZZZZZ_1" localSheetId="4">_p1</definedName>
    <definedName name="ZZZZZ_1" localSheetId="25">_p1</definedName>
    <definedName name="ZZZZZ_1" localSheetId="27">_p1</definedName>
    <definedName name="ZZZZZ_1" localSheetId="31">_p1</definedName>
    <definedName name="ZZZZZ_1" localSheetId="35">_p1</definedName>
    <definedName name="ZZZZZ_1" localSheetId="33">_p1</definedName>
    <definedName name="ZZZZZ_1" localSheetId="53">_p1</definedName>
    <definedName name="ZZZZZ_1" localSheetId="29">_p1</definedName>
    <definedName name="ZZZZZ_1" localSheetId="49">_p1</definedName>
    <definedName name="ZZZZZ_1" localSheetId="6">_p1</definedName>
    <definedName name="ZZZZZ_1" localSheetId="41">_p1</definedName>
    <definedName name="ZZZZZ_1" localSheetId="8">_p1</definedName>
    <definedName name="ZZZZZ_1" localSheetId="43">_p1</definedName>
    <definedName name="ZZZZZ_1" localSheetId="10">_p1</definedName>
    <definedName name="ZZZZZ_1" localSheetId="37">_p1</definedName>
    <definedName name="ZZZZZ_1" localSheetId="12">_p1</definedName>
    <definedName name="ZZZZZ_1" localSheetId="51">_p1</definedName>
    <definedName name="ZZZZZ_1" localSheetId="14">_p1</definedName>
    <definedName name="ZZZZZ_1" localSheetId="23">_p1</definedName>
    <definedName name="ZZZZZ_1" localSheetId="55">_p1</definedName>
    <definedName name="ZZZZZ_1" localSheetId="47">_p1</definedName>
    <definedName name="ZZZZZ_1" localSheetId="18">_p1</definedName>
    <definedName name="ZZZZZ_1" localSheetId="45">_p1</definedName>
    <definedName name="ZZZZZ_1" localSheetId="16">_p1</definedName>
    <definedName name="ZZZZZ_1">_p1</definedName>
    <definedName name="ZZZZZ_2" localSheetId="39">_p1</definedName>
    <definedName name="ZZZZZ_2" localSheetId="20">_p1</definedName>
    <definedName name="ZZZZZ_2" localSheetId="4">_p1</definedName>
    <definedName name="ZZZZZ_2" localSheetId="25">_p1</definedName>
    <definedName name="ZZZZZ_2" localSheetId="27">_p1</definedName>
    <definedName name="ZZZZZ_2" localSheetId="31">_p1</definedName>
    <definedName name="ZZZZZ_2" localSheetId="35">_p1</definedName>
    <definedName name="ZZZZZ_2" localSheetId="33">_p1</definedName>
    <definedName name="ZZZZZ_2" localSheetId="53">_p1</definedName>
    <definedName name="ZZZZZ_2" localSheetId="29">_p1</definedName>
    <definedName name="ZZZZZ_2" localSheetId="49">_p1</definedName>
    <definedName name="ZZZZZ_2" localSheetId="6">_p1</definedName>
    <definedName name="ZZZZZ_2" localSheetId="41">_p1</definedName>
    <definedName name="ZZZZZ_2" localSheetId="8">_p1</definedName>
    <definedName name="ZZZZZ_2" localSheetId="43">_p1</definedName>
    <definedName name="ZZZZZ_2" localSheetId="10">_p1</definedName>
    <definedName name="ZZZZZ_2" localSheetId="37">_p1</definedName>
    <definedName name="ZZZZZ_2" localSheetId="12">_p1</definedName>
    <definedName name="ZZZZZ_2" localSheetId="51">_p1</definedName>
    <definedName name="ZZZZZ_2" localSheetId="14">_p1</definedName>
    <definedName name="ZZZZZ_2" localSheetId="23">_p1</definedName>
    <definedName name="ZZZZZ_2" localSheetId="55">_p1</definedName>
    <definedName name="ZZZZZ_2" localSheetId="47">_p1</definedName>
    <definedName name="ZZZZZ_2" localSheetId="18">_p1</definedName>
    <definedName name="ZZZZZ_2" localSheetId="45">_p1</definedName>
    <definedName name="ZZZZZ_2" localSheetId="16">_p1</definedName>
    <definedName name="ZZZZZ_2">_p1</definedName>
    <definedName name="ZZZZZ_3" localSheetId="39">_p1</definedName>
    <definedName name="ZZZZZ_3" localSheetId="20">_p1</definedName>
    <definedName name="ZZZZZ_3" localSheetId="4">_p1</definedName>
    <definedName name="ZZZZZ_3" localSheetId="25">_p1</definedName>
    <definedName name="ZZZZZ_3" localSheetId="27">_p1</definedName>
    <definedName name="ZZZZZ_3" localSheetId="31">_p1</definedName>
    <definedName name="ZZZZZ_3" localSheetId="35">_p1</definedName>
    <definedName name="ZZZZZ_3" localSheetId="33">_p1</definedName>
    <definedName name="ZZZZZ_3" localSheetId="53">_p1</definedName>
    <definedName name="ZZZZZ_3" localSheetId="29">_p1</definedName>
    <definedName name="ZZZZZ_3" localSheetId="49">_p1</definedName>
    <definedName name="ZZZZZ_3" localSheetId="6">_p1</definedName>
    <definedName name="ZZZZZ_3" localSheetId="41">_p1</definedName>
    <definedName name="ZZZZZ_3" localSheetId="8">_p1</definedName>
    <definedName name="ZZZZZ_3" localSheetId="43">_p1</definedName>
    <definedName name="ZZZZZ_3" localSheetId="10">_p1</definedName>
    <definedName name="ZZZZZ_3" localSheetId="37">_p1</definedName>
    <definedName name="ZZZZZ_3" localSheetId="12">_p1</definedName>
    <definedName name="ZZZZZ_3" localSheetId="51">_p1</definedName>
    <definedName name="ZZZZZ_3" localSheetId="14">_p1</definedName>
    <definedName name="ZZZZZ_3" localSheetId="23">_p1</definedName>
    <definedName name="ZZZZZ_3" localSheetId="55">_p1</definedName>
    <definedName name="ZZZZZ_3" localSheetId="47">_p1</definedName>
    <definedName name="ZZZZZ_3" localSheetId="18">_p1</definedName>
    <definedName name="ZZZZZ_3" localSheetId="45">_p1</definedName>
    <definedName name="ZZZZZ_3" localSheetId="16">_p1</definedName>
    <definedName name="ZZZZZ_3">_p1</definedName>
    <definedName name="ZZZZZ_4" localSheetId="39">_p1</definedName>
    <definedName name="ZZZZZ_4" localSheetId="20">_p1</definedName>
    <definedName name="ZZZZZ_4" localSheetId="4">_p1</definedName>
    <definedName name="ZZZZZ_4" localSheetId="25">_p1</definedName>
    <definedName name="ZZZZZ_4" localSheetId="27">_p1</definedName>
    <definedName name="ZZZZZ_4" localSheetId="31">_p1</definedName>
    <definedName name="ZZZZZ_4" localSheetId="35">_p1</definedName>
    <definedName name="ZZZZZ_4" localSheetId="33">_p1</definedName>
    <definedName name="ZZZZZ_4" localSheetId="53">_p1</definedName>
    <definedName name="ZZZZZ_4" localSheetId="29">_p1</definedName>
    <definedName name="ZZZZZ_4" localSheetId="49">_p1</definedName>
    <definedName name="ZZZZZ_4" localSheetId="6">_p1</definedName>
    <definedName name="ZZZZZ_4" localSheetId="41">_p1</definedName>
    <definedName name="ZZZZZ_4" localSheetId="8">_p1</definedName>
    <definedName name="ZZZZZ_4" localSheetId="43">_p1</definedName>
    <definedName name="ZZZZZ_4" localSheetId="10">_p1</definedName>
    <definedName name="ZZZZZ_4" localSheetId="37">_p1</definedName>
    <definedName name="ZZZZZ_4" localSheetId="12">_p1</definedName>
    <definedName name="ZZZZZ_4" localSheetId="51">_p1</definedName>
    <definedName name="ZZZZZ_4" localSheetId="14">_p1</definedName>
    <definedName name="ZZZZZ_4" localSheetId="23">_p1</definedName>
    <definedName name="ZZZZZ_4" localSheetId="55">_p1</definedName>
    <definedName name="ZZZZZ_4" localSheetId="47">_p1</definedName>
    <definedName name="ZZZZZ_4" localSheetId="18">_p1</definedName>
    <definedName name="ZZZZZ_4" localSheetId="45">_p1</definedName>
    <definedName name="ZZZZZ_4" localSheetId="16">_p1</definedName>
    <definedName name="ZZZZZ_4">_p1</definedName>
    <definedName name="zzzzzz">#REF!</definedName>
    <definedName name="zzzzzzzzzzz" hidden="1">#REF!</definedName>
    <definedName name="ZZZZZZZZZZZZZZZZZZZZ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zzzzzzzzzzzzzzzzzzzzzzzzzzzz">#REF!</definedName>
    <definedName name="ааа" localSheetId="25" hidden="1">{"det (May)",#N/A,FALSE,"June";"sum (MAY YTD)",#N/A,FALSE,"June YTD"}</definedName>
    <definedName name="ааа" localSheetId="27" hidden="1">{"det (May)",#N/A,FALSE,"June";"sum (MAY YTD)",#N/A,FALSE,"June YTD"}</definedName>
    <definedName name="ааа" localSheetId="31" hidden="1">{"det (May)",#N/A,FALSE,"June";"sum (MAY YTD)",#N/A,FALSE,"June YTD"}</definedName>
    <definedName name="ааа" localSheetId="29" hidden="1">{"det (May)",#N/A,FALSE,"June";"sum (MAY YTD)",#N/A,FALSE,"June YTD"}</definedName>
    <definedName name="ааа" localSheetId="23" hidden="1">{"det (May)",#N/A,FALSE,"June";"sum (MAY YTD)",#N/A,FALSE,"June YTD"}</definedName>
    <definedName name="ааа" localSheetId="55" hidden="1">{"det (May)",#N/A,FALSE,"June";"sum (MAY YTD)",#N/A,FALSE,"June YTD"}</definedName>
    <definedName name="ааа" hidden="1">{"det (May)",#N/A,FALSE,"June";"sum (MAY YTD)",#N/A,FALSE,"June YTD"}</definedName>
    <definedName name="ввв" localSheetId="25" hidden="1">{"det (May)",#N/A,FALSE,"June";"sum (MAY YTD)",#N/A,FALSE,"June YTD"}</definedName>
    <definedName name="ввв" localSheetId="27" hidden="1">{"det (May)",#N/A,FALSE,"June";"sum (MAY YTD)",#N/A,FALSE,"June YTD"}</definedName>
    <definedName name="ввв" localSheetId="31" hidden="1">{"det (May)",#N/A,FALSE,"June";"sum (MAY YTD)",#N/A,FALSE,"June YTD"}</definedName>
    <definedName name="ввв" localSheetId="29" hidden="1">{"det (May)",#N/A,FALSE,"June";"sum (MAY YTD)",#N/A,FALSE,"June YTD"}</definedName>
    <definedName name="ввв" localSheetId="23" hidden="1">{"det (May)",#N/A,FALSE,"June";"sum (MAY YTD)",#N/A,FALSE,"June YTD"}</definedName>
    <definedName name="ввв" localSheetId="55" hidden="1">{"det (May)",#N/A,FALSE,"June";"sum (MAY YTD)",#N/A,FALSE,"June YTD"}</definedName>
    <definedName name="ввв" hidden="1">{"det (May)",#N/A,FALSE,"June";"sum (MAY YTD)",#N/A,FALSE,"June YTD"}</definedName>
    <definedName name="あ" localSheetId="39">[1]!_p1</definedName>
    <definedName name="あ" localSheetId="20">[1]!_p1</definedName>
    <definedName name="あ" localSheetId="4">[1]!_p1</definedName>
    <definedName name="あ" localSheetId="25">[1]!_p1</definedName>
    <definedName name="あ" localSheetId="27">[1]!_p1</definedName>
    <definedName name="あ" localSheetId="31">[1]!_p1</definedName>
    <definedName name="あ" localSheetId="35">[1]!_p1</definedName>
    <definedName name="あ" localSheetId="33">[1]!_p1</definedName>
    <definedName name="あ" localSheetId="53">[1]!_p1</definedName>
    <definedName name="あ" localSheetId="29">[1]!_p1</definedName>
    <definedName name="あ" localSheetId="49">[1]!_p1</definedName>
    <definedName name="あ" localSheetId="6">[1]!_p1</definedName>
    <definedName name="あ" localSheetId="41">[1]!_p1</definedName>
    <definedName name="あ" localSheetId="8">[1]!_p1</definedName>
    <definedName name="あ" localSheetId="43">[1]!_p1</definedName>
    <definedName name="あ" localSheetId="10">[1]!_p1</definedName>
    <definedName name="あ" localSheetId="37">[1]!_p1</definedName>
    <definedName name="あ" localSheetId="12">[1]!_p1</definedName>
    <definedName name="あ" localSheetId="51">[1]!_p1</definedName>
    <definedName name="あ" localSheetId="14">[1]!_p1</definedName>
    <definedName name="あ" localSheetId="23">[1]!_p1</definedName>
    <definedName name="あ" localSheetId="55">[0]!_p1</definedName>
    <definedName name="あ" localSheetId="47">[1]!_p1</definedName>
    <definedName name="あ" localSheetId="18">[1]!_p1</definedName>
    <definedName name="あ" localSheetId="45">[1]!_p1</definedName>
    <definedName name="あ" localSheetId="16">[1]!_p1</definedName>
    <definedName name="あ">[0]!_p1</definedName>
    <definedName name="あｄｆｇｆがあふぁｈ" localSheetId="2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localSheetId="27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localSheetId="31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localSheetId="29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localSheetId="23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localSheetId="55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ｆがあふぁｈ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ｇｇｇっがあ" localSheetId="25" hidden="1">{#N/A,#N/A,FALSE,"CARATUL";#N/A,#N/A,FALSE,"PROFIT AND LOSS";#N/A,#N/A,FALSE,"GRAFICO_PBT";#N/A,#N/A,FALSE,"EXPLIC.VARIANTE";#N/A,#N/A,FALSE,"GENERAL EXP.AREA"}</definedName>
    <definedName name="あｄｆｇｇｇｇっがあ" localSheetId="27" hidden="1">{#N/A,#N/A,FALSE,"CARATUL";#N/A,#N/A,FALSE,"PROFIT AND LOSS";#N/A,#N/A,FALSE,"GRAFICO_PBT";#N/A,#N/A,FALSE,"EXPLIC.VARIANTE";#N/A,#N/A,FALSE,"GENERAL EXP.AREA"}</definedName>
    <definedName name="あｄｆｇｇｇｇっがあ" localSheetId="31" hidden="1">{#N/A,#N/A,FALSE,"CARATUL";#N/A,#N/A,FALSE,"PROFIT AND LOSS";#N/A,#N/A,FALSE,"GRAFICO_PBT";#N/A,#N/A,FALSE,"EXPLIC.VARIANTE";#N/A,#N/A,FALSE,"GENERAL EXP.AREA"}</definedName>
    <definedName name="あｄｆｇｇｇｇっがあ" localSheetId="29" hidden="1">{#N/A,#N/A,FALSE,"CARATUL";#N/A,#N/A,FALSE,"PROFIT AND LOSS";#N/A,#N/A,FALSE,"GRAFICO_PBT";#N/A,#N/A,FALSE,"EXPLIC.VARIANTE";#N/A,#N/A,FALSE,"GENERAL EXP.AREA"}</definedName>
    <definedName name="あｄｆｇｇｇｇっがあ" localSheetId="23" hidden="1">{#N/A,#N/A,FALSE,"CARATUL";#N/A,#N/A,FALSE,"PROFIT AND LOSS";#N/A,#N/A,FALSE,"GRAFICO_PBT";#N/A,#N/A,FALSE,"EXPLIC.VARIANTE";#N/A,#N/A,FALSE,"GENERAL EXP.AREA"}</definedName>
    <definedName name="あｄｆｇｇｇｇっがあ" localSheetId="55" hidden="1">{#N/A,#N/A,FALSE,"CARATUL";#N/A,#N/A,FALSE,"PROFIT AND LOSS";#N/A,#N/A,FALSE,"GRAFICO_PBT";#N/A,#N/A,FALSE,"EXPLIC.VARIANTE";#N/A,#N/A,FALSE,"GENERAL EXP.AREA"}</definedName>
    <definedName name="あｄｆｇｇｇｇっがあ" hidden="1">{#N/A,#N/A,FALSE,"CARATUL";#N/A,#N/A,FALSE,"PROFIT AND LOSS";#N/A,#N/A,FALSE,"GRAFICO_PBT";#N/A,#N/A,FALSE,"EXPLIC.VARIANTE";#N/A,#N/A,FALSE,"GENERAL EXP.AREA"}</definedName>
    <definedName name="あｄｇふぁｄｆがｆっが" localSheetId="25" hidden="1">{#N/A,#N/A,FALSE,"caratula";#N/A,#N/A,FALSE,"Product by line";#N/A,#N/A,FALSE,"YTD";#N/A,#N/A,FALSE,"Per Units";#N/A,#N/A,FALSE,"Amount"}</definedName>
    <definedName name="あｄｇふぁｄｆがｆっが" localSheetId="27" hidden="1">{#N/A,#N/A,FALSE,"caratula";#N/A,#N/A,FALSE,"Product by line";#N/A,#N/A,FALSE,"YTD";#N/A,#N/A,FALSE,"Per Units";#N/A,#N/A,FALSE,"Amount"}</definedName>
    <definedName name="あｄｇふぁｄｆがｆっが" localSheetId="31" hidden="1">{#N/A,#N/A,FALSE,"caratula";#N/A,#N/A,FALSE,"Product by line";#N/A,#N/A,FALSE,"YTD";#N/A,#N/A,FALSE,"Per Units";#N/A,#N/A,FALSE,"Amount"}</definedName>
    <definedName name="あｄｇふぁｄｆがｆっが" localSheetId="29" hidden="1">{#N/A,#N/A,FALSE,"caratula";#N/A,#N/A,FALSE,"Product by line";#N/A,#N/A,FALSE,"YTD";#N/A,#N/A,FALSE,"Per Units";#N/A,#N/A,FALSE,"Amount"}</definedName>
    <definedName name="あｄｇふぁｄｆがｆっが" localSheetId="23" hidden="1">{#N/A,#N/A,FALSE,"caratula";#N/A,#N/A,FALSE,"Product by line";#N/A,#N/A,FALSE,"YTD";#N/A,#N/A,FALSE,"Per Units";#N/A,#N/A,FALSE,"Amount"}</definedName>
    <definedName name="あｄｇふぁｄｆがｆっが" localSheetId="55" hidden="1">{#N/A,#N/A,FALSE,"caratula";#N/A,#N/A,FALSE,"Product by line";#N/A,#N/A,FALSE,"YTD";#N/A,#N/A,FALSE,"Per Units";#N/A,#N/A,FALSE,"Amount"}</definedName>
    <definedName name="あｄｇふぁｄｆがｆっが" hidden="1">{#N/A,#N/A,FALSE,"caratula";#N/A,#N/A,FALSE,"Product by line";#N/A,#N/A,FALSE,"YTD";#N/A,#N/A,FALSE,"Per Units";#N/A,#N/A,FALSE,"Amount"}</definedName>
    <definedName name="あｆｇｆがｄ" localSheetId="25" hidden="1">{#N/A,#N/A,FALSE,"CARATUL";#N/A,#N/A,FALSE,"PROFIT AND LOSS";#N/A,#N/A,FALSE,"GRAFICO_PBT";#N/A,#N/A,FALSE,"EXPLIC.VARIANTE";#N/A,#N/A,FALSE,"GENERAL EXP.AREA"}</definedName>
    <definedName name="あｆｇｆがｄ" localSheetId="27" hidden="1">{#N/A,#N/A,FALSE,"CARATUL";#N/A,#N/A,FALSE,"PROFIT AND LOSS";#N/A,#N/A,FALSE,"GRAFICO_PBT";#N/A,#N/A,FALSE,"EXPLIC.VARIANTE";#N/A,#N/A,FALSE,"GENERAL EXP.AREA"}</definedName>
    <definedName name="あｆｇｆがｄ" localSheetId="31" hidden="1">{#N/A,#N/A,FALSE,"CARATUL";#N/A,#N/A,FALSE,"PROFIT AND LOSS";#N/A,#N/A,FALSE,"GRAFICO_PBT";#N/A,#N/A,FALSE,"EXPLIC.VARIANTE";#N/A,#N/A,FALSE,"GENERAL EXP.AREA"}</definedName>
    <definedName name="あｆｇｆがｄ" localSheetId="29" hidden="1">{#N/A,#N/A,FALSE,"CARATUL";#N/A,#N/A,FALSE,"PROFIT AND LOSS";#N/A,#N/A,FALSE,"GRAFICO_PBT";#N/A,#N/A,FALSE,"EXPLIC.VARIANTE";#N/A,#N/A,FALSE,"GENERAL EXP.AREA"}</definedName>
    <definedName name="あｆｇｆがｄ" localSheetId="23" hidden="1">{#N/A,#N/A,FALSE,"CARATUL";#N/A,#N/A,FALSE,"PROFIT AND LOSS";#N/A,#N/A,FALSE,"GRAFICO_PBT";#N/A,#N/A,FALSE,"EXPLIC.VARIANTE";#N/A,#N/A,FALSE,"GENERAL EXP.AREA"}</definedName>
    <definedName name="あｆｇｆがｄ" localSheetId="55" hidden="1">{#N/A,#N/A,FALSE,"CARATUL";#N/A,#N/A,FALSE,"PROFIT AND LOSS";#N/A,#N/A,FALSE,"GRAFICO_PBT";#N/A,#N/A,FALSE,"EXPLIC.VARIANTE";#N/A,#N/A,FALSE,"GENERAL EXP.AREA"}</definedName>
    <definedName name="あｆｇｆがｄ" hidden="1">{#N/A,#N/A,FALSE,"CARATUL";#N/A,#N/A,FALSE,"PROFIT AND LOSS";#N/A,#N/A,FALSE,"GRAFICO_PBT";#N/A,#N/A,FALSE,"EXPLIC.VARIANTE";#N/A,#N/A,FALSE,"GENERAL EXP.AREA"}</definedName>
    <definedName name="あｓｆがあは" localSheetId="25" hidden="1">{#N/A,#N/A,FALSE,"CARATUL";#N/A,#N/A,FALSE,"PROFIT AND LOSS";#N/A,#N/A,FALSE,"GRAFICO_PBT";#N/A,#N/A,FALSE,"EXPLIC.VARIANTE";#N/A,#N/A,FALSE,"GENERAL EXP.AREA"}</definedName>
    <definedName name="あｓｆがあは" localSheetId="27" hidden="1">{#N/A,#N/A,FALSE,"CARATUL";#N/A,#N/A,FALSE,"PROFIT AND LOSS";#N/A,#N/A,FALSE,"GRAFICO_PBT";#N/A,#N/A,FALSE,"EXPLIC.VARIANTE";#N/A,#N/A,FALSE,"GENERAL EXP.AREA"}</definedName>
    <definedName name="あｓｆがあは" localSheetId="31" hidden="1">{#N/A,#N/A,FALSE,"CARATUL";#N/A,#N/A,FALSE,"PROFIT AND LOSS";#N/A,#N/A,FALSE,"GRAFICO_PBT";#N/A,#N/A,FALSE,"EXPLIC.VARIANTE";#N/A,#N/A,FALSE,"GENERAL EXP.AREA"}</definedName>
    <definedName name="あｓｆがあは" localSheetId="29" hidden="1">{#N/A,#N/A,FALSE,"CARATUL";#N/A,#N/A,FALSE,"PROFIT AND LOSS";#N/A,#N/A,FALSE,"GRAFICO_PBT";#N/A,#N/A,FALSE,"EXPLIC.VARIANTE";#N/A,#N/A,FALSE,"GENERAL EXP.AREA"}</definedName>
    <definedName name="あｓｆがあは" localSheetId="23" hidden="1">{#N/A,#N/A,FALSE,"CARATUL";#N/A,#N/A,FALSE,"PROFIT AND LOSS";#N/A,#N/A,FALSE,"GRAFICO_PBT";#N/A,#N/A,FALSE,"EXPLIC.VARIANTE";#N/A,#N/A,FALSE,"GENERAL EXP.AREA"}</definedName>
    <definedName name="あｓｆがあは" localSheetId="55" hidden="1">{#N/A,#N/A,FALSE,"CARATUL";#N/A,#N/A,FALSE,"PROFIT AND LOSS";#N/A,#N/A,FALSE,"GRAFICO_PBT";#N/A,#N/A,FALSE,"EXPLIC.VARIANTE";#N/A,#N/A,FALSE,"GENERAL EXP.AREA"}</definedName>
    <definedName name="あｓｆがあは" hidden="1">{#N/A,#N/A,FALSE,"CARATUL";#N/A,#N/A,FALSE,"PROFIT AND LOSS";#N/A,#N/A,FALSE,"GRAFICO_PBT";#N/A,#N/A,FALSE,"EXPLIC.VARIANTE";#N/A,#N/A,FALSE,"GENERAL EXP.AREA"}</definedName>
    <definedName name="ああ" localSheetId="25" hidden="1">{#N/A,#N/A,FALSE,"caratula";#N/A,#N/A,FALSE,"Product by line";#N/A,#N/A,FALSE,"YTD";#N/A,#N/A,FALSE,"Per Units";#N/A,#N/A,FALSE,"Amount"}</definedName>
    <definedName name="ああ" localSheetId="27" hidden="1">{#N/A,#N/A,FALSE,"caratula";#N/A,#N/A,FALSE,"Product by line";#N/A,#N/A,FALSE,"YTD";#N/A,#N/A,FALSE,"Per Units";#N/A,#N/A,FALSE,"Amount"}</definedName>
    <definedName name="ああ" localSheetId="31" hidden="1">{#N/A,#N/A,FALSE,"caratula";#N/A,#N/A,FALSE,"Product by line";#N/A,#N/A,FALSE,"YTD";#N/A,#N/A,FALSE,"Per Units";#N/A,#N/A,FALSE,"Amount"}</definedName>
    <definedName name="ああ" localSheetId="29" hidden="1">{#N/A,#N/A,FALSE,"caratula";#N/A,#N/A,FALSE,"Product by line";#N/A,#N/A,FALSE,"YTD";#N/A,#N/A,FALSE,"Per Units";#N/A,#N/A,FALSE,"Amount"}</definedName>
    <definedName name="ああ" localSheetId="23" hidden="1">{#N/A,#N/A,FALSE,"caratula";#N/A,#N/A,FALSE,"Product by line";#N/A,#N/A,FALSE,"YTD";#N/A,#N/A,FALSE,"Per Units";#N/A,#N/A,FALSE,"Amount"}</definedName>
    <definedName name="ああ" localSheetId="55" hidden="1">{#N/A,#N/A,FALSE,"caratula";#N/A,#N/A,FALSE,"Product by line";#N/A,#N/A,FALSE,"YTD";#N/A,#N/A,FALSE,"Per Units";#N/A,#N/A,FALSE,"Amount"}</definedName>
    <definedName name="ああ" hidden="1">{#N/A,#N/A,FALSE,"caratula";#N/A,#N/A,FALSE,"Product by line";#N/A,#N/A,FALSE,"YTD";#N/A,#N/A,FALSE,"Per Units";#N/A,#N/A,FALSE,"Amount"}</definedName>
    <definedName name="ああああ" localSheetId="25" hidden="1">{#N/A,#N/A,FALSE,"CARATUL";#N/A,#N/A,FALSE,"PROFIT AND LOSS";#N/A,#N/A,FALSE,"GRAFICO_PBT";#N/A,#N/A,FALSE,"EXPLIC.VARIANTE";#N/A,#N/A,FALSE,"GENERAL EXP.AREA"}</definedName>
    <definedName name="ああああ" localSheetId="27" hidden="1">{#N/A,#N/A,FALSE,"CARATUL";#N/A,#N/A,FALSE,"PROFIT AND LOSS";#N/A,#N/A,FALSE,"GRAFICO_PBT";#N/A,#N/A,FALSE,"EXPLIC.VARIANTE";#N/A,#N/A,FALSE,"GENERAL EXP.AREA"}</definedName>
    <definedName name="ああああ" localSheetId="31" hidden="1">{#N/A,#N/A,FALSE,"CARATUL";#N/A,#N/A,FALSE,"PROFIT AND LOSS";#N/A,#N/A,FALSE,"GRAFICO_PBT";#N/A,#N/A,FALSE,"EXPLIC.VARIANTE";#N/A,#N/A,FALSE,"GENERAL EXP.AREA"}</definedName>
    <definedName name="ああああ" localSheetId="29" hidden="1">{#N/A,#N/A,FALSE,"CARATUL";#N/A,#N/A,FALSE,"PROFIT AND LOSS";#N/A,#N/A,FALSE,"GRAFICO_PBT";#N/A,#N/A,FALSE,"EXPLIC.VARIANTE";#N/A,#N/A,FALSE,"GENERAL EXP.AREA"}</definedName>
    <definedName name="ああああ" localSheetId="23" hidden="1">{#N/A,#N/A,FALSE,"CARATUL";#N/A,#N/A,FALSE,"PROFIT AND LOSS";#N/A,#N/A,FALSE,"GRAFICO_PBT";#N/A,#N/A,FALSE,"EXPLIC.VARIANTE";#N/A,#N/A,FALSE,"GENERAL EXP.AREA"}</definedName>
    <definedName name="ああああ" localSheetId="55" hidden="1">{#N/A,#N/A,FALSE,"CARATUL";#N/A,#N/A,FALSE,"PROFIT AND LOSS";#N/A,#N/A,FALSE,"GRAFICO_PBT";#N/A,#N/A,FALSE,"EXPLIC.VARIANTE";#N/A,#N/A,FALSE,"GENERAL EXP.AREA"}</definedName>
    <definedName name="ああああ" hidden="1">{#N/A,#N/A,FALSE,"CARATUL";#N/A,#N/A,FALSE,"PROFIT AND LOSS";#N/A,#N/A,FALSE,"GRAFICO_PBT";#N/A,#N/A,FALSE,"EXPLIC.VARIANTE";#N/A,#N/A,FALSE,"GENERAL EXP.AREA"}</definedName>
    <definedName name="あいうえお" localSheetId="25" hidden="1">{#N/A,#N/A,FALSE,"CARATUL";#N/A,#N/A,FALSE,"PROFIT AND LOSS";#N/A,#N/A,FALSE,"GRAFICO_PBT";#N/A,#N/A,FALSE,"EXPLIC.VARIANTE";#N/A,#N/A,FALSE,"GENERAL EXP.AREA"}</definedName>
    <definedName name="あいうえお" localSheetId="27" hidden="1">{#N/A,#N/A,FALSE,"CARATUL";#N/A,#N/A,FALSE,"PROFIT AND LOSS";#N/A,#N/A,FALSE,"GRAFICO_PBT";#N/A,#N/A,FALSE,"EXPLIC.VARIANTE";#N/A,#N/A,FALSE,"GENERAL EXP.AREA"}</definedName>
    <definedName name="あいうえお" localSheetId="31" hidden="1">{#N/A,#N/A,FALSE,"CARATUL";#N/A,#N/A,FALSE,"PROFIT AND LOSS";#N/A,#N/A,FALSE,"GRAFICO_PBT";#N/A,#N/A,FALSE,"EXPLIC.VARIANTE";#N/A,#N/A,FALSE,"GENERAL EXP.AREA"}</definedName>
    <definedName name="あいうえお" localSheetId="29" hidden="1">{#N/A,#N/A,FALSE,"CARATUL";#N/A,#N/A,FALSE,"PROFIT AND LOSS";#N/A,#N/A,FALSE,"GRAFICO_PBT";#N/A,#N/A,FALSE,"EXPLIC.VARIANTE";#N/A,#N/A,FALSE,"GENERAL EXP.AREA"}</definedName>
    <definedName name="あいうえお" localSheetId="23" hidden="1">{#N/A,#N/A,FALSE,"CARATUL";#N/A,#N/A,FALSE,"PROFIT AND LOSS";#N/A,#N/A,FALSE,"GRAFICO_PBT";#N/A,#N/A,FALSE,"EXPLIC.VARIANTE";#N/A,#N/A,FALSE,"GENERAL EXP.AREA"}</definedName>
    <definedName name="あいうえお" localSheetId="55" hidden="1">{#N/A,#N/A,FALSE,"CARATUL";#N/A,#N/A,FALSE,"PROFIT AND LOSS";#N/A,#N/A,FALSE,"GRAFICO_PBT";#N/A,#N/A,FALSE,"EXPLIC.VARIANTE";#N/A,#N/A,FALSE,"GENERAL EXP.AREA"}</definedName>
    <definedName name="あいうえお" hidden="1">{#N/A,#N/A,FALSE,"CARATUL";#N/A,#N/A,FALSE,"PROFIT AND LOSS";#N/A,#N/A,FALSE,"GRAFICO_PBT";#N/A,#N/A,FALSE,"EXPLIC.VARIANTE";#N/A,#N/A,FALSE,"GENERAL EXP.AREA"}</definedName>
    <definedName name="カメラライン" localSheetId="25" hidden="1">{#N/A,#N/A,FALSE,"CARATUL";#N/A,#N/A,FALSE,"PROFIT AND LOSS";#N/A,#N/A,FALSE,"GRAFICO_PBT";#N/A,#N/A,FALSE,"EXPLIC.VARIANTE";#N/A,#N/A,FALSE,"GENERAL EXP.AREA"}</definedName>
    <definedName name="カメラライン" localSheetId="27" hidden="1">{#N/A,#N/A,FALSE,"CARATUL";#N/A,#N/A,FALSE,"PROFIT AND LOSS";#N/A,#N/A,FALSE,"GRAFICO_PBT";#N/A,#N/A,FALSE,"EXPLIC.VARIANTE";#N/A,#N/A,FALSE,"GENERAL EXP.AREA"}</definedName>
    <definedName name="カメラライン" localSheetId="31" hidden="1">{#N/A,#N/A,FALSE,"CARATUL";#N/A,#N/A,FALSE,"PROFIT AND LOSS";#N/A,#N/A,FALSE,"GRAFICO_PBT";#N/A,#N/A,FALSE,"EXPLIC.VARIANTE";#N/A,#N/A,FALSE,"GENERAL EXP.AREA"}</definedName>
    <definedName name="カメラライン" localSheetId="29" hidden="1">{#N/A,#N/A,FALSE,"CARATUL";#N/A,#N/A,FALSE,"PROFIT AND LOSS";#N/A,#N/A,FALSE,"GRAFICO_PBT";#N/A,#N/A,FALSE,"EXPLIC.VARIANTE";#N/A,#N/A,FALSE,"GENERAL EXP.AREA"}</definedName>
    <definedName name="カメラライン" localSheetId="23" hidden="1">{#N/A,#N/A,FALSE,"CARATUL";#N/A,#N/A,FALSE,"PROFIT AND LOSS";#N/A,#N/A,FALSE,"GRAFICO_PBT";#N/A,#N/A,FALSE,"EXPLIC.VARIANTE";#N/A,#N/A,FALSE,"GENERAL EXP.AREA"}</definedName>
    <definedName name="カメラライン" localSheetId="55" hidden="1">{#N/A,#N/A,FALSE,"CARATUL";#N/A,#N/A,FALSE,"PROFIT AND LOSS";#N/A,#N/A,FALSE,"GRAFICO_PBT";#N/A,#N/A,FALSE,"EXPLIC.VARIANTE";#N/A,#N/A,FALSE,"GENERAL EXP.AREA"}</definedName>
    <definedName name="カメラライン" hidden="1">{#N/A,#N/A,FALSE,"CARATUL";#N/A,#N/A,FALSE,"PROFIT AND LOSS";#N/A,#N/A,FALSE,"GRAFICO_PBT";#N/A,#N/A,FALSE,"EXPLIC.VARIANTE";#N/A,#N/A,FALSE,"GENERAL EXP.AREA"}</definedName>
    <definedName name="サマリー" localSheetId="25" hidden="1">{#N/A,#N/A,FALSE,"CARATUL";#N/A,#N/A,FALSE,"PROFIT AND LOSS";#N/A,#N/A,FALSE,"GRAFICO_PBT";#N/A,#N/A,FALSE,"EXPLIC.VARIANTE";#N/A,#N/A,FALSE,"GENERAL EXP.AREA"}</definedName>
    <definedName name="サマリー" localSheetId="27" hidden="1">{#N/A,#N/A,FALSE,"CARATUL";#N/A,#N/A,FALSE,"PROFIT AND LOSS";#N/A,#N/A,FALSE,"GRAFICO_PBT";#N/A,#N/A,FALSE,"EXPLIC.VARIANTE";#N/A,#N/A,FALSE,"GENERAL EXP.AREA"}</definedName>
    <definedName name="サマリー" localSheetId="31" hidden="1">{#N/A,#N/A,FALSE,"CARATUL";#N/A,#N/A,FALSE,"PROFIT AND LOSS";#N/A,#N/A,FALSE,"GRAFICO_PBT";#N/A,#N/A,FALSE,"EXPLIC.VARIANTE";#N/A,#N/A,FALSE,"GENERAL EXP.AREA"}</definedName>
    <definedName name="サマリー" localSheetId="29" hidden="1">{#N/A,#N/A,FALSE,"CARATUL";#N/A,#N/A,FALSE,"PROFIT AND LOSS";#N/A,#N/A,FALSE,"GRAFICO_PBT";#N/A,#N/A,FALSE,"EXPLIC.VARIANTE";#N/A,#N/A,FALSE,"GENERAL EXP.AREA"}</definedName>
    <definedName name="サマリー" localSheetId="23" hidden="1">{#N/A,#N/A,FALSE,"CARATUL";#N/A,#N/A,FALSE,"PROFIT AND LOSS";#N/A,#N/A,FALSE,"GRAFICO_PBT";#N/A,#N/A,FALSE,"EXPLIC.VARIANTE";#N/A,#N/A,FALSE,"GENERAL EXP.AREA"}</definedName>
    <definedName name="サマリー" localSheetId="55" hidden="1">{#N/A,#N/A,FALSE,"CARATUL";#N/A,#N/A,FALSE,"PROFIT AND LOSS";#N/A,#N/A,FALSE,"GRAFICO_PBT";#N/A,#N/A,FALSE,"EXPLIC.VARIANTE";#N/A,#N/A,FALSE,"GENERAL EXP.AREA"}</definedName>
    <definedName name="サマリー" hidden="1">{#N/A,#N/A,FALSE,"CARATUL";#N/A,#N/A,FALSE,"PROFIT AND LOSS";#N/A,#N/A,FALSE,"GRAFICO_PBT";#N/A,#N/A,FALSE,"EXPLIC.VARIANTE";#N/A,#N/A,FALSE,"GENERAL EXP.AREA"}</definedName>
    <definedName name="강" localSheetId="39">BlankMacro1</definedName>
    <definedName name="강" localSheetId="20">BlankMacro1</definedName>
    <definedName name="강" localSheetId="4">BlankMacro1</definedName>
    <definedName name="강" localSheetId="25">BlankMacro1</definedName>
    <definedName name="강" localSheetId="27">BlankMacro1</definedName>
    <definedName name="강" localSheetId="31">BlankMacro1</definedName>
    <definedName name="강" localSheetId="35">BlankMacro1</definedName>
    <definedName name="강" localSheetId="33">BlankMacro1</definedName>
    <definedName name="강" localSheetId="53">BlankMacro1</definedName>
    <definedName name="강" localSheetId="29">BlankMacro1</definedName>
    <definedName name="강" localSheetId="49">BlankMacro1</definedName>
    <definedName name="강" localSheetId="6">BlankMacro1</definedName>
    <definedName name="강" localSheetId="41">BlankMacro1</definedName>
    <definedName name="강" localSheetId="8">BlankMacro1</definedName>
    <definedName name="강" localSheetId="43">BlankMacro1</definedName>
    <definedName name="강" localSheetId="10">BlankMacro1</definedName>
    <definedName name="강" localSheetId="37">BlankMacro1</definedName>
    <definedName name="강" localSheetId="12">BlankMacro1</definedName>
    <definedName name="강" localSheetId="51">BlankMacro1</definedName>
    <definedName name="강" localSheetId="14">BlankMacro1</definedName>
    <definedName name="강" localSheetId="23">BlankMacro1</definedName>
    <definedName name="강" localSheetId="55">BlankMacro1</definedName>
    <definedName name="강" localSheetId="47">BlankMacro1</definedName>
    <definedName name="강" localSheetId="18">BlankMacro1</definedName>
    <definedName name="강" localSheetId="45">BlankMacro1</definedName>
    <definedName name="강" localSheetId="16">BlankMacro1</definedName>
    <definedName name="강">BlankMacro1</definedName>
    <definedName name="강사분석.xls">#REF!</definedName>
    <definedName name="공구">#REF!</definedName>
    <definedName name="국내">#REF!</definedName>
    <definedName name="기안갑">#REF!</definedName>
    <definedName name="기안을">#REF!</definedName>
    <definedName name="내수출2">#REF!</definedName>
    <definedName name="노" localSheetId="39">BlankMacro1</definedName>
    <definedName name="노" localSheetId="20">BlankMacro1</definedName>
    <definedName name="노" localSheetId="4">BlankMacro1</definedName>
    <definedName name="노" localSheetId="25">BlankMacro1</definedName>
    <definedName name="노" localSheetId="27">BlankMacro1</definedName>
    <definedName name="노" localSheetId="31">BlankMacro1</definedName>
    <definedName name="노" localSheetId="35">BlankMacro1</definedName>
    <definedName name="노" localSheetId="33">BlankMacro1</definedName>
    <definedName name="노" localSheetId="53">BlankMacro1</definedName>
    <definedName name="노" localSheetId="29">BlankMacro1</definedName>
    <definedName name="노" localSheetId="49">BlankMacro1</definedName>
    <definedName name="노" localSheetId="6">BlankMacro1</definedName>
    <definedName name="노" localSheetId="41">BlankMacro1</definedName>
    <definedName name="노" localSheetId="8">BlankMacro1</definedName>
    <definedName name="노" localSheetId="43">BlankMacro1</definedName>
    <definedName name="노" localSheetId="10">BlankMacro1</definedName>
    <definedName name="노" localSheetId="37">BlankMacro1</definedName>
    <definedName name="노" localSheetId="12">BlankMacro1</definedName>
    <definedName name="노" localSheetId="51">BlankMacro1</definedName>
    <definedName name="노" localSheetId="14">BlankMacro1</definedName>
    <definedName name="노" localSheetId="23">BlankMacro1</definedName>
    <definedName name="노" localSheetId="55">BlankMacro1</definedName>
    <definedName name="노" localSheetId="47">BlankMacro1</definedName>
    <definedName name="노" localSheetId="18">BlankMacro1</definedName>
    <definedName name="노" localSheetId="45">BlankMacro1</definedName>
    <definedName name="노" localSheetId="16">BlankMacro1</definedName>
    <definedName name="노">BlankMacro1</definedName>
    <definedName name="노사문화" localSheetId="39">BlankMacro1</definedName>
    <definedName name="노사문화" localSheetId="20">BlankMacro1</definedName>
    <definedName name="노사문화" localSheetId="4">BlankMacro1</definedName>
    <definedName name="노사문화" localSheetId="25">BlankMacro1</definedName>
    <definedName name="노사문화" localSheetId="27">BlankMacro1</definedName>
    <definedName name="노사문화" localSheetId="31">BlankMacro1</definedName>
    <definedName name="노사문화" localSheetId="35">BlankMacro1</definedName>
    <definedName name="노사문화" localSheetId="33">BlankMacro1</definedName>
    <definedName name="노사문화" localSheetId="53">BlankMacro1</definedName>
    <definedName name="노사문화" localSheetId="29">BlankMacro1</definedName>
    <definedName name="노사문화" localSheetId="49">BlankMacro1</definedName>
    <definedName name="노사문화" localSheetId="6">BlankMacro1</definedName>
    <definedName name="노사문화" localSheetId="41">BlankMacro1</definedName>
    <definedName name="노사문화" localSheetId="8">BlankMacro1</definedName>
    <definedName name="노사문화" localSheetId="43">BlankMacro1</definedName>
    <definedName name="노사문화" localSheetId="10">BlankMacro1</definedName>
    <definedName name="노사문화" localSheetId="37">BlankMacro1</definedName>
    <definedName name="노사문화" localSheetId="12">BlankMacro1</definedName>
    <definedName name="노사문화" localSheetId="51">BlankMacro1</definedName>
    <definedName name="노사문화" localSheetId="14">BlankMacro1</definedName>
    <definedName name="노사문화" localSheetId="23">BlankMacro1</definedName>
    <definedName name="노사문화" localSheetId="55">BlankMacro1</definedName>
    <definedName name="노사문화" localSheetId="47">BlankMacro1</definedName>
    <definedName name="노사문화" localSheetId="18">BlankMacro1</definedName>
    <definedName name="노사문화" localSheetId="45">BlankMacro1</definedName>
    <definedName name="노사문화" localSheetId="16">BlankMacro1</definedName>
    <definedName name="노사문화">BlankMacro1</definedName>
    <definedName name="대림PL">#REF!</definedName>
    <definedName name="대학" localSheetId="39">BlankMacro1</definedName>
    <definedName name="대학" localSheetId="20">BlankMacro1</definedName>
    <definedName name="대학" localSheetId="4">BlankMacro1</definedName>
    <definedName name="대학" localSheetId="25">BlankMacro1</definedName>
    <definedName name="대학" localSheetId="27">BlankMacro1</definedName>
    <definedName name="대학" localSheetId="31">BlankMacro1</definedName>
    <definedName name="대학" localSheetId="35">BlankMacro1</definedName>
    <definedName name="대학" localSheetId="33">BlankMacro1</definedName>
    <definedName name="대학" localSheetId="53">BlankMacro1</definedName>
    <definedName name="대학" localSheetId="29">BlankMacro1</definedName>
    <definedName name="대학" localSheetId="49">BlankMacro1</definedName>
    <definedName name="대학" localSheetId="6">BlankMacro1</definedName>
    <definedName name="대학" localSheetId="41">BlankMacro1</definedName>
    <definedName name="대학" localSheetId="8">BlankMacro1</definedName>
    <definedName name="대학" localSheetId="43">BlankMacro1</definedName>
    <definedName name="대학" localSheetId="10">BlankMacro1</definedName>
    <definedName name="대학" localSheetId="37">BlankMacro1</definedName>
    <definedName name="대학" localSheetId="12">BlankMacro1</definedName>
    <definedName name="대학" localSheetId="51">BlankMacro1</definedName>
    <definedName name="대학" localSheetId="14">BlankMacro1</definedName>
    <definedName name="대학" localSheetId="23">BlankMacro1</definedName>
    <definedName name="대학" localSheetId="55">BlankMacro1</definedName>
    <definedName name="대학" localSheetId="47">BlankMacro1</definedName>
    <definedName name="대학" localSheetId="18">BlankMacro1</definedName>
    <definedName name="대학" localSheetId="45">BlankMacro1</definedName>
    <definedName name="대학" localSheetId="16">BlankMacro1</definedName>
    <definedName name="대학">BlankMacro1</definedName>
    <definedName name="대회">#REF!</definedName>
    <definedName name="디러" localSheetId="39">BlankMacro1</definedName>
    <definedName name="디러" localSheetId="20">BlankMacro1</definedName>
    <definedName name="디러" localSheetId="4">BlankMacro1</definedName>
    <definedName name="디러" localSheetId="25">BlankMacro1</definedName>
    <definedName name="디러" localSheetId="27">BlankMacro1</definedName>
    <definedName name="디러" localSheetId="31">BlankMacro1</definedName>
    <definedName name="디러" localSheetId="35">BlankMacro1</definedName>
    <definedName name="디러" localSheetId="33">BlankMacro1</definedName>
    <definedName name="디러" localSheetId="53">BlankMacro1</definedName>
    <definedName name="디러" localSheetId="29">BlankMacro1</definedName>
    <definedName name="디러" localSheetId="49">BlankMacro1</definedName>
    <definedName name="디러" localSheetId="6">BlankMacro1</definedName>
    <definedName name="디러" localSheetId="41">BlankMacro1</definedName>
    <definedName name="디러" localSheetId="8">BlankMacro1</definedName>
    <definedName name="디러" localSheetId="43">BlankMacro1</definedName>
    <definedName name="디러" localSheetId="10">BlankMacro1</definedName>
    <definedName name="디러" localSheetId="37">BlankMacro1</definedName>
    <definedName name="디러" localSheetId="12">BlankMacro1</definedName>
    <definedName name="디러" localSheetId="51">BlankMacro1</definedName>
    <definedName name="디러" localSheetId="14">BlankMacro1</definedName>
    <definedName name="디러" localSheetId="23">BlankMacro1</definedName>
    <definedName name="디러" localSheetId="55">BlankMacro1</definedName>
    <definedName name="디러" localSheetId="47">BlankMacro1</definedName>
    <definedName name="디러" localSheetId="18">BlankMacro1</definedName>
    <definedName name="디러" localSheetId="45">BlankMacro1</definedName>
    <definedName name="디러" localSheetId="16">BlankMacro1</definedName>
    <definedName name="디러">BlankMacro1</definedName>
    <definedName name="럯">#REF!</definedName>
    <definedName name="ㅁ">#REF!</definedName>
    <definedName name="ㅁㅁ">#REF!</definedName>
    <definedName name="마아" localSheetId="39">BlankMacro1</definedName>
    <definedName name="마아" localSheetId="20">BlankMacro1</definedName>
    <definedName name="마아" localSheetId="4">BlankMacro1</definedName>
    <definedName name="마아" localSheetId="25">BlankMacro1</definedName>
    <definedName name="마아" localSheetId="27">BlankMacro1</definedName>
    <definedName name="마아" localSheetId="31">BlankMacro1</definedName>
    <definedName name="마아" localSheetId="35">BlankMacro1</definedName>
    <definedName name="마아" localSheetId="33">BlankMacro1</definedName>
    <definedName name="마아" localSheetId="53">BlankMacro1</definedName>
    <definedName name="마아" localSheetId="29">BlankMacro1</definedName>
    <definedName name="마아" localSheetId="49">BlankMacro1</definedName>
    <definedName name="마아" localSheetId="6">BlankMacro1</definedName>
    <definedName name="마아" localSheetId="41">BlankMacro1</definedName>
    <definedName name="마아" localSheetId="8">BlankMacro1</definedName>
    <definedName name="마아" localSheetId="43">BlankMacro1</definedName>
    <definedName name="마아" localSheetId="10">BlankMacro1</definedName>
    <definedName name="마아" localSheetId="37">BlankMacro1</definedName>
    <definedName name="마아" localSheetId="12">BlankMacro1</definedName>
    <definedName name="마아" localSheetId="51">BlankMacro1</definedName>
    <definedName name="마아" localSheetId="14">BlankMacro1</definedName>
    <definedName name="마아" localSheetId="23">BlankMacro1</definedName>
    <definedName name="마아" localSheetId="55">BlankMacro1</definedName>
    <definedName name="마아" localSheetId="47">BlankMacro1</definedName>
    <definedName name="마아" localSheetId="18">BlankMacro1</definedName>
    <definedName name="마아" localSheetId="45">BlankMacro1</definedName>
    <definedName name="마아" localSheetId="16">BlankMacro1</definedName>
    <definedName name="마아">BlankMacro1</definedName>
    <definedName name="ㅂㅂ">#REF!</definedName>
    <definedName name="버스팀">#REF!</definedName>
    <definedName name="벗">#REF!</definedName>
    <definedName name="별첨">#REF!</definedName>
    <definedName name="선수평균달성율">#REF!</definedName>
    <definedName name="선수평균버스">#REF!</definedName>
    <definedName name="선수평균소상">#REF!</definedName>
    <definedName name="선택교과" localSheetId="39">BlankMacro1</definedName>
    <definedName name="선택교과" localSheetId="20">BlankMacro1</definedName>
    <definedName name="선택교과" localSheetId="4">BlankMacro1</definedName>
    <definedName name="선택교과" localSheetId="25">BlankMacro1</definedName>
    <definedName name="선택교과" localSheetId="27">BlankMacro1</definedName>
    <definedName name="선택교과" localSheetId="31">BlankMacro1</definedName>
    <definedName name="선택교과" localSheetId="35">BlankMacro1</definedName>
    <definedName name="선택교과" localSheetId="33">BlankMacro1</definedName>
    <definedName name="선택교과" localSheetId="53">BlankMacro1</definedName>
    <definedName name="선택교과" localSheetId="29">BlankMacro1</definedName>
    <definedName name="선택교과" localSheetId="49">BlankMacro1</definedName>
    <definedName name="선택교과" localSheetId="6">BlankMacro1</definedName>
    <definedName name="선택교과" localSheetId="41">BlankMacro1</definedName>
    <definedName name="선택교과" localSheetId="8">BlankMacro1</definedName>
    <definedName name="선택교과" localSheetId="43">BlankMacro1</definedName>
    <definedName name="선택교과" localSheetId="10">BlankMacro1</definedName>
    <definedName name="선택교과" localSheetId="37">BlankMacro1</definedName>
    <definedName name="선택교과" localSheetId="12">BlankMacro1</definedName>
    <definedName name="선택교과" localSheetId="51">BlankMacro1</definedName>
    <definedName name="선택교과" localSheetId="14">BlankMacro1</definedName>
    <definedName name="선택교과" localSheetId="23">BlankMacro1</definedName>
    <definedName name="선택교과" localSheetId="55">BlankMacro1</definedName>
    <definedName name="선택교과" localSheetId="47">BlankMacro1</definedName>
    <definedName name="선택교과" localSheetId="18">BlankMacro1</definedName>
    <definedName name="선택교과" localSheetId="45">BlankMacro1</definedName>
    <definedName name="선택교과" localSheetId="16">BlankMacro1</definedName>
    <definedName name="선택교과">BlankMacro1</definedName>
    <definedName name="수정">#REF!</definedName>
    <definedName name="ㅇㄹㅇㄹ">#REF!</definedName>
    <definedName name="아앙" localSheetId="39">BlankMacro1</definedName>
    <definedName name="아앙" localSheetId="20">BlankMacro1</definedName>
    <definedName name="아앙" localSheetId="4">BlankMacro1</definedName>
    <definedName name="아앙" localSheetId="25">BlankMacro1</definedName>
    <definedName name="아앙" localSheetId="27">BlankMacro1</definedName>
    <definedName name="아앙" localSheetId="31">BlankMacro1</definedName>
    <definedName name="아앙" localSheetId="35">BlankMacro1</definedName>
    <definedName name="아앙" localSheetId="33">BlankMacro1</definedName>
    <definedName name="아앙" localSheetId="53">BlankMacro1</definedName>
    <definedName name="아앙" localSheetId="29">BlankMacro1</definedName>
    <definedName name="아앙" localSheetId="49">BlankMacro1</definedName>
    <definedName name="아앙" localSheetId="6">BlankMacro1</definedName>
    <definedName name="아앙" localSheetId="41">BlankMacro1</definedName>
    <definedName name="아앙" localSheetId="8">BlankMacro1</definedName>
    <definedName name="아앙" localSheetId="43">BlankMacro1</definedName>
    <definedName name="아앙" localSheetId="10">BlankMacro1</definedName>
    <definedName name="아앙" localSheetId="37">BlankMacro1</definedName>
    <definedName name="아앙" localSheetId="12">BlankMacro1</definedName>
    <definedName name="아앙" localSheetId="51">BlankMacro1</definedName>
    <definedName name="아앙" localSheetId="14">BlankMacro1</definedName>
    <definedName name="아앙" localSheetId="23">BlankMacro1</definedName>
    <definedName name="아앙" localSheetId="55">BlankMacro1</definedName>
    <definedName name="아앙" localSheetId="47">BlankMacro1</definedName>
    <definedName name="아앙" localSheetId="18">BlankMacro1</definedName>
    <definedName name="아앙" localSheetId="45">BlankMacro1</definedName>
    <definedName name="아앙" localSheetId="16">BlankMacro1</definedName>
    <definedName name="아앙">BlankMacro1</definedName>
    <definedName name="인원차량">#REF!</definedName>
    <definedName name="일정" localSheetId="39">BlankMacro1</definedName>
    <definedName name="일정" localSheetId="20">BlankMacro1</definedName>
    <definedName name="일정" localSheetId="4">BlankMacro1</definedName>
    <definedName name="일정" localSheetId="25">BlankMacro1</definedName>
    <definedName name="일정" localSheetId="27">BlankMacro1</definedName>
    <definedName name="일정" localSheetId="31">BlankMacro1</definedName>
    <definedName name="일정" localSheetId="35">BlankMacro1</definedName>
    <definedName name="일정" localSheetId="33">BlankMacro1</definedName>
    <definedName name="일정" localSheetId="53">BlankMacro1</definedName>
    <definedName name="일정" localSheetId="29">BlankMacro1</definedName>
    <definedName name="일정" localSheetId="49">BlankMacro1</definedName>
    <definedName name="일정" localSheetId="6">BlankMacro1</definedName>
    <definedName name="일정" localSheetId="41">BlankMacro1</definedName>
    <definedName name="일정" localSheetId="8">BlankMacro1</definedName>
    <definedName name="일정" localSheetId="43">BlankMacro1</definedName>
    <definedName name="일정" localSheetId="10">BlankMacro1</definedName>
    <definedName name="일정" localSheetId="37">BlankMacro1</definedName>
    <definedName name="일정" localSheetId="12">BlankMacro1</definedName>
    <definedName name="일정" localSheetId="51">BlankMacro1</definedName>
    <definedName name="일정" localSheetId="14">BlankMacro1</definedName>
    <definedName name="일정" localSheetId="23">BlankMacro1</definedName>
    <definedName name="일정" localSheetId="55">BlankMacro1</definedName>
    <definedName name="일정" localSheetId="47">BlankMacro1</definedName>
    <definedName name="일정" localSheetId="18">BlankMacro1</definedName>
    <definedName name="일정" localSheetId="45">BlankMacro1</definedName>
    <definedName name="일정" localSheetId="16">BlankMacro1</definedName>
    <definedName name="일정">BlankMacro1</definedName>
    <definedName name="점평03.DIS.del_c">#REF!</definedName>
    <definedName name="점평04.001.SD">#REF!</definedName>
    <definedName name="제목">#REF!</definedName>
    <definedName name="제안A">#REF!</definedName>
    <definedName name="제안B">#REF!</definedName>
    <definedName name="좆까" localSheetId="39">BlankMacro1</definedName>
    <definedName name="좆까" localSheetId="20">BlankMacro1</definedName>
    <definedName name="좆까" localSheetId="4">BlankMacro1</definedName>
    <definedName name="좆까" localSheetId="25">BlankMacro1</definedName>
    <definedName name="좆까" localSheetId="27">BlankMacro1</definedName>
    <definedName name="좆까" localSheetId="31">BlankMacro1</definedName>
    <definedName name="좆까" localSheetId="35">BlankMacro1</definedName>
    <definedName name="좆까" localSheetId="33">BlankMacro1</definedName>
    <definedName name="좆까" localSheetId="53">BlankMacro1</definedName>
    <definedName name="좆까" localSheetId="29">BlankMacro1</definedName>
    <definedName name="좆까" localSheetId="49">BlankMacro1</definedName>
    <definedName name="좆까" localSheetId="6">BlankMacro1</definedName>
    <definedName name="좆까" localSheetId="41">BlankMacro1</definedName>
    <definedName name="좆까" localSheetId="8">BlankMacro1</definedName>
    <definedName name="좆까" localSheetId="43">BlankMacro1</definedName>
    <definedName name="좆까" localSheetId="10">BlankMacro1</definedName>
    <definedName name="좆까" localSheetId="37">BlankMacro1</definedName>
    <definedName name="좆까" localSheetId="12">BlankMacro1</definedName>
    <definedName name="좆까" localSheetId="51">BlankMacro1</definedName>
    <definedName name="좆까" localSheetId="14">BlankMacro1</definedName>
    <definedName name="좆까" localSheetId="23">BlankMacro1</definedName>
    <definedName name="좆까" localSheetId="55">BlankMacro1</definedName>
    <definedName name="좆까" localSheetId="47">BlankMacro1</definedName>
    <definedName name="좆까" localSheetId="18">BlankMacro1</definedName>
    <definedName name="좆까" localSheetId="45">BlankMacro1</definedName>
    <definedName name="좆까" localSheetId="16">BlankMacro1</definedName>
    <definedName name="좆까">BlankMacro1</definedName>
    <definedName name="좌석">#REF!</definedName>
    <definedName name="최종합격인원">#REF!</definedName>
    <definedName name="출석부" localSheetId="39">BlankMacro1</definedName>
    <definedName name="출석부" localSheetId="20">BlankMacro1</definedName>
    <definedName name="출석부" localSheetId="4">BlankMacro1</definedName>
    <definedName name="출석부" localSheetId="25">BlankMacro1</definedName>
    <definedName name="출석부" localSheetId="27">BlankMacro1</definedName>
    <definedName name="출석부" localSheetId="31">BlankMacro1</definedName>
    <definedName name="출석부" localSheetId="35">BlankMacro1</definedName>
    <definedName name="출석부" localSheetId="33">BlankMacro1</definedName>
    <definedName name="출석부" localSheetId="53">BlankMacro1</definedName>
    <definedName name="출석부" localSheetId="29">BlankMacro1</definedName>
    <definedName name="출석부" localSheetId="49">BlankMacro1</definedName>
    <definedName name="출석부" localSheetId="6">BlankMacro1</definedName>
    <definedName name="출석부" localSheetId="41">BlankMacro1</definedName>
    <definedName name="출석부" localSheetId="8">BlankMacro1</definedName>
    <definedName name="출석부" localSheetId="43">BlankMacro1</definedName>
    <definedName name="출석부" localSheetId="10">BlankMacro1</definedName>
    <definedName name="출석부" localSheetId="37">BlankMacro1</definedName>
    <definedName name="출석부" localSheetId="12">BlankMacro1</definedName>
    <definedName name="출석부" localSheetId="51">BlankMacro1</definedName>
    <definedName name="출석부" localSheetId="14">BlankMacro1</definedName>
    <definedName name="출석부" localSheetId="23">BlankMacro1</definedName>
    <definedName name="출석부" localSheetId="55">BlankMacro1</definedName>
    <definedName name="출석부" localSheetId="47">BlankMacro1</definedName>
    <definedName name="출석부" localSheetId="18">BlankMacro1</definedName>
    <definedName name="출석부" localSheetId="45">BlankMacro1</definedName>
    <definedName name="출석부" localSheetId="16">BlankMacro1</definedName>
    <definedName name="출석부">BlankMacro1</definedName>
    <definedName name="충동">#REF!</definedName>
    <definedName name="템플리트모듈1" localSheetId="39">BlankMacro1</definedName>
    <definedName name="템플리트모듈1" localSheetId="20">BlankMacro1</definedName>
    <definedName name="템플리트모듈1" localSheetId="4">BlankMacro1</definedName>
    <definedName name="템플리트모듈1" localSheetId="25">BlankMacro1</definedName>
    <definedName name="템플리트모듈1" localSheetId="27">BlankMacro1</definedName>
    <definedName name="템플리트모듈1" localSheetId="31">BlankMacro1</definedName>
    <definedName name="템플리트모듈1" localSheetId="35">BlankMacro1</definedName>
    <definedName name="템플리트모듈1" localSheetId="33">BlankMacro1</definedName>
    <definedName name="템플리트모듈1" localSheetId="53">BlankMacro1</definedName>
    <definedName name="템플리트모듈1" localSheetId="29">BlankMacro1</definedName>
    <definedName name="템플리트모듈1" localSheetId="49">BlankMacro1</definedName>
    <definedName name="템플리트모듈1" localSheetId="6">BlankMacro1</definedName>
    <definedName name="템플리트모듈1" localSheetId="41">BlankMacro1</definedName>
    <definedName name="템플리트모듈1" localSheetId="8">BlankMacro1</definedName>
    <definedName name="템플리트모듈1" localSheetId="43">BlankMacro1</definedName>
    <definedName name="템플리트모듈1" localSheetId="10">BlankMacro1</definedName>
    <definedName name="템플리트모듈1" localSheetId="37">BlankMacro1</definedName>
    <definedName name="템플리트모듈1" localSheetId="12">BlankMacro1</definedName>
    <definedName name="템플리트모듈1" localSheetId="51">BlankMacro1</definedName>
    <definedName name="템플리트모듈1" localSheetId="14">BlankMacro1</definedName>
    <definedName name="템플리트모듈1" localSheetId="23">BlankMacro1</definedName>
    <definedName name="템플리트모듈1" localSheetId="55">BlankMacro1</definedName>
    <definedName name="템플리트모듈1" localSheetId="47">BlankMacro1</definedName>
    <definedName name="템플리트모듈1" localSheetId="18">BlankMacro1</definedName>
    <definedName name="템플리트모듈1" localSheetId="45">BlankMacro1</definedName>
    <definedName name="템플리트모듈1" localSheetId="16">BlankMacro1</definedName>
    <definedName name="템플리트모듈1">BlankMacro1</definedName>
    <definedName name="템플리트모듈2" localSheetId="39">BlankMacro1</definedName>
    <definedName name="템플리트모듈2" localSheetId="20">BlankMacro1</definedName>
    <definedName name="템플리트모듈2" localSheetId="4">BlankMacro1</definedName>
    <definedName name="템플리트모듈2" localSheetId="25">BlankMacro1</definedName>
    <definedName name="템플리트모듈2" localSheetId="27">BlankMacro1</definedName>
    <definedName name="템플리트모듈2" localSheetId="31">BlankMacro1</definedName>
    <definedName name="템플리트모듈2" localSheetId="35">BlankMacro1</definedName>
    <definedName name="템플리트모듈2" localSheetId="33">BlankMacro1</definedName>
    <definedName name="템플리트모듈2" localSheetId="53">BlankMacro1</definedName>
    <definedName name="템플리트모듈2" localSheetId="29">BlankMacro1</definedName>
    <definedName name="템플리트모듈2" localSheetId="49">BlankMacro1</definedName>
    <definedName name="템플리트모듈2" localSheetId="6">BlankMacro1</definedName>
    <definedName name="템플리트모듈2" localSheetId="41">BlankMacro1</definedName>
    <definedName name="템플리트모듈2" localSheetId="8">BlankMacro1</definedName>
    <definedName name="템플리트모듈2" localSheetId="43">BlankMacro1</definedName>
    <definedName name="템플리트모듈2" localSheetId="10">BlankMacro1</definedName>
    <definedName name="템플리트모듈2" localSheetId="37">BlankMacro1</definedName>
    <definedName name="템플리트모듈2" localSheetId="12">BlankMacro1</definedName>
    <definedName name="템플리트모듈2" localSheetId="51">BlankMacro1</definedName>
    <definedName name="템플리트모듈2" localSheetId="14">BlankMacro1</definedName>
    <definedName name="템플리트모듈2" localSheetId="23">BlankMacro1</definedName>
    <definedName name="템플리트모듈2" localSheetId="55">BlankMacro1</definedName>
    <definedName name="템플리트모듈2" localSheetId="47">BlankMacro1</definedName>
    <definedName name="템플리트모듈2" localSheetId="18">BlankMacro1</definedName>
    <definedName name="템플리트모듈2" localSheetId="45">BlankMacro1</definedName>
    <definedName name="템플리트모듈2" localSheetId="16">BlankMacro1</definedName>
    <definedName name="템플리트모듈2">BlankMacro1</definedName>
    <definedName name="템플리트모듈3" localSheetId="39">BlankMacro1</definedName>
    <definedName name="템플리트모듈3" localSheetId="20">BlankMacro1</definedName>
    <definedName name="템플리트모듈3" localSheetId="4">BlankMacro1</definedName>
    <definedName name="템플리트모듈3" localSheetId="25">BlankMacro1</definedName>
    <definedName name="템플리트모듈3" localSheetId="27">BlankMacro1</definedName>
    <definedName name="템플리트모듈3" localSheetId="31">BlankMacro1</definedName>
    <definedName name="템플리트모듈3" localSheetId="35">BlankMacro1</definedName>
    <definedName name="템플리트모듈3" localSheetId="33">BlankMacro1</definedName>
    <definedName name="템플리트모듈3" localSheetId="53">BlankMacro1</definedName>
    <definedName name="템플리트모듈3" localSheetId="29">BlankMacro1</definedName>
    <definedName name="템플리트모듈3" localSheetId="49">BlankMacro1</definedName>
    <definedName name="템플리트모듈3" localSheetId="6">BlankMacro1</definedName>
    <definedName name="템플리트모듈3" localSheetId="41">BlankMacro1</definedName>
    <definedName name="템플리트모듈3" localSheetId="8">BlankMacro1</definedName>
    <definedName name="템플리트모듈3" localSheetId="43">BlankMacro1</definedName>
    <definedName name="템플리트모듈3" localSheetId="10">BlankMacro1</definedName>
    <definedName name="템플리트모듈3" localSheetId="37">BlankMacro1</definedName>
    <definedName name="템플리트모듈3" localSheetId="12">BlankMacro1</definedName>
    <definedName name="템플리트모듈3" localSheetId="51">BlankMacro1</definedName>
    <definedName name="템플리트모듈3" localSheetId="14">BlankMacro1</definedName>
    <definedName name="템플리트모듈3" localSheetId="23">BlankMacro1</definedName>
    <definedName name="템플리트모듈3" localSheetId="55">BlankMacro1</definedName>
    <definedName name="템플리트모듈3" localSheetId="47">BlankMacro1</definedName>
    <definedName name="템플리트모듈3" localSheetId="18">BlankMacro1</definedName>
    <definedName name="템플리트모듈3" localSheetId="45">BlankMacro1</definedName>
    <definedName name="템플리트모듈3" localSheetId="16">BlankMacro1</definedName>
    <definedName name="템플리트모듈3">BlankMacro1</definedName>
    <definedName name="템플리트모듈4" localSheetId="39">BlankMacro1</definedName>
    <definedName name="템플리트모듈4" localSheetId="20">BlankMacro1</definedName>
    <definedName name="템플리트모듈4" localSheetId="4">BlankMacro1</definedName>
    <definedName name="템플리트모듈4" localSheetId="25">BlankMacro1</definedName>
    <definedName name="템플리트모듈4" localSheetId="27">BlankMacro1</definedName>
    <definedName name="템플리트모듈4" localSheetId="31">BlankMacro1</definedName>
    <definedName name="템플리트모듈4" localSheetId="35">BlankMacro1</definedName>
    <definedName name="템플리트모듈4" localSheetId="33">BlankMacro1</definedName>
    <definedName name="템플리트모듈4" localSheetId="53">BlankMacro1</definedName>
    <definedName name="템플리트모듈4" localSheetId="29">BlankMacro1</definedName>
    <definedName name="템플리트모듈4" localSheetId="49">BlankMacro1</definedName>
    <definedName name="템플리트모듈4" localSheetId="6">BlankMacro1</definedName>
    <definedName name="템플리트모듈4" localSheetId="41">BlankMacro1</definedName>
    <definedName name="템플리트모듈4" localSheetId="8">BlankMacro1</definedName>
    <definedName name="템플리트모듈4" localSheetId="43">BlankMacro1</definedName>
    <definedName name="템플리트모듈4" localSheetId="10">BlankMacro1</definedName>
    <definedName name="템플리트모듈4" localSheetId="37">BlankMacro1</definedName>
    <definedName name="템플리트모듈4" localSheetId="12">BlankMacro1</definedName>
    <definedName name="템플리트모듈4" localSheetId="51">BlankMacro1</definedName>
    <definedName name="템플리트모듈4" localSheetId="14">BlankMacro1</definedName>
    <definedName name="템플리트모듈4" localSheetId="23">BlankMacro1</definedName>
    <definedName name="템플리트모듈4" localSheetId="55">BlankMacro1</definedName>
    <definedName name="템플리트모듈4" localSheetId="47">BlankMacro1</definedName>
    <definedName name="템플리트모듈4" localSheetId="18">BlankMacro1</definedName>
    <definedName name="템플리트모듈4" localSheetId="45">BlankMacro1</definedName>
    <definedName name="템플리트모듈4" localSheetId="16">BlankMacro1</definedName>
    <definedName name="템플리트모듈4">BlankMacro1</definedName>
    <definedName name="템플리트모듈5" localSheetId="39">BlankMacro1</definedName>
    <definedName name="템플리트모듈5" localSheetId="20">BlankMacro1</definedName>
    <definedName name="템플리트모듈5" localSheetId="4">BlankMacro1</definedName>
    <definedName name="템플리트모듈5" localSheetId="25">BlankMacro1</definedName>
    <definedName name="템플리트모듈5" localSheetId="27">BlankMacro1</definedName>
    <definedName name="템플리트모듈5" localSheetId="31">BlankMacro1</definedName>
    <definedName name="템플리트모듈5" localSheetId="35">BlankMacro1</definedName>
    <definedName name="템플리트모듈5" localSheetId="33">BlankMacro1</definedName>
    <definedName name="템플리트모듈5" localSheetId="53">BlankMacro1</definedName>
    <definedName name="템플리트모듈5" localSheetId="29">BlankMacro1</definedName>
    <definedName name="템플리트모듈5" localSheetId="49">BlankMacro1</definedName>
    <definedName name="템플리트모듈5" localSheetId="6">BlankMacro1</definedName>
    <definedName name="템플리트모듈5" localSheetId="41">BlankMacro1</definedName>
    <definedName name="템플리트모듈5" localSheetId="8">BlankMacro1</definedName>
    <definedName name="템플리트모듈5" localSheetId="43">BlankMacro1</definedName>
    <definedName name="템플리트모듈5" localSheetId="10">BlankMacro1</definedName>
    <definedName name="템플리트모듈5" localSheetId="37">BlankMacro1</definedName>
    <definedName name="템플리트모듈5" localSheetId="12">BlankMacro1</definedName>
    <definedName name="템플리트모듈5" localSheetId="51">BlankMacro1</definedName>
    <definedName name="템플리트모듈5" localSheetId="14">BlankMacro1</definedName>
    <definedName name="템플리트모듈5" localSheetId="23">BlankMacro1</definedName>
    <definedName name="템플리트모듈5" localSheetId="55">BlankMacro1</definedName>
    <definedName name="템플리트모듈5" localSheetId="47">BlankMacro1</definedName>
    <definedName name="템플리트모듈5" localSheetId="18">BlankMacro1</definedName>
    <definedName name="템플리트모듈5" localSheetId="45">BlankMacro1</definedName>
    <definedName name="템플리트모듈5" localSheetId="16">BlankMacro1</definedName>
    <definedName name="템플리트모듈5">BlankMacro1</definedName>
    <definedName name="템플리트모듈6" localSheetId="39">BlankMacro1</definedName>
    <definedName name="템플리트모듈6" localSheetId="20">BlankMacro1</definedName>
    <definedName name="템플리트모듈6" localSheetId="4">BlankMacro1</definedName>
    <definedName name="템플리트모듈6" localSheetId="25">BlankMacro1</definedName>
    <definedName name="템플리트모듈6" localSheetId="27">BlankMacro1</definedName>
    <definedName name="템플리트모듈6" localSheetId="31">BlankMacro1</definedName>
    <definedName name="템플리트모듈6" localSheetId="35">BlankMacro1</definedName>
    <definedName name="템플리트모듈6" localSheetId="33">BlankMacro1</definedName>
    <definedName name="템플리트모듈6" localSheetId="53">BlankMacro1</definedName>
    <definedName name="템플리트모듈6" localSheetId="29">BlankMacro1</definedName>
    <definedName name="템플리트모듈6" localSheetId="49">BlankMacro1</definedName>
    <definedName name="템플리트모듈6" localSheetId="6">BlankMacro1</definedName>
    <definedName name="템플리트모듈6" localSheetId="41">BlankMacro1</definedName>
    <definedName name="템플리트모듈6" localSheetId="8">BlankMacro1</definedName>
    <definedName name="템플리트모듈6" localSheetId="43">BlankMacro1</definedName>
    <definedName name="템플리트모듈6" localSheetId="10">BlankMacro1</definedName>
    <definedName name="템플리트모듈6" localSheetId="37">BlankMacro1</definedName>
    <definedName name="템플리트모듈6" localSheetId="12">BlankMacro1</definedName>
    <definedName name="템플리트모듈6" localSheetId="51">BlankMacro1</definedName>
    <definedName name="템플리트모듈6" localSheetId="14">BlankMacro1</definedName>
    <definedName name="템플리트모듈6" localSheetId="23">BlankMacro1</definedName>
    <definedName name="템플리트모듈6" localSheetId="55">BlankMacro1</definedName>
    <definedName name="템플리트모듈6" localSheetId="47">BlankMacro1</definedName>
    <definedName name="템플리트모듈6" localSheetId="18">BlankMacro1</definedName>
    <definedName name="템플리트모듈6" localSheetId="45">BlankMacro1</definedName>
    <definedName name="템플리트모듈6" localSheetId="16">BlankMacro1</definedName>
    <definedName name="템플리트모듈6">BlankMacro1</definedName>
    <definedName name="트럭1트">#REF!</definedName>
    <definedName name="트럭실행">#REF!</definedName>
    <definedName name="트럭팀">#REF!</definedName>
    <definedName name="판촉종합">#REF!</definedName>
    <definedName name="페이지1">#REF!</definedName>
    <definedName name="페이지2">#REF!</definedName>
    <definedName name="평균달성율">#REF!</definedName>
    <definedName name="평균달성율버스">#REF!</definedName>
    <definedName name="평균달성율소상">#REF!</definedName>
    <definedName name="표지">#REF!</definedName>
    <definedName name="품의2">#REF!</definedName>
    <definedName name="품의22">#REF!</definedName>
    <definedName name="학교" localSheetId="39">BlankMacro1</definedName>
    <definedName name="학교" localSheetId="20">BlankMacro1</definedName>
    <definedName name="학교" localSheetId="4">BlankMacro1</definedName>
    <definedName name="학교" localSheetId="25">BlankMacro1</definedName>
    <definedName name="학교" localSheetId="27">BlankMacro1</definedName>
    <definedName name="학교" localSheetId="31">BlankMacro1</definedName>
    <definedName name="학교" localSheetId="35">BlankMacro1</definedName>
    <definedName name="학교" localSheetId="33">BlankMacro1</definedName>
    <definedName name="학교" localSheetId="53">BlankMacro1</definedName>
    <definedName name="학교" localSheetId="29">BlankMacro1</definedName>
    <definedName name="학교" localSheetId="49">BlankMacro1</definedName>
    <definedName name="학교" localSheetId="6">BlankMacro1</definedName>
    <definedName name="학교" localSheetId="41">BlankMacro1</definedName>
    <definedName name="학교" localSheetId="8">BlankMacro1</definedName>
    <definedName name="학교" localSheetId="43">BlankMacro1</definedName>
    <definedName name="학교" localSheetId="10">BlankMacro1</definedName>
    <definedName name="학교" localSheetId="37">BlankMacro1</definedName>
    <definedName name="학교" localSheetId="12">BlankMacro1</definedName>
    <definedName name="학교" localSheetId="51">BlankMacro1</definedName>
    <definedName name="학교" localSheetId="14">BlankMacro1</definedName>
    <definedName name="학교" localSheetId="23">BlankMacro1</definedName>
    <definedName name="학교" localSheetId="55">BlankMacro1</definedName>
    <definedName name="학교" localSheetId="47">BlankMacro1</definedName>
    <definedName name="학교" localSheetId="18">BlankMacro1</definedName>
    <definedName name="학교" localSheetId="45">BlankMacro1</definedName>
    <definedName name="학교" localSheetId="16">BlankMacro1</definedName>
    <definedName name="학교">BlankMacro1</definedName>
    <definedName name="학급2" localSheetId="39">BlankMacro1</definedName>
    <definedName name="학급2" localSheetId="20">BlankMacro1</definedName>
    <definedName name="학급2" localSheetId="4">BlankMacro1</definedName>
    <definedName name="학급2" localSheetId="25">BlankMacro1</definedName>
    <definedName name="학급2" localSheetId="27">BlankMacro1</definedName>
    <definedName name="학급2" localSheetId="31">BlankMacro1</definedName>
    <definedName name="학급2" localSheetId="35">BlankMacro1</definedName>
    <definedName name="학급2" localSheetId="33">BlankMacro1</definedName>
    <definedName name="학급2" localSheetId="53">BlankMacro1</definedName>
    <definedName name="학급2" localSheetId="29">BlankMacro1</definedName>
    <definedName name="학급2" localSheetId="49">BlankMacro1</definedName>
    <definedName name="학급2" localSheetId="6">BlankMacro1</definedName>
    <definedName name="학급2" localSheetId="41">BlankMacro1</definedName>
    <definedName name="학급2" localSheetId="8">BlankMacro1</definedName>
    <definedName name="학급2" localSheetId="43">BlankMacro1</definedName>
    <definedName name="학급2" localSheetId="10">BlankMacro1</definedName>
    <definedName name="학급2" localSheetId="37">BlankMacro1</definedName>
    <definedName name="학급2" localSheetId="12">BlankMacro1</definedName>
    <definedName name="학급2" localSheetId="51">BlankMacro1</definedName>
    <definedName name="학급2" localSheetId="14">BlankMacro1</definedName>
    <definedName name="학급2" localSheetId="23">BlankMacro1</definedName>
    <definedName name="학급2" localSheetId="55">BlankMacro1</definedName>
    <definedName name="학급2" localSheetId="47">BlankMacro1</definedName>
    <definedName name="학급2" localSheetId="18">BlankMacro1</definedName>
    <definedName name="학급2" localSheetId="45">BlankMacro1</definedName>
    <definedName name="학급2" localSheetId="16">BlankMacro1</definedName>
    <definedName name="학급2">BlankMacro1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허" localSheetId="39">BlankMacro1</definedName>
    <definedName name="허" localSheetId="20">BlankMacro1</definedName>
    <definedName name="허" localSheetId="4">BlankMacro1</definedName>
    <definedName name="허" localSheetId="25">BlankMacro1</definedName>
    <definedName name="허" localSheetId="27">BlankMacro1</definedName>
    <definedName name="허" localSheetId="31">BlankMacro1</definedName>
    <definedName name="허" localSheetId="35">BlankMacro1</definedName>
    <definedName name="허" localSheetId="33">BlankMacro1</definedName>
    <definedName name="허" localSheetId="53">BlankMacro1</definedName>
    <definedName name="허" localSheetId="29">BlankMacro1</definedName>
    <definedName name="허" localSheetId="49">BlankMacro1</definedName>
    <definedName name="허" localSheetId="6">BlankMacro1</definedName>
    <definedName name="허" localSheetId="41">BlankMacro1</definedName>
    <definedName name="허" localSheetId="8">BlankMacro1</definedName>
    <definedName name="허" localSheetId="43">BlankMacro1</definedName>
    <definedName name="허" localSheetId="10">BlankMacro1</definedName>
    <definedName name="허" localSheetId="37">BlankMacro1</definedName>
    <definedName name="허" localSheetId="12">BlankMacro1</definedName>
    <definedName name="허" localSheetId="51">BlankMacro1</definedName>
    <definedName name="허" localSheetId="14">BlankMacro1</definedName>
    <definedName name="허" localSheetId="23">BlankMacro1</definedName>
    <definedName name="허" localSheetId="55">BlankMacro1</definedName>
    <definedName name="허" localSheetId="47">BlankMacro1</definedName>
    <definedName name="허" localSheetId="18">BlankMacro1</definedName>
    <definedName name="허" localSheetId="45">BlankMacro1</definedName>
    <definedName name="허" localSheetId="16">BlankMacro1</definedName>
    <definedName name="허">BlankMacro1</definedName>
    <definedName name="호" localSheetId="39">BlankMacro1</definedName>
    <definedName name="호" localSheetId="20">BlankMacro1</definedName>
    <definedName name="호" localSheetId="4">BlankMacro1</definedName>
    <definedName name="호" localSheetId="25">BlankMacro1</definedName>
    <definedName name="호" localSheetId="27">BlankMacro1</definedName>
    <definedName name="호" localSheetId="31">BlankMacro1</definedName>
    <definedName name="호" localSheetId="35">BlankMacro1</definedName>
    <definedName name="호" localSheetId="33">BlankMacro1</definedName>
    <definedName name="호" localSheetId="53">BlankMacro1</definedName>
    <definedName name="호" localSheetId="29">BlankMacro1</definedName>
    <definedName name="호" localSheetId="49">BlankMacro1</definedName>
    <definedName name="호" localSheetId="6">BlankMacro1</definedName>
    <definedName name="호" localSheetId="41">BlankMacro1</definedName>
    <definedName name="호" localSheetId="8">BlankMacro1</definedName>
    <definedName name="호" localSheetId="43">BlankMacro1</definedName>
    <definedName name="호" localSheetId="10">BlankMacro1</definedName>
    <definedName name="호" localSheetId="37">BlankMacro1</definedName>
    <definedName name="호" localSheetId="12">BlankMacro1</definedName>
    <definedName name="호" localSheetId="51">BlankMacro1</definedName>
    <definedName name="호" localSheetId="14">BlankMacro1</definedName>
    <definedName name="호" localSheetId="23">BlankMacro1</definedName>
    <definedName name="호" localSheetId="55">BlankMacro1</definedName>
    <definedName name="호" localSheetId="47">BlankMacro1</definedName>
    <definedName name="호" localSheetId="18">BlankMacro1</definedName>
    <definedName name="호" localSheetId="45">BlankMacro1</definedName>
    <definedName name="호" localSheetId="16">BlankMacro1</definedName>
    <definedName name="호">BlankMacro1</definedName>
    <definedName name="ㅏㅡㅏㅏ" localSheetId="39">BlankMacro1</definedName>
    <definedName name="ㅏㅡㅏㅏ" localSheetId="20">BlankMacro1</definedName>
    <definedName name="ㅏㅡㅏㅏ" localSheetId="4">BlankMacro1</definedName>
    <definedName name="ㅏㅡㅏㅏ" localSheetId="25">BlankMacro1</definedName>
    <definedName name="ㅏㅡㅏㅏ" localSheetId="27">BlankMacro1</definedName>
    <definedName name="ㅏㅡㅏㅏ" localSheetId="31">BlankMacro1</definedName>
    <definedName name="ㅏㅡㅏㅏ" localSheetId="35">BlankMacro1</definedName>
    <definedName name="ㅏㅡㅏㅏ" localSheetId="33">BlankMacro1</definedName>
    <definedName name="ㅏㅡㅏㅏ" localSheetId="53">BlankMacro1</definedName>
    <definedName name="ㅏㅡㅏㅏ" localSheetId="29">BlankMacro1</definedName>
    <definedName name="ㅏㅡㅏㅏ" localSheetId="49">BlankMacro1</definedName>
    <definedName name="ㅏㅡㅏㅏ" localSheetId="6">BlankMacro1</definedName>
    <definedName name="ㅏㅡㅏㅏ" localSheetId="41">BlankMacro1</definedName>
    <definedName name="ㅏㅡㅏㅏ" localSheetId="8">BlankMacro1</definedName>
    <definedName name="ㅏㅡㅏㅏ" localSheetId="43">BlankMacro1</definedName>
    <definedName name="ㅏㅡㅏㅏ" localSheetId="10">BlankMacro1</definedName>
    <definedName name="ㅏㅡㅏㅏ" localSheetId="37">BlankMacro1</definedName>
    <definedName name="ㅏㅡㅏㅏ" localSheetId="12">BlankMacro1</definedName>
    <definedName name="ㅏㅡㅏㅏ" localSheetId="51">BlankMacro1</definedName>
    <definedName name="ㅏㅡㅏㅏ" localSheetId="14">BlankMacro1</definedName>
    <definedName name="ㅏㅡㅏㅏ" localSheetId="23">BlankMacro1</definedName>
    <definedName name="ㅏㅡㅏㅏ" localSheetId="55">BlankMacro1</definedName>
    <definedName name="ㅏㅡㅏㅏ" localSheetId="47">BlankMacro1</definedName>
    <definedName name="ㅏㅡㅏㅏ" localSheetId="18">BlankMacro1</definedName>
    <definedName name="ㅏㅡㅏㅏ" localSheetId="45">BlankMacro1</definedName>
    <definedName name="ㅏㅡㅏㅏ" localSheetId="16">BlankMacro1</definedName>
    <definedName name="ㅏㅡㅏㅏ">BlankMacro1</definedName>
    <definedName name="ㅑㅑㅑㅑ" localSheetId="39">BlankMacro1</definedName>
    <definedName name="ㅑㅑㅑㅑ" localSheetId="20">BlankMacro1</definedName>
    <definedName name="ㅑㅑㅑㅑ" localSheetId="4">BlankMacro1</definedName>
    <definedName name="ㅑㅑㅑㅑ" localSheetId="25">BlankMacro1</definedName>
    <definedName name="ㅑㅑㅑㅑ" localSheetId="27">BlankMacro1</definedName>
    <definedName name="ㅑㅑㅑㅑ" localSheetId="31">BlankMacro1</definedName>
    <definedName name="ㅑㅑㅑㅑ" localSheetId="35">BlankMacro1</definedName>
    <definedName name="ㅑㅑㅑㅑ" localSheetId="33">BlankMacro1</definedName>
    <definedName name="ㅑㅑㅑㅑ" localSheetId="53">BlankMacro1</definedName>
    <definedName name="ㅑㅑㅑㅑ" localSheetId="29">BlankMacro1</definedName>
    <definedName name="ㅑㅑㅑㅑ" localSheetId="49">BlankMacro1</definedName>
    <definedName name="ㅑㅑㅑㅑ" localSheetId="6">BlankMacro1</definedName>
    <definedName name="ㅑㅑㅑㅑ" localSheetId="41">BlankMacro1</definedName>
    <definedName name="ㅑㅑㅑㅑ" localSheetId="8">BlankMacro1</definedName>
    <definedName name="ㅑㅑㅑㅑ" localSheetId="43">BlankMacro1</definedName>
    <definedName name="ㅑㅑㅑㅑ" localSheetId="10">BlankMacro1</definedName>
    <definedName name="ㅑㅑㅑㅑ" localSheetId="37">BlankMacro1</definedName>
    <definedName name="ㅑㅑㅑㅑ" localSheetId="12">BlankMacro1</definedName>
    <definedName name="ㅑㅑㅑㅑ" localSheetId="51">BlankMacro1</definedName>
    <definedName name="ㅑㅑㅑㅑ" localSheetId="14">BlankMacro1</definedName>
    <definedName name="ㅑㅑㅑㅑ" localSheetId="23">BlankMacro1</definedName>
    <definedName name="ㅑㅑㅑㅑ" localSheetId="55">BlankMacro1</definedName>
    <definedName name="ㅑㅑㅑㅑ" localSheetId="47">BlankMacro1</definedName>
    <definedName name="ㅑㅑㅑㅑ" localSheetId="18">BlankMacro1</definedName>
    <definedName name="ㅑㅑㅑㅑ" localSheetId="45">BlankMacro1</definedName>
    <definedName name="ㅑㅑㅑㅑ" localSheetId="16">BlankMacro1</definedName>
    <definedName name="ㅑㅑㅑㅑ">BlankMacro1</definedName>
    <definedName name="ㅗㅗㅗ">#REF!</definedName>
    <definedName name="元" localSheetId="25" hidden="1">{#N/A,#N/A,FALSE,"CARATUL";#N/A,#N/A,FALSE,"PROFIT AND LOSS";#N/A,#N/A,FALSE,"GRAFICO_PBT";#N/A,#N/A,FALSE,"EXPLIC.VARIANTE";#N/A,#N/A,FALSE,"GENERAL EXP.AREA"}</definedName>
    <definedName name="元" localSheetId="27" hidden="1">{#N/A,#N/A,FALSE,"CARATUL";#N/A,#N/A,FALSE,"PROFIT AND LOSS";#N/A,#N/A,FALSE,"GRAFICO_PBT";#N/A,#N/A,FALSE,"EXPLIC.VARIANTE";#N/A,#N/A,FALSE,"GENERAL EXP.AREA"}</definedName>
    <definedName name="元" localSheetId="31" hidden="1">{#N/A,#N/A,FALSE,"CARATUL";#N/A,#N/A,FALSE,"PROFIT AND LOSS";#N/A,#N/A,FALSE,"GRAFICO_PBT";#N/A,#N/A,FALSE,"EXPLIC.VARIANTE";#N/A,#N/A,FALSE,"GENERAL EXP.AREA"}</definedName>
    <definedName name="元" localSheetId="29" hidden="1">{#N/A,#N/A,FALSE,"CARATUL";#N/A,#N/A,FALSE,"PROFIT AND LOSS";#N/A,#N/A,FALSE,"GRAFICO_PBT";#N/A,#N/A,FALSE,"EXPLIC.VARIANTE";#N/A,#N/A,FALSE,"GENERAL EXP.AREA"}</definedName>
    <definedName name="元" localSheetId="23" hidden="1">{#N/A,#N/A,FALSE,"CARATUL";#N/A,#N/A,FALSE,"PROFIT AND LOSS";#N/A,#N/A,FALSE,"GRAFICO_PBT";#N/A,#N/A,FALSE,"EXPLIC.VARIANTE";#N/A,#N/A,FALSE,"GENERAL EXP.AREA"}</definedName>
    <definedName name="元" localSheetId="55" hidden="1">{#N/A,#N/A,FALSE,"CARATUL";#N/A,#N/A,FALSE,"PROFIT AND LOSS";#N/A,#N/A,FALSE,"GRAFICO_PBT";#N/A,#N/A,FALSE,"EXPLIC.VARIANTE";#N/A,#N/A,FALSE,"GENERAL EXP.AREA"}</definedName>
    <definedName name="元" hidden="1">{#N/A,#N/A,FALSE,"CARATUL";#N/A,#N/A,FALSE,"PROFIT AND LOSS";#N/A,#N/A,FALSE,"GRAFICO_PBT";#N/A,#N/A,FALSE,"EXPLIC.VARIANTE";#N/A,#N/A,FALSE,"GENERAL EXP.AREA"}</definedName>
    <definedName name="現代綜合商事經由分">#REF!</definedName>
    <definedName name="確認" localSheetId="25" hidden="1">{#N/A,#N/A,FALSE,"caratula";#N/A,#N/A,FALSE,"Product by line";#N/A,#N/A,FALSE,"YTD";#N/A,#N/A,FALSE,"Per Units";#N/A,#N/A,FALSE,"Amount"}</definedName>
    <definedName name="確認" localSheetId="27" hidden="1">{#N/A,#N/A,FALSE,"caratula";#N/A,#N/A,FALSE,"Product by line";#N/A,#N/A,FALSE,"YTD";#N/A,#N/A,FALSE,"Per Units";#N/A,#N/A,FALSE,"Amount"}</definedName>
    <definedName name="確認" localSheetId="31" hidden="1">{#N/A,#N/A,FALSE,"caratula";#N/A,#N/A,FALSE,"Product by line";#N/A,#N/A,FALSE,"YTD";#N/A,#N/A,FALSE,"Per Units";#N/A,#N/A,FALSE,"Amount"}</definedName>
    <definedName name="確認" localSheetId="29" hidden="1">{#N/A,#N/A,FALSE,"caratula";#N/A,#N/A,FALSE,"Product by line";#N/A,#N/A,FALSE,"YTD";#N/A,#N/A,FALSE,"Per Units";#N/A,#N/A,FALSE,"Amount"}</definedName>
    <definedName name="確認" localSheetId="23" hidden="1">{#N/A,#N/A,FALSE,"caratula";#N/A,#N/A,FALSE,"Product by line";#N/A,#N/A,FALSE,"YTD";#N/A,#N/A,FALSE,"Per Units";#N/A,#N/A,FALSE,"Amount"}</definedName>
    <definedName name="確認" localSheetId="55" hidden="1">{#N/A,#N/A,FALSE,"caratula";#N/A,#N/A,FALSE,"Product by line";#N/A,#N/A,FALSE,"YTD";#N/A,#N/A,FALSE,"Per Units";#N/A,#N/A,FALSE,"Amount"}</definedName>
    <definedName name="確認" hidden="1">{#N/A,#N/A,FALSE,"caratula";#N/A,#N/A,FALSE,"Product by line";#N/A,#N/A,FALSE,"YTD";#N/A,#N/A,FALSE,"Per Units";#N/A,#N/A,FALSE,"Amount"}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83" l="1"/>
  <c r="J52" i="99"/>
  <c r="I52" i="99"/>
  <c r="I47" i="98"/>
  <c r="K152" i="98"/>
  <c r="J152" i="98"/>
  <c r="I152" i="98"/>
  <c r="K122" i="98"/>
  <c r="I122" i="98"/>
  <c r="K98" i="98"/>
  <c r="I98" i="98"/>
  <c r="L71" i="98"/>
  <c r="K71" i="98"/>
  <c r="J71" i="98"/>
  <c r="I71" i="98"/>
  <c r="L68" i="98"/>
  <c r="K68" i="98"/>
  <c r="J68" i="98"/>
  <c r="I68" i="98"/>
  <c r="L47" i="98"/>
  <c r="K47" i="98"/>
  <c r="J47" i="98"/>
  <c r="L44" i="98"/>
  <c r="K44" i="98"/>
  <c r="J44" i="98"/>
  <c r="I44" i="98"/>
  <c r="E48" i="57"/>
  <c r="F48" i="57" s="1"/>
  <c r="E47" i="57"/>
  <c r="F47" i="57" s="1"/>
  <c r="E46" i="57"/>
  <c r="D46" i="57" s="1"/>
  <c r="E45" i="57"/>
  <c r="D45" i="57" s="1"/>
  <c r="E44" i="57"/>
  <c r="F44" i="57" s="1"/>
  <c r="L171" i="97"/>
  <c r="K171" i="97"/>
  <c r="J171" i="97"/>
  <c r="M139" i="97"/>
  <c r="L139" i="97"/>
  <c r="K139" i="97"/>
  <c r="J139" i="97"/>
  <c r="L108" i="97"/>
  <c r="K108" i="97"/>
  <c r="J108" i="97"/>
  <c r="K107" i="97"/>
  <c r="N107" i="97" s="1"/>
  <c r="M105" i="97"/>
  <c r="L105" i="97"/>
  <c r="K105" i="97"/>
  <c r="J105" i="97"/>
  <c r="M74" i="97"/>
  <c r="L74" i="97"/>
  <c r="K74" i="97"/>
  <c r="J74" i="97"/>
  <c r="M71" i="97"/>
  <c r="L71" i="97"/>
  <c r="K71" i="97"/>
  <c r="J71" i="97"/>
  <c r="M42" i="97"/>
  <c r="L42" i="97"/>
  <c r="K42" i="97"/>
  <c r="J42" i="97"/>
  <c r="M39" i="97"/>
  <c r="L39" i="97"/>
  <c r="K39" i="97"/>
  <c r="J39" i="97"/>
  <c r="E60" i="56"/>
  <c r="D60" i="56" s="1"/>
  <c r="E59" i="56"/>
  <c r="D59" i="56" s="1"/>
  <c r="E58" i="56"/>
  <c r="E57" i="56"/>
  <c r="E56" i="56"/>
  <c r="F56" i="56" s="1"/>
  <c r="D58" i="56"/>
  <c r="F57" i="56"/>
  <c r="K188" i="96"/>
  <c r="I188" i="96"/>
  <c r="K151" i="96"/>
  <c r="I151" i="96"/>
  <c r="K119" i="96"/>
  <c r="I119" i="96"/>
  <c r="L85" i="96"/>
  <c r="K85" i="96"/>
  <c r="J85" i="96"/>
  <c r="I85" i="96"/>
  <c r="K82" i="96"/>
  <c r="I82" i="96"/>
  <c r="L52" i="96"/>
  <c r="K52" i="96"/>
  <c r="J52" i="96"/>
  <c r="I52" i="96"/>
  <c r="K49" i="96"/>
  <c r="I49" i="96"/>
  <c r="E63" i="55"/>
  <c r="F63" i="55" s="1"/>
  <c r="E62" i="55"/>
  <c r="F62" i="55" s="1"/>
  <c r="E61" i="55"/>
  <c r="F61" i="55" s="1"/>
  <c r="E60" i="55"/>
  <c r="F60" i="55" s="1"/>
  <c r="E59" i="55"/>
  <c r="D59" i="55" s="1"/>
  <c r="F59" i="55"/>
  <c r="K164" i="95"/>
  <c r="I164" i="95"/>
  <c r="K137" i="95"/>
  <c r="I137" i="95"/>
  <c r="K110" i="95"/>
  <c r="I110" i="95"/>
  <c r="L79" i="95"/>
  <c r="K79" i="95"/>
  <c r="J79" i="95"/>
  <c r="I79" i="95"/>
  <c r="K76" i="95"/>
  <c r="I76" i="95"/>
  <c r="L50" i="95"/>
  <c r="K50" i="95"/>
  <c r="J50" i="95"/>
  <c r="I50" i="95"/>
  <c r="K47" i="95"/>
  <c r="I47" i="95"/>
  <c r="E51" i="54"/>
  <c r="D51" i="54" s="1"/>
  <c r="E50" i="54"/>
  <c r="F50" i="54" s="1"/>
  <c r="E49" i="54"/>
  <c r="F49" i="54" s="1"/>
  <c r="E48" i="54"/>
  <c r="F48" i="54" s="1"/>
  <c r="E47" i="54"/>
  <c r="F47" i="54" s="1"/>
  <c r="K137" i="94"/>
  <c r="I137" i="94"/>
  <c r="K109" i="94"/>
  <c r="I109" i="94"/>
  <c r="L76" i="94"/>
  <c r="K76" i="94"/>
  <c r="J76" i="94"/>
  <c r="I76" i="94"/>
  <c r="K73" i="94"/>
  <c r="I73" i="94"/>
  <c r="L48" i="94"/>
  <c r="K48" i="94"/>
  <c r="J48" i="94"/>
  <c r="I48" i="94"/>
  <c r="K45" i="94"/>
  <c r="I45" i="94"/>
  <c r="K172" i="94"/>
  <c r="I172" i="94"/>
  <c r="E56" i="53"/>
  <c r="F56" i="53" s="1"/>
  <c r="E55" i="53"/>
  <c r="E54" i="53"/>
  <c r="F54" i="53" s="1"/>
  <c r="E53" i="53"/>
  <c r="D53" i="53" s="1"/>
  <c r="E52" i="53"/>
  <c r="F52" i="53" s="1"/>
  <c r="F55" i="53"/>
  <c r="D56" i="56" l="1"/>
  <c r="D48" i="57"/>
  <c r="D47" i="57"/>
  <c r="F46" i="57"/>
  <c r="D44" i="57"/>
  <c r="F45" i="57"/>
  <c r="F60" i="56"/>
  <c r="F59" i="56"/>
  <c r="D57" i="56"/>
  <c r="F58" i="56"/>
  <c r="D63" i="55"/>
  <c r="D61" i="55"/>
  <c r="D60" i="55"/>
  <c r="D62" i="55"/>
  <c r="F51" i="54"/>
  <c r="D50" i="54"/>
  <c r="D47" i="54"/>
  <c r="D49" i="54"/>
  <c r="D48" i="54"/>
  <c r="D56" i="53"/>
  <c r="D54" i="53"/>
  <c r="F53" i="53"/>
  <c r="D52" i="53"/>
  <c r="D55" i="53"/>
  <c r="K138" i="93"/>
  <c r="I138" i="93"/>
  <c r="K111" i="93"/>
  <c r="I111" i="93"/>
  <c r="L79" i="93"/>
  <c r="K79" i="93"/>
  <c r="J79" i="93"/>
  <c r="I79" i="93"/>
  <c r="K76" i="93"/>
  <c r="I76" i="93"/>
  <c r="L49" i="93"/>
  <c r="K49" i="93"/>
  <c r="J49" i="93"/>
  <c r="I49" i="93"/>
  <c r="K46" i="93"/>
  <c r="I46" i="93"/>
  <c r="E60" i="52"/>
  <c r="F60" i="52" s="1"/>
  <c r="E59" i="52"/>
  <c r="F59" i="52" s="1"/>
  <c r="E58" i="52"/>
  <c r="F58" i="52" s="1"/>
  <c r="E57" i="52"/>
  <c r="F57" i="52" s="1"/>
  <c r="E56" i="52"/>
  <c r="F56" i="52" s="1"/>
  <c r="D56" i="52"/>
  <c r="K170" i="92"/>
  <c r="I170" i="92"/>
  <c r="K140" i="92"/>
  <c r="I140" i="92"/>
  <c r="L81" i="92"/>
  <c r="K81" i="92"/>
  <c r="J81" i="92"/>
  <c r="I81" i="92"/>
  <c r="L78" i="92"/>
  <c r="K78" i="92"/>
  <c r="J78" i="92"/>
  <c r="I78" i="92"/>
  <c r="L52" i="92"/>
  <c r="K52" i="92"/>
  <c r="J52" i="92"/>
  <c r="I52" i="92"/>
  <c r="L49" i="92"/>
  <c r="K49" i="92"/>
  <c r="J49" i="92"/>
  <c r="I49" i="92"/>
  <c r="E58" i="51"/>
  <c r="F58" i="51" s="1"/>
  <c r="E57" i="51"/>
  <c r="F57" i="51" s="1"/>
  <c r="E55" i="51"/>
  <c r="F55" i="51" s="1"/>
  <c r="E54" i="51"/>
  <c r="D54" i="51" s="1"/>
  <c r="L77" i="91"/>
  <c r="K77" i="91"/>
  <c r="J77" i="91"/>
  <c r="I77" i="91"/>
  <c r="I74" i="91"/>
  <c r="L49" i="91"/>
  <c r="K49" i="91"/>
  <c r="J49" i="91"/>
  <c r="I49" i="91"/>
  <c r="I46" i="91"/>
  <c r="E45" i="50"/>
  <c r="F45" i="50" s="1"/>
  <c r="E44" i="50"/>
  <c r="F44" i="50" s="1"/>
  <c r="E43" i="50"/>
  <c r="E42" i="50"/>
  <c r="F42" i="50" s="1"/>
  <c r="E41" i="50"/>
  <c r="F43" i="50"/>
  <c r="D43" i="50"/>
  <c r="F41" i="50"/>
  <c r="D41" i="50"/>
  <c r="K150" i="90"/>
  <c r="J150" i="90"/>
  <c r="I150" i="90"/>
  <c r="K147" i="90"/>
  <c r="J147" i="90"/>
  <c r="I147" i="90"/>
  <c r="K122" i="90"/>
  <c r="J122" i="90"/>
  <c r="I122" i="90"/>
  <c r="K119" i="90"/>
  <c r="J119" i="90"/>
  <c r="I119" i="90"/>
  <c r="L86" i="90"/>
  <c r="K86" i="90"/>
  <c r="J86" i="90"/>
  <c r="I86" i="90"/>
  <c r="L83" i="90"/>
  <c r="K83" i="90"/>
  <c r="J83" i="90"/>
  <c r="I83" i="90"/>
  <c r="L55" i="90"/>
  <c r="K55" i="90"/>
  <c r="J55" i="90"/>
  <c r="I55" i="90"/>
  <c r="L52" i="90"/>
  <c r="K52" i="90"/>
  <c r="J52" i="90"/>
  <c r="I52" i="90"/>
  <c r="K186" i="90"/>
  <c r="J186" i="90"/>
  <c r="I186" i="90"/>
  <c r="K183" i="90"/>
  <c r="J183" i="90"/>
  <c r="I183" i="90"/>
  <c r="E59" i="61"/>
  <c r="F59" i="61" s="1"/>
  <c r="E58" i="61"/>
  <c r="D58" i="61" s="1"/>
  <c r="E57" i="61"/>
  <c r="F57" i="61" s="1"/>
  <c r="E56" i="61"/>
  <c r="D56" i="61" s="1"/>
  <c r="E55" i="61"/>
  <c r="D55" i="61" s="1"/>
  <c r="F56" i="61"/>
  <c r="F55" i="61"/>
  <c r="K118" i="89"/>
  <c r="J118" i="89"/>
  <c r="I118" i="89"/>
  <c r="K115" i="89"/>
  <c r="J115" i="89"/>
  <c r="I115" i="89"/>
  <c r="K87" i="89"/>
  <c r="J87" i="89"/>
  <c r="I87" i="89"/>
  <c r="K84" i="89"/>
  <c r="J84" i="89"/>
  <c r="I84" i="89"/>
  <c r="L53" i="89"/>
  <c r="K53" i="89"/>
  <c r="J53" i="89"/>
  <c r="I53" i="89"/>
  <c r="K50" i="89"/>
  <c r="J50" i="89"/>
  <c r="I50" i="89"/>
  <c r="E34" i="60"/>
  <c r="E33" i="60"/>
  <c r="E32" i="60"/>
  <c r="F36" i="60"/>
  <c r="F35" i="60"/>
  <c r="D35" i="60"/>
  <c r="F34" i="60"/>
  <c r="F33" i="60"/>
  <c r="D33" i="60"/>
  <c r="F32" i="60"/>
  <c r="D32" i="60"/>
  <c r="K166" i="88"/>
  <c r="J166" i="88"/>
  <c r="I166" i="88"/>
  <c r="K163" i="88"/>
  <c r="J163" i="88"/>
  <c r="I163" i="88"/>
  <c r="K136" i="88"/>
  <c r="J136" i="88"/>
  <c r="I136" i="88"/>
  <c r="K133" i="88"/>
  <c r="J133" i="88"/>
  <c r="I133" i="88"/>
  <c r="K109" i="88"/>
  <c r="J109" i="88"/>
  <c r="I109" i="88"/>
  <c r="K106" i="88"/>
  <c r="J106" i="88"/>
  <c r="I106" i="88"/>
  <c r="L78" i="88"/>
  <c r="K78" i="88"/>
  <c r="J78" i="88"/>
  <c r="I78" i="88"/>
  <c r="L75" i="88"/>
  <c r="K75" i="88"/>
  <c r="J75" i="88"/>
  <c r="I75" i="88"/>
  <c r="L49" i="88"/>
  <c r="K49" i="88"/>
  <c r="J49" i="88"/>
  <c r="I49" i="88"/>
  <c r="L46" i="88"/>
  <c r="K46" i="88"/>
  <c r="I46" i="88"/>
  <c r="S167" i="88"/>
  <c r="S165" i="88"/>
  <c r="E51" i="59"/>
  <c r="F51" i="59" s="1"/>
  <c r="E50" i="59"/>
  <c r="D50" i="59" s="1"/>
  <c r="E49" i="59"/>
  <c r="F49" i="59" s="1"/>
  <c r="E48" i="59"/>
  <c r="F48" i="59" s="1"/>
  <c r="E47" i="59"/>
  <c r="F47" i="59" s="1"/>
  <c r="K204" i="87"/>
  <c r="I204" i="87"/>
  <c r="K167" i="87"/>
  <c r="I167" i="87"/>
  <c r="K134" i="87"/>
  <c r="I134" i="87"/>
  <c r="L91" i="87"/>
  <c r="K91" i="87"/>
  <c r="J91" i="87"/>
  <c r="I88" i="87"/>
  <c r="I91" i="87"/>
  <c r="K88" i="87"/>
  <c r="L58" i="87"/>
  <c r="K58" i="87"/>
  <c r="J58" i="87"/>
  <c r="I58" i="87"/>
  <c r="K55" i="87"/>
  <c r="I55" i="87"/>
  <c r="E75" i="69"/>
  <c r="F75" i="69" s="1"/>
  <c r="E74" i="69"/>
  <c r="D74" i="69" s="1"/>
  <c r="E73" i="69"/>
  <c r="F73" i="69" s="1"/>
  <c r="E72" i="69"/>
  <c r="F72" i="69" s="1"/>
  <c r="E71" i="69"/>
  <c r="F71" i="69" s="1"/>
  <c r="K195" i="86"/>
  <c r="J195" i="86"/>
  <c r="I195" i="86"/>
  <c r="K159" i="86"/>
  <c r="J159" i="86"/>
  <c r="I159" i="86"/>
  <c r="K123" i="86"/>
  <c r="J123" i="86"/>
  <c r="I123" i="86"/>
  <c r="L85" i="86"/>
  <c r="K85" i="86"/>
  <c r="J85" i="86"/>
  <c r="I85" i="86"/>
  <c r="K82" i="86"/>
  <c r="J82" i="86"/>
  <c r="I82" i="86"/>
  <c r="L53" i="86"/>
  <c r="K53" i="86"/>
  <c r="J53" i="86"/>
  <c r="I53" i="86"/>
  <c r="K50" i="86"/>
  <c r="J50" i="86"/>
  <c r="I50" i="86"/>
  <c r="E71" i="68"/>
  <c r="D71" i="68" s="1"/>
  <c r="E70" i="68"/>
  <c r="E69" i="68"/>
  <c r="F69" i="68" s="1"/>
  <c r="E68" i="68"/>
  <c r="E67" i="68"/>
  <c r="F67" i="68" s="1"/>
  <c r="F71" i="68"/>
  <c r="F70" i="68"/>
  <c r="D70" i="68"/>
  <c r="F68" i="68"/>
  <c r="D68" i="68"/>
  <c r="J149" i="85"/>
  <c r="I149" i="85"/>
  <c r="J116" i="85"/>
  <c r="I116" i="85"/>
  <c r="L83" i="85"/>
  <c r="K83" i="85"/>
  <c r="J83" i="85"/>
  <c r="I83" i="85"/>
  <c r="J80" i="85"/>
  <c r="I80" i="85"/>
  <c r="L52" i="85"/>
  <c r="K52" i="85"/>
  <c r="J52" i="85"/>
  <c r="I52" i="85"/>
  <c r="J49" i="85"/>
  <c r="I49" i="85"/>
  <c r="J186" i="85"/>
  <c r="I186" i="85"/>
  <c r="E68" i="67"/>
  <c r="E67" i="67"/>
  <c r="D67" i="67" s="1"/>
  <c r="E66" i="67"/>
  <c r="D66" i="67" s="1"/>
  <c r="E65" i="67"/>
  <c r="F65" i="67" s="1"/>
  <c r="E64" i="67"/>
  <c r="D64" i="67"/>
  <c r="L160" i="84"/>
  <c r="K160" i="84"/>
  <c r="J160" i="84"/>
  <c r="I160" i="84"/>
  <c r="K130" i="84"/>
  <c r="J130" i="84"/>
  <c r="I130" i="84"/>
  <c r="L103" i="84"/>
  <c r="K103" i="84"/>
  <c r="J103" i="84"/>
  <c r="I103" i="84"/>
  <c r="L73" i="84"/>
  <c r="K73" i="84"/>
  <c r="J73" i="84"/>
  <c r="I73" i="84"/>
  <c r="L70" i="84"/>
  <c r="K70" i="84"/>
  <c r="J70" i="84"/>
  <c r="I70" i="84"/>
  <c r="L43" i="84"/>
  <c r="K43" i="84"/>
  <c r="J43" i="84"/>
  <c r="I43" i="84"/>
  <c r="L40" i="84"/>
  <c r="K40" i="84"/>
  <c r="J40" i="84"/>
  <c r="I40" i="84"/>
  <c r="E48" i="66"/>
  <c r="E47" i="66"/>
  <c r="D47" i="66" s="1"/>
  <c r="E46" i="66"/>
  <c r="F46" i="66" s="1"/>
  <c r="E45" i="66"/>
  <c r="F45" i="66" s="1"/>
  <c r="E44" i="66"/>
  <c r="D44" i="66" s="1"/>
  <c r="L203" i="82"/>
  <c r="K203" i="82"/>
  <c r="J203" i="82"/>
  <c r="I203" i="82"/>
  <c r="K168" i="82"/>
  <c r="J168" i="82"/>
  <c r="I168" i="82"/>
  <c r="L134" i="82"/>
  <c r="K134" i="82"/>
  <c r="J134" i="82"/>
  <c r="I134" i="82"/>
  <c r="L95" i="82"/>
  <c r="K95" i="82"/>
  <c r="J95" i="82"/>
  <c r="I95" i="82"/>
  <c r="L92" i="82"/>
  <c r="K92" i="82"/>
  <c r="J92" i="82"/>
  <c r="I92" i="82"/>
  <c r="E67" i="70"/>
  <c r="F67" i="70" s="1"/>
  <c r="E66" i="70"/>
  <c r="F66" i="70" s="1"/>
  <c r="E65" i="70"/>
  <c r="F65" i="70" s="1"/>
  <c r="E64" i="70"/>
  <c r="F64" i="70" s="1"/>
  <c r="E63" i="70"/>
  <c r="L59" i="82"/>
  <c r="K59" i="82"/>
  <c r="J59" i="82"/>
  <c r="I59" i="82"/>
  <c r="L56" i="82"/>
  <c r="K56" i="82"/>
  <c r="J56" i="82"/>
  <c r="I56" i="82"/>
  <c r="F63" i="70"/>
  <c r="D63" i="70"/>
  <c r="L187" i="81"/>
  <c r="K187" i="81"/>
  <c r="J187" i="81"/>
  <c r="I187" i="81"/>
  <c r="L154" i="81"/>
  <c r="K154" i="81"/>
  <c r="J154" i="81"/>
  <c r="I154" i="81"/>
  <c r="L123" i="81"/>
  <c r="K123" i="81"/>
  <c r="J123" i="81"/>
  <c r="I123" i="81"/>
  <c r="L87" i="81"/>
  <c r="K87" i="81"/>
  <c r="J87" i="81"/>
  <c r="I87" i="81"/>
  <c r="L84" i="81"/>
  <c r="K84" i="81"/>
  <c r="J84" i="81"/>
  <c r="I84" i="81"/>
  <c r="L55" i="81"/>
  <c r="K55" i="81"/>
  <c r="J55" i="81"/>
  <c r="I55" i="81"/>
  <c r="L52" i="81"/>
  <c r="K52" i="81"/>
  <c r="J52" i="81"/>
  <c r="I52" i="81"/>
  <c r="E64" i="65"/>
  <c r="F64" i="65" s="1"/>
  <c r="E63" i="65"/>
  <c r="D63" i="65" s="1"/>
  <c r="E62" i="65"/>
  <c r="D62" i="65" s="1"/>
  <c r="E61" i="65"/>
  <c r="F61" i="65" s="1"/>
  <c r="E60" i="65"/>
  <c r="F60" i="65" s="1"/>
  <c r="K227" i="80"/>
  <c r="J227" i="80"/>
  <c r="I227" i="80"/>
  <c r="K189" i="80"/>
  <c r="J189" i="80"/>
  <c r="I189" i="80"/>
  <c r="K146" i="80"/>
  <c r="J146" i="80"/>
  <c r="I146" i="80"/>
  <c r="L104" i="80"/>
  <c r="K104" i="80"/>
  <c r="J104" i="80"/>
  <c r="I104" i="80"/>
  <c r="L101" i="80"/>
  <c r="K101" i="80"/>
  <c r="J101" i="80"/>
  <c r="I101" i="80"/>
  <c r="L60" i="80"/>
  <c r="K60" i="80"/>
  <c r="J60" i="80"/>
  <c r="I60" i="80"/>
  <c r="L57" i="80"/>
  <c r="K57" i="80"/>
  <c r="J57" i="80"/>
  <c r="I57" i="80"/>
  <c r="E71" i="64"/>
  <c r="F71" i="64" s="1"/>
  <c r="E70" i="64"/>
  <c r="F70" i="64" s="1"/>
  <c r="E69" i="64"/>
  <c r="F69" i="64" s="1"/>
  <c r="E68" i="64"/>
  <c r="D68" i="64" s="1"/>
  <c r="E67" i="64"/>
  <c r="D67" i="64" s="1"/>
  <c r="K197" i="75"/>
  <c r="L112" i="79"/>
  <c r="L170" i="79"/>
  <c r="K170" i="79"/>
  <c r="J170" i="79"/>
  <c r="I170" i="79"/>
  <c r="J167" i="79"/>
  <c r="I167" i="79"/>
  <c r="L140" i="79"/>
  <c r="K140" i="79"/>
  <c r="J140" i="79"/>
  <c r="I140" i="79"/>
  <c r="K137" i="79"/>
  <c r="J137" i="79"/>
  <c r="I137" i="79"/>
  <c r="J110" i="79"/>
  <c r="I110" i="79"/>
  <c r="L77" i="79"/>
  <c r="K77" i="79"/>
  <c r="J77" i="79"/>
  <c r="I77" i="79"/>
  <c r="K74" i="79"/>
  <c r="J74" i="79"/>
  <c r="I74" i="79"/>
  <c r="L49" i="79"/>
  <c r="K49" i="79"/>
  <c r="J49" i="79"/>
  <c r="I49" i="79"/>
  <c r="K46" i="79"/>
  <c r="J46" i="79"/>
  <c r="I46" i="79"/>
  <c r="E48" i="63"/>
  <c r="F48" i="63" s="1"/>
  <c r="E47" i="63"/>
  <c r="F47" i="63" s="1"/>
  <c r="E46" i="63"/>
  <c r="F46" i="63" s="1"/>
  <c r="E45" i="63"/>
  <c r="D45" i="63" s="1"/>
  <c r="E44" i="63"/>
  <c r="D44" i="63" s="1"/>
  <c r="J134" i="78"/>
  <c r="I134" i="78"/>
  <c r="K131" i="78"/>
  <c r="I131" i="78"/>
  <c r="K102" i="78"/>
  <c r="I102" i="78"/>
  <c r="J75" i="78"/>
  <c r="I75" i="78"/>
  <c r="K72" i="78"/>
  <c r="I72" i="78"/>
  <c r="K43" i="78"/>
  <c r="I43" i="78"/>
  <c r="L168" i="78"/>
  <c r="K168" i="78"/>
  <c r="J168" i="78"/>
  <c r="I168" i="78"/>
  <c r="K165" i="78"/>
  <c r="I165" i="78"/>
  <c r="E43" i="49"/>
  <c r="D43" i="49" s="1"/>
  <c r="E42" i="49"/>
  <c r="F42" i="49" s="1"/>
  <c r="E41" i="49"/>
  <c r="D41" i="49" s="1"/>
  <c r="E40" i="49"/>
  <c r="D40" i="49" s="1"/>
  <c r="E39" i="49"/>
  <c r="F39" i="49" s="1"/>
  <c r="L169" i="77"/>
  <c r="K169" i="77"/>
  <c r="J169" i="77"/>
  <c r="I169" i="77"/>
  <c r="K166" i="77"/>
  <c r="I166" i="77"/>
  <c r="J137" i="77"/>
  <c r="I137" i="77"/>
  <c r="K134" i="77"/>
  <c r="I134" i="77"/>
  <c r="K104" i="77"/>
  <c r="I104" i="77"/>
  <c r="J75" i="77"/>
  <c r="I75" i="77"/>
  <c r="K72" i="77"/>
  <c r="I72" i="77"/>
  <c r="K43" i="77"/>
  <c r="I43" i="77"/>
  <c r="E48" i="48"/>
  <c r="F48" i="48" s="1"/>
  <c r="E47" i="48"/>
  <c r="F47" i="48" s="1"/>
  <c r="E46" i="48"/>
  <c r="E45" i="48"/>
  <c r="E44" i="48"/>
  <c r="D44" i="48" s="1"/>
  <c r="F46" i="48"/>
  <c r="D46" i="48"/>
  <c r="F45" i="48"/>
  <c r="K130" i="76"/>
  <c r="I130" i="76"/>
  <c r="K102" i="76"/>
  <c r="I102" i="76"/>
  <c r="J73" i="76"/>
  <c r="I73" i="76"/>
  <c r="K70" i="76"/>
  <c r="I70" i="76"/>
  <c r="K42" i="76"/>
  <c r="I42" i="76"/>
  <c r="J167" i="76"/>
  <c r="I167" i="76"/>
  <c r="K164" i="76"/>
  <c r="I164" i="76"/>
  <c r="F44" i="47"/>
  <c r="E44" i="47" s="1"/>
  <c r="F43" i="47"/>
  <c r="E43" i="47" s="1"/>
  <c r="F42" i="47"/>
  <c r="G42" i="47" s="1"/>
  <c r="F41" i="47"/>
  <c r="G41" i="47" s="1"/>
  <c r="F40" i="47"/>
  <c r="G40" i="47" s="1"/>
  <c r="K194" i="75"/>
  <c r="I194" i="75"/>
  <c r="I161" i="75"/>
  <c r="L158" i="75"/>
  <c r="K158" i="75"/>
  <c r="J158" i="75"/>
  <c r="I158" i="75"/>
  <c r="K124" i="75"/>
  <c r="I124" i="75"/>
  <c r="L84" i="75"/>
  <c r="K84" i="75"/>
  <c r="J84" i="75"/>
  <c r="I84" i="75"/>
  <c r="K50" i="75"/>
  <c r="I50" i="75"/>
  <c r="F73" i="46"/>
  <c r="E73" i="46" s="1"/>
  <c r="F72" i="46"/>
  <c r="E72" i="46" s="1"/>
  <c r="F71" i="46"/>
  <c r="E71" i="46" s="1"/>
  <c r="F70" i="46"/>
  <c r="G70" i="46" s="1"/>
  <c r="F69" i="46"/>
  <c r="G69" i="46" s="1"/>
  <c r="K168" i="74"/>
  <c r="I168" i="74"/>
  <c r="J139" i="74"/>
  <c r="I139" i="74"/>
  <c r="K136" i="74"/>
  <c r="I136" i="74"/>
  <c r="I107" i="74"/>
  <c r="K104" i="74"/>
  <c r="I104" i="74"/>
  <c r="J74" i="74"/>
  <c r="I74" i="74"/>
  <c r="K71" i="74"/>
  <c r="I71" i="74"/>
  <c r="K42" i="74"/>
  <c r="I42" i="74"/>
  <c r="F43" i="45"/>
  <c r="G43" i="45" s="1"/>
  <c r="F42" i="45"/>
  <c r="E42" i="45" s="1"/>
  <c r="F41" i="45"/>
  <c r="G41" i="45" s="1"/>
  <c r="F40" i="45"/>
  <c r="G40" i="45" s="1"/>
  <c r="F39" i="45"/>
  <c r="G39" i="45" s="1"/>
  <c r="G38" i="44"/>
  <c r="E40" i="44"/>
  <c r="E39" i="44"/>
  <c r="E38" i="44"/>
  <c r="F41" i="44"/>
  <c r="G41" i="44" s="1"/>
  <c r="F40" i="44"/>
  <c r="G40" i="44" s="1"/>
  <c r="F39" i="44"/>
  <c r="G39" i="44" s="1"/>
  <c r="F38" i="44"/>
  <c r="F37" i="44"/>
  <c r="E37" i="44" s="1"/>
  <c r="L233" i="72"/>
  <c r="K233" i="72"/>
  <c r="J233" i="72"/>
  <c r="I233" i="72"/>
  <c r="K230" i="72"/>
  <c r="I230" i="72"/>
  <c r="L191" i="72"/>
  <c r="K191" i="72"/>
  <c r="J191" i="72"/>
  <c r="I191" i="72"/>
  <c r="L188" i="72"/>
  <c r="K188" i="72"/>
  <c r="J188" i="72"/>
  <c r="I188" i="72"/>
  <c r="L149" i="72"/>
  <c r="K149" i="72"/>
  <c r="J149" i="72"/>
  <c r="I149" i="72"/>
  <c r="K146" i="72"/>
  <c r="I146" i="72"/>
  <c r="K98" i="72"/>
  <c r="J99" i="72"/>
  <c r="L101" i="72"/>
  <c r="K101" i="72"/>
  <c r="J101" i="72"/>
  <c r="I101" i="72"/>
  <c r="L98" i="72"/>
  <c r="J98" i="72"/>
  <c r="I98" i="72"/>
  <c r="H103" i="39"/>
  <c r="G103" i="39"/>
  <c r="F103" i="39"/>
  <c r="E103" i="39"/>
  <c r="G94" i="39"/>
  <c r="E94" i="39"/>
  <c r="K58" i="72"/>
  <c r="I58" i="72"/>
  <c r="L61" i="72"/>
  <c r="K61" i="72"/>
  <c r="J61" i="72"/>
  <c r="I61" i="72"/>
  <c r="F91" i="39"/>
  <c r="E91" i="39" s="1"/>
  <c r="F90" i="39"/>
  <c r="G90" i="39" s="1"/>
  <c r="F89" i="39"/>
  <c r="G89" i="39" s="1"/>
  <c r="F88" i="39"/>
  <c r="G88" i="39" s="1"/>
  <c r="F87" i="39"/>
  <c r="E87" i="39" s="1"/>
  <c r="D59" i="52" l="1"/>
  <c r="F54" i="51"/>
  <c r="D47" i="59"/>
  <c r="D48" i="59"/>
  <c r="F50" i="59"/>
  <c r="D67" i="68"/>
  <c r="F47" i="66"/>
  <c r="D64" i="65"/>
  <c r="D69" i="64"/>
  <c r="E40" i="45"/>
  <c r="E41" i="44"/>
  <c r="G37" i="44"/>
  <c r="G91" i="39"/>
  <c r="G87" i="39"/>
  <c r="E90" i="39"/>
  <c r="E88" i="39"/>
  <c r="E89" i="39"/>
  <c r="D60" i="52"/>
  <c r="D58" i="52"/>
  <c r="D57" i="52"/>
  <c r="D58" i="51"/>
  <c r="D55" i="51"/>
  <c r="D57" i="51"/>
  <c r="D44" i="50"/>
  <c r="D42" i="50"/>
  <c r="D45" i="50"/>
  <c r="D59" i="61"/>
  <c r="F58" i="61"/>
  <c r="D57" i="61"/>
  <c r="D34" i="60"/>
  <c r="D36" i="60"/>
  <c r="D51" i="59"/>
  <c r="D49" i="59"/>
  <c r="F74" i="69"/>
  <c r="D73" i="69"/>
  <c r="D71" i="69"/>
  <c r="D72" i="69"/>
  <c r="D75" i="69"/>
  <c r="D69" i="68"/>
  <c r="D65" i="67"/>
  <c r="F66" i="67"/>
  <c r="F67" i="67"/>
  <c r="F64" i="67"/>
  <c r="D46" i="66"/>
  <c r="F44" i="66"/>
  <c r="D45" i="66"/>
  <c r="D67" i="70"/>
  <c r="D66" i="70"/>
  <c r="D64" i="70"/>
  <c r="D65" i="70"/>
  <c r="D61" i="65"/>
  <c r="D60" i="65"/>
  <c r="F62" i="65"/>
  <c r="F63" i="65"/>
  <c r="D71" i="64"/>
  <c r="D70" i="64"/>
  <c r="F67" i="64"/>
  <c r="F68" i="64"/>
  <c r="D48" i="63"/>
  <c r="D46" i="63"/>
  <c r="F44" i="63"/>
  <c r="F45" i="63"/>
  <c r="D47" i="63"/>
  <c r="F41" i="49"/>
  <c r="F40" i="49"/>
  <c r="F43" i="49"/>
  <c r="D39" i="49"/>
  <c r="D42" i="49"/>
  <c r="D48" i="48"/>
  <c r="D47" i="48"/>
  <c r="F44" i="48"/>
  <c r="D45" i="48"/>
  <c r="E41" i="47"/>
  <c r="G43" i="47"/>
  <c r="E40" i="47"/>
  <c r="G44" i="47"/>
  <c r="E42" i="47"/>
  <c r="G73" i="46"/>
  <c r="E70" i="46"/>
  <c r="G72" i="46"/>
  <c r="E69" i="46"/>
  <c r="G71" i="46"/>
  <c r="E43" i="45"/>
  <c r="G42" i="45"/>
  <c r="E39" i="45"/>
  <c r="E41" i="45"/>
  <c r="D65" i="100"/>
  <c r="B65" i="100"/>
  <c r="D64" i="100"/>
  <c r="B64" i="100"/>
  <c r="D63" i="100"/>
  <c r="B63" i="100"/>
  <c r="D62" i="100"/>
  <c r="B62" i="100"/>
  <c r="X56" i="100"/>
  <c r="Y56" i="100" s="1"/>
  <c r="X55" i="100"/>
  <c r="Y55" i="100" s="1"/>
  <c r="X54" i="100"/>
  <c r="Y54" i="100" s="1"/>
  <c r="X53" i="100"/>
  <c r="Y53" i="100" s="1"/>
  <c r="X52" i="100"/>
  <c r="Y52" i="100" s="1"/>
  <c r="X51" i="100"/>
  <c r="Y51" i="100" s="1"/>
  <c r="X50" i="100"/>
  <c r="Y50" i="100" s="1"/>
  <c r="X49" i="100"/>
  <c r="Y49" i="100" s="1"/>
  <c r="X48" i="100"/>
  <c r="Y48" i="100" s="1"/>
  <c r="X47" i="100"/>
  <c r="Y47" i="100" s="1"/>
  <c r="X46" i="100"/>
  <c r="Y46" i="100" s="1"/>
  <c r="X43" i="100"/>
  <c r="Y43" i="100" s="1"/>
  <c r="X42" i="100"/>
  <c r="Y42" i="100" s="1"/>
  <c r="X41" i="100"/>
  <c r="Y41" i="100" s="1"/>
  <c r="X40" i="100"/>
  <c r="Y40" i="100" s="1"/>
  <c r="X39" i="100"/>
  <c r="Y39" i="100" s="1"/>
  <c r="X38" i="100"/>
  <c r="Y38" i="100" s="1"/>
  <c r="X37" i="100"/>
  <c r="Y37" i="100" s="1"/>
  <c r="X36" i="100"/>
  <c r="Y36" i="100" s="1"/>
  <c r="X35" i="100"/>
  <c r="Y35" i="100" s="1"/>
  <c r="X34" i="100"/>
  <c r="Y34" i="100" s="1"/>
  <c r="X33" i="100"/>
  <c r="Y33" i="100" s="1"/>
  <c r="X30" i="100"/>
  <c r="Y30" i="100" s="1"/>
  <c r="X29" i="100"/>
  <c r="Y29" i="100" s="1"/>
  <c r="X28" i="100"/>
  <c r="Y28" i="100" s="1"/>
  <c r="X27" i="100"/>
  <c r="Y27" i="100" s="1"/>
  <c r="X26" i="100"/>
  <c r="Y26" i="100" s="1"/>
  <c r="X25" i="100"/>
  <c r="Y25" i="100" s="1"/>
  <c r="X24" i="100"/>
  <c r="Y24" i="100" s="1"/>
  <c r="X23" i="100"/>
  <c r="Y23" i="100" s="1"/>
  <c r="X22" i="100"/>
  <c r="Y22" i="100" s="1"/>
  <c r="X21" i="100"/>
  <c r="Y21" i="100" s="1"/>
  <c r="X20" i="100"/>
  <c r="Y20" i="100" s="1"/>
  <c r="X19" i="100"/>
  <c r="Y19" i="100" s="1"/>
  <c r="X18" i="100"/>
  <c r="Y18" i="100" s="1"/>
  <c r="X15" i="100"/>
  <c r="Y15" i="100" s="1"/>
  <c r="X14" i="100"/>
  <c r="Y14" i="100" s="1"/>
  <c r="X13" i="100"/>
  <c r="Y13" i="100" s="1"/>
  <c r="X12" i="100"/>
  <c r="Y12" i="100" s="1"/>
  <c r="X11" i="100"/>
  <c r="Y11" i="100" s="1"/>
  <c r="X10" i="100"/>
  <c r="Y10" i="100" s="1"/>
  <c r="X9" i="100"/>
  <c r="Y9" i="100" s="1"/>
  <c r="X8" i="100"/>
  <c r="Y8" i="100" s="1"/>
  <c r="X7" i="100"/>
  <c r="Y7" i="100" s="1"/>
  <c r="X6" i="100"/>
  <c r="Y6" i="100" s="1"/>
  <c r="X5" i="100"/>
  <c r="Y5" i="100" s="1"/>
  <c r="X4" i="100"/>
  <c r="Y4" i="100" s="1"/>
  <c r="X3" i="100"/>
  <c r="Y3" i="100" s="1"/>
  <c r="X2" i="100"/>
  <c r="Y2" i="100" s="1"/>
  <c r="Z160" i="99" l="1"/>
  <c r="Y160" i="99"/>
  <c r="M159" i="99"/>
  <c r="L159" i="99"/>
  <c r="K159" i="99"/>
  <c r="J159" i="99"/>
  <c r="I159" i="99"/>
  <c r="AI158" i="99"/>
  <c r="AD158" i="99"/>
  <c r="K158" i="99"/>
  <c r="J158" i="99"/>
  <c r="M158" i="99" s="1"/>
  <c r="Y161" i="99" s="1"/>
  <c r="I158" i="99"/>
  <c r="S156" i="99"/>
  <c r="X156" i="99" s="1"/>
  <c r="X158" i="99" s="1"/>
  <c r="S155" i="99"/>
  <c r="W155" i="99" s="1"/>
  <c r="W158" i="99" s="1"/>
  <c r="S153" i="99"/>
  <c r="AL153" i="99" s="1"/>
  <c r="AL158" i="99" s="1"/>
  <c r="AL168" i="99" s="1"/>
  <c r="Q153" i="99"/>
  <c r="P153" i="99"/>
  <c r="AL152" i="99"/>
  <c r="P152" i="99"/>
  <c r="Q152" i="99" s="1"/>
  <c r="P151" i="99"/>
  <c r="Q151" i="99" s="1"/>
  <c r="AH150" i="99"/>
  <c r="AH158" i="99" s="1"/>
  <c r="Z150" i="99"/>
  <c r="Q150" i="99"/>
  <c r="S150" i="99" s="1"/>
  <c r="T150" i="99" s="1"/>
  <c r="P150" i="99"/>
  <c r="Q149" i="99"/>
  <c r="P149" i="99"/>
  <c r="S148" i="99"/>
  <c r="AF148" i="99" s="1"/>
  <c r="AF158" i="99" s="1"/>
  <c r="Q148" i="99"/>
  <c r="P148" i="99"/>
  <c r="P147" i="99"/>
  <c r="Q147" i="99" s="1"/>
  <c r="S147" i="99" s="1"/>
  <c r="AC146" i="99"/>
  <c r="AC158" i="99" s="1"/>
  <c r="Y146" i="99"/>
  <c r="T146" i="99"/>
  <c r="S146" i="99"/>
  <c r="Q146" i="99"/>
  <c r="P146" i="99"/>
  <c r="P145" i="99"/>
  <c r="Q145" i="99" s="1"/>
  <c r="P144" i="99"/>
  <c r="Q144" i="99" s="1"/>
  <c r="Q143" i="99"/>
  <c r="P143" i="99"/>
  <c r="Z127" i="99"/>
  <c r="Y127" i="99"/>
  <c r="L126" i="99"/>
  <c r="K126" i="99"/>
  <c r="J126" i="99"/>
  <c r="I126" i="99"/>
  <c r="M126" i="99" s="1"/>
  <c r="AJ125" i="99"/>
  <c r="AG125" i="99"/>
  <c r="AF125" i="99"/>
  <c r="K125" i="99"/>
  <c r="I125" i="99"/>
  <c r="M125" i="99" s="1"/>
  <c r="X123" i="99"/>
  <c r="X125" i="99" s="1"/>
  <c r="S123" i="99"/>
  <c r="S122" i="99"/>
  <c r="W122" i="99" s="1"/>
  <c r="W125" i="99" s="1"/>
  <c r="P120" i="99"/>
  <c r="Q120" i="99" s="1"/>
  <c r="S119" i="99"/>
  <c r="Q119" i="99"/>
  <c r="P119" i="99"/>
  <c r="P118" i="99"/>
  <c r="Q118" i="99" s="1"/>
  <c r="S118" i="99" s="1"/>
  <c r="AG117" i="99"/>
  <c r="Y117" i="99"/>
  <c r="V117" i="99"/>
  <c r="V125" i="99" s="1"/>
  <c r="S117" i="99"/>
  <c r="Q117" i="99"/>
  <c r="P117" i="99"/>
  <c r="P116" i="99"/>
  <c r="Q116" i="99" s="1"/>
  <c r="P115" i="99"/>
  <c r="Q115" i="99" s="1"/>
  <c r="AC114" i="99"/>
  <c r="Q114" i="99"/>
  <c r="S114" i="99" s="1"/>
  <c r="P114" i="99"/>
  <c r="Q113" i="99"/>
  <c r="S113" i="99" s="1"/>
  <c r="P113" i="99"/>
  <c r="P112" i="99"/>
  <c r="Q112" i="99" s="1"/>
  <c r="T111" i="99"/>
  <c r="S111" i="99"/>
  <c r="P111" i="99"/>
  <c r="Q111" i="99" s="1"/>
  <c r="AA110" i="99"/>
  <c r="Q110" i="99"/>
  <c r="S110" i="99" s="1"/>
  <c r="P110" i="99"/>
  <c r="Z87" i="99"/>
  <c r="Z88" i="99" s="1"/>
  <c r="Y87" i="99"/>
  <c r="L86" i="99"/>
  <c r="K86" i="99"/>
  <c r="J86" i="99"/>
  <c r="I86" i="99"/>
  <c r="M86" i="99" s="1"/>
  <c r="AJ85" i="99"/>
  <c r="AI85" i="99"/>
  <c r="AD85" i="99"/>
  <c r="W85" i="99"/>
  <c r="Q91" i="99" s="1"/>
  <c r="K85" i="99"/>
  <c r="J85" i="99"/>
  <c r="I85" i="99"/>
  <c r="M85" i="99" s="1"/>
  <c r="Y88" i="99" s="1"/>
  <c r="X83" i="99"/>
  <c r="X85" i="99" s="1"/>
  <c r="S83" i="99"/>
  <c r="W82" i="99"/>
  <c r="S82" i="99"/>
  <c r="P80" i="99"/>
  <c r="Q80" i="99" s="1"/>
  <c r="P79" i="99"/>
  <c r="Q79" i="99" s="1"/>
  <c r="P78" i="99"/>
  <c r="Q78" i="99" s="1"/>
  <c r="P77" i="99"/>
  <c r="Q77" i="99" s="1"/>
  <c r="P76" i="99"/>
  <c r="Q76" i="99" s="1"/>
  <c r="Q75" i="99"/>
  <c r="P75" i="99"/>
  <c r="S74" i="99"/>
  <c r="P74" i="99"/>
  <c r="Q74" i="99" s="1"/>
  <c r="S73" i="99"/>
  <c r="P73" i="99"/>
  <c r="Q73" i="99" s="1"/>
  <c r="P72" i="99"/>
  <c r="Q72" i="99" s="1"/>
  <c r="Q71" i="99"/>
  <c r="P71" i="99"/>
  <c r="Q70" i="99"/>
  <c r="P70" i="99"/>
  <c r="S69" i="99"/>
  <c r="Q69" i="99"/>
  <c r="P69" i="99"/>
  <c r="P68" i="99"/>
  <c r="Q68" i="99" s="1"/>
  <c r="Y56" i="99"/>
  <c r="Z55" i="99"/>
  <c r="Z56" i="99" s="1"/>
  <c r="Y55" i="99"/>
  <c r="L54" i="99"/>
  <c r="M54" i="99" s="1"/>
  <c r="K54" i="99"/>
  <c r="J54" i="99"/>
  <c r="I54" i="99"/>
  <c r="U53" i="99"/>
  <c r="M53" i="99"/>
  <c r="K53" i="99"/>
  <c r="J53" i="99"/>
  <c r="I53" i="99"/>
  <c r="S51" i="99"/>
  <c r="X51" i="99" s="1"/>
  <c r="X53" i="99" s="1"/>
  <c r="W50" i="99"/>
  <c r="W53" i="99" s="1"/>
  <c r="Q59" i="99" s="1"/>
  <c r="S50" i="99"/>
  <c r="AC48" i="99"/>
  <c r="Y48" i="99"/>
  <c r="T48" i="99"/>
  <c r="S48" i="99"/>
  <c r="Q48" i="99"/>
  <c r="P48" i="99"/>
  <c r="P47" i="99"/>
  <c r="Q47" i="99" s="1"/>
  <c r="P46" i="99"/>
  <c r="Q46" i="99" s="1"/>
  <c r="AI45" i="99"/>
  <c r="Q45" i="99"/>
  <c r="S45" i="99" s="1"/>
  <c r="P45" i="99"/>
  <c r="Q44" i="99"/>
  <c r="S44" i="99" s="1"/>
  <c r="P44" i="99"/>
  <c r="AC43" i="99"/>
  <c r="Y43" i="99"/>
  <c r="V43" i="99"/>
  <c r="S43" i="99"/>
  <c r="AG43" i="99" s="1"/>
  <c r="AG53" i="99" s="1"/>
  <c r="Q43" i="99"/>
  <c r="P43" i="99"/>
  <c r="Q42" i="99"/>
  <c r="P42" i="99"/>
  <c r="P41" i="99"/>
  <c r="Q41" i="99" s="1"/>
  <c r="S40" i="99"/>
  <c r="Q40" i="99"/>
  <c r="P40" i="99"/>
  <c r="S39" i="99"/>
  <c r="Q39" i="99"/>
  <c r="P39" i="99"/>
  <c r="AB38" i="99"/>
  <c r="AB53" i="99" s="1"/>
  <c r="Z38" i="99"/>
  <c r="U38" i="99"/>
  <c r="S38" i="99"/>
  <c r="Q38" i="99"/>
  <c r="P38" i="99"/>
  <c r="P37" i="99"/>
  <c r="Q37" i="99" s="1"/>
  <c r="P36" i="99"/>
  <c r="Q36" i="99" s="1"/>
  <c r="Q35" i="99"/>
  <c r="P35" i="99"/>
  <c r="AG163" i="98"/>
  <c r="Q158" i="98"/>
  <c r="Z155" i="98"/>
  <c r="Z156" i="98" s="1"/>
  <c r="Y155" i="98"/>
  <c r="K154" i="98"/>
  <c r="J154" i="98"/>
  <c r="M154" i="98" s="1"/>
  <c r="I154" i="98"/>
  <c r="AF153" i="98"/>
  <c r="AD153" i="98"/>
  <c r="K153" i="98"/>
  <c r="J153" i="98"/>
  <c r="I153" i="98"/>
  <c r="M153" i="98" s="1"/>
  <c r="Y156" i="98" s="1"/>
  <c r="X151" i="98"/>
  <c r="X153" i="98" s="1"/>
  <c r="Q159" i="98" s="1"/>
  <c r="S151" i="98"/>
  <c r="AC150" i="98"/>
  <c r="Y150" i="98"/>
  <c r="T150" i="98"/>
  <c r="S150" i="98"/>
  <c r="Q150" i="98"/>
  <c r="P150" i="98"/>
  <c r="Q149" i="98"/>
  <c r="P149" i="98"/>
  <c r="P148" i="98"/>
  <c r="Q148" i="98" s="1"/>
  <c r="P147" i="98"/>
  <c r="Q147" i="98" s="1"/>
  <c r="Q146" i="98"/>
  <c r="S146" i="98" s="1"/>
  <c r="P146" i="98"/>
  <c r="M146" i="98"/>
  <c r="Z145" i="98"/>
  <c r="U145" i="98"/>
  <c r="S145" i="98"/>
  <c r="AB145" i="98" s="1"/>
  <c r="Q145" i="98"/>
  <c r="P145" i="98"/>
  <c r="P144" i="98"/>
  <c r="Q144" i="98" s="1"/>
  <c r="Q128" i="98"/>
  <c r="Z125" i="98"/>
  <c r="Z126" i="98" s="1"/>
  <c r="Y125" i="98"/>
  <c r="K124" i="98"/>
  <c r="J124" i="98"/>
  <c r="I124" i="98"/>
  <c r="M124" i="98" s="1"/>
  <c r="AD123" i="98"/>
  <c r="M123" i="98"/>
  <c r="Y126" i="98" s="1"/>
  <c r="K123" i="98"/>
  <c r="I123" i="98"/>
  <c r="S121" i="98"/>
  <c r="X121" i="98" s="1"/>
  <c r="X123" i="98" s="1"/>
  <c r="Q129" i="98" s="1"/>
  <c r="P120" i="98"/>
  <c r="Q120" i="98" s="1"/>
  <c r="S120" i="98" s="1"/>
  <c r="F120" i="98"/>
  <c r="P119" i="98"/>
  <c r="Q119" i="98" s="1"/>
  <c r="P118" i="98"/>
  <c r="Q118" i="98" s="1"/>
  <c r="P117" i="98"/>
  <c r="Q117" i="98" s="1"/>
  <c r="S117" i="98" s="1"/>
  <c r="Q116" i="98"/>
  <c r="S116" i="98" s="1"/>
  <c r="P116" i="98"/>
  <c r="Z115" i="98"/>
  <c r="U115" i="98"/>
  <c r="S115" i="98"/>
  <c r="P115" i="98"/>
  <c r="Q115" i="98" s="1"/>
  <c r="Q104" i="98"/>
  <c r="Q103" i="98"/>
  <c r="Z101" i="98"/>
  <c r="Y101" i="98"/>
  <c r="K100" i="98"/>
  <c r="M100" i="98" s="1"/>
  <c r="J100" i="98"/>
  <c r="I100" i="98"/>
  <c r="AF99" i="98"/>
  <c r="AE99" i="98"/>
  <c r="K99" i="98"/>
  <c r="M99" i="98" s="1"/>
  <c r="Z102" i="98" s="1"/>
  <c r="J99" i="98"/>
  <c r="I99" i="98"/>
  <c r="X97" i="98"/>
  <c r="X99" i="98" s="1"/>
  <c r="Q105" i="98" s="1"/>
  <c r="S97" i="98"/>
  <c r="P96" i="98"/>
  <c r="Q96" i="98" s="1"/>
  <c r="Q95" i="98"/>
  <c r="P95" i="98"/>
  <c r="S94" i="98"/>
  <c r="P94" i="98"/>
  <c r="Q94" i="98" s="1"/>
  <c r="Z93" i="98"/>
  <c r="T93" i="98"/>
  <c r="S93" i="98"/>
  <c r="AC93" i="98" s="1"/>
  <c r="Q93" i="98"/>
  <c r="P93" i="98"/>
  <c r="P92" i="98"/>
  <c r="Q92" i="98" s="1"/>
  <c r="M92" i="98"/>
  <c r="P91" i="98"/>
  <c r="Q91" i="98" s="1"/>
  <c r="S90" i="98"/>
  <c r="Q90" i="98"/>
  <c r="P90" i="98"/>
  <c r="Q74" i="98"/>
  <c r="Z71" i="98"/>
  <c r="Y71" i="98"/>
  <c r="L70" i="98"/>
  <c r="K70" i="98"/>
  <c r="J70" i="98"/>
  <c r="I70" i="98"/>
  <c r="M70" i="98" s="1"/>
  <c r="AD69" i="98"/>
  <c r="W69" i="98"/>
  <c r="L69" i="98"/>
  <c r="K69" i="98"/>
  <c r="J69" i="98"/>
  <c r="I69" i="98"/>
  <c r="M69" i="98" s="1"/>
  <c r="Z72" i="98" s="1"/>
  <c r="S68" i="98"/>
  <c r="S67" i="98"/>
  <c r="X67" i="98" s="1"/>
  <c r="X69" i="98" s="1"/>
  <c r="Q66" i="98"/>
  <c r="P66" i="98"/>
  <c r="F66" i="98"/>
  <c r="V65" i="98"/>
  <c r="S65" i="98"/>
  <c r="P65" i="98"/>
  <c r="Q65" i="98" s="1"/>
  <c r="AC64" i="98"/>
  <c r="AC69" i="98" s="1"/>
  <c r="Y64" i="98"/>
  <c r="Q64" i="98"/>
  <c r="S64" i="98" s="1"/>
  <c r="T64" i="98" s="1"/>
  <c r="P64" i="98"/>
  <c r="P63" i="98"/>
  <c r="Q63" i="98" s="1"/>
  <c r="M63" i="98"/>
  <c r="Z62" i="98"/>
  <c r="Q62" i="98"/>
  <c r="S62" i="98" s="1"/>
  <c r="P62" i="98"/>
  <c r="S61" i="98"/>
  <c r="P61" i="98"/>
  <c r="Q61" i="98" s="1"/>
  <c r="Z47" i="98"/>
  <c r="Y47" i="98"/>
  <c r="L46" i="98"/>
  <c r="K46" i="98"/>
  <c r="J46" i="98"/>
  <c r="M46" i="98" s="1"/>
  <c r="I46" i="98"/>
  <c r="W45" i="98"/>
  <c r="Q50" i="98" s="1"/>
  <c r="V45" i="98"/>
  <c r="L45" i="98"/>
  <c r="K45" i="98"/>
  <c r="M45" i="98" s="1"/>
  <c r="Y48" i="98" s="1"/>
  <c r="J45" i="98"/>
  <c r="I45" i="98"/>
  <c r="X43" i="98"/>
  <c r="X45" i="98" s="1"/>
  <c r="S43" i="98"/>
  <c r="S42" i="98"/>
  <c r="W42" i="98" s="1"/>
  <c r="S40" i="98"/>
  <c r="AC40" i="98" s="1"/>
  <c r="P40" i="98"/>
  <c r="Q40" i="98" s="1"/>
  <c r="P39" i="98"/>
  <c r="Q39" i="98" s="1"/>
  <c r="P38" i="98"/>
  <c r="Q38" i="98" s="1"/>
  <c r="S38" i="98" s="1"/>
  <c r="P37" i="98"/>
  <c r="Q37" i="98" s="1"/>
  <c r="Q36" i="98"/>
  <c r="P36" i="98"/>
  <c r="M36" i="98"/>
  <c r="P35" i="98"/>
  <c r="Q35" i="98" s="1"/>
  <c r="S34" i="98"/>
  <c r="P34" i="98"/>
  <c r="Q34" i="98" s="1"/>
  <c r="C22" i="98"/>
  <c r="E20" i="98"/>
  <c r="D20" i="98"/>
  <c r="E19" i="98"/>
  <c r="D19" i="98"/>
  <c r="D18" i="98"/>
  <c r="E18" i="98" s="1"/>
  <c r="B12" i="98"/>
  <c r="B8" i="98"/>
  <c r="AA175" i="97"/>
  <c r="AA174" i="97"/>
  <c r="Z174" i="97"/>
  <c r="Z175" i="97" s="1"/>
  <c r="L173" i="97"/>
  <c r="K173" i="97"/>
  <c r="N173" i="97" s="1"/>
  <c r="J173" i="97"/>
  <c r="AH172" i="97"/>
  <c r="L172" i="97"/>
  <c r="K172" i="97"/>
  <c r="J172" i="97"/>
  <c r="N172" i="97" s="1"/>
  <c r="T170" i="97"/>
  <c r="Y170" i="97" s="1"/>
  <c r="Y172" i="97" s="1"/>
  <c r="T169" i="97"/>
  <c r="X169" i="97" s="1"/>
  <c r="X172" i="97" s="1"/>
  <c r="R177" i="97" s="1"/>
  <c r="AG167" i="97"/>
  <c r="AG172" i="97" s="1"/>
  <c r="T167" i="97"/>
  <c r="R167" i="97"/>
  <c r="Q167" i="97"/>
  <c r="AE166" i="97"/>
  <c r="U166" i="97"/>
  <c r="T166" i="97"/>
  <c r="AA166" i="97" s="1"/>
  <c r="R166" i="97"/>
  <c r="Q166" i="97"/>
  <c r="R165" i="97"/>
  <c r="Q165" i="97"/>
  <c r="T164" i="97"/>
  <c r="Q164" i="97"/>
  <c r="R164" i="97" s="1"/>
  <c r="T163" i="97"/>
  <c r="Q163" i="97"/>
  <c r="R163" i="97" s="1"/>
  <c r="O163" i="97"/>
  <c r="T162" i="97"/>
  <c r="O162" i="97"/>
  <c r="Q162" i="97" s="1"/>
  <c r="R162" i="97" s="1"/>
  <c r="AD161" i="97"/>
  <c r="AD172" i="97" s="1"/>
  <c r="V161" i="97"/>
  <c r="Q161" i="97"/>
  <c r="R161" i="97" s="1"/>
  <c r="T161" i="97" s="1"/>
  <c r="Z161" i="97" s="1"/>
  <c r="Q160" i="97"/>
  <c r="R160" i="97" s="1"/>
  <c r="T160" i="97" s="1"/>
  <c r="R159" i="97"/>
  <c r="Q159" i="97"/>
  <c r="R145" i="97"/>
  <c r="AA142" i="97"/>
  <c r="Z142" i="97"/>
  <c r="L141" i="97"/>
  <c r="N141" i="97" s="1"/>
  <c r="K141" i="97"/>
  <c r="J141" i="97"/>
  <c r="Y140" i="97"/>
  <c r="R146" i="97" s="1"/>
  <c r="M140" i="97"/>
  <c r="L140" i="97"/>
  <c r="K140" i="97"/>
  <c r="J140" i="97"/>
  <c r="N140" i="97" s="1"/>
  <c r="T138" i="97"/>
  <c r="Y138" i="97" s="1"/>
  <c r="X137" i="97"/>
  <c r="X140" i="97" s="1"/>
  <c r="T137" i="97"/>
  <c r="R135" i="97"/>
  <c r="Q135" i="97"/>
  <c r="Q134" i="97"/>
  <c r="R134" i="97" s="1"/>
  <c r="T133" i="97"/>
  <c r="W133" i="97" s="1"/>
  <c r="Q133" i="97"/>
  <c r="R133" i="97" s="1"/>
  <c r="T132" i="97"/>
  <c r="R132" i="97"/>
  <c r="Q132" i="97"/>
  <c r="T131" i="97"/>
  <c r="R131" i="97"/>
  <c r="Q131" i="97"/>
  <c r="T130" i="97"/>
  <c r="Q130" i="97"/>
  <c r="R130" i="97" s="1"/>
  <c r="Q129" i="97"/>
  <c r="R129" i="97" s="1"/>
  <c r="O129" i="97"/>
  <c r="Q128" i="97"/>
  <c r="R128" i="97" s="1"/>
  <c r="O128" i="97"/>
  <c r="R127" i="97"/>
  <c r="T127" i="97" s="1"/>
  <c r="Q127" i="97"/>
  <c r="Q126" i="97"/>
  <c r="R126" i="97" s="1"/>
  <c r="R125" i="97"/>
  <c r="Q125" i="97"/>
  <c r="R110" i="97"/>
  <c r="AA108" i="97"/>
  <c r="Z108" i="97"/>
  <c r="L107" i="97"/>
  <c r="J107" i="97"/>
  <c r="W106" i="97"/>
  <c r="M106" i="97"/>
  <c r="L106" i="97"/>
  <c r="N106" i="97" s="1"/>
  <c r="AA109" i="97" s="1"/>
  <c r="K106" i="97"/>
  <c r="J106" i="97"/>
  <c r="Y104" i="97"/>
  <c r="Y106" i="97" s="1"/>
  <c r="T104" i="97"/>
  <c r="X103" i="97"/>
  <c r="X106" i="97" s="1"/>
  <c r="T103" i="97"/>
  <c r="Q101" i="97"/>
  <c r="R101" i="97" s="1"/>
  <c r="R100" i="97"/>
  <c r="Q100" i="97"/>
  <c r="Z99" i="97"/>
  <c r="T99" i="97"/>
  <c r="Q99" i="97"/>
  <c r="R99" i="97" s="1"/>
  <c r="Q98" i="97"/>
  <c r="R98" i="97" s="1"/>
  <c r="O98" i="97"/>
  <c r="R97" i="97"/>
  <c r="T97" i="97" s="1"/>
  <c r="Q97" i="97"/>
  <c r="Q96" i="97"/>
  <c r="R96" i="97" s="1"/>
  <c r="R95" i="97"/>
  <c r="Q95" i="97"/>
  <c r="R78" i="97"/>
  <c r="AA74" i="97"/>
  <c r="Z74" i="97"/>
  <c r="M73" i="97"/>
  <c r="L73" i="97"/>
  <c r="K73" i="97"/>
  <c r="J73" i="97"/>
  <c r="M72" i="97"/>
  <c r="N72" i="97" s="1"/>
  <c r="Z75" i="97" s="1"/>
  <c r="L72" i="97"/>
  <c r="K72" i="97"/>
  <c r="J72" i="97"/>
  <c r="T70" i="97"/>
  <c r="Y70" i="97" s="1"/>
  <c r="Y72" i="97" s="1"/>
  <c r="X69" i="97"/>
  <c r="X72" i="97" s="1"/>
  <c r="T69" i="97"/>
  <c r="AH67" i="97"/>
  <c r="AH72" i="97" s="1"/>
  <c r="Z67" i="97"/>
  <c r="W67" i="97"/>
  <c r="Q67" i="97"/>
  <c r="R67" i="97" s="1"/>
  <c r="T67" i="97" s="1"/>
  <c r="Q66" i="97"/>
  <c r="R66" i="97" s="1"/>
  <c r="R65" i="97"/>
  <c r="T65" i="97" s="1"/>
  <c r="Q65" i="97"/>
  <c r="T64" i="97"/>
  <c r="R64" i="97"/>
  <c r="Q64" i="97"/>
  <c r="R63" i="97"/>
  <c r="Q63" i="97"/>
  <c r="R62" i="97"/>
  <c r="Q62" i="97"/>
  <c r="Q61" i="97"/>
  <c r="R61" i="97" s="1"/>
  <c r="O61" i="97"/>
  <c r="O60" i="97"/>
  <c r="Q60" i="97" s="1"/>
  <c r="R60" i="97" s="1"/>
  <c r="T59" i="97"/>
  <c r="V59" i="97" s="1"/>
  <c r="Q59" i="97"/>
  <c r="R59" i="97" s="1"/>
  <c r="Q58" i="97"/>
  <c r="R58" i="97" s="1"/>
  <c r="Q57" i="97"/>
  <c r="R57" i="97" s="1"/>
  <c r="T57" i="97" s="1"/>
  <c r="AA42" i="97"/>
  <c r="Z42" i="97"/>
  <c r="M41" i="97"/>
  <c r="L41" i="97"/>
  <c r="K41" i="97"/>
  <c r="J41" i="97"/>
  <c r="M40" i="97"/>
  <c r="L40" i="97"/>
  <c r="N40" i="97" s="1"/>
  <c r="K40" i="97"/>
  <c r="J40" i="97"/>
  <c r="T38" i="97"/>
  <c r="Y38" i="97" s="1"/>
  <c r="Y40" i="97" s="1"/>
  <c r="R46" i="97" s="1"/>
  <c r="T37" i="97"/>
  <c r="X37" i="97" s="1"/>
  <c r="X40" i="97" s="1"/>
  <c r="R35" i="97"/>
  <c r="Q35" i="97"/>
  <c r="Q34" i="97"/>
  <c r="R34" i="97" s="1"/>
  <c r="R33" i="97"/>
  <c r="Q33" i="97"/>
  <c r="Z32" i="97"/>
  <c r="U32" i="97"/>
  <c r="T32" i="97"/>
  <c r="AE32" i="97" s="1"/>
  <c r="Q32" i="97"/>
  <c r="R32" i="97" s="1"/>
  <c r="O32" i="97"/>
  <c r="R31" i="97"/>
  <c r="Q31" i="97"/>
  <c r="R30" i="97"/>
  <c r="Q30" i="97"/>
  <c r="Q29" i="97"/>
  <c r="R29" i="97" s="1"/>
  <c r="R40" i="97" s="1"/>
  <c r="Q194" i="96"/>
  <c r="Y192" i="96"/>
  <c r="Z191" i="96"/>
  <c r="Y191" i="96"/>
  <c r="M190" i="96"/>
  <c r="K190" i="96"/>
  <c r="J190" i="96"/>
  <c r="I190" i="96"/>
  <c r="X189" i="96"/>
  <c r="W189" i="96"/>
  <c r="V189" i="96"/>
  <c r="Q193" i="96" s="1"/>
  <c r="K189" i="96"/>
  <c r="I189" i="96"/>
  <c r="M189" i="96" s="1"/>
  <c r="S187" i="96"/>
  <c r="X187" i="96" s="1"/>
  <c r="W186" i="96"/>
  <c r="AE181" i="96"/>
  <c r="AE189" i="96" s="1"/>
  <c r="Y181" i="96"/>
  <c r="V181" i="96"/>
  <c r="P181" i="96"/>
  <c r="Q181" i="96" s="1"/>
  <c r="S181" i="96" s="1"/>
  <c r="P180" i="96"/>
  <c r="Q180" i="96" s="1"/>
  <c r="Q179" i="96"/>
  <c r="S179" i="96" s="1"/>
  <c r="Y179" i="96" s="1"/>
  <c r="P179" i="96"/>
  <c r="AC178" i="96"/>
  <c r="Y178" i="96"/>
  <c r="T178" i="96"/>
  <c r="Q178" i="96"/>
  <c r="S178" i="96" s="1"/>
  <c r="P178" i="96"/>
  <c r="Q177" i="96"/>
  <c r="P177" i="96"/>
  <c r="Q176" i="96"/>
  <c r="P176" i="96"/>
  <c r="P175" i="96"/>
  <c r="Q175" i="96" s="1"/>
  <c r="P174" i="96"/>
  <c r="Q174" i="96" s="1"/>
  <c r="Q158" i="96"/>
  <c r="Y155" i="96"/>
  <c r="Z154" i="96"/>
  <c r="Z155" i="96" s="1"/>
  <c r="Y154" i="96"/>
  <c r="M153" i="96"/>
  <c r="K153" i="96"/>
  <c r="J153" i="96"/>
  <c r="I153" i="96"/>
  <c r="X152" i="96"/>
  <c r="Q157" i="96" s="1"/>
  <c r="K152" i="96"/>
  <c r="I152" i="96"/>
  <c r="M152" i="96" s="1"/>
  <c r="X150" i="96"/>
  <c r="S150" i="96"/>
  <c r="W149" i="96"/>
  <c r="W152" i="96" s="1"/>
  <c r="S144" i="96"/>
  <c r="AE144" i="96" s="1"/>
  <c r="AE152" i="96" s="1"/>
  <c r="P144" i="96"/>
  <c r="Q144" i="96" s="1"/>
  <c r="Q143" i="96"/>
  <c r="P143" i="96"/>
  <c r="P142" i="96"/>
  <c r="Q142" i="96" s="1"/>
  <c r="S142" i="96" s="1"/>
  <c r="AD142" i="96" s="1"/>
  <c r="P141" i="96"/>
  <c r="Q141" i="96" s="1"/>
  <c r="P140" i="96"/>
  <c r="Q140" i="96" s="1"/>
  <c r="P139" i="96"/>
  <c r="Q139" i="96" s="1"/>
  <c r="Q138" i="96"/>
  <c r="P138" i="96"/>
  <c r="Q137" i="96"/>
  <c r="P137" i="96"/>
  <c r="P136" i="96"/>
  <c r="Q136" i="96" s="1"/>
  <c r="Q126" i="96"/>
  <c r="Z122" i="96"/>
  <c r="Y122" i="96"/>
  <c r="K121" i="96"/>
  <c r="J121" i="96"/>
  <c r="I121" i="96"/>
  <c r="W120" i="96"/>
  <c r="K120" i="96"/>
  <c r="I120" i="96"/>
  <c r="M120" i="96" s="1"/>
  <c r="X118" i="96"/>
  <c r="X120" i="96" s="1"/>
  <c r="Q125" i="96" s="1"/>
  <c r="S118" i="96"/>
  <c r="Q114" i="96"/>
  <c r="S114" i="96" s="1"/>
  <c r="AF114" i="96" s="1"/>
  <c r="AF120" i="96" s="1"/>
  <c r="P114" i="96"/>
  <c r="Q113" i="96"/>
  <c r="S113" i="96" s="1"/>
  <c r="U113" i="96" s="1"/>
  <c r="P113" i="96"/>
  <c r="AD112" i="96"/>
  <c r="Q112" i="96"/>
  <c r="S112" i="96" s="1"/>
  <c r="Y112" i="96" s="1"/>
  <c r="P112" i="96"/>
  <c r="Q111" i="96"/>
  <c r="S111" i="96" s="1"/>
  <c r="P111" i="96"/>
  <c r="P110" i="96"/>
  <c r="Q110" i="96" s="1"/>
  <c r="S110" i="96" s="1"/>
  <c r="AC110" i="96" s="1"/>
  <c r="P109" i="96"/>
  <c r="Q109" i="96" s="1"/>
  <c r="Q108" i="96"/>
  <c r="P108" i="96"/>
  <c r="P107" i="96"/>
  <c r="Q107" i="96" s="1"/>
  <c r="S106" i="96"/>
  <c r="AB106" i="96" s="1"/>
  <c r="AB120" i="96" s="1"/>
  <c r="Q106" i="96"/>
  <c r="P106" i="96"/>
  <c r="Y86" i="96"/>
  <c r="Z85" i="96"/>
  <c r="Y85" i="96"/>
  <c r="L84" i="96"/>
  <c r="K84" i="96"/>
  <c r="J84" i="96"/>
  <c r="I84" i="96"/>
  <c r="K83" i="96"/>
  <c r="I83" i="96"/>
  <c r="M83" i="96" s="1"/>
  <c r="Z86" i="96" s="1"/>
  <c r="S81" i="96"/>
  <c r="X81" i="96" s="1"/>
  <c r="X83" i="96" s="1"/>
  <c r="W80" i="96"/>
  <c r="W83" i="96" s="1"/>
  <c r="S80" i="96"/>
  <c r="Y75" i="96"/>
  <c r="Q75" i="96"/>
  <c r="S75" i="96" s="1"/>
  <c r="P75" i="96"/>
  <c r="P74" i="96"/>
  <c r="Q74" i="96" s="1"/>
  <c r="Q73" i="96"/>
  <c r="S73" i="96" s="1"/>
  <c r="P73" i="96"/>
  <c r="Q72" i="96"/>
  <c r="S72" i="96" s="1"/>
  <c r="P72" i="96"/>
  <c r="Y71" i="96"/>
  <c r="Q71" i="96"/>
  <c r="S71" i="96" s="1"/>
  <c r="P71" i="96"/>
  <c r="P70" i="96"/>
  <c r="Q70" i="96" s="1"/>
  <c r="P69" i="96"/>
  <c r="Q69" i="96" s="1"/>
  <c r="S69" i="96" s="1"/>
  <c r="Q68" i="96"/>
  <c r="S68" i="96" s="1"/>
  <c r="P68" i="96"/>
  <c r="P67" i="96"/>
  <c r="Q67" i="96" s="1"/>
  <c r="S66" i="96"/>
  <c r="Q66" i="96"/>
  <c r="P66" i="96"/>
  <c r="Z52" i="96"/>
  <c r="Y52" i="96"/>
  <c r="M51" i="96"/>
  <c r="K51" i="96"/>
  <c r="L51" i="96" s="1"/>
  <c r="J51" i="96"/>
  <c r="I51" i="96"/>
  <c r="X50" i="96"/>
  <c r="K50" i="96"/>
  <c r="I50" i="96"/>
  <c r="M50" i="96" s="1"/>
  <c r="X48" i="96"/>
  <c r="S48" i="96"/>
  <c r="S47" i="96"/>
  <c r="W47" i="96" s="1"/>
  <c r="W50" i="96" s="1"/>
  <c r="P44" i="96"/>
  <c r="Q44" i="96" s="1"/>
  <c r="P43" i="96"/>
  <c r="Q43" i="96" s="1"/>
  <c r="AD42" i="96"/>
  <c r="U42" i="96"/>
  <c r="S42" i="96"/>
  <c r="Z42" i="96" s="1"/>
  <c r="Q42" i="96"/>
  <c r="P42" i="96"/>
  <c r="P41" i="96"/>
  <c r="Q41" i="96" s="1"/>
  <c r="P40" i="96"/>
  <c r="Q40" i="96" s="1"/>
  <c r="P39" i="96"/>
  <c r="Q39" i="96" s="1"/>
  <c r="P38" i="96"/>
  <c r="Q38" i="96" s="1"/>
  <c r="P37" i="96"/>
  <c r="Q37" i="96" s="1"/>
  <c r="P36" i="96"/>
  <c r="Q36" i="96" s="1"/>
  <c r="T35" i="96"/>
  <c r="S35" i="96"/>
  <c r="AB35" i="96" s="1"/>
  <c r="AB50" i="96" s="1"/>
  <c r="Q35" i="96"/>
  <c r="P35" i="96"/>
  <c r="Q34" i="96"/>
  <c r="P34" i="96"/>
  <c r="Z167" i="95"/>
  <c r="Y167" i="95"/>
  <c r="M166" i="95"/>
  <c r="K166" i="95"/>
  <c r="J166" i="95"/>
  <c r="I166" i="95"/>
  <c r="V165" i="95"/>
  <c r="U165" i="95"/>
  <c r="K165" i="95"/>
  <c r="I165" i="95"/>
  <c r="S163" i="95"/>
  <c r="X163" i="95" s="1"/>
  <c r="X165" i="95" s="1"/>
  <c r="W162" i="95"/>
  <c r="W165" i="95" s="1"/>
  <c r="S162" i="95"/>
  <c r="AD160" i="95"/>
  <c r="AD165" i="95" s="1"/>
  <c r="Q160" i="95"/>
  <c r="S160" i="95" s="1"/>
  <c r="T160" i="95" s="1"/>
  <c r="P160" i="95"/>
  <c r="P159" i="95"/>
  <c r="Q159" i="95" s="1"/>
  <c r="P158" i="95"/>
  <c r="Q158" i="95" s="1"/>
  <c r="Q143" i="95"/>
  <c r="Z140" i="95"/>
  <c r="Y140" i="95"/>
  <c r="Y141" i="95" s="1"/>
  <c r="K139" i="95"/>
  <c r="J139" i="95"/>
  <c r="I139" i="95"/>
  <c r="AE138" i="95"/>
  <c r="U138" i="95"/>
  <c r="K138" i="95"/>
  <c r="I138" i="95"/>
  <c r="M138" i="95" s="1"/>
  <c r="X136" i="95"/>
  <c r="X138" i="95" s="1"/>
  <c r="S136" i="95"/>
  <c r="S135" i="95"/>
  <c r="W135" i="95" s="1"/>
  <c r="W138" i="95" s="1"/>
  <c r="P133" i="95"/>
  <c r="Q133" i="95" s="1"/>
  <c r="S132" i="95"/>
  <c r="AD132" i="95" s="1"/>
  <c r="Q132" i="95"/>
  <c r="P132" i="95"/>
  <c r="P131" i="95"/>
  <c r="Q131" i="95" s="1"/>
  <c r="S131" i="95" s="1"/>
  <c r="AC130" i="95"/>
  <c r="S130" i="95"/>
  <c r="T130" i="95" s="1"/>
  <c r="P130" i="95"/>
  <c r="Q130" i="95" s="1"/>
  <c r="P129" i="95"/>
  <c r="Q129" i="95" s="1"/>
  <c r="Q128" i="95"/>
  <c r="P128" i="95"/>
  <c r="P127" i="95"/>
  <c r="Q127" i="95" s="1"/>
  <c r="Q116" i="95"/>
  <c r="Q115" i="95"/>
  <c r="Z113" i="95"/>
  <c r="Y113" i="95"/>
  <c r="K112" i="95"/>
  <c r="J112" i="95"/>
  <c r="I112" i="95"/>
  <c r="M112" i="95" s="1"/>
  <c r="AF111" i="95"/>
  <c r="AE111" i="95"/>
  <c r="W111" i="95"/>
  <c r="V111" i="95"/>
  <c r="U111" i="95"/>
  <c r="K111" i="95"/>
  <c r="I111" i="95"/>
  <c r="M111" i="95" s="1"/>
  <c r="Z114" i="95" s="1"/>
  <c r="S109" i="95"/>
  <c r="X109" i="95" s="1"/>
  <c r="X111" i="95" s="1"/>
  <c r="W108" i="95"/>
  <c r="S106" i="95"/>
  <c r="AD106" i="95" s="1"/>
  <c r="Q106" i="95"/>
  <c r="P106" i="95"/>
  <c r="P105" i="95"/>
  <c r="Q105" i="95" s="1"/>
  <c r="P104" i="95"/>
  <c r="Q104" i="95" s="1"/>
  <c r="P103" i="95"/>
  <c r="Q103" i="95" s="1"/>
  <c r="Q102" i="95"/>
  <c r="P102" i="95"/>
  <c r="AA101" i="95"/>
  <c r="S101" i="95"/>
  <c r="Y101" i="95" s="1"/>
  <c r="P101" i="95"/>
  <c r="Q101" i="95" s="1"/>
  <c r="Q100" i="95"/>
  <c r="P100" i="95"/>
  <c r="AA99" i="95"/>
  <c r="AA111" i="95" s="1"/>
  <c r="Y99" i="95"/>
  <c r="T99" i="95"/>
  <c r="Q99" i="95"/>
  <c r="S99" i="95" s="1"/>
  <c r="P99" i="95"/>
  <c r="Q82" i="95"/>
  <c r="Y80" i="95"/>
  <c r="Z79" i="95"/>
  <c r="Z80" i="95" s="1"/>
  <c r="Y79" i="95"/>
  <c r="L78" i="95"/>
  <c r="K78" i="95"/>
  <c r="J78" i="95"/>
  <c r="I78" i="95"/>
  <c r="M78" i="95" s="1"/>
  <c r="AB77" i="95"/>
  <c r="X77" i="95"/>
  <c r="U77" i="95"/>
  <c r="M77" i="95"/>
  <c r="K77" i="95"/>
  <c r="I77" i="95"/>
  <c r="X75" i="95"/>
  <c r="S75" i="95"/>
  <c r="W74" i="95"/>
  <c r="W77" i="95" s="1"/>
  <c r="P71" i="95"/>
  <c r="Q71" i="95" s="1"/>
  <c r="P70" i="95"/>
  <c r="Q70" i="95" s="1"/>
  <c r="P69" i="95"/>
  <c r="Q69" i="95" s="1"/>
  <c r="Y68" i="95"/>
  <c r="P68" i="95"/>
  <c r="Q68" i="95" s="1"/>
  <c r="S68" i="95" s="1"/>
  <c r="P67" i="95"/>
  <c r="Q67" i="95" s="1"/>
  <c r="Z66" i="95"/>
  <c r="T66" i="95"/>
  <c r="Q66" i="95"/>
  <c r="S66" i="95" s="1"/>
  <c r="AC66" i="95" s="1"/>
  <c r="P66" i="95"/>
  <c r="P65" i="95"/>
  <c r="Q65" i="95" s="1"/>
  <c r="P64" i="95"/>
  <c r="Q64" i="95" s="1"/>
  <c r="Q51" i="95"/>
  <c r="Z50" i="95"/>
  <c r="Y50" i="95"/>
  <c r="K49" i="95"/>
  <c r="J49" i="95"/>
  <c r="I49" i="95"/>
  <c r="AF48" i="95"/>
  <c r="AE48" i="95"/>
  <c r="W48" i="95"/>
  <c r="V48" i="95"/>
  <c r="U48" i="95"/>
  <c r="K48" i="95"/>
  <c r="I48" i="95"/>
  <c r="M48" i="95" s="1"/>
  <c r="S46" i="95"/>
  <c r="X46" i="95" s="1"/>
  <c r="X48" i="95" s="1"/>
  <c r="W45" i="95"/>
  <c r="S45" i="95"/>
  <c r="P42" i="95"/>
  <c r="Q42" i="95" s="1"/>
  <c r="Y41" i="95"/>
  <c r="P41" i="95"/>
  <c r="Q41" i="95" s="1"/>
  <c r="S41" i="95" s="1"/>
  <c r="AD41" i="95" s="1"/>
  <c r="Q40" i="95"/>
  <c r="S40" i="95" s="1"/>
  <c r="P40" i="95"/>
  <c r="P39" i="95"/>
  <c r="Q39" i="95" s="1"/>
  <c r="S38" i="95"/>
  <c r="AC38" i="95" s="1"/>
  <c r="Q38" i="95"/>
  <c r="P38" i="95"/>
  <c r="P37" i="95"/>
  <c r="Q37" i="95" s="1"/>
  <c r="Q36" i="95"/>
  <c r="P36" i="95"/>
  <c r="P35" i="95"/>
  <c r="Q35" i="95" s="1"/>
  <c r="C19" i="95"/>
  <c r="B11" i="95"/>
  <c r="A11" i="95"/>
  <c r="B10" i="95"/>
  <c r="D17" i="95" s="1"/>
  <c r="E17" i="95" s="1"/>
  <c r="A10" i="95"/>
  <c r="B8" i="95"/>
  <c r="A8" i="95"/>
  <c r="B7" i="95"/>
  <c r="A7" i="95"/>
  <c r="A1" i="95"/>
  <c r="Y176" i="94"/>
  <c r="Z175" i="94"/>
  <c r="Y175" i="94"/>
  <c r="M174" i="94"/>
  <c r="K174" i="94"/>
  <c r="J174" i="94"/>
  <c r="I174" i="94"/>
  <c r="M173" i="94"/>
  <c r="K173" i="94"/>
  <c r="I173" i="94"/>
  <c r="S171" i="94"/>
  <c r="X171" i="94" s="1"/>
  <c r="X173" i="94" s="1"/>
  <c r="S170" i="94"/>
  <c r="W170" i="94" s="1"/>
  <c r="W173" i="94" s="1"/>
  <c r="Q168" i="94"/>
  <c r="P168" i="94"/>
  <c r="P167" i="94"/>
  <c r="Q167" i="94" s="1"/>
  <c r="Q166" i="94"/>
  <c r="S166" i="94" s="1"/>
  <c r="P166" i="94"/>
  <c r="P165" i="94"/>
  <c r="Q165" i="94" s="1"/>
  <c r="S164" i="94"/>
  <c r="P164" i="94"/>
  <c r="Q164" i="94" s="1"/>
  <c r="P163" i="94"/>
  <c r="Q163" i="94" s="1"/>
  <c r="P162" i="94"/>
  <c r="Q162" i="94" s="1"/>
  <c r="Q161" i="94"/>
  <c r="P161" i="94"/>
  <c r="Z140" i="94"/>
  <c r="Y140" i="94"/>
  <c r="K139" i="94"/>
  <c r="J139" i="94"/>
  <c r="I139" i="94"/>
  <c r="M139" i="94" s="1"/>
  <c r="W138" i="94"/>
  <c r="M138" i="94"/>
  <c r="Z141" i="94" s="1"/>
  <c r="K138" i="94"/>
  <c r="I138" i="94"/>
  <c r="X136" i="94"/>
  <c r="X138" i="94" s="1"/>
  <c r="S136" i="94"/>
  <c r="W135" i="94"/>
  <c r="Q133" i="94"/>
  <c r="P133" i="94"/>
  <c r="P132" i="94"/>
  <c r="Q132" i="94" s="1"/>
  <c r="P131" i="94"/>
  <c r="Q131" i="94" s="1"/>
  <c r="S131" i="94" s="1"/>
  <c r="P130" i="94"/>
  <c r="Q130" i="94" s="1"/>
  <c r="P129" i="94"/>
  <c r="Q129" i="94" s="1"/>
  <c r="S129" i="94" s="1"/>
  <c r="Q128" i="94"/>
  <c r="S128" i="94" s="1"/>
  <c r="P128" i="94"/>
  <c r="T127" i="94"/>
  <c r="S127" i="94"/>
  <c r="Z127" i="94" s="1"/>
  <c r="Q127" i="94"/>
  <c r="P127" i="94"/>
  <c r="Q126" i="94"/>
  <c r="P126" i="94"/>
  <c r="Z112" i="94"/>
  <c r="Z113" i="94" s="1"/>
  <c r="Y112" i="94"/>
  <c r="K111" i="94"/>
  <c r="M111" i="94" s="1"/>
  <c r="J111" i="94"/>
  <c r="I111" i="94"/>
  <c r="W110" i="94"/>
  <c r="V110" i="94"/>
  <c r="K110" i="94"/>
  <c r="M110" i="94" s="1"/>
  <c r="I110" i="94"/>
  <c r="X108" i="94"/>
  <c r="X110" i="94" s="1"/>
  <c r="S108" i="94"/>
  <c r="P103" i="94"/>
  <c r="Q103" i="94" s="1"/>
  <c r="U102" i="94"/>
  <c r="U110" i="94" s="1"/>
  <c r="P102" i="94"/>
  <c r="Q102" i="94" s="1"/>
  <c r="S102" i="94" s="1"/>
  <c r="Q101" i="94"/>
  <c r="S101" i="94" s="1"/>
  <c r="P101" i="94"/>
  <c r="T100" i="94"/>
  <c r="S100" i="94"/>
  <c r="Y100" i="94" s="1"/>
  <c r="Q100" i="94"/>
  <c r="P100" i="94"/>
  <c r="Q99" i="94"/>
  <c r="P99" i="94"/>
  <c r="P98" i="94"/>
  <c r="Q98" i="94" s="1"/>
  <c r="Q80" i="94"/>
  <c r="Q79" i="94"/>
  <c r="Z76" i="94"/>
  <c r="Z77" i="94" s="1"/>
  <c r="Y76" i="94"/>
  <c r="Y77" i="94" s="1"/>
  <c r="L75" i="94"/>
  <c r="K75" i="94"/>
  <c r="J75" i="94"/>
  <c r="M75" i="94" s="1"/>
  <c r="I75" i="94"/>
  <c r="W74" i="94"/>
  <c r="K74" i="94"/>
  <c r="I74" i="94"/>
  <c r="M74" i="94" s="1"/>
  <c r="S72" i="94"/>
  <c r="X72" i="94" s="1"/>
  <c r="X74" i="94" s="1"/>
  <c r="S69" i="94"/>
  <c r="P69" i="94"/>
  <c r="Q69" i="94" s="1"/>
  <c r="P68" i="94"/>
  <c r="Q68" i="94" s="1"/>
  <c r="S68" i="94" s="1"/>
  <c r="P67" i="94"/>
  <c r="Q67" i="94" s="1"/>
  <c r="Q66" i="94"/>
  <c r="P66" i="94"/>
  <c r="Q65" i="94"/>
  <c r="P65" i="94"/>
  <c r="T64" i="94"/>
  <c r="S64" i="94"/>
  <c r="Q64" i="94"/>
  <c r="P64" i="94"/>
  <c r="S63" i="94"/>
  <c r="Q63" i="94"/>
  <c r="P63" i="94"/>
  <c r="P62" i="94"/>
  <c r="Q62" i="94" s="1"/>
  <c r="Q52" i="94"/>
  <c r="Q50" i="94"/>
  <c r="Z48" i="94"/>
  <c r="Y48" i="94"/>
  <c r="L47" i="94"/>
  <c r="K47" i="94"/>
  <c r="J47" i="94"/>
  <c r="M47" i="94" s="1"/>
  <c r="I47" i="94"/>
  <c r="AF46" i="94"/>
  <c r="AE46" i="94"/>
  <c r="X46" i="94"/>
  <c r="Q51" i="94" s="1"/>
  <c r="W46" i="94"/>
  <c r="V46" i="94"/>
  <c r="K46" i="94"/>
  <c r="I46" i="94"/>
  <c r="M46" i="94" s="1"/>
  <c r="S44" i="94"/>
  <c r="X44" i="94" s="1"/>
  <c r="T39" i="94"/>
  <c r="S39" i="94"/>
  <c r="Y39" i="94" s="1"/>
  <c r="Q39" i="94"/>
  <c r="P39" i="94"/>
  <c r="Q38" i="94"/>
  <c r="P38" i="94"/>
  <c r="P37" i="94"/>
  <c r="Q37" i="94" s="1"/>
  <c r="P36" i="94"/>
  <c r="Q36" i="94" s="1"/>
  <c r="P35" i="94"/>
  <c r="Q35" i="94" s="1"/>
  <c r="Q34" i="94"/>
  <c r="P34" i="94"/>
  <c r="Z174" i="93"/>
  <c r="Z175" i="93" s="1"/>
  <c r="Y174" i="93"/>
  <c r="L173" i="93"/>
  <c r="K173" i="93"/>
  <c r="J173" i="93"/>
  <c r="I173" i="93"/>
  <c r="W172" i="93"/>
  <c r="U172" i="93"/>
  <c r="K172" i="93"/>
  <c r="I172" i="93"/>
  <c r="M172" i="93" s="1"/>
  <c r="Y175" i="93" s="1"/>
  <c r="X170" i="93"/>
  <c r="S170" i="93"/>
  <c r="W169" i="93"/>
  <c r="P167" i="93"/>
  <c r="Q167" i="93" s="1"/>
  <c r="Q166" i="93"/>
  <c r="P166" i="93"/>
  <c r="Q165" i="93"/>
  <c r="P165" i="93"/>
  <c r="S164" i="93"/>
  <c r="Q164" i="93"/>
  <c r="P164" i="93"/>
  <c r="P163" i="93"/>
  <c r="Q163" i="93" s="1"/>
  <c r="S163" i="93" s="1"/>
  <c r="S162" i="93"/>
  <c r="P162" i="93"/>
  <c r="Q162" i="93" s="1"/>
  <c r="Z161" i="93"/>
  <c r="P161" i="93"/>
  <c r="Q161" i="93" s="1"/>
  <c r="S161" i="93" s="1"/>
  <c r="AB161" i="93" s="1"/>
  <c r="Q160" i="93"/>
  <c r="P160" i="93"/>
  <c r="Q144" i="93"/>
  <c r="Q142" i="93"/>
  <c r="Z141" i="93"/>
  <c r="Y141" i="93"/>
  <c r="Y142" i="93" s="1"/>
  <c r="K140" i="93"/>
  <c r="J140" i="93"/>
  <c r="M140" i="93" s="1"/>
  <c r="I140" i="93"/>
  <c r="W139" i="93"/>
  <c r="U139" i="93"/>
  <c r="K139" i="93"/>
  <c r="I139" i="93"/>
  <c r="M139" i="93" s="1"/>
  <c r="Z142" i="93" s="1"/>
  <c r="S137" i="93"/>
  <c r="X137" i="93" s="1"/>
  <c r="X139" i="93" s="1"/>
  <c r="W136" i="93"/>
  <c r="V134" i="93"/>
  <c r="Q134" i="93"/>
  <c r="S134" i="93" s="1"/>
  <c r="P134" i="93"/>
  <c r="Q133" i="93"/>
  <c r="P133" i="93"/>
  <c r="P132" i="93"/>
  <c r="Q132" i="93" s="1"/>
  <c r="S132" i="93" s="1"/>
  <c r="S131" i="93"/>
  <c r="Q131" i="93"/>
  <c r="P131" i="93"/>
  <c r="Q130" i="93"/>
  <c r="P130" i="93"/>
  <c r="P129" i="93"/>
  <c r="Q129" i="93" s="1"/>
  <c r="S128" i="93"/>
  <c r="P128" i="93"/>
  <c r="Q128" i="93" s="1"/>
  <c r="S127" i="93"/>
  <c r="Q127" i="93"/>
  <c r="P127" i="93"/>
  <c r="Z114" i="93"/>
  <c r="Y114" i="93"/>
  <c r="K113" i="93"/>
  <c r="M113" i="93" s="1"/>
  <c r="J113" i="93"/>
  <c r="I113" i="93"/>
  <c r="W112" i="93"/>
  <c r="U112" i="93"/>
  <c r="Q115" i="93" s="1"/>
  <c r="K112" i="93"/>
  <c r="I112" i="93"/>
  <c r="S110" i="93"/>
  <c r="X110" i="93" s="1"/>
  <c r="AE107" i="93"/>
  <c r="AE112" i="93" s="1"/>
  <c r="Q107" i="93"/>
  <c r="S107" i="93" s="1"/>
  <c r="V107" i="93" s="1"/>
  <c r="V112" i="93" s="1"/>
  <c r="P107" i="93"/>
  <c r="Q106" i="93"/>
  <c r="P106" i="93"/>
  <c r="P105" i="93"/>
  <c r="Q105" i="93" s="1"/>
  <c r="S104" i="93"/>
  <c r="P104" i="93"/>
  <c r="Q104" i="93" s="1"/>
  <c r="S103" i="93"/>
  <c r="Q103" i="93"/>
  <c r="P103" i="93"/>
  <c r="Q102" i="93"/>
  <c r="P102" i="93"/>
  <c r="P101" i="93"/>
  <c r="Q101" i="93" s="1"/>
  <c r="S101" i="93" s="1"/>
  <c r="S100" i="93"/>
  <c r="P100" i="93"/>
  <c r="Q100" i="93" s="1"/>
  <c r="T99" i="93"/>
  <c r="S99" i="93"/>
  <c r="Q99" i="93"/>
  <c r="P99" i="93"/>
  <c r="Q82" i="93"/>
  <c r="Q80" i="93"/>
  <c r="Z79" i="93"/>
  <c r="Y79" i="93"/>
  <c r="M78" i="93"/>
  <c r="L78" i="93"/>
  <c r="K78" i="93"/>
  <c r="J78" i="93"/>
  <c r="I78" i="93"/>
  <c r="U77" i="93"/>
  <c r="K77" i="93"/>
  <c r="I77" i="93"/>
  <c r="M77" i="93" s="1"/>
  <c r="S75" i="93"/>
  <c r="X75" i="93" s="1"/>
  <c r="X77" i="93" s="1"/>
  <c r="W74" i="93"/>
  <c r="W77" i="93" s="1"/>
  <c r="P72" i="93"/>
  <c r="Q72" i="93" s="1"/>
  <c r="Q71" i="93"/>
  <c r="P71" i="93"/>
  <c r="P70" i="93"/>
  <c r="Q70" i="93" s="1"/>
  <c r="S69" i="93"/>
  <c r="P69" i="93"/>
  <c r="Q69" i="93" s="1"/>
  <c r="Q68" i="93"/>
  <c r="S68" i="93" s="1"/>
  <c r="P68" i="93"/>
  <c r="Q67" i="93"/>
  <c r="P67" i="93"/>
  <c r="P66" i="93"/>
  <c r="Q66" i="93" s="1"/>
  <c r="P65" i="93"/>
  <c r="Q65" i="93" s="1"/>
  <c r="AA64" i="93"/>
  <c r="Z64" i="93"/>
  <c r="Q64" i="93"/>
  <c r="S64" i="93" s="1"/>
  <c r="T64" i="93" s="1"/>
  <c r="P64" i="93"/>
  <c r="P63" i="93"/>
  <c r="Q63" i="93" s="1"/>
  <c r="Q50" i="93"/>
  <c r="Z49" i="93"/>
  <c r="Y49" i="93"/>
  <c r="L48" i="93"/>
  <c r="K48" i="93"/>
  <c r="J48" i="93"/>
  <c r="I48" i="93"/>
  <c r="M48" i="93" s="1"/>
  <c r="X47" i="93"/>
  <c r="W47" i="93"/>
  <c r="U47" i="93"/>
  <c r="K47" i="93"/>
  <c r="I47" i="93"/>
  <c r="M47" i="93" s="1"/>
  <c r="Y50" i="93" s="1"/>
  <c r="X45" i="93"/>
  <c r="S45" i="93"/>
  <c r="W44" i="93"/>
  <c r="P42" i="93"/>
  <c r="Q42" i="93" s="1"/>
  <c r="S41" i="93"/>
  <c r="AD41" i="93" s="1"/>
  <c r="AD47" i="93" s="1"/>
  <c r="P41" i="93"/>
  <c r="Q41" i="93" s="1"/>
  <c r="Q40" i="93"/>
  <c r="S40" i="93" s="1"/>
  <c r="P40" i="93"/>
  <c r="Y39" i="93"/>
  <c r="Q39" i="93"/>
  <c r="S39" i="93" s="1"/>
  <c r="T39" i="93" s="1"/>
  <c r="P39" i="93"/>
  <c r="Q38" i="93"/>
  <c r="S38" i="93" s="1"/>
  <c r="P38" i="93"/>
  <c r="Q37" i="93"/>
  <c r="P37" i="93"/>
  <c r="P36" i="93"/>
  <c r="Q36" i="93" s="1"/>
  <c r="S36" i="93" s="1"/>
  <c r="P35" i="93"/>
  <c r="Q35" i="93" s="1"/>
  <c r="Q34" i="93"/>
  <c r="P34" i="93"/>
  <c r="C18" i="93"/>
  <c r="D17" i="93"/>
  <c r="E17" i="93" s="1"/>
  <c r="D15" i="93"/>
  <c r="B10" i="93"/>
  <c r="B9" i="93"/>
  <c r="D16" i="93" s="1"/>
  <c r="E16" i="93" s="1"/>
  <c r="B7" i="93"/>
  <c r="B6" i="93"/>
  <c r="Q176" i="92"/>
  <c r="Q175" i="92"/>
  <c r="Q174" i="92"/>
  <c r="Z173" i="92"/>
  <c r="Z174" i="92" s="1"/>
  <c r="Y173" i="92"/>
  <c r="K172" i="92"/>
  <c r="J172" i="92"/>
  <c r="I172" i="92"/>
  <c r="M172" i="92" s="1"/>
  <c r="AE171" i="92"/>
  <c r="AD171" i="92"/>
  <c r="AC171" i="92"/>
  <c r="X171" i="92"/>
  <c r="W171" i="92"/>
  <c r="V171" i="92"/>
  <c r="U171" i="92"/>
  <c r="K171" i="92"/>
  <c r="M171" i="92" s="1"/>
  <c r="Y174" i="92" s="1"/>
  <c r="I171" i="92"/>
  <c r="X169" i="92"/>
  <c r="S169" i="92"/>
  <c r="W168" i="92"/>
  <c r="P166" i="92"/>
  <c r="Q166" i="92" s="1"/>
  <c r="S166" i="92" s="1"/>
  <c r="P165" i="92"/>
  <c r="Q165" i="92" s="1"/>
  <c r="S164" i="92"/>
  <c r="P164" i="92"/>
  <c r="Q164" i="92" s="1"/>
  <c r="P163" i="92"/>
  <c r="Q163" i="92" s="1"/>
  <c r="S162" i="92"/>
  <c r="P162" i="92"/>
  <c r="Q162" i="92" s="1"/>
  <c r="Q146" i="92"/>
  <c r="Z143" i="92"/>
  <c r="Y143" i="92"/>
  <c r="M142" i="92"/>
  <c r="K142" i="92"/>
  <c r="J142" i="92"/>
  <c r="I142" i="92"/>
  <c r="AE141" i="92"/>
  <c r="X141" i="92"/>
  <c r="W141" i="92"/>
  <c r="K141" i="92"/>
  <c r="J141" i="92"/>
  <c r="I141" i="92"/>
  <c r="M141" i="92" s="1"/>
  <c r="X139" i="92"/>
  <c r="S139" i="92"/>
  <c r="W138" i="92"/>
  <c r="AD136" i="92"/>
  <c r="P136" i="92"/>
  <c r="Q136" i="92" s="1"/>
  <c r="S136" i="92" s="1"/>
  <c r="U136" i="92" s="1"/>
  <c r="P135" i="92"/>
  <c r="Q135" i="92" s="1"/>
  <c r="P134" i="92"/>
  <c r="Q134" i="92" s="1"/>
  <c r="P133" i="92"/>
  <c r="Q133" i="92" s="1"/>
  <c r="AB132" i="92"/>
  <c r="Y132" i="92"/>
  <c r="S132" i="92"/>
  <c r="T132" i="92" s="1"/>
  <c r="Q132" i="92"/>
  <c r="P132" i="92"/>
  <c r="P131" i="92"/>
  <c r="Q131" i="92" s="1"/>
  <c r="S130" i="92"/>
  <c r="P130" i="92"/>
  <c r="Q130" i="92" s="1"/>
  <c r="P129" i="92"/>
  <c r="Q129" i="92" s="1"/>
  <c r="Q128" i="92"/>
  <c r="P128" i="92"/>
  <c r="Q117" i="92"/>
  <c r="Z114" i="92"/>
  <c r="Y114" i="92"/>
  <c r="M113" i="92"/>
  <c r="K113" i="92"/>
  <c r="J113" i="92"/>
  <c r="I113" i="92"/>
  <c r="W112" i="92"/>
  <c r="M112" i="92"/>
  <c r="I111" i="92" s="1"/>
  <c r="I112" i="92"/>
  <c r="X111" i="92"/>
  <c r="S111" i="92"/>
  <c r="S110" i="92"/>
  <c r="X110" i="92" s="1"/>
  <c r="X112" i="92" s="1"/>
  <c r="P106" i="92"/>
  <c r="Q106" i="92" s="1"/>
  <c r="S106" i="92" s="1"/>
  <c r="Q105" i="92"/>
  <c r="P105" i="92"/>
  <c r="Q104" i="92"/>
  <c r="P104" i="92"/>
  <c r="Q103" i="92"/>
  <c r="S103" i="92" s="1"/>
  <c r="P103" i="92"/>
  <c r="S102" i="92"/>
  <c r="Q102" i="92"/>
  <c r="P102" i="92"/>
  <c r="Q101" i="92"/>
  <c r="P101" i="92"/>
  <c r="Q100" i="92"/>
  <c r="S100" i="92" s="1"/>
  <c r="P100" i="92"/>
  <c r="P99" i="92"/>
  <c r="Q99" i="92" s="1"/>
  <c r="Z81" i="92"/>
  <c r="Y81" i="92"/>
  <c r="L80" i="92"/>
  <c r="K80" i="92"/>
  <c r="J80" i="92"/>
  <c r="I80" i="92"/>
  <c r="M80" i="92" s="1"/>
  <c r="AE79" i="92"/>
  <c r="W79" i="92"/>
  <c r="K79" i="92"/>
  <c r="M79" i="92" s="1"/>
  <c r="J79" i="92"/>
  <c r="I79" i="92"/>
  <c r="S77" i="92"/>
  <c r="X77" i="92" s="1"/>
  <c r="X79" i="92" s="1"/>
  <c r="W76" i="92"/>
  <c r="Q74" i="92"/>
  <c r="S74" i="92" s="1"/>
  <c r="P74" i="92"/>
  <c r="P73" i="92"/>
  <c r="Q73" i="92" s="1"/>
  <c r="AB72" i="92"/>
  <c r="V72" i="92"/>
  <c r="S72" i="92"/>
  <c r="Y72" i="92" s="1"/>
  <c r="P72" i="92"/>
  <c r="Q72" i="92" s="1"/>
  <c r="P71" i="92"/>
  <c r="Q71" i="92" s="1"/>
  <c r="Y70" i="92"/>
  <c r="Q70" i="92"/>
  <c r="S70" i="92" s="1"/>
  <c r="AB70" i="92" s="1"/>
  <c r="P70" i="92"/>
  <c r="Q69" i="92"/>
  <c r="P69" i="92"/>
  <c r="P68" i="92"/>
  <c r="Q68" i="92" s="1"/>
  <c r="AA67" i="92"/>
  <c r="Z67" i="92"/>
  <c r="S67" i="92"/>
  <c r="T67" i="92" s="1"/>
  <c r="Q67" i="92"/>
  <c r="P67" i="92"/>
  <c r="P66" i="92"/>
  <c r="Q66" i="92" s="1"/>
  <c r="Q55" i="92"/>
  <c r="Z52" i="92"/>
  <c r="Z53" i="92" s="1"/>
  <c r="Y52" i="92"/>
  <c r="Y53" i="92" s="1"/>
  <c r="L51" i="92"/>
  <c r="K51" i="92"/>
  <c r="J51" i="92"/>
  <c r="I51" i="92"/>
  <c r="W50" i="92"/>
  <c r="M50" i="92"/>
  <c r="K50" i="92"/>
  <c r="J50" i="92"/>
  <c r="I50" i="92"/>
  <c r="X48" i="92"/>
  <c r="X50" i="92" s="1"/>
  <c r="S48" i="92"/>
  <c r="P45" i="92"/>
  <c r="Q45" i="92" s="1"/>
  <c r="P44" i="92"/>
  <c r="Q44" i="92" s="1"/>
  <c r="Q43" i="92"/>
  <c r="P43" i="92"/>
  <c r="Q42" i="92"/>
  <c r="P42" i="92"/>
  <c r="Q41" i="92"/>
  <c r="P41" i="92"/>
  <c r="Q40" i="92"/>
  <c r="P40" i="92"/>
  <c r="T39" i="92"/>
  <c r="P39" i="92"/>
  <c r="Q39" i="92" s="1"/>
  <c r="S39" i="92" s="1"/>
  <c r="Q38" i="92"/>
  <c r="S38" i="92" s="1"/>
  <c r="P38" i="92"/>
  <c r="S37" i="92"/>
  <c r="Q37" i="92"/>
  <c r="P37" i="92"/>
  <c r="S36" i="92"/>
  <c r="P36" i="92"/>
  <c r="Q36" i="92" s="1"/>
  <c r="C19" i="92"/>
  <c r="B11" i="92"/>
  <c r="B10" i="92"/>
  <c r="Z167" i="91"/>
  <c r="Y167" i="91"/>
  <c r="K166" i="91"/>
  <c r="J166" i="91"/>
  <c r="I166" i="91"/>
  <c r="W165" i="91"/>
  <c r="U165" i="91"/>
  <c r="I165" i="91"/>
  <c r="M165" i="91" s="1"/>
  <c r="Y168" i="91" s="1"/>
  <c r="S163" i="91"/>
  <c r="X163" i="91" s="1"/>
  <c r="X165" i="91" s="1"/>
  <c r="AB161" i="91"/>
  <c r="Y161" i="91"/>
  <c r="V161" i="91"/>
  <c r="AC160" i="91"/>
  <c r="AC165" i="91" s="1"/>
  <c r="Y160" i="91"/>
  <c r="U160" i="91"/>
  <c r="P159" i="91"/>
  <c r="Q159" i="91" s="1"/>
  <c r="Q158" i="91"/>
  <c r="S158" i="91" s="1"/>
  <c r="P158" i="91"/>
  <c r="Q157" i="91"/>
  <c r="P157" i="91"/>
  <c r="P156" i="91"/>
  <c r="Q156" i="91" s="1"/>
  <c r="Q140" i="91"/>
  <c r="Z136" i="91"/>
  <c r="Z137" i="91" s="1"/>
  <c r="Y136" i="91"/>
  <c r="K135" i="91"/>
  <c r="I135" i="91"/>
  <c r="W134" i="91"/>
  <c r="I134" i="91"/>
  <c r="M134" i="91" s="1"/>
  <c r="Y137" i="91" s="1"/>
  <c r="S132" i="91"/>
  <c r="X132" i="91" s="1"/>
  <c r="X134" i="91" s="1"/>
  <c r="S131" i="91"/>
  <c r="P128" i="91"/>
  <c r="Q128" i="91" s="1"/>
  <c r="AC127" i="91"/>
  <c r="AC134" i="91" s="1"/>
  <c r="U127" i="91"/>
  <c r="U134" i="91" s="1"/>
  <c r="S127" i="91"/>
  <c r="Y127" i="91" s="1"/>
  <c r="Q127" i="91"/>
  <c r="P127" i="91"/>
  <c r="P126" i="91"/>
  <c r="Q126" i="91" s="1"/>
  <c r="P125" i="91"/>
  <c r="Q125" i="91" s="1"/>
  <c r="P124" i="91"/>
  <c r="Q124" i="91" s="1"/>
  <c r="P123" i="91"/>
  <c r="Q123" i="91" s="1"/>
  <c r="Q114" i="91"/>
  <c r="Z110" i="91"/>
  <c r="Y110" i="91"/>
  <c r="Y111" i="91" s="1"/>
  <c r="K109" i="91"/>
  <c r="J109" i="91"/>
  <c r="I109" i="91"/>
  <c r="X108" i="91"/>
  <c r="W108" i="91"/>
  <c r="V108" i="91"/>
  <c r="Q112" i="91" s="1"/>
  <c r="M108" i="91"/>
  <c r="I108" i="91"/>
  <c r="S106" i="91"/>
  <c r="X106" i="91" s="1"/>
  <c r="S105" i="91"/>
  <c r="P103" i="91"/>
  <c r="Q103" i="91" s="1"/>
  <c r="P102" i="91"/>
  <c r="Q102" i="91" s="1"/>
  <c r="S102" i="91" s="1"/>
  <c r="P101" i="91"/>
  <c r="Q101" i="91" s="1"/>
  <c r="S101" i="91" s="1"/>
  <c r="P100" i="91"/>
  <c r="Q100" i="91" s="1"/>
  <c r="S100" i="91" s="1"/>
  <c r="Q99" i="91"/>
  <c r="P99" i="91"/>
  <c r="P98" i="91"/>
  <c r="Q98" i="91" s="1"/>
  <c r="Z77" i="91"/>
  <c r="Y77" i="91"/>
  <c r="K76" i="91"/>
  <c r="L76" i="91" s="1"/>
  <c r="J76" i="91"/>
  <c r="M76" i="91" s="1"/>
  <c r="I76" i="91"/>
  <c r="AD75" i="91"/>
  <c r="W75" i="91"/>
  <c r="M75" i="91"/>
  <c r="I75" i="91"/>
  <c r="S73" i="91"/>
  <c r="X73" i="91" s="1"/>
  <c r="X75" i="91" s="1"/>
  <c r="S72" i="91"/>
  <c r="S69" i="91"/>
  <c r="Q69" i="91"/>
  <c r="P69" i="91"/>
  <c r="P68" i="91"/>
  <c r="Q68" i="91" s="1"/>
  <c r="Q67" i="91"/>
  <c r="P67" i="91"/>
  <c r="P66" i="91"/>
  <c r="Q66" i="91" s="1"/>
  <c r="S65" i="91"/>
  <c r="Q65" i="91"/>
  <c r="P65" i="91"/>
  <c r="P64" i="91"/>
  <c r="Q64" i="91" s="1"/>
  <c r="S63" i="91"/>
  <c r="P63" i="91"/>
  <c r="Q63" i="91" s="1"/>
  <c r="Q51" i="91"/>
  <c r="Z49" i="91"/>
  <c r="Y49" i="91"/>
  <c r="L48" i="91"/>
  <c r="K48" i="91"/>
  <c r="J48" i="91"/>
  <c r="I48" i="91"/>
  <c r="M48" i="91" s="1"/>
  <c r="AD47" i="91"/>
  <c r="X47" i="91"/>
  <c r="Q52" i="91" s="1"/>
  <c r="W47" i="91"/>
  <c r="V47" i="91"/>
  <c r="I47" i="91"/>
  <c r="M47" i="91" s="1"/>
  <c r="Z50" i="91" s="1"/>
  <c r="X45" i="91"/>
  <c r="S45" i="91"/>
  <c r="S44" i="91"/>
  <c r="P42" i="91"/>
  <c r="Q42" i="91" s="1"/>
  <c r="P41" i="91"/>
  <c r="Q41" i="91" s="1"/>
  <c r="Q40" i="91"/>
  <c r="S40" i="91" s="1"/>
  <c r="P40" i="91"/>
  <c r="T39" i="91"/>
  <c r="P39" i="91"/>
  <c r="Q39" i="91" s="1"/>
  <c r="S39" i="91" s="1"/>
  <c r="P38" i="91"/>
  <c r="Q38" i="91" s="1"/>
  <c r="S37" i="91"/>
  <c r="Q37" i="91"/>
  <c r="P37" i="91"/>
  <c r="P36" i="91"/>
  <c r="Q36" i="91" s="1"/>
  <c r="AH194" i="90"/>
  <c r="AA186" i="90"/>
  <c r="Z186" i="90"/>
  <c r="K185" i="90"/>
  <c r="J185" i="90"/>
  <c r="I185" i="90"/>
  <c r="M185" i="90" s="1"/>
  <c r="K184" i="90"/>
  <c r="J184" i="90"/>
  <c r="I184" i="90"/>
  <c r="M184" i="90" s="1"/>
  <c r="AA187" i="90" s="1"/>
  <c r="Y182" i="90"/>
  <c r="Y184" i="90" s="1"/>
  <c r="T182" i="90"/>
  <c r="Q178" i="90"/>
  <c r="R178" i="90" s="1"/>
  <c r="O178" i="90"/>
  <c r="R177" i="90"/>
  <c r="Q177" i="90"/>
  <c r="O177" i="90"/>
  <c r="Q176" i="90"/>
  <c r="R176" i="90" s="1"/>
  <c r="O176" i="90"/>
  <c r="R175" i="90"/>
  <c r="T175" i="90" s="1"/>
  <c r="Q175" i="90"/>
  <c r="O175" i="90"/>
  <c r="R174" i="90"/>
  <c r="Q174" i="90"/>
  <c r="O174" i="90"/>
  <c r="AA173" i="90"/>
  <c r="R173" i="90"/>
  <c r="T173" i="90" s="1"/>
  <c r="Q173" i="90"/>
  <c r="O173" i="90"/>
  <c r="AA150" i="90"/>
  <c r="Z150" i="90"/>
  <c r="K149" i="90"/>
  <c r="J149" i="90"/>
  <c r="I149" i="90"/>
  <c r="M149" i="90" s="1"/>
  <c r="K148" i="90"/>
  <c r="J148" i="90"/>
  <c r="M148" i="90" s="1"/>
  <c r="AA151" i="90" s="1"/>
  <c r="I148" i="90"/>
  <c r="Y146" i="90"/>
  <c r="Y148" i="90" s="1"/>
  <c r="T146" i="90"/>
  <c r="R142" i="90"/>
  <c r="Q142" i="90"/>
  <c r="O142" i="90"/>
  <c r="Z141" i="90"/>
  <c r="R141" i="90"/>
  <c r="T141" i="90" s="1"/>
  <c r="Q141" i="90"/>
  <c r="O141" i="90"/>
  <c r="T140" i="90"/>
  <c r="R140" i="90"/>
  <c r="Q140" i="90"/>
  <c r="O140" i="90"/>
  <c r="R139" i="90"/>
  <c r="Q139" i="90"/>
  <c r="O139" i="90"/>
  <c r="Z138" i="90"/>
  <c r="R138" i="90"/>
  <c r="T138" i="90" s="1"/>
  <c r="Q138" i="90"/>
  <c r="O138" i="90"/>
  <c r="T137" i="90"/>
  <c r="R137" i="90"/>
  <c r="Q137" i="90"/>
  <c r="O137" i="90"/>
  <c r="AA122" i="90"/>
  <c r="Z122" i="90"/>
  <c r="K121" i="90"/>
  <c r="J121" i="90"/>
  <c r="I121" i="90"/>
  <c r="M121" i="90" s="1"/>
  <c r="AG120" i="90"/>
  <c r="W120" i="90"/>
  <c r="R124" i="90" s="1"/>
  <c r="R120" i="90"/>
  <c r="K120" i="90"/>
  <c r="J120" i="90"/>
  <c r="M120" i="90" s="1"/>
  <c r="AA123" i="90" s="1"/>
  <c r="I120" i="90"/>
  <c r="Y118" i="90"/>
  <c r="Y120" i="90" s="1"/>
  <c r="T118" i="90"/>
  <c r="AG115" i="90"/>
  <c r="Q114" i="90"/>
  <c r="R114" i="90" s="1"/>
  <c r="T114" i="90" s="1"/>
  <c r="O114" i="90"/>
  <c r="Q113" i="90"/>
  <c r="R113" i="90" s="1"/>
  <c r="O113" i="90"/>
  <c r="AF112" i="90"/>
  <c r="U112" i="90"/>
  <c r="Q112" i="90"/>
  <c r="R112" i="90" s="1"/>
  <c r="T112" i="90" s="1"/>
  <c r="AA112" i="90" s="1"/>
  <c r="O112" i="90"/>
  <c r="Q111" i="90"/>
  <c r="R111" i="90" s="1"/>
  <c r="T111" i="90" s="1"/>
  <c r="O111" i="90"/>
  <c r="Q110" i="90"/>
  <c r="R110" i="90" s="1"/>
  <c r="O110" i="90"/>
  <c r="V109" i="90"/>
  <c r="Q109" i="90"/>
  <c r="R109" i="90" s="1"/>
  <c r="T109" i="90" s="1"/>
  <c r="AA109" i="90" s="1"/>
  <c r="O109" i="90"/>
  <c r="Q108" i="90"/>
  <c r="R108" i="90" s="1"/>
  <c r="T108" i="90" s="1"/>
  <c r="O108" i="90"/>
  <c r="Q107" i="90"/>
  <c r="R107" i="90" s="1"/>
  <c r="O107" i="90"/>
  <c r="U106" i="90"/>
  <c r="Q106" i="90"/>
  <c r="R106" i="90" s="1"/>
  <c r="T106" i="90" s="1"/>
  <c r="O106" i="90"/>
  <c r="R89" i="90"/>
  <c r="AA87" i="90"/>
  <c r="AA86" i="90"/>
  <c r="Z86" i="90"/>
  <c r="Z87" i="90" s="1"/>
  <c r="L85" i="90"/>
  <c r="K85" i="90"/>
  <c r="J85" i="90"/>
  <c r="I85" i="90"/>
  <c r="M85" i="90" s="1"/>
  <c r="L84" i="90"/>
  <c r="K84" i="90"/>
  <c r="J84" i="90"/>
  <c r="I84" i="90"/>
  <c r="M84" i="90" s="1"/>
  <c r="Y82" i="90"/>
  <c r="Y84" i="90" s="1"/>
  <c r="T82" i="90"/>
  <c r="R78" i="90"/>
  <c r="Q78" i="90"/>
  <c r="O78" i="90"/>
  <c r="T77" i="90"/>
  <c r="R77" i="90"/>
  <c r="Q77" i="90"/>
  <c r="O77" i="90"/>
  <c r="AA76" i="90"/>
  <c r="R76" i="90"/>
  <c r="T76" i="90" s="1"/>
  <c r="Q76" i="90"/>
  <c r="O76" i="90"/>
  <c r="T75" i="90"/>
  <c r="R75" i="90"/>
  <c r="Q75" i="90"/>
  <c r="O75" i="90"/>
  <c r="R74" i="90"/>
  <c r="T74" i="90" s="1"/>
  <c r="Q74" i="90"/>
  <c r="O74" i="90"/>
  <c r="R73" i="90"/>
  <c r="T73" i="90" s="1"/>
  <c r="Q73" i="90"/>
  <c r="O73" i="90"/>
  <c r="R72" i="90"/>
  <c r="Q72" i="90"/>
  <c r="O72" i="90"/>
  <c r="T71" i="90"/>
  <c r="R71" i="90"/>
  <c r="Q71" i="90"/>
  <c r="O71" i="90"/>
  <c r="Z70" i="90"/>
  <c r="R70" i="90"/>
  <c r="T70" i="90" s="1"/>
  <c r="Q70" i="90"/>
  <c r="O70" i="90"/>
  <c r="T69" i="90"/>
  <c r="U69" i="90" s="1"/>
  <c r="R69" i="90"/>
  <c r="Q69" i="90"/>
  <c r="O69" i="90"/>
  <c r="R58" i="90"/>
  <c r="R57" i="90"/>
  <c r="AA55" i="90"/>
  <c r="Z55" i="90"/>
  <c r="L54" i="90"/>
  <c r="K54" i="90"/>
  <c r="J54" i="90"/>
  <c r="I54" i="90"/>
  <c r="M54" i="90" s="1"/>
  <c r="L53" i="90"/>
  <c r="K53" i="90"/>
  <c r="J53" i="90"/>
  <c r="I53" i="90"/>
  <c r="Y51" i="90"/>
  <c r="Y53" i="90" s="1"/>
  <c r="T51" i="90"/>
  <c r="T47" i="90"/>
  <c r="R47" i="90"/>
  <c r="Q47" i="90"/>
  <c r="O47" i="90"/>
  <c r="R46" i="90"/>
  <c r="T46" i="90" s="1"/>
  <c r="Q46" i="90"/>
  <c r="O46" i="90"/>
  <c r="R45" i="90"/>
  <c r="Q45" i="90"/>
  <c r="O45" i="90"/>
  <c r="R44" i="90"/>
  <c r="T44" i="90" s="1"/>
  <c r="Q44" i="90"/>
  <c r="O44" i="90"/>
  <c r="Z43" i="90"/>
  <c r="R43" i="90"/>
  <c r="T43" i="90" s="1"/>
  <c r="Q43" i="90"/>
  <c r="O43" i="90"/>
  <c r="R42" i="90"/>
  <c r="Q42" i="90"/>
  <c r="O42" i="90"/>
  <c r="T41" i="90"/>
  <c r="R41" i="90"/>
  <c r="Q41" i="90"/>
  <c r="O41" i="90"/>
  <c r="R40" i="90"/>
  <c r="T40" i="90" s="1"/>
  <c r="Q40" i="90"/>
  <c r="O40" i="90"/>
  <c r="R39" i="90"/>
  <c r="Q39" i="90"/>
  <c r="O39" i="90"/>
  <c r="T38" i="90"/>
  <c r="R38" i="90"/>
  <c r="Q38" i="90"/>
  <c r="O38" i="90"/>
  <c r="R37" i="90"/>
  <c r="T37" i="90" s="1"/>
  <c r="Q37" i="90"/>
  <c r="O37" i="90"/>
  <c r="T36" i="90"/>
  <c r="R36" i="90"/>
  <c r="Q36" i="90"/>
  <c r="O36" i="90"/>
  <c r="Q121" i="89"/>
  <c r="Q120" i="89"/>
  <c r="Z118" i="89"/>
  <c r="Z119" i="89" s="1"/>
  <c r="Y118" i="89"/>
  <c r="M117" i="89"/>
  <c r="K117" i="89"/>
  <c r="J117" i="89"/>
  <c r="I117" i="89"/>
  <c r="AC116" i="89"/>
  <c r="X116" i="89"/>
  <c r="W116" i="89"/>
  <c r="V116" i="89"/>
  <c r="K116" i="89"/>
  <c r="J116" i="89"/>
  <c r="I116" i="89"/>
  <c r="M116" i="89" s="1"/>
  <c r="Y119" i="89" s="1"/>
  <c r="X114" i="89"/>
  <c r="S114" i="89"/>
  <c r="P111" i="89"/>
  <c r="Q111" i="89" s="1"/>
  <c r="Q110" i="89"/>
  <c r="P110" i="89"/>
  <c r="P109" i="89"/>
  <c r="Q109" i="89" s="1"/>
  <c r="Q108" i="89"/>
  <c r="N108" i="89"/>
  <c r="P108" i="89" s="1"/>
  <c r="Q107" i="89"/>
  <c r="P107" i="89"/>
  <c r="Q90" i="89"/>
  <c r="Z87" i="89"/>
  <c r="Y87" i="89"/>
  <c r="K86" i="89"/>
  <c r="J86" i="89"/>
  <c r="I86" i="89"/>
  <c r="M86" i="89" s="1"/>
  <c r="W85" i="89"/>
  <c r="V85" i="89"/>
  <c r="Q89" i="89" s="1"/>
  <c r="K85" i="89"/>
  <c r="J85" i="89"/>
  <c r="I85" i="89"/>
  <c r="X83" i="89"/>
  <c r="X85" i="89" s="1"/>
  <c r="S83" i="89"/>
  <c r="P79" i="89"/>
  <c r="Q79" i="89" s="1"/>
  <c r="T78" i="89"/>
  <c r="P78" i="89"/>
  <c r="Q78" i="89" s="1"/>
  <c r="S78" i="89" s="1"/>
  <c r="P77" i="89"/>
  <c r="Q77" i="89" s="1"/>
  <c r="P76" i="89"/>
  <c r="Q76" i="89" s="1"/>
  <c r="S76" i="89" s="1"/>
  <c r="AC76" i="89" s="1"/>
  <c r="AC85" i="89" s="1"/>
  <c r="N76" i="89"/>
  <c r="Q75" i="89"/>
  <c r="P75" i="89"/>
  <c r="N74" i="89"/>
  <c r="P74" i="89" s="1"/>
  <c r="Q74" i="89" s="1"/>
  <c r="Q73" i="89"/>
  <c r="P73" i="89"/>
  <c r="Q56" i="89"/>
  <c r="Q55" i="89"/>
  <c r="Z54" i="89"/>
  <c r="Z53" i="89"/>
  <c r="Y53" i="89"/>
  <c r="Y54" i="89" s="1"/>
  <c r="L52" i="89"/>
  <c r="K52" i="89"/>
  <c r="J52" i="89"/>
  <c r="I52" i="89"/>
  <c r="W51" i="89"/>
  <c r="V51" i="89"/>
  <c r="K51" i="89"/>
  <c r="J51" i="89"/>
  <c r="I51" i="89"/>
  <c r="X49" i="89"/>
  <c r="X51" i="89" s="1"/>
  <c r="S49" i="89"/>
  <c r="Q45" i="89"/>
  <c r="S45" i="89" s="1"/>
  <c r="P45" i="89"/>
  <c r="AE44" i="89"/>
  <c r="P44" i="89"/>
  <c r="Q44" i="89" s="1"/>
  <c r="S44" i="89" s="1"/>
  <c r="Q43" i="89"/>
  <c r="S43" i="89" s="1"/>
  <c r="P43" i="89"/>
  <c r="AC42" i="89"/>
  <c r="AC51" i="89" s="1"/>
  <c r="Q42" i="89"/>
  <c r="S42" i="89" s="1"/>
  <c r="Z42" i="89" s="1"/>
  <c r="P42" i="89"/>
  <c r="Q41" i="89"/>
  <c r="S41" i="89" s="1"/>
  <c r="Z41" i="89" s="1"/>
  <c r="P41" i="89"/>
  <c r="Q40" i="89"/>
  <c r="S40" i="89" s="1"/>
  <c r="N40" i="89"/>
  <c r="P40" i="89" s="1"/>
  <c r="P39" i="89"/>
  <c r="Q39" i="89" s="1"/>
  <c r="S39" i="89" s="1"/>
  <c r="S38" i="89"/>
  <c r="P38" i="89"/>
  <c r="Q38" i="89" s="1"/>
  <c r="P37" i="89"/>
  <c r="Q37" i="89" s="1"/>
  <c r="Q170" i="88"/>
  <c r="Z166" i="88"/>
  <c r="Y166" i="88"/>
  <c r="K165" i="88"/>
  <c r="J165" i="88"/>
  <c r="I165" i="88"/>
  <c r="M165" i="88" s="1"/>
  <c r="V164" i="88"/>
  <c r="Q168" i="88" s="1"/>
  <c r="K164" i="88"/>
  <c r="J164" i="88"/>
  <c r="I164" i="88"/>
  <c r="S162" i="88"/>
  <c r="X162" i="88" s="1"/>
  <c r="X164" i="88" s="1"/>
  <c r="W161" i="88"/>
  <c r="W164" i="88" s="1"/>
  <c r="Q159" i="88"/>
  <c r="P159" i="88"/>
  <c r="AB158" i="88"/>
  <c r="Z158" i="88"/>
  <c r="T158" i="88"/>
  <c r="S158" i="88"/>
  <c r="P158" i="88"/>
  <c r="Q158" i="88" s="1"/>
  <c r="S157" i="88"/>
  <c r="Q157" i="88"/>
  <c r="P157" i="88"/>
  <c r="AA156" i="88"/>
  <c r="T156" i="88"/>
  <c r="P156" i="88"/>
  <c r="Q156" i="88" s="1"/>
  <c r="S156" i="88" s="1"/>
  <c r="Z156" i="88" s="1"/>
  <c r="Q155" i="88"/>
  <c r="P155" i="88"/>
  <c r="Q138" i="88"/>
  <c r="Z136" i="88"/>
  <c r="Y136" i="88"/>
  <c r="K135" i="88"/>
  <c r="J135" i="88"/>
  <c r="I135" i="88"/>
  <c r="M135" i="88" s="1"/>
  <c r="V134" i="88"/>
  <c r="K134" i="88"/>
  <c r="J134" i="88"/>
  <c r="M134" i="88" s="1"/>
  <c r="I134" i="88"/>
  <c r="W132" i="88"/>
  <c r="W134" i="88" s="1"/>
  <c r="S132" i="88"/>
  <c r="V131" i="88"/>
  <c r="AD129" i="88"/>
  <c r="P129" i="88"/>
  <c r="Q129" i="88" s="1"/>
  <c r="S129" i="88" s="1"/>
  <c r="Q128" i="88"/>
  <c r="P128" i="88"/>
  <c r="AC127" i="88"/>
  <c r="AC134" i="88" s="1"/>
  <c r="T127" i="88"/>
  <c r="P127" i="88"/>
  <c r="Q127" i="88" s="1"/>
  <c r="S127" i="88" s="1"/>
  <c r="Z127" i="88" s="1"/>
  <c r="S126" i="88"/>
  <c r="Q126" i="88"/>
  <c r="P126" i="88"/>
  <c r="P125" i="88"/>
  <c r="Q125" i="88" s="1"/>
  <c r="S124" i="88"/>
  <c r="Q124" i="88"/>
  <c r="P124" i="88"/>
  <c r="P123" i="88"/>
  <c r="Q123" i="88" s="1"/>
  <c r="Q122" i="88"/>
  <c r="P122" i="88"/>
  <c r="Q111" i="88"/>
  <c r="Z109" i="88"/>
  <c r="Z110" i="88" s="1"/>
  <c r="Y109" i="88"/>
  <c r="K108" i="88"/>
  <c r="J108" i="88"/>
  <c r="M108" i="88" s="1"/>
  <c r="Y110" i="88" s="1"/>
  <c r="I108" i="88"/>
  <c r="X107" i="88"/>
  <c r="V107" i="88"/>
  <c r="K107" i="88"/>
  <c r="J107" i="88"/>
  <c r="I107" i="88"/>
  <c r="M107" i="88" s="1"/>
  <c r="X105" i="88"/>
  <c r="S105" i="88"/>
  <c r="W104" i="88"/>
  <c r="W107" i="88" s="1"/>
  <c r="S102" i="88"/>
  <c r="Q102" i="88"/>
  <c r="P102" i="88"/>
  <c r="Q101" i="88"/>
  <c r="P101" i="88"/>
  <c r="P100" i="88"/>
  <c r="Q100" i="88" s="1"/>
  <c r="P99" i="88"/>
  <c r="Q99" i="88" s="1"/>
  <c r="S99" i="88" s="1"/>
  <c r="Z98" i="88"/>
  <c r="P98" i="88"/>
  <c r="Q98" i="88" s="1"/>
  <c r="S98" i="88" s="1"/>
  <c r="S97" i="88"/>
  <c r="T97" i="88" s="1"/>
  <c r="Q97" i="88"/>
  <c r="P97" i="88"/>
  <c r="P96" i="88"/>
  <c r="Q96" i="88" s="1"/>
  <c r="Q81" i="88"/>
  <c r="Q80" i="88"/>
  <c r="Z78" i="88"/>
  <c r="Y78" i="88"/>
  <c r="L77" i="88"/>
  <c r="K77" i="88"/>
  <c r="J77" i="88"/>
  <c r="I77" i="88"/>
  <c r="W76" i="88"/>
  <c r="V76" i="88"/>
  <c r="L76" i="88"/>
  <c r="K76" i="88"/>
  <c r="J76" i="88"/>
  <c r="I76" i="88"/>
  <c r="M76" i="88" s="1"/>
  <c r="Z79" i="88" s="1"/>
  <c r="X74" i="88"/>
  <c r="X76" i="88" s="1"/>
  <c r="S70" i="88"/>
  <c r="P70" i="88"/>
  <c r="Q70" i="88" s="1"/>
  <c r="P69" i="88"/>
  <c r="Q69" i="88" s="1"/>
  <c r="S68" i="88"/>
  <c r="P68" i="88"/>
  <c r="Q68" i="88" s="1"/>
  <c r="Q76" i="88" s="1"/>
  <c r="P67" i="88"/>
  <c r="Q67" i="88" s="1"/>
  <c r="Q66" i="88"/>
  <c r="P66" i="88"/>
  <c r="Q65" i="88"/>
  <c r="P65" i="88"/>
  <c r="AA64" i="88"/>
  <c r="T64" i="88"/>
  <c r="P64" i="88"/>
  <c r="Q64" i="88" s="1"/>
  <c r="S64" i="88" s="1"/>
  <c r="Z64" i="88" s="1"/>
  <c r="Q63" i="88"/>
  <c r="S63" i="88" s="1"/>
  <c r="P63" i="88"/>
  <c r="Q52" i="88"/>
  <c r="Q51" i="88"/>
  <c r="Z49" i="88"/>
  <c r="Y49" i="88"/>
  <c r="Y50" i="88" s="1"/>
  <c r="L48" i="88"/>
  <c r="K48" i="88"/>
  <c r="J48" i="88"/>
  <c r="I48" i="88"/>
  <c r="M48" i="88" s="1"/>
  <c r="X47" i="88"/>
  <c r="W47" i="88"/>
  <c r="V47" i="88"/>
  <c r="L47" i="88"/>
  <c r="K47" i="88"/>
  <c r="I47" i="88"/>
  <c r="M47" i="88" s="1"/>
  <c r="Z50" i="88" s="1"/>
  <c r="X45" i="88"/>
  <c r="S45" i="88"/>
  <c r="S40" i="88"/>
  <c r="U40" i="88" s="1"/>
  <c r="Q40" i="88"/>
  <c r="P40" i="88"/>
  <c r="Q39" i="88"/>
  <c r="P39" i="88"/>
  <c r="AB38" i="88"/>
  <c r="P38" i="88"/>
  <c r="Q38" i="88" s="1"/>
  <c r="S38" i="88" s="1"/>
  <c r="Y38" i="88" s="1"/>
  <c r="Q37" i="88"/>
  <c r="S37" i="88" s="1"/>
  <c r="P37" i="88"/>
  <c r="Z36" i="88"/>
  <c r="S36" i="88"/>
  <c r="Q36" i="88"/>
  <c r="P36" i="88"/>
  <c r="Q35" i="88"/>
  <c r="S35" i="88" s="1"/>
  <c r="P35" i="88"/>
  <c r="P34" i="88"/>
  <c r="Q34" i="88" s="1"/>
  <c r="Q33" i="88"/>
  <c r="P33" i="88"/>
  <c r="Q211" i="87"/>
  <c r="Q208" i="87"/>
  <c r="AA207" i="87"/>
  <c r="Z207" i="87"/>
  <c r="K206" i="87"/>
  <c r="J206" i="87"/>
  <c r="I206" i="87"/>
  <c r="AG205" i="87"/>
  <c r="X205" i="87"/>
  <c r="V205" i="87"/>
  <c r="K205" i="87"/>
  <c r="I205" i="87"/>
  <c r="M205" i="87" s="1"/>
  <c r="Z208" i="87" s="1"/>
  <c r="Y203" i="87"/>
  <c r="Y205" i="87" s="1"/>
  <c r="T203" i="87"/>
  <c r="T202" i="87"/>
  <c r="P199" i="87"/>
  <c r="Q199" i="87" s="1"/>
  <c r="T199" i="87" s="1"/>
  <c r="P198" i="87"/>
  <c r="Q198" i="87" s="1"/>
  <c r="Q197" i="87"/>
  <c r="P197" i="87"/>
  <c r="AE196" i="87"/>
  <c r="P196" i="87"/>
  <c r="Q196" i="87" s="1"/>
  <c r="T196" i="87" s="1"/>
  <c r="AA196" i="87" s="1"/>
  <c r="Q195" i="87"/>
  <c r="T195" i="87" s="1"/>
  <c r="P195" i="87"/>
  <c r="AD194" i="87"/>
  <c r="AD205" i="87" s="1"/>
  <c r="Q194" i="87"/>
  <c r="T194" i="87" s="1"/>
  <c r="AA194" i="87" s="1"/>
  <c r="P194" i="87"/>
  <c r="Q193" i="87"/>
  <c r="P193" i="87"/>
  <c r="Q192" i="87"/>
  <c r="P192" i="87"/>
  <c r="P191" i="87"/>
  <c r="Q191" i="87" s="1"/>
  <c r="P190" i="87"/>
  <c r="Q190" i="87" s="1"/>
  <c r="Z171" i="87"/>
  <c r="Q171" i="87"/>
  <c r="AA170" i="87"/>
  <c r="Z170" i="87"/>
  <c r="K169" i="87"/>
  <c r="J169" i="87"/>
  <c r="I169" i="87"/>
  <c r="X168" i="87"/>
  <c r="V168" i="87"/>
  <c r="K168" i="87"/>
  <c r="M168" i="87" s="1"/>
  <c r="AA171" i="87" s="1"/>
  <c r="I168" i="87"/>
  <c r="Y166" i="87"/>
  <c r="Y168" i="87" s="1"/>
  <c r="T166" i="87"/>
  <c r="AA162" i="87"/>
  <c r="Q162" i="87"/>
  <c r="P162" i="87"/>
  <c r="AA161" i="87"/>
  <c r="P161" i="87"/>
  <c r="Q161" i="87" s="1"/>
  <c r="U160" i="87"/>
  <c r="AA160" i="87" s="1"/>
  <c r="Q160" i="87"/>
  <c r="T160" i="87" s="1"/>
  <c r="AE160" i="87" s="1"/>
  <c r="P160" i="87"/>
  <c r="Q159" i="87"/>
  <c r="P159" i="87"/>
  <c r="U158" i="87"/>
  <c r="AA158" i="87" s="1"/>
  <c r="Q158" i="87"/>
  <c r="P158" i="87"/>
  <c r="T157" i="87"/>
  <c r="AE157" i="87" s="1"/>
  <c r="P157" i="87"/>
  <c r="Q157" i="87" s="1"/>
  <c r="Q156" i="87"/>
  <c r="P156" i="87"/>
  <c r="T155" i="87"/>
  <c r="AC155" i="87" s="1"/>
  <c r="AC168" i="87" s="1"/>
  <c r="Q155" i="87"/>
  <c r="U155" i="87" s="1"/>
  <c r="AA155" i="87" s="1"/>
  <c r="P155" i="87"/>
  <c r="Q154" i="87"/>
  <c r="P154" i="87"/>
  <c r="Q153" i="87"/>
  <c r="P153" i="87"/>
  <c r="U152" i="87"/>
  <c r="Q152" i="87"/>
  <c r="P152" i="87"/>
  <c r="Q139" i="87"/>
  <c r="AA137" i="87"/>
  <c r="Z137" i="87"/>
  <c r="K136" i="87"/>
  <c r="J136" i="87"/>
  <c r="I136" i="87"/>
  <c r="M136" i="87" s="1"/>
  <c r="AG135" i="87"/>
  <c r="AF135" i="87"/>
  <c r="X135" i="87"/>
  <c r="Q141" i="87" s="1"/>
  <c r="W135" i="87"/>
  <c r="V135" i="87"/>
  <c r="K135" i="87"/>
  <c r="M135" i="87" s="1"/>
  <c r="I135" i="87"/>
  <c r="Y133" i="87"/>
  <c r="Y135" i="87" s="1"/>
  <c r="T133" i="87"/>
  <c r="T132" i="87"/>
  <c r="X132" i="87" s="1"/>
  <c r="T126" i="87"/>
  <c r="Q126" i="87"/>
  <c r="P126" i="87"/>
  <c r="P125" i="87"/>
  <c r="Q125" i="87" s="1"/>
  <c r="T125" i="87" s="1"/>
  <c r="U125" i="87" s="1"/>
  <c r="P124" i="87"/>
  <c r="Q124" i="87" s="1"/>
  <c r="P123" i="87"/>
  <c r="Q123" i="87" s="1"/>
  <c r="T122" i="87"/>
  <c r="Q122" i="87"/>
  <c r="P122" i="87"/>
  <c r="Q121" i="87"/>
  <c r="T121" i="87" s="1"/>
  <c r="P121" i="87"/>
  <c r="T120" i="87"/>
  <c r="P120" i="87"/>
  <c r="Q120" i="87" s="1"/>
  <c r="Q119" i="87"/>
  <c r="T119" i="87" s="1"/>
  <c r="AD119" i="87" s="1"/>
  <c r="P119" i="87"/>
  <c r="Q118" i="87"/>
  <c r="P118" i="87"/>
  <c r="Q117" i="87"/>
  <c r="T117" i="87" s="1"/>
  <c r="AA117" i="87" s="1"/>
  <c r="P117" i="87"/>
  <c r="P116" i="87"/>
  <c r="Q116" i="87" s="1"/>
  <c r="T115" i="87"/>
  <c r="Q115" i="87"/>
  <c r="P115" i="87"/>
  <c r="Z114" i="87"/>
  <c r="T114" i="87"/>
  <c r="P114" i="87"/>
  <c r="Q114" i="87" s="1"/>
  <c r="Q95" i="87"/>
  <c r="Z92" i="87"/>
  <c r="Q92" i="87"/>
  <c r="AA91" i="87"/>
  <c r="Z91" i="87"/>
  <c r="L90" i="87"/>
  <c r="K90" i="87"/>
  <c r="J90" i="87"/>
  <c r="M90" i="87" s="1"/>
  <c r="I90" i="87"/>
  <c r="K89" i="87"/>
  <c r="I89" i="87"/>
  <c r="M89" i="87" s="1"/>
  <c r="T87" i="87"/>
  <c r="Y87" i="87" s="1"/>
  <c r="Y89" i="87" s="1"/>
  <c r="Q94" i="87" s="1"/>
  <c r="Z86" i="87"/>
  <c r="Z85" i="87"/>
  <c r="AA84" i="87"/>
  <c r="P83" i="87"/>
  <c r="Q83" i="87" s="1"/>
  <c r="AG82" i="87"/>
  <c r="Q82" i="87"/>
  <c r="P82" i="87"/>
  <c r="Q81" i="87"/>
  <c r="P81" i="87"/>
  <c r="AE80" i="87"/>
  <c r="U80" i="87"/>
  <c r="Q80" i="87"/>
  <c r="T80" i="87" s="1"/>
  <c r="Z80" i="87" s="1"/>
  <c r="P80" i="87"/>
  <c r="Q79" i="87"/>
  <c r="T79" i="87" s="1"/>
  <c r="P79" i="87"/>
  <c r="Q78" i="87"/>
  <c r="P78" i="87"/>
  <c r="U77" i="87"/>
  <c r="T77" i="87"/>
  <c r="P77" i="87"/>
  <c r="Q77" i="87" s="1"/>
  <c r="Q76" i="87"/>
  <c r="T76" i="87" s="1"/>
  <c r="P76" i="87"/>
  <c r="Q75" i="87"/>
  <c r="P75" i="87"/>
  <c r="P74" i="87"/>
  <c r="Q74" i="87" s="1"/>
  <c r="Q73" i="87"/>
  <c r="P73" i="87"/>
  <c r="Q60" i="87"/>
  <c r="AA58" i="87"/>
  <c r="Z58" i="87"/>
  <c r="Z59" i="87" s="1"/>
  <c r="L57" i="87"/>
  <c r="K57" i="87"/>
  <c r="J57" i="87"/>
  <c r="M57" i="87" s="1"/>
  <c r="I57" i="87"/>
  <c r="AF56" i="87"/>
  <c r="X56" i="87"/>
  <c r="W56" i="87"/>
  <c r="Q59" i="87" s="1"/>
  <c r="V56" i="87"/>
  <c r="K56" i="87"/>
  <c r="I56" i="87"/>
  <c r="M56" i="87" s="1"/>
  <c r="AA59" i="87" s="1"/>
  <c r="Y54" i="87"/>
  <c r="Y56" i="87" s="1"/>
  <c r="Q62" i="87" s="1"/>
  <c r="T54" i="87"/>
  <c r="U53" i="87"/>
  <c r="Y53" i="87" s="1"/>
  <c r="T53" i="87"/>
  <c r="AG47" i="87"/>
  <c r="Q47" i="87"/>
  <c r="P47" i="87"/>
  <c r="AG46" i="87"/>
  <c r="AE46" i="87"/>
  <c r="U46" i="87"/>
  <c r="P46" i="87"/>
  <c r="Q46" i="87" s="1"/>
  <c r="T46" i="87" s="1"/>
  <c r="Z46" i="87" s="1"/>
  <c r="AG45" i="87"/>
  <c r="Q45" i="87"/>
  <c r="P45" i="87"/>
  <c r="AG44" i="87"/>
  <c r="Q44" i="87"/>
  <c r="P44" i="87"/>
  <c r="AG43" i="87"/>
  <c r="Q43" i="87"/>
  <c r="P43" i="87"/>
  <c r="Q42" i="87"/>
  <c r="P42" i="87"/>
  <c r="P41" i="87"/>
  <c r="Q41" i="87" s="1"/>
  <c r="T41" i="87" s="1"/>
  <c r="Z41" i="87" s="1"/>
  <c r="P40" i="87"/>
  <c r="Q40" i="87" s="1"/>
  <c r="T40" i="87" s="1"/>
  <c r="T39" i="87"/>
  <c r="Q39" i="87"/>
  <c r="P39" i="87"/>
  <c r="AA38" i="87"/>
  <c r="U38" i="87"/>
  <c r="P38" i="87"/>
  <c r="Q38" i="87" s="1"/>
  <c r="T38" i="87" s="1"/>
  <c r="AC38" i="87" s="1"/>
  <c r="AC56" i="87" s="1"/>
  <c r="P37" i="87"/>
  <c r="Q37" i="87" s="1"/>
  <c r="R36" i="87"/>
  <c r="P36" i="87"/>
  <c r="Q36" i="87" s="1"/>
  <c r="Q35" i="87"/>
  <c r="P35" i="87"/>
  <c r="A1" i="87"/>
  <c r="Z198" i="86"/>
  <c r="Y198" i="86"/>
  <c r="M197" i="86"/>
  <c r="K197" i="86"/>
  <c r="J197" i="86"/>
  <c r="I197" i="86"/>
  <c r="AE196" i="86"/>
  <c r="AB196" i="86"/>
  <c r="X196" i="86"/>
  <c r="K196" i="86"/>
  <c r="J196" i="86"/>
  <c r="M196" i="86" s="1"/>
  <c r="Y199" i="86" s="1"/>
  <c r="I196" i="86"/>
  <c r="X194" i="86"/>
  <c r="S194" i="86"/>
  <c r="S193" i="86"/>
  <c r="W193" i="86" s="1"/>
  <c r="W196" i="86" s="1"/>
  <c r="AI191" i="86"/>
  <c r="AI196" i="86" s="1"/>
  <c r="Y191" i="86"/>
  <c r="V191" i="86"/>
  <c r="S191" i="86"/>
  <c r="P191" i="86"/>
  <c r="Q191" i="86" s="1"/>
  <c r="P190" i="86"/>
  <c r="Q190" i="86" s="1"/>
  <c r="P189" i="86"/>
  <c r="Q189" i="86" s="1"/>
  <c r="S189" i="86" s="1"/>
  <c r="T189" i="86" s="1"/>
  <c r="Q188" i="86"/>
  <c r="P188" i="86"/>
  <c r="S187" i="86"/>
  <c r="Q187" i="86"/>
  <c r="P187" i="86"/>
  <c r="Q186" i="86"/>
  <c r="S186" i="86" s="1"/>
  <c r="P186" i="86"/>
  <c r="Q185" i="86"/>
  <c r="P185" i="86"/>
  <c r="S184" i="86"/>
  <c r="Q184" i="86"/>
  <c r="P184" i="86"/>
  <c r="P183" i="86"/>
  <c r="Q183" i="86" s="1"/>
  <c r="S183" i="86" s="1"/>
  <c r="Y183" i="86" s="1"/>
  <c r="S182" i="86"/>
  <c r="P182" i="86"/>
  <c r="Q182" i="86" s="1"/>
  <c r="Q166" i="86"/>
  <c r="Z162" i="86"/>
  <c r="Y162" i="86"/>
  <c r="K161" i="86"/>
  <c r="J161" i="86"/>
  <c r="M161" i="86" s="1"/>
  <c r="I161" i="86"/>
  <c r="AI160" i="86"/>
  <c r="AH160" i="86"/>
  <c r="AB160" i="86"/>
  <c r="X160" i="86"/>
  <c r="M160" i="86"/>
  <c r="Z163" i="86" s="1"/>
  <c r="K160" i="86"/>
  <c r="J160" i="86"/>
  <c r="I160" i="86"/>
  <c r="S158" i="86"/>
  <c r="X158" i="86" s="1"/>
  <c r="S157" i="86"/>
  <c r="W157" i="86" s="1"/>
  <c r="W160" i="86" s="1"/>
  <c r="P155" i="86"/>
  <c r="Q155" i="86" s="1"/>
  <c r="P154" i="86"/>
  <c r="Q154" i="86" s="1"/>
  <c r="Q153" i="86"/>
  <c r="P153" i="86"/>
  <c r="P152" i="86"/>
  <c r="Q152" i="86" s="1"/>
  <c r="AE151" i="86"/>
  <c r="AE160" i="86" s="1"/>
  <c r="Z151" i="86"/>
  <c r="T151" i="86"/>
  <c r="S151" i="86"/>
  <c r="P151" i="86"/>
  <c r="Q151" i="86" s="1"/>
  <c r="P150" i="86"/>
  <c r="Q150" i="86" s="1"/>
  <c r="P149" i="86"/>
  <c r="Q149" i="86" s="1"/>
  <c r="P148" i="86"/>
  <c r="Q148" i="86" s="1"/>
  <c r="AC147" i="86"/>
  <c r="S147" i="86"/>
  <c r="Q147" i="86"/>
  <c r="P147" i="86"/>
  <c r="Q146" i="86"/>
  <c r="S146" i="86" s="1"/>
  <c r="P146" i="86"/>
  <c r="Q145" i="86"/>
  <c r="P145" i="86"/>
  <c r="Q129" i="86"/>
  <c r="Q128" i="86"/>
  <c r="Z126" i="86"/>
  <c r="Y126" i="86"/>
  <c r="M125" i="86"/>
  <c r="K125" i="86"/>
  <c r="J125" i="86"/>
  <c r="I125" i="86"/>
  <c r="AI124" i="86"/>
  <c r="AH124" i="86"/>
  <c r="AB124" i="86"/>
  <c r="W124" i="86"/>
  <c r="Q130" i="86" s="1"/>
  <c r="V124" i="86"/>
  <c r="K124" i="86"/>
  <c r="J124" i="86"/>
  <c r="I124" i="86"/>
  <c r="M124" i="86" s="1"/>
  <c r="Y127" i="86" s="1"/>
  <c r="S122" i="86"/>
  <c r="X122" i="86" s="1"/>
  <c r="X124" i="86" s="1"/>
  <c r="S121" i="86"/>
  <c r="W121" i="86" s="1"/>
  <c r="AG118" i="86"/>
  <c r="AG124" i="86" s="1"/>
  <c r="U118" i="86"/>
  <c r="U124" i="86" s="1"/>
  <c r="Q118" i="86"/>
  <c r="S118" i="86" s="1"/>
  <c r="Y118" i="86" s="1"/>
  <c r="P118" i="86"/>
  <c r="Q117" i="86"/>
  <c r="P117" i="86"/>
  <c r="P116" i="86"/>
  <c r="Q116" i="86" s="1"/>
  <c r="P115" i="86"/>
  <c r="Q115" i="86" s="1"/>
  <c r="S115" i="86" s="1"/>
  <c r="AF115" i="86" s="1"/>
  <c r="P114" i="86"/>
  <c r="Q114" i="86" s="1"/>
  <c r="Q113" i="86"/>
  <c r="P113" i="86"/>
  <c r="Q112" i="86"/>
  <c r="P112" i="86"/>
  <c r="P111" i="86"/>
  <c r="Q111" i="86" s="1"/>
  <c r="S111" i="86" s="1"/>
  <c r="Z111" i="86" s="1"/>
  <c r="P110" i="86"/>
  <c r="Q110" i="86" s="1"/>
  <c r="S110" i="86" s="1"/>
  <c r="Y109" i="86"/>
  <c r="P109" i="86"/>
  <c r="Q109" i="86" s="1"/>
  <c r="S109" i="86" s="1"/>
  <c r="Q108" i="86"/>
  <c r="S108" i="86" s="1"/>
  <c r="P108" i="86"/>
  <c r="Q89" i="86"/>
  <c r="Q88" i="86"/>
  <c r="Z85" i="86"/>
  <c r="Y85" i="86"/>
  <c r="L84" i="86"/>
  <c r="K84" i="86"/>
  <c r="J84" i="86"/>
  <c r="I84" i="86"/>
  <c r="AE83" i="86"/>
  <c r="W83" i="86"/>
  <c r="Q83" i="86"/>
  <c r="K83" i="86"/>
  <c r="J83" i="86"/>
  <c r="I83" i="86"/>
  <c r="M83" i="86" s="1"/>
  <c r="X81" i="86"/>
  <c r="X83" i="86" s="1"/>
  <c r="S81" i="86"/>
  <c r="AH80" i="86"/>
  <c r="Y80" i="86"/>
  <c r="U80" i="86"/>
  <c r="Y79" i="86"/>
  <c r="T79" i="86"/>
  <c r="P78" i="86"/>
  <c r="Q78" i="86" s="1"/>
  <c r="AG77" i="86"/>
  <c r="AG83" i="86" s="1"/>
  <c r="P77" i="86"/>
  <c r="Q77" i="86" s="1"/>
  <c r="S77" i="86" s="1"/>
  <c r="Y77" i="86" s="1"/>
  <c r="P76" i="86"/>
  <c r="Q76" i="86" s="1"/>
  <c r="AH75" i="86"/>
  <c r="AH83" i="86" s="1"/>
  <c r="T75" i="86"/>
  <c r="P75" i="86"/>
  <c r="Q75" i="86" s="1"/>
  <c r="S75" i="86" s="1"/>
  <c r="Y75" i="86" s="1"/>
  <c r="S74" i="86"/>
  <c r="Q74" i="86"/>
  <c r="P74" i="86"/>
  <c r="P73" i="86"/>
  <c r="Q73" i="86" s="1"/>
  <c r="S73" i="86" s="1"/>
  <c r="Z73" i="86" s="1"/>
  <c r="Q72" i="86"/>
  <c r="P72" i="86"/>
  <c r="P71" i="86"/>
  <c r="Q71" i="86" s="1"/>
  <c r="Q70" i="86"/>
  <c r="P70" i="86"/>
  <c r="P69" i="86"/>
  <c r="Q69" i="86" s="1"/>
  <c r="T68" i="86"/>
  <c r="P68" i="86"/>
  <c r="Q68" i="86" s="1"/>
  <c r="S68" i="86" s="1"/>
  <c r="Q56" i="86"/>
  <c r="Q55" i="86"/>
  <c r="Y54" i="86"/>
  <c r="Z53" i="86"/>
  <c r="Y53" i="86"/>
  <c r="L52" i="86"/>
  <c r="K52" i="86"/>
  <c r="J52" i="86"/>
  <c r="I52" i="86"/>
  <c r="M52" i="86" s="1"/>
  <c r="V51" i="86"/>
  <c r="K51" i="86"/>
  <c r="J51" i="86"/>
  <c r="I51" i="86"/>
  <c r="M51" i="86" s="1"/>
  <c r="S49" i="86"/>
  <c r="X49" i="86" s="1"/>
  <c r="X51" i="86" s="1"/>
  <c r="W48" i="86"/>
  <c r="W51" i="86" s="1"/>
  <c r="S48" i="86"/>
  <c r="S45" i="86"/>
  <c r="P45" i="86"/>
  <c r="Q45" i="86" s="1"/>
  <c r="AF44" i="86"/>
  <c r="Y44" i="86"/>
  <c r="T44" i="86"/>
  <c r="P44" i="86"/>
  <c r="Q44" i="86" s="1"/>
  <c r="S44" i="86" s="1"/>
  <c r="Q43" i="86"/>
  <c r="P43" i="86"/>
  <c r="P42" i="86"/>
  <c r="Q42" i="86" s="1"/>
  <c r="S42" i="86" s="1"/>
  <c r="Z42" i="86" s="1"/>
  <c r="Q41" i="86"/>
  <c r="P41" i="86"/>
  <c r="P40" i="86"/>
  <c r="Q40" i="86" s="1"/>
  <c r="S40" i="86" s="1"/>
  <c r="Y40" i="86" s="1"/>
  <c r="Q39" i="86"/>
  <c r="P39" i="86"/>
  <c r="P38" i="86"/>
  <c r="Q38" i="86" s="1"/>
  <c r="S37" i="86"/>
  <c r="Q37" i="86"/>
  <c r="P37" i="86"/>
  <c r="P36" i="86"/>
  <c r="Q36" i="86" s="1"/>
  <c r="S35" i="86"/>
  <c r="Q35" i="86"/>
  <c r="P35" i="86"/>
  <c r="P34" i="86"/>
  <c r="Q34" i="86" s="1"/>
  <c r="A1" i="86"/>
  <c r="AA189" i="85"/>
  <c r="AA190" i="85" s="1"/>
  <c r="Z189" i="85"/>
  <c r="K188" i="85"/>
  <c r="J188" i="85"/>
  <c r="M188" i="85" s="1"/>
  <c r="I188" i="85"/>
  <c r="W187" i="85"/>
  <c r="J187" i="85"/>
  <c r="I187" i="85"/>
  <c r="M187" i="85" s="1"/>
  <c r="Z190" i="85" s="1"/>
  <c r="T185" i="85"/>
  <c r="Y185" i="85" s="1"/>
  <c r="Y187" i="85" s="1"/>
  <c r="X184" i="85"/>
  <c r="X187" i="85" s="1"/>
  <c r="T184" i="85"/>
  <c r="P182" i="85"/>
  <c r="Q182" i="85" s="1"/>
  <c r="P181" i="85"/>
  <c r="Q181" i="85" s="1"/>
  <c r="T180" i="85"/>
  <c r="Q180" i="85"/>
  <c r="P180" i="85"/>
  <c r="P179" i="85"/>
  <c r="Q179" i="85" s="1"/>
  <c r="Q178" i="85"/>
  <c r="T178" i="85" s="1"/>
  <c r="V178" i="85" s="1"/>
  <c r="P178" i="85"/>
  <c r="P177" i="85"/>
  <c r="Q177" i="85" s="1"/>
  <c r="Q176" i="85"/>
  <c r="P176" i="85"/>
  <c r="P175" i="85"/>
  <c r="Q175" i="85" s="1"/>
  <c r="Q174" i="85"/>
  <c r="P174" i="85"/>
  <c r="AA152" i="85"/>
  <c r="Z152" i="85"/>
  <c r="M151" i="85"/>
  <c r="K151" i="85"/>
  <c r="J151" i="85"/>
  <c r="I151" i="85"/>
  <c r="Y150" i="85"/>
  <c r="X150" i="85"/>
  <c r="J150" i="85"/>
  <c r="I150" i="85"/>
  <c r="Y148" i="85"/>
  <c r="T148" i="85"/>
  <c r="T147" i="85"/>
  <c r="X147" i="85" s="1"/>
  <c r="P145" i="85"/>
  <c r="Q145" i="85" s="1"/>
  <c r="T145" i="85" s="1"/>
  <c r="Z145" i="85" s="1"/>
  <c r="Q144" i="85"/>
  <c r="P144" i="85"/>
  <c r="V143" i="85"/>
  <c r="P143" i="85"/>
  <c r="Q143" i="85" s="1"/>
  <c r="T143" i="85" s="1"/>
  <c r="AE142" i="85"/>
  <c r="Z142" i="85"/>
  <c r="T142" i="85"/>
  <c r="U142" i="85" s="1"/>
  <c r="Q142" i="85"/>
  <c r="P142" i="85"/>
  <c r="P141" i="85"/>
  <c r="Q141" i="85" s="1"/>
  <c r="T141" i="85" s="1"/>
  <c r="P140" i="85"/>
  <c r="Q140" i="85" s="1"/>
  <c r="T139" i="85"/>
  <c r="AC139" i="85" s="1"/>
  <c r="P139" i="85"/>
  <c r="Q139" i="85" s="1"/>
  <c r="P138" i="85"/>
  <c r="Q138" i="85" s="1"/>
  <c r="P137" i="85"/>
  <c r="Q137" i="85" s="1"/>
  <c r="P136" i="85"/>
  <c r="Q136" i="85" s="1"/>
  <c r="T135" i="85"/>
  <c r="R135" i="85"/>
  <c r="P135" i="85"/>
  <c r="Q135" i="85" s="1"/>
  <c r="Z120" i="85"/>
  <c r="AA119" i="85"/>
  <c r="Z119" i="85"/>
  <c r="M118" i="85"/>
  <c r="K118" i="85"/>
  <c r="J118" i="85"/>
  <c r="I118" i="85"/>
  <c r="AG117" i="85"/>
  <c r="AF117" i="85"/>
  <c r="J117" i="85"/>
  <c r="I117" i="85"/>
  <c r="M117" i="85" s="1"/>
  <c r="AA120" i="85" s="1"/>
  <c r="T115" i="85"/>
  <c r="Y115" i="85" s="1"/>
  <c r="Y117" i="85" s="1"/>
  <c r="X114" i="85"/>
  <c r="X117" i="85" s="1"/>
  <c r="AG112" i="85"/>
  <c r="W112" i="85"/>
  <c r="P111" i="85"/>
  <c r="Q111" i="85" s="1"/>
  <c r="P110" i="85"/>
  <c r="Q110" i="85" s="1"/>
  <c r="Q109" i="85"/>
  <c r="P109" i="85"/>
  <c r="P108" i="85"/>
  <c r="Q108" i="85" s="1"/>
  <c r="T108" i="85" s="1"/>
  <c r="P107" i="85"/>
  <c r="Q107" i="85" s="1"/>
  <c r="P106" i="85"/>
  <c r="Q106" i="85" s="1"/>
  <c r="P105" i="85"/>
  <c r="Q105" i="85" s="1"/>
  <c r="P104" i="85"/>
  <c r="Q104" i="85" s="1"/>
  <c r="P103" i="85"/>
  <c r="Q103" i="85" s="1"/>
  <c r="P102" i="85"/>
  <c r="Q102" i="85" s="1"/>
  <c r="Q86" i="85"/>
  <c r="AA83" i="85"/>
  <c r="Z83" i="85"/>
  <c r="L82" i="85"/>
  <c r="K82" i="85"/>
  <c r="J82" i="85"/>
  <c r="I82" i="85"/>
  <c r="M82" i="85" s="1"/>
  <c r="J81" i="85"/>
  <c r="I81" i="85"/>
  <c r="Y79" i="85"/>
  <c r="Y81" i="85" s="1"/>
  <c r="T79" i="85"/>
  <c r="X78" i="85"/>
  <c r="X81" i="85" s="1"/>
  <c r="Q87" i="85" s="1"/>
  <c r="T78" i="85"/>
  <c r="P76" i="85"/>
  <c r="Q76" i="85" s="1"/>
  <c r="T75" i="85"/>
  <c r="Q75" i="85"/>
  <c r="P75" i="85"/>
  <c r="P74" i="85"/>
  <c r="Q74" i="85" s="1"/>
  <c r="T73" i="85"/>
  <c r="AE73" i="85" s="1"/>
  <c r="Q73" i="85"/>
  <c r="P73" i="85"/>
  <c r="Q72" i="85"/>
  <c r="P72" i="85"/>
  <c r="T71" i="85"/>
  <c r="U71" i="85" s="1"/>
  <c r="P71" i="85"/>
  <c r="Q71" i="85" s="1"/>
  <c r="P70" i="85"/>
  <c r="Q70" i="85" s="1"/>
  <c r="T70" i="85" s="1"/>
  <c r="T69" i="85"/>
  <c r="P69" i="85"/>
  <c r="Q69" i="85" s="1"/>
  <c r="P68" i="85"/>
  <c r="Q68" i="85" s="1"/>
  <c r="T68" i="85" s="1"/>
  <c r="U68" i="85" s="1"/>
  <c r="P67" i="85"/>
  <c r="Q67" i="85" s="1"/>
  <c r="Q66" i="85"/>
  <c r="P66" i="85"/>
  <c r="Q54" i="85"/>
  <c r="AA52" i="85"/>
  <c r="Z52" i="85"/>
  <c r="Z53" i="85" s="1"/>
  <c r="L51" i="85"/>
  <c r="K51" i="85"/>
  <c r="J51" i="85"/>
  <c r="I51" i="85"/>
  <c r="M51" i="85" s="1"/>
  <c r="W50" i="85"/>
  <c r="M50" i="85"/>
  <c r="J50" i="85"/>
  <c r="I50" i="85"/>
  <c r="T48" i="85"/>
  <c r="Y48" i="85" s="1"/>
  <c r="Y50" i="85" s="1"/>
  <c r="X47" i="85"/>
  <c r="X50" i="85" s="1"/>
  <c r="T47" i="85"/>
  <c r="P44" i="85"/>
  <c r="Q44" i="85" s="1"/>
  <c r="T43" i="85"/>
  <c r="Q43" i="85"/>
  <c r="P43" i="85"/>
  <c r="P42" i="85"/>
  <c r="Q42" i="85" s="1"/>
  <c r="T42" i="85" s="1"/>
  <c r="AA42" i="85" s="1"/>
  <c r="T41" i="85"/>
  <c r="P41" i="85"/>
  <c r="Q41" i="85" s="1"/>
  <c r="T40" i="85"/>
  <c r="Q40" i="85"/>
  <c r="P40" i="85"/>
  <c r="Q39" i="85"/>
  <c r="P39" i="85"/>
  <c r="Q38" i="85"/>
  <c r="P38" i="85"/>
  <c r="Q37" i="85"/>
  <c r="T37" i="85" s="1"/>
  <c r="P37" i="85"/>
  <c r="Q36" i="85"/>
  <c r="P36" i="85"/>
  <c r="P35" i="85"/>
  <c r="Q35" i="85" s="1"/>
  <c r="C19" i="85"/>
  <c r="E18" i="85"/>
  <c r="B11" i="85"/>
  <c r="A11" i="85"/>
  <c r="B10" i="85"/>
  <c r="D18" i="85" s="1"/>
  <c r="A10" i="85"/>
  <c r="B8" i="85"/>
  <c r="A8" i="85"/>
  <c r="B7" i="85"/>
  <c r="A7" i="85"/>
  <c r="A1" i="85"/>
  <c r="R167" i="84"/>
  <c r="Z163" i="84"/>
  <c r="Y163" i="84"/>
  <c r="Y164" i="84" s="1"/>
  <c r="R163" i="84"/>
  <c r="K162" i="84"/>
  <c r="J162" i="84"/>
  <c r="M162" i="84" s="1"/>
  <c r="I162" i="84"/>
  <c r="AD161" i="84"/>
  <c r="AA161" i="84"/>
  <c r="K161" i="84"/>
  <c r="J161" i="84"/>
  <c r="M161" i="84" s="1"/>
  <c r="Z164" i="84" s="1"/>
  <c r="I161" i="84"/>
  <c r="X159" i="84"/>
  <c r="X161" i="84" s="1"/>
  <c r="R166" i="84" s="1"/>
  <c r="S159" i="84"/>
  <c r="S158" i="84"/>
  <c r="S157" i="84"/>
  <c r="V157" i="84" s="1"/>
  <c r="P156" i="84"/>
  <c r="Q156" i="84" s="1"/>
  <c r="AC155" i="84"/>
  <c r="P155" i="84"/>
  <c r="Q155" i="84" s="1"/>
  <c r="S155" i="84" s="1"/>
  <c r="P154" i="84"/>
  <c r="Q154" i="84" s="1"/>
  <c r="Q153" i="84"/>
  <c r="P153" i="84"/>
  <c r="Z133" i="84"/>
  <c r="Y133" i="84"/>
  <c r="K132" i="84"/>
  <c r="J132" i="84"/>
  <c r="M132" i="84" s="1"/>
  <c r="I132" i="84"/>
  <c r="AD131" i="84"/>
  <c r="M131" i="84"/>
  <c r="Y134" i="84" s="1"/>
  <c r="K131" i="84"/>
  <c r="J131" i="84"/>
  <c r="I131" i="84"/>
  <c r="X129" i="84"/>
  <c r="X131" i="84" s="1"/>
  <c r="R136" i="84" s="1"/>
  <c r="S129" i="84"/>
  <c r="W128" i="84"/>
  <c r="W131" i="84" s="1"/>
  <c r="R137" i="84" s="1"/>
  <c r="S128" i="84"/>
  <c r="Q126" i="84"/>
  <c r="P126" i="84"/>
  <c r="AC125" i="84"/>
  <c r="Q125" i="84"/>
  <c r="S125" i="84" s="1"/>
  <c r="T125" i="84" s="1"/>
  <c r="P125" i="84"/>
  <c r="P124" i="84"/>
  <c r="Q124" i="84" s="1"/>
  <c r="S123" i="84"/>
  <c r="Q123" i="84"/>
  <c r="P123" i="84"/>
  <c r="Q122" i="84"/>
  <c r="S122" i="84" s="1"/>
  <c r="P122" i="84"/>
  <c r="P121" i="84"/>
  <c r="Q121" i="84" s="1"/>
  <c r="Q120" i="84"/>
  <c r="P120" i="84"/>
  <c r="Z106" i="84"/>
  <c r="Y106" i="84"/>
  <c r="K105" i="84"/>
  <c r="J105" i="84"/>
  <c r="I105" i="84"/>
  <c r="AE104" i="84"/>
  <c r="AD104" i="84"/>
  <c r="V104" i="84"/>
  <c r="K104" i="84"/>
  <c r="J104" i="84"/>
  <c r="M104" i="84" s="1"/>
  <c r="I104" i="84"/>
  <c r="S102" i="84"/>
  <c r="X102" i="84" s="1"/>
  <c r="X104" i="84" s="1"/>
  <c r="R109" i="84" s="1"/>
  <c r="S101" i="84"/>
  <c r="W101" i="84" s="1"/>
  <c r="W104" i="84" s="1"/>
  <c r="R110" i="84" s="1"/>
  <c r="Q98" i="84"/>
  <c r="S98" i="84" s="1"/>
  <c r="P98" i="84"/>
  <c r="Q97" i="84"/>
  <c r="S97" i="84" s="1"/>
  <c r="U97" i="84" s="1"/>
  <c r="P97" i="84"/>
  <c r="Q96" i="84"/>
  <c r="P96" i="84"/>
  <c r="T95" i="84"/>
  <c r="P95" i="84"/>
  <c r="Q95" i="84" s="1"/>
  <c r="S95" i="84" s="1"/>
  <c r="P94" i="84"/>
  <c r="Q94" i="84" s="1"/>
  <c r="Q93" i="84"/>
  <c r="P93" i="84"/>
  <c r="Z73" i="84"/>
  <c r="Z74" i="84" s="1"/>
  <c r="Y73" i="84"/>
  <c r="L72" i="84"/>
  <c r="K72" i="84"/>
  <c r="J72" i="84"/>
  <c r="I72" i="84"/>
  <c r="W71" i="84"/>
  <c r="R77" i="84" s="1"/>
  <c r="V71" i="84"/>
  <c r="L71" i="84"/>
  <c r="K71" i="84"/>
  <c r="J71" i="84"/>
  <c r="I71" i="84"/>
  <c r="M71" i="84" s="1"/>
  <c r="Y74" i="84" s="1"/>
  <c r="S69" i="84"/>
  <c r="X69" i="84" s="1"/>
  <c r="X71" i="84" s="1"/>
  <c r="R76" i="84" s="1"/>
  <c r="W68" i="84"/>
  <c r="S68" i="84"/>
  <c r="P66" i="84"/>
  <c r="Q66" i="84" s="1"/>
  <c r="S65" i="84"/>
  <c r="T65" i="84" s="1"/>
  <c r="Q65" i="84"/>
  <c r="P65" i="84"/>
  <c r="P64" i="84"/>
  <c r="Q64" i="84" s="1"/>
  <c r="P63" i="84"/>
  <c r="Q63" i="84" s="1"/>
  <c r="P62" i="84"/>
  <c r="Q62" i="84" s="1"/>
  <c r="Q61" i="84"/>
  <c r="P61" i="84"/>
  <c r="P60" i="84"/>
  <c r="Q60" i="84" s="1"/>
  <c r="P59" i="84"/>
  <c r="Q59" i="84" s="1"/>
  <c r="S59" i="84" s="1"/>
  <c r="U59" i="84" s="1"/>
  <c r="Q58" i="84"/>
  <c r="P58" i="84"/>
  <c r="R46" i="84"/>
  <c r="Z43" i="84"/>
  <c r="Y43" i="84"/>
  <c r="L42" i="84"/>
  <c r="K42" i="84"/>
  <c r="J42" i="84"/>
  <c r="I42" i="84"/>
  <c r="M42" i="84" s="1"/>
  <c r="V41" i="84"/>
  <c r="L41" i="84"/>
  <c r="K41" i="84"/>
  <c r="J41" i="84"/>
  <c r="I41" i="84"/>
  <c r="M41" i="84" s="1"/>
  <c r="S39" i="84"/>
  <c r="X39" i="84" s="1"/>
  <c r="X41" i="84" s="1"/>
  <c r="S38" i="84"/>
  <c r="W38" i="84" s="1"/>
  <c r="W41" i="84" s="1"/>
  <c r="R47" i="84" s="1"/>
  <c r="Q35" i="84"/>
  <c r="S35" i="84" s="1"/>
  <c r="P35" i="84"/>
  <c r="Q34" i="84"/>
  <c r="P34" i="84"/>
  <c r="P33" i="84"/>
  <c r="Q33" i="84" s="1"/>
  <c r="P32" i="84"/>
  <c r="Q32" i="84" s="1"/>
  <c r="S32" i="84" s="1"/>
  <c r="Z32" i="84" s="1"/>
  <c r="P31" i="84"/>
  <c r="Q31" i="84" s="1"/>
  <c r="S30" i="84"/>
  <c r="Z30" i="84" s="1"/>
  <c r="Q30" i="84"/>
  <c r="P30" i="84"/>
  <c r="Q29" i="84"/>
  <c r="P29" i="84"/>
  <c r="AA170" i="83"/>
  <c r="Z170" i="83"/>
  <c r="M169" i="83"/>
  <c r="L169" i="83"/>
  <c r="K169" i="83"/>
  <c r="J169" i="83"/>
  <c r="I169" i="83"/>
  <c r="AG168" i="83"/>
  <c r="K168" i="83"/>
  <c r="J168" i="83"/>
  <c r="I168" i="83"/>
  <c r="M168" i="83" s="1"/>
  <c r="Z171" i="83" s="1"/>
  <c r="T166" i="83"/>
  <c r="Y166" i="83" s="1"/>
  <c r="Y168" i="83" s="1"/>
  <c r="T165" i="83"/>
  <c r="X165" i="83" s="1"/>
  <c r="X168" i="83" s="1"/>
  <c r="Q163" i="83"/>
  <c r="R163" i="83" s="1"/>
  <c r="O163" i="83"/>
  <c r="Q162" i="83"/>
  <c r="R162" i="83" s="1"/>
  <c r="O162" i="83"/>
  <c r="T161" i="83"/>
  <c r="R161" i="83"/>
  <c r="Q161" i="83"/>
  <c r="O161" i="83"/>
  <c r="Q160" i="83"/>
  <c r="R160" i="83" s="1"/>
  <c r="O160" i="83"/>
  <c r="Q159" i="83"/>
  <c r="R159" i="83" s="1"/>
  <c r="O159" i="83"/>
  <c r="R158" i="83"/>
  <c r="Q158" i="83"/>
  <c r="O158" i="83"/>
  <c r="Q157" i="83"/>
  <c r="R157" i="83" s="1"/>
  <c r="O157" i="83"/>
  <c r="Q156" i="83"/>
  <c r="R156" i="83" s="1"/>
  <c r="O156" i="83"/>
  <c r="R155" i="83"/>
  <c r="Q155" i="83"/>
  <c r="O155" i="83"/>
  <c r="Q154" i="83"/>
  <c r="R154" i="83" s="1"/>
  <c r="T154" i="83" s="1"/>
  <c r="O154" i="83"/>
  <c r="Q153" i="83"/>
  <c r="R153" i="83" s="1"/>
  <c r="T153" i="83" s="1"/>
  <c r="AA153" i="83" s="1"/>
  <c r="O153" i="83"/>
  <c r="R152" i="83"/>
  <c r="Q152" i="83"/>
  <c r="O152" i="83"/>
  <c r="O168" i="83" s="1"/>
  <c r="Q151" i="83"/>
  <c r="R151" i="83" s="1"/>
  <c r="T151" i="83" s="1"/>
  <c r="O151" i="83"/>
  <c r="AA137" i="83"/>
  <c r="AA138" i="83" s="1"/>
  <c r="Z137" i="83"/>
  <c r="L136" i="83"/>
  <c r="K136" i="83"/>
  <c r="J136" i="83"/>
  <c r="I136" i="83"/>
  <c r="M136" i="83" s="1"/>
  <c r="AH135" i="83"/>
  <c r="W135" i="83"/>
  <c r="K135" i="83"/>
  <c r="J135" i="83"/>
  <c r="I135" i="83"/>
  <c r="M135" i="83" s="1"/>
  <c r="T133" i="83"/>
  <c r="Y133" i="83" s="1"/>
  <c r="Y135" i="83" s="1"/>
  <c r="R140" i="83" s="1"/>
  <c r="X132" i="83"/>
  <c r="X135" i="83" s="1"/>
  <c r="T132" i="83"/>
  <c r="Q128" i="83"/>
  <c r="R128" i="83" s="1"/>
  <c r="O128" i="83"/>
  <c r="Q127" i="83"/>
  <c r="R127" i="83" s="1"/>
  <c r="T127" i="83" s="1"/>
  <c r="O127" i="83"/>
  <c r="T126" i="83"/>
  <c r="AH126" i="83" s="1"/>
  <c r="R126" i="83"/>
  <c r="Q126" i="83"/>
  <c r="O126" i="83"/>
  <c r="Q125" i="83"/>
  <c r="R125" i="83" s="1"/>
  <c r="O125" i="83"/>
  <c r="T124" i="83"/>
  <c r="R124" i="83"/>
  <c r="Q124" i="83"/>
  <c r="O124" i="83"/>
  <c r="R123" i="83"/>
  <c r="Q123" i="83"/>
  <c r="O123" i="83"/>
  <c r="R122" i="83"/>
  <c r="T122" i="83" s="1"/>
  <c r="Z122" i="83" s="1"/>
  <c r="Q122" i="83"/>
  <c r="O122" i="83"/>
  <c r="S121" i="83"/>
  <c r="Q121" i="83"/>
  <c r="R121" i="83" s="1"/>
  <c r="T121" i="83" s="1"/>
  <c r="O121" i="83"/>
  <c r="R120" i="83"/>
  <c r="T120" i="83" s="1"/>
  <c r="Q120" i="83"/>
  <c r="O120" i="83"/>
  <c r="Q119" i="83"/>
  <c r="R119" i="83" s="1"/>
  <c r="R135" i="83" s="1"/>
  <c r="O119" i="83"/>
  <c r="R118" i="83"/>
  <c r="Q118" i="83"/>
  <c r="O118" i="83"/>
  <c r="R117" i="83"/>
  <c r="T117" i="83" s="1"/>
  <c r="Q117" i="83"/>
  <c r="O117" i="83"/>
  <c r="O135" i="83" s="1"/>
  <c r="R101" i="83"/>
  <c r="AA97" i="83"/>
  <c r="Z97" i="83"/>
  <c r="L96" i="83"/>
  <c r="K96" i="83"/>
  <c r="J96" i="83"/>
  <c r="M96" i="83" s="1"/>
  <c r="I96" i="83"/>
  <c r="AG95" i="83"/>
  <c r="L95" i="83"/>
  <c r="K95" i="83"/>
  <c r="J95" i="83"/>
  <c r="I95" i="83"/>
  <c r="Y93" i="83"/>
  <c r="Y95" i="83" s="1"/>
  <c r="T93" i="83"/>
  <c r="T92" i="83"/>
  <c r="X92" i="83" s="1"/>
  <c r="X95" i="83" s="1"/>
  <c r="Q88" i="83"/>
  <c r="R88" i="83" s="1"/>
  <c r="T88" i="83" s="1"/>
  <c r="O88" i="83"/>
  <c r="Q87" i="83"/>
  <c r="R87" i="83" s="1"/>
  <c r="O87" i="83"/>
  <c r="U86" i="83"/>
  <c r="Q86" i="83"/>
  <c r="R86" i="83" s="1"/>
  <c r="T86" i="83" s="1"/>
  <c r="O86" i="83"/>
  <c r="Q85" i="83"/>
  <c r="R85" i="83" s="1"/>
  <c r="O85" i="83"/>
  <c r="AH84" i="83"/>
  <c r="AH95" i="83" s="1"/>
  <c r="V84" i="83"/>
  <c r="R84" i="83"/>
  <c r="T84" i="83" s="1"/>
  <c r="AA84" i="83" s="1"/>
  <c r="Q84" i="83"/>
  <c r="O84" i="83"/>
  <c r="R83" i="83"/>
  <c r="Q83" i="83"/>
  <c r="O83" i="83"/>
  <c r="R82" i="83"/>
  <c r="T82" i="83" s="1"/>
  <c r="Q82" i="83"/>
  <c r="O82" i="83"/>
  <c r="Q81" i="83"/>
  <c r="R81" i="83" s="1"/>
  <c r="T81" i="83" s="1"/>
  <c r="O81" i="83"/>
  <c r="Q80" i="83"/>
  <c r="R80" i="83" s="1"/>
  <c r="T80" i="83" s="1"/>
  <c r="O80" i="83"/>
  <c r="Q79" i="83"/>
  <c r="R79" i="83" s="1"/>
  <c r="O79" i="83"/>
  <c r="R78" i="83"/>
  <c r="Q78" i="83"/>
  <c r="O78" i="83"/>
  <c r="R77" i="83"/>
  <c r="Q77" i="83"/>
  <c r="O77" i="83"/>
  <c r="AA76" i="83"/>
  <c r="R76" i="83"/>
  <c r="T76" i="83" s="1"/>
  <c r="Q76" i="83"/>
  <c r="O76" i="83"/>
  <c r="O95" i="83" s="1"/>
  <c r="Q75" i="83"/>
  <c r="R75" i="83" s="1"/>
  <c r="O75" i="83"/>
  <c r="AA60" i="83"/>
  <c r="Z60" i="83"/>
  <c r="L59" i="83"/>
  <c r="K59" i="83"/>
  <c r="J59" i="83"/>
  <c r="I59" i="83"/>
  <c r="W58" i="83"/>
  <c r="M58" i="83"/>
  <c r="L58" i="83"/>
  <c r="K58" i="83"/>
  <c r="J58" i="83"/>
  <c r="I58" i="83"/>
  <c r="T56" i="83"/>
  <c r="Y56" i="83" s="1"/>
  <c r="Y58" i="83" s="1"/>
  <c r="T55" i="83"/>
  <c r="X55" i="83" s="1"/>
  <c r="X58" i="83" s="1"/>
  <c r="U50" i="83"/>
  <c r="Q50" i="83"/>
  <c r="R50" i="83" s="1"/>
  <c r="T50" i="83" s="1"/>
  <c r="AA50" i="83" s="1"/>
  <c r="O50" i="83"/>
  <c r="R49" i="83"/>
  <c r="Q49" i="83"/>
  <c r="O49" i="83"/>
  <c r="Q48" i="83"/>
  <c r="R48" i="83" s="1"/>
  <c r="O48" i="83"/>
  <c r="Q47" i="83"/>
  <c r="R47" i="83" s="1"/>
  <c r="T47" i="83" s="1"/>
  <c r="O47" i="83"/>
  <c r="R46" i="83"/>
  <c r="T46" i="83" s="1"/>
  <c r="Q46" i="83"/>
  <c r="O46" i="83"/>
  <c r="Q45" i="83"/>
  <c r="R45" i="83" s="1"/>
  <c r="O45" i="83"/>
  <c r="Q44" i="83"/>
  <c r="R44" i="83" s="1"/>
  <c r="T44" i="83" s="1"/>
  <c r="O44" i="83"/>
  <c r="Z43" i="83"/>
  <c r="R43" i="83"/>
  <c r="T43" i="83" s="1"/>
  <c r="Q43" i="83"/>
  <c r="O43" i="83"/>
  <c r="Q42" i="83"/>
  <c r="R42" i="83" s="1"/>
  <c r="O42" i="83"/>
  <c r="Q41" i="83"/>
  <c r="R41" i="83" s="1"/>
  <c r="O41" i="83"/>
  <c r="T40" i="83"/>
  <c r="R40" i="83"/>
  <c r="Q40" i="83"/>
  <c r="O40" i="83"/>
  <c r="Q39" i="83"/>
  <c r="R39" i="83" s="1"/>
  <c r="O39" i="83"/>
  <c r="Q38" i="83"/>
  <c r="R38" i="83" s="1"/>
  <c r="O38" i="83"/>
  <c r="R37" i="83"/>
  <c r="Q37" i="83"/>
  <c r="O37" i="83"/>
  <c r="Q36" i="83"/>
  <c r="R36" i="83" s="1"/>
  <c r="O36" i="83"/>
  <c r="D21" i="83"/>
  <c r="C20" i="83"/>
  <c r="R208" i="82"/>
  <c r="AA206" i="82"/>
  <c r="Z206" i="82"/>
  <c r="M205" i="82"/>
  <c r="K205" i="82"/>
  <c r="J205" i="82"/>
  <c r="I205" i="82"/>
  <c r="AH204" i="82"/>
  <c r="AG204" i="82"/>
  <c r="Y204" i="82"/>
  <c r="W204" i="82"/>
  <c r="M204" i="82"/>
  <c r="AA207" i="82" s="1"/>
  <c r="K204" i="82"/>
  <c r="J204" i="82"/>
  <c r="I204" i="82"/>
  <c r="T202" i="82"/>
  <c r="Y202" i="82" s="1"/>
  <c r="T201" i="82"/>
  <c r="X201" i="82" s="1"/>
  <c r="X204" i="82" s="1"/>
  <c r="R199" i="82"/>
  <c r="Q199" i="82"/>
  <c r="O199" i="82"/>
  <c r="Q198" i="82"/>
  <c r="R198" i="82" s="1"/>
  <c r="O198" i="82"/>
  <c r="R197" i="82"/>
  <c r="Q197" i="82"/>
  <c r="O197" i="82"/>
  <c r="R196" i="82"/>
  <c r="T196" i="82" s="1"/>
  <c r="Q196" i="82"/>
  <c r="O196" i="82"/>
  <c r="Q195" i="82"/>
  <c r="R195" i="82" s="1"/>
  <c r="O195" i="82"/>
  <c r="R194" i="82"/>
  <c r="Q194" i="82"/>
  <c r="O194" i="82"/>
  <c r="R193" i="82"/>
  <c r="Q193" i="82"/>
  <c r="O193" i="82"/>
  <c r="Q192" i="82"/>
  <c r="R192" i="82" s="1"/>
  <c r="O192" i="82"/>
  <c r="AA171" i="82"/>
  <c r="Z171" i="82"/>
  <c r="K170" i="82"/>
  <c r="J170" i="82"/>
  <c r="I170" i="82"/>
  <c r="AG169" i="82"/>
  <c r="Y169" i="82"/>
  <c r="K169" i="82"/>
  <c r="J169" i="82"/>
  <c r="I169" i="82"/>
  <c r="T167" i="82"/>
  <c r="Y167" i="82" s="1"/>
  <c r="T166" i="82"/>
  <c r="X166" i="82" s="1"/>
  <c r="X169" i="82" s="1"/>
  <c r="Q164" i="82"/>
  <c r="R164" i="82" s="1"/>
  <c r="O164" i="82"/>
  <c r="T163" i="82"/>
  <c r="R163" i="82"/>
  <c r="Q163" i="82"/>
  <c r="O163" i="82"/>
  <c r="T162" i="82"/>
  <c r="AI162" i="82" s="1"/>
  <c r="R162" i="82"/>
  <c r="Q162" i="82"/>
  <c r="O162" i="82"/>
  <c r="Q161" i="82"/>
  <c r="R161" i="82" s="1"/>
  <c r="O161" i="82"/>
  <c r="T160" i="82"/>
  <c r="R160" i="82"/>
  <c r="Q160" i="82"/>
  <c r="O160" i="82"/>
  <c r="R159" i="82"/>
  <c r="Q159" i="82"/>
  <c r="O159" i="82"/>
  <c r="Q158" i="82"/>
  <c r="R158" i="82" s="1"/>
  <c r="O158" i="82"/>
  <c r="T157" i="82"/>
  <c r="R157" i="82"/>
  <c r="Q157" i="82"/>
  <c r="O157" i="82"/>
  <c r="R156" i="82"/>
  <c r="Q156" i="82"/>
  <c r="O156" i="82"/>
  <c r="Q155" i="82"/>
  <c r="R155" i="82" s="1"/>
  <c r="O155" i="82"/>
  <c r="T154" i="82"/>
  <c r="AA154" i="82" s="1"/>
  <c r="R154" i="82"/>
  <c r="Q154" i="82"/>
  <c r="O154" i="82"/>
  <c r="AA153" i="82"/>
  <c r="T153" i="82"/>
  <c r="AD153" i="82" s="1"/>
  <c r="R153" i="82"/>
  <c r="Q153" i="82"/>
  <c r="O153" i="82"/>
  <c r="Q152" i="82"/>
  <c r="R152" i="82" s="1"/>
  <c r="O152" i="82"/>
  <c r="T151" i="82"/>
  <c r="R151" i="82"/>
  <c r="Q151" i="82"/>
  <c r="O151" i="82"/>
  <c r="R140" i="82"/>
  <c r="AA137" i="82"/>
  <c r="Z137" i="82"/>
  <c r="K136" i="82"/>
  <c r="J136" i="82"/>
  <c r="I136" i="82"/>
  <c r="M136" i="82" s="1"/>
  <c r="Y135" i="82"/>
  <c r="W135" i="82"/>
  <c r="K135" i="82"/>
  <c r="J135" i="82"/>
  <c r="M135" i="82" s="1"/>
  <c r="AA138" i="82" s="1"/>
  <c r="I135" i="82"/>
  <c r="T133" i="82"/>
  <c r="Y133" i="82" s="1"/>
  <c r="X132" i="82"/>
  <c r="X135" i="82" s="1"/>
  <c r="T132" i="82"/>
  <c r="R128" i="82"/>
  <c r="T128" i="82" s="1"/>
  <c r="Q128" i="82"/>
  <c r="O128" i="82"/>
  <c r="Q127" i="82"/>
  <c r="R127" i="82" s="1"/>
  <c r="O127" i="82"/>
  <c r="R126" i="82"/>
  <c r="Q126" i="82"/>
  <c r="O126" i="82"/>
  <c r="T125" i="82"/>
  <c r="R125" i="82"/>
  <c r="Q125" i="82"/>
  <c r="O125" i="82"/>
  <c r="Q124" i="82"/>
  <c r="R124" i="82" s="1"/>
  <c r="O124" i="82"/>
  <c r="R123" i="82"/>
  <c r="Q123" i="82"/>
  <c r="O123" i="82"/>
  <c r="R122" i="82"/>
  <c r="T122" i="82" s="1"/>
  <c r="Q122" i="82"/>
  <c r="O122" i="82"/>
  <c r="O135" i="82" s="1"/>
  <c r="Q121" i="82"/>
  <c r="R121" i="82" s="1"/>
  <c r="O121" i="82"/>
  <c r="R120" i="82"/>
  <c r="Q120" i="82"/>
  <c r="O120" i="82"/>
  <c r="R119" i="82"/>
  <c r="Q119" i="82"/>
  <c r="O119" i="82"/>
  <c r="Q118" i="82"/>
  <c r="R118" i="82" s="1"/>
  <c r="O118" i="82"/>
  <c r="R117" i="82"/>
  <c r="Q117" i="82"/>
  <c r="O117" i="82"/>
  <c r="AA95" i="82"/>
  <c r="Z95" i="82"/>
  <c r="Z96" i="82" s="1"/>
  <c r="L94" i="82"/>
  <c r="K94" i="82"/>
  <c r="J94" i="82"/>
  <c r="I94" i="82"/>
  <c r="AG93" i="82"/>
  <c r="L93" i="82"/>
  <c r="K93" i="82"/>
  <c r="J93" i="82"/>
  <c r="M93" i="82" s="1"/>
  <c r="I93" i="82"/>
  <c r="Y91" i="82"/>
  <c r="Y93" i="82" s="1"/>
  <c r="T91" i="82"/>
  <c r="T90" i="82"/>
  <c r="X90" i="82" s="1"/>
  <c r="X93" i="82" s="1"/>
  <c r="R99" i="82" s="1"/>
  <c r="Q86" i="82"/>
  <c r="R86" i="82" s="1"/>
  <c r="T86" i="82" s="1"/>
  <c r="O86" i="82"/>
  <c r="Q85" i="82"/>
  <c r="R85" i="82" s="1"/>
  <c r="T85" i="82" s="1"/>
  <c r="O85" i="82"/>
  <c r="Q84" i="82"/>
  <c r="R84" i="82" s="1"/>
  <c r="T84" i="82" s="1"/>
  <c r="AA84" i="82" s="1"/>
  <c r="O84" i="82"/>
  <c r="U83" i="82"/>
  <c r="T83" i="82"/>
  <c r="Q83" i="82"/>
  <c r="R83" i="82" s="1"/>
  <c r="O83" i="82"/>
  <c r="Q82" i="82"/>
  <c r="R82" i="82" s="1"/>
  <c r="O82" i="82"/>
  <c r="Q81" i="82"/>
  <c r="R81" i="82" s="1"/>
  <c r="T81" i="82" s="1"/>
  <c r="O81" i="82"/>
  <c r="Q80" i="82"/>
  <c r="R80" i="82" s="1"/>
  <c r="T80" i="82" s="1"/>
  <c r="O80" i="82"/>
  <c r="R79" i="82"/>
  <c r="Q79" i="82"/>
  <c r="O79" i="82"/>
  <c r="V78" i="82"/>
  <c r="Q78" i="82"/>
  <c r="R78" i="82" s="1"/>
  <c r="T78" i="82" s="1"/>
  <c r="Z78" i="82" s="1"/>
  <c r="O78" i="82"/>
  <c r="Q77" i="82"/>
  <c r="R77" i="82" s="1"/>
  <c r="O77" i="82"/>
  <c r="Q76" i="82"/>
  <c r="R76" i="82" s="1"/>
  <c r="O76" i="82"/>
  <c r="V75" i="82"/>
  <c r="Q75" i="82"/>
  <c r="R75" i="82" s="1"/>
  <c r="T75" i="82" s="1"/>
  <c r="AA75" i="82" s="1"/>
  <c r="O75" i="82"/>
  <c r="AC74" i="82"/>
  <c r="AC93" i="82" s="1"/>
  <c r="T74" i="82"/>
  <c r="Q74" i="82"/>
  <c r="R74" i="82" s="1"/>
  <c r="O74" i="82"/>
  <c r="Q73" i="82"/>
  <c r="R73" i="82" s="1"/>
  <c r="O73" i="82"/>
  <c r="O93" i="82" s="1"/>
  <c r="AA59" i="82"/>
  <c r="Z59" i="82"/>
  <c r="L58" i="82"/>
  <c r="K58" i="82"/>
  <c r="J58" i="82"/>
  <c r="I58" i="82"/>
  <c r="AJ57" i="82"/>
  <c r="W57" i="82"/>
  <c r="L57" i="82"/>
  <c r="K57" i="82"/>
  <c r="J57" i="82"/>
  <c r="I57" i="82"/>
  <c r="Y55" i="82"/>
  <c r="Y57" i="82" s="1"/>
  <c r="T55" i="82"/>
  <c r="X54" i="82"/>
  <c r="X57" i="82" s="1"/>
  <c r="T54" i="82"/>
  <c r="Q49" i="82"/>
  <c r="R49" i="82" s="1"/>
  <c r="O49" i="82"/>
  <c r="Z48" i="82"/>
  <c r="Q48" i="82"/>
  <c r="R48" i="82" s="1"/>
  <c r="T48" i="82" s="1"/>
  <c r="O48" i="82"/>
  <c r="Q47" i="82"/>
  <c r="R47" i="82" s="1"/>
  <c r="O47" i="82"/>
  <c r="R46" i="82"/>
  <c r="T46" i="82" s="1"/>
  <c r="AA46" i="82" s="1"/>
  <c r="Q46" i="82"/>
  <c r="O46" i="82"/>
  <c r="AF45" i="82"/>
  <c r="AF57" i="82" s="1"/>
  <c r="AA45" i="82"/>
  <c r="Q45" i="82"/>
  <c r="R45" i="82" s="1"/>
  <c r="T45" i="82" s="1"/>
  <c r="U45" i="82" s="1"/>
  <c r="O45" i="82"/>
  <c r="R44" i="82"/>
  <c r="Q44" i="82"/>
  <c r="O44" i="82"/>
  <c r="U43" i="82"/>
  <c r="R43" i="82"/>
  <c r="T43" i="82" s="1"/>
  <c r="AA43" i="82" s="1"/>
  <c r="Q43" i="82"/>
  <c r="O43" i="82"/>
  <c r="T42" i="82"/>
  <c r="Q42" i="82"/>
  <c r="R42" i="82" s="1"/>
  <c r="O42" i="82"/>
  <c r="R41" i="82"/>
  <c r="T41" i="82" s="1"/>
  <c r="Q41" i="82"/>
  <c r="O41" i="82"/>
  <c r="Q40" i="82"/>
  <c r="R40" i="82" s="1"/>
  <c r="O40" i="82"/>
  <c r="T39" i="82"/>
  <c r="AD39" i="82" s="1"/>
  <c r="Q39" i="82"/>
  <c r="R39" i="82" s="1"/>
  <c r="O39" i="82"/>
  <c r="T38" i="82"/>
  <c r="R38" i="82"/>
  <c r="Q38" i="82"/>
  <c r="O38" i="82"/>
  <c r="O57" i="82" s="1"/>
  <c r="R37" i="82"/>
  <c r="Q37" i="82"/>
  <c r="O37" i="82"/>
  <c r="Q36" i="82"/>
  <c r="R36" i="82" s="1"/>
  <c r="AC36" i="82" s="1"/>
  <c r="O36" i="82"/>
  <c r="Q35" i="82"/>
  <c r="R35" i="82" s="1"/>
  <c r="O35" i="82"/>
  <c r="Z190" i="81"/>
  <c r="Y190" i="81"/>
  <c r="M189" i="81"/>
  <c r="K189" i="81"/>
  <c r="J189" i="81"/>
  <c r="I189" i="81"/>
  <c r="W188" i="81"/>
  <c r="V188" i="81"/>
  <c r="K188" i="81"/>
  <c r="J188" i="81"/>
  <c r="I188" i="81"/>
  <c r="M188" i="81" s="1"/>
  <c r="X186" i="81"/>
  <c r="X188" i="81" s="1"/>
  <c r="S186" i="81"/>
  <c r="S185" i="81"/>
  <c r="W185" i="81" s="1"/>
  <c r="AD181" i="81"/>
  <c r="S181" i="81"/>
  <c r="Q181" i="81"/>
  <c r="P181" i="81"/>
  <c r="P180" i="81"/>
  <c r="Q180" i="81" s="1"/>
  <c r="AC179" i="81"/>
  <c r="S179" i="81"/>
  <c r="Q179" i="81"/>
  <c r="P179" i="81"/>
  <c r="N179" i="81"/>
  <c r="Q178" i="81"/>
  <c r="S178" i="81" s="1"/>
  <c r="P178" i="81"/>
  <c r="N177" i="81"/>
  <c r="P177" i="81" s="1"/>
  <c r="Q177" i="81" s="1"/>
  <c r="P176" i="81"/>
  <c r="Q176" i="81" s="1"/>
  <c r="Q161" i="81"/>
  <c r="Q160" i="81"/>
  <c r="Z157" i="81"/>
  <c r="Y157" i="81"/>
  <c r="K156" i="81"/>
  <c r="J156" i="81"/>
  <c r="I156" i="81"/>
  <c r="K155" i="81"/>
  <c r="M155" i="81" s="1"/>
  <c r="J155" i="81"/>
  <c r="I155" i="81"/>
  <c r="S153" i="81"/>
  <c r="X153" i="81" s="1"/>
  <c r="X155" i="81" s="1"/>
  <c r="S152" i="81"/>
  <c r="W152" i="81" s="1"/>
  <c r="W155" i="81" s="1"/>
  <c r="Q148" i="81"/>
  <c r="P148" i="81"/>
  <c r="P147" i="81"/>
  <c r="Q147" i="81" s="1"/>
  <c r="Q146" i="81"/>
  <c r="S146" i="81" s="1"/>
  <c r="P146" i="81"/>
  <c r="Q145" i="81"/>
  <c r="S145" i="81" s="1"/>
  <c r="P145" i="81"/>
  <c r="P144" i="81"/>
  <c r="Q144" i="81" s="1"/>
  <c r="S144" i="81" s="1"/>
  <c r="Q143" i="81"/>
  <c r="P143" i="81"/>
  <c r="P142" i="81"/>
  <c r="Q142" i="81" s="1"/>
  <c r="N142" i="81"/>
  <c r="Q141" i="81"/>
  <c r="S141" i="81" s="1"/>
  <c r="Y141" i="81" s="1"/>
  <c r="P141" i="81"/>
  <c r="Q140" i="81"/>
  <c r="N140" i="81"/>
  <c r="P140" i="81" s="1"/>
  <c r="P139" i="81"/>
  <c r="Q139" i="81" s="1"/>
  <c r="Q129" i="81"/>
  <c r="Q128" i="81"/>
  <c r="Z126" i="81"/>
  <c r="Y126" i="81"/>
  <c r="K125" i="81"/>
  <c r="J125" i="81"/>
  <c r="I125" i="81"/>
  <c r="M125" i="81" s="1"/>
  <c r="V124" i="81"/>
  <c r="K124" i="81"/>
  <c r="J124" i="81"/>
  <c r="I124" i="81"/>
  <c r="S122" i="81"/>
  <c r="X122" i="81" s="1"/>
  <c r="X124" i="81" s="1"/>
  <c r="W121" i="81"/>
  <c r="W124" i="81" s="1"/>
  <c r="S121" i="81"/>
  <c r="Q117" i="81"/>
  <c r="P117" i="81"/>
  <c r="T116" i="81"/>
  <c r="P116" i="81"/>
  <c r="Q116" i="81" s="1"/>
  <c r="S116" i="81" s="1"/>
  <c r="Q115" i="81"/>
  <c r="P115" i="81"/>
  <c r="U114" i="81"/>
  <c r="P114" i="81"/>
  <c r="Q114" i="81" s="1"/>
  <c r="S114" i="81" s="1"/>
  <c r="AD114" i="81" s="1"/>
  <c r="P113" i="81"/>
  <c r="Q113" i="81" s="1"/>
  <c r="P112" i="81"/>
  <c r="Q112" i="81" s="1"/>
  <c r="N112" i="81"/>
  <c r="P111" i="81"/>
  <c r="Q111" i="81" s="1"/>
  <c r="S111" i="81" s="1"/>
  <c r="S110" i="81"/>
  <c r="Q110" i="81"/>
  <c r="P110" i="81"/>
  <c r="N109" i="81"/>
  <c r="P109" i="81" s="1"/>
  <c r="Q109" i="81" s="1"/>
  <c r="P108" i="81"/>
  <c r="Q108" i="81" s="1"/>
  <c r="Q91" i="81"/>
  <c r="Q90" i="81"/>
  <c r="Z87" i="81"/>
  <c r="Z88" i="81" s="1"/>
  <c r="Y87" i="81"/>
  <c r="L86" i="81"/>
  <c r="K86" i="81"/>
  <c r="J86" i="81"/>
  <c r="I86" i="81"/>
  <c r="M86" i="81" s="1"/>
  <c r="AE85" i="81"/>
  <c r="K85" i="81"/>
  <c r="J85" i="81"/>
  <c r="M85" i="81" s="1"/>
  <c r="Y88" i="81" s="1"/>
  <c r="I85" i="81"/>
  <c r="X83" i="81"/>
  <c r="X85" i="81" s="1"/>
  <c r="S83" i="81"/>
  <c r="W82" i="81"/>
  <c r="W85" i="81" s="1"/>
  <c r="S82" i="81"/>
  <c r="AG78" i="81"/>
  <c r="AG85" i="81" s="1"/>
  <c r="P78" i="81"/>
  <c r="Q78" i="81" s="1"/>
  <c r="P77" i="81"/>
  <c r="Q77" i="81" s="1"/>
  <c r="AH76" i="81"/>
  <c r="AH85" i="81" s="1"/>
  <c r="P76" i="81"/>
  <c r="Q76" i="81" s="1"/>
  <c r="S75" i="81"/>
  <c r="T75" i="81" s="1"/>
  <c r="Z75" i="81" s="1"/>
  <c r="Q75" i="81"/>
  <c r="AE75" i="81" s="1"/>
  <c r="P75" i="81"/>
  <c r="Q74" i="81"/>
  <c r="P74" i="81"/>
  <c r="S73" i="81"/>
  <c r="Z73" i="81" s="1"/>
  <c r="Q73" i="81"/>
  <c r="P73" i="81"/>
  <c r="AC72" i="81"/>
  <c r="P72" i="81"/>
  <c r="Q72" i="81" s="1"/>
  <c r="S72" i="81" s="1"/>
  <c r="T72" i="81" s="1"/>
  <c r="N72" i="81"/>
  <c r="P71" i="81"/>
  <c r="Q71" i="81" s="1"/>
  <c r="S70" i="81"/>
  <c r="Q70" i="81"/>
  <c r="N70" i="81"/>
  <c r="P70" i="81" s="1"/>
  <c r="P69" i="81"/>
  <c r="Q69" i="81" s="1"/>
  <c r="Q58" i="81"/>
  <c r="Q57" i="81"/>
  <c r="Z55" i="81"/>
  <c r="Z56" i="81" s="1"/>
  <c r="Y55" i="81"/>
  <c r="L54" i="81"/>
  <c r="K54" i="81"/>
  <c r="J54" i="81"/>
  <c r="I54" i="81"/>
  <c r="M54" i="81" s="1"/>
  <c r="V53" i="81"/>
  <c r="K53" i="81"/>
  <c r="J53" i="81"/>
  <c r="I53" i="81"/>
  <c r="M53" i="81" s="1"/>
  <c r="Y56" i="81" s="1"/>
  <c r="S51" i="81"/>
  <c r="X51" i="81" s="1"/>
  <c r="X53" i="81" s="1"/>
  <c r="S50" i="81"/>
  <c r="W50" i="81" s="1"/>
  <c r="W53" i="81" s="1"/>
  <c r="S46" i="81"/>
  <c r="P46" i="81"/>
  <c r="Q46" i="81" s="1"/>
  <c r="P45" i="81"/>
  <c r="Q45" i="81" s="1"/>
  <c r="P44" i="81"/>
  <c r="Q44" i="81" s="1"/>
  <c r="S44" i="81" s="1"/>
  <c r="AD43" i="81"/>
  <c r="P43" i="81"/>
  <c r="Q43" i="81" s="1"/>
  <c r="S43" i="81" s="1"/>
  <c r="Y43" i="81" s="1"/>
  <c r="S42" i="81"/>
  <c r="P42" i="81"/>
  <c r="Q42" i="81" s="1"/>
  <c r="P41" i="81"/>
  <c r="Q41" i="81" s="1"/>
  <c r="N41" i="81"/>
  <c r="P40" i="81"/>
  <c r="Q40" i="81" s="1"/>
  <c r="P39" i="81"/>
  <c r="Q39" i="81" s="1"/>
  <c r="S39" i="81" s="1"/>
  <c r="Q38" i="81"/>
  <c r="P38" i="81"/>
  <c r="N37" i="81"/>
  <c r="P37" i="81" s="1"/>
  <c r="Q37" i="81" s="1"/>
  <c r="S36" i="81"/>
  <c r="N36" i="81"/>
  <c r="P36" i="81" s="1"/>
  <c r="Q36" i="81" s="1"/>
  <c r="S35" i="81"/>
  <c r="Q35" i="81"/>
  <c r="P35" i="81"/>
  <c r="AB230" i="80"/>
  <c r="AB231" i="80" s="1"/>
  <c r="AA230" i="80"/>
  <c r="AC229" i="80"/>
  <c r="M229" i="80"/>
  <c r="K229" i="80"/>
  <c r="J229" i="80"/>
  <c r="I229" i="80"/>
  <c r="AG228" i="80"/>
  <c r="U228" i="80"/>
  <c r="Q230" i="80" s="1"/>
  <c r="K228" i="80"/>
  <c r="J228" i="80"/>
  <c r="I228" i="80"/>
  <c r="M228" i="80" s="1"/>
  <c r="AA231" i="80" s="1"/>
  <c r="T226" i="80"/>
  <c r="Z226" i="80" s="1"/>
  <c r="Z228" i="80" s="1"/>
  <c r="T225" i="80"/>
  <c r="X225" i="80" s="1"/>
  <c r="X228" i="80" s="1"/>
  <c r="Q234" i="80" s="1"/>
  <c r="T224" i="80"/>
  <c r="Z224" i="80" s="1"/>
  <c r="T220" i="80"/>
  <c r="Q220" i="80"/>
  <c r="P220" i="80"/>
  <c r="AE218" i="80"/>
  <c r="AE228" i="80" s="1"/>
  <c r="T218" i="80"/>
  <c r="Q218" i="80"/>
  <c r="P218" i="80"/>
  <c r="Q216" i="80"/>
  <c r="P216" i="80"/>
  <c r="Q214" i="80"/>
  <c r="P214" i="80"/>
  <c r="AD213" i="80"/>
  <c r="T213" i="80"/>
  <c r="AB213" i="80" s="1"/>
  <c r="Q213" i="80"/>
  <c r="P213" i="80"/>
  <c r="V212" i="80"/>
  <c r="T212" i="80"/>
  <c r="Q212" i="80"/>
  <c r="P212" i="80"/>
  <c r="AB192" i="80"/>
  <c r="AA192" i="80"/>
  <c r="AC191" i="80" s="1"/>
  <c r="Q192" i="80"/>
  <c r="K191" i="80"/>
  <c r="J191" i="80"/>
  <c r="I191" i="80"/>
  <c r="U190" i="80"/>
  <c r="K190" i="80"/>
  <c r="J190" i="80"/>
  <c r="M190" i="80" s="1"/>
  <c r="AB193" i="80" s="1"/>
  <c r="I190" i="80"/>
  <c r="T188" i="80"/>
  <c r="Z188" i="80" s="1"/>
  <c r="X187" i="80"/>
  <c r="X190" i="80" s="1"/>
  <c r="T187" i="80"/>
  <c r="T186" i="80"/>
  <c r="Z186" i="80" s="1"/>
  <c r="Z190" i="80" s="1"/>
  <c r="Q195" i="80" s="1"/>
  <c r="AH181" i="80"/>
  <c r="AH190" i="80" s="1"/>
  <c r="P181" i="80"/>
  <c r="Q181" i="80" s="1"/>
  <c r="T181" i="80" s="1"/>
  <c r="V181" i="80" s="1"/>
  <c r="Q179" i="80"/>
  <c r="T179" i="80" s="1"/>
  <c r="P179" i="80"/>
  <c r="V177" i="80"/>
  <c r="P177" i="80"/>
  <c r="Q177" i="80" s="1"/>
  <c r="T177" i="80" s="1"/>
  <c r="P176" i="80"/>
  <c r="Q176" i="80" s="1"/>
  <c r="T176" i="80" s="1"/>
  <c r="P174" i="80"/>
  <c r="Q174" i="80" s="1"/>
  <c r="Q173" i="80"/>
  <c r="P173" i="80"/>
  <c r="P171" i="80"/>
  <c r="Q171" i="80" s="1"/>
  <c r="AD170" i="80"/>
  <c r="T170" i="80"/>
  <c r="Q170" i="80"/>
  <c r="P170" i="80"/>
  <c r="Q169" i="80"/>
  <c r="T169" i="80" s="1"/>
  <c r="P169" i="80"/>
  <c r="Q168" i="80"/>
  <c r="P168" i="80"/>
  <c r="T167" i="80"/>
  <c r="Q167" i="80"/>
  <c r="P167" i="80"/>
  <c r="P166" i="80"/>
  <c r="Q166" i="80" s="1"/>
  <c r="R166" i="80" s="1"/>
  <c r="AB150" i="80"/>
  <c r="AB149" i="80"/>
  <c r="AA149" i="80"/>
  <c r="AC148" i="80" s="1"/>
  <c r="Q149" i="80"/>
  <c r="K148" i="80"/>
  <c r="J148" i="80"/>
  <c r="I148" i="80"/>
  <c r="M148" i="80" s="1"/>
  <c r="Y147" i="80"/>
  <c r="U147" i="80"/>
  <c r="K147" i="80"/>
  <c r="J147" i="80"/>
  <c r="I147" i="80"/>
  <c r="M147" i="80" s="1"/>
  <c r="AA150" i="80" s="1"/>
  <c r="Z145" i="80"/>
  <c r="Z147" i="80" s="1"/>
  <c r="T145" i="80"/>
  <c r="X144" i="80"/>
  <c r="X147" i="80" s="1"/>
  <c r="Q153" i="80" s="1"/>
  <c r="T144" i="80"/>
  <c r="Z143" i="80"/>
  <c r="T143" i="80"/>
  <c r="T138" i="80"/>
  <c r="Q138" i="80"/>
  <c r="P138" i="80"/>
  <c r="T136" i="80"/>
  <c r="P136" i="80"/>
  <c r="Q136" i="80" s="1"/>
  <c r="T134" i="80"/>
  <c r="W134" i="80" s="1"/>
  <c r="Q134" i="80"/>
  <c r="P134" i="80"/>
  <c r="Q132" i="80"/>
  <c r="P132" i="80"/>
  <c r="T131" i="80"/>
  <c r="Q131" i="80"/>
  <c r="P131" i="80"/>
  <c r="Q129" i="80"/>
  <c r="T129" i="80" s="1"/>
  <c r="P129" i="80"/>
  <c r="Q128" i="80"/>
  <c r="T128" i="80" s="1"/>
  <c r="P128" i="80"/>
  <c r="Q127" i="80"/>
  <c r="P127" i="80"/>
  <c r="P126" i="80"/>
  <c r="Q126" i="80" s="1"/>
  <c r="R126" i="80" s="1"/>
  <c r="P125" i="80"/>
  <c r="Q125" i="80" s="1"/>
  <c r="Q108" i="80"/>
  <c r="AB104" i="80"/>
  <c r="AA104" i="80"/>
  <c r="Q104" i="80"/>
  <c r="AC103" i="80"/>
  <c r="L103" i="80"/>
  <c r="K103" i="80"/>
  <c r="J103" i="80"/>
  <c r="I103" i="80"/>
  <c r="M103" i="80" s="1"/>
  <c r="Z102" i="80"/>
  <c r="U102" i="80"/>
  <c r="L102" i="80"/>
  <c r="K102" i="80"/>
  <c r="J102" i="80"/>
  <c r="I102" i="80"/>
  <c r="M102" i="80" s="1"/>
  <c r="AA105" i="80" s="1"/>
  <c r="Z100" i="80"/>
  <c r="T100" i="80"/>
  <c r="T99" i="80"/>
  <c r="X99" i="80" s="1"/>
  <c r="X102" i="80" s="1"/>
  <c r="Y98" i="80"/>
  <c r="Y102" i="80" s="1"/>
  <c r="T98" i="80"/>
  <c r="P93" i="80"/>
  <c r="Q93" i="80" s="1"/>
  <c r="Q91" i="80"/>
  <c r="P91" i="80"/>
  <c r="T90" i="80"/>
  <c r="P90" i="80"/>
  <c r="Q90" i="80" s="1"/>
  <c r="Q89" i="80"/>
  <c r="T89" i="80" s="1"/>
  <c r="P89" i="80"/>
  <c r="T87" i="80"/>
  <c r="Q87" i="80"/>
  <c r="P87" i="80"/>
  <c r="T86" i="80"/>
  <c r="Q86" i="80"/>
  <c r="P86" i="80"/>
  <c r="P84" i="80"/>
  <c r="Q84" i="80" s="1"/>
  <c r="T83" i="80"/>
  <c r="Q83" i="80"/>
  <c r="P83" i="80"/>
  <c r="P81" i="80"/>
  <c r="Q81" i="80" s="1"/>
  <c r="T81" i="80" s="1"/>
  <c r="T80" i="80"/>
  <c r="Q80" i="80"/>
  <c r="P80" i="80"/>
  <c r="P79" i="80"/>
  <c r="Q79" i="80" s="1"/>
  <c r="T79" i="80" s="1"/>
  <c r="T78" i="80"/>
  <c r="P78" i="80"/>
  <c r="Q78" i="80" s="1"/>
  <c r="R77" i="80" s="1"/>
  <c r="T77" i="80"/>
  <c r="Q77" i="80"/>
  <c r="P77" i="80"/>
  <c r="P76" i="80"/>
  <c r="Q76" i="80" s="1"/>
  <c r="AB60" i="80"/>
  <c r="AB61" i="80" s="1"/>
  <c r="AA60" i="80"/>
  <c r="L59" i="80"/>
  <c r="K59" i="80"/>
  <c r="J59" i="80"/>
  <c r="I59" i="80"/>
  <c r="M59" i="80" s="1"/>
  <c r="Y58" i="80"/>
  <c r="Q65" i="80" s="1"/>
  <c r="U58" i="80"/>
  <c r="Q60" i="80" s="1"/>
  <c r="M58" i="80"/>
  <c r="AA61" i="80" s="1"/>
  <c r="L58" i="80"/>
  <c r="K58" i="80"/>
  <c r="J58" i="80"/>
  <c r="I58" i="80"/>
  <c r="T56" i="80"/>
  <c r="Z56" i="80" s="1"/>
  <c r="Z58" i="80" s="1"/>
  <c r="Q63" i="80" s="1"/>
  <c r="T55" i="80"/>
  <c r="X55" i="80" s="1"/>
  <c r="X58" i="80" s="1"/>
  <c r="Q64" i="80" s="1"/>
  <c r="T54" i="80"/>
  <c r="Y54" i="80" s="1"/>
  <c r="Q51" i="80"/>
  <c r="P51" i="80"/>
  <c r="P48" i="80"/>
  <c r="Q48" i="80" s="1"/>
  <c r="Q47" i="80"/>
  <c r="T47" i="80" s="1"/>
  <c r="P47" i="80"/>
  <c r="Q46" i="80"/>
  <c r="P46" i="80"/>
  <c r="P43" i="80"/>
  <c r="Q43" i="80" s="1"/>
  <c r="P41" i="80"/>
  <c r="Q41" i="80" s="1"/>
  <c r="P40" i="80"/>
  <c r="Q40" i="80" s="1"/>
  <c r="Q38" i="80"/>
  <c r="P38" i="80"/>
  <c r="P37" i="80"/>
  <c r="Q37" i="80" s="1"/>
  <c r="P36" i="80"/>
  <c r="Q36" i="80" s="1"/>
  <c r="AB35" i="80"/>
  <c r="T35" i="80"/>
  <c r="AD35" i="80" s="1"/>
  <c r="Q35" i="80"/>
  <c r="P35" i="80"/>
  <c r="P34" i="80"/>
  <c r="Q34" i="80" s="1"/>
  <c r="A1" i="80"/>
  <c r="Q173" i="79"/>
  <c r="Q172" i="79"/>
  <c r="Z170" i="79"/>
  <c r="Z171" i="79" s="1"/>
  <c r="Y170" i="79"/>
  <c r="L169" i="79"/>
  <c r="K169" i="79"/>
  <c r="J169" i="79"/>
  <c r="M169" i="79" s="1"/>
  <c r="I169" i="79"/>
  <c r="AD168" i="79"/>
  <c r="AA168" i="79"/>
  <c r="W168" i="79"/>
  <c r="V168" i="79"/>
  <c r="M168" i="79"/>
  <c r="J168" i="79"/>
  <c r="I168" i="79"/>
  <c r="S166" i="79"/>
  <c r="X166" i="79" s="1"/>
  <c r="X168" i="79" s="1"/>
  <c r="W165" i="79"/>
  <c r="N161" i="79"/>
  <c r="P161" i="79" s="1"/>
  <c r="Q161" i="79" s="1"/>
  <c r="P160" i="79"/>
  <c r="Q160" i="79" s="1"/>
  <c r="S160" i="79" s="1"/>
  <c r="P159" i="79"/>
  <c r="Q159" i="79" s="1"/>
  <c r="P158" i="79"/>
  <c r="Q158" i="79" s="1"/>
  <c r="Q143" i="79"/>
  <c r="Z140" i="79"/>
  <c r="Y140" i="79"/>
  <c r="L139" i="79"/>
  <c r="K139" i="79"/>
  <c r="J139" i="79"/>
  <c r="M139" i="79" s="1"/>
  <c r="I139" i="79"/>
  <c r="X138" i="79"/>
  <c r="W138" i="79"/>
  <c r="V138" i="79"/>
  <c r="K138" i="79"/>
  <c r="J138" i="79"/>
  <c r="I138" i="79"/>
  <c r="X136" i="79"/>
  <c r="S136" i="79"/>
  <c r="Q131" i="79"/>
  <c r="S131" i="79" s="1"/>
  <c r="P131" i="79"/>
  <c r="N131" i="79"/>
  <c r="T130" i="79"/>
  <c r="P130" i="79"/>
  <c r="Q130" i="79" s="1"/>
  <c r="S130" i="79" s="1"/>
  <c r="Z130" i="79" s="1"/>
  <c r="S129" i="79"/>
  <c r="P129" i="79"/>
  <c r="Q129" i="79" s="1"/>
  <c r="P128" i="79"/>
  <c r="Q128" i="79" s="1"/>
  <c r="P127" i="79"/>
  <c r="Q127" i="79" s="1"/>
  <c r="S126" i="79"/>
  <c r="P126" i="79"/>
  <c r="Q126" i="79" s="1"/>
  <c r="Q116" i="79"/>
  <c r="Q115" i="79"/>
  <c r="Z113" i="79"/>
  <c r="Y113" i="79"/>
  <c r="K112" i="79"/>
  <c r="M112" i="79" s="1"/>
  <c r="J112" i="79"/>
  <c r="I112" i="79"/>
  <c r="X111" i="79"/>
  <c r="W111" i="79"/>
  <c r="V111" i="79"/>
  <c r="K111" i="79"/>
  <c r="J111" i="79"/>
  <c r="I111" i="79"/>
  <c r="X109" i="79"/>
  <c r="S109" i="79"/>
  <c r="N104" i="79"/>
  <c r="P104" i="79" s="1"/>
  <c r="Q104" i="79" s="1"/>
  <c r="S104" i="79" s="1"/>
  <c r="Y104" i="79" s="1"/>
  <c r="T103" i="79"/>
  <c r="S103" i="79"/>
  <c r="AD103" i="79" s="1"/>
  <c r="AD111" i="79" s="1"/>
  <c r="P103" i="79"/>
  <c r="Q103" i="79" s="1"/>
  <c r="P102" i="79"/>
  <c r="Q102" i="79" s="1"/>
  <c r="P101" i="79"/>
  <c r="Q101" i="79" s="1"/>
  <c r="S101" i="79" s="1"/>
  <c r="P100" i="79"/>
  <c r="Q100" i="79" s="1"/>
  <c r="S100" i="79" s="1"/>
  <c r="Z99" i="79"/>
  <c r="S99" i="79"/>
  <c r="AB99" i="79" s="1"/>
  <c r="P99" i="79"/>
  <c r="Q99" i="79" s="1"/>
  <c r="Q98" i="79"/>
  <c r="S98" i="79" s="1"/>
  <c r="P98" i="79"/>
  <c r="Q80" i="79"/>
  <c r="Q79" i="79"/>
  <c r="Z77" i="79"/>
  <c r="Y77" i="79"/>
  <c r="M76" i="79"/>
  <c r="L76" i="79"/>
  <c r="K76" i="79"/>
  <c r="J76" i="79"/>
  <c r="I76" i="79"/>
  <c r="X75" i="79"/>
  <c r="W75" i="79"/>
  <c r="V75" i="79"/>
  <c r="K75" i="79"/>
  <c r="J75" i="79"/>
  <c r="I75" i="79"/>
  <c r="X73" i="79"/>
  <c r="S73" i="79"/>
  <c r="P68" i="79"/>
  <c r="Q68" i="79" s="1"/>
  <c r="N68" i="79"/>
  <c r="S67" i="79"/>
  <c r="AD67" i="79" s="1"/>
  <c r="AD75" i="79" s="1"/>
  <c r="Q67" i="79"/>
  <c r="P67" i="79"/>
  <c r="P66" i="79"/>
  <c r="Q66" i="79" s="1"/>
  <c r="P65" i="79"/>
  <c r="Q65" i="79" s="1"/>
  <c r="P64" i="79"/>
  <c r="Q64" i="79" s="1"/>
  <c r="AB63" i="79"/>
  <c r="Z63" i="79"/>
  <c r="P63" i="79"/>
  <c r="Q63" i="79" s="1"/>
  <c r="S63" i="79" s="1"/>
  <c r="T63" i="79" s="1"/>
  <c r="P62" i="79"/>
  <c r="Q62" i="79" s="1"/>
  <c r="Z49" i="79"/>
  <c r="Y49" i="79"/>
  <c r="L48" i="79"/>
  <c r="K48" i="79"/>
  <c r="J48" i="79"/>
  <c r="I48" i="79"/>
  <c r="M48" i="79" s="1"/>
  <c r="W47" i="79"/>
  <c r="V47" i="79"/>
  <c r="K47" i="79"/>
  <c r="J47" i="79"/>
  <c r="M47" i="79" s="1"/>
  <c r="Y50" i="79" s="1"/>
  <c r="I47" i="79"/>
  <c r="X45" i="79"/>
  <c r="X47" i="79" s="1"/>
  <c r="S45" i="79"/>
  <c r="P42" i="79"/>
  <c r="Q42" i="79" s="1"/>
  <c r="N42" i="79"/>
  <c r="Q41" i="79"/>
  <c r="P41" i="79"/>
  <c r="P40" i="79"/>
  <c r="Q40" i="79" s="1"/>
  <c r="S39" i="79"/>
  <c r="Q39" i="79"/>
  <c r="P39" i="79"/>
  <c r="S38" i="79"/>
  <c r="Q38" i="79"/>
  <c r="P38" i="79"/>
  <c r="P37" i="79"/>
  <c r="Q37" i="79" s="1"/>
  <c r="S37" i="79" s="1"/>
  <c r="S36" i="79"/>
  <c r="T36" i="79" s="1"/>
  <c r="P36" i="79"/>
  <c r="Q36" i="79" s="1"/>
  <c r="P35" i="79"/>
  <c r="Q35" i="79" s="1"/>
  <c r="S35" i="79" s="1"/>
  <c r="Y35" i="79" s="1"/>
  <c r="AA168" i="78"/>
  <c r="Z168" i="78"/>
  <c r="L167" i="78"/>
  <c r="K167" i="78"/>
  <c r="J167" i="78"/>
  <c r="M167" i="78" s="1"/>
  <c r="I167" i="78"/>
  <c r="AD166" i="78"/>
  <c r="V166" i="78"/>
  <c r="K166" i="78"/>
  <c r="I166" i="78"/>
  <c r="M166" i="78" s="1"/>
  <c r="Z169" i="78" s="1"/>
  <c r="T164" i="78"/>
  <c r="Y164" i="78" s="1"/>
  <c r="Y166" i="78" s="1"/>
  <c r="T163" i="78"/>
  <c r="X163" i="78" s="1"/>
  <c r="X166" i="78" s="1"/>
  <c r="P159" i="78"/>
  <c r="Q159" i="78" s="1"/>
  <c r="N159" i="78"/>
  <c r="P158" i="78"/>
  <c r="Q158" i="78" s="1"/>
  <c r="Z157" i="78"/>
  <c r="T157" i="78"/>
  <c r="Q157" i="78"/>
  <c r="P157" i="78"/>
  <c r="P156" i="78"/>
  <c r="Q156" i="78" s="1"/>
  <c r="Q155" i="78"/>
  <c r="T155" i="78" s="1"/>
  <c r="P155" i="78"/>
  <c r="AA154" i="78"/>
  <c r="AA166" i="78" s="1"/>
  <c r="T154" i="78"/>
  <c r="Q154" i="78"/>
  <c r="P154" i="78"/>
  <c r="Q135" i="78"/>
  <c r="AA134" i="78"/>
  <c r="AA135" i="78" s="1"/>
  <c r="Z134" i="78"/>
  <c r="Z135" i="78" s="1"/>
  <c r="L133" i="78"/>
  <c r="K133" i="78"/>
  <c r="J133" i="78"/>
  <c r="I133" i="78"/>
  <c r="M133" i="78" s="1"/>
  <c r="AD132" i="78"/>
  <c r="V132" i="78"/>
  <c r="K132" i="78"/>
  <c r="M132" i="78" s="1"/>
  <c r="I132" i="78"/>
  <c r="T130" i="78"/>
  <c r="Y130" i="78" s="1"/>
  <c r="Y132" i="78" s="1"/>
  <c r="X129" i="78"/>
  <c r="X132" i="78" s="1"/>
  <c r="T129" i="78"/>
  <c r="P125" i="78"/>
  <c r="Q125" i="78" s="1"/>
  <c r="N125" i="78"/>
  <c r="Q124" i="78"/>
  <c r="P124" i="78"/>
  <c r="P123" i="78"/>
  <c r="Q123" i="78" s="1"/>
  <c r="P122" i="78"/>
  <c r="Q122" i="78" s="1"/>
  <c r="Q121" i="78"/>
  <c r="R121" i="78" s="1"/>
  <c r="P121" i="78"/>
  <c r="Q120" i="78"/>
  <c r="P120" i="78"/>
  <c r="Z106" i="78"/>
  <c r="Q106" i="78"/>
  <c r="AA105" i="78"/>
  <c r="Z105" i="78"/>
  <c r="L104" i="78"/>
  <c r="K104" i="78"/>
  <c r="J104" i="78"/>
  <c r="I104" i="78"/>
  <c r="M104" i="78" s="1"/>
  <c r="W103" i="78"/>
  <c r="Q107" i="78" s="1"/>
  <c r="V103" i="78"/>
  <c r="K103" i="78"/>
  <c r="M103" i="78" s="1"/>
  <c r="AA106" i="78" s="1"/>
  <c r="I103" i="78"/>
  <c r="T101" i="78"/>
  <c r="Y101" i="78" s="1"/>
  <c r="Y103" i="78" s="1"/>
  <c r="X100" i="78"/>
  <c r="X103" i="78" s="1"/>
  <c r="T100" i="78"/>
  <c r="Q99" i="78"/>
  <c r="T99" i="78" s="1"/>
  <c r="P99" i="78"/>
  <c r="R98" i="78"/>
  <c r="P98" i="78"/>
  <c r="Q98" i="78" s="1"/>
  <c r="P97" i="78"/>
  <c r="Q97" i="78" s="1"/>
  <c r="Z96" i="78"/>
  <c r="T96" i="78"/>
  <c r="Q96" i="78"/>
  <c r="P96" i="78"/>
  <c r="R95" i="78"/>
  <c r="P95" i="78"/>
  <c r="Q95" i="78" s="1"/>
  <c r="T95" i="78" s="1"/>
  <c r="AA75" i="78"/>
  <c r="Z75" i="78"/>
  <c r="L74" i="78"/>
  <c r="K74" i="78"/>
  <c r="J74" i="78"/>
  <c r="I74" i="78"/>
  <c r="M74" i="78" s="1"/>
  <c r="X73" i="78"/>
  <c r="V73" i="78"/>
  <c r="M73" i="78"/>
  <c r="Z76" i="78" s="1"/>
  <c r="K73" i="78"/>
  <c r="I73" i="78"/>
  <c r="Y71" i="78"/>
  <c r="Y73" i="78" s="1"/>
  <c r="Q78" i="78" s="1"/>
  <c r="T71" i="78"/>
  <c r="T70" i="78"/>
  <c r="X70" i="78" s="1"/>
  <c r="Q66" i="78"/>
  <c r="T66" i="78" s="1"/>
  <c r="W66" i="78" s="1"/>
  <c r="P66" i="78"/>
  <c r="N66" i="78"/>
  <c r="T65" i="78"/>
  <c r="P65" i="78"/>
  <c r="Q65" i="78" s="1"/>
  <c r="Q64" i="78"/>
  <c r="R64" i="78" s="1"/>
  <c r="P64" i="78"/>
  <c r="P63" i="78"/>
  <c r="Q63" i="78" s="1"/>
  <c r="P62" i="78"/>
  <c r="Q62" i="78" s="1"/>
  <c r="Q61" i="78"/>
  <c r="R61" i="78" s="1"/>
  <c r="P61" i="78"/>
  <c r="Q48" i="78"/>
  <c r="Q47" i="78"/>
  <c r="AA46" i="78"/>
  <c r="Z46" i="78"/>
  <c r="M45" i="78"/>
  <c r="L45" i="78"/>
  <c r="K45" i="78"/>
  <c r="J45" i="78"/>
  <c r="I45" i="78"/>
  <c r="AF44" i="78"/>
  <c r="AE44" i="78"/>
  <c r="W44" i="78"/>
  <c r="V44" i="78"/>
  <c r="K44" i="78"/>
  <c r="I44" i="78"/>
  <c r="M44" i="78" s="1"/>
  <c r="AA47" i="78" s="1"/>
  <c r="T42" i="78"/>
  <c r="Y42" i="78" s="1"/>
  <c r="Y44" i="78" s="1"/>
  <c r="T41" i="78"/>
  <c r="X41" i="78" s="1"/>
  <c r="X44" i="78" s="1"/>
  <c r="Q50" i="78" s="1"/>
  <c r="P39" i="78"/>
  <c r="Q39" i="78" s="1"/>
  <c r="T39" i="78" s="1"/>
  <c r="P38" i="78"/>
  <c r="Q38" i="78" s="1"/>
  <c r="R37" i="78"/>
  <c r="P37" i="78"/>
  <c r="Q37" i="78" s="1"/>
  <c r="T37" i="78" s="1"/>
  <c r="R36" i="78"/>
  <c r="P36" i="78"/>
  <c r="Q36" i="78" s="1"/>
  <c r="T36" i="78" s="1"/>
  <c r="P35" i="78"/>
  <c r="Q35" i="78" s="1"/>
  <c r="C18" i="78"/>
  <c r="B10" i="78"/>
  <c r="A10" i="78"/>
  <c r="B9" i="78"/>
  <c r="A9" i="78"/>
  <c r="B7" i="78"/>
  <c r="A7" i="78"/>
  <c r="B6" i="78"/>
  <c r="A6" i="78"/>
  <c r="A1" i="78"/>
  <c r="AA169" i="77"/>
  <c r="Z169" i="77"/>
  <c r="M168" i="77"/>
  <c r="L168" i="77"/>
  <c r="K168" i="77"/>
  <c r="J168" i="77"/>
  <c r="I168" i="77"/>
  <c r="V167" i="77"/>
  <c r="M167" i="77"/>
  <c r="K167" i="77"/>
  <c r="I167" i="77"/>
  <c r="T165" i="77"/>
  <c r="Y165" i="77" s="1"/>
  <c r="Y167" i="77" s="1"/>
  <c r="X164" i="77"/>
  <c r="X167" i="77" s="1"/>
  <c r="T164" i="77"/>
  <c r="P161" i="77"/>
  <c r="Q161" i="77" s="1"/>
  <c r="T161" i="77" s="1"/>
  <c r="Z161" i="77" s="1"/>
  <c r="Q160" i="77"/>
  <c r="T160" i="77" s="1"/>
  <c r="P160" i="77"/>
  <c r="N160" i="77"/>
  <c r="P159" i="77"/>
  <c r="Q159" i="77" s="1"/>
  <c r="P158" i="77"/>
  <c r="Q158" i="77" s="1"/>
  <c r="T158" i="77" s="1"/>
  <c r="P157" i="77"/>
  <c r="Q157" i="77" s="1"/>
  <c r="P156" i="77"/>
  <c r="Q156" i="77" s="1"/>
  <c r="Q140" i="77"/>
  <c r="AA137" i="77"/>
  <c r="Z137" i="77"/>
  <c r="Z138" i="77" s="1"/>
  <c r="L136" i="77"/>
  <c r="K136" i="77"/>
  <c r="J136" i="77"/>
  <c r="I136" i="77"/>
  <c r="M136" i="77" s="1"/>
  <c r="V135" i="77"/>
  <c r="M135" i="77"/>
  <c r="K135" i="77"/>
  <c r="I135" i="77"/>
  <c r="T133" i="77"/>
  <c r="Y133" i="77" s="1"/>
  <c r="Y135" i="77" s="1"/>
  <c r="X132" i="77"/>
  <c r="X135" i="77" s="1"/>
  <c r="T132" i="77"/>
  <c r="W129" i="77"/>
  <c r="P129" i="77"/>
  <c r="Q129" i="77" s="1"/>
  <c r="T129" i="77" s="1"/>
  <c r="Z129" i="77" s="1"/>
  <c r="P128" i="77"/>
  <c r="Q128" i="77" s="1"/>
  <c r="N128" i="77"/>
  <c r="P127" i="77"/>
  <c r="Q127" i="77" s="1"/>
  <c r="R126" i="77"/>
  <c r="P126" i="77"/>
  <c r="Q126" i="77" s="1"/>
  <c r="P125" i="77"/>
  <c r="Q125" i="77" s="1"/>
  <c r="P124" i="77"/>
  <c r="Q124" i="77" s="1"/>
  <c r="P123" i="77"/>
  <c r="Q123" i="77" s="1"/>
  <c r="AA107" i="77"/>
  <c r="Z107" i="77"/>
  <c r="L106" i="77"/>
  <c r="K106" i="77"/>
  <c r="J106" i="77"/>
  <c r="I106" i="77"/>
  <c r="M106" i="77" s="1"/>
  <c r="W105" i="77"/>
  <c r="V105" i="77"/>
  <c r="K105" i="77"/>
  <c r="I105" i="77"/>
  <c r="M105" i="77" s="1"/>
  <c r="Z108" i="77" s="1"/>
  <c r="Y103" i="77"/>
  <c r="Y105" i="77" s="1"/>
  <c r="T103" i="77"/>
  <c r="T102" i="77"/>
  <c r="X102" i="77" s="1"/>
  <c r="X105" i="77" s="1"/>
  <c r="Q100" i="77"/>
  <c r="T100" i="77" s="1"/>
  <c r="P100" i="77"/>
  <c r="Z99" i="77"/>
  <c r="T99" i="77"/>
  <c r="P99" i="77"/>
  <c r="Q99" i="77" s="1"/>
  <c r="R98" i="77"/>
  <c r="P98" i="77"/>
  <c r="Q98" i="77" s="1"/>
  <c r="P97" i="77"/>
  <c r="Q97" i="77" s="1"/>
  <c r="P96" i="77"/>
  <c r="Q96" i="77" s="1"/>
  <c r="T96" i="77" s="1"/>
  <c r="Q78" i="77"/>
  <c r="AA75" i="77"/>
  <c r="Z75" i="77"/>
  <c r="L74" i="77"/>
  <c r="K74" i="77"/>
  <c r="J74" i="77"/>
  <c r="M74" i="77" s="1"/>
  <c r="I74" i="77"/>
  <c r="V73" i="77"/>
  <c r="K73" i="77"/>
  <c r="I73" i="77"/>
  <c r="T71" i="77"/>
  <c r="Y71" i="77" s="1"/>
  <c r="Y73" i="77" s="1"/>
  <c r="X70" i="77"/>
  <c r="X73" i="77" s="1"/>
  <c r="T70" i="77"/>
  <c r="Q67" i="77"/>
  <c r="P67" i="77"/>
  <c r="Q66" i="77"/>
  <c r="P66" i="77"/>
  <c r="N66" i="77"/>
  <c r="T65" i="77"/>
  <c r="P65" i="77"/>
  <c r="Q65" i="77" s="1"/>
  <c r="Q64" i="77"/>
  <c r="R64" i="77" s="1"/>
  <c r="P64" i="77"/>
  <c r="P63" i="77"/>
  <c r="Q63" i="77" s="1"/>
  <c r="Q73" i="77" s="1"/>
  <c r="P62" i="77"/>
  <c r="Q62" i="77" s="1"/>
  <c r="Q61" i="77"/>
  <c r="P61" i="77"/>
  <c r="Q60" i="77"/>
  <c r="P60" i="77"/>
  <c r="Z47" i="77"/>
  <c r="Q47" i="77"/>
  <c r="AA46" i="77"/>
  <c r="Z46" i="77"/>
  <c r="L45" i="77"/>
  <c r="K45" i="77"/>
  <c r="J45" i="77"/>
  <c r="I45" i="77"/>
  <c r="M45" i="77" s="1"/>
  <c r="X44" i="77"/>
  <c r="W44" i="77"/>
  <c r="Q48" i="77" s="1"/>
  <c r="V44" i="77"/>
  <c r="M44" i="77"/>
  <c r="AA47" i="77" s="1"/>
  <c r="K44" i="77"/>
  <c r="I44" i="77"/>
  <c r="T42" i="77"/>
  <c r="Y42" i="77" s="1"/>
  <c r="Y44" i="77" s="1"/>
  <c r="X41" i="77"/>
  <c r="T41" i="77"/>
  <c r="AB40" i="77"/>
  <c r="P39" i="77"/>
  <c r="Q39" i="77" s="1"/>
  <c r="P38" i="77"/>
  <c r="Q38" i="77" s="1"/>
  <c r="Q37" i="77"/>
  <c r="P37" i="77"/>
  <c r="P36" i="77"/>
  <c r="Q36" i="77" s="1"/>
  <c r="Q35" i="77"/>
  <c r="P35" i="77"/>
  <c r="Q34" i="77"/>
  <c r="P34" i="77"/>
  <c r="C19" i="77"/>
  <c r="B11" i="77"/>
  <c r="A11" i="77"/>
  <c r="B10" i="77"/>
  <c r="A10" i="77"/>
  <c r="B8" i="77"/>
  <c r="A8" i="77"/>
  <c r="B7" i="77"/>
  <c r="A7" i="77"/>
  <c r="A1" i="77"/>
  <c r="AH175" i="76"/>
  <c r="AA167" i="76"/>
  <c r="AA168" i="76" s="1"/>
  <c r="Z167" i="76"/>
  <c r="L166" i="76"/>
  <c r="K166" i="76"/>
  <c r="J166" i="76"/>
  <c r="I166" i="76"/>
  <c r="V165" i="76"/>
  <c r="M165" i="76"/>
  <c r="Z168" i="76" s="1"/>
  <c r="K165" i="76"/>
  <c r="I165" i="76"/>
  <c r="T163" i="76"/>
  <c r="Y163" i="76" s="1"/>
  <c r="Y165" i="76" s="1"/>
  <c r="X162" i="76"/>
  <c r="X165" i="76" s="1"/>
  <c r="Q171" i="76" s="1"/>
  <c r="T162" i="76"/>
  <c r="T159" i="76"/>
  <c r="AG159" i="76" s="1"/>
  <c r="AG165" i="76" s="1"/>
  <c r="P159" i="76"/>
  <c r="Q159" i="76" s="1"/>
  <c r="N158" i="76"/>
  <c r="P158" i="76" s="1"/>
  <c r="Q158" i="76" s="1"/>
  <c r="N157" i="76"/>
  <c r="P157" i="76" s="1"/>
  <c r="Q157" i="76" s="1"/>
  <c r="P156" i="76"/>
  <c r="Q156" i="76" s="1"/>
  <c r="N156" i="76"/>
  <c r="Q155" i="76"/>
  <c r="P155" i="76"/>
  <c r="N155" i="76"/>
  <c r="N154" i="76"/>
  <c r="P154" i="76" s="1"/>
  <c r="Q154" i="76" s="1"/>
  <c r="Q134" i="76"/>
  <c r="AA133" i="76"/>
  <c r="AA134" i="76" s="1"/>
  <c r="Z133" i="76"/>
  <c r="M132" i="76"/>
  <c r="L132" i="76"/>
  <c r="K132" i="76"/>
  <c r="J132" i="76"/>
  <c r="I132" i="76"/>
  <c r="V131" i="76"/>
  <c r="K131" i="76"/>
  <c r="I131" i="76"/>
  <c r="M131" i="76" s="1"/>
  <c r="T129" i="76"/>
  <c r="Y129" i="76" s="1"/>
  <c r="Y131" i="76" s="1"/>
  <c r="X128" i="76"/>
  <c r="X131" i="76" s="1"/>
  <c r="T128" i="76"/>
  <c r="P125" i="76"/>
  <c r="Q125" i="76" s="1"/>
  <c r="T124" i="76"/>
  <c r="P124" i="76"/>
  <c r="Q124" i="76" s="1"/>
  <c r="N124" i="76"/>
  <c r="N123" i="76"/>
  <c r="P123" i="76" s="1"/>
  <c r="Q123" i="76" s="1"/>
  <c r="R122" i="76"/>
  <c r="N122" i="76"/>
  <c r="P122" i="76" s="1"/>
  <c r="Q122" i="76" s="1"/>
  <c r="P121" i="76"/>
  <c r="Q121" i="76" s="1"/>
  <c r="N121" i="76"/>
  <c r="N120" i="76"/>
  <c r="P120" i="76" s="1"/>
  <c r="Q120" i="76" s="1"/>
  <c r="R119" i="76"/>
  <c r="N119" i="76"/>
  <c r="P119" i="76" s="1"/>
  <c r="Q119" i="76" s="1"/>
  <c r="Q107" i="76"/>
  <c r="AA105" i="76"/>
  <c r="Z105" i="76"/>
  <c r="M104" i="76"/>
  <c r="L104" i="76"/>
  <c r="K104" i="76"/>
  <c r="J104" i="76"/>
  <c r="I104" i="76"/>
  <c r="Y103" i="76"/>
  <c r="Q108" i="76" s="1"/>
  <c r="X103" i="76"/>
  <c r="Q109" i="76" s="1"/>
  <c r="W103" i="76"/>
  <c r="V103" i="76"/>
  <c r="M103" i="76"/>
  <c r="AA106" i="76" s="1"/>
  <c r="K103" i="76"/>
  <c r="I103" i="76"/>
  <c r="Y101" i="76"/>
  <c r="T101" i="76"/>
  <c r="X100" i="76"/>
  <c r="Q98" i="76"/>
  <c r="P98" i="76"/>
  <c r="N98" i="76"/>
  <c r="N97" i="76"/>
  <c r="P97" i="76" s="1"/>
  <c r="Q97" i="76" s="1"/>
  <c r="U96" i="76"/>
  <c r="P96" i="76"/>
  <c r="Q96" i="76" s="1"/>
  <c r="T96" i="76" s="1"/>
  <c r="N96" i="76"/>
  <c r="P95" i="76"/>
  <c r="Q95" i="76" s="1"/>
  <c r="R95" i="76" s="1"/>
  <c r="N95" i="76"/>
  <c r="N94" i="76"/>
  <c r="P94" i="76" s="1"/>
  <c r="Q94" i="76" s="1"/>
  <c r="AA73" i="76"/>
  <c r="Z73" i="76"/>
  <c r="Z74" i="76" s="1"/>
  <c r="L72" i="76"/>
  <c r="K72" i="76"/>
  <c r="J72" i="76"/>
  <c r="I72" i="76"/>
  <c r="M72" i="76" s="1"/>
  <c r="V71" i="76"/>
  <c r="Q74" i="76" s="1"/>
  <c r="K71" i="76"/>
  <c r="I71" i="76"/>
  <c r="M71" i="76" s="1"/>
  <c r="T69" i="76"/>
  <c r="Y69" i="76" s="1"/>
  <c r="Y71" i="76" s="1"/>
  <c r="Q76" i="76" s="1"/>
  <c r="T68" i="76"/>
  <c r="X68" i="76" s="1"/>
  <c r="X71" i="76" s="1"/>
  <c r="P65" i="76"/>
  <c r="Q65" i="76" s="1"/>
  <c r="T65" i="76" s="1"/>
  <c r="Q64" i="76"/>
  <c r="N64" i="76"/>
  <c r="P64" i="76" s="1"/>
  <c r="T63" i="76"/>
  <c r="P63" i="76"/>
  <c r="Q63" i="76" s="1"/>
  <c r="R63" i="76" s="1"/>
  <c r="N63" i="76"/>
  <c r="P62" i="76"/>
  <c r="Q62" i="76" s="1"/>
  <c r="N62" i="76"/>
  <c r="N61" i="76"/>
  <c r="P61" i="76" s="1"/>
  <c r="Q61" i="76" s="1"/>
  <c r="AA60" i="76"/>
  <c r="U60" i="76"/>
  <c r="T60" i="76"/>
  <c r="AC60" i="76" s="1"/>
  <c r="AC71" i="76" s="1"/>
  <c r="R60" i="76"/>
  <c r="P60" i="76"/>
  <c r="Q60" i="76" s="1"/>
  <c r="N60" i="76"/>
  <c r="N59" i="76"/>
  <c r="P59" i="76" s="1"/>
  <c r="Q59" i="76" s="1"/>
  <c r="AA45" i="76"/>
  <c r="Z45" i="76"/>
  <c r="L44" i="76"/>
  <c r="K44" i="76"/>
  <c r="J44" i="76"/>
  <c r="I44" i="76"/>
  <c r="M44" i="76" s="1"/>
  <c r="W43" i="76"/>
  <c r="Q47" i="76" s="1"/>
  <c r="V43" i="76"/>
  <c r="Q46" i="76" s="1"/>
  <c r="K43" i="76"/>
  <c r="I43" i="76"/>
  <c r="T41" i="76"/>
  <c r="Y41" i="76" s="1"/>
  <c r="Y43" i="76" s="1"/>
  <c r="Q48" i="76" s="1"/>
  <c r="X40" i="76"/>
  <c r="X43" i="76" s="1"/>
  <c r="Q49" i="76" s="1"/>
  <c r="T40" i="76"/>
  <c r="Q38" i="76"/>
  <c r="P38" i="76"/>
  <c r="N38" i="76"/>
  <c r="N37" i="76"/>
  <c r="P37" i="76" s="1"/>
  <c r="Q37" i="76" s="1"/>
  <c r="N36" i="76"/>
  <c r="P36" i="76" s="1"/>
  <c r="Q36" i="76" s="1"/>
  <c r="N35" i="76"/>
  <c r="P35" i="76" s="1"/>
  <c r="Q35" i="76" s="1"/>
  <c r="T35" i="76" s="1"/>
  <c r="P34" i="76"/>
  <c r="Q34" i="76" s="1"/>
  <c r="N34" i="76"/>
  <c r="C19" i="76"/>
  <c r="B11" i="76"/>
  <c r="A11" i="76"/>
  <c r="B10" i="76"/>
  <c r="D18" i="76" s="1"/>
  <c r="E18" i="76" s="1"/>
  <c r="A10" i="76"/>
  <c r="B8" i="76"/>
  <c r="A8" i="76"/>
  <c r="B7" i="76"/>
  <c r="A7" i="76"/>
  <c r="A1" i="76"/>
  <c r="AA197" i="75"/>
  <c r="Z197" i="75"/>
  <c r="K196" i="75"/>
  <c r="J196" i="75"/>
  <c r="I196" i="75"/>
  <c r="Y195" i="75"/>
  <c r="Q200" i="75" s="1"/>
  <c r="V195" i="75"/>
  <c r="K195" i="75"/>
  <c r="I195" i="75"/>
  <c r="Y193" i="75"/>
  <c r="T193" i="75"/>
  <c r="T192" i="75"/>
  <c r="X192" i="75" s="1"/>
  <c r="Q192" i="75"/>
  <c r="Q189" i="75"/>
  <c r="T189" i="75" s="1"/>
  <c r="P189" i="75"/>
  <c r="T188" i="75"/>
  <c r="Q188" i="75"/>
  <c r="P188" i="75"/>
  <c r="P187" i="75"/>
  <c r="Q187" i="75" s="1"/>
  <c r="Q186" i="75"/>
  <c r="T186" i="75" s="1"/>
  <c r="N186" i="75"/>
  <c r="P186" i="75" s="1"/>
  <c r="P185" i="75"/>
  <c r="Q185" i="75" s="1"/>
  <c r="Q184" i="75"/>
  <c r="Q195" i="75" s="1"/>
  <c r="P184" i="75"/>
  <c r="Q183" i="75"/>
  <c r="P183" i="75"/>
  <c r="P182" i="75"/>
  <c r="Q182" i="75" s="1"/>
  <c r="Q181" i="75"/>
  <c r="P181" i="75"/>
  <c r="AA161" i="75"/>
  <c r="Z161" i="75"/>
  <c r="L160" i="75"/>
  <c r="K160" i="75"/>
  <c r="J160" i="75"/>
  <c r="M160" i="75" s="1"/>
  <c r="I160" i="75"/>
  <c r="X159" i="75"/>
  <c r="V159" i="75"/>
  <c r="Q162" i="75" s="1"/>
  <c r="L159" i="75"/>
  <c r="K159" i="75"/>
  <c r="J159" i="75"/>
  <c r="M159" i="75" s="1"/>
  <c r="AA162" i="75" s="1"/>
  <c r="I159" i="75"/>
  <c r="Y157" i="75"/>
  <c r="Y159" i="75" s="1"/>
  <c r="T157" i="75"/>
  <c r="Q156" i="75"/>
  <c r="T156" i="75" s="1"/>
  <c r="X156" i="75" s="1"/>
  <c r="AA156" i="75" s="1"/>
  <c r="P153" i="75"/>
  <c r="Q153" i="75" s="1"/>
  <c r="Q152" i="75"/>
  <c r="T152" i="75" s="1"/>
  <c r="P152" i="75"/>
  <c r="Q151" i="75"/>
  <c r="P151" i="75"/>
  <c r="P150" i="75"/>
  <c r="Q150" i="75" s="1"/>
  <c r="Q149" i="75"/>
  <c r="T149" i="75" s="1"/>
  <c r="P149" i="75"/>
  <c r="N148" i="75"/>
  <c r="P148" i="75" s="1"/>
  <c r="Q148" i="75" s="1"/>
  <c r="Q147" i="75"/>
  <c r="T147" i="75" s="1"/>
  <c r="U147" i="75" s="1"/>
  <c r="P147" i="75"/>
  <c r="P146" i="75"/>
  <c r="Q146" i="75" s="1"/>
  <c r="T146" i="75" s="1"/>
  <c r="P145" i="75"/>
  <c r="Q145" i="75" s="1"/>
  <c r="R144" i="75"/>
  <c r="Q144" i="75"/>
  <c r="T144" i="75" s="1"/>
  <c r="AC144" i="75" s="1"/>
  <c r="P144" i="75"/>
  <c r="R143" i="75"/>
  <c r="Q143" i="75"/>
  <c r="P143" i="75"/>
  <c r="P142" i="75"/>
  <c r="Q142" i="75" s="1"/>
  <c r="Q141" i="75"/>
  <c r="P141" i="75"/>
  <c r="Q129" i="75"/>
  <c r="AA127" i="75"/>
  <c r="AA128" i="75" s="1"/>
  <c r="Z127" i="75"/>
  <c r="L126" i="75"/>
  <c r="K126" i="75"/>
  <c r="J126" i="75"/>
  <c r="I126" i="75"/>
  <c r="M126" i="75" s="1"/>
  <c r="AI125" i="75"/>
  <c r="W125" i="75"/>
  <c r="V125" i="75"/>
  <c r="Q128" i="75" s="1"/>
  <c r="K125" i="75"/>
  <c r="I125" i="75"/>
  <c r="M125" i="75" s="1"/>
  <c r="T123" i="75"/>
  <c r="Y123" i="75" s="1"/>
  <c r="Y125" i="75" s="1"/>
  <c r="Q130" i="75" s="1"/>
  <c r="X122" i="75"/>
  <c r="T122" i="75"/>
  <c r="Q122" i="75"/>
  <c r="P118" i="75"/>
  <c r="Q118" i="75" s="1"/>
  <c r="Q117" i="75"/>
  <c r="P117" i="75"/>
  <c r="P116" i="75"/>
  <c r="Q116" i="75" s="1"/>
  <c r="T115" i="75"/>
  <c r="P115" i="75"/>
  <c r="Q115" i="75" s="1"/>
  <c r="Q114" i="75"/>
  <c r="T114" i="75" s="1"/>
  <c r="P114" i="75"/>
  <c r="P113" i="75"/>
  <c r="Q113" i="75" s="1"/>
  <c r="Q112" i="75"/>
  <c r="P112" i="75"/>
  <c r="P111" i="75"/>
  <c r="Q111" i="75" s="1"/>
  <c r="P110" i="75"/>
  <c r="Q110" i="75" s="1"/>
  <c r="P109" i="75"/>
  <c r="Q109" i="75" s="1"/>
  <c r="T109" i="75" s="1"/>
  <c r="P108" i="75"/>
  <c r="Q108" i="75" s="1"/>
  <c r="Q91" i="75"/>
  <c r="Q88" i="75"/>
  <c r="AA87" i="75"/>
  <c r="Z87" i="75"/>
  <c r="L86" i="75"/>
  <c r="K86" i="75"/>
  <c r="J86" i="75"/>
  <c r="M86" i="75" s="1"/>
  <c r="I86" i="75"/>
  <c r="Y85" i="75"/>
  <c r="X85" i="75"/>
  <c r="V85" i="75"/>
  <c r="L85" i="75"/>
  <c r="M85" i="75" s="1"/>
  <c r="K85" i="75"/>
  <c r="J85" i="75"/>
  <c r="I85" i="75"/>
  <c r="Y83" i="75"/>
  <c r="T83" i="75"/>
  <c r="AA82" i="75"/>
  <c r="T82" i="75"/>
  <c r="Q82" i="75"/>
  <c r="AH79" i="75"/>
  <c r="Z79" i="75"/>
  <c r="Q79" i="75"/>
  <c r="T79" i="75" s="1"/>
  <c r="W79" i="75" s="1"/>
  <c r="P79" i="75"/>
  <c r="Q78" i="75"/>
  <c r="P78" i="75"/>
  <c r="Q77" i="75"/>
  <c r="T77" i="75" s="1"/>
  <c r="P77" i="75"/>
  <c r="P76" i="75"/>
  <c r="Q76" i="75" s="1"/>
  <c r="T76" i="75" s="1"/>
  <c r="P75" i="75"/>
  <c r="Q75" i="75" s="1"/>
  <c r="Q74" i="75"/>
  <c r="P74" i="75"/>
  <c r="N74" i="75"/>
  <c r="P73" i="75"/>
  <c r="Q73" i="75" s="1"/>
  <c r="P72" i="75"/>
  <c r="Q72" i="75" s="1"/>
  <c r="P71" i="75"/>
  <c r="Q71" i="75" s="1"/>
  <c r="P70" i="75"/>
  <c r="Q70" i="75" s="1"/>
  <c r="T70" i="75" s="1"/>
  <c r="AC69" i="75"/>
  <c r="T69" i="75"/>
  <c r="Q69" i="75"/>
  <c r="P69" i="75"/>
  <c r="P68" i="75"/>
  <c r="Q68" i="75" s="1"/>
  <c r="T68" i="75" s="1"/>
  <c r="Q67" i="75"/>
  <c r="P67" i="75"/>
  <c r="Q55" i="75"/>
  <c r="Q54" i="75"/>
  <c r="AA53" i="75"/>
  <c r="Z53" i="75"/>
  <c r="L52" i="75"/>
  <c r="K52" i="75"/>
  <c r="J52" i="75"/>
  <c r="I52" i="75"/>
  <c r="M52" i="75" s="1"/>
  <c r="AI51" i="75"/>
  <c r="W51" i="75"/>
  <c r="V51" i="75"/>
  <c r="K51" i="75"/>
  <c r="I51" i="75"/>
  <c r="M51" i="75" s="1"/>
  <c r="Z54" i="75" s="1"/>
  <c r="T49" i="75"/>
  <c r="Y49" i="75" s="1"/>
  <c r="Y51" i="75" s="1"/>
  <c r="Q56" i="75" s="1"/>
  <c r="T48" i="75"/>
  <c r="X48" i="75" s="1"/>
  <c r="AA48" i="75" s="1"/>
  <c r="Q48" i="75"/>
  <c r="P44" i="75"/>
  <c r="Q44" i="75" s="1"/>
  <c r="T44" i="75" s="1"/>
  <c r="Q43" i="75"/>
  <c r="T43" i="75" s="1"/>
  <c r="P43" i="75"/>
  <c r="Q42" i="75"/>
  <c r="T42" i="75" s="1"/>
  <c r="U42" i="75" s="1"/>
  <c r="P42" i="75"/>
  <c r="T41" i="75"/>
  <c r="AA41" i="75" s="1"/>
  <c r="Q41" i="75"/>
  <c r="P41" i="75"/>
  <c r="Q40" i="75"/>
  <c r="P40" i="75"/>
  <c r="P39" i="75"/>
  <c r="Q39" i="75" s="1"/>
  <c r="R39" i="75" s="1"/>
  <c r="P38" i="75"/>
  <c r="Q38" i="75" s="1"/>
  <c r="P37" i="75"/>
  <c r="Q37" i="75" s="1"/>
  <c r="P36" i="75"/>
  <c r="Q36" i="75" s="1"/>
  <c r="R36" i="75" s="1"/>
  <c r="T35" i="75"/>
  <c r="Q35" i="75"/>
  <c r="P35" i="75"/>
  <c r="AB34" i="75"/>
  <c r="AB51" i="75" s="1"/>
  <c r="Q34" i="75"/>
  <c r="T34" i="75" s="1"/>
  <c r="P34" i="75"/>
  <c r="A1" i="75"/>
  <c r="Q175" i="74"/>
  <c r="AA171" i="74"/>
  <c r="Z171" i="74"/>
  <c r="M170" i="74"/>
  <c r="L170" i="74"/>
  <c r="K170" i="74"/>
  <c r="J170" i="74"/>
  <c r="I170" i="74"/>
  <c r="X169" i="74"/>
  <c r="W169" i="74"/>
  <c r="Q173" i="74" s="1"/>
  <c r="V169" i="74"/>
  <c r="Q172" i="74" s="1"/>
  <c r="K169" i="74"/>
  <c r="I169" i="74"/>
  <c r="Y167" i="74"/>
  <c r="Y169" i="74" s="1"/>
  <c r="T167" i="74"/>
  <c r="X166" i="74"/>
  <c r="AC164" i="74"/>
  <c r="T164" i="74"/>
  <c r="Q164" i="74"/>
  <c r="P164" i="74"/>
  <c r="U163" i="74"/>
  <c r="T163" i="74"/>
  <c r="AC163" i="74" s="1"/>
  <c r="P163" i="74"/>
  <c r="Q163" i="74" s="1"/>
  <c r="R163" i="74" s="1"/>
  <c r="Q162" i="74"/>
  <c r="T162" i="74" s="1"/>
  <c r="P162" i="74"/>
  <c r="P161" i="74"/>
  <c r="Q161" i="74" s="1"/>
  <c r="T160" i="74"/>
  <c r="AA160" i="74" s="1"/>
  <c r="R160" i="74"/>
  <c r="P160" i="74"/>
  <c r="Q160" i="74" s="1"/>
  <c r="Q143" i="74"/>
  <c r="Q140" i="74"/>
  <c r="AA139" i="74"/>
  <c r="Z139" i="74"/>
  <c r="L138" i="74"/>
  <c r="K138" i="74"/>
  <c r="J138" i="74"/>
  <c r="M138" i="74" s="1"/>
  <c r="I138" i="74"/>
  <c r="V137" i="74"/>
  <c r="K137" i="74"/>
  <c r="I137" i="74"/>
  <c r="M137" i="74" s="1"/>
  <c r="T135" i="74"/>
  <c r="Y135" i="74" s="1"/>
  <c r="Y137" i="74" s="1"/>
  <c r="T134" i="74"/>
  <c r="X134" i="74" s="1"/>
  <c r="X137" i="74" s="1"/>
  <c r="U130" i="74"/>
  <c r="R130" i="74"/>
  <c r="Q130" i="74"/>
  <c r="T130" i="74" s="1"/>
  <c r="P130" i="74"/>
  <c r="AC129" i="74"/>
  <c r="T129" i="74"/>
  <c r="Q129" i="74"/>
  <c r="P129" i="74"/>
  <c r="P128" i="74"/>
  <c r="Q128" i="74" s="1"/>
  <c r="T128" i="74" s="1"/>
  <c r="Q127" i="74"/>
  <c r="P127" i="74"/>
  <c r="Q126" i="74"/>
  <c r="T126" i="74" s="1"/>
  <c r="P126" i="74"/>
  <c r="P125" i="74"/>
  <c r="Q125" i="74" s="1"/>
  <c r="Q109" i="74"/>
  <c r="AA107" i="74"/>
  <c r="Z107" i="74"/>
  <c r="Z108" i="74" s="1"/>
  <c r="L106" i="74"/>
  <c r="K106" i="74"/>
  <c r="J106" i="74"/>
  <c r="I106" i="74"/>
  <c r="X105" i="74"/>
  <c r="Q111" i="74" s="1"/>
  <c r="W105" i="74"/>
  <c r="V105" i="74"/>
  <c r="Q108" i="74" s="1"/>
  <c r="M105" i="74"/>
  <c r="AA108" i="74" s="1"/>
  <c r="K105" i="74"/>
  <c r="I105" i="74"/>
  <c r="Y103" i="74"/>
  <c r="Y105" i="74" s="1"/>
  <c r="T103" i="74"/>
  <c r="X102" i="74"/>
  <c r="T102" i="74"/>
  <c r="P100" i="74"/>
  <c r="Q100" i="74" s="1"/>
  <c r="AC99" i="74"/>
  <c r="Z99" i="74"/>
  <c r="R99" i="74"/>
  <c r="Q99" i="74"/>
  <c r="T99" i="74" s="1"/>
  <c r="U99" i="74" s="1"/>
  <c r="P99" i="74"/>
  <c r="P98" i="74"/>
  <c r="Q98" i="74" s="1"/>
  <c r="P97" i="74"/>
  <c r="Q97" i="74" s="1"/>
  <c r="AB96" i="74"/>
  <c r="U96" i="74"/>
  <c r="T96" i="74"/>
  <c r="AA96" i="74" s="1"/>
  <c r="Q96" i="74"/>
  <c r="P96" i="74"/>
  <c r="AA74" i="74"/>
  <c r="Z74" i="74"/>
  <c r="L73" i="74"/>
  <c r="K73" i="74"/>
  <c r="J73" i="74"/>
  <c r="I73" i="74"/>
  <c r="M73" i="74" s="1"/>
  <c r="V72" i="74"/>
  <c r="Q75" i="74" s="1"/>
  <c r="K72" i="74"/>
  <c r="M72" i="74" s="1"/>
  <c r="I72" i="74"/>
  <c r="T70" i="74"/>
  <c r="Y70" i="74" s="1"/>
  <c r="Y72" i="74" s="1"/>
  <c r="X69" i="74"/>
  <c r="X72" i="74" s="1"/>
  <c r="P65" i="74"/>
  <c r="Q65" i="74" s="1"/>
  <c r="T64" i="74"/>
  <c r="U64" i="74" s="1"/>
  <c r="P64" i="74"/>
  <c r="Q64" i="74" s="1"/>
  <c r="P63" i="74"/>
  <c r="Q63" i="74" s="1"/>
  <c r="Q62" i="74"/>
  <c r="T62" i="74" s="1"/>
  <c r="P62" i="74"/>
  <c r="R61" i="74"/>
  <c r="Q61" i="74"/>
  <c r="P61" i="74"/>
  <c r="T60" i="74"/>
  <c r="AB60" i="74" s="1"/>
  <c r="R60" i="74"/>
  <c r="Q60" i="74"/>
  <c r="P60" i="74"/>
  <c r="U59" i="74"/>
  <c r="Q59" i="74"/>
  <c r="T59" i="74" s="1"/>
  <c r="P59" i="74"/>
  <c r="AA46" i="74"/>
  <c r="AA45" i="74"/>
  <c r="Z45" i="74"/>
  <c r="Z46" i="74" s="1"/>
  <c r="M44" i="74"/>
  <c r="L44" i="74"/>
  <c r="K44" i="74"/>
  <c r="J44" i="74"/>
  <c r="I44" i="74"/>
  <c r="X43" i="74"/>
  <c r="Q49" i="74" s="1"/>
  <c r="W43" i="74"/>
  <c r="Q47" i="74" s="1"/>
  <c r="V43" i="74"/>
  <c r="M43" i="74"/>
  <c r="K43" i="74"/>
  <c r="I43" i="74"/>
  <c r="Y41" i="74"/>
  <c r="Y43" i="74" s="1"/>
  <c r="T41" i="74"/>
  <c r="X40" i="74"/>
  <c r="P38" i="74"/>
  <c r="Q38" i="74" s="1"/>
  <c r="Q37" i="74"/>
  <c r="R37" i="74" s="1"/>
  <c r="P37" i="74"/>
  <c r="Q36" i="74"/>
  <c r="T36" i="74" s="1"/>
  <c r="P36" i="74"/>
  <c r="Q35" i="74"/>
  <c r="P35" i="74"/>
  <c r="Q34" i="74"/>
  <c r="P34" i="74"/>
  <c r="A1" i="74"/>
  <c r="AA166" i="73"/>
  <c r="Z166" i="73"/>
  <c r="L165" i="73"/>
  <c r="K165" i="73"/>
  <c r="J165" i="73"/>
  <c r="M165" i="73" s="1"/>
  <c r="I165" i="73"/>
  <c r="Y164" i="73"/>
  <c r="Q169" i="73" s="1"/>
  <c r="I164" i="73"/>
  <c r="M164" i="73" s="1"/>
  <c r="AA167" i="73" s="1"/>
  <c r="Y162" i="73"/>
  <c r="T162" i="73"/>
  <c r="T161" i="73"/>
  <c r="X161" i="73" s="1"/>
  <c r="X164" i="73" s="1"/>
  <c r="P158" i="73"/>
  <c r="Q158" i="73" s="1"/>
  <c r="T158" i="73" s="1"/>
  <c r="P157" i="73"/>
  <c r="Q157" i="73" s="1"/>
  <c r="Q156" i="73"/>
  <c r="P156" i="73"/>
  <c r="P155" i="73"/>
  <c r="Q155" i="73" s="1"/>
  <c r="P154" i="73"/>
  <c r="Q154" i="73" s="1"/>
  <c r="P153" i="73"/>
  <c r="Q153" i="73" s="1"/>
  <c r="Q135" i="73"/>
  <c r="AA132" i="73"/>
  <c r="AA133" i="73" s="1"/>
  <c r="Z132" i="73"/>
  <c r="L131" i="73"/>
  <c r="K131" i="73"/>
  <c r="J131" i="73"/>
  <c r="I131" i="73"/>
  <c r="M131" i="73" s="1"/>
  <c r="Y130" i="73"/>
  <c r="M130" i="73"/>
  <c r="I130" i="73"/>
  <c r="T128" i="73"/>
  <c r="Y128" i="73" s="1"/>
  <c r="X127" i="73"/>
  <c r="X130" i="73" s="1"/>
  <c r="T127" i="73"/>
  <c r="Q124" i="73"/>
  <c r="T124" i="73" s="1"/>
  <c r="P124" i="73"/>
  <c r="AD123" i="73"/>
  <c r="AD130" i="73" s="1"/>
  <c r="Q123" i="73"/>
  <c r="T123" i="73" s="1"/>
  <c r="W123" i="73" s="1"/>
  <c r="P123" i="73"/>
  <c r="P122" i="73"/>
  <c r="Q122" i="73" s="1"/>
  <c r="T121" i="73"/>
  <c r="V121" i="73" s="1"/>
  <c r="V130" i="73" s="1"/>
  <c r="Q121" i="73"/>
  <c r="P121" i="73"/>
  <c r="AC120" i="73"/>
  <c r="T120" i="73"/>
  <c r="Z120" i="73" s="1"/>
  <c r="P120" i="73"/>
  <c r="Q120" i="73" s="1"/>
  <c r="Q119" i="73"/>
  <c r="T119" i="73" s="1"/>
  <c r="P119" i="73"/>
  <c r="Q103" i="73"/>
  <c r="AA101" i="73"/>
  <c r="Z101" i="73"/>
  <c r="L100" i="73"/>
  <c r="K100" i="73"/>
  <c r="J100" i="73"/>
  <c r="I100" i="73"/>
  <c r="AD99" i="73"/>
  <c r="W99" i="73"/>
  <c r="I99" i="73"/>
  <c r="M99" i="73" s="1"/>
  <c r="T97" i="73"/>
  <c r="Y97" i="73" s="1"/>
  <c r="Y99" i="73" s="1"/>
  <c r="X96" i="73"/>
  <c r="X99" i="73" s="1"/>
  <c r="T96" i="73"/>
  <c r="P94" i="73"/>
  <c r="Q94" i="73" s="1"/>
  <c r="P93" i="73"/>
  <c r="Q93" i="73" s="1"/>
  <c r="P92" i="73"/>
  <c r="Q92" i="73" s="1"/>
  <c r="P91" i="73"/>
  <c r="Q91" i="73" s="1"/>
  <c r="Z73" i="73"/>
  <c r="AA72" i="73"/>
  <c r="AA73" i="73" s="1"/>
  <c r="Z72" i="73"/>
  <c r="L71" i="73"/>
  <c r="K71" i="73"/>
  <c r="M71" i="73" s="1"/>
  <c r="J71" i="73"/>
  <c r="I71" i="73"/>
  <c r="X70" i="73"/>
  <c r="Q76" i="73" s="1"/>
  <c r="M70" i="73"/>
  <c r="I70" i="73"/>
  <c r="Y68" i="73"/>
  <c r="Y70" i="73" s="1"/>
  <c r="T68" i="73"/>
  <c r="X67" i="73"/>
  <c r="T67" i="73"/>
  <c r="AC64" i="73"/>
  <c r="T64" i="73"/>
  <c r="W64" i="73" s="1"/>
  <c r="P64" i="73"/>
  <c r="Q64" i="73" s="1"/>
  <c r="P63" i="73"/>
  <c r="Q63" i="73" s="1"/>
  <c r="P62" i="73"/>
  <c r="Q62" i="73" s="1"/>
  <c r="P61" i="73"/>
  <c r="Q61" i="73" s="1"/>
  <c r="Q60" i="73"/>
  <c r="P60" i="73"/>
  <c r="AB59" i="73"/>
  <c r="AB70" i="73" s="1"/>
  <c r="T59" i="73"/>
  <c r="AA59" i="73" s="1"/>
  <c r="P59" i="73"/>
  <c r="Q59" i="73" s="1"/>
  <c r="AA45" i="73"/>
  <c r="Z45" i="73"/>
  <c r="L44" i="73"/>
  <c r="K44" i="73"/>
  <c r="J44" i="73"/>
  <c r="M44" i="73" s="1"/>
  <c r="I44" i="73"/>
  <c r="AD43" i="73"/>
  <c r="Y43" i="73"/>
  <c r="Q48" i="73" s="1"/>
  <c r="W43" i="73"/>
  <c r="I43" i="73"/>
  <c r="M43" i="73" s="1"/>
  <c r="T41" i="73"/>
  <c r="Y41" i="73" s="1"/>
  <c r="T40" i="73"/>
  <c r="X40" i="73" s="1"/>
  <c r="X43" i="73" s="1"/>
  <c r="AD39" i="73"/>
  <c r="Q38" i="73"/>
  <c r="T38" i="73" s="1"/>
  <c r="P38" i="73"/>
  <c r="Q37" i="73"/>
  <c r="T37" i="73" s="1"/>
  <c r="P37" i="73"/>
  <c r="P36" i="73"/>
  <c r="Q36" i="73" s="1"/>
  <c r="T35" i="73"/>
  <c r="AB35" i="73" s="1"/>
  <c r="AB43" i="73" s="1"/>
  <c r="Q35" i="73"/>
  <c r="P35" i="73"/>
  <c r="A1" i="73"/>
  <c r="Q237" i="72"/>
  <c r="Z233" i="72"/>
  <c r="AA232" i="72" s="1"/>
  <c r="Y233" i="72"/>
  <c r="L232" i="72"/>
  <c r="K232" i="72"/>
  <c r="J232" i="72"/>
  <c r="I232" i="72"/>
  <c r="M232" i="72" s="1"/>
  <c r="AK231" i="72"/>
  <c r="AC231" i="72"/>
  <c r="AB231" i="72"/>
  <c r="X231" i="72"/>
  <c r="Q236" i="72" s="1"/>
  <c r="W231" i="72"/>
  <c r="V231" i="72"/>
  <c r="U231" i="72"/>
  <c r="K231" i="72"/>
  <c r="I231" i="72"/>
  <c r="M231" i="72" s="1"/>
  <c r="Z234" i="72" s="1"/>
  <c r="X229" i="72"/>
  <c r="S229" i="72"/>
  <c r="Z228" i="72"/>
  <c r="Q228" i="72"/>
  <c r="AK227" i="72"/>
  <c r="AJ227" i="72"/>
  <c r="AK226" i="72"/>
  <c r="AJ225" i="72"/>
  <c r="P224" i="72"/>
  <c r="Q224" i="72" s="1"/>
  <c r="P223" i="72"/>
  <c r="Q223" i="72" s="1"/>
  <c r="P222" i="72"/>
  <c r="Q222" i="72" s="1"/>
  <c r="S222" i="72" s="1"/>
  <c r="S221" i="72"/>
  <c r="AH221" i="72" s="1"/>
  <c r="AH231" i="72" s="1"/>
  <c r="Q221" i="72"/>
  <c r="P221" i="72"/>
  <c r="P220" i="72"/>
  <c r="Q220" i="72" s="1"/>
  <c r="N220" i="72"/>
  <c r="S219" i="72"/>
  <c r="AF219" i="72" s="1"/>
  <c r="Q219" i="72"/>
  <c r="P219" i="72"/>
  <c r="Q218" i="72"/>
  <c r="S218" i="72" s="1"/>
  <c r="P218" i="72"/>
  <c r="S217" i="72"/>
  <c r="AE217" i="72" s="1"/>
  <c r="Q217" i="72"/>
  <c r="N217" i="72"/>
  <c r="P217" i="72" s="1"/>
  <c r="P216" i="72"/>
  <c r="Q216" i="72" s="1"/>
  <c r="Q215" i="72"/>
  <c r="P215" i="72"/>
  <c r="P214" i="72"/>
  <c r="Q214" i="72" s="1"/>
  <c r="S213" i="72"/>
  <c r="AD213" i="72" s="1"/>
  <c r="Q213" i="72"/>
  <c r="P213" i="72"/>
  <c r="AC212" i="72"/>
  <c r="S212" i="72"/>
  <c r="Q212" i="72"/>
  <c r="Q231" i="72" s="1"/>
  <c r="P212" i="72"/>
  <c r="Z191" i="72"/>
  <c r="Z192" i="72" s="1"/>
  <c r="Y191" i="72"/>
  <c r="AA190" i="72" s="1"/>
  <c r="L190" i="72"/>
  <c r="K190" i="72"/>
  <c r="J190" i="72"/>
  <c r="M190" i="72" s="1"/>
  <c r="I190" i="72"/>
  <c r="AB189" i="72"/>
  <c r="W189" i="72"/>
  <c r="Q195" i="72" s="1"/>
  <c r="U189" i="72"/>
  <c r="M189" i="72"/>
  <c r="L189" i="72"/>
  <c r="K189" i="72"/>
  <c r="J189" i="72"/>
  <c r="I189" i="72"/>
  <c r="S187" i="72"/>
  <c r="X187" i="72" s="1"/>
  <c r="X189" i="72" s="1"/>
  <c r="Z186" i="72"/>
  <c r="Q186" i="72"/>
  <c r="AK183" i="72"/>
  <c r="AJ183" i="72"/>
  <c r="P182" i="72"/>
  <c r="Q182" i="72" s="1"/>
  <c r="S181" i="72"/>
  <c r="V181" i="72" s="1"/>
  <c r="Q181" i="72"/>
  <c r="P181" i="72"/>
  <c r="AJ180" i="72"/>
  <c r="S180" i="72"/>
  <c r="Z180" i="72" s="1"/>
  <c r="P180" i="72"/>
  <c r="Q180" i="72" s="1"/>
  <c r="P179" i="72"/>
  <c r="Q179" i="72" s="1"/>
  <c r="P178" i="72"/>
  <c r="Q178" i="72" s="1"/>
  <c r="P177" i="72"/>
  <c r="Q177" i="72" s="1"/>
  <c r="N176" i="72"/>
  <c r="P176" i="72" s="1"/>
  <c r="Q176" i="72" s="1"/>
  <c r="Q175" i="72"/>
  <c r="S175" i="72" s="1"/>
  <c r="P175" i="72"/>
  <c r="P174" i="72"/>
  <c r="Q174" i="72" s="1"/>
  <c r="N173" i="72"/>
  <c r="P173" i="72" s="1"/>
  <c r="Q173" i="72" s="1"/>
  <c r="Q172" i="72"/>
  <c r="S172" i="72" s="1"/>
  <c r="P172" i="72"/>
  <c r="P171" i="72"/>
  <c r="Q171" i="72" s="1"/>
  <c r="Q170" i="72"/>
  <c r="S170" i="72" s="1"/>
  <c r="P170" i="72"/>
  <c r="Q169" i="72"/>
  <c r="S169" i="72" s="1"/>
  <c r="P169" i="72"/>
  <c r="P168" i="72"/>
  <c r="Q168" i="72" s="1"/>
  <c r="Q150" i="72"/>
  <c r="Z149" i="72"/>
  <c r="AA148" i="72" s="1"/>
  <c r="Y149" i="72"/>
  <c r="L148" i="72"/>
  <c r="K148" i="72"/>
  <c r="J148" i="72"/>
  <c r="I148" i="72"/>
  <c r="M148" i="72" s="1"/>
  <c r="AK147" i="72"/>
  <c r="AB147" i="72"/>
  <c r="U147" i="72"/>
  <c r="K147" i="72"/>
  <c r="I147" i="72"/>
  <c r="M147" i="72" s="1"/>
  <c r="S145" i="72"/>
  <c r="X145" i="72" s="1"/>
  <c r="X147" i="72" s="1"/>
  <c r="W144" i="72"/>
  <c r="W147" i="72" s="1"/>
  <c r="AK140" i="72"/>
  <c r="AJ140" i="72"/>
  <c r="P139" i="72"/>
  <c r="Q139" i="72" s="1"/>
  <c r="P138" i="72"/>
  <c r="Q138" i="72" s="1"/>
  <c r="P137" i="72"/>
  <c r="Q137" i="72" s="1"/>
  <c r="P136" i="72"/>
  <c r="Q136" i="72" s="1"/>
  <c r="P135" i="72"/>
  <c r="Q135" i="72" s="1"/>
  <c r="S135" i="72" s="1"/>
  <c r="P134" i="72"/>
  <c r="Q134" i="72" s="1"/>
  <c r="N134" i="72"/>
  <c r="Q133" i="72"/>
  <c r="P133" i="72"/>
  <c r="S132" i="72"/>
  <c r="AF132" i="72" s="1"/>
  <c r="Q132" i="72"/>
  <c r="P132" i="72"/>
  <c r="N131" i="72"/>
  <c r="P131" i="72" s="1"/>
  <c r="Q131" i="72" s="1"/>
  <c r="N130" i="72"/>
  <c r="P130" i="72" s="1"/>
  <c r="Q130" i="72" s="1"/>
  <c r="S130" i="72" s="1"/>
  <c r="P129" i="72"/>
  <c r="Q129" i="72" s="1"/>
  <c r="Y128" i="72"/>
  <c r="Q128" i="72"/>
  <c r="S128" i="72" s="1"/>
  <c r="T128" i="72" s="1"/>
  <c r="P128" i="72"/>
  <c r="P127" i="72"/>
  <c r="Q127" i="72" s="1"/>
  <c r="S126" i="72"/>
  <c r="T126" i="72" s="1"/>
  <c r="Q126" i="72"/>
  <c r="P126" i="72"/>
  <c r="AC125" i="72"/>
  <c r="AC147" i="72" s="1"/>
  <c r="S125" i="72"/>
  <c r="P125" i="72"/>
  <c r="Q125" i="72" s="1"/>
  <c r="Q147" i="72" s="1"/>
  <c r="Q102" i="72"/>
  <c r="Z101" i="72"/>
  <c r="Z102" i="72" s="1"/>
  <c r="Y101" i="72"/>
  <c r="AA100" i="72" s="1"/>
  <c r="L100" i="72"/>
  <c r="K100" i="72"/>
  <c r="J100" i="72"/>
  <c r="M100" i="72" s="1"/>
  <c r="I100" i="72"/>
  <c r="U99" i="72"/>
  <c r="M99" i="72"/>
  <c r="L99" i="72"/>
  <c r="K99" i="72"/>
  <c r="I99" i="72"/>
  <c r="S97" i="72"/>
  <c r="X97" i="72" s="1"/>
  <c r="X99" i="72" s="1"/>
  <c r="S96" i="72"/>
  <c r="W96" i="72" s="1"/>
  <c r="Z96" i="72" s="1"/>
  <c r="Q96" i="72"/>
  <c r="P92" i="72"/>
  <c r="Q92" i="72" s="1"/>
  <c r="P91" i="72"/>
  <c r="Q91" i="72" s="1"/>
  <c r="P90" i="72"/>
  <c r="Q90" i="72" s="1"/>
  <c r="S89" i="72"/>
  <c r="Y89" i="72" s="1"/>
  <c r="Q89" i="72"/>
  <c r="P89" i="72"/>
  <c r="P88" i="72"/>
  <c r="Q88" i="72" s="1"/>
  <c r="S87" i="72"/>
  <c r="Z87" i="72" s="1"/>
  <c r="Q87" i="72"/>
  <c r="P87" i="72"/>
  <c r="N86" i="72"/>
  <c r="P86" i="72" s="1"/>
  <c r="Q86" i="72" s="1"/>
  <c r="S85" i="72"/>
  <c r="AF85" i="72" s="1"/>
  <c r="Q85" i="72"/>
  <c r="P85" i="72"/>
  <c r="P84" i="72"/>
  <c r="Q84" i="72" s="1"/>
  <c r="P83" i="72"/>
  <c r="Q83" i="72" s="1"/>
  <c r="N83" i="72"/>
  <c r="P82" i="72"/>
  <c r="Q82" i="72" s="1"/>
  <c r="S81" i="72"/>
  <c r="AD81" i="72" s="1"/>
  <c r="Q81" i="72"/>
  <c r="P81" i="72"/>
  <c r="Q80" i="72"/>
  <c r="S80" i="72" s="1"/>
  <c r="P80" i="72"/>
  <c r="P79" i="72"/>
  <c r="Q79" i="72" s="1"/>
  <c r="P78" i="72"/>
  <c r="Q78" i="72" s="1"/>
  <c r="P77" i="72"/>
  <c r="Q77" i="72" s="1"/>
  <c r="Q62" i="72"/>
  <c r="Z61" i="72"/>
  <c r="Y61" i="72"/>
  <c r="Y62" i="72" s="1"/>
  <c r="AA60" i="72"/>
  <c r="L60" i="72"/>
  <c r="K60" i="72"/>
  <c r="J60" i="72"/>
  <c r="I60" i="72"/>
  <c r="M60" i="72" s="1"/>
  <c r="AK59" i="72"/>
  <c r="U59" i="72"/>
  <c r="K59" i="72"/>
  <c r="I59" i="72"/>
  <c r="M59" i="72" s="1"/>
  <c r="Z62" i="72" s="1"/>
  <c r="S57" i="72"/>
  <c r="X57" i="72" s="1"/>
  <c r="X59" i="72" s="1"/>
  <c r="W56" i="72"/>
  <c r="W59" i="72" s="1"/>
  <c r="S56" i="72"/>
  <c r="P51" i="72"/>
  <c r="Q51" i="72" s="1"/>
  <c r="S50" i="72"/>
  <c r="AJ50" i="72" s="1"/>
  <c r="Q50" i="72"/>
  <c r="P50" i="72"/>
  <c r="P49" i="72"/>
  <c r="Q49" i="72" s="1"/>
  <c r="Q48" i="72"/>
  <c r="S48" i="72" s="1"/>
  <c r="P48" i="72"/>
  <c r="P47" i="72"/>
  <c r="Q47" i="72" s="1"/>
  <c r="N46" i="72"/>
  <c r="P46" i="72" s="1"/>
  <c r="Q46" i="72" s="1"/>
  <c r="P45" i="72"/>
  <c r="Q45" i="72" s="1"/>
  <c r="P44" i="72"/>
  <c r="Q44" i="72" s="1"/>
  <c r="P43" i="72"/>
  <c r="Q43" i="72" s="1"/>
  <c r="N43" i="72"/>
  <c r="P42" i="72"/>
  <c r="Q42" i="72" s="1"/>
  <c r="N42" i="72"/>
  <c r="P41" i="72"/>
  <c r="Q41" i="72" s="1"/>
  <c r="S40" i="72"/>
  <c r="AD40" i="72" s="1"/>
  <c r="Q40" i="72"/>
  <c r="P40" i="72"/>
  <c r="P39" i="72"/>
  <c r="Q39" i="72" s="1"/>
  <c r="Q38" i="72"/>
  <c r="S38" i="72" s="1"/>
  <c r="P38" i="72"/>
  <c r="P37" i="72"/>
  <c r="Q37" i="72" s="1"/>
  <c r="P36" i="72"/>
  <c r="Q36" i="72" s="1"/>
  <c r="A1" i="72"/>
  <c r="K155" i="98" l="1"/>
  <c r="J155" i="98"/>
  <c r="I155" i="98"/>
  <c r="L125" i="98"/>
  <c r="K125" i="98"/>
  <c r="J125" i="98"/>
  <c r="I125" i="98"/>
  <c r="L101" i="98"/>
  <c r="K101" i="98"/>
  <c r="I101" i="98"/>
  <c r="J101" i="98"/>
  <c r="M174" i="97"/>
  <c r="L174" i="97"/>
  <c r="K174" i="97"/>
  <c r="J174" i="97"/>
  <c r="M142" i="97"/>
  <c r="K142" i="97"/>
  <c r="J142" i="97"/>
  <c r="L142" i="97"/>
  <c r="J191" i="96"/>
  <c r="I191" i="96"/>
  <c r="K191" i="96"/>
  <c r="K154" i="96"/>
  <c r="J154" i="96"/>
  <c r="L154" i="96"/>
  <c r="I154" i="96"/>
  <c r="K167" i="95"/>
  <c r="J167" i="95"/>
  <c r="I167" i="95"/>
  <c r="L113" i="95"/>
  <c r="J113" i="95"/>
  <c r="I113" i="95"/>
  <c r="K113" i="95"/>
  <c r="L112" i="94"/>
  <c r="J112" i="94"/>
  <c r="I112" i="94"/>
  <c r="K112" i="94"/>
  <c r="K140" i="94"/>
  <c r="J140" i="94"/>
  <c r="I140" i="94"/>
  <c r="L175" i="94"/>
  <c r="K175" i="94"/>
  <c r="I175" i="94"/>
  <c r="J175" i="94"/>
  <c r="D18" i="95"/>
  <c r="E18" i="95" s="1"/>
  <c r="D17" i="76"/>
  <c r="E17" i="76" s="1"/>
  <c r="D16" i="85"/>
  <c r="E16" i="85" s="1"/>
  <c r="L141" i="93"/>
  <c r="K141" i="93"/>
  <c r="I141" i="93"/>
  <c r="J141" i="93"/>
  <c r="L114" i="93"/>
  <c r="K114" i="93"/>
  <c r="J114" i="93"/>
  <c r="I114" i="93"/>
  <c r="Z115" i="92"/>
  <c r="L114" i="92"/>
  <c r="K114" i="92"/>
  <c r="J114" i="92"/>
  <c r="I114" i="92"/>
  <c r="Y144" i="92"/>
  <c r="K143" i="92"/>
  <c r="L143" i="92"/>
  <c r="J143" i="92"/>
  <c r="I143" i="92"/>
  <c r="Z144" i="92"/>
  <c r="L173" i="92"/>
  <c r="K173" i="92"/>
  <c r="J173" i="92"/>
  <c r="I173" i="92"/>
  <c r="L137" i="87"/>
  <c r="K137" i="87"/>
  <c r="J137" i="87"/>
  <c r="I137" i="87"/>
  <c r="L198" i="86"/>
  <c r="K198" i="86"/>
  <c r="J198" i="86"/>
  <c r="I198" i="86"/>
  <c r="K162" i="86"/>
  <c r="J162" i="86"/>
  <c r="I162" i="86"/>
  <c r="K126" i="86"/>
  <c r="J126" i="86"/>
  <c r="I126" i="86"/>
  <c r="K152" i="85"/>
  <c r="J152" i="85"/>
  <c r="I152" i="85"/>
  <c r="K119" i="85"/>
  <c r="I119" i="85"/>
  <c r="J119" i="85"/>
  <c r="L189" i="85"/>
  <c r="J189" i="85"/>
  <c r="I189" i="85"/>
  <c r="K189" i="85"/>
  <c r="L163" i="84"/>
  <c r="K163" i="84"/>
  <c r="J163" i="84"/>
  <c r="I163" i="84"/>
  <c r="J133" i="84"/>
  <c r="L133" i="84"/>
  <c r="I133" i="84"/>
  <c r="K133" i="84"/>
  <c r="I206" i="82"/>
  <c r="J206" i="82"/>
  <c r="K206" i="82"/>
  <c r="L137" i="82"/>
  <c r="K137" i="82"/>
  <c r="J137" i="82"/>
  <c r="I137" i="82"/>
  <c r="I190" i="81"/>
  <c r="K190" i="81"/>
  <c r="J190" i="81"/>
  <c r="L190" i="81"/>
  <c r="L126" i="81"/>
  <c r="K126" i="81"/>
  <c r="J126" i="81"/>
  <c r="I126" i="81"/>
  <c r="K230" i="80"/>
  <c r="I230" i="80"/>
  <c r="J230" i="80"/>
  <c r="I149" i="80"/>
  <c r="K149" i="80"/>
  <c r="J149" i="80"/>
  <c r="I113" i="79"/>
  <c r="L113" i="79"/>
  <c r="J113" i="79"/>
  <c r="K113" i="79"/>
  <c r="R144" i="72"/>
  <c r="S150" i="72"/>
  <c r="R130" i="72"/>
  <c r="R135" i="72"/>
  <c r="R145" i="72"/>
  <c r="Q49" i="73"/>
  <c r="T38" i="74"/>
  <c r="R38" i="74"/>
  <c r="S42" i="72"/>
  <c r="S88" i="72"/>
  <c r="R88" i="72"/>
  <c r="S173" i="72"/>
  <c r="S224" i="72"/>
  <c r="R224" i="72"/>
  <c r="T91" i="73"/>
  <c r="R91" i="73"/>
  <c r="Q99" i="73"/>
  <c r="Q133" i="73"/>
  <c r="Z167" i="73"/>
  <c r="Q110" i="74"/>
  <c r="T37" i="76"/>
  <c r="R37" i="76"/>
  <c r="U68" i="75"/>
  <c r="AC68" i="75"/>
  <c r="AC85" i="75" s="1"/>
  <c r="AA68" i="75"/>
  <c r="Q137" i="74"/>
  <c r="S125" i="74"/>
  <c r="T125" i="74"/>
  <c r="R125" i="74"/>
  <c r="S82" i="72"/>
  <c r="Q48" i="74"/>
  <c r="S37" i="72"/>
  <c r="R37" i="72"/>
  <c r="S44" i="72"/>
  <c r="Q65" i="72"/>
  <c r="R126" i="72"/>
  <c r="Q152" i="72"/>
  <c r="T175" i="72"/>
  <c r="AF175" i="72"/>
  <c r="Y175" i="72"/>
  <c r="R213" i="72"/>
  <c r="R219" i="72"/>
  <c r="R60" i="73"/>
  <c r="T94" i="73"/>
  <c r="S94" i="73"/>
  <c r="Q170" i="73"/>
  <c r="T148" i="75"/>
  <c r="S148" i="75"/>
  <c r="S234" i="72"/>
  <c r="R229" i="72"/>
  <c r="R222" i="72"/>
  <c r="R228" i="72"/>
  <c r="S51" i="72"/>
  <c r="R132" i="72"/>
  <c r="Z218" i="72"/>
  <c r="T218" i="72"/>
  <c r="AF218" i="72"/>
  <c r="AF231" i="72" s="1"/>
  <c r="S45" i="72"/>
  <c r="Q64" i="72"/>
  <c r="R84" i="72"/>
  <c r="S84" i="72"/>
  <c r="S176" i="72"/>
  <c r="T61" i="73"/>
  <c r="W62" i="74"/>
  <c r="AB62" i="74"/>
  <c r="AB126" i="74"/>
  <c r="W126" i="74"/>
  <c r="S131" i="72"/>
  <c r="R131" i="72"/>
  <c r="R223" i="72"/>
  <c r="S223" i="72"/>
  <c r="S174" i="72"/>
  <c r="R174" i="72"/>
  <c r="T38" i="72"/>
  <c r="Z38" i="72"/>
  <c r="AD38" i="72"/>
  <c r="S46" i="72"/>
  <c r="R46" i="72"/>
  <c r="S77" i="72"/>
  <c r="Q99" i="72"/>
  <c r="R91" i="72" s="1"/>
  <c r="S91" i="72"/>
  <c r="S127" i="72"/>
  <c r="S147" i="72" s="1"/>
  <c r="R127" i="72"/>
  <c r="S177" i="72"/>
  <c r="S214" i="72"/>
  <c r="R214" i="72"/>
  <c r="R36" i="73"/>
  <c r="Q43" i="73"/>
  <c r="S35" i="73" s="1"/>
  <c r="T36" i="73"/>
  <c r="T62" i="73"/>
  <c r="Q105" i="73"/>
  <c r="Q142" i="74"/>
  <c r="S139" i="72"/>
  <c r="R139" i="72"/>
  <c r="AE172" i="72"/>
  <c r="Z172" i="72"/>
  <c r="T172" i="72"/>
  <c r="T92" i="73"/>
  <c r="S92" i="73"/>
  <c r="R92" i="73"/>
  <c r="T97" i="76"/>
  <c r="R97" i="76"/>
  <c r="S39" i="72"/>
  <c r="AD169" i="72"/>
  <c r="Z169" i="72"/>
  <c r="T169" i="72"/>
  <c r="Q104" i="73"/>
  <c r="Z44" i="75"/>
  <c r="AH44" i="75"/>
  <c r="U44" i="75"/>
  <c r="Q194" i="72"/>
  <c r="AC37" i="73"/>
  <c r="Z37" i="73"/>
  <c r="V37" i="73"/>
  <c r="V43" i="73" s="1"/>
  <c r="AA102" i="73"/>
  <c r="Z102" i="73"/>
  <c r="AA128" i="74"/>
  <c r="U128" i="74"/>
  <c r="AC128" i="74"/>
  <c r="T38" i="75"/>
  <c r="R34" i="75"/>
  <c r="AA88" i="75"/>
  <c r="Z88" i="75"/>
  <c r="T123" i="76"/>
  <c r="R123" i="76"/>
  <c r="T122" i="73"/>
  <c r="S122" i="73"/>
  <c r="S43" i="72"/>
  <c r="W148" i="72"/>
  <c r="Q153" i="72"/>
  <c r="AC158" i="73"/>
  <c r="W158" i="73"/>
  <c r="R97" i="74"/>
  <c r="T98" i="74"/>
  <c r="AG76" i="75"/>
  <c r="U76" i="75"/>
  <c r="Z76" i="75"/>
  <c r="S47" i="72"/>
  <c r="S92" i="72"/>
  <c r="S134" i="72"/>
  <c r="R134" i="72"/>
  <c r="S178" i="72"/>
  <c r="T63" i="73"/>
  <c r="U119" i="73"/>
  <c r="AB119" i="73"/>
  <c r="AB130" i="73" s="1"/>
  <c r="AA119" i="73"/>
  <c r="AA140" i="74"/>
  <c r="Z140" i="74"/>
  <c r="S79" i="72"/>
  <c r="R79" i="72"/>
  <c r="Z135" i="72"/>
  <c r="AH135" i="72"/>
  <c r="AH147" i="72" s="1"/>
  <c r="T135" i="72"/>
  <c r="S179" i="72"/>
  <c r="T48" i="72"/>
  <c r="Z48" i="72"/>
  <c r="AI48" i="72"/>
  <c r="S86" i="72"/>
  <c r="R86" i="72"/>
  <c r="R136" i="72"/>
  <c r="S136" i="72"/>
  <c r="AD170" i="72"/>
  <c r="Y170" i="72"/>
  <c r="T170" i="72"/>
  <c r="R180" i="72"/>
  <c r="S216" i="72"/>
  <c r="R216" i="72"/>
  <c r="R221" i="72"/>
  <c r="Q136" i="73"/>
  <c r="AC36" i="74"/>
  <c r="AA36" i="74"/>
  <c r="U36" i="74"/>
  <c r="T65" i="74"/>
  <c r="S65" i="74"/>
  <c r="R65" i="74"/>
  <c r="T100" i="74"/>
  <c r="R100" i="74"/>
  <c r="Q174" i="74"/>
  <c r="AC109" i="75"/>
  <c r="AA109" i="75"/>
  <c r="U109" i="75"/>
  <c r="AG65" i="76"/>
  <c r="AG71" i="76" s="1"/>
  <c r="Z65" i="76"/>
  <c r="W65" i="76"/>
  <c r="W71" i="76" s="1"/>
  <c r="S71" i="77"/>
  <c r="S64" i="77"/>
  <c r="Q75" i="73"/>
  <c r="S49" i="72"/>
  <c r="R49" i="72"/>
  <c r="AD80" i="72"/>
  <c r="Y80" i="72"/>
  <c r="T80" i="72"/>
  <c r="Q104" i="72"/>
  <c r="S129" i="72"/>
  <c r="R129" i="72"/>
  <c r="S137" i="72"/>
  <c r="R137" i="72"/>
  <c r="S171" i="72"/>
  <c r="AA38" i="73"/>
  <c r="U38" i="73"/>
  <c r="AC38" i="73" s="1"/>
  <c r="T154" i="73"/>
  <c r="R154" i="73"/>
  <c r="Q78" i="74"/>
  <c r="T73" i="75"/>
  <c r="S193" i="75"/>
  <c r="S192" i="75"/>
  <c r="S182" i="75"/>
  <c r="T157" i="73"/>
  <c r="Q59" i="72"/>
  <c r="R50" i="72" s="1"/>
  <c r="R36" i="72"/>
  <c r="S36" i="72"/>
  <c r="S182" i="72"/>
  <c r="AC124" i="73"/>
  <c r="W124" i="73"/>
  <c r="W130" i="73" s="1"/>
  <c r="S41" i="72"/>
  <c r="R41" i="72"/>
  <c r="AE130" i="72"/>
  <c r="T130" i="72"/>
  <c r="Y130" i="72"/>
  <c r="S138" i="72"/>
  <c r="R138" i="72"/>
  <c r="R217" i="72"/>
  <c r="Z222" i="72"/>
  <c r="AI222" i="72"/>
  <c r="T222" i="72"/>
  <c r="Y234" i="72"/>
  <c r="AA46" i="73"/>
  <c r="T155" i="73"/>
  <c r="T111" i="75"/>
  <c r="S111" i="75"/>
  <c r="R111" i="75"/>
  <c r="Q125" i="75"/>
  <c r="T40" i="72"/>
  <c r="T50" i="72"/>
  <c r="T85" i="72"/>
  <c r="T87" i="72"/>
  <c r="T89" i="72"/>
  <c r="W99" i="72"/>
  <c r="AD128" i="72"/>
  <c r="T132" i="72"/>
  <c r="Y150" i="72"/>
  <c r="T217" i="72"/>
  <c r="T219" i="72"/>
  <c r="T221" i="72"/>
  <c r="T60" i="73"/>
  <c r="Q130" i="73"/>
  <c r="S121" i="73" s="1"/>
  <c r="Z133" i="73"/>
  <c r="T37" i="74"/>
  <c r="R62" i="74"/>
  <c r="Q77" i="74"/>
  <c r="U160" i="74"/>
  <c r="M169" i="74"/>
  <c r="T36" i="75"/>
  <c r="U41" i="75"/>
  <c r="S188" i="75"/>
  <c r="T121" i="76"/>
  <c r="Q136" i="76"/>
  <c r="AB96" i="77"/>
  <c r="U96" i="77"/>
  <c r="AA96" i="77"/>
  <c r="Q141" i="77"/>
  <c r="Q173" i="77"/>
  <c r="AD65" i="78"/>
  <c r="AD73" i="78" s="1"/>
  <c r="W65" i="78"/>
  <c r="W73" i="78" s="1"/>
  <c r="Z65" i="78"/>
  <c r="AB38" i="79"/>
  <c r="Y38" i="79"/>
  <c r="T38" i="79"/>
  <c r="Y101" i="79"/>
  <c r="T101" i="79"/>
  <c r="AC101" i="79" s="1"/>
  <c r="Q164" i="75"/>
  <c r="Z50" i="72"/>
  <c r="Z132" i="72"/>
  <c r="Y217" i="72"/>
  <c r="Y219" i="72"/>
  <c r="Z221" i="72"/>
  <c r="Z46" i="73"/>
  <c r="R153" i="73"/>
  <c r="Q164" i="73"/>
  <c r="S154" i="73" s="1"/>
  <c r="Q43" i="74"/>
  <c r="S38" i="74" s="1"/>
  <c r="S62" i="74"/>
  <c r="Q72" i="74"/>
  <c r="T39" i="75"/>
  <c r="AG41" i="75"/>
  <c r="AF114" i="75"/>
  <c r="AF125" i="75" s="1"/>
  <c r="Z114" i="75"/>
  <c r="U114" i="75"/>
  <c r="S122" i="75"/>
  <c r="AH152" i="75"/>
  <c r="Z152" i="75"/>
  <c r="U152" i="75"/>
  <c r="Q165" i="75"/>
  <c r="S184" i="75"/>
  <c r="R184" i="75"/>
  <c r="AG188" i="75"/>
  <c r="Z188" i="75"/>
  <c r="U188" i="75"/>
  <c r="Q198" i="75"/>
  <c r="T61" i="76"/>
  <c r="AD96" i="76"/>
  <c r="AD103" i="76" s="1"/>
  <c r="AA96" i="76"/>
  <c r="Z106" i="76"/>
  <c r="T122" i="76"/>
  <c r="T158" i="76"/>
  <c r="T36" i="77"/>
  <c r="T97" i="77"/>
  <c r="R97" i="77"/>
  <c r="T35" i="78"/>
  <c r="R35" i="78"/>
  <c r="Q44" i="78"/>
  <c r="S38" i="78" s="1"/>
  <c r="T97" i="78"/>
  <c r="R97" i="78"/>
  <c r="T158" i="78"/>
  <c r="AE146" i="75"/>
  <c r="AE159" i="75" s="1"/>
  <c r="Z146" i="75"/>
  <c r="U146" i="75"/>
  <c r="Y85" i="72"/>
  <c r="R78" i="72"/>
  <c r="AH87" i="72"/>
  <c r="AH99" i="72" s="1"/>
  <c r="AI89" i="72"/>
  <c r="S168" i="72"/>
  <c r="R59" i="73"/>
  <c r="Q70" i="73"/>
  <c r="S63" i="73" s="1"/>
  <c r="R120" i="73"/>
  <c r="S124" i="73"/>
  <c r="R34" i="74"/>
  <c r="U60" i="74"/>
  <c r="S129" i="74"/>
  <c r="R129" i="74"/>
  <c r="T161" i="74"/>
  <c r="R161" i="74"/>
  <c r="Z163" i="74"/>
  <c r="Z169" i="74" s="1"/>
  <c r="U34" i="75"/>
  <c r="X51" i="75"/>
  <c r="Z69" i="75"/>
  <c r="U69" i="75"/>
  <c r="T110" i="75"/>
  <c r="S110" i="75"/>
  <c r="R110" i="75"/>
  <c r="S114" i="75"/>
  <c r="T153" i="75"/>
  <c r="T184" i="75"/>
  <c r="Q77" i="76"/>
  <c r="AB65" i="77"/>
  <c r="W65" i="77"/>
  <c r="Z65" i="77"/>
  <c r="T125" i="77"/>
  <c r="R125" i="77"/>
  <c r="AB36" i="78"/>
  <c r="Z36" i="78"/>
  <c r="U36" i="78"/>
  <c r="T174" i="80"/>
  <c r="S112" i="81"/>
  <c r="AI186" i="75"/>
  <c r="AI195" i="75" s="1"/>
  <c r="W186" i="75"/>
  <c r="W195" i="75" s="1"/>
  <c r="S78" i="72"/>
  <c r="R80" i="72"/>
  <c r="R125" i="72"/>
  <c r="R212" i="72"/>
  <c r="T43" i="73"/>
  <c r="Y44" i="73" s="1"/>
  <c r="S59" i="73"/>
  <c r="M100" i="73"/>
  <c r="S120" i="73"/>
  <c r="T153" i="73"/>
  <c r="S34" i="74"/>
  <c r="AA60" i="74"/>
  <c r="Z129" i="74"/>
  <c r="Z137" i="74" s="1"/>
  <c r="U129" i="74"/>
  <c r="AA34" i="75"/>
  <c r="T37" i="75"/>
  <c r="R37" i="75"/>
  <c r="S115" i="75"/>
  <c r="X125" i="75"/>
  <c r="AA122" i="75"/>
  <c r="U144" i="75"/>
  <c r="AA189" i="75"/>
  <c r="AH189" i="75"/>
  <c r="AH195" i="75" s="1"/>
  <c r="Q71" i="76"/>
  <c r="S59" i="76" s="1"/>
  <c r="T59" i="76"/>
  <c r="R59" i="76"/>
  <c r="T62" i="76"/>
  <c r="S62" i="76"/>
  <c r="R62" i="76"/>
  <c r="T37" i="77"/>
  <c r="R37" i="77"/>
  <c r="T157" i="77"/>
  <c r="R157" i="77"/>
  <c r="T159" i="78"/>
  <c r="AD126" i="72"/>
  <c r="Z126" i="72"/>
  <c r="Y102" i="72"/>
  <c r="S133" i="72"/>
  <c r="R133" i="72"/>
  <c r="Z150" i="72"/>
  <c r="Y192" i="72"/>
  <c r="R220" i="72"/>
  <c r="T34" i="74"/>
  <c r="AB59" i="74"/>
  <c r="S63" i="74"/>
  <c r="T127" i="74"/>
  <c r="R127" i="74"/>
  <c r="T67" i="75"/>
  <c r="Q85" i="75"/>
  <c r="AC70" i="75"/>
  <c r="Z70" i="75"/>
  <c r="U70" i="75"/>
  <c r="AH77" i="75"/>
  <c r="AA77" i="75"/>
  <c r="Q90" i="75"/>
  <c r="AA115" i="75"/>
  <c r="U115" i="75"/>
  <c r="R141" i="75"/>
  <c r="Q159" i="75"/>
  <c r="S145" i="75" s="1"/>
  <c r="Z144" i="75"/>
  <c r="AA149" i="75"/>
  <c r="U149" i="75"/>
  <c r="T181" i="75"/>
  <c r="S181" i="75"/>
  <c r="T185" i="75"/>
  <c r="S185" i="75"/>
  <c r="U189" i="75"/>
  <c r="S38" i="76"/>
  <c r="R38" i="76"/>
  <c r="AA74" i="76"/>
  <c r="Q106" i="76"/>
  <c r="T60" i="77"/>
  <c r="S60" i="77"/>
  <c r="R60" i="77"/>
  <c r="AB158" i="77"/>
  <c r="Z158" i="77"/>
  <c r="U158" i="77"/>
  <c r="T123" i="78"/>
  <c r="R123" i="78"/>
  <c r="Q172" i="78"/>
  <c r="S40" i="79"/>
  <c r="Y129" i="79"/>
  <c r="T129" i="79"/>
  <c r="AC129" i="79" s="1"/>
  <c r="AC160" i="79"/>
  <c r="Y160" i="79"/>
  <c r="Y168" i="79" s="1"/>
  <c r="T160" i="79"/>
  <c r="Y40" i="72"/>
  <c r="S90" i="72"/>
  <c r="T125" i="72"/>
  <c r="T180" i="72"/>
  <c r="T212" i="72"/>
  <c r="R218" i="72"/>
  <c r="S220" i="72"/>
  <c r="Q234" i="72"/>
  <c r="R35" i="73"/>
  <c r="U59" i="73"/>
  <c r="U120" i="73"/>
  <c r="Q46" i="74"/>
  <c r="R59" i="74"/>
  <c r="T63" i="74"/>
  <c r="R96" i="74"/>
  <c r="Q105" i="74"/>
  <c r="S100" i="74" s="1"/>
  <c r="S127" i="74"/>
  <c r="R164" i="74"/>
  <c r="Z42" i="75"/>
  <c r="R67" i="75"/>
  <c r="R70" i="75"/>
  <c r="U77" i="75"/>
  <c r="AG115" i="75"/>
  <c r="T141" i="75"/>
  <c r="T145" i="75"/>
  <c r="R181" i="75"/>
  <c r="Q43" i="76"/>
  <c r="T34" i="76"/>
  <c r="S34" i="76"/>
  <c r="R34" i="76"/>
  <c r="T38" i="76"/>
  <c r="Q50" i="77"/>
  <c r="T66" i="77"/>
  <c r="S66" i="77"/>
  <c r="U37" i="78"/>
  <c r="AB37" i="78"/>
  <c r="Z37" i="78"/>
  <c r="AA99" i="78"/>
  <c r="AD99" i="78"/>
  <c r="AD103" i="78" s="1"/>
  <c r="U99" i="78"/>
  <c r="S66" i="79"/>
  <c r="T48" i="80"/>
  <c r="Q190" i="80"/>
  <c r="S167" i="80" s="1"/>
  <c r="Y81" i="72"/>
  <c r="T81" i="72"/>
  <c r="Z125" i="72"/>
  <c r="Z212" i="72"/>
  <c r="W44" i="73"/>
  <c r="Q47" i="73"/>
  <c r="S59" i="74"/>
  <c r="T61" i="74"/>
  <c r="T72" i="74" s="1"/>
  <c r="S61" i="74"/>
  <c r="AC130" i="74"/>
  <c r="Z130" i="74"/>
  <c r="Z164" i="74"/>
  <c r="U164" i="74"/>
  <c r="T40" i="75"/>
  <c r="AG42" i="75"/>
  <c r="T74" i="75"/>
  <c r="T116" i="75"/>
  <c r="S116" i="75"/>
  <c r="AG149" i="75"/>
  <c r="T182" i="75"/>
  <c r="R182" i="75"/>
  <c r="M196" i="75"/>
  <c r="Q131" i="76"/>
  <c r="S121" i="76" s="1"/>
  <c r="T119" i="76"/>
  <c r="R61" i="77"/>
  <c r="T61" i="77"/>
  <c r="S61" i="77"/>
  <c r="AA35" i="75"/>
  <c r="U35" i="75"/>
  <c r="AA54" i="75"/>
  <c r="T112" i="75"/>
  <c r="S112" i="75"/>
  <c r="T150" i="75"/>
  <c r="AA192" i="75"/>
  <c r="X195" i="75"/>
  <c r="AC35" i="76"/>
  <c r="AC43" i="76" s="1"/>
  <c r="AA35" i="76"/>
  <c r="U35" i="76"/>
  <c r="Q103" i="76"/>
  <c r="S97" i="76" s="1"/>
  <c r="T94" i="76"/>
  <c r="S94" i="76"/>
  <c r="R94" i="76"/>
  <c r="S98" i="76"/>
  <c r="R98" i="76"/>
  <c r="AF124" i="76"/>
  <c r="AF131" i="76" s="1"/>
  <c r="U124" i="76"/>
  <c r="Q170" i="76"/>
  <c r="T38" i="78"/>
  <c r="R38" i="78"/>
  <c r="AB95" i="78"/>
  <c r="AA95" i="78"/>
  <c r="U95" i="78"/>
  <c r="Q109" i="78"/>
  <c r="AG179" i="80"/>
  <c r="AG190" i="80" s="1"/>
  <c r="AB179" i="80"/>
  <c r="W179" i="80"/>
  <c r="S148" i="81"/>
  <c r="S41" i="96"/>
  <c r="R38" i="72"/>
  <c r="R48" i="72"/>
  <c r="R169" i="72"/>
  <c r="Q189" i="72"/>
  <c r="R179" i="72" s="1"/>
  <c r="Q235" i="72"/>
  <c r="U35" i="73"/>
  <c r="S64" i="73"/>
  <c r="R119" i="73"/>
  <c r="AA59" i="74"/>
  <c r="AA75" i="74"/>
  <c r="S128" i="74"/>
  <c r="S130" i="74"/>
  <c r="Q169" i="74"/>
  <c r="S162" i="74" s="1"/>
  <c r="AC35" i="75"/>
  <c r="AH43" i="75"/>
  <c r="AH51" i="75" s="1"/>
  <c r="AA43" i="75"/>
  <c r="S68" i="75"/>
  <c r="T71" i="75"/>
  <c r="T78" i="75"/>
  <c r="T117" i="75"/>
  <c r="S117" i="75"/>
  <c r="R146" i="75"/>
  <c r="S186" i="75"/>
  <c r="R35" i="76"/>
  <c r="T98" i="76"/>
  <c r="T125" i="76"/>
  <c r="T155" i="76"/>
  <c r="T128" i="77"/>
  <c r="AD39" i="78"/>
  <c r="AD44" i="78" s="1"/>
  <c r="AA39" i="78"/>
  <c r="U39" i="78"/>
  <c r="T63" i="78"/>
  <c r="S63" i="78"/>
  <c r="R63" i="78"/>
  <c r="Q108" i="78"/>
  <c r="T125" i="78"/>
  <c r="S42" i="79"/>
  <c r="Q152" i="80"/>
  <c r="AC162" i="74"/>
  <c r="AC169" i="74" s="1"/>
  <c r="AA162" i="74"/>
  <c r="AE63" i="76"/>
  <c r="AE71" i="76" s="1"/>
  <c r="Z63" i="76"/>
  <c r="U63" i="76"/>
  <c r="R83" i="72"/>
  <c r="AA35" i="73"/>
  <c r="AA43" i="73" s="1"/>
  <c r="AA44" i="73" s="1"/>
  <c r="S93" i="73"/>
  <c r="S119" i="73"/>
  <c r="T75" i="75"/>
  <c r="S75" i="75"/>
  <c r="T151" i="75"/>
  <c r="T187" i="75"/>
  <c r="S187" i="75"/>
  <c r="S35" i="76"/>
  <c r="Q111" i="77"/>
  <c r="AC160" i="77"/>
  <c r="AC167" i="77" s="1"/>
  <c r="U160" i="77"/>
  <c r="D15" i="78"/>
  <c r="D17" i="78"/>
  <c r="E17" i="78" s="1"/>
  <c r="D16" i="78"/>
  <c r="E16" i="78" s="1"/>
  <c r="Z131" i="79"/>
  <c r="T131" i="79"/>
  <c r="AE131" i="79"/>
  <c r="AE138" i="79" s="1"/>
  <c r="AD128" i="80"/>
  <c r="W128" i="80"/>
  <c r="S37" i="81"/>
  <c r="Q53" i="81"/>
  <c r="R36" i="81" s="1"/>
  <c r="AE44" i="81"/>
  <c r="T44" i="81"/>
  <c r="Z44" i="81" s="1"/>
  <c r="S142" i="81"/>
  <c r="T152" i="82"/>
  <c r="S158" i="73"/>
  <c r="S215" i="72"/>
  <c r="R215" i="72"/>
  <c r="T156" i="73"/>
  <c r="S156" i="73"/>
  <c r="S35" i="74"/>
  <c r="R35" i="74"/>
  <c r="S64" i="74"/>
  <c r="M106" i="74"/>
  <c r="U162" i="74"/>
  <c r="Q51" i="75"/>
  <c r="S40" i="75" s="1"/>
  <c r="T120" i="76"/>
  <c r="S120" i="76"/>
  <c r="R120" i="76"/>
  <c r="T63" i="77"/>
  <c r="S63" i="77"/>
  <c r="R63" i="77"/>
  <c r="S83" i="72"/>
  <c r="R128" i="72"/>
  <c r="S186" i="72"/>
  <c r="R186" i="72"/>
  <c r="Q192" i="72"/>
  <c r="T93" i="73"/>
  <c r="S123" i="73"/>
  <c r="T35" i="74"/>
  <c r="R64" i="74"/>
  <c r="T97" i="74"/>
  <c r="S97" i="74"/>
  <c r="U43" i="75"/>
  <c r="T108" i="75"/>
  <c r="S108" i="75"/>
  <c r="R108" i="75"/>
  <c r="T113" i="75"/>
  <c r="S113" i="75"/>
  <c r="R113" i="75"/>
  <c r="Z128" i="75"/>
  <c r="T143" i="75"/>
  <c r="S143" i="75"/>
  <c r="Z162" i="75"/>
  <c r="T36" i="76"/>
  <c r="S36" i="76"/>
  <c r="M43" i="76"/>
  <c r="S95" i="76"/>
  <c r="T156" i="76"/>
  <c r="R156" i="76"/>
  <c r="R34" i="77"/>
  <c r="AA108" i="77"/>
  <c r="Q138" i="78"/>
  <c r="T40" i="80"/>
  <c r="Z75" i="74"/>
  <c r="T142" i="75"/>
  <c r="S142" i="75"/>
  <c r="AJ181" i="72"/>
  <c r="AJ189" i="72" s="1"/>
  <c r="Y181" i="72"/>
  <c r="Z213" i="72"/>
  <c r="T213" i="72"/>
  <c r="AC121" i="73"/>
  <c r="Z121" i="73"/>
  <c r="Z130" i="73" s="1"/>
  <c r="AC64" i="74"/>
  <c r="Z64" i="74"/>
  <c r="S126" i="74"/>
  <c r="R126" i="74"/>
  <c r="T169" i="74"/>
  <c r="V170" i="74" s="1"/>
  <c r="AB160" i="74"/>
  <c r="T72" i="75"/>
  <c r="S72" i="75"/>
  <c r="R72" i="75"/>
  <c r="S109" i="75"/>
  <c r="T118" i="75"/>
  <c r="S118" i="75"/>
  <c r="AF147" i="75"/>
  <c r="AF159" i="75" s="1"/>
  <c r="Z147" i="75"/>
  <c r="T95" i="76"/>
  <c r="Q137" i="76"/>
  <c r="T157" i="76"/>
  <c r="R157" i="76"/>
  <c r="Q165" i="76"/>
  <c r="Q79" i="77"/>
  <c r="Q49" i="78"/>
  <c r="Q132" i="78"/>
  <c r="S120" i="78" s="1"/>
  <c r="T120" i="78"/>
  <c r="R120" i="78"/>
  <c r="Q137" i="78"/>
  <c r="S62" i="79"/>
  <c r="Q75" i="79"/>
  <c r="R66" i="79" s="1"/>
  <c r="AB100" i="79"/>
  <c r="Y100" i="79"/>
  <c r="T100" i="79"/>
  <c r="AB89" i="80"/>
  <c r="V89" i="80"/>
  <c r="AG89" i="80"/>
  <c r="R99" i="77"/>
  <c r="Q110" i="77"/>
  <c r="R158" i="77"/>
  <c r="S66" i="78"/>
  <c r="S121" i="78"/>
  <c r="AC157" i="78"/>
  <c r="AC166" i="78" s="1"/>
  <c r="U157" i="78"/>
  <c r="T67" i="79"/>
  <c r="Z103" i="79"/>
  <c r="AD130" i="79"/>
  <c r="AD138" i="79" s="1"/>
  <c r="Y141" i="79"/>
  <c r="AD77" i="80"/>
  <c r="AB77" i="80"/>
  <c r="V77" i="80"/>
  <c r="W81" i="80"/>
  <c r="AD81" i="80"/>
  <c r="AB81" i="80"/>
  <c r="AE86" i="80"/>
  <c r="AE102" i="80" s="1"/>
  <c r="AA86" i="80"/>
  <c r="T91" i="80"/>
  <c r="AD169" i="80"/>
  <c r="AB169" i="80"/>
  <c r="M191" i="80"/>
  <c r="T216" i="80"/>
  <c r="Q233" i="80"/>
  <c r="S108" i="81"/>
  <c r="Q124" i="81"/>
  <c r="Z158" i="81"/>
  <c r="Y158" i="81"/>
  <c r="S176" i="81"/>
  <c r="S183" i="75"/>
  <c r="T154" i="76"/>
  <c r="R154" i="76"/>
  <c r="AB99" i="77"/>
  <c r="U99" i="77"/>
  <c r="Z47" i="78"/>
  <c r="T61" i="78"/>
  <c r="T121" i="78"/>
  <c r="AB155" i="78"/>
  <c r="Z155" i="78"/>
  <c r="U155" i="78"/>
  <c r="Q171" i="78"/>
  <c r="AB37" i="79"/>
  <c r="Z37" i="79"/>
  <c r="Z50" i="79"/>
  <c r="S64" i="79"/>
  <c r="Z67" i="79"/>
  <c r="S127" i="79"/>
  <c r="Z141" i="79"/>
  <c r="S81" i="80"/>
  <c r="V86" i="80"/>
  <c r="S166" i="80"/>
  <c r="W169" i="80"/>
  <c r="AE176" i="80"/>
  <c r="AE190" i="80" s="1"/>
  <c r="AA176" i="80"/>
  <c r="V176" i="80"/>
  <c r="AD212" i="80"/>
  <c r="AA212" i="80"/>
  <c r="S109" i="81"/>
  <c r="R109" i="81"/>
  <c r="S115" i="81"/>
  <c r="S152" i="75"/>
  <c r="T183" i="75"/>
  <c r="D18" i="77"/>
  <c r="E18" i="77" s="1"/>
  <c r="D17" i="77"/>
  <c r="E17" i="77" s="1"/>
  <c r="D16" i="77"/>
  <c r="R35" i="77"/>
  <c r="S38" i="77"/>
  <c r="S67" i="77"/>
  <c r="Q108" i="77"/>
  <c r="S123" i="77"/>
  <c r="Q135" i="77"/>
  <c r="Z170" i="77"/>
  <c r="S64" i="78"/>
  <c r="T98" i="78"/>
  <c r="T103" i="78" s="1"/>
  <c r="T124" i="78"/>
  <c r="R155" i="78"/>
  <c r="U104" i="79"/>
  <c r="T37" i="80"/>
  <c r="T46" i="80"/>
  <c r="T126" i="80"/>
  <c r="AG136" i="80"/>
  <c r="AG147" i="80" s="1"/>
  <c r="AB136" i="80"/>
  <c r="V136" i="80"/>
  <c r="T166" i="80"/>
  <c r="Q196" i="80"/>
  <c r="S140" i="81"/>
  <c r="R100" i="83"/>
  <c r="U124" i="83"/>
  <c r="Z124" i="83"/>
  <c r="AF124" i="83"/>
  <c r="AF135" i="83" s="1"/>
  <c r="Z134" i="76"/>
  <c r="W159" i="76"/>
  <c r="W165" i="76" s="1"/>
  <c r="R38" i="77"/>
  <c r="Q49" i="77"/>
  <c r="T64" i="77"/>
  <c r="T67" i="77"/>
  <c r="R123" i="77"/>
  <c r="S126" i="77"/>
  <c r="W161" i="77"/>
  <c r="AA170" i="77"/>
  <c r="T64" i="78"/>
  <c r="AA76" i="78"/>
  <c r="T37" i="79"/>
  <c r="S65" i="79"/>
  <c r="Y98" i="79"/>
  <c r="S111" i="79"/>
  <c r="AE104" i="79"/>
  <c r="AE111" i="79" s="1"/>
  <c r="AD78" i="80"/>
  <c r="AB78" i="80"/>
  <c r="S93" i="80"/>
  <c r="AE131" i="80"/>
  <c r="AA131" i="80"/>
  <c r="AE177" i="80"/>
  <c r="AB177" i="80"/>
  <c r="Z42" i="81"/>
  <c r="AD42" i="81"/>
  <c r="AD53" i="81" s="1"/>
  <c r="U42" i="81"/>
  <c r="R110" i="81"/>
  <c r="T197" i="82"/>
  <c r="S64" i="76"/>
  <c r="Z159" i="76"/>
  <c r="T35" i="77"/>
  <c r="T38" i="77"/>
  <c r="T62" i="77"/>
  <c r="R62" i="77"/>
  <c r="Q76" i="77"/>
  <c r="AB100" i="77"/>
  <c r="Z100" i="77"/>
  <c r="U100" i="77"/>
  <c r="T123" i="77"/>
  <c r="Q167" i="77"/>
  <c r="S159" i="77" s="1"/>
  <c r="S156" i="77"/>
  <c r="R156" i="77"/>
  <c r="AD161" i="77"/>
  <c r="AD167" i="77" s="1"/>
  <c r="Q170" i="77"/>
  <c r="T62" i="78"/>
  <c r="R62" i="78"/>
  <c r="T122" i="78"/>
  <c r="R122" i="78"/>
  <c r="S156" i="78"/>
  <c r="Q166" i="78"/>
  <c r="S158" i="78" s="1"/>
  <c r="S41" i="79"/>
  <c r="Q47" i="79"/>
  <c r="S68" i="79"/>
  <c r="U98" i="79"/>
  <c r="S128" i="79"/>
  <c r="R131" i="79"/>
  <c r="S161" i="79"/>
  <c r="T34" i="80"/>
  <c r="S34" i="80"/>
  <c r="R34" i="80"/>
  <c r="W78" i="80"/>
  <c r="AE87" i="80"/>
  <c r="AB87" i="80"/>
  <c r="V87" i="80"/>
  <c r="T93" i="80"/>
  <c r="T127" i="80"/>
  <c r="S127" i="80"/>
  <c r="V131" i="80"/>
  <c r="AB170" i="80"/>
  <c r="W170" i="80"/>
  <c r="S177" i="80"/>
  <c r="Q228" i="80"/>
  <c r="R69" i="75"/>
  <c r="S77" i="75"/>
  <c r="S189" i="75"/>
  <c r="M195" i="75"/>
  <c r="T198" i="75" s="1"/>
  <c r="D16" i="76"/>
  <c r="T64" i="76"/>
  <c r="S96" i="76"/>
  <c r="S62" i="77"/>
  <c r="R100" i="77"/>
  <c r="T126" i="77"/>
  <c r="T156" i="77"/>
  <c r="T159" i="77"/>
  <c r="S62" i="78"/>
  <c r="S122" i="78"/>
  <c r="R156" i="78"/>
  <c r="Q52" i="79"/>
  <c r="AA98" i="79"/>
  <c r="AA111" i="79" s="1"/>
  <c r="Q168" i="79"/>
  <c r="R160" i="79" s="1"/>
  <c r="AB47" i="80"/>
  <c r="W47" i="80"/>
  <c r="AD79" i="80"/>
  <c r="AB79" i="80"/>
  <c r="W79" i="80"/>
  <c r="AF83" i="80"/>
  <c r="AB83" i="80"/>
  <c r="AA69" i="81"/>
  <c r="AA85" i="81" s="1"/>
  <c r="S69" i="81"/>
  <c r="Q85" i="81"/>
  <c r="T37" i="82"/>
  <c r="AC37" i="82"/>
  <c r="AC57" i="82" s="1"/>
  <c r="S37" i="82"/>
  <c r="S65" i="77"/>
  <c r="S98" i="77"/>
  <c r="AB96" i="78"/>
  <c r="U96" i="78"/>
  <c r="T156" i="78"/>
  <c r="S102" i="79"/>
  <c r="R102" i="79"/>
  <c r="M111" i="79"/>
  <c r="Y114" i="79" s="1"/>
  <c r="R129" i="79"/>
  <c r="S158" i="79"/>
  <c r="AG47" i="80"/>
  <c r="T76" i="80"/>
  <c r="Q102" i="80"/>
  <c r="S91" i="80" s="1"/>
  <c r="R76" i="80"/>
  <c r="S79" i="80"/>
  <c r="W83" i="80"/>
  <c r="Q107" i="80"/>
  <c r="AB105" i="80"/>
  <c r="AH138" i="80"/>
  <c r="AH147" i="80" s="1"/>
  <c r="AB138" i="80"/>
  <c r="V138" i="80"/>
  <c r="AD167" i="80"/>
  <c r="AB167" i="80"/>
  <c r="V167" i="80"/>
  <c r="T171" i="80"/>
  <c r="S74" i="81"/>
  <c r="T49" i="82"/>
  <c r="S49" i="82"/>
  <c r="S99" i="74"/>
  <c r="S34" i="75"/>
  <c r="S144" i="75"/>
  <c r="R39" i="77"/>
  <c r="T98" i="77"/>
  <c r="S124" i="77"/>
  <c r="R124" i="77"/>
  <c r="AD129" i="77"/>
  <c r="AD135" i="77" s="1"/>
  <c r="AA138" i="77"/>
  <c r="Q172" i="77"/>
  <c r="Q73" i="78"/>
  <c r="S65" i="78" s="1"/>
  <c r="AA169" i="78"/>
  <c r="U35" i="79"/>
  <c r="AB111" i="79"/>
  <c r="M138" i="79"/>
  <c r="S168" i="80"/>
  <c r="AH220" i="80"/>
  <c r="AH228" i="80" s="1"/>
  <c r="AB220" i="80"/>
  <c r="Z70" i="81"/>
  <c r="T70" i="81"/>
  <c r="AD74" i="81"/>
  <c r="AE80" i="82"/>
  <c r="U80" i="82"/>
  <c r="Z80" i="82"/>
  <c r="M166" i="76"/>
  <c r="T39" i="77"/>
  <c r="M73" i="77"/>
  <c r="AA76" i="77" s="1"/>
  <c r="T124" i="77"/>
  <c r="T127" i="77"/>
  <c r="S127" i="77"/>
  <c r="Q138" i="77"/>
  <c r="S154" i="78"/>
  <c r="Q169" i="78"/>
  <c r="AA35" i="79"/>
  <c r="AA47" i="79" s="1"/>
  <c r="M75" i="79"/>
  <c r="Z78" i="79" s="1"/>
  <c r="T99" i="79"/>
  <c r="S159" i="79"/>
  <c r="V35" i="80"/>
  <c r="Q109" i="80"/>
  <c r="T168" i="80"/>
  <c r="V220" i="80"/>
  <c r="AB70" i="81"/>
  <c r="AB85" i="81" s="1"/>
  <c r="S113" i="81"/>
  <c r="R113" i="81"/>
  <c r="Q188" i="81"/>
  <c r="Q44" i="77"/>
  <c r="S37" i="77" s="1"/>
  <c r="T34" i="77"/>
  <c r="S37" i="78"/>
  <c r="Q103" i="78"/>
  <c r="AB154" i="78"/>
  <c r="U154" i="78"/>
  <c r="Z39" i="79"/>
  <c r="T39" i="79"/>
  <c r="AC39" i="79"/>
  <c r="Q138" i="79"/>
  <c r="R128" i="79" s="1"/>
  <c r="R126" i="79"/>
  <c r="T41" i="80"/>
  <c r="AD80" i="80"/>
  <c r="AB80" i="80"/>
  <c r="AG90" i="80"/>
  <c r="AB90" i="80"/>
  <c r="W90" i="80"/>
  <c r="T125" i="80"/>
  <c r="R125" i="80"/>
  <c r="Q147" i="80"/>
  <c r="AA129" i="80"/>
  <c r="W129" i="80"/>
  <c r="AD129" i="80"/>
  <c r="S71" i="81"/>
  <c r="R71" i="81"/>
  <c r="R90" i="81"/>
  <c r="R180" i="81"/>
  <c r="S180" i="81"/>
  <c r="Q192" i="81"/>
  <c r="T76" i="82"/>
  <c r="AD76" i="82"/>
  <c r="S76" i="82"/>
  <c r="T124" i="82"/>
  <c r="R96" i="77"/>
  <c r="Q105" i="77"/>
  <c r="S100" i="77" s="1"/>
  <c r="S158" i="77"/>
  <c r="Q79" i="78"/>
  <c r="S157" i="78"/>
  <c r="AB36" i="79"/>
  <c r="Z36" i="79"/>
  <c r="Y126" i="79"/>
  <c r="U126" i="79"/>
  <c r="U138" i="79" s="1"/>
  <c r="AA126" i="79"/>
  <c r="AA138" i="79" s="1"/>
  <c r="T36" i="80"/>
  <c r="S36" i="80"/>
  <c r="T43" i="80"/>
  <c r="Q58" i="80"/>
  <c r="S46" i="80" s="1"/>
  <c r="S77" i="80"/>
  <c r="W80" i="80"/>
  <c r="S125" i="80"/>
  <c r="AF134" i="80"/>
  <c r="AF147" i="80" s="1"/>
  <c r="AA134" i="80"/>
  <c r="Z35" i="81"/>
  <c r="AA35" i="81"/>
  <c r="AA53" i="81" s="1"/>
  <c r="U35" i="81"/>
  <c r="Y144" i="81"/>
  <c r="AD144" i="81"/>
  <c r="U144" i="81"/>
  <c r="Q193" i="81"/>
  <c r="R63" i="82"/>
  <c r="M58" i="82"/>
  <c r="T118" i="82"/>
  <c r="R175" i="82"/>
  <c r="S36" i="86"/>
  <c r="S43" i="86"/>
  <c r="AA74" i="82"/>
  <c r="V74" i="82"/>
  <c r="T82" i="82"/>
  <c r="AJ86" i="82"/>
  <c r="AJ93" i="82" s="1"/>
  <c r="Z86" i="82"/>
  <c r="W86" i="82"/>
  <c r="AE122" i="82"/>
  <c r="U122" i="82"/>
  <c r="T161" i="82"/>
  <c r="S47" i="82"/>
  <c r="Z122" i="82"/>
  <c r="AA193" i="80"/>
  <c r="R213" i="80"/>
  <c r="S41" i="81"/>
  <c r="R41" i="81"/>
  <c r="R177" i="81"/>
  <c r="S177" i="81"/>
  <c r="T47" i="82"/>
  <c r="S83" i="82"/>
  <c r="S158" i="82"/>
  <c r="T138" i="83"/>
  <c r="S133" i="83"/>
  <c r="P135" i="83"/>
  <c r="S132" i="83"/>
  <c r="S126" i="83"/>
  <c r="Q111" i="79"/>
  <c r="R100" i="79" s="1"/>
  <c r="T38" i="80"/>
  <c r="S45" i="81"/>
  <c r="R45" i="81"/>
  <c r="Y127" i="81"/>
  <c r="Y181" i="81"/>
  <c r="U181" i="81"/>
  <c r="S38" i="82"/>
  <c r="AA41" i="82"/>
  <c r="V41" i="82"/>
  <c r="T44" i="82"/>
  <c r="S44" i="82"/>
  <c r="AI83" i="82"/>
  <c r="AA83" i="82"/>
  <c r="R98" i="82"/>
  <c r="S119" i="82"/>
  <c r="T119" i="82"/>
  <c r="T127" i="82"/>
  <c r="S127" i="82"/>
  <c r="T158" i="82"/>
  <c r="AE196" i="82"/>
  <c r="Z196" i="82"/>
  <c r="U196" i="82"/>
  <c r="T38" i="83"/>
  <c r="S127" i="83"/>
  <c r="R96" i="78"/>
  <c r="S99" i="78"/>
  <c r="R154" i="78"/>
  <c r="R157" i="78"/>
  <c r="R130" i="79"/>
  <c r="S169" i="80"/>
  <c r="S179" i="80"/>
  <c r="V213" i="80"/>
  <c r="V228" i="80" s="1"/>
  <c r="S38" i="81"/>
  <c r="S53" i="81" s="1"/>
  <c r="R38" i="81"/>
  <c r="AE145" i="81"/>
  <c r="AE155" i="81" s="1"/>
  <c r="T145" i="81"/>
  <c r="S35" i="82"/>
  <c r="R57" i="82"/>
  <c r="Z38" i="82"/>
  <c r="V38" i="82"/>
  <c r="AD41" i="82"/>
  <c r="T79" i="82"/>
  <c r="S79" i="82"/>
  <c r="T123" i="82"/>
  <c r="S62" i="84"/>
  <c r="R62" i="84"/>
  <c r="Q56" i="85"/>
  <c r="T181" i="85"/>
  <c r="Q76" i="78"/>
  <c r="Z114" i="79"/>
  <c r="AC59" i="80"/>
  <c r="T84" i="80"/>
  <c r="T132" i="80"/>
  <c r="S132" i="80"/>
  <c r="R167" i="80"/>
  <c r="R35" i="81"/>
  <c r="Z72" i="81"/>
  <c r="S76" i="81"/>
  <c r="R76" i="81"/>
  <c r="Z145" i="81"/>
  <c r="Y178" i="81"/>
  <c r="AC178" i="81"/>
  <c r="AC188" i="81" s="1"/>
  <c r="T178" i="81"/>
  <c r="T35" i="82"/>
  <c r="AC38" i="82"/>
  <c r="AI48" i="82"/>
  <c r="U48" i="82"/>
  <c r="S155" i="82"/>
  <c r="T155" i="82"/>
  <c r="Q168" i="76"/>
  <c r="AD175" i="78"/>
  <c r="Y171" i="79"/>
  <c r="AA218" i="80"/>
  <c r="V218" i="80"/>
  <c r="AC39" i="81"/>
  <c r="Y39" i="81"/>
  <c r="T39" i="81"/>
  <c r="AE46" i="81"/>
  <c r="T46" i="81"/>
  <c r="Y46" i="81"/>
  <c r="AC110" i="81"/>
  <c r="Y110" i="81"/>
  <c r="T110" i="81"/>
  <c r="AE116" i="81"/>
  <c r="Z116" i="81"/>
  <c r="Y146" i="81"/>
  <c r="AH146" i="81"/>
  <c r="AH155" i="81" s="1"/>
  <c r="AH198" i="81" s="1"/>
  <c r="V146" i="81"/>
  <c r="Q194" i="81"/>
  <c r="S39" i="82"/>
  <c r="AI128" i="82"/>
  <c r="AA128" i="82"/>
  <c r="U128" i="82"/>
  <c r="S163" i="82"/>
  <c r="AC40" i="85"/>
  <c r="AA40" i="85"/>
  <c r="V40" i="85"/>
  <c r="T51" i="80"/>
  <c r="S51" i="80"/>
  <c r="T173" i="80"/>
  <c r="S173" i="80"/>
  <c r="T214" i="80"/>
  <c r="AF77" i="81"/>
  <c r="AF85" i="81" s="1"/>
  <c r="S77" i="81"/>
  <c r="AC111" i="81"/>
  <c r="Y111" i="81"/>
  <c r="T111" i="81"/>
  <c r="Z191" i="81"/>
  <c r="Y191" i="81"/>
  <c r="AD42" i="82"/>
  <c r="AA42" i="82"/>
  <c r="U42" i="82"/>
  <c r="Z85" i="82"/>
  <c r="W85" i="82"/>
  <c r="S156" i="82"/>
  <c r="T156" i="82"/>
  <c r="T124" i="87"/>
  <c r="S124" i="87"/>
  <c r="R79" i="79"/>
  <c r="R35" i="80"/>
  <c r="S47" i="80"/>
  <c r="S181" i="80"/>
  <c r="R212" i="80"/>
  <c r="S40" i="81"/>
  <c r="R40" i="81"/>
  <c r="S78" i="81"/>
  <c r="R78" i="81"/>
  <c r="R111" i="81"/>
  <c r="S147" i="81"/>
  <c r="R179" i="81"/>
  <c r="R93" i="82"/>
  <c r="S73" i="82" s="1"/>
  <c r="T73" i="82"/>
  <c r="AD77" i="82"/>
  <c r="T77" i="82"/>
  <c r="Z81" i="82"/>
  <c r="AF81" i="82"/>
  <c r="AF93" i="82" s="1"/>
  <c r="U81" i="82"/>
  <c r="S85" i="82"/>
  <c r="T121" i="82"/>
  <c r="S121" i="82"/>
  <c r="S125" i="82"/>
  <c r="R141" i="82"/>
  <c r="T45" i="83"/>
  <c r="S160" i="83"/>
  <c r="T160" i="83"/>
  <c r="S170" i="80"/>
  <c r="AB181" i="80"/>
  <c r="AB36" i="81"/>
  <c r="Z36" i="81"/>
  <c r="T36" i="81"/>
  <c r="S117" i="81"/>
  <c r="S139" i="81"/>
  <c r="Q155" i="81"/>
  <c r="R140" i="81" s="1"/>
  <c r="M156" i="81"/>
  <c r="Z179" i="81"/>
  <c r="T179" i="81"/>
  <c r="T40" i="82"/>
  <c r="S40" i="82"/>
  <c r="AI85" i="82"/>
  <c r="AG125" i="82"/>
  <c r="AG135" i="82" s="1"/>
  <c r="AG214" i="82" s="1"/>
  <c r="U125" i="82"/>
  <c r="Z125" i="82"/>
  <c r="T164" i="82"/>
  <c r="AE82" i="83"/>
  <c r="Z82" i="83"/>
  <c r="U82" i="83"/>
  <c r="AC69" i="85"/>
  <c r="AC81" i="85" s="1"/>
  <c r="U69" i="85"/>
  <c r="AA69" i="85"/>
  <c r="T138" i="85"/>
  <c r="T42" i="87"/>
  <c r="R135" i="82"/>
  <c r="S124" i="82" s="1"/>
  <c r="Z207" i="82"/>
  <c r="R58" i="83"/>
  <c r="S41" i="83" s="1"/>
  <c r="AF46" i="83"/>
  <c r="AF58" i="83" s="1"/>
  <c r="Z46" i="83"/>
  <c r="U46" i="83"/>
  <c r="T87" i="83"/>
  <c r="AB151" i="83"/>
  <c r="AB168" i="83" s="1"/>
  <c r="V151" i="83"/>
  <c r="S158" i="83"/>
  <c r="AA161" i="83"/>
  <c r="U161" i="83"/>
  <c r="Y35" i="84"/>
  <c r="T35" i="84"/>
  <c r="R59" i="84"/>
  <c r="AD108" i="85"/>
  <c r="AD117" i="85" s="1"/>
  <c r="U108" i="85"/>
  <c r="AE141" i="85"/>
  <c r="AA141" i="85"/>
  <c r="T177" i="85"/>
  <c r="S177" i="85"/>
  <c r="R73" i="81"/>
  <c r="R91" i="81"/>
  <c r="S75" i="82"/>
  <c r="T117" i="82"/>
  <c r="S157" i="82"/>
  <c r="R209" i="82"/>
  <c r="AD43" i="83"/>
  <c r="V43" i="83"/>
  <c r="S50" i="83"/>
  <c r="T77" i="83"/>
  <c r="R141" i="83"/>
  <c r="Z151" i="83"/>
  <c r="T158" i="83"/>
  <c r="AI161" i="83"/>
  <c r="S31" i="84"/>
  <c r="AC35" i="84"/>
  <c r="R65" i="84"/>
  <c r="S93" i="84"/>
  <c r="Q104" i="84"/>
  <c r="R96" i="84" s="1"/>
  <c r="T38" i="85"/>
  <c r="S38" i="85"/>
  <c r="T72" i="85"/>
  <c r="AA96" i="82"/>
  <c r="AE157" i="82"/>
  <c r="U157" i="82"/>
  <c r="AA172" i="82"/>
  <c r="T193" i="82"/>
  <c r="S40" i="83"/>
  <c r="AG47" i="83"/>
  <c r="AG58" i="83" s="1"/>
  <c r="Z47" i="83"/>
  <c r="AE81" i="83"/>
  <c r="AE95" i="83" s="1"/>
  <c r="U81" i="83"/>
  <c r="S155" i="83"/>
  <c r="R168" i="83"/>
  <c r="AA171" i="83"/>
  <c r="S60" i="84"/>
  <c r="R60" i="84"/>
  <c r="S154" i="84"/>
  <c r="Z108" i="85"/>
  <c r="U141" i="85"/>
  <c r="T81" i="87"/>
  <c r="U73" i="81"/>
  <c r="V39" i="82"/>
  <c r="S41" i="82"/>
  <c r="S46" i="82"/>
  <c r="AD75" i="82"/>
  <c r="S126" i="82"/>
  <c r="Z157" i="82"/>
  <c r="U162" i="82"/>
  <c r="T199" i="82"/>
  <c r="AD40" i="83"/>
  <c r="V40" i="83"/>
  <c r="AI50" i="83"/>
  <c r="S81" i="83"/>
  <c r="AJ88" i="83"/>
  <c r="AJ95" i="83" s="1"/>
  <c r="W88" i="83"/>
  <c r="T123" i="83"/>
  <c r="S123" i="83"/>
  <c r="T155" i="83"/>
  <c r="T162" i="83"/>
  <c r="S162" i="83"/>
  <c r="R32" i="84"/>
  <c r="Z65" i="84"/>
  <c r="S94" i="84"/>
  <c r="R94" i="84"/>
  <c r="AC98" i="84"/>
  <c r="Y98" i="84"/>
  <c r="T98" i="84"/>
  <c r="S121" i="84"/>
  <c r="S126" i="84"/>
  <c r="Z187" i="86"/>
  <c r="T187" i="86"/>
  <c r="AF187" i="86"/>
  <c r="R43" i="81"/>
  <c r="T141" i="81"/>
  <c r="S143" i="81"/>
  <c r="R145" i="81"/>
  <c r="S36" i="82"/>
  <c r="Z39" i="82"/>
  <c r="V46" i="82"/>
  <c r="S48" i="82"/>
  <c r="S80" i="82"/>
  <c r="S84" i="82"/>
  <c r="M94" i="82"/>
  <c r="S122" i="82"/>
  <c r="T126" i="82"/>
  <c r="S153" i="82"/>
  <c r="S160" i="82"/>
  <c r="AA162" i="82"/>
  <c r="M169" i="82"/>
  <c r="Z172" i="82" s="1"/>
  <c r="M170" i="82"/>
  <c r="T37" i="83"/>
  <c r="AA40" i="83"/>
  <c r="AE44" i="83"/>
  <c r="Z44" i="83"/>
  <c r="U44" i="83"/>
  <c r="U47" i="83"/>
  <c r="R64" i="83"/>
  <c r="M59" i="83"/>
  <c r="T75" i="83"/>
  <c r="R95" i="83"/>
  <c r="S87" i="83" s="1"/>
  <c r="T78" i="83"/>
  <c r="Z81" i="83"/>
  <c r="S88" i="83"/>
  <c r="AD120" i="83"/>
  <c r="Z120" i="83"/>
  <c r="V120" i="83"/>
  <c r="T152" i="83"/>
  <c r="S152" i="83"/>
  <c r="T159" i="83"/>
  <c r="S159" i="83"/>
  <c r="T32" i="84"/>
  <c r="S61" i="84"/>
  <c r="R61" i="84"/>
  <c r="S66" i="84"/>
  <c r="R66" i="84"/>
  <c r="M72" i="84"/>
  <c r="T44" i="85"/>
  <c r="S102" i="85"/>
  <c r="T102" i="85"/>
  <c r="R102" i="85"/>
  <c r="Q117" i="85"/>
  <c r="S109" i="85" s="1"/>
  <c r="T109" i="85"/>
  <c r="T182" i="86"/>
  <c r="AA182" i="86"/>
  <c r="AA196" i="86" s="1"/>
  <c r="Z182" i="86"/>
  <c r="U43" i="81"/>
  <c r="AD73" i="81"/>
  <c r="AD85" i="81" s="1"/>
  <c r="AC141" i="81"/>
  <c r="T36" i="82"/>
  <c r="AG46" i="82"/>
  <c r="AG57" i="82" s="1"/>
  <c r="U84" i="82"/>
  <c r="O169" i="82"/>
  <c r="AH160" i="82"/>
  <c r="AH169" i="82" s="1"/>
  <c r="V160" i="82"/>
  <c r="R174" i="82"/>
  <c r="S194" i="82"/>
  <c r="T194" i="82"/>
  <c r="R210" i="82"/>
  <c r="R63" i="83"/>
  <c r="AB117" i="83"/>
  <c r="AB135" i="83" s="1"/>
  <c r="Z117" i="83"/>
  <c r="V117" i="83"/>
  <c r="T156" i="83"/>
  <c r="S156" i="83"/>
  <c r="S163" i="83"/>
  <c r="AB32" i="84"/>
  <c r="Y44" i="84"/>
  <c r="AB95" i="84"/>
  <c r="Z95" i="84"/>
  <c r="AB122" i="84"/>
  <c r="AB131" i="84" s="1"/>
  <c r="Z122" i="84"/>
  <c r="U122" i="84"/>
  <c r="Q50" i="85"/>
  <c r="S72" i="85" s="1"/>
  <c r="S35" i="85"/>
  <c r="R35" i="85"/>
  <c r="T103" i="85"/>
  <c r="S103" i="85"/>
  <c r="R103" i="85"/>
  <c r="T137" i="85"/>
  <c r="R114" i="81"/>
  <c r="S43" i="82"/>
  <c r="S78" i="82"/>
  <c r="AI84" i="82"/>
  <c r="T120" i="82"/>
  <c r="V153" i="82"/>
  <c r="AA160" i="82"/>
  <c r="T41" i="83"/>
  <c r="T48" i="83"/>
  <c r="T85" i="83"/>
  <c r="V121" i="83"/>
  <c r="AD121" i="83"/>
  <c r="S124" i="83"/>
  <c r="U127" i="83"/>
  <c r="AI127" i="83"/>
  <c r="Z138" i="83"/>
  <c r="T163" i="83"/>
  <c r="S33" i="84"/>
  <c r="Z44" i="84"/>
  <c r="T35" i="85"/>
  <c r="S40" i="85"/>
  <c r="T74" i="85"/>
  <c r="S74" i="85"/>
  <c r="Y114" i="81"/>
  <c r="AE43" i="82"/>
  <c r="R62" i="82"/>
  <c r="AD78" i="82"/>
  <c r="AB151" i="82"/>
  <c r="AB169" i="82" s="1"/>
  <c r="V151" i="82"/>
  <c r="AI163" i="82"/>
  <c r="W163" i="82"/>
  <c r="O204" i="82"/>
  <c r="S42" i="83"/>
  <c r="T79" i="83"/>
  <c r="S79" i="83"/>
  <c r="AI86" i="83"/>
  <c r="AA86" i="83"/>
  <c r="S118" i="83"/>
  <c r="Z121" i="83"/>
  <c r="AA127" i="83"/>
  <c r="V153" i="83"/>
  <c r="R174" i="83"/>
  <c r="Q41" i="84"/>
  <c r="R29" i="84" s="1"/>
  <c r="S29" i="84"/>
  <c r="R34" i="84"/>
  <c r="R63" i="84"/>
  <c r="Y107" i="84"/>
  <c r="Y123" i="84"/>
  <c r="U123" i="84"/>
  <c r="AC123" i="84"/>
  <c r="S156" i="84"/>
  <c r="R156" i="84"/>
  <c r="Q55" i="85"/>
  <c r="V70" i="85"/>
  <c r="AC70" i="85"/>
  <c r="AA70" i="85"/>
  <c r="Z143" i="85"/>
  <c r="AE143" i="85"/>
  <c r="T175" i="85"/>
  <c r="R175" i="85"/>
  <c r="M124" i="81"/>
  <c r="Z127" i="81" s="1"/>
  <c r="M57" i="82"/>
  <c r="Z138" i="82"/>
  <c r="Z151" i="82"/>
  <c r="Z163" i="82"/>
  <c r="T192" i="82"/>
  <c r="R204" i="82"/>
  <c r="S196" i="82" s="1"/>
  <c r="T42" i="83"/>
  <c r="AC76" i="83"/>
  <c r="AC95" i="83" s="1"/>
  <c r="V76" i="83"/>
  <c r="M95" i="83"/>
  <c r="AA98" i="83" s="1"/>
  <c r="T118" i="83"/>
  <c r="AD153" i="83"/>
  <c r="T157" i="83"/>
  <c r="S157" i="83"/>
  <c r="R173" i="83"/>
  <c r="S34" i="84"/>
  <c r="S63" i="84"/>
  <c r="S124" i="84"/>
  <c r="R124" i="84"/>
  <c r="Z134" i="84"/>
  <c r="Q123" i="85"/>
  <c r="S155" i="86"/>
  <c r="R155" i="86"/>
  <c r="AA195" i="87"/>
  <c r="AE195" i="87"/>
  <c r="U195" i="87"/>
  <c r="S154" i="82"/>
  <c r="S159" i="82"/>
  <c r="T195" i="82"/>
  <c r="T49" i="83"/>
  <c r="S49" i="83"/>
  <c r="Z61" i="83"/>
  <c r="S83" i="83"/>
  <c r="Z98" i="83"/>
  <c r="T125" i="83"/>
  <c r="S125" i="83"/>
  <c r="T128" i="83"/>
  <c r="S128" i="83"/>
  <c r="R30" i="84"/>
  <c r="Q71" i="84"/>
  <c r="S58" i="84"/>
  <c r="R58" i="84"/>
  <c r="AE42" i="85"/>
  <c r="U42" i="85"/>
  <c r="AF75" i="85"/>
  <c r="AF81" i="85" s="1"/>
  <c r="Z75" i="85"/>
  <c r="W75" i="85"/>
  <c r="R106" i="85"/>
  <c r="T106" i="85"/>
  <c r="S106" i="85"/>
  <c r="Q122" i="85"/>
  <c r="S149" i="86"/>
  <c r="R149" i="86"/>
  <c r="AD154" i="82"/>
  <c r="V154" i="82"/>
  <c r="T159" i="82"/>
  <c r="T198" i="82"/>
  <c r="S198" i="82"/>
  <c r="O58" i="83"/>
  <c r="T39" i="83"/>
  <c r="AD80" i="83"/>
  <c r="Z80" i="83"/>
  <c r="V80" i="83"/>
  <c r="T83" i="83"/>
  <c r="T119" i="83"/>
  <c r="S119" i="83"/>
  <c r="AE122" i="83"/>
  <c r="U122" i="83"/>
  <c r="AD154" i="83"/>
  <c r="Z154" i="83"/>
  <c r="V154" i="83"/>
  <c r="S161" i="83"/>
  <c r="AA30" i="84"/>
  <c r="U30" i="84"/>
  <c r="Z59" i="84"/>
  <c r="AA59" i="84"/>
  <c r="S64" i="84"/>
  <c r="R64" i="84"/>
  <c r="Y97" i="84"/>
  <c r="Y104" i="84" s="1"/>
  <c r="AC97" i="84"/>
  <c r="AC104" i="84" s="1"/>
  <c r="S42" i="85"/>
  <c r="S38" i="86"/>
  <c r="Q150" i="85"/>
  <c r="S137" i="85" s="1"/>
  <c r="T182" i="85"/>
  <c r="AA108" i="86"/>
  <c r="AA124" i="86" s="1"/>
  <c r="Z108" i="86"/>
  <c r="Z124" i="86" s="1"/>
  <c r="T108" i="86"/>
  <c r="AD120" i="87"/>
  <c r="AD135" i="87" s="1"/>
  <c r="Z120" i="87"/>
  <c r="U120" i="87"/>
  <c r="AE126" i="87"/>
  <c r="U126" i="87"/>
  <c r="Z152" i="87"/>
  <c r="U157" i="87"/>
  <c r="AA157" i="87" s="1"/>
  <c r="S120" i="83"/>
  <c r="V126" i="83"/>
  <c r="Q161" i="84"/>
  <c r="R154" i="84" s="1"/>
  <c r="S153" i="84"/>
  <c r="Z43" i="85"/>
  <c r="U43" i="85"/>
  <c r="Q156" i="85"/>
  <c r="S34" i="86"/>
  <c r="R34" i="86"/>
  <c r="Q51" i="86"/>
  <c r="AE79" i="87"/>
  <c r="Z79" i="87"/>
  <c r="U79" i="87"/>
  <c r="S193" i="87"/>
  <c r="T193" i="87"/>
  <c r="S79" i="88"/>
  <c r="S77" i="88"/>
  <c r="R74" i="88"/>
  <c r="R80" i="88"/>
  <c r="R63" i="88"/>
  <c r="Q139" i="88"/>
  <c r="S82" i="83"/>
  <c r="S117" i="83"/>
  <c r="AA126" i="83"/>
  <c r="S154" i="83"/>
  <c r="R122" i="84"/>
  <c r="R36" i="85"/>
  <c r="AE43" i="85"/>
  <c r="S68" i="85"/>
  <c r="S71" i="85"/>
  <c r="U73" i="85"/>
  <c r="T110" i="85"/>
  <c r="S69" i="86"/>
  <c r="R69" i="86"/>
  <c r="AF74" i="86"/>
  <c r="Y74" i="86"/>
  <c r="T74" i="86"/>
  <c r="Y163" i="86"/>
  <c r="S185" i="86"/>
  <c r="AB115" i="87"/>
  <c r="U115" i="87"/>
  <c r="Z115" i="87"/>
  <c r="AA121" i="87"/>
  <c r="AD121" i="87"/>
  <c r="U121" i="87"/>
  <c r="AC68" i="88"/>
  <c r="AC76" i="88" s="1"/>
  <c r="Z68" i="88"/>
  <c r="T68" i="88"/>
  <c r="V75" i="90"/>
  <c r="AA75" i="90"/>
  <c r="S78" i="90"/>
  <c r="T78" i="90"/>
  <c r="R84" i="90"/>
  <c r="Z78" i="91"/>
  <c r="Y78" i="91"/>
  <c r="Q165" i="91"/>
  <c r="R159" i="91" s="1"/>
  <c r="S156" i="91"/>
  <c r="Q131" i="84"/>
  <c r="R121" i="84" s="1"/>
  <c r="Z41" i="85"/>
  <c r="U41" i="85"/>
  <c r="AA68" i="85"/>
  <c r="Z73" i="85"/>
  <c r="T76" i="85"/>
  <c r="S76" i="85"/>
  <c r="AB135" i="85"/>
  <c r="U135" i="85"/>
  <c r="T174" i="85"/>
  <c r="Q187" i="85"/>
  <c r="R174" i="85"/>
  <c r="S174" i="85"/>
  <c r="AA178" i="85"/>
  <c r="Q193" i="85"/>
  <c r="Y110" i="86"/>
  <c r="T110" i="86"/>
  <c r="R116" i="86"/>
  <c r="S116" i="86"/>
  <c r="R152" i="86"/>
  <c r="S152" i="86"/>
  <c r="Q165" i="86"/>
  <c r="Z40" i="87"/>
  <c r="AD40" i="87"/>
  <c r="U40" i="87"/>
  <c r="Q135" i="87"/>
  <c r="S116" i="87" s="1"/>
  <c r="Q140" i="87"/>
  <c r="AB126" i="88"/>
  <c r="U126" i="88"/>
  <c r="Y126" i="88"/>
  <c r="AF75" i="90"/>
  <c r="S43" i="83"/>
  <c r="S76" i="83"/>
  <c r="S122" i="83"/>
  <c r="S151" i="83"/>
  <c r="S96" i="84"/>
  <c r="R120" i="84"/>
  <c r="T36" i="85"/>
  <c r="AD41" i="85"/>
  <c r="AD50" i="85" s="1"/>
  <c r="AB68" i="85"/>
  <c r="Z71" i="85"/>
  <c r="T107" i="85"/>
  <c r="S107" i="85"/>
  <c r="Z135" i="85"/>
  <c r="V139" i="85"/>
  <c r="V150" i="85" s="1"/>
  <c r="W145" i="85"/>
  <c r="AC178" i="85"/>
  <c r="S122" i="87"/>
  <c r="Q173" i="87"/>
  <c r="R169" i="82"/>
  <c r="S164" i="82" s="1"/>
  <c r="S120" i="84"/>
  <c r="T39" i="85"/>
  <c r="R39" i="85"/>
  <c r="S66" i="85"/>
  <c r="Q81" i="85"/>
  <c r="T66" i="85"/>
  <c r="AD71" i="85"/>
  <c r="AD81" i="85" s="1"/>
  <c r="S104" i="85"/>
  <c r="T111" i="85"/>
  <c r="S111" i="85"/>
  <c r="T136" i="85"/>
  <c r="R136" i="85"/>
  <c r="AA139" i="85"/>
  <c r="AG145" i="85"/>
  <c r="AG150" i="85" s="1"/>
  <c r="T179" i="85"/>
  <c r="S179" i="85"/>
  <c r="Q192" i="85"/>
  <c r="T35" i="86"/>
  <c r="AB35" i="86"/>
  <c r="AB51" i="86" s="1"/>
  <c r="AC110" i="86"/>
  <c r="S117" i="86"/>
  <c r="Q196" i="86"/>
  <c r="AI206" i="86"/>
  <c r="Q56" i="87"/>
  <c r="S35" i="87" s="1"/>
  <c r="T35" i="87"/>
  <c r="R35" i="87"/>
  <c r="AA138" i="87"/>
  <c r="Z138" i="87"/>
  <c r="R64" i="88"/>
  <c r="AD70" i="88"/>
  <c r="U70" i="88"/>
  <c r="AA61" i="83"/>
  <c r="S84" i="83"/>
  <c r="S39" i="85"/>
  <c r="R66" i="85"/>
  <c r="T104" i="85"/>
  <c r="T140" i="85"/>
  <c r="Z35" i="86"/>
  <c r="S41" i="86"/>
  <c r="R41" i="86"/>
  <c r="Q57" i="86"/>
  <c r="S76" i="86"/>
  <c r="R76" i="86"/>
  <c r="Z86" i="86"/>
  <c r="Y86" i="86"/>
  <c r="S148" i="86"/>
  <c r="S154" i="86"/>
  <c r="R154" i="86"/>
  <c r="T36" i="87"/>
  <c r="T123" i="87"/>
  <c r="R115" i="87"/>
  <c r="S123" i="87"/>
  <c r="T159" i="87"/>
  <c r="AE159" i="87" s="1"/>
  <c r="U159" i="87"/>
  <c r="Z159" i="87" s="1"/>
  <c r="Q210" i="87"/>
  <c r="Y70" i="88"/>
  <c r="R123" i="84"/>
  <c r="Y125" i="84"/>
  <c r="AB37" i="85"/>
  <c r="U37" i="85"/>
  <c r="AA37" i="85"/>
  <c r="AA53" i="85"/>
  <c r="R67" i="85"/>
  <c r="S176" i="85"/>
  <c r="T176" i="85"/>
  <c r="AE180" i="85"/>
  <c r="AA180" i="85"/>
  <c r="U180" i="85"/>
  <c r="Q191" i="85"/>
  <c r="Q127" i="86"/>
  <c r="S118" i="87"/>
  <c r="T118" i="87"/>
  <c r="S100" i="88"/>
  <c r="AA39" i="89"/>
  <c r="T39" i="89"/>
  <c r="Z39" i="89"/>
  <c r="R81" i="86"/>
  <c r="S86" i="86"/>
  <c r="R74" i="86"/>
  <c r="R68" i="86"/>
  <c r="R80" i="86"/>
  <c r="S188" i="86"/>
  <c r="AB157" i="88"/>
  <c r="Z157" i="88"/>
  <c r="U157" i="88"/>
  <c r="Z107" i="84"/>
  <c r="Y155" i="84"/>
  <c r="U155" i="84"/>
  <c r="T67" i="85"/>
  <c r="M81" i="85"/>
  <c r="Z84" i="85" s="1"/>
  <c r="S105" i="85"/>
  <c r="T105" i="85"/>
  <c r="T37" i="86"/>
  <c r="AC37" i="86" s="1"/>
  <c r="Y37" i="86"/>
  <c r="AG56" i="87"/>
  <c r="T47" i="87"/>
  <c r="AC184" i="86"/>
  <c r="Y184" i="86"/>
  <c r="T184" i="86"/>
  <c r="T37" i="88"/>
  <c r="AB37" i="88"/>
  <c r="Z37" i="88"/>
  <c r="AB124" i="88"/>
  <c r="U124" i="88"/>
  <c r="Z124" i="88"/>
  <c r="R70" i="86"/>
  <c r="S114" i="86"/>
  <c r="R114" i="86"/>
  <c r="Z127" i="86"/>
  <c r="Z146" i="86"/>
  <c r="T146" i="86"/>
  <c r="AB39" i="87"/>
  <c r="U39" i="87"/>
  <c r="S45" i="87"/>
  <c r="S73" i="87"/>
  <c r="R73" i="87"/>
  <c r="T198" i="87"/>
  <c r="S198" i="87"/>
  <c r="S96" i="88"/>
  <c r="Q107" i="88"/>
  <c r="R101" i="88" s="1"/>
  <c r="Z40" i="89"/>
  <c r="U40" i="89"/>
  <c r="Y45" i="89"/>
  <c r="T45" i="89"/>
  <c r="S74" i="89"/>
  <c r="AA65" i="91"/>
  <c r="T65" i="91"/>
  <c r="Q155" i="85"/>
  <c r="S70" i="86"/>
  <c r="R73" i="86"/>
  <c r="R189" i="86"/>
  <c r="Q202" i="86"/>
  <c r="Z39" i="87"/>
  <c r="T45" i="87"/>
  <c r="T73" i="87"/>
  <c r="U76" i="87"/>
  <c r="AC76" i="87"/>
  <c r="AC89" i="87" s="1"/>
  <c r="U154" i="87"/>
  <c r="AA154" i="87" s="1"/>
  <c r="AA168" i="87" s="1"/>
  <c r="T154" i="87"/>
  <c r="AB154" i="87" s="1"/>
  <c r="T161" i="87"/>
  <c r="Q168" i="87"/>
  <c r="S159" i="87" s="1"/>
  <c r="S191" i="87"/>
  <c r="T191" i="87"/>
  <c r="R191" i="87"/>
  <c r="S33" i="88"/>
  <c r="Y40" i="88"/>
  <c r="S155" i="88"/>
  <c r="AA40" i="89"/>
  <c r="AE45" i="89"/>
  <c r="AE51" i="89" s="1"/>
  <c r="R39" i="86"/>
  <c r="R45" i="86"/>
  <c r="T73" i="86"/>
  <c r="U83" i="86"/>
  <c r="AI80" i="86"/>
  <c r="T111" i="86"/>
  <c r="AC146" i="86"/>
  <c r="S150" i="86"/>
  <c r="R183" i="86"/>
  <c r="Y186" i="86"/>
  <c r="T186" i="86"/>
  <c r="Y189" i="86"/>
  <c r="S79" i="87"/>
  <c r="T82" i="87"/>
  <c r="S125" i="87"/>
  <c r="AF199" i="87"/>
  <c r="AF205" i="87" s="1"/>
  <c r="W199" i="87"/>
  <c r="W205" i="87" s="1"/>
  <c r="AD40" i="88"/>
  <c r="AD47" i="88" s="1"/>
  <c r="S101" i="88"/>
  <c r="Z164" i="88"/>
  <c r="S159" i="88"/>
  <c r="S41" i="91"/>
  <c r="R41" i="91"/>
  <c r="S39" i="86"/>
  <c r="AG45" i="86"/>
  <c r="AG51" i="86" s="1"/>
  <c r="U45" i="86"/>
  <c r="U51" i="86" s="1"/>
  <c r="AD73" i="86"/>
  <c r="AD83" i="86" s="1"/>
  <c r="AC111" i="86"/>
  <c r="Q124" i="86"/>
  <c r="R110" i="86" s="1"/>
  <c r="R153" i="86"/>
  <c r="T183" i="86"/>
  <c r="AF189" i="86"/>
  <c r="T37" i="87"/>
  <c r="AA76" i="87"/>
  <c r="T116" i="87"/>
  <c r="AE125" i="87"/>
  <c r="S195" i="87"/>
  <c r="Q122" i="89"/>
  <c r="R154" i="90"/>
  <c r="S142" i="85"/>
  <c r="T144" i="85"/>
  <c r="T42" i="86"/>
  <c r="Y45" i="86"/>
  <c r="S71" i="86"/>
  <c r="R71" i="86"/>
  <c r="R77" i="86"/>
  <c r="T115" i="86"/>
  <c r="R147" i="86"/>
  <c r="S153" i="86"/>
  <c r="AC183" i="86"/>
  <c r="AD186" i="86"/>
  <c r="AD196" i="86" s="1"/>
  <c r="S190" i="86"/>
  <c r="R190" i="86"/>
  <c r="T43" i="87"/>
  <c r="R74" i="87"/>
  <c r="S114" i="87"/>
  <c r="Q138" i="87"/>
  <c r="S192" i="87"/>
  <c r="T192" i="87"/>
  <c r="AA199" i="87"/>
  <c r="Z97" i="88"/>
  <c r="S123" i="88"/>
  <c r="S128" i="88"/>
  <c r="S109" i="89"/>
  <c r="R109" i="89"/>
  <c r="AF42" i="86"/>
  <c r="T77" i="86"/>
  <c r="T109" i="86"/>
  <c r="AC109" i="86"/>
  <c r="S112" i="86"/>
  <c r="Z115" i="86"/>
  <c r="Y147" i="86"/>
  <c r="T147" i="86"/>
  <c r="Z199" i="86"/>
  <c r="T74" i="87"/>
  <c r="Q89" i="87"/>
  <c r="S81" i="87" s="1"/>
  <c r="R114" i="87"/>
  <c r="U119" i="87"/>
  <c r="T152" i="87"/>
  <c r="R152" i="87"/>
  <c r="AA97" i="88"/>
  <c r="S47" i="90"/>
  <c r="M150" i="85"/>
  <c r="AA153" i="85" s="1"/>
  <c r="R37" i="86"/>
  <c r="R187" i="86"/>
  <c r="AD77" i="87"/>
  <c r="AD89" i="87" s="1"/>
  <c r="AA77" i="87"/>
  <c r="T83" i="87"/>
  <c r="U114" i="87"/>
  <c r="S120" i="87"/>
  <c r="AE122" i="87"/>
  <c r="Z122" i="87"/>
  <c r="U122" i="87"/>
  <c r="T162" i="87"/>
  <c r="R68" i="88"/>
  <c r="Y79" i="88"/>
  <c r="R124" i="88"/>
  <c r="R157" i="88"/>
  <c r="AE78" i="89"/>
  <c r="Z78" i="89"/>
  <c r="M105" i="84"/>
  <c r="T40" i="86"/>
  <c r="R72" i="86"/>
  <c r="AI78" i="86"/>
  <c r="AI83" i="86" s="1"/>
  <c r="R78" i="86"/>
  <c r="R145" i="86"/>
  <c r="Q160" i="86"/>
  <c r="U41" i="87"/>
  <c r="T44" i="87"/>
  <c r="S75" i="87"/>
  <c r="AA92" i="87"/>
  <c r="AB114" i="87"/>
  <c r="U117" i="87"/>
  <c r="U156" i="87"/>
  <c r="AA156" i="87" s="1"/>
  <c r="T156" i="87"/>
  <c r="AD156" i="87" s="1"/>
  <c r="AD168" i="87" s="1"/>
  <c r="M206" i="87"/>
  <c r="AA35" i="88"/>
  <c r="Z35" i="88"/>
  <c r="Q47" i="88"/>
  <c r="S69" i="88"/>
  <c r="R69" i="88"/>
  <c r="Q164" i="88"/>
  <c r="R155" i="88" s="1"/>
  <c r="Y43" i="89"/>
  <c r="AD43" i="89"/>
  <c r="AD51" i="89" s="1"/>
  <c r="U43" i="89"/>
  <c r="D17" i="85"/>
  <c r="S73" i="85"/>
  <c r="R35" i="86"/>
  <c r="AD40" i="86"/>
  <c r="AD51" i="86" s="1"/>
  <c r="Z54" i="86"/>
  <c r="S72" i="86"/>
  <c r="R75" i="86"/>
  <c r="S78" i="86"/>
  <c r="M84" i="86"/>
  <c r="S113" i="86"/>
  <c r="S145" i="86"/>
  <c r="Q201" i="86"/>
  <c r="AD41" i="87"/>
  <c r="T75" i="87"/>
  <c r="T78" i="87"/>
  <c r="AC117" i="87"/>
  <c r="AC135" i="87" s="1"/>
  <c r="R153" i="87"/>
  <c r="U153" i="87"/>
  <c r="Z153" i="87" s="1"/>
  <c r="T153" i="87"/>
  <c r="AB153" i="87" s="1"/>
  <c r="M169" i="87"/>
  <c r="R190" i="87"/>
  <c r="Q205" i="87"/>
  <c r="T190" i="87"/>
  <c r="T197" i="87"/>
  <c r="S197" i="87"/>
  <c r="T35" i="88"/>
  <c r="R39" i="88"/>
  <c r="S39" i="88"/>
  <c r="R70" i="88"/>
  <c r="Z137" i="88"/>
  <c r="T38" i="89"/>
  <c r="AA38" i="89"/>
  <c r="Y38" i="89"/>
  <c r="Y51" i="89" s="1"/>
  <c r="S34" i="88"/>
  <c r="S67" i="88"/>
  <c r="R67" i="88"/>
  <c r="Y137" i="88"/>
  <c r="M164" i="88"/>
  <c r="Z167" i="88" s="1"/>
  <c r="Q85" i="89"/>
  <c r="S73" i="89"/>
  <c r="R108" i="89"/>
  <c r="S108" i="89"/>
  <c r="M53" i="90"/>
  <c r="Z56" i="90" s="1"/>
  <c r="AE111" i="90"/>
  <c r="AE120" i="90" s="1"/>
  <c r="AA111" i="90"/>
  <c r="V111" i="90"/>
  <c r="S129" i="92"/>
  <c r="R129" i="92"/>
  <c r="Q53" i="91"/>
  <c r="M77" i="88"/>
  <c r="AB98" i="88"/>
  <c r="U98" i="88"/>
  <c r="R102" i="88"/>
  <c r="R168" i="88"/>
  <c r="Q57" i="89"/>
  <c r="Q91" i="89"/>
  <c r="U36" i="90"/>
  <c r="Z36" i="90"/>
  <c r="T39" i="90"/>
  <c r="AF46" i="90"/>
  <c r="U46" i="90"/>
  <c r="Z46" i="90"/>
  <c r="AC108" i="90"/>
  <c r="AA108" i="90"/>
  <c r="U108" i="90"/>
  <c r="S118" i="90"/>
  <c r="T123" i="90"/>
  <c r="U140" i="90"/>
  <c r="AF140" i="90"/>
  <c r="AA140" i="90"/>
  <c r="S98" i="91"/>
  <c r="Q108" i="91"/>
  <c r="R98" i="91"/>
  <c r="AA208" i="87"/>
  <c r="R35" i="88"/>
  <c r="S65" i="88"/>
  <c r="R65" i="88"/>
  <c r="AD102" i="88"/>
  <c r="AD107" i="88" s="1"/>
  <c r="U102" i="88"/>
  <c r="Q112" i="88"/>
  <c r="R112" i="88" s="1"/>
  <c r="R111" i="88"/>
  <c r="S125" i="88"/>
  <c r="Q51" i="89"/>
  <c r="S54" i="89" s="1"/>
  <c r="S37" i="89"/>
  <c r="S111" i="89"/>
  <c r="AB36" i="90"/>
  <c r="V137" i="90"/>
  <c r="AD137" i="90"/>
  <c r="AD148" i="90" s="1"/>
  <c r="AA137" i="90"/>
  <c r="Q80" i="91"/>
  <c r="X76" i="91"/>
  <c r="T158" i="87"/>
  <c r="AE158" i="87" s="1"/>
  <c r="AE168" i="87" s="1"/>
  <c r="U38" i="88"/>
  <c r="AB99" i="88"/>
  <c r="Z99" i="88"/>
  <c r="Y102" i="88"/>
  <c r="Y129" i="88"/>
  <c r="U129" i="88"/>
  <c r="T42" i="89"/>
  <c r="S75" i="89"/>
  <c r="AD73" i="90"/>
  <c r="V73" i="90"/>
  <c r="Z73" i="90"/>
  <c r="T178" i="90"/>
  <c r="S178" i="90"/>
  <c r="AC40" i="91"/>
  <c r="U40" i="91"/>
  <c r="U47" i="91" s="1"/>
  <c r="Y40" i="91"/>
  <c r="S105" i="92"/>
  <c r="U196" i="87"/>
  <c r="S66" i="88"/>
  <c r="R66" i="88"/>
  <c r="T99" i="88"/>
  <c r="R122" i="88"/>
  <c r="S122" i="88"/>
  <c r="Q134" i="88"/>
  <c r="R123" i="88" s="1"/>
  <c r="R126" i="88"/>
  <c r="AC125" i="89"/>
  <c r="O53" i="90"/>
  <c r="Q81" i="91"/>
  <c r="J135" i="91"/>
  <c r="M135" i="91"/>
  <c r="S77" i="89"/>
  <c r="AF44" i="90"/>
  <c r="AA44" i="90"/>
  <c r="V44" i="90"/>
  <c r="AE74" i="90"/>
  <c r="AE84" i="90" s="1"/>
  <c r="Z74" i="90"/>
  <c r="V74" i="90"/>
  <c r="AF114" i="90"/>
  <c r="Z114" i="90"/>
  <c r="U114" i="90"/>
  <c r="R190" i="90"/>
  <c r="U194" i="87"/>
  <c r="AB36" i="88"/>
  <c r="AB47" i="88" s="1"/>
  <c r="U36" i="88"/>
  <c r="U47" i="88" s="1"/>
  <c r="AA63" i="88"/>
  <c r="AA76" i="88" s="1"/>
  <c r="Y63" i="88"/>
  <c r="T63" i="88"/>
  <c r="Z44" i="89"/>
  <c r="T44" i="89"/>
  <c r="Z151" i="90"/>
  <c r="AF175" i="90"/>
  <c r="AA175" i="90"/>
  <c r="V175" i="90"/>
  <c r="Q47" i="91"/>
  <c r="R36" i="91" s="1"/>
  <c r="S36" i="91"/>
  <c r="Y50" i="91"/>
  <c r="AD41" i="90"/>
  <c r="AA41" i="90"/>
  <c r="V41" i="90"/>
  <c r="R67" i="91"/>
  <c r="S67" i="91"/>
  <c r="S44" i="92"/>
  <c r="Q175" i="93"/>
  <c r="S69" i="90"/>
  <c r="AC71" i="90"/>
  <c r="AA71" i="90"/>
  <c r="U71" i="90"/>
  <c r="AF76" i="90"/>
  <c r="U76" i="90"/>
  <c r="AE106" i="92"/>
  <c r="AE112" i="92" s="1"/>
  <c r="Y106" i="92"/>
  <c r="V106" i="92"/>
  <c r="V112" i="92" s="1"/>
  <c r="Z123" i="90"/>
  <c r="AD138" i="90"/>
  <c r="V138" i="90"/>
  <c r="AF141" i="90"/>
  <c r="U141" i="90"/>
  <c r="R37" i="91"/>
  <c r="S42" i="91"/>
  <c r="R42" i="91"/>
  <c r="Q75" i="91"/>
  <c r="R68" i="91" s="1"/>
  <c r="Y158" i="91"/>
  <c r="AA158" i="91"/>
  <c r="T158" i="91"/>
  <c r="Q168" i="91"/>
  <c r="D17" i="92"/>
  <c r="E17" i="92" s="1"/>
  <c r="D18" i="92"/>
  <c r="E18" i="92" s="1"/>
  <c r="D16" i="92"/>
  <c r="S65" i="93"/>
  <c r="U41" i="89"/>
  <c r="T76" i="89"/>
  <c r="Q116" i="89"/>
  <c r="AB37" i="90"/>
  <c r="U37" i="90"/>
  <c r="Z69" i="90"/>
  <c r="S74" i="90"/>
  <c r="S108" i="90"/>
  <c r="S111" i="90"/>
  <c r="S114" i="90"/>
  <c r="Z187" i="90"/>
  <c r="T37" i="91"/>
  <c r="AA37" i="91"/>
  <c r="S75" i="91"/>
  <c r="W76" i="91" s="1"/>
  <c r="AA63" i="91"/>
  <c r="Y63" i="91"/>
  <c r="T63" i="91"/>
  <c r="Y100" i="91"/>
  <c r="AA100" i="91"/>
  <c r="S123" i="91"/>
  <c r="Q134" i="91"/>
  <c r="R123" i="91"/>
  <c r="S159" i="91"/>
  <c r="S40" i="92"/>
  <c r="R73" i="92"/>
  <c r="S101" i="92"/>
  <c r="R101" i="92"/>
  <c r="Q117" i="93"/>
  <c r="X112" i="93"/>
  <c r="R129" i="88"/>
  <c r="AB41" i="89"/>
  <c r="AB51" i="89" s="1"/>
  <c r="Z76" i="89"/>
  <c r="S79" i="89"/>
  <c r="R107" i="89"/>
  <c r="R110" i="89"/>
  <c r="Z37" i="90"/>
  <c r="T42" i="90"/>
  <c r="AB69" i="90"/>
  <c r="AB84" i="90" s="1"/>
  <c r="S72" i="90"/>
  <c r="R90" i="90"/>
  <c r="T176" i="90"/>
  <c r="Z37" i="91"/>
  <c r="S64" i="91"/>
  <c r="R64" i="91"/>
  <c r="R100" i="91"/>
  <c r="Q113" i="91"/>
  <c r="R128" i="91"/>
  <c r="S128" i="91"/>
  <c r="Q137" i="91"/>
  <c r="S73" i="92"/>
  <c r="AA162" i="92"/>
  <c r="Y162" i="92"/>
  <c r="T162" i="92"/>
  <c r="R98" i="88"/>
  <c r="R127" i="88"/>
  <c r="S107" i="89"/>
  <c r="S110" i="89"/>
  <c r="AA56" i="90"/>
  <c r="T72" i="90"/>
  <c r="T84" i="90" s="1"/>
  <c r="Y85" i="90" s="1"/>
  <c r="AD173" i="90"/>
  <c r="U173" i="90"/>
  <c r="R38" i="91"/>
  <c r="S38" i="91"/>
  <c r="T100" i="91"/>
  <c r="S124" i="91"/>
  <c r="R124" i="91"/>
  <c r="S171" i="92"/>
  <c r="Y103" i="93"/>
  <c r="T103" i="93"/>
  <c r="AB103" i="93"/>
  <c r="AD40" i="90"/>
  <c r="U40" i="90"/>
  <c r="AF47" i="90"/>
  <c r="Z47" i="90"/>
  <c r="U47" i="90"/>
  <c r="Z106" i="90"/>
  <c r="T139" i="90"/>
  <c r="T142" i="90"/>
  <c r="S142" i="90"/>
  <c r="AB39" i="91"/>
  <c r="AB47" i="91" s="1"/>
  <c r="Z39" i="91"/>
  <c r="AB69" i="91"/>
  <c r="Z68" i="91"/>
  <c r="Y69" i="91"/>
  <c r="V69" i="91"/>
  <c r="V75" i="91" s="1"/>
  <c r="AC101" i="91"/>
  <c r="Y101" i="91"/>
  <c r="U101" i="91"/>
  <c r="U108" i="91" s="1"/>
  <c r="R125" i="91"/>
  <c r="S125" i="91"/>
  <c r="Q139" i="91"/>
  <c r="AA36" i="92"/>
  <c r="Y36" i="92"/>
  <c r="T36" i="92"/>
  <c r="Q79" i="92"/>
  <c r="S66" i="92"/>
  <c r="Y102" i="92"/>
  <c r="T102" i="92"/>
  <c r="AB102" i="92"/>
  <c r="S134" i="92"/>
  <c r="R134" i="92"/>
  <c r="Z50" i="93"/>
  <c r="S67" i="93"/>
  <c r="AA40" i="90"/>
  <c r="T45" i="90"/>
  <c r="AC70" i="90"/>
  <c r="AC84" i="90" s="1"/>
  <c r="U70" i="90"/>
  <c r="S75" i="90"/>
  <c r="AF77" i="90"/>
  <c r="Z77" i="90"/>
  <c r="U77" i="90"/>
  <c r="S106" i="90"/>
  <c r="S109" i="90"/>
  <c r="S112" i="90"/>
  <c r="R126" i="90"/>
  <c r="S177" i="90"/>
  <c r="T177" i="90"/>
  <c r="R39" i="91"/>
  <c r="R65" i="91"/>
  <c r="AC102" i="91"/>
  <c r="Z102" i="91"/>
  <c r="T102" i="91"/>
  <c r="M109" i="91"/>
  <c r="R66" i="92"/>
  <c r="S128" i="92"/>
  <c r="R128" i="92"/>
  <c r="Q141" i="92"/>
  <c r="M85" i="89"/>
  <c r="Z88" i="89" s="1"/>
  <c r="S36" i="90"/>
  <c r="R53" i="90"/>
  <c r="S39" i="90" s="1"/>
  <c r="AC38" i="90"/>
  <c r="Z38" i="90"/>
  <c r="U38" i="90"/>
  <c r="AE43" i="90"/>
  <c r="AE53" i="90" s="1"/>
  <c r="V43" i="90"/>
  <c r="AB106" i="90"/>
  <c r="AB120" i="90" s="1"/>
  <c r="AD109" i="90"/>
  <c r="R148" i="90"/>
  <c r="S174" i="90"/>
  <c r="T174" i="90"/>
  <c r="S66" i="91"/>
  <c r="R66" i="91"/>
  <c r="S103" i="91"/>
  <c r="R103" i="91"/>
  <c r="S126" i="91"/>
  <c r="R126" i="91"/>
  <c r="AA37" i="92"/>
  <c r="T37" i="92"/>
  <c r="Z37" i="92"/>
  <c r="S105" i="93"/>
  <c r="S112" i="93" s="1"/>
  <c r="R105" i="93"/>
  <c r="T107" i="90"/>
  <c r="S107" i="90"/>
  <c r="T110" i="90"/>
  <c r="S110" i="90"/>
  <c r="T113" i="90"/>
  <c r="S113" i="90"/>
  <c r="Q170" i="91"/>
  <c r="Z168" i="91"/>
  <c r="T38" i="92"/>
  <c r="AB38" i="92"/>
  <c r="Z38" i="92"/>
  <c r="AB166" i="92"/>
  <c r="Y166" i="92"/>
  <c r="T166" i="92"/>
  <c r="S35" i="93"/>
  <c r="Q113" i="94"/>
  <c r="Q112" i="92"/>
  <c r="AB164" i="92"/>
  <c r="Z164" i="92"/>
  <c r="T164" i="92"/>
  <c r="AA36" i="93"/>
  <c r="Y36" i="93"/>
  <c r="T36" i="93"/>
  <c r="Q52" i="93"/>
  <c r="AA101" i="93"/>
  <c r="T101" i="93"/>
  <c r="Y127" i="93"/>
  <c r="T127" i="93"/>
  <c r="AA127" i="93"/>
  <c r="AA139" i="93" s="1"/>
  <c r="AD132" i="93"/>
  <c r="AD139" i="93" s="1"/>
  <c r="T132" i="93"/>
  <c r="R41" i="92"/>
  <c r="S45" i="92"/>
  <c r="R45" i="92"/>
  <c r="AD74" i="92"/>
  <c r="U74" i="92"/>
  <c r="S99" i="92"/>
  <c r="AB103" i="92"/>
  <c r="Y103" i="92"/>
  <c r="T103" i="92"/>
  <c r="Z130" i="92"/>
  <c r="T130" i="92"/>
  <c r="AB68" i="93"/>
  <c r="T68" i="93"/>
  <c r="Z80" i="93"/>
  <c r="Y80" i="93"/>
  <c r="S106" i="93"/>
  <c r="R101" i="91"/>
  <c r="S41" i="92"/>
  <c r="S71" i="92"/>
  <c r="Y74" i="92"/>
  <c r="AB130" i="92"/>
  <c r="D18" i="93"/>
  <c r="E15" i="93"/>
  <c r="S37" i="93"/>
  <c r="S42" i="93"/>
  <c r="R42" i="93"/>
  <c r="S63" i="93"/>
  <c r="Y68" i="93"/>
  <c r="Y101" i="93"/>
  <c r="Z132" i="93"/>
  <c r="S166" i="93"/>
  <c r="S99" i="91"/>
  <c r="R99" i="91"/>
  <c r="R68" i="92"/>
  <c r="Y115" i="92"/>
  <c r="S131" i="92"/>
  <c r="R131" i="92"/>
  <c r="S135" i="92"/>
  <c r="R135" i="92"/>
  <c r="Q77" i="93"/>
  <c r="R68" i="93" s="1"/>
  <c r="AB128" i="93"/>
  <c r="Z128" i="93"/>
  <c r="T128" i="93"/>
  <c r="S40" i="90"/>
  <c r="S43" i="90"/>
  <c r="S46" i="90"/>
  <c r="S70" i="90"/>
  <c r="S73" i="90"/>
  <c r="S76" i="90"/>
  <c r="S173" i="90"/>
  <c r="R184" i="90"/>
  <c r="R40" i="91"/>
  <c r="S68" i="91"/>
  <c r="R158" i="91"/>
  <c r="M166" i="91"/>
  <c r="S68" i="92"/>
  <c r="AB100" i="92"/>
  <c r="T100" i="92"/>
  <c r="R166" i="92"/>
  <c r="AB38" i="93"/>
  <c r="Y38" i="93"/>
  <c r="T38" i="93"/>
  <c r="Z69" i="93"/>
  <c r="T69" i="93"/>
  <c r="S129" i="93"/>
  <c r="S139" i="93" s="1"/>
  <c r="W140" i="93" s="1"/>
  <c r="R129" i="93"/>
  <c r="R38" i="94"/>
  <c r="S168" i="94"/>
  <c r="Q50" i="92"/>
  <c r="R69" i="92" s="1"/>
  <c r="AB39" i="92"/>
  <c r="Y39" i="92"/>
  <c r="S42" i="92"/>
  <c r="R42" i="92"/>
  <c r="Q84" i="92"/>
  <c r="Z100" i="92"/>
  <c r="R136" i="92"/>
  <c r="Q171" i="92"/>
  <c r="AC69" i="93"/>
  <c r="AC77" i="93" s="1"/>
  <c r="Q116" i="93"/>
  <c r="S38" i="94"/>
  <c r="Q143" i="94"/>
  <c r="R36" i="92"/>
  <c r="M51" i="92"/>
  <c r="S69" i="92"/>
  <c r="Y136" i="92"/>
  <c r="R162" i="92"/>
  <c r="S70" i="93"/>
  <c r="R103" i="93"/>
  <c r="S130" i="93"/>
  <c r="R130" i="93"/>
  <c r="Y134" i="93"/>
  <c r="AE134" i="93"/>
  <c r="AE139" i="93" s="1"/>
  <c r="AB163" i="93"/>
  <c r="Y163" i="93"/>
  <c r="T163" i="93"/>
  <c r="S43" i="92"/>
  <c r="R43" i="92"/>
  <c r="Z82" i="92"/>
  <c r="Y82" i="92"/>
  <c r="S163" i="92"/>
  <c r="S71" i="93"/>
  <c r="AA99" i="93"/>
  <c r="Y99" i="93"/>
  <c r="AB129" i="94"/>
  <c r="AB138" i="94" s="1"/>
  <c r="Z129" i="94"/>
  <c r="T129" i="94"/>
  <c r="S163" i="94"/>
  <c r="S71" i="95"/>
  <c r="Z111" i="91"/>
  <c r="S157" i="91"/>
  <c r="R157" i="91"/>
  <c r="R37" i="92"/>
  <c r="S133" i="92"/>
  <c r="R133" i="92"/>
  <c r="AC40" i="93"/>
  <c r="AC47" i="93" s="1"/>
  <c r="Z40" i="93"/>
  <c r="T40" i="93"/>
  <c r="S72" i="93"/>
  <c r="AB104" i="93"/>
  <c r="Y104" i="93"/>
  <c r="T104" i="93"/>
  <c r="Q46" i="94"/>
  <c r="S34" i="94"/>
  <c r="R34" i="94"/>
  <c r="Y64" i="94"/>
  <c r="AA64" i="94"/>
  <c r="AB164" i="94"/>
  <c r="AB173" i="94" s="1"/>
  <c r="Z164" i="94"/>
  <c r="T164" i="94"/>
  <c r="S102" i="93"/>
  <c r="S133" i="93"/>
  <c r="Q144" i="95"/>
  <c r="S65" i="94"/>
  <c r="R65" i="94"/>
  <c r="S43" i="96"/>
  <c r="Q139" i="93"/>
  <c r="Q172" i="93"/>
  <c r="S160" i="93"/>
  <c r="R160" i="93"/>
  <c r="S35" i="94"/>
  <c r="R35" i="94"/>
  <c r="Y141" i="94"/>
  <c r="T166" i="94"/>
  <c r="AD166" i="94"/>
  <c r="AD173" i="94" s="1"/>
  <c r="Y166" i="94"/>
  <c r="Q117" i="95"/>
  <c r="S34" i="93"/>
  <c r="Z100" i="93"/>
  <c r="T100" i="93"/>
  <c r="Z131" i="93"/>
  <c r="T131" i="93"/>
  <c r="T164" i="93"/>
  <c r="AC164" i="93"/>
  <c r="AC172" i="93" s="1"/>
  <c r="Z164" i="93"/>
  <c r="S66" i="94"/>
  <c r="R66" i="94"/>
  <c r="S126" i="94"/>
  <c r="Q138" i="94"/>
  <c r="R126" i="94"/>
  <c r="S129" i="95"/>
  <c r="T70" i="92"/>
  <c r="R74" i="92"/>
  <c r="S165" i="92"/>
  <c r="T41" i="93"/>
  <c r="AA100" i="93"/>
  <c r="Y107" i="93"/>
  <c r="AC131" i="93"/>
  <c r="AC139" i="93" s="1"/>
  <c r="R36" i="94"/>
  <c r="S36" i="94"/>
  <c r="S67" i="94"/>
  <c r="R67" i="94"/>
  <c r="AB101" i="94"/>
  <c r="AB110" i="94" s="1"/>
  <c r="Z101" i="94"/>
  <c r="T101" i="94"/>
  <c r="Q116" i="94"/>
  <c r="S167" i="94"/>
  <c r="M49" i="95"/>
  <c r="S105" i="95"/>
  <c r="S104" i="92"/>
  <c r="Z41" i="93"/>
  <c r="U140" i="93"/>
  <c r="S165" i="93"/>
  <c r="R165" i="93"/>
  <c r="AE68" i="94"/>
  <c r="AE74" i="94" s="1"/>
  <c r="Y68" i="94"/>
  <c r="T68" i="94"/>
  <c r="AC102" i="94"/>
  <c r="AC110" i="94" s="1"/>
  <c r="Z102" i="94"/>
  <c r="S37" i="95"/>
  <c r="S69" i="95"/>
  <c r="R130" i="92"/>
  <c r="Q47" i="93"/>
  <c r="S66" i="93"/>
  <c r="T161" i="93"/>
  <c r="R68" i="94"/>
  <c r="R102" i="94"/>
  <c r="S162" i="94"/>
  <c r="AB39" i="93"/>
  <c r="Q112" i="93"/>
  <c r="AF69" i="94"/>
  <c r="AF74" i="94" s="1"/>
  <c r="Y69" i="94"/>
  <c r="S133" i="94"/>
  <c r="R133" i="94"/>
  <c r="M112" i="93"/>
  <c r="Y115" i="93" s="1"/>
  <c r="AB162" i="93"/>
  <c r="Y162" i="93"/>
  <c r="T162" i="93"/>
  <c r="S167" i="93"/>
  <c r="V69" i="94"/>
  <c r="V74" i="94" s="1"/>
  <c r="S99" i="94"/>
  <c r="R99" i="94"/>
  <c r="AA128" i="94"/>
  <c r="Y128" i="94"/>
  <c r="T128" i="94"/>
  <c r="Q178" i="94"/>
  <c r="S70" i="96"/>
  <c r="R70" i="96"/>
  <c r="V97" i="97"/>
  <c r="AD97" i="97"/>
  <c r="AD106" i="97" s="1"/>
  <c r="Z97" i="97"/>
  <c r="S133" i="95"/>
  <c r="Q74" i="94"/>
  <c r="S62" i="94"/>
  <c r="R62" i="94"/>
  <c r="R69" i="94"/>
  <c r="S103" i="94"/>
  <c r="R103" i="94"/>
  <c r="S39" i="95"/>
  <c r="S70" i="95"/>
  <c r="R70" i="95"/>
  <c r="Q88" i="96"/>
  <c r="S65" i="95"/>
  <c r="Q83" i="95"/>
  <c r="Q111" i="95"/>
  <c r="S159" i="95"/>
  <c r="AF198" i="96"/>
  <c r="S130" i="94"/>
  <c r="R130" i="94"/>
  <c r="Q179" i="94"/>
  <c r="AD40" i="95"/>
  <c r="Z40" i="95"/>
  <c r="T40" i="95"/>
  <c r="S37" i="96"/>
  <c r="R37" i="96"/>
  <c r="S161" i="94"/>
  <c r="Q173" i="94"/>
  <c r="S165" i="94"/>
  <c r="Q48" i="95"/>
  <c r="R39" i="95" s="1"/>
  <c r="S35" i="95"/>
  <c r="S38" i="97"/>
  <c r="T43" i="97"/>
  <c r="S37" i="97"/>
  <c r="S64" i="97"/>
  <c r="S67" i="97"/>
  <c r="M173" i="93"/>
  <c r="Y49" i="94"/>
  <c r="R63" i="94"/>
  <c r="AA100" i="94"/>
  <c r="Q115" i="94"/>
  <c r="S39" i="96"/>
  <c r="R39" i="96"/>
  <c r="R131" i="93"/>
  <c r="R162" i="93"/>
  <c r="Z49" i="94"/>
  <c r="AA63" i="94"/>
  <c r="Z63" i="94"/>
  <c r="T63" i="94"/>
  <c r="S98" i="94"/>
  <c r="R98" i="94"/>
  <c r="Q110" i="94"/>
  <c r="Y113" i="94"/>
  <c r="AD131" i="94"/>
  <c r="AD138" i="94" s="1"/>
  <c r="Y131" i="94"/>
  <c r="T131" i="94"/>
  <c r="S36" i="95"/>
  <c r="S42" i="95"/>
  <c r="Q177" i="93"/>
  <c r="X172" i="93"/>
  <c r="S37" i="94"/>
  <c r="R37" i="94"/>
  <c r="AD39" i="94"/>
  <c r="AD46" i="94" s="1"/>
  <c r="AA127" i="94"/>
  <c r="R132" i="94"/>
  <c r="S67" i="95"/>
  <c r="Q77" i="95"/>
  <c r="S103" i="95"/>
  <c r="AA68" i="96"/>
  <c r="Y68" i="96"/>
  <c r="T68" i="96"/>
  <c r="Q114" i="94"/>
  <c r="S132" i="94"/>
  <c r="Z176" i="94"/>
  <c r="Q53" i="95"/>
  <c r="AD68" i="95"/>
  <c r="T68" i="95"/>
  <c r="T38" i="95"/>
  <c r="L49" i="95"/>
  <c r="AD131" i="95"/>
  <c r="AD138" i="95" s="1"/>
  <c r="Z131" i="95"/>
  <c r="T131" i="95"/>
  <c r="R68" i="96"/>
  <c r="R72" i="96"/>
  <c r="Q152" i="96"/>
  <c r="R137" i="96" s="1"/>
  <c r="S140" i="96"/>
  <c r="S175" i="96"/>
  <c r="AB57" i="97"/>
  <c r="AB72" i="97" s="1"/>
  <c r="AA57" i="97"/>
  <c r="V57" i="97"/>
  <c r="S62" i="97"/>
  <c r="AA75" i="97"/>
  <c r="R112" i="97"/>
  <c r="Z38" i="95"/>
  <c r="Q52" i="95"/>
  <c r="S100" i="95"/>
  <c r="S107" i="96"/>
  <c r="R107" i="96"/>
  <c r="AC111" i="96"/>
  <c r="Y111" i="96"/>
  <c r="T111" i="96"/>
  <c r="V114" i="96"/>
  <c r="V120" i="96" s="1"/>
  <c r="S57" i="97"/>
  <c r="T62" i="97"/>
  <c r="R72" i="97"/>
  <c r="Z163" i="97"/>
  <c r="U163" i="97"/>
  <c r="R101" i="94"/>
  <c r="R128" i="94"/>
  <c r="R106" i="95"/>
  <c r="Y114" i="95"/>
  <c r="S128" i="95"/>
  <c r="Q55" i="96"/>
  <c r="AC69" i="96"/>
  <c r="T69" i="96"/>
  <c r="AD73" i="96"/>
  <c r="U73" i="96"/>
  <c r="Y114" i="96"/>
  <c r="S136" i="96"/>
  <c r="S141" i="96"/>
  <c r="S35" i="97"/>
  <c r="T58" i="97"/>
  <c r="T72" i="97" s="1"/>
  <c r="S58" i="97"/>
  <c r="AE132" i="97"/>
  <c r="Z132" i="97"/>
  <c r="U132" i="97"/>
  <c r="AE163" i="97"/>
  <c r="AE172" i="97" s="1"/>
  <c r="U123" i="98"/>
  <c r="Q126" i="98" s="1"/>
  <c r="Q144" i="94"/>
  <c r="D16" i="95"/>
  <c r="S44" i="96"/>
  <c r="R44" i="96"/>
  <c r="Z69" i="96"/>
  <c r="Z73" i="96"/>
  <c r="S108" i="96"/>
  <c r="T35" i="97"/>
  <c r="S59" i="97"/>
  <c r="R172" i="97"/>
  <c r="S159" i="97" s="1"/>
  <c r="T159" i="97"/>
  <c r="S63" i="98"/>
  <c r="R63" i="98"/>
  <c r="Q69" i="98"/>
  <c r="Q54" i="95"/>
  <c r="T106" i="95"/>
  <c r="Q168" i="95"/>
  <c r="R74" i="96"/>
  <c r="N73" i="97"/>
  <c r="R106" i="97"/>
  <c r="S100" i="97" s="1"/>
  <c r="Z109" i="97"/>
  <c r="V160" i="97"/>
  <c r="AC160" i="97"/>
  <c r="AA160" i="97"/>
  <c r="T101" i="95"/>
  <c r="Y106" i="95"/>
  <c r="Q114" i="95"/>
  <c r="T132" i="95"/>
  <c r="Q141" i="95"/>
  <c r="Z141" i="95"/>
  <c r="Q169" i="95"/>
  <c r="Q83" i="96"/>
  <c r="S74" i="96"/>
  <c r="U112" i="96"/>
  <c r="U120" i="96" s="1"/>
  <c r="Z59" i="97"/>
  <c r="T129" i="97"/>
  <c r="S129" i="97"/>
  <c r="AA133" i="97"/>
  <c r="T41" i="95"/>
  <c r="S104" i="95"/>
  <c r="Y132" i="95"/>
  <c r="Y160" i="95"/>
  <c r="S36" i="96"/>
  <c r="R66" i="96"/>
  <c r="S109" i="96"/>
  <c r="Z123" i="96"/>
  <c r="Y123" i="96"/>
  <c r="Q195" i="96"/>
  <c r="AD59" i="97"/>
  <c r="AD72" i="97" s="1"/>
  <c r="T100" i="97"/>
  <c r="AG133" i="97"/>
  <c r="Q56" i="96"/>
  <c r="S83" i="96"/>
  <c r="X84" i="96" s="1"/>
  <c r="AA66" i="96"/>
  <c r="AA83" i="96" s="1"/>
  <c r="Y66" i="96"/>
  <c r="T66" i="96"/>
  <c r="AD120" i="96"/>
  <c r="T60" i="97"/>
  <c r="S60" i="97"/>
  <c r="R77" i="97"/>
  <c r="T101" i="97"/>
  <c r="AA34" i="98"/>
  <c r="AA45" i="98" s="1"/>
  <c r="Z34" i="98"/>
  <c r="U34" i="98"/>
  <c r="Q51" i="98"/>
  <c r="S64" i="95"/>
  <c r="Q138" i="95"/>
  <c r="R133" i="95" s="1"/>
  <c r="S67" i="96"/>
  <c r="R67" i="96"/>
  <c r="AC71" i="96"/>
  <c r="T71" i="96"/>
  <c r="AF75" i="96"/>
  <c r="AF83" i="96" s="1"/>
  <c r="U75" i="96"/>
  <c r="M84" i="96"/>
  <c r="S138" i="96"/>
  <c r="S125" i="97"/>
  <c r="AC130" i="97"/>
  <c r="Z130" i="97"/>
  <c r="W130" i="97"/>
  <c r="S35" i="98"/>
  <c r="Y51" i="95"/>
  <c r="S102" i="95"/>
  <c r="M139" i="95"/>
  <c r="R42" i="96"/>
  <c r="T110" i="96"/>
  <c r="T29" i="97"/>
  <c r="S29" i="97"/>
  <c r="AA43" i="97"/>
  <c r="T61" i="97"/>
  <c r="S61" i="97"/>
  <c r="Z65" i="97"/>
  <c r="AG65" i="97"/>
  <c r="W65" i="97"/>
  <c r="Z51" i="95"/>
  <c r="Q80" i="95"/>
  <c r="S127" i="95"/>
  <c r="Z130" i="95"/>
  <c r="Q165" i="95"/>
  <c r="S158" i="95"/>
  <c r="R158" i="95"/>
  <c r="Q171" i="95"/>
  <c r="Q50" i="96"/>
  <c r="R41" i="96" s="1"/>
  <c r="S38" i="96"/>
  <c r="Z53" i="96"/>
  <c r="Y53" i="96"/>
  <c r="Q120" i="96"/>
  <c r="Y110" i="96"/>
  <c r="V144" i="96"/>
  <c r="V152" i="96" s="1"/>
  <c r="S65" i="97"/>
  <c r="Q170" i="95"/>
  <c r="U72" i="96"/>
  <c r="AD72" i="96"/>
  <c r="AD83" i="96" s="1"/>
  <c r="Y72" i="96"/>
  <c r="Q89" i="96"/>
  <c r="Z106" i="96"/>
  <c r="T106" i="96"/>
  <c r="S120" i="96"/>
  <c r="Y144" i="96"/>
  <c r="R174" i="96"/>
  <c r="Q189" i="96"/>
  <c r="R175" i="96" s="1"/>
  <c r="S174" i="96"/>
  <c r="T66" i="97"/>
  <c r="S66" i="97"/>
  <c r="S139" i="96"/>
  <c r="T134" i="97"/>
  <c r="S134" i="97"/>
  <c r="S33" i="97"/>
  <c r="S63" i="97"/>
  <c r="AD127" i="97"/>
  <c r="AD140" i="97" s="1"/>
  <c r="AA127" i="97"/>
  <c r="V127" i="97"/>
  <c r="Z35" i="96"/>
  <c r="R111" i="96"/>
  <c r="R113" i="96"/>
  <c r="U142" i="96"/>
  <c r="R179" i="96"/>
  <c r="T33" i="97"/>
  <c r="Z43" i="97"/>
  <c r="T63" i="97"/>
  <c r="R140" i="97"/>
  <c r="Z113" i="96"/>
  <c r="S137" i="96"/>
  <c r="Y142" i="96"/>
  <c r="R177" i="96"/>
  <c r="U179" i="96"/>
  <c r="S31" i="97"/>
  <c r="R45" i="97"/>
  <c r="T95" i="97"/>
  <c r="T98" i="97"/>
  <c r="AF131" i="97"/>
  <c r="U131" i="97"/>
  <c r="AA131" i="97"/>
  <c r="R178" i="97"/>
  <c r="R34" i="96"/>
  <c r="R40" i="96"/>
  <c r="R71" i="96"/>
  <c r="R75" i="96"/>
  <c r="AD113" i="96"/>
  <c r="S177" i="96"/>
  <c r="AD179" i="96"/>
  <c r="T31" i="97"/>
  <c r="S128" i="97"/>
  <c r="T128" i="97"/>
  <c r="S96" i="98"/>
  <c r="S118" i="98"/>
  <c r="M165" i="95"/>
  <c r="Y168" i="95" s="1"/>
  <c r="S34" i="96"/>
  <c r="S40" i="96"/>
  <c r="S180" i="96"/>
  <c r="R180" i="96"/>
  <c r="T34" i="97"/>
  <c r="S34" i="97"/>
  <c r="Y38" i="98"/>
  <c r="T38" i="98"/>
  <c r="AC38" i="98"/>
  <c r="S92" i="98"/>
  <c r="S143" i="96"/>
  <c r="N41" i="97"/>
  <c r="S96" i="97"/>
  <c r="T96" i="97"/>
  <c r="Z162" i="97"/>
  <c r="U162" i="97"/>
  <c r="AF162" i="97"/>
  <c r="S76" i="99"/>
  <c r="R76" i="99"/>
  <c r="M121" i="96"/>
  <c r="S32" i="97"/>
  <c r="AE64" i="97"/>
  <c r="AA64" i="97"/>
  <c r="U64" i="97"/>
  <c r="AF99" i="97"/>
  <c r="U99" i="97"/>
  <c r="R111" i="97"/>
  <c r="S133" i="97"/>
  <c r="S42" i="99"/>
  <c r="R42" i="99"/>
  <c r="Q58" i="99"/>
  <c r="S70" i="99"/>
  <c r="R70" i="99"/>
  <c r="S75" i="99"/>
  <c r="R75" i="99"/>
  <c r="AF120" i="98"/>
  <c r="AF123" i="98" s="1"/>
  <c r="V120" i="98"/>
  <c r="S147" i="98"/>
  <c r="S47" i="99"/>
  <c r="R47" i="99"/>
  <c r="S144" i="98"/>
  <c r="Q153" i="98"/>
  <c r="S120" i="99"/>
  <c r="W164" i="97"/>
  <c r="AA164" i="97"/>
  <c r="R61" i="98"/>
  <c r="AA90" i="98"/>
  <c r="AA99" i="98" s="1"/>
  <c r="Z90" i="98"/>
  <c r="Y120" i="98"/>
  <c r="S148" i="98"/>
  <c r="R148" i="98"/>
  <c r="Q53" i="99"/>
  <c r="S35" i="99"/>
  <c r="R35" i="99"/>
  <c r="Q90" i="99"/>
  <c r="AC164" i="97"/>
  <c r="AA61" i="98"/>
  <c r="AA69" i="98" s="1"/>
  <c r="Z61" i="98"/>
  <c r="Z69" i="98" s="1"/>
  <c r="T61" i="98"/>
  <c r="T69" i="98" s="1"/>
  <c r="T90" i="98"/>
  <c r="Y102" i="98"/>
  <c r="Q85" i="99"/>
  <c r="S112" i="99"/>
  <c r="R117" i="99"/>
  <c r="T125" i="97"/>
  <c r="Z167" i="97"/>
  <c r="W167" i="97"/>
  <c r="R65" i="98"/>
  <c r="S91" i="98"/>
  <c r="R91" i="98"/>
  <c r="Y117" i="98"/>
  <c r="T117" i="98"/>
  <c r="AC117" i="98"/>
  <c r="Q56" i="99"/>
  <c r="R72" i="99"/>
  <c r="S72" i="99"/>
  <c r="Q130" i="99"/>
  <c r="AE147" i="99"/>
  <c r="AE158" i="99" s="1"/>
  <c r="Z147" i="99"/>
  <c r="T147" i="99"/>
  <c r="T165" i="97"/>
  <c r="AE65" i="98"/>
  <c r="AE69" i="98" s="1"/>
  <c r="Y65" i="98"/>
  <c r="S95" i="98"/>
  <c r="S149" i="98"/>
  <c r="S37" i="99"/>
  <c r="S68" i="99"/>
  <c r="AE73" i="99"/>
  <c r="AE85" i="99" s="1"/>
  <c r="Z73" i="99"/>
  <c r="T73" i="99"/>
  <c r="S126" i="97"/>
  <c r="S36" i="98"/>
  <c r="T40" i="98"/>
  <c r="Y72" i="98"/>
  <c r="R38" i="99"/>
  <c r="AD40" i="99"/>
  <c r="AD53" i="99" s="1"/>
  <c r="Y40" i="99"/>
  <c r="T40" i="99"/>
  <c r="S80" i="99"/>
  <c r="R80" i="99"/>
  <c r="AH118" i="99"/>
  <c r="AH125" i="99" s="1"/>
  <c r="Z118" i="99"/>
  <c r="T118" i="99"/>
  <c r="R176" i="96"/>
  <c r="R178" i="96"/>
  <c r="S30" i="97"/>
  <c r="T126" i="97"/>
  <c r="T135" i="97"/>
  <c r="Y40" i="98"/>
  <c r="S66" i="98"/>
  <c r="R66" i="98"/>
  <c r="S119" i="98"/>
  <c r="R119" i="98"/>
  <c r="S41" i="99"/>
  <c r="AF74" i="99"/>
  <c r="AF85" i="99" s="1"/>
  <c r="Z74" i="99"/>
  <c r="Y74" i="99"/>
  <c r="T74" i="99"/>
  <c r="S149" i="99"/>
  <c r="S176" i="96"/>
  <c r="Z192" i="96"/>
  <c r="T30" i="97"/>
  <c r="AA143" i="97"/>
  <c r="D22" i="98"/>
  <c r="S37" i="98"/>
  <c r="R37" i="98"/>
  <c r="Z48" i="98"/>
  <c r="AA115" i="98"/>
  <c r="AA123" i="98" s="1"/>
  <c r="S123" i="98"/>
  <c r="Q75" i="98"/>
  <c r="X70" i="98"/>
  <c r="Q99" i="98"/>
  <c r="Q123" i="98"/>
  <c r="R117" i="98" s="1"/>
  <c r="S71" i="99"/>
  <c r="R71" i="99"/>
  <c r="AA111" i="99"/>
  <c r="Z111" i="99"/>
  <c r="S116" i="99"/>
  <c r="R116" i="99"/>
  <c r="Q164" i="99"/>
  <c r="Q163" i="99"/>
  <c r="AI119" i="99"/>
  <c r="AI125" i="99" s="1"/>
  <c r="Y119" i="99"/>
  <c r="T119" i="99"/>
  <c r="Q158" i="99"/>
  <c r="S151" i="99"/>
  <c r="Z44" i="99"/>
  <c r="T44" i="99"/>
  <c r="AH44" i="99"/>
  <c r="AH53" i="99" s="1"/>
  <c r="R48" i="99"/>
  <c r="Z113" i="99"/>
  <c r="U113" i="99"/>
  <c r="U125" i="99" s="1"/>
  <c r="AB113" i="99"/>
  <c r="AB125" i="99" s="1"/>
  <c r="Q131" i="99"/>
  <c r="S144" i="99"/>
  <c r="S152" i="99"/>
  <c r="Z116" i="98"/>
  <c r="U116" i="98"/>
  <c r="AB116" i="98"/>
  <c r="AB123" i="98" s="1"/>
  <c r="R44" i="99"/>
  <c r="R73" i="99"/>
  <c r="R77" i="99"/>
  <c r="S77" i="99"/>
  <c r="R113" i="99"/>
  <c r="Q129" i="99"/>
  <c r="S145" i="99"/>
  <c r="Z161" i="99"/>
  <c r="AC94" i="98"/>
  <c r="Y94" i="98"/>
  <c r="T94" i="98"/>
  <c r="Y146" i="98"/>
  <c r="U146" i="98"/>
  <c r="AB146" i="98"/>
  <c r="AB153" i="98" s="1"/>
  <c r="S36" i="99"/>
  <c r="R36" i="99"/>
  <c r="Y45" i="99"/>
  <c r="T45" i="99"/>
  <c r="AA69" i="99"/>
  <c r="Z69" i="99"/>
  <c r="T69" i="99"/>
  <c r="S78" i="99"/>
  <c r="R78" i="99"/>
  <c r="Y114" i="99"/>
  <c r="T114" i="99"/>
  <c r="Z128" i="99"/>
  <c r="Y128" i="99"/>
  <c r="Z143" i="97"/>
  <c r="Q45" i="98"/>
  <c r="S39" i="98"/>
  <c r="R45" i="99"/>
  <c r="R74" i="99"/>
  <c r="Y110" i="99"/>
  <c r="S125" i="99"/>
  <c r="V126" i="99" s="1"/>
  <c r="T110" i="99"/>
  <c r="U62" i="98"/>
  <c r="AB62" i="98"/>
  <c r="AC39" i="99"/>
  <c r="AC53" i="99" s="1"/>
  <c r="Y39" i="99"/>
  <c r="T39" i="99"/>
  <c r="R43" i="99"/>
  <c r="S46" i="99"/>
  <c r="R46" i="99"/>
  <c r="R79" i="99"/>
  <c r="S79" i="99"/>
  <c r="Q125" i="99"/>
  <c r="R111" i="99"/>
  <c r="S115" i="99"/>
  <c r="R115" i="99"/>
  <c r="S143" i="99"/>
  <c r="T148" i="99"/>
  <c r="T153" i="99"/>
  <c r="Z148" i="99"/>
  <c r="Y153" i="99"/>
  <c r="L122" i="96" l="1"/>
  <c r="K122" i="96"/>
  <c r="J122" i="96"/>
  <c r="I122" i="96"/>
  <c r="K140" i="95"/>
  <c r="J140" i="95"/>
  <c r="I140" i="95"/>
  <c r="L167" i="91"/>
  <c r="K167" i="91"/>
  <c r="J167" i="91"/>
  <c r="I167" i="91"/>
  <c r="L136" i="91"/>
  <c r="K136" i="91"/>
  <c r="J136" i="91"/>
  <c r="I136" i="91"/>
  <c r="L110" i="91"/>
  <c r="K110" i="91"/>
  <c r="J110" i="91"/>
  <c r="I110" i="91"/>
  <c r="L170" i="87"/>
  <c r="K170" i="87"/>
  <c r="J170" i="87"/>
  <c r="I170" i="87"/>
  <c r="K207" i="87"/>
  <c r="J207" i="87"/>
  <c r="I207" i="87"/>
  <c r="L207" i="87"/>
  <c r="L106" i="84"/>
  <c r="K106" i="84"/>
  <c r="J106" i="84"/>
  <c r="I106" i="84"/>
  <c r="L171" i="82"/>
  <c r="K171" i="82"/>
  <c r="J171" i="82"/>
  <c r="I171" i="82"/>
  <c r="L157" i="81"/>
  <c r="J157" i="81"/>
  <c r="I157" i="81"/>
  <c r="K157" i="81"/>
  <c r="K192" i="80"/>
  <c r="I192" i="80"/>
  <c r="J192" i="80"/>
  <c r="J197" i="75"/>
  <c r="I197" i="75"/>
  <c r="Y73" i="97"/>
  <c r="X73" i="97"/>
  <c r="T140" i="97"/>
  <c r="V125" i="97"/>
  <c r="Z125" i="97"/>
  <c r="AB125" i="97"/>
  <c r="AB140" i="97" s="1"/>
  <c r="S176" i="94"/>
  <c r="R171" i="94"/>
  <c r="R170" i="94"/>
  <c r="R166" i="94"/>
  <c r="R167" i="94"/>
  <c r="R162" i="94"/>
  <c r="R161" i="94"/>
  <c r="AC38" i="94"/>
  <c r="AC46" i="94" s="1"/>
  <c r="Z38" i="94"/>
  <c r="U38" i="94"/>
  <c r="U46" i="94" s="1"/>
  <c r="AF177" i="90"/>
  <c r="Z177" i="90"/>
  <c r="U177" i="90"/>
  <c r="Y40" i="92"/>
  <c r="T40" i="92"/>
  <c r="AB40" i="92"/>
  <c r="S50" i="92"/>
  <c r="AA65" i="93"/>
  <c r="Y65" i="93"/>
  <c r="T65" i="93"/>
  <c r="V78" i="99"/>
  <c r="Y78" i="99"/>
  <c r="AI168" i="99"/>
  <c r="S102" i="98"/>
  <c r="R97" i="98"/>
  <c r="R94" i="98"/>
  <c r="R90" i="98"/>
  <c r="R96" i="98"/>
  <c r="R92" i="98"/>
  <c r="R93" i="98"/>
  <c r="AA112" i="99"/>
  <c r="Y112" i="99"/>
  <c r="T112" i="99"/>
  <c r="T120" i="99"/>
  <c r="AC120" i="99"/>
  <c r="AC125" i="99" s="1"/>
  <c r="Y120" i="99"/>
  <c r="R143" i="96"/>
  <c r="R139" i="96"/>
  <c r="U101" i="97"/>
  <c r="AE101" i="97"/>
  <c r="Z101" i="97"/>
  <c r="Y44" i="96"/>
  <c r="AE44" i="96"/>
  <c r="AE50" i="96" s="1"/>
  <c r="V44" i="96"/>
  <c r="V50" i="96" s="1"/>
  <c r="R141" i="96"/>
  <c r="S80" i="95"/>
  <c r="S78" i="95"/>
  <c r="R74" i="95"/>
  <c r="R75" i="95"/>
  <c r="R66" i="95"/>
  <c r="R68" i="95"/>
  <c r="R65" i="95"/>
  <c r="AD42" i="95"/>
  <c r="Y42" i="95"/>
  <c r="T42" i="95"/>
  <c r="R69" i="93"/>
  <c r="R168" i="94"/>
  <c r="AD110" i="89"/>
  <c r="AD116" i="89" s="1"/>
  <c r="Z110" i="89"/>
  <c r="U110" i="89"/>
  <c r="V42" i="83"/>
  <c r="AD42" i="83"/>
  <c r="Z42" i="83"/>
  <c r="AD41" i="83"/>
  <c r="AA41" i="83"/>
  <c r="V41" i="83"/>
  <c r="AC138" i="85"/>
  <c r="AC150" i="85" s="1"/>
  <c r="AA138" i="85"/>
  <c r="U138" i="85"/>
  <c r="T150" i="85"/>
  <c r="AA60" i="77"/>
  <c r="U60" i="77"/>
  <c r="AB60" i="77"/>
  <c r="T73" i="77"/>
  <c r="U148" i="72"/>
  <c r="X148" i="72"/>
  <c r="T45" i="72"/>
  <c r="Y45" i="72"/>
  <c r="AF45" i="72"/>
  <c r="AC159" i="95"/>
  <c r="AC165" i="95" s="1"/>
  <c r="Z159" i="95"/>
  <c r="Z165" i="95" s="1"/>
  <c r="T159" i="95"/>
  <c r="Y46" i="99"/>
  <c r="T46" i="99"/>
  <c r="AI46" i="99"/>
  <c r="AI53" i="99" s="1"/>
  <c r="W140" i="97"/>
  <c r="S101" i="97"/>
  <c r="U63" i="98"/>
  <c r="Y63" i="98"/>
  <c r="AB63" i="98"/>
  <c r="R132" i="95"/>
  <c r="Y141" i="96"/>
  <c r="AC141" i="96"/>
  <c r="T141" i="96"/>
  <c r="R67" i="95"/>
  <c r="R42" i="95"/>
  <c r="AC37" i="96"/>
  <c r="Z37" i="96"/>
  <c r="Z50" i="96" s="1"/>
  <c r="Z51" i="96" s="1"/>
  <c r="T37" i="96"/>
  <c r="AB66" i="93"/>
  <c r="Z66" i="93"/>
  <c r="T66" i="93"/>
  <c r="Z165" i="93"/>
  <c r="Z172" i="93" s="1"/>
  <c r="T165" i="93"/>
  <c r="AD165" i="93"/>
  <c r="AD172" i="93" s="1"/>
  <c r="Z35" i="94"/>
  <c r="T35" i="94"/>
  <c r="AA35" i="94"/>
  <c r="V71" i="95"/>
  <c r="AF71" i="95"/>
  <c r="AF77" i="95" s="1"/>
  <c r="Y71" i="95"/>
  <c r="AD70" i="93"/>
  <c r="AD77" i="93" s="1"/>
  <c r="Z70" i="93"/>
  <c r="T70" i="93"/>
  <c r="R169" i="92"/>
  <c r="S174" i="92"/>
  <c r="R164" i="92"/>
  <c r="R175" i="92"/>
  <c r="R165" i="92"/>
  <c r="U113" i="93"/>
  <c r="W113" i="93"/>
  <c r="V113" i="93"/>
  <c r="S146" i="90"/>
  <c r="T151" i="90"/>
  <c r="S137" i="90"/>
  <c r="S139" i="90"/>
  <c r="S140" i="90"/>
  <c r="S141" i="90"/>
  <c r="Y111" i="89"/>
  <c r="T111" i="89"/>
  <c r="AE111" i="89"/>
  <c r="AE116" i="89" s="1"/>
  <c r="AE125" i="89" s="1"/>
  <c r="R83" i="89"/>
  <c r="R76" i="89"/>
  <c r="S88" i="89"/>
  <c r="R78" i="89"/>
  <c r="R74" i="89"/>
  <c r="R77" i="89"/>
  <c r="R73" i="89"/>
  <c r="R75" i="89"/>
  <c r="R79" i="89"/>
  <c r="Z78" i="87"/>
  <c r="AE78" i="87"/>
  <c r="AE89" i="87" s="1"/>
  <c r="U78" i="87"/>
  <c r="AA155" i="88"/>
  <c r="AA164" i="88" s="1"/>
  <c r="Y155" i="88"/>
  <c r="T155" i="88"/>
  <c r="T164" i="88" s="1"/>
  <c r="S164" i="88"/>
  <c r="U73" i="87"/>
  <c r="T89" i="87"/>
  <c r="AB73" i="87"/>
  <c r="Z73" i="87"/>
  <c r="T117" i="85"/>
  <c r="AB102" i="85"/>
  <c r="Z102" i="85"/>
  <c r="U102" i="85"/>
  <c r="AB126" i="77"/>
  <c r="U126" i="77"/>
  <c r="Z126" i="77"/>
  <c r="AB36" i="77"/>
  <c r="U36" i="77"/>
  <c r="AA36" i="77"/>
  <c r="S161" i="99"/>
  <c r="R156" i="99"/>
  <c r="R143" i="99"/>
  <c r="R153" i="99"/>
  <c r="R148" i="99"/>
  <c r="R155" i="99"/>
  <c r="S159" i="99"/>
  <c r="R144" i="99"/>
  <c r="Z180" i="96"/>
  <c r="U180" i="96"/>
  <c r="U189" i="96" s="1"/>
  <c r="AD180" i="96"/>
  <c r="AD189" i="96" s="1"/>
  <c r="AD198" i="96" s="1"/>
  <c r="W134" i="97"/>
  <c r="AA134" i="97"/>
  <c r="AG134" i="97"/>
  <c r="AG140" i="97" s="1"/>
  <c r="AG182" i="97" s="1"/>
  <c r="Y80" i="99"/>
  <c r="T80" i="99"/>
  <c r="AF165" i="97"/>
  <c r="Z165" i="97"/>
  <c r="U165" i="97"/>
  <c r="U172" i="97" s="1"/>
  <c r="R151" i="98"/>
  <c r="S156" i="98"/>
  <c r="R149" i="98"/>
  <c r="R147" i="98"/>
  <c r="T70" i="99"/>
  <c r="AA70" i="99"/>
  <c r="Y70" i="99"/>
  <c r="AD143" i="96"/>
  <c r="AD152" i="96" s="1"/>
  <c r="Z143" i="96"/>
  <c r="U143" i="96"/>
  <c r="R150" i="99"/>
  <c r="R146" i="98"/>
  <c r="S166" i="97"/>
  <c r="R149" i="99"/>
  <c r="AF66" i="98"/>
  <c r="AF69" i="98" s="1"/>
  <c r="AF163" i="98" s="1"/>
  <c r="Y66" i="98"/>
  <c r="V66" i="98"/>
  <c r="V69" i="98" s="1"/>
  <c r="S56" i="99"/>
  <c r="R50" i="99"/>
  <c r="S54" i="99"/>
  <c r="R51" i="99"/>
  <c r="R40" i="99"/>
  <c r="R39" i="99"/>
  <c r="R37" i="99"/>
  <c r="R53" i="99" s="1"/>
  <c r="R41" i="99"/>
  <c r="R144" i="98"/>
  <c r="Z67" i="96"/>
  <c r="Z83" i="96" s="1"/>
  <c r="Z84" i="96" s="1"/>
  <c r="T67" i="96"/>
  <c r="AB67" i="96"/>
  <c r="AB83" i="96" s="1"/>
  <c r="D19" i="95"/>
  <c r="E16" i="95"/>
  <c r="AA136" i="96"/>
  <c r="Y136" i="96"/>
  <c r="S152" i="96"/>
  <c r="T136" i="96"/>
  <c r="AD67" i="95"/>
  <c r="Z67" i="95"/>
  <c r="T67" i="95"/>
  <c r="R36" i="95"/>
  <c r="R39" i="93"/>
  <c r="R45" i="93"/>
  <c r="R40" i="93"/>
  <c r="S50" i="93"/>
  <c r="R38" i="93"/>
  <c r="R41" i="93"/>
  <c r="R37" i="93"/>
  <c r="R129" i="95"/>
  <c r="Y72" i="93"/>
  <c r="V72" i="93"/>
  <c r="AE72" i="93"/>
  <c r="AE77" i="93" s="1"/>
  <c r="R71" i="95"/>
  <c r="V172" i="92"/>
  <c r="U172" i="92"/>
  <c r="W172" i="92"/>
  <c r="X172" i="92"/>
  <c r="T123" i="91"/>
  <c r="S134" i="91"/>
  <c r="AA123" i="91"/>
  <c r="Y123" i="91"/>
  <c r="AF83" i="83"/>
  <c r="AF95" i="83" s="1"/>
  <c r="Z83" i="83"/>
  <c r="U83" i="83"/>
  <c r="U95" i="83" s="1"/>
  <c r="T63" i="84"/>
  <c r="AD63" i="84"/>
  <c r="AD71" i="84" s="1"/>
  <c r="AD171" i="84" s="1"/>
  <c r="Z63" i="84"/>
  <c r="Z98" i="76"/>
  <c r="AE98" i="76"/>
  <c r="AE103" i="76" s="1"/>
  <c r="U98" i="76"/>
  <c r="Z60" i="73"/>
  <c r="Z70" i="73" s="1"/>
  <c r="U60" i="73"/>
  <c r="T70" i="73"/>
  <c r="AC60" i="73"/>
  <c r="AC70" i="73" s="1"/>
  <c r="AK92" i="72"/>
  <c r="AK99" i="72" s="1"/>
  <c r="AJ92" i="72"/>
  <c r="V92" i="72"/>
  <c r="Z31" i="97"/>
  <c r="AD31" i="97"/>
  <c r="AD40" i="97" s="1"/>
  <c r="AD182" i="97" s="1"/>
  <c r="V31" i="97"/>
  <c r="AA68" i="99"/>
  <c r="AA85" i="99" s="1"/>
  <c r="Y68" i="99"/>
  <c r="S85" i="99"/>
  <c r="T68" i="99"/>
  <c r="AA144" i="98"/>
  <c r="AA153" i="98" s="1"/>
  <c r="AA163" i="98" s="1"/>
  <c r="Z144" i="98"/>
  <c r="S153" i="98"/>
  <c r="U144" i="98"/>
  <c r="U153" i="98" s="1"/>
  <c r="Q156" i="98" s="1"/>
  <c r="T96" i="98"/>
  <c r="Y96" i="98"/>
  <c r="AC96" i="98"/>
  <c r="U61" i="97"/>
  <c r="AE61" i="97"/>
  <c r="AE72" i="97" s="1"/>
  <c r="Z61" i="97"/>
  <c r="Z72" i="97" s="1"/>
  <c r="Z73" i="97" s="1"/>
  <c r="R130" i="95"/>
  <c r="S103" i="97"/>
  <c r="T109" i="97"/>
  <c r="S104" i="97"/>
  <c r="S97" i="97"/>
  <c r="S99" i="97"/>
  <c r="S95" i="97"/>
  <c r="S98" i="97"/>
  <c r="T172" i="97"/>
  <c r="AA159" i="97"/>
  <c r="AA172" i="97" s="1"/>
  <c r="AA173" i="97" s="1"/>
  <c r="V159" i="97"/>
  <c r="V172" i="97" s="1"/>
  <c r="AB159" i="97"/>
  <c r="AB172" i="97" s="1"/>
  <c r="Y140" i="96"/>
  <c r="AC140" i="96"/>
  <c r="T140" i="96"/>
  <c r="Z36" i="95"/>
  <c r="T36" i="95"/>
  <c r="AB36" i="95"/>
  <c r="AB48" i="95" s="1"/>
  <c r="AA99" i="94"/>
  <c r="Z99" i="94"/>
  <c r="Z110" i="94" s="1"/>
  <c r="T99" i="94"/>
  <c r="Y133" i="94"/>
  <c r="V133" i="94"/>
  <c r="V138" i="94" s="1"/>
  <c r="R66" i="93"/>
  <c r="AC129" i="95"/>
  <c r="AC138" i="95" s="1"/>
  <c r="Z129" i="95"/>
  <c r="T129" i="95"/>
  <c r="T160" i="93"/>
  <c r="T172" i="93" s="1"/>
  <c r="AA160" i="93"/>
  <c r="AA172" i="93" s="1"/>
  <c r="S172" i="93"/>
  <c r="Y160" i="93"/>
  <c r="R163" i="94"/>
  <c r="X140" i="93"/>
  <c r="T101" i="88"/>
  <c r="AC101" i="88"/>
  <c r="AC107" i="88" s="1"/>
  <c r="Z101" i="88"/>
  <c r="W163" i="83"/>
  <c r="AJ163" i="83"/>
  <c r="AJ168" i="83" s="1"/>
  <c r="Z163" i="83"/>
  <c r="U36" i="82"/>
  <c r="Z36" i="82"/>
  <c r="U72" i="85"/>
  <c r="AE72" i="85"/>
  <c r="AA72" i="85"/>
  <c r="AA81" i="85" s="1"/>
  <c r="AA82" i="85" s="1"/>
  <c r="AA82" i="82"/>
  <c r="V82" i="82"/>
  <c r="AH82" i="82"/>
  <c r="AH93" i="82" s="1"/>
  <c r="AC95" i="76"/>
  <c r="AC103" i="76" s="1"/>
  <c r="AA95" i="76"/>
  <c r="U95" i="76"/>
  <c r="AC40" i="79"/>
  <c r="Y40" i="79"/>
  <c r="T40" i="79"/>
  <c r="T47" i="79" s="1"/>
  <c r="S47" i="79"/>
  <c r="Q75" i="76"/>
  <c r="V44" i="73"/>
  <c r="Q46" i="73"/>
  <c r="Y64" i="95"/>
  <c r="AA64" i="95"/>
  <c r="AA77" i="95" s="1"/>
  <c r="T64" i="95"/>
  <c r="S77" i="95"/>
  <c r="R69" i="95"/>
  <c r="AA36" i="94"/>
  <c r="T36" i="94"/>
  <c r="Y36" i="94"/>
  <c r="R170" i="93"/>
  <c r="R161" i="93"/>
  <c r="R172" i="93" s="1"/>
  <c r="R164" i="93"/>
  <c r="S175" i="93"/>
  <c r="R163" i="93"/>
  <c r="Z43" i="92"/>
  <c r="AD43" i="92"/>
  <c r="U43" i="92"/>
  <c r="AF139" i="90"/>
  <c r="AF148" i="90" s="1"/>
  <c r="AA139" i="90"/>
  <c r="AA148" i="90" s="1"/>
  <c r="AA149" i="90" s="1"/>
  <c r="V139" i="90"/>
  <c r="V148" i="90" s="1"/>
  <c r="T148" i="90"/>
  <c r="Y149" i="90" s="1"/>
  <c r="AE123" i="83"/>
  <c r="Z123" i="83"/>
  <c r="U123" i="83"/>
  <c r="T135" i="83"/>
  <c r="Z36" i="99"/>
  <c r="T36" i="99"/>
  <c r="AA36" i="99"/>
  <c r="U130" i="94"/>
  <c r="U138" i="94" s="1"/>
  <c r="AC130" i="94"/>
  <c r="AC138" i="94" s="1"/>
  <c r="Z130" i="94"/>
  <c r="Z61" i="73"/>
  <c r="AC61" i="73"/>
  <c r="V61" i="73"/>
  <c r="V70" i="73" s="1"/>
  <c r="R43" i="98"/>
  <c r="R42" i="98"/>
  <c r="S48" i="98"/>
  <c r="R40" i="98"/>
  <c r="R35" i="98"/>
  <c r="R36" i="98"/>
  <c r="R38" i="98"/>
  <c r="AB145" i="99"/>
  <c r="AB158" i="99" s="1"/>
  <c r="Z145" i="99"/>
  <c r="U145" i="99"/>
  <c r="U158" i="99" s="1"/>
  <c r="R147" i="99"/>
  <c r="W135" i="97"/>
  <c r="AH135" i="97"/>
  <c r="AH140" i="97" s="1"/>
  <c r="AH182" i="97" s="1"/>
  <c r="AA135" i="97"/>
  <c r="AA37" i="99"/>
  <c r="T37" i="99"/>
  <c r="Y37" i="99"/>
  <c r="T148" i="98"/>
  <c r="AC148" i="98"/>
  <c r="Y148" i="98"/>
  <c r="R135" i="95"/>
  <c r="S141" i="95"/>
  <c r="S139" i="95"/>
  <c r="R136" i="95"/>
  <c r="R127" i="95"/>
  <c r="R131" i="95"/>
  <c r="T175" i="97"/>
  <c r="S169" i="97"/>
  <c r="S170" i="97"/>
  <c r="S167" i="97"/>
  <c r="S161" i="97"/>
  <c r="S162" i="97"/>
  <c r="S164" i="97"/>
  <c r="S160" i="97"/>
  <c r="S172" i="97" s="1"/>
  <c r="S165" i="97"/>
  <c r="S163" i="97"/>
  <c r="Q78" i="94"/>
  <c r="R34" i="98"/>
  <c r="R45" i="98" s="1"/>
  <c r="W126" i="99"/>
  <c r="Z126" i="97"/>
  <c r="V126" i="97"/>
  <c r="AC126" i="97"/>
  <c r="AC140" i="97" s="1"/>
  <c r="AE149" i="98"/>
  <c r="AE153" i="98" s="1"/>
  <c r="Y149" i="98"/>
  <c r="V149" i="98"/>
  <c r="V153" i="98" s="1"/>
  <c r="Q157" i="98" s="1"/>
  <c r="Q71" i="98"/>
  <c r="AJ47" i="99"/>
  <c r="AJ53" i="99" s="1"/>
  <c r="Z47" i="99"/>
  <c r="V47" i="99"/>
  <c r="V53" i="99" s="1"/>
  <c r="U128" i="97"/>
  <c r="U140" i="97" s="1"/>
  <c r="AA128" i="97"/>
  <c r="AE128" i="97"/>
  <c r="AE140" i="97" s="1"/>
  <c r="S40" i="97"/>
  <c r="Y132" i="94"/>
  <c r="T132" i="94"/>
  <c r="AE70" i="95"/>
  <c r="AE77" i="95" s="1"/>
  <c r="AE174" i="95" s="1"/>
  <c r="V70" i="95"/>
  <c r="R34" i="93"/>
  <c r="R166" i="93"/>
  <c r="AD71" i="92"/>
  <c r="AD79" i="92" s="1"/>
  <c r="Z71" i="92"/>
  <c r="U71" i="92"/>
  <c r="U79" i="92" s="1"/>
  <c r="S115" i="92"/>
  <c r="E56" i="51" s="1"/>
  <c r="R106" i="92"/>
  <c r="R110" i="92"/>
  <c r="R99" i="92"/>
  <c r="R103" i="92"/>
  <c r="R100" i="92"/>
  <c r="R104" i="92"/>
  <c r="R105" i="92"/>
  <c r="R102" i="92"/>
  <c r="Q111" i="91"/>
  <c r="AF176" i="90"/>
  <c r="AF184" i="90" s="1"/>
  <c r="AA176" i="90"/>
  <c r="V176" i="90"/>
  <c r="Z83" i="87"/>
  <c r="AG83" i="87"/>
  <c r="AG89" i="87" s="1"/>
  <c r="W83" i="87"/>
  <c r="Z47" i="87"/>
  <c r="U47" i="87"/>
  <c r="AE47" i="87"/>
  <c r="AB118" i="87"/>
  <c r="U118" i="87"/>
  <c r="T135" i="87"/>
  <c r="AI128" i="83"/>
  <c r="AA128" i="83"/>
  <c r="U128" i="83"/>
  <c r="Y137" i="83" s="1"/>
  <c r="Z127" i="77"/>
  <c r="AB127" i="77"/>
  <c r="W127" i="77"/>
  <c r="W135" i="77" s="1"/>
  <c r="S171" i="79"/>
  <c r="R172" i="79"/>
  <c r="R166" i="79"/>
  <c r="R158" i="79"/>
  <c r="R161" i="79"/>
  <c r="AE124" i="78"/>
  <c r="AE132" i="78" s="1"/>
  <c r="Z124" i="78"/>
  <c r="W124" i="78"/>
  <c r="E15" i="78"/>
  <c r="D18" i="78"/>
  <c r="AE158" i="78"/>
  <c r="AE166" i="78" s="1"/>
  <c r="AE175" i="78" s="1"/>
  <c r="Z158" i="78"/>
  <c r="W158" i="78"/>
  <c r="AA126" i="94"/>
  <c r="AA138" i="94" s="1"/>
  <c r="Y126" i="94"/>
  <c r="S138" i="94"/>
  <c r="T126" i="94"/>
  <c r="T138" i="94" s="1"/>
  <c r="AD39" i="98"/>
  <c r="AD45" i="98" s="1"/>
  <c r="Y39" i="98"/>
  <c r="T39" i="98"/>
  <c r="R145" i="99"/>
  <c r="AK152" i="99"/>
  <c r="AK158" i="99" s="1"/>
  <c r="AK168" i="99" s="1"/>
  <c r="Y152" i="99"/>
  <c r="V152" i="99"/>
  <c r="R152" i="99"/>
  <c r="V149" i="99"/>
  <c r="AG149" i="99"/>
  <c r="AG158" i="99" s="1"/>
  <c r="Y149" i="99"/>
  <c r="Z143" i="99"/>
  <c r="Z158" i="99" s="1"/>
  <c r="T143" i="99"/>
  <c r="S158" i="99"/>
  <c r="AA143" i="99"/>
  <c r="AA158" i="99" s="1"/>
  <c r="AA144" i="99"/>
  <c r="Y144" i="99"/>
  <c r="T144" i="99"/>
  <c r="T137" i="96"/>
  <c r="AB137" i="96"/>
  <c r="AB152" i="96" s="1"/>
  <c r="Z137" i="96"/>
  <c r="S165" i="95"/>
  <c r="Y158" i="95"/>
  <c r="Y165" i="95" s="1"/>
  <c r="Y166" i="95" s="1"/>
  <c r="T158" i="95"/>
  <c r="T165" i="95" s="1"/>
  <c r="AA158" i="95"/>
  <c r="AA165" i="95" s="1"/>
  <c r="S155" i="96"/>
  <c r="R150" i="96"/>
  <c r="R142" i="96"/>
  <c r="R140" i="96"/>
  <c r="R138" i="96"/>
  <c r="Y133" i="95"/>
  <c r="V133" i="95"/>
  <c r="V138" i="95" s="1"/>
  <c r="AF133" i="95"/>
  <c r="AF138" i="95" s="1"/>
  <c r="AJ151" i="99"/>
  <c r="AJ158" i="99" s="1"/>
  <c r="Z151" i="99"/>
  <c r="V151" i="99"/>
  <c r="R163" i="95"/>
  <c r="S166" i="95"/>
  <c r="R162" i="95"/>
  <c r="R160" i="95"/>
  <c r="S168" i="95"/>
  <c r="R150" i="98"/>
  <c r="R151" i="99"/>
  <c r="AE116" i="99"/>
  <c r="AE125" i="99" s="1"/>
  <c r="Z116" i="99"/>
  <c r="Z125" i="99" s="1"/>
  <c r="Z126" i="99" s="1"/>
  <c r="T116" i="99"/>
  <c r="X126" i="99"/>
  <c r="R39" i="98"/>
  <c r="Z147" i="98"/>
  <c r="T147" i="98"/>
  <c r="AC147" i="98"/>
  <c r="Q156" i="96"/>
  <c r="V153" i="96"/>
  <c r="V29" i="97"/>
  <c r="AB29" i="97"/>
  <c r="AB40" i="97" s="1"/>
  <c r="T40" i="97"/>
  <c r="AA29" i="97"/>
  <c r="R144" i="96"/>
  <c r="R64" i="95"/>
  <c r="AF129" i="97"/>
  <c r="AF140" i="97" s="1"/>
  <c r="AA129" i="97"/>
  <c r="U129" i="97"/>
  <c r="R167" i="93"/>
  <c r="AD105" i="95"/>
  <c r="Y105" i="95"/>
  <c r="Y111" i="95" s="1"/>
  <c r="T105" i="95"/>
  <c r="R136" i="94"/>
  <c r="R135" i="94"/>
  <c r="R138" i="94" s="1"/>
  <c r="S141" i="94"/>
  <c r="S47" i="93"/>
  <c r="AA34" i="93"/>
  <c r="Y34" i="93"/>
  <c r="T34" i="93"/>
  <c r="Y43" i="96"/>
  <c r="T43" i="96"/>
  <c r="AD43" i="96"/>
  <c r="Z138" i="94"/>
  <c r="T113" i="86"/>
  <c r="Y113" i="86"/>
  <c r="AD113" i="86"/>
  <c r="AD124" i="86" s="1"/>
  <c r="Y96" i="88"/>
  <c r="T96" i="88"/>
  <c r="T107" i="88" s="1"/>
  <c r="AA96" i="88"/>
  <c r="AA107" i="88" s="1"/>
  <c r="S107" i="88"/>
  <c r="AB36" i="85"/>
  <c r="Z36" i="85"/>
  <c r="U36" i="85"/>
  <c r="Z60" i="82"/>
  <c r="AA60" i="82"/>
  <c r="W54" i="81"/>
  <c r="X54" i="81"/>
  <c r="V104" i="78"/>
  <c r="W104" i="78"/>
  <c r="X104" i="78"/>
  <c r="Y104" i="78"/>
  <c r="AB37" i="77"/>
  <c r="Z37" i="77"/>
  <c r="U37" i="77"/>
  <c r="Y127" i="95"/>
  <c r="Y138" i="95" s="1"/>
  <c r="Y139" i="95" s="1"/>
  <c r="T127" i="95"/>
  <c r="S138" i="95"/>
  <c r="AA127" i="95"/>
  <c r="AA138" i="95" s="1"/>
  <c r="Z77" i="81"/>
  <c r="V77" i="81"/>
  <c r="Q231" i="80"/>
  <c r="R45" i="79"/>
  <c r="R38" i="79"/>
  <c r="R51" i="79"/>
  <c r="S50" i="79"/>
  <c r="R35" i="79"/>
  <c r="R36" i="79"/>
  <c r="R41" i="79"/>
  <c r="R40" i="79"/>
  <c r="R37" i="79"/>
  <c r="R39" i="79"/>
  <c r="T132" i="78"/>
  <c r="AA120" i="78"/>
  <c r="AA132" i="78" s="1"/>
  <c r="U120" i="78"/>
  <c r="AB120" i="78"/>
  <c r="AB132" i="78" s="1"/>
  <c r="V73" i="74"/>
  <c r="Y73" i="74"/>
  <c r="X73" i="74"/>
  <c r="AB125" i="77"/>
  <c r="Z125" i="77"/>
  <c r="U125" i="77"/>
  <c r="U69" i="98"/>
  <c r="U126" i="99"/>
  <c r="Q128" i="99"/>
  <c r="AA125" i="99"/>
  <c r="T37" i="98"/>
  <c r="AC37" i="98"/>
  <c r="AC45" i="98" s="1"/>
  <c r="Z37" i="98"/>
  <c r="Y36" i="98"/>
  <c r="AB36" i="98"/>
  <c r="U36" i="98"/>
  <c r="S45" i="98"/>
  <c r="W46" i="98" s="1"/>
  <c r="AD95" i="98"/>
  <c r="AD99" i="98" s="1"/>
  <c r="AD163" i="98" s="1"/>
  <c r="Y95" i="98"/>
  <c r="T95" i="98"/>
  <c r="T99" i="98" s="1"/>
  <c r="Q101" i="98" s="1"/>
  <c r="S69" i="98"/>
  <c r="W70" i="98" s="1"/>
  <c r="S99" i="98"/>
  <c r="Z172" i="97"/>
  <c r="Z173" i="97" s="1"/>
  <c r="U34" i="97"/>
  <c r="AA34" i="97"/>
  <c r="AF34" i="97"/>
  <c r="X121" i="96"/>
  <c r="W121" i="96"/>
  <c r="R118" i="96"/>
  <c r="R117" i="96"/>
  <c r="S123" i="96"/>
  <c r="R110" i="96"/>
  <c r="R112" i="96"/>
  <c r="R114" i="96"/>
  <c r="R108" i="96"/>
  <c r="R109" i="96"/>
  <c r="R136" i="96"/>
  <c r="R165" i="94"/>
  <c r="R164" i="94"/>
  <c r="Y167" i="94"/>
  <c r="V167" i="94"/>
  <c r="V173" i="94" s="1"/>
  <c r="AE167" i="94"/>
  <c r="AE173" i="94" s="1"/>
  <c r="AE184" i="94" s="1"/>
  <c r="Z133" i="92"/>
  <c r="U133" i="92"/>
  <c r="U141" i="92" s="1"/>
  <c r="AD133" i="92"/>
  <c r="AD141" i="92" s="1"/>
  <c r="Q79" i="91"/>
  <c r="V76" i="91"/>
  <c r="W82" i="87"/>
  <c r="W89" i="87" s="1"/>
  <c r="Q93" i="87" s="1"/>
  <c r="AF82" i="87"/>
  <c r="AF89" i="87" s="1"/>
  <c r="Z82" i="87"/>
  <c r="Z38" i="86"/>
  <c r="T38" i="86"/>
  <c r="AC38" i="86" s="1"/>
  <c r="Z81" i="87"/>
  <c r="U81" i="87"/>
  <c r="AE81" i="87"/>
  <c r="U180" i="81"/>
  <c r="AD180" i="81"/>
  <c r="AD188" i="81" s="1"/>
  <c r="Z180" i="81"/>
  <c r="R159" i="79"/>
  <c r="AE115" i="81"/>
  <c r="Z115" i="81"/>
  <c r="T115" i="81"/>
  <c r="R110" i="99"/>
  <c r="R123" i="99"/>
  <c r="S128" i="99"/>
  <c r="R122" i="99"/>
  <c r="R119" i="99"/>
  <c r="S126" i="99"/>
  <c r="R114" i="99"/>
  <c r="R118" i="99"/>
  <c r="R120" i="99"/>
  <c r="R112" i="99"/>
  <c r="T41" i="99"/>
  <c r="AE41" i="99"/>
  <c r="AE53" i="99" s="1"/>
  <c r="Z41" i="99"/>
  <c r="R95" i="98"/>
  <c r="R146" i="99"/>
  <c r="V96" i="97"/>
  <c r="AA96" i="97"/>
  <c r="AC96" i="97"/>
  <c r="AC106" i="97" s="1"/>
  <c r="Z177" i="96"/>
  <c r="AC177" i="96"/>
  <c r="AC189" i="96" s="1"/>
  <c r="T177" i="96"/>
  <c r="U33" i="97"/>
  <c r="AE33" i="97"/>
  <c r="AE40" i="97" s="1"/>
  <c r="Z33" i="97"/>
  <c r="R106" i="96"/>
  <c r="AC109" i="96"/>
  <c r="Y109" i="96"/>
  <c r="T109" i="96"/>
  <c r="R128" i="95"/>
  <c r="Q124" i="96"/>
  <c r="V121" i="96"/>
  <c r="AC165" i="94"/>
  <c r="AC173" i="94" s="1"/>
  <c r="Z165" i="94"/>
  <c r="U165" i="94"/>
  <c r="U173" i="94" s="1"/>
  <c r="R159" i="95"/>
  <c r="R165" i="95" s="1"/>
  <c r="AC70" i="96"/>
  <c r="Y70" i="96"/>
  <c r="T70" i="96"/>
  <c r="T83" i="96" s="1"/>
  <c r="R36" i="93"/>
  <c r="T34" i="94"/>
  <c r="AA34" i="94"/>
  <c r="AA46" i="94" s="1"/>
  <c r="Y34" i="94"/>
  <c r="S46" i="94"/>
  <c r="S138" i="90"/>
  <c r="R35" i="93"/>
  <c r="Y128" i="91"/>
  <c r="V128" i="91"/>
  <c r="V134" i="91" s="1"/>
  <c r="AB128" i="91"/>
  <c r="U134" i="88"/>
  <c r="Q137" i="88" s="1"/>
  <c r="R137" i="88" s="1"/>
  <c r="Q134" i="73"/>
  <c r="V77" i="99"/>
  <c r="Z77" i="99"/>
  <c r="Z63" i="97"/>
  <c r="AF63" i="97"/>
  <c r="U63" i="97"/>
  <c r="Q86" i="86"/>
  <c r="U84" i="86"/>
  <c r="AH188" i="86"/>
  <c r="AH196" i="86" s="1"/>
  <c r="AH206" i="86" s="1"/>
  <c r="V188" i="86"/>
  <c r="V196" i="86" s="1"/>
  <c r="Y188" i="86"/>
  <c r="S196" i="86"/>
  <c r="AC58" i="97"/>
  <c r="AA58" i="97"/>
  <c r="AA72" i="97" s="1"/>
  <c r="AA73" i="97" s="1"/>
  <c r="V58" i="97"/>
  <c r="Y71" i="93"/>
  <c r="V71" i="93"/>
  <c r="V77" i="93" s="1"/>
  <c r="AB71" i="93"/>
  <c r="AB75" i="89"/>
  <c r="AB85" i="89" s="1"/>
  <c r="Z75" i="89"/>
  <c r="U75" i="89"/>
  <c r="Z65" i="88"/>
  <c r="U65" i="88"/>
  <c r="AB65" i="88"/>
  <c r="S76" i="88"/>
  <c r="T44" i="77"/>
  <c r="AA34" i="77"/>
  <c r="AA44" i="77" s="1"/>
  <c r="AA45" i="77" s="1"/>
  <c r="U34" i="77"/>
  <c r="U44" i="77" s="1"/>
  <c r="AB34" i="77"/>
  <c r="T166" i="78"/>
  <c r="X112" i="79"/>
  <c r="W112" i="79"/>
  <c r="V112" i="79"/>
  <c r="T72" i="99"/>
  <c r="AC72" i="99"/>
  <c r="AC85" i="99" s="1"/>
  <c r="Y72" i="99"/>
  <c r="Y138" i="96"/>
  <c r="AA138" i="96"/>
  <c r="T138" i="96"/>
  <c r="S51" i="95"/>
  <c r="R46" i="95"/>
  <c r="S49" i="95"/>
  <c r="R45" i="95"/>
  <c r="R35" i="95"/>
  <c r="R40" i="95"/>
  <c r="R38" i="95"/>
  <c r="R41" i="95"/>
  <c r="R37" i="95"/>
  <c r="AC39" i="95"/>
  <c r="AC48" i="95" s="1"/>
  <c r="Z39" i="95"/>
  <c r="T39" i="95"/>
  <c r="AE167" i="93"/>
  <c r="AE172" i="93" s="1"/>
  <c r="Y167" i="93"/>
  <c r="V167" i="93"/>
  <c r="R75" i="93"/>
  <c r="R64" i="93"/>
  <c r="S80" i="93"/>
  <c r="R63" i="93"/>
  <c r="R70" i="93"/>
  <c r="R65" i="93"/>
  <c r="R71" i="93"/>
  <c r="R72" i="93"/>
  <c r="R67" i="93"/>
  <c r="AD128" i="88"/>
  <c r="AD134" i="88" s="1"/>
  <c r="U128" i="88"/>
  <c r="Y128" i="88"/>
  <c r="V79" i="99"/>
  <c r="Y79" i="99"/>
  <c r="Y153" i="98"/>
  <c r="Y154" i="98" s="1"/>
  <c r="AB128" i="95"/>
  <c r="AB138" i="95" s="1"/>
  <c r="T128" i="95"/>
  <c r="Z128" i="95"/>
  <c r="Z138" i="95" s="1"/>
  <c r="Z139" i="95" s="1"/>
  <c r="S82" i="92"/>
  <c r="R77" i="92"/>
  <c r="R121" i="98"/>
  <c r="R115" i="98"/>
  <c r="S126" i="98"/>
  <c r="R116" i="98"/>
  <c r="R120" i="98"/>
  <c r="R118" i="98"/>
  <c r="R145" i="98"/>
  <c r="W172" i="97"/>
  <c r="V75" i="99"/>
  <c r="V85" i="99" s="1"/>
  <c r="AG75" i="99"/>
  <c r="AG85" i="99" s="1"/>
  <c r="Y75" i="99"/>
  <c r="AC40" i="96"/>
  <c r="T40" i="96"/>
  <c r="Y40" i="96"/>
  <c r="U152" i="96"/>
  <c r="W84" i="96"/>
  <c r="AA36" i="96"/>
  <c r="Y36" i="96"/>
  <c r="T36" i="96"/>
  <c r="Q123" i="96"/>
  <c r="U121" i="96"/>
  <c r="V72" i="97"/>
  <c r="Z103" i="95"/>
  <c r="AC103" i="95"/>
  <c r="T103" i="95"/>
  <c r="S173" i="94"/>
  <c r="AA161" i="94"/>
  <c r="Y161" i="94"/>
  <c r="T161" i="94"/>
  <c r="S114" i="95"/>
  <c r="S112" i="95"/>
  <c r="R109" i="95"/>
  <c r="R99" i="95"/>
  <c r="R101" i="95"/>
  <c r="R108" i="95"/>
  <c r="R105" i="95"/>
  <c r="R103" i="95"/>
  <c r="R100" i="95"/>
  <c r="R104" i="95"/>
  <c r="R102" i="95"/>
  <c r="R163" i="92"/>
  <c r="R171" i="92" s="1"/>
  <c r="AB130" i="93"/>
  <c r="Y130" i="93"/>
  <c r="T130" i="93"/>
  <c r="AD174" i="90"/>
  <c r="AD184" i="90" s="1"/>
  <c r="Z174" i="90"/>
  <c r="V174" i="90"/>
  <c r="T184" i="90"/>
  <c r="Z66" i="88"/>
  <c r="AB66" i="88"/>
  <c r="T66" i="88"/>
  <c r="Z47" i="88"/>
  <c r="Z48" i="88" s="1"/>
  <c r="V110" i="85"/>
  <c r="AE110" i="85"/>
  <c r="Z110" i="85"/>
  <c r="AA159" i="83"/>
  <c r="V159" i="83"/>
  <c r="AH159" i="83"/>
  <c r="AH168" i="83" s="1"/>
  <c r="T168" i="83"/>
  <c r="AF84" i="80"/>
  <c r="AA84" i="80"/>
  <c r="W84" i="80"/>
  <c r="W102" i="80" s="1"/>
  <c r="AC119" i="82"/>
  <c r="AA119" i="82"/>
  <c r="V119" i="82"/>
  <c r="S225" i="80"/>
  <c r="S224" i="80"/>
  <c r="T231" i="80"/>
  <c r="S226" i="80"/>
  <c r="S220" i="80"/>
  <c r="S214" i="80"/>
  <c r="S212" i="80"/>
  <c r="S213" i="80"/>
  <c r="S218" i="80"/>
  <c r="S216" i="80"/>
  <c r="S77" i="93"/>
  <c r="AA63" i="93"/>
  <c r="Y63" i="93"/>
  <c r="T63" i="93"/>
  <c r="Z35" i="93"/>
  <c r="T35" i="93"/>
  <c r="AA35" i="93"/>
  <c r="Z113" i="90"/>
  <c r="U113" i="90"/>
  <c r="AF113" i="90"/>
  <c r="AF120" i="90" s="1"/>
  <c r="R139" i="92"/>
  <c r="S144" i="92"/>
  <c r="R132" i="92"/>
  <c r="R141" i="92" s="1"/>
  <c r="AA66" i="92"/>
  <c r="AA79" i="92" s="1"/>
  <c r="T66" i="92"/>
  <c r="Y66" i="92"/>
  <c r="S79" i="92"/>
  <c r="AC108" i="91"/>
  <c r="AA124" i="91"/>
  <c r="Z124" i="91"/>
  <c r="Z134" i="91" s="1"/>
  <c r="Z135" i="91" s="1"/>
  <c r="T124" i="91"/>
  <c r="AD77" i="89"/>
  <c r="AD85" i="89" s="1"/>
  <c r="U77" i="89"/>
  <c r="Y77" i="89"/>
  <c r="Z125" i="88"/>
  <c r="T125" i="88"/>
  <c r="AB125" i="88"/>
  <c r="S158" i="87"/>
  <c r="AC39" i="88"/>
  <c r="AC47" i="88" s="1"/>
  <c r="Z39" i="88"/>
  <c r="T39" i="88"/>
  <c r="R45" i="88"/>
  <c r="S50" i="88"/>
  <c r="R51" i="88"/>
  <c r="R38" i="88"/>
  <c r="S48" i="88"/>
  <c r="AE44" i="87"/>
  <c r="U44" i="87"/>
  <c r="Z44" i="87"/>
  <c r="AF161" i="87"/>
  <c r="AF168" i="87" s="1"/>
  <c r="AF215" i="87" s="1"/>
  <c r="W161" i="87"/>
  <c r="AA74" i="89"/>
  <c r="U74" i="89"/>
  <c r="U85" i="89" s="1"/>
  <c r="Z74" i="89"/>
  <c r="Z85" i="89" s="1"/>
  <c r="S47" i="87"/>
  <c r="S36" i="87"/>
  <c r="S56" i="87" s="1"/>
  <c r="AE41" i="86"/>
  <c r="AE51" i="86" s="1"/>
  <c r="Y41" i="86"/>
  <c r="T41" i="86"/>
  <c r="R193" i="86"/>
  <c r="R191" i="86"/>
  <c r="R186" i="86"/>
  <c r="R194" i="86"/>
  <c r="R182" i="86"/>
  <c r="S199" i="86"/>
  <c r="Q153" i="85"/>
  <c r="V151" i="85"/>
  <c r="AD56" i="87"/>
  <c r="AD215" i="87" s="1"/>
  <c r="S54" i="86"/>
  <c r="R49" i="86"/>
  <c r="R48" i="86"/>
  <c r="R44" i="86"/>
  <c r="R40" i="86"/>
  <c r="AC64" i="84"/>
  <c r="Y64" i="84"/>
  <c r="U64" i="84"/>
  <c r="AA119" i="83"/>
  <c r="AC119" i="83"/>
  <c r="V119" i="83"/>
  <c r="AG155" i="86"/>
  <c r="AG160" i="86" s="1"/>
  <c r="Y155" i="86"/>
  <c r="V155" i="86"/>
  <c r="AE157" i="83"/>
  <c r="Z157" i="83"/>
  <c r="U157" i="83"/>
  <c r="S69" i="85"/>
  <c r="AD135" i="83"/>
  <c r="AF196" i="86"/>
  <c r="S47" i="83"/>
  <c r="S193" i="82"/>
  <c r="S104" i="84"/>
  <c r="T93" i="84"/>
  <c r="T104" i="84" s="1"/>
  <c r="R106" i="84" s="1"/>
  <c r="R111" i="84" s="1"/>
  <c r="AA93" i="84"/>
  <c r="Z93" i="84"/>
  <c r="AD77" i="83"/>
  <c r="AA77" i="83"/>
  <c r="V77" i="83"/>
  <c r="S36" i="83"/>
  <c r="V78" i="81"/>
  <c r="Z78" i="81"/>
  <c r="AD214" i="80"/>
  <c r="W214" i="80"/>
  <c r="AB214" i="80"/>
  <c r="AB228" i="80" s="1"/>
  <c r="AB229" i="80" s="1"/>
  <c r="Z76" i="81"/>
  <c r="V76" i="81"/>
  <c r="AE181" i="85"/>
  <c r="Z181" i="85"/>
  <c r="U181" i="85"/>
  <c r="T60" i="82"/>
  <c r="S55" i="82"/>
  <c r="S54" i="82"/>
  <c r="P57" i="82"/>
  <c r="S42" i="82"/>
  <c r="S45" i="82"/>
  <c r="S84" i="80"/>
  <c r="AI93" i="82"/>
  <c r="S38" i="80"/>
  <c r="AB177" i="81"/>
  <c r="AB188" i="81" s="1"/>
  <c r="T177" i="81"/>
  <c r="T188" i="81" s="1"/>
  <c r="Z177" i="81"/>
  <c r="S161" i="82"/>
  <c r="R36" i="86"/>
  <c r="R193" i="81"/>
  <c r="S41" i="80"/>
  <c r="S171" i="80"/>
  <c r="AF102" i="80"/>
  <c r="S197" i="82"/>
  <c r="S87" i="80"/>
  <c r="S155" i="78"/>
  <c r="T138" i="77"/>
  <c r="S133" i="77"/>
  <c r="S129" i="77"/>
  <c r="T228" i="80"/>
  <c r="S61" i="78"/>
  <c r="R62" i="79"/>
  <c r="Z118" i="75"/>
  <c r="U118" i="75"/>
  <c r="AH118" i="75"/>
  <c r="V40" i="80"/>
  <c r="AE40" i="80"/>
  <c r="AA40" i="80"/>
  <c r="AA46" i="76"/>
  <c r="Z46" i="76"/>
  <c r="AC120" i="76"/>
  <c r="AC131" i="76" s="1"/>
  <c r="AA120" i="76"/>
  <c r="U120" i="76"/>
  <c r="Y215" i="72"/>
  <c r="T215" i="72"/>
  <c r="AD215" i="72"/>
  <c r="S128" i="77"/>
  <c r="AA103" i="78"/>
  <c r="AA104" i="78" s="1"/>
  <c r="S70" i="75"/>
  <c r="S123" i="78"/>
  <c r="AA67" i="75"/>
  <c r="U67" i="75"/>
  <c r="T85" i="75"/>
  <c r="AB67" i="75"/>
  <c r="AB85" i="75" s="1"/>
  <c r="S231" i="72"/>
  <c r="S159" i="78"/>
  <c r="S166" i="78" s="1"/>
  <c r="AA174" i="80"/>
  <c r="AF174" i="80"/>
  <c r="W174" i="80"/>
  <c r="S122" i="76"/>
  <c r="AK182" i="72"/>
  <c r="AK189" i="72" s="1"/>
  <c r="AK241" i="72" s="1"/>
  <c r="Y182" i="72"/>
  <c r="V182" i="72"/>
  <c r="V189" i="72" s="1"/>
  <c r="S73" i="75"/>
  <c r="AC122" i="73"/>
  <c r="AC130" i="73" s="1"/>
  <c r="AA122" i="73"/>
  <c r="U122" i="73"/>
  <c r="R96" i="72"/>
  <c r="R39" i="72"/>
  <c r="R77" i="72"/>
  <c r="Y131" i="72"/>
  <c r="T131" i="72"/>
  <c r="AE131" i="72"/>
  <c r="R90" i="72"/>
  <c r="R51" i="72"/>
  <c r="Z82" i="72"/>
  <c r="T82" i="72"/>
  <c r="AE82" i="72"/>
  <c r="S41" i="75"/>
  <c r="AC193" i="82"/>
  <c r="AC204" i="82" s="1"/>
  <c r="AA193" i="82"/>
  <c r="V193" i="82"/>
  <c r="AD38" i="80"/>
  <c r="W38" i="80"/>
  <c r="Y36" i="86"/>
  <c r="Y51" i="86" s="1"/>
  <c r="Y52" i="86" s="1"/>
  <c r="T36" i="86"/>
  <c r="AC36" i="86" s="1"/>
  <c r="AF124" i="82"/>
  <c r="AF135" i="82" s="1"/>
  <c r="U124" i="82"/>
  <c r="Z124" i="82"/>
  <c r="T106" i="78"/>
  <c r="S101" i="78"/>
  <c r="AB171" i="80"/>
  <c r="AB190" i="80" s="1"/>
  <c r="AB191" i="80" s="1"/>
  <c r="W171" i="80"/>
  <c r="AD171" i="80"/>
  <c r="AB156" i="78"/>
  <c r="Z156" i="78"/>
  <c r="Z166" i="78" s="1"/>
  <c r="Z167" i="78" s="1"/>
  <c r="U156" i="78"/>
  <c r="Z37" i="82"/>
  <c r="U37" i="82"/>
  <c r="E16" i="76"/>
  <c r="D19" i="76"/>
  <c r="Z122" i="78"/>
  <c r="U122" i="78"/>
  <c r="AB122" i="78"/>
  <c r="AB46" i="80"/>
  <c r="V46" i="80"/>
  <c r="AG46" i="80"/>
  <c r="AG58" i="80" s="1"/>
  <c r="AG237" i="80" s="1"/>
  <c r="AB127" i="79"/>
  <c r="AB138" i="79" s="1"/>
  <c r="Z127" i="79"/>
  <c r="Z138" i="79" s="1"/>
  <c r="T127" i="79"/>
  <c r="R63" i="79"/>
  <c r="R73" i="79"/>
  <c r="S78" i="79"/>
  <c r="T168" i="76"/>
  <c r="S163" i="76"/>
  <c r="S159" i="76"/>
  <c r="S125" i="75"/>
  <c r="W125" i="78"/>
  <c r="AF125" i="78"/>
  <c r="AF132" i="78" s="1"/>
  <c r="AC128" i="77"/>
  <c r="AC135" i="77" s="1"/>
  <c r="U128" i="77"/>
  <c r="S163" i="74"/>
  <c r="S167" i="74"/>
  <c r="S161" i="74"/>
  <c r="T172" i="74"/>
  <c r="AD112" i="75"/>
  <c r="AD125" i="75" s="1"/>
  <c r="AA112" i="75"/>
  <c r="U112" i="75"/>
  <c r="T131" i="76"/>
  <c r="AB119" i="76"/>
  <c r="U119" i="76"/>
  <c r="AA119" i="76"/>
  <c r="AC66" i="79"/>
  <c r="T66" i="79"/>
  <c r="Z66" i="79"/>
  <c r="Z75" i="79" s="1"/>
  <c r="Z123" i="78"/>
  <c r="U123" i="78"/>
  <c r="AC123" i="78"/>
  <c r="AC132" i="78" s="1"/>
  <c r="AC175" i="78" s="1"/>
  <c r="AF159" i="78"/>
  <c r="AF166" i="78" s="1"/>
  <c r="AF175" i="78" s="1"/>
  <c r="W159" i="78"/>
  <c r="AA59" i="76"/>
  <c r="U59" i="76"/>
  <c r="T71" i="76"/>
  <c r="AB59" i="76"/>
  <c r="U37" i="75"/>
  <c r="AD38" i="75"/>
  <c r="AD51" i="75" s="1"/>
  <c r="Z37" i="75"/>
  <c r="R231" i="72"/>
  <c r="Q57" i="75"/>
  <c r="X52" i="75"/>
  <c r="S60" i="73"/>
  <c r="T73" i="73"/>
  <c r="S68" i="73"/>
  <c r="S35" i="78"/>
  <c r="T75" i="74"/>
  <c r="S70" i="74"/>
  <c r="S60" i="74"/>
  <c r="S72" i="74" s="1"/>
  <c r="R168" i="72"/>
  <c r="Q77" i="78"/>
  <c r="AC111" i="75"/>
  <c r="AC125" i="75" s="1"/>
  <c r="Z111" i="75"/>
  <c r="U111" i="75"/>
  <c r="AB36" i="72"/>
  <c r="AB59" i="72" s="1"/>
  <c r="Z36" i="72"/>
  <c r="S59" i="72"/>
  <c r="T36" i="72"/>
  <c r="AI137" i="72"/>
  <c r="T137" i="72"/>
  <c r="Y137" i="72"/>
  <c r="Y170" i="74"/>
  <c r="AD63" i="73"/>
  <c r="AD70" i="73" s="1"/>
  <c r="W63" i="73"/>
  <c r="W70" i="73" s="1"/>
  <c r="S98" i="74"/>
  <c r="S36" i="73"/>
  <c r="S43" i="73" s="1"/>
  <c r="S99" i="72"/>
  <c r="T77" i="72"/>
  <c r="AB77" i="72"/>
  <c r="AB99" i="72" s="1"/>
  <c r="Z77" i="72"/>
  <c r="AF84" i="72"/>
  <c r="AF99" i="72" s="1"/>
  <c r="Z84" i="72"/>
  <c r="T84" i="72"/>
  <c r="AJ51" i="72"/>
  <c r="AJ59" i="72" s="1"/>
  <c r="V51" i="72"/>
  <c r="V59" i="72" s="1"/>
  <c r="Z51" i="72"/>
  <c r="AC94" i="73"/>
  <c r="AA94" i="73"/>
  <c r="U94" i="73"/>
  <c r="R161" i="81"/>
  <c r="R152" i="81"/>
  <c r="R146" i="81"/>
  <c r="R153" i="81"/>
  <c r="S158" i="81"/>
  <c r="AI160" i="83"/>
  <c r="AA160" i="83"/>
  <c r="U160" i="83"/>
  <c r="AD155" i="82"/>
  <c r="AD169" i="82" s="1"/>
  <c r="Z155" i="82"/>
  <c r="V155" i="82"/>
  <c r="S57" i="82"/>
  <c r="AC99" i="98"/>
  <c r="U71" i="99"/>
  <c r="U85" i="99" s="1"/>
  <c r="AB71" i="99"/>
  <c r="AB85" i="99" s="1"/>
  <c r="Z71" i="99"/>
  <c r="Z85" i="99" s="1"/>
  <c r="Z86" i="99" s="1"/>
  <c r="AF42" i="99"/>
  <c r="AF53" i="99" s="1"/>
  <c r="AF168" i="99" s="1"/>
  <c r="T42" i="99"/>
  <c r="Z42" i="99"/>
  <c r="Y42" i="99"/>
  <c r="AA34" i="96"/>
  <c r="T34" i="96"/>
  <c r="Y34" i="96"/>
  <c r="S50" i="96"/>
  <c r="AC139" i="96"/>
  <c r="AC152" i="96" s="1"/>
  <c r="Z139" i="96"/>
  <c r="T139" i="96"/>
  <c r="R38" i="96"/>
  <c r="Z60" i="97"/>
  <c r="AF60" i="97"/>
  <c r="AF72" i="97" s="1"/>
  <c r="U60" i="97"/>
  <c r="U72" i="97" s="1"/>
  <c r="AF100" i="97"/>
  <c r="AF106" i="97" s="1"/>
  <c r="AA100" i="97"/>
  <c r="U100" i="97"/>
  <c r="AE74" i="96"/>
  <c r="AE83" i="96" s="1"/>
  <c r="AE198" i="96" s="1"/>
  <c r="Y74" i="96"/>
  <c r="Y83" i="96" s="1"/>
  <c r="Y84" i="96" s="1"/>
  <c r="V74" i="96"/>
  <c r="V83" i="96" s="1"/>
  <c r="AF35" i="97"/>
  <c r="Z35" i="97"/>
  <c r="U35" i="97"/>
  <c r="AA107" i="96"/>
  <c r="AA120" i="96" s="1"/>
  <c r="Y107" i="96"/>
  <c r="T107" i="96"/>
  <c r="T120" i="96" s="1"/>
  <c r="AC39" i="96"/>
  <c r="Y39" i="96"/>
  <c r="T39" i="96"/>
  <c r="T103" i="94"/>
  <c r="Y103" i="94"/>
  <c r="AD103" i="94"/>
  <c r="AD110" i="94" s="1"/>
  <c r="Z115" i="93"/>
  <c r="AD69" i="95"/>
  <c r="T69" i="95"/>
  <c r="Y69" i="95"/>
  <c r="S142" i="93"/>
  <c r="S140" i="93"/>
  <c r="R137" i="93"/>
  <c r="R134" i="93"/>
  <c r="R128" i="93"/>
  <c r="S49" i="94"/>
  <c r="R44" i="94"/>
  <c r="R39" i="94"/>
  <c r="R46" i="94" s="1"/>
  <c r="AC42" i="92"/>
  <c r="AC50" i="92" s="1"/>
  <c r="Z42" i="92"/>
  <c r="Z50" i="92" s="1"/>
  <c r="Z51" i="92" s="1"/>
  <c r="T42" i="92"/>
  <c r="T68" i="91"/>
  <c r="AC68" i="91"/>
  <c r="S37" i="90"/>
  <c r="S53" i="90" s="1"/>
  <c r="AE42" i="93"/>
  <c r="AE47" i="93" s="1"/>
  <c r="V42" i="93"/>
  <c r="V47" i="93" s="1"/>
  <c r="Y42" i="93"/>
  <c r="R132" i="93"/>
  <c r="Z110" i="90"/>
  <c r="Z120" i="90" s="1"/>
  <c r="Z121" i="90" s="1"/>
  <c r="V110" i="90"/>
  <c r="V120" i="90" s="1"/>
  <c r="AD110" i="90"/>
  <c r="AD120" i="90" s="1"/>
  <c r="AB126" i="91"/>
  <c r="AB134" i="91" s="1"/>
  <c r="T126" i="91"/>
  <c r="Z126" i="91"/>
  <c r="AB194" i="90"/>
  <c r="T128" i="92"/>
  <c r="S141" i="92"/>
  <c r="Y128" i="92"/>
  <c r="Y141" i="92" s="1"/>
  <c r="Y142" i="92" s="1"/>
  <c r="AA128" i="92"/>
  <c r="R156" i="88"/>
  <c r="R164" i="88" s="1"/>
  <c r="R69" i="91"/>
  <c r="R127" i="93"/>
  <c r="R40" i="92"/>
  <c r="R114" i="89"/>
  <c r="S119" i="89"/>
  <c r="S111" i="91"/>
  <c r="R106" i="91"/>
  <c r="R105" i="91"/>
  <c r="R102" i="91"/>
  <c r="R108" i="91" s="1"/>
  <c r="X109" i="88"/>
  <c r="AE194" i="90"/>
  <c r="AB67" i="88"/>
  <c r="U67" i="88"/>
  <c r="Y67" i="88"/>
  <c r="S78" i="87"/>
  <c r="R158" i="86"/>
  <c r="R157" i="86"/>
  <c r="R151" i="86"/>
  <c r="S163" i="86"/>
  <c r="S83" i="87"/>
  <c r="R128" i="88"/>
  <c r="U116" i="87"/>
  <c r="AB116" i="87"/>
  <c r="AA116" i="87"/>
  <c r="AA135" i="87" s="1"/>
  <c r="Q54" i="86"/>
  <c r="R150" i="86"/>
  <c r="S154" i="87"/>
  <c r="R146" i="86"/>
  <c r="R160" i="86" s="1"/>
  <c r="AB134" i="88"/>
  <c r="U154" i="86"/>
  <c r="U160" i="86" s="1"/>
  <c r="AF154" i="86"/>
  <c r="Y154" i="86"/>
  <c r="S140" i="85"/>
  <c r="AA39" i="85"/>
  <c r="U39" i="85"/>
  <c r="AC39" i="85"/>
  <c r="AF84" i="90"/>
  <c r="S134" i="84"/>
  <c r="R129" i="84"/>
  <c r="R128" i="84"/>
  <c r="R125" i="84"/>
  <c r="AA34" i="86"/>
  <c r="AA51" i="86" s="1"/>
  <c r="Z34" i="86"/>
  <c r="S51" i="86"/>
  <c r="U52" i="86" s="1"/>
  <c r="T34" i="86"/>
  <c r="T149" i="86"/>
  <c r="AC149" i="86"/>
  <c r="Z149" i="86"/>
  <c r="AI49" i="83"/>
  <c r="AI58" i="83" s="1"/>
  <c r="AA49" i="83"/>
  <c r="U49" i="83"/>
  <c r="U118" i="83"/>
  <c r="AC118" i="83"/>
  <c r="AC135" i="83" s="1"/>
  <c r="AA118" i="83"/>
  <c r="AE156" i="84"/>
  <c r="AE161" i="84" s="1"/>
  <c r="Y156" i="84"/>
  <c r="U156" i="84"/>
  <c r="AB35" i="85"/>
  <c r="AB50" i="85" s="1"/>
  <c r="Z35" i="85"/>
  <c r="T50" i="85"/>
  <c r="U35" i="85"/>
  <c r="S85" i="83"/>
  <c r="Z66" i="84"/>
  <c r="U66" i="84"/>
  <c r="AE66" i="84"/>
  <c r="AE71" i="84" s="1"/>
  <c r="AD58" i="83"/>
  <c r="R143" i="81"/>
  <c r="AB60" i="84"/>
  <c r="AB71" i="84" s="1"/>
  <c r="Z60" i="84"/>
  <c r="T60" i="84"/>
  <c r="AA177" i="85"/>
  <c r="AC177" i="85"/>
  <c r="AC187" i="85" s="1"/>
  <c r="U177" i="85"/>
  <c r="S133" i="82"/>
  <c r="T138" i="82"/>
  <c r="S132" i="82"/>
  <c r="P135" i="82"/>
  <c r="S128" i="82"/>
  <c r="AJ164" i="82"/>
  <c r="AJ169" i="82" s="1"/>
  <c r="AJ214" i="82" s="1"/>
  <c r="Z164" i="82"/>
  <c r="W164" i="82"/>
  <c r="W169" i="82" s="1"/>
  <c r="R139" i="81"/>
  <c r="Z77" i="82"/>
  <c r="V77" i="82"/>
  <c r="AE124" i="87"/>
  <c r="U124" i="87"/>
  <c r="R160" i="81"/>
  <c r="AA173" i="80"/>
  <c r="W173" i="80"/>
  <c r="AF173" i="80"/>
  <c r="AE44" i="82"/>
  <c r="AA44" i="82"/>
  <c r="U44" i="82"/>
  <c r="R109" i="79"/>
  <c r="R115" i="79"/>
  <c r="S114" i="79"/>
  <c r="R99" i="79"/>
  <c r="S98" i="80"/>
  <c r="T61" i="80"/>
  <c r="S55" i="80"/>
  <c r="S56" i="80"/>
  <c r="S54" i="80"/>
  <c r="S99" i="80"/>
  <c r="AB47" i="79"/>
  <c r="S95" i="78"/>
  <c r="AD168" i="80"/>
  <c r="W168" i="80"/>
  <c r="AB168" i="80"/>
  <c r="AB98" i="77"/>
  <c r="Z98" i="77"/>
  <c r="Z105" i="77" s="1"/>
  <c r="U98" i="77"/>
  <c r="S88" i="81"/>
  <c r="R83" i="81"/>
  <c r="R75" i="81"/>
  <c r="R82" i="81"/>
  <c r="S96" i="78"/>
  <c r="AD127" i="80"/>
  <c r="AB127" i="80"/>
  <c r="W127" i="80"/>
  <c r="W147" i="80" s="1"/>
  <c r="AC64" i="78"/>
  <c r="AC73" i="78" s="1"/>
  <c r="Z64" i="78"/>
  <c r="U64" i="78"/>
  <c r="S35" i="77"/>
  <c r="AB140" i="81"/>
  <c r="Z140" i="81"/>
  <c r="T140" i="81"/>
  <c r="T155" i="81" s="1"/>
  <c r="AD37" i="80"/>
  <c r="W37" i="80"/>
  <c r="S154" i="76"/>
  <c r="S124" i="78"/>
  <c r="S132" i="78" s="1"/>
  <c r="R144" i="81"/>
  <c r="S75" i="79"/>
  <c r="AA62" i="79"/>
  <c r="AA75" i="79" s="1"/>
  <c r="U62" i="79"/>
  <c r="U75" i="79" s="1"/>
  <c r="Y62" i="79"/>
  <c r="S157" i="76"/>
  <c r="AD36" i="76"/>
  <c r="AD43" i="76" s="1"/>
  <c r="AA36" i="76"/>
  <c r="U36" i="76"/>
  <c r="T125" i="75"/>
  <c r="AB108" i="75"/>
  <c r="AB125" i="75" s="1"/>
  <c r="AA108" i="75"/>
  <c r="U108" i="75"/>
  <c r="S125" i="78"/>
  <c r="S155" i="76"/>
  <c r="S103" i="76"/>
  <c r="S78" i="75"/>
  <c r="T134" i="76"/>
  <c r="S124" i="76"/>
  <c r="S129" i="76"/>
  <c r="AE38" i="76"/>
  <c r="AE43" i="76" s="1"/>
  <c r="Z38" i="76"/>
  <c r="U38" i="76"/>
  <c r="W170" i="74"/>
  <c r="S69" i="76"/>
  <c r="T74" i="76"/>
  <c r="S60" i="76"/>
  <c r="S71" i="76" s="1"/>
  <c r="S63" i="76"/>
  <c r="R147" i="72"/>
  <c r="AB35" i="78"/>
  <c r="AB44" i="78" s="1"/>
  <c r="U35" i="78"/>
  <c r="T44" i="78"/>
  <c r="AA35" i="78"/>
  <c r="AA44" i="78" s="1"/>
  <c r="AD121" i="76"/>
  <c r="AD131" i="76" s="1"/>
  <c r="AA121" i="76"/>
  <c r="U121" i="76"/>
  <c r="T138" i="72"/>
  <c r="AJ138" i="72"/>
  <c r="AJ147" i="72" s="1"/>
  <c r="Z138" i="72"/>
  <c r="T86" i="72"/>
  <c r="AG86" i="72"/>
  <c r="AG99" i="72" s="1"/>
  <c r="AD79" i="72"/>
  <c r="AD99" i="72" s="1"/>
  <c r="T79" i="72"/>
  <c r="Z79" i="72"/>
  <c r="R178" i="72"/>
  <c r="AA98" i="74"/>
  <c r="AC98" i="74"/>
  <c r="U98" i="74"/>
  <c r="S123" i="76"/>
  <c r="U97" i="76"/>
  <c r="AB97" i="76"/>
  <c r="Z97" i="76"/>
  <c r="Z103" i="76" s="1"/>
  <c r="AJ139" i="72"/>
  <c r="V139" i="72"/>
  <c r="V147" i="72" s="1"/>
  <c r="Z139" i="72"/>
  <c r="Z224" i="72"/>
  <c r="AJ224" i="72"/>
  <c r="AJ231" i="72" s="1"/>
  <c r="T224" i="72"/>
  <c r="U98" i="97"/>
  <c r="AE98" i="97"/>
  <c r="AE106" i="97" s="1"/>
  <c r="AE182" i="97" s="1"/>
  <c r="Z98" i="97"/>
  <c r="Z106" i="97" s="1"/>
  <c r="Z107" i="97" s="1"/>
  <c r="S138" i="97"/>
  <c r="S137" i="97"/>
  <c r="S132" i="97"/>
  <c r="T143" i="97"/>
  <c r="S131" i="97"/>
  <c r="S130" i="97"/>
  <c r="T38" i="96"/>
  <c r="AC38" i="96"/>
  <c r="Y38" i="96"/>
  <c r="AC102" i="95"/>
  <c r="AC111" i="95" s="1"/>
  <c r="T102" i="95"/>
  <c r="Z102" i="95"/>
  <c r="T104" i="95"/>
  <c r="AD104" i="95"/>
  <c r="Z104" i="95"/>
  <c r="R80" i="96"/>
  <c r="S86" i="96"/>
  <c r="R81" i="96"/>
  <c r="Z168" i="95"/>
  <c r="R110" i="93"/>
  <c r="R107" i="93"/>
  <c r="S113" i="93"/>
  <c r="R104" i="93"/>
  <c r="S115" i="93"/>
  <c r="Y165" i="92"/>
  <c r="T165" i="92"/>
  <c r="AB165" i="92"/>
  <c r="AC66" i="94"/>
  <c r="AC74" i="94" s="1"/>
  <c r="Z66" i="94"/>
  <c r="U66" i="94"/>
  <c r="U74" i="94" s="1"/>
  <c r="V133" i="93"/>
  <c r="V139" i="93" s="1"/>
  <c r="AB133" i="93"/>
  <c r="Y133" i="93"/>
  <c r="Y112" i="93"/>
  <c r="Y113" i="93" s="1"/>
  <c r="AA99" i="91"/>
  <c r="Z99" i="91"/>
  <c r="Z108" i="91" s="1"/>
  <c r="Z109" i="91" s="1"/>
  <c r="T99" i="91"/>
  <c r="R106" i="93"/>
  <c r="S112" i="92"/>
  <c r="AA99" i="92"/>
  <c r="AA112" i="92" s="1"/>
  <c r="Z99" i="92"/>
  <c r="T99" i="92"/>
  <c r="Y50" i="92"/>
  <c r="Y51" i="92" s="1"/>
  <c r="AA38" i="91"/>
  <c r="Y38" i="91"/>
  <c r="T38" i="91"/>
  <c r="AE79" i="89"/>
  <c r="T79" i="89"/>
  <c r="Y79" i="89"/>
  <c r="AB159" i="91"/>
  <c r="AB165" i="91" s="1"/>
  <c r="Z159" i="91"/>
  <c r="V159" i="91"/>
  <c r="V165" i="91" s="1"/>
  <c r="V113" i="92"/>
  <c r="Q116" i="92"/>
  <c r="R116" i="92" s="1"/>
  <c r="T36" i="91"/>
  <c r="AA36" i="91"/>
  <c r="AA47" i="91" s="1"/>
  <c r="Y36" i="91"/>
  <c r="S47" i="91"/>
  <c r="Y167" i="88"/>
  <c r="S108" i="91"/>
  <c r="AA98" i="91"/>
  <c r="Y98" i="91"/>
  <c r="T98" i="91"/>
  <c r="U39" i="90"/>
  <c r="AC39" i="90"/>
  <c r="AA39" i="90"/>
  <c r="AB107" i="88"/>
  <c r="AB75" i="87"/>
  <c r="Z75" i="87"/>
  <c r="U75" i="87"/>
  <c r="S74" i="87"/>
  <c r="S89" i="87" s="1"/>
  <c r="Y71" i="86"/>
  <c r="AC71" i="86"/>
  <c r="T71" i="86"/>
  <c r="AA89" i="87"/>
  <c r="AA90" i="87" s="1"/>
  <c r="Q209" i="87"/>
  <c r="W206" i="87"/>
  <c r="Y150" i="86"/>
  <c r="Y160" i="86" s="1"/>
  <c r="Y161" i="86" s="1"/>
  <c r="AD150" i="86"/>
  <c r="AD160" i="86" s="1"/>
  <c r="AD206" i="86" s="1"/>
  <c r="T150" i="86"/>
  <c r="U51" i="89"/>
  <c r="R148" i="86"/>
  <c r="AD140" i="85"/>
  <c r="AD150" i="85" s="1"/>
  <c r="U140" i="85"/>
  <c r="Z140" i="85"/>
  <c r="AF117" i="86"/>
  <c r="Y117" i="86"/>
  <c r="T117" i="86"/>
  <c r="S136" i="85"/>
  <c r="AA120" i="84"/>
  <c r="T120" i="84"/>
  <c r="T131" i="84" s="1"/>
  <c r="R133" i="84" s="1"/>
  <c r="S131" i="84"/>
  <c r="Z120" i="84"/>
  <c r="AA107" i="85"/>
  <c r="U107" i="85"/>
  <c r="AC107" i="85"/>
  <c r="S184" i="85"/>
  <c r="T190" i="85"/>
  <c r="S185" i="85"/>
  <c r="S157" i="87"/>
  <c r="S182" i="85"/>
  <c r="S71" i="84"/>
  <c r="AA58" i="84"/>
  <c r="AA71" i="84" s="1"/>
  <c r="Z58" i="84"/>
  <c r="T58" i="84"/>
  <c r="S39" i="83"/>
  <c r="S70" i="85"/>
  <c r="AC131" i="84"/>
  <c r="AI85" i="83"/>
  <c r="AI95" i="83" s="1"/>
  <c r="AA85" i="83"/>
  <c r="U85" i="83"/>
  <c r="S78" i="83"/>
  <c r="AC37" i="83"/>
  <c r="U37" i="83"/>
  <c r="AA37" i="83"/>
  <c r="AI162" i="83"/>
  <c r="Z162" i="83"/>
  <c r="W162" i="83"/>
  <c r="W168" i="83" s="1"/>
  <c r="S37" i="83"/>
  <c r="R141" i="81"/>
  <c r="R31" i="84"/>
  <c r="R41" i="84" s="1"/>
  <c r="S117" i="82"/>
  <c r="AA139" i="81"/>
  <c r="AA155" i="81" s="1"/>
  <c r="Z139" i="81"/>
  <c r="U139" i="81"/>
  <c r="S155" i="81"/>
  <c r="AE45" i="83"/>
  <c r="AE58" i="83" s="1"/>
  <c r="U45" i="83"/>
  <c r="Z45" i="83"/>
  <c r="T40" i="81"/>
  <c r="AC40" i="81"/>
  <c r="AC53" i="81" s="1"/>
  <c r="Y40" i="81"/>
  <c r="R194" i="81"/>
  <c r="R104" i="79"/>
  <c r="AE158" i="82"/>
  <c r="Z158" i="82"/>
  <c r="U158" i="82"/>
  <c r="U169" i="82" s="1"/>
  <c r="Z41" i="81"/>
  <c r="T41" i="81"/>
  <c r="AC41" i="81"/>
  <c r="S43" i="80"/>
  <c r="S58" i="80" s="1"/>
  <c r="S145" i="80"/>
  <c r="S136" i="80"/>
  <c r="S143" i="80"/>
  <c r="S129" i="80"/>
  <c r="S134" i="80"/>
  <c r="S144" i="80"/>
  <c r="T150" i="80"/>
  <c r="S138" i="80"/>
  <c r="S131" i="80"/>
  <c r="S128" i="80"/>
  <c r="R142" i="79"/>
  <c r="R136" i="79"/>
  <c r="S141" i="79"/>
  <c r="T105" i="80"/>
  <c r="S100" i="80"/>
  <c r="S86" i="80"/>
  <c r="S80" i="80"/>
  <c r="S83" i="80"/>
  <c r="S78" i="80"/>
  <c r="S76" i="80"/>
  <c r="S89" i="80"/>
  <c r="R69" i="81"/>
  <c r="AH93" i="80"/>
  <c r="AH102" i="80" s="1"/>
  <c r="AB93" i="80"/>
  <c r="V93" i="80"/>
  <c r="AC128" i="79"/>
  <c r="AC138" i="79" s="1"/>
  <c r="T128" i="79"/>
  <c r="Y128" i="79"/>
  <c r="Z62" i="78"/>
  <c r="Z73" i="78" s="1"/>
  <c r="Z74" i="78" s="1"/>
  <c r="U62" i="78"/>
  <c r="AB62" i="78"/>
  <c r="Z62" i="77"/>
  <c r="U62" i="77"/>
  <c r="AB62" i="77"/>
  <c r="AD183" i="75"/>
  <c r="AD195" i="75" s="1"/>
  <c r="AA183" i="75"/>
  <c r="U183" i="75"/>
  <c r="R64" i="79"/>
  <c r="AB121" i="78"/>
  <c r="Z121" i="78"/>
  <c r="Z132" i="78" s="1"/>
  <c r="Z133" i="78" s="1"/>
  <c r="U121" i="78"/>
  <c r="R129" i="81"/>
  <c r="R122" i="81"/>
  <c r="R116" i="81"/>
  <c r="S127" i="81"/>
  <c r="R121" i="81"/>
  <c r="R128" i="81"/>
  <c r="AG91" i="80"/>
  <c r="AB91" i="80"/>
  <c r="V91" i="80"/>
  <c r="R127" i="79"/>
  <c r="R138" i="79" s="1"/>
  <c r="Z198" i="75"/>
  <c r="S79" i="75"/>
  <c r="S36" i="75"/>
  <c r="T54" i="75"/>
  <c r="S43" i="75"/>
  <c r="S49" i="75"/>
  <c r="S42" i="75"/>
  <c r="S37" i="75"/>
  <c r="AC152" i="82"/>
  <c r="AC169" i="82" s="1"/>
  <c r="AA152" i="82"/>
  <c r="AA169" i="82" s="1"/>
  <c r="V152" i="82"/>
  <c r="V169" i="82" s="1"/>
  <c r="T169" i="82"/>
  <c r="AG187" i="75"/>
  <c r="AG195" i="75" s="1"/>
  <c r="U187" i="75"/>
  <c r="AA187" i="75"/>
  <c r="AA155" i="76"/>
  <c r="U155" i="76"/>
  <c r="AD155" i="76"/>
  <c r="AD165" i="76" s="1"/>
  <c r="AH117" i="75"/>
  <c r="AA117" i="75"/>
  <c r="U117" i="75"/>
  <c r="AD41" i="96"/>
  <c r="AD50" i="96" s="1"/>
  <c r="Y41" i="96"/>
  <c r="U41" i="96"/>
  <c r="U50" i="96" s="1"/>
  <c r="AB94" i="76"/>
  <c r="AB103" i="76" s="1"/>
  <c r="U94" i="76"/>
  <c r="U103" i="76" s="1"/>
  <c r="T103" i="76"/>
  <c r="AA94" i="76"/>
  <c r="AA103" i="76" s="1"/>
  <c r="AA104" i="76" s="1"/>
  <c r="S71" i="75"/>
  <c r="AF40" i="75"/>
  <c r="AF51" i="75" s="1"/>
  <c r="Z40" i="75"/>
  <c r="U40" i="75"/>
  <c r="Z185" i="75"/>
  <c r="U185" i="75"/>
  <c r="AF185" i="75"/>
  <c r="AF195" i="75" s="1"/>
  <c r="S157" i="77"/>
  <c r="S167" i="77" s="1"/>
  <c r="Z44" i="78"/>
  <c r="Z45" i="78" s="1"/>
  <c r="AE184" i="75"/>
  <c r="AE195" i="75" s="1"/>
  <c r="Z184" i="75"/>
  <c r="U184" i="75"/>
  <c r="Z170" i="74"/>
  <c r="R172" i="72"/>
  <c r="S41" i="74"/>
  <c r="S37" i="74"/>
  <c r="T46" i="74"/>
  <c r="S36" i="74"/>
  <c r="S43" i="74" s="1"/>
  <c r="S65" i="76"/>
  <c r="Q105" i="72"/>
  <c r="W100" i="72"/>
  <c r="S62" i="72"/>
  <c r="R57" i="72"/>
  <c r="AE129" i="72"/>
  <c r="Z129" i="72"/>
  <c r="Z147" i="72" s="1"/>
  <c r="Z148" i="72" s="1"/>
  <c r="T129" i="72"/>
  <c r="AI178" i="72"/>
  <c r="Z178" i="72"/>
  <c r="T178" i="72"/>
  <c r="Z123" i="76"/>
  <c r="U123" i="76"/>
  <c r="AE123" i="76"/>
  <c r="AE131" i="76" s="1"/>
  <c r="AG46" i="72"/>
  <c r="AG59" i="72" s="1"/>
  <c r="T46" i="72"/>
  <c r="T137" i="74"/>
  <c r="AB125" i="74"/>
  <c r="U125" i="74"/>
  <c r="U137" i="74" s="1"/>
  <c r="AA125" i="74"/>
  <c r="AA137" i="74" s="1"/>
  <c r="AA138" i="74" s="1"/>
  <c r="R181" i="72"/>
  <c r="AC38" i="74"/>
  <c r="Z38" i="74"/>
  <c r="U38" i="74"/>
  <c r="AC30" i="97"/>
  <c r="AC40" i="97" s="1"/>
  <c r="AA30" i="97"/>
  <c r="V30" i="97"/>
  <c r="Y123" i="98"/>
  <c r="Y124" i="98" s="1"/>
  <c r="S88" i="99"/>
  <c r="R82" i="99"/>
  <c r="R83" i="99"/>
  <c r="S86" i="99"/>
  <c r="R69" i="99"/>
  <c r="R68" i="99"/>
  <c r="R85" i="99" s="1"/>
  <c r="T76" i="99"/>
  <c r="AH76" i="99"/>
  <c r="AH85" i="99" s="1"/>
  <c r="AH168" i="99" s="1"/>
  <c r="Z76" i="99"/>
  <c r="AB92" i="98"/>
  <c r="Y92" i="98"/>
  <c r="Y99" i="98" s="1"/>
  <c r="Y100" i="98" s="1"/>
  <c r="U92" i="98"/>
  <c r="R73" i="96"/>
  <c r="AB95" i="97"/>
  <c r="AB106" i="97" s="1"/>
  <c r="T106" i="97"/>
  <c r="AA95" i="97"/>
  <c r="V95" i="97"/>
  <c r="V106" i="97" s="1"/>
  <c r="S127" i="97"/>
  <c r="S140" i="97" s="1"/>
  <c r="Z66" i="97"/>
  <c r="AG66" i="97"/>
  <c r="AG72" i="97" s="1"/>
  <c r="W66" i="97"/>
  <c r="U83" i="96"/>
  <c r="R48" i="96"/>
  <c r="R47" i="96"/>
  <c r="S53" i="96"/>
  <c r="R35" i="96"/>
  <c r="R50" i="96" s="1"/>
  <c r="R36" i="96"/>
  <c r="AC83" i="96"/>
  <c r="T37" i="94"/>
  <c r="AB37" i="94"/>
  <c r="AB46" i="94" s="1"/>
  <c r="Z37" i="94"/>
  <c r="S113" i="94"/>
  <c r="R108" i="94"/>
  <c r="R100" i="94"/>
  <c r="AD48" i="95"/>
  <c r="AC65" i="95"/>
  <c r="AC77" i="95" s="1"/>
  <c r="Z65" i="95"/>
  <c r="Z77" i="95" s="1"/>
  <c r="Z78" i="95" s="1"/>
  <c r="T65" i="95"/>
  <c r="Y37" i="95"/>
  <c r="T37" i="95"/>
  <c r="AA37" i="95"/>
  <c r="R100" i="93"/>
  <c r="R133" i="93"/>
  <c r="AA112" i="93"/>
  <c r="T187" i="90"/>
  <c r="S175" i="90"/>
  <c r="S182" i="90"/>
  <c r="AB37" i="93"/>
  <c r="AB47" i="93" s="1"/>
  <c r="Z37" i="93"/>
  <c r="T37" i="93"/>
  <c r="AD106" i="93"/>
  <c r="AD112" i="93" s="1"/>
  <c r="Z106" i="93"/>
  <c r="T106" i="93"/>
  <c r="AA107" i="90"/>
  <c r="AA120" i="90" s="1"/>
  <c r="U107" i="90"/>
  <c r="AC107" i="90"/>
  <c r="AC120" i="90" s="1"/>
  <c r="AC103" i="91"/>
  <c r="Y103" i="91"/>
  <c r="T103" i="91"/>
  <c r="S120" i="90"/>
  <c r="S45" i="90"/>
  <c r="AA64" i="91"/>
  <c r="AA75" i="91" s="1"/>
  <c r="Z64" i="91"/>
  <c r="Z75" i="91" s="1"/>
  <c r="Z76" i="91" s="1"/>
  <c r="T64" i="91"/>
  <c r="T75" i="91" s="1"/>
  <c r="AE44" i="92"/>
  <c r="AE50" i="92" s="1"/>
  <c r="AE179" i="92" s="1"/>
  <c r="Y44" i="92"/>
  <c r="V44" i="92"/>
  <c r="V50" i="92" s="1"/>
  <c r="S50" i="91"/>
  <c r="R44" i="91"/>
  <c r="R47" i="91" s="1"/>
  <c r="R45" i="91"/>
  <c r="AD105" i="92"/>
  <c r="AD112" i="92" s="1"/>
  <c r="Z105" i="92"/>
  <c r="U105" i="92"/>
  <c r="U112" i="92" s="1"/>
  <c r="U108" i="89"/>
  <c r="U116" i="89" s="1"/>
  <c r="AA108" i="89"/>
  <c r="Y108" i="89"/>
  <c r="R40" i="88"/>
  <c r="AE197" i="87"/>
  <c r="Z197" i="87"/>
  <c r="U197" i="87"/>
  <c r="D19" i="85"/>
  <c r="E17" i="85"/>
  <c r="R113" i="86"/>
  <c r="S162" i="87"/>
  <c r="S155" i="87"/>
  <c r="R112" i="86"/>
  <c r="Z123" i="88"/>
  <c r="T123" i="88"/>
  <c r="AA123" i="88"/>
  <c r="U43" i="87"/>
  <c r="AE43" i="87"/>
  <c r="Z43" i="87"/>
  <c r="S43" i="87"/>
  <c r="R42" i="86"/>
  <c r="AC160" i="86"/>
  <c r="S82" i="87"/>
  <c r="U176" i="85"/>
  <c r="AB176" i="85"/>
  <c r="AA176" i="85"/>
  <c r="AC148" i="86"/>
  <c r="T148" i="86"/>
  <c r="Y148" i="86"/>
  <c r="AA104" i="85"/>
  <c r="AB104" i="85"/>
  <c r="U104" i="85"/>
  <c r="R117" i="86"/>
  <c r="AB136" i="85"/>
  <c r="AB150" i="85" s="1"/>
  <c r="Z136" i="85"/>
  <c r="Z150" i="85" s="1"/>
  <c r="Z151" i="85" s="1"/>
  <c r="U136" i="85"/>
  <c r="U150" i="85" s="1"/>
  <c r="T172" i="82"/>
  <c r="P169" i="82"/>
  <c r="AF152" i="86"/>
  <c r="V152" i="86"/>
  <c r="V160" i="86" s="1"/>
  <c r="Y152" i="86"/>
  <c r="Z174" i="85"/>
  <c r="T187" i="85"/>
  <c r="U174" i="85"/>
  <c r="AB174" i="85"/>
  <c r="S165" i="91"/>
  <c r="AA156" i="91"/>
  <c r="AA165" i="91" s="1"/>
  <c r="T156" i="91"/>
  <c r="T165" i="91" s="1"/>
  <c r="Y156" i="91"/>
  <c r="Y165" i="91" s="1"/>
  <c r="AF83" i="86"/>
  <c r="S135" i="83"/>
  <c r="AC193" i="87"/>
  <c r="AC205" i="87" s="1"/>
  <c r="AC215" i="87" s="1"/>
  <c r="AA193" i="87"/>
  <c r="U193" i="87"/>
  <c r="U168" i="87"/>
  <c r="AE182" i="85"/>
  <c r="AE187" i="85" s="1"/>
  <c r="V182" i="85"/>
  <c r="V187" i="85" s="1"/>
  <c r="Z182" i="85"/>
  <c r="R69" i="84"/>
  <c r="R68" i="84"/>
  <c r="R71" i="84" s="1"/>
  <c r="S74" i="84"/>
  <c r="S195" i="82"/>
  <c r="S86" i="83"/>
  <c r="S175" i="85"/>
  <c r="AH48" i="83"/>
  <c r="AH58" i="83" s="1"/>
  <c r="V48" i="83"/>
  <c r="AA48" i="83"/>
  <c r="S120" i="82"/>
  <c r="AA109" i="85"/>
  <c r="U109" i="85"/>
  <c r="AE109" i="85"/>
  <c r="Z61" i="84"/>
  <c r="AB61" i="84"/>
  <c r="U61" i="84"/>
  <c r="AA78" i="83"/>
  <c r="AD78" i="83"/>
  <c r="V78" i="83"/>
  <c r="R126" i="84"/>
  <c r="R131" i="84" s="1"/>
  <c r="Z155" i="83"/>
  <c r="Z168" i="83" s="1"/>
  <c r="Z169" i="83" s="1"/>
  <c r="AD155" i="83"/>
  <c r="AD168" i="83" s="1"/>
  <c r="V155" i="83"/>
  <c r="V168" i="83" s="1"/>
  <c r="AI199" i="82"/>
  <c r="U199" i="82"/>
  <c r="AA199" i="82"/>
  <c r="T171" i="83"/>
  <c r="P168" i="83"/>
  <c r="S153" i="83"/>
  <c r="AE169" i="82"/>
  <c r="T31" i="84"/>
  <c r="AB31" i="84"/>
  <c r="AB41" i="84" s="1"/>
  <c r="Z31" i="84"/>
  <c r="AE150" i="85"/>
  <c r="S42" i="87"/>
  <c r="R117" i="81"/>
  <c r="S45" i="83"/>
  <c r="AD156" i="82"/>
  <c r="Z156" i="82"/>
  <c r="V156" i="82"/>
  <c r="AB51" i="80"/>
  <c r="V51" i="80"/>
  <c r="AH51" i="80"/>
  <c r="AH58" i="80" s="1"/>
  <c r="AC62" i="84"/>
  <c r="AC71" i="84" s="1"/>
  <c r="Y62" i="84"/>
  <c r="Y71" i="84" s="1"/>
  <c r="Y72" i="84" s="1"/>
  <c r="U62" i="84"/>
  <c r="R98" i="79"/>
  <c r="S151" i="82"/>
  <c r="S118" i="82"/>
  <c r="AF43" i="80"/>
  <c r="AF58" i="80" s="1"/>
  <c r="W43" i="80"/>
  <c r="AA43" i="80"/>
  <c r="AA76" i="82"/>
  <c r="AA93" i="82" s="1"/>
  <c r="AA94" i="82" s="1"/>
  <c r="V76" i="82"/>
  <c r="S90" i="80"/>
  <c r="S39" i="77"/>
  <c r="V76" i="80"/>
  <c r="V102" i="80" s="1"/>
  <c r="AD76" i="80"/>
  <c r="AD102" i="80" s="1"/>
  <c r="AA76" i="80"/>
  <c r="AA102" i="80" s="1"/>
  <c r="AA103" i="80" s="1"/>
  <c r="T102" i="80"/>
  <c r="Z69" i="81"/>
  <c r="S85" i="81"/>
  <c r="U69" i="81"/>
  <c r="S147" i="75"/>
  <c r="U111" i="79"/>
  <c r="Z38" i="77"/>
  <c r="U38" i="77"/>
  <c r="AB38" i="77"/>
  <c r="Q169" i="76"/>
  <c r="R101" i="79"/>
  <c r="Z76" i="77"/>
  <c r="S156" i="75"/>
  <c r="AB64" i="79"/>
  <c r="AB75" i="79" s="1"/>
  <c r="T64" i="79"/>
  <c r="Y64" i="79"/>
  <c r="T73" i="78"/>
  <c r="W74" i="78" s="1"/>
  <c r="AB61" i="78"/>
  <c r="AA61" i="78"/>
  <c r="AA73" i="78" s="1"/>
  <c r="AA74" i="78" s="1"/>
  <c r="U61" i="78"/>
  <c r="U73" i="78" s="1"/>
  <c r="R108" i="81"/>
  <c r="AE157" i="76"/>
  <c r="AE165" i="76" s="1"/>
  <c r="AE175" i="76" s="1"/>
  <c r="Z157" i="76"/>
  <c r="U157" i="76"/>
  <c r="AE72" i="75"/>
  <c r="AE85" i="75" s="1"/>
  <c r="Z72" i="75"/>
  <c r="U72" i="75"/>
  <c r="S160" i="74"/>
  <c r="S152" i="82"/>
  <c r="S151" i="75"/>
  <c r="S125" i="76"/>
  <c r="AG148" i="81"/>
  <c r="AG155" i="81" s="1"/>
  <c r="AG198" i="81" s="1"/>
  <c r="Y148" i="81"/>
  <c r="V148" i="81"/>
  <c r="S101" i="76"/>
  <c r="T106" i="76"/>
  <c r="S35" i="75"/>
  <c r="S195" i="75"/>
  <c r="W127" i="74"/>
  <c r="W137" i="74" s="1"/>
  <c r="AB127" i="74"/>
  <c r="AF133" i="72"/>
  <c r="AF147" i="72" s="1"/>
  <c r="AF241" i="72" s="1"/>
  <c r="Y133" i="72"/>
  <c r="T133" i="72"/>
  <c r="T147" i="72" s="1"/>
  <c r="AB157" i="77"/>
  <c r="Z157" i="77"/>
  <c r="Z167" i="77" s="1"/>
  <c r="U157" i="77"/>
  <c r="S153" i="75"/>
  <c r="R170" i="72"/>
  <c r="S97" i="77"/>
  <c r="U61" i="76"/>
  <c r="AD61" i="76"/>
  <c r="AD71" i="76" s="1"/>
  <c r="AA61" i="76"/>
  <c r="S61" i="76"/>
  <c r="AC37" i="74"/>
  <c r="AC43" i="74" s="1"/>
  <c r="Z37" i="74"/>
  <c r="Z43" i="74" s="1"/>
  <c r="U37" i="74"/>
  <c r="S155" i="73"/>
  <c r="S157" i="73"/>
  <c r="AD214" i="72"/>
  <c r="Y214" i="72"/>
  <c r="T214" i="72"/>
  <c r="T231" i="72" s="1"/>
  <c r="S137" i="74"/>
  <c r="Y173" i="72"/>
  <c r="T173" i="72"/>
  <c r="AE173" i="72"/>
  <c r="AE189" i="72" s="1"/>
  <c r="AB69" i="92"/>
  <c r="Y69" i="92"/>
  <c r="T69" i="92"/>
  <c r="S53" i="92"/>
  <c r="R48" i="92"/>
  <c r="R39" i="92"/>
  <c r="R72" i="92"/>
  <c r="R38" i="92"/>
  <c r="R50" i="92" s="1"/>
  <c r="R70" i="92"/>
  <c r="R79" i="92" s="1"/>
  <c r="R67" i="92"/>
  <c r="Z139" i="93"/>
  <c r="Z140" i="93" s="1"/>
  <c r="R101" i="93"/>
  <c r="AB171" i="92"/>
  <c r="AB67" i="93"/>
  <c r="T67" i="93"/>
  <c r="Y67" i="93"/>
  <c r="AA50" i="92"/>
  <c r="U184" i="90"/>
  <c r="Z47" i="91"/>
  <c r="Z48" i="91" s="1"/>
  <c r="R72" i="91"/>
  <c r="R73" i="91"/>
  <c r="S78" i="91"/>
  <c r="R44" i="92"/>
  <c r="T76" i="88"/>
  <c r="AB53" i="90"/>
  <c r="R34" i="88"/>
  <c r="T205" i="87"/>
  <c r="Z190" i="87"/>
  <c r="Z205" i="87" s="1"/>
  <c r="Z206" i="87" s="1"/>
  <c r="AB190" i="87"/>
  <c r="AB205" i="87" s="1"/>
  <c r="U190" i="87"/>
  <c r="Y88" i="89"/>
  <c r="S156" i="87"/>
  <c r="AG162" i="87"/>
  <c r="AG168" i="87" s="1"/>
  <c r="AG215" i="87" s="1"/>
  <c r="W162" i="87"/>
  <c r="AC112" i="86"/>
  <c r="T112" i="86"/>
  <c r="T124" i="86" s="1"/>
  <c r="Y112" i="86"/>
  <c r="Z107" i="88"/>
  <c r="Z108" i="88" s="1"/>
  <c r="AB37" i="87"/>
  <c r="U37" i="87"/>
  <c r="AA37" i="87"/>
  <c r="Y39" i="86"/>
  <c r="T39" i="86"/>
  <c r="AC39" i="86" s="1"/>
  <c r="S47" i="88"/>
  <c r="Y33" i="88"/>
  <c r="AA33" i="88"/>
  <c r="T33" i="88"/>
  <c r="T70" i="86"/>
  <c r="AC70" i="86"/>
  <c r="Z70" i="86"/>
  <c r="R105" i="88"/>
  <c r="R99" i="88"/>
  <c r="S110" i="88"/>
  <c r="R100" i="88"/>
  <c r="R163" i="91"/>
  <c r="S168" i="91"/>
  <c r="R162" i="91"/>
  <c r="Z168" i="87"/>
  <c r="S147" i="85"/>
  <c r="S180" i="85"/>
  <c r="S187" i="85" s="1"/>
  <c r="S148" i="85"/>
  <c r="S145" i="85"/>
  <c r="S178" i="85"/>
  <c r="S139" i="85"/>
  <c r="S135" i="85"/>
  <c r="S143" i="85"/>
  <c r="T153" i="85"/>
  <c r="S141" i="85"/>
  <c r="AC39" i="83"/>
  <c r="AA39" i="83"/>
  <c r="V39" i="83"/>
  <c r="AE195" i="82"/>
  <c r="AE204" i="82" s="1"/>
  <c r="Z195" i="82"/>
  <c r="U195" i="82"/>
  <c r="U204" i="82" s="1"/>
  <c r="Z175" i="85"/>
  <c r="AB175" i="85"/>
  <c r="U175" i="85"/>
  <c r="AB33" i="84"/>
  <c r="Z33" i="84"/>
  <c r="U33" i="84"/>
  <c r="U41" i="84" s="1"/>
  <c r="R44" i="84" s="1"/>
  <c r="S48" i="83"/>
  <c r="AB137" i="85"/>
  <c r="AA137" i="85"/>
  <c r="U137" i="85"/>
  <c r="S44" i="83"/>
  <c r="S114" i="85"/>
  <c r="S115" i="85"/>
  <c r="T120" i="85"/>
  <c r="S108" i="85"/>
  <c r="T98" i="83"/>
  <c r="S93" i="83"/>
  <c r="S92" i="83"/>
  <c r="P95" i="83"/>
  <c r="S75" i="83"/>
  <c r="Y126" i="84"/>
  <c r="AE126" i="84"/>
  <c r="AE131" i="84" s="1"/>
  <c r="V126" i="84"/>
  <c r="V131" i="84" s="1"/>
  <c r="R135" i="84" s="1"/>
  <c r="R36" i="88"/>
  <c r="W87" i="83"/>
  <c r="W95" i="83" s="1"/>
  <c r="AI87" i="83"/>
  <c r="AD42" i="87"/>
  <c r="Z42" i="87"/>
  <c r="U42" i="87"/>
  <c r="AE117" i="81"/>
  <c r="T117" i="81"/>
  <c r="Y117" i="81"/>
  <c r="Y124" i="81" s="1"/>
  <c r="Y125" i="81" s="1"/>
  <c r="Z73" i="82"/>
  <c r="Z93" i="82" s="1"/>
  <c r="Z94" i="82" s="1"/>
  <c r="V73" i="82"/>
  <c r="T93" i="82"/>
  <c r="AB73" i="82"/>
  <c r="AB93" i="82" s="1"/>
  <c r="U123" i="82"/>
  <c r="AE123" i="82"/>
  <c r="AE135" i="82" s="1"/>
  <c r="Z123" i="82"/>
  <c r="AC118" i="82"/>
  <c r="U118" i="82"/>
  <c r="U135" i="82" s="1"/>
  <c r="AA118" i="82"/>
  <c r="AA135" i="82" s="1"/>
  <c r="AA136" i="82" s="1"/>
  <c r="U53" i="81"/>
  <c r="AD125" i="80"/>
  <c r="AA125" i="80"/>
  <c r="AA147" i="80" s="1"/>
  <c r="AA148" i="80" s="1"/>
  <c r="V125" i="80"/>
  <c r="T147" i="80"/>
  <c r="R67" i="79"/>
  <c r="Z159" i="77"/>
  <c r="W159" i="77"/>
  <c r="W167" i="77" s="1"/>
  <c r="AB159" i="77"/>
  <c r="R68" i="79"/>
  <c r="AB35" i="77"/>
  <c r="AA35" i="77"/>
  <c r="U35" i="77"/>
  <c r="AA108" i="81"/>
  <c r="AA124" i="81" s="1"/>
  <c r="Z108" i="81"/>
  <c r="S124" i="81"/>
  <c r="U108" i="81"/>
  <c r="S99" i="77"/>
  <c r="AC142" i="81"/>
  <c r="AC155" i="81" s="1"/>
  <c r="AC198" i="81" s="1"/>
  <c r="Z142" i="81"/>
  <c r="T142" i="81"/>
  <c r="U151" i="75"/>
  <c r="AH151" i="75"/>
  <c r="AA151" i="75"/>
  <c r="Z125" i="76"/>
  <c r="AG125" i="76"/>
  <c r="AG131" i="76" s="1"/>
  <c r="AG175" i="76" s="1"/>
  <c r="W125" i="76"/>
  <c r="W131" i="76" s="1"/>
  <c r="AH78" i="75"/>
  <c r="AH85" i="75" s="1"/>
  <c r="Z78" i="75"/>
  <c r="U78" i="75"/>
  <c r="AA72" i="74"/>
  <c r="AA73" i="74" s="1"/>
  <c r="R148" i="81"/>
  <c r="AC38" i="78"/>
  <c r="AC44" i="78" s="1"/>
  <c r="U38" i="78"/>
  <c r="Z38" i="78"/>
  <c r="AB34" i="76"/>
  <c r="U34" i="76"/>
  <c r="AA34" i="76"/>
  <c r="AA43" i="76" s="1"/>
  <c r="T43" i="76"/>
  <c r="S164" i="74"/>
  <c r="Z181" i="75"/>
  <c r="Z195" i="75" s="1"/>
  <c r="Z196" i="75" s="1"/>
  <c r="T195" i="75"/>
  <c r="W196" i="75" s="1"/>
  <c r="AC181" i="75"/>
  <c r="U181" i="75"/>
  <c r="Z138" i="74"/>
  <c r="AC78" i="72"/>
  <c r="AC99" i="72" s="1"/>
  <c r="T78" i="72"/>
  <c r="Z78" i="72"/>
  <c r="AH153" i="75"/>
  <c r="Z153" i="75"/>
  <c r="W153" i="75"/>
  <c r="U161" i="74"/>
  <c r="U169" i="74" s="1"/>
  <c r="AB161" i="74"/>
  <c r="AB169" i="74" s="1"/>
  <c r="AA161" i="74"/>
  <c r="AA169" i="74" s="1"/>
  <c r="AA170" i="74" s="1"/>
  <c r="S189" i="72"/>
  <c r="AC168" i="72"/>
  <c r="AC189" i="72" s="1"/>
  <c r="Z168" i="72"/>
  <c r="T168" i="72"/>
  <c r="AB97" i="77"/>
  <c r="AA97" i="77"/>
  <c r="AA105" i="77" s="1"/>
  <c r="AA106" i="77" s="1"/>
  <c r="U97" i="77"/>
  <c r="U105" i="77" s="1"/>
  <c r="T167" i="73"/>
  <c r="S162" i="73"/>
  <c r="Z155" i="73"/>
  <c r="V155" i="73"/>
  <c r="V164" i="73" s="1"/>
  <c r="AC155" i="73"/>
  <c r="AD157" i="73"/>
  <c r="AD164" i="73" s="1"/>
  <c r="AD173" i="73" s="1"/>
  <c r="W157" i="73"/>
  <c r="W164" i="73" s="1"/>
  <c r="Z154" i="73"/>
  <c r="Z164" i="73" s="1"/>
  <c r="Z165" i="73" s="1"/>
  <c r="U154" i="73"/>
  <c r="AC154" i="73"/>
  <c r="AC100" i="74"/>
  <c r="U100" i="74"/>
  <c r="Z100" i="74"/>
  <c r="Z105" i="74" s="1"/>
  <c r="Z106" i="74" s="1"/>
  <c r="AG134" i="72"/>
  <c r="AG147" i="72" s="1"/>
  <c r="T134" i="72"/>
  <c r="R89" i="72"/>
  <c r="R177" i="72"/>
  <c r="R44" i="72"/>
  <c r="T140" i="74"/>
  <c r="S135" i="74"/>
  <c r="R173" i="72"/>
  <c r="T118" i="98"/>
  <c r="T123" i="98" s="1"/>
  <c r="Q125" i="98" s="1"/>
  <c r="AC118" i="98"/>
  <c r="AC123" i="98" s="1"/>
  <c r="Z118" i="98"/>
  <c r="Z123" i="98" s="1"/>
  <c r="Z124" i="98" s="1"/>
  <c r="AA140" i="97"/>
  <c r="T174" i="96"/>
  <c r="AA174" i="96"/>
  <c r="Y174" i="96"/>
  <c r="S189" i="96"/>
  <c r="T108" i="96"/>
  <c r="AC108" i="96"/>
  <c r="AC120" i="96" s="1"/>
  <c r="Z108" i="96"/>
  <c r="Z120" i="96" s="1"/>
  <c r="Z121" i="96" s="1"/>
  <c r="S70" i="97"/>
  <c r="T75" i="97"/>
  <c r="S69" i="97"/>
  <c r="S72" i="97" s="1"/>
  <c r="AB100" i="95"/>
  <c r="AB111" i="95" s="1"/>
  <c r="Z100" i="95"/>
  <c r="T100" i="95"/>
  <c r="S111" i="95"/>
  <c r="T175" i="96"/>
  <c r="AB175" i="96"/>
  <c r="AB189" i="96" s="1"/>
  <c r="AB198" i="96" s="1"/>
  <c r="Z175" i="96"/>
  <c r="Z189" i="96" s="1"/>
  <c r="Z190" i="96" s="1"/>
  <c r="X173" i="93"/>
  <c r="R110" i="94"/>
  <c r="S74" i="94"/>
  <c r="AA62" i="94"/>
  <c r="AA74" i="94" s="1"/>
  <c r="Y62" i="94"/>
  <c r="T62" i="94"/>
  <c r="AC104" i="92"/>
  <c r="AC112" i="92" s="1"/>
  <c r="T104" i="92"/>
  <c r="Z104" i="92"/>
  <c r="AC180" i="93"/>
  <c r="R102" i="93"/>
  <c r="AA157" i="91"/>
  <c r="Z157" i="91"/>
  <c r="Z165" i="91" s="1"/>
  <c r="Z166" i="91" s="1"/>
  <c r="T157" i="91"/>
  <c r="AD115" i="99"/>
  <c r="AD125" i="99" s="1"/>
  <c r="AD168" i="99" s="1"/>
  <c r="Y115" i="99"/>
  <c r="Y125" i="99" s="1"/>
  <c r="Y126" i="99" s="1"/>
  <c r="T115" i="99"/>
  <c r="T125" i="99" s="1"/>
  <c r="AB69" i="98"/>
  <c r="AA176" i="96"/>
  <c r="Y176" i="96"/>
  <c r="T176" i="96"/>
  <c r="AE119" i="98"/>
  <c r="AE123" i="98" s="1"/>
  <c r="V119" i="98"/>
  <c r="V123" i="98" s="1"/>
  <c r="Q127" i="98" s="1"/>
  <c r="Y119" i="98"/>
  <c r="S135" i="97"/>
  <c r="AE168" i="99"/>
  <c r="U91" i="98"/>
  <c r="Z91" i="98"/>
  <c r="Z99" i="98" s="1"/>
  <c r="Z100" i="98" s="1"/>
  <c r="AB91" i="98"/>
  <c r="AB99" i="98" s="1"/>
  <c r="AB163" i="98" s="1"/>
  <c r="Y35" i="99"/>
  <c r="S53" i="99"/>
  <c r="T35" i="99"/>
  <c r="T53" i="99" s="1"/>
  <c r="AA35" i="99"/>
  <c r="AF172" i="97"/>
  <c r="R69" i="96"/>
  <c r="R83" i="96" s="1"/>
  <c r="S192" i="96"/>
  <c r="R187" i="96"/>
  <c r="R181" i="96"/>
  <c r="R189" i="96" s="1"/>
  <c r="AB35" i="98"/>
  <c r="AB45" i="98" s="1"/>
  <c r="Z35" i="98"/>
  <c r="Z45" i="98" s="1"/>
  <c r="Z46" i="98" s="1"/>
  <c r="U35" i="98"/>
  <c r="U45" i="98"/>
  <c r="AC172" i="97"/>
  <c r="R67" i="98"/>
  <c r="S72" i="98"/>
  <c r="R62" i="98"/>
  <c r="R64" i="98"/>
  <c r="R69" i="98" s="1"/>
  <c r="AC62" i="97"/>
  <c r="AA62" i="97"/>
  <c r="W62" i="97"/>
  <c r="W72" i="97" s="1"/>
  <c r="S110" i="94"/>
  <c r="AA98" i="94"/>
  <c r="AA110" i="94" s="1"/>
  <c r="Y98" i="94"/>
  <c r="Y110" i="94" s="1"/>
  <c r="T98" i="94"/>
  <c r="T110" i="94" s="1"/>
  <c r="S48" i="95"/>
  <c r="AA35" i="95"/>
  <c r="AA48" i="95" s="1"/>
  <c r="Y35" i="95"/>
  <c r="T35" i="95"/>
  <c r="S77" i="94"/>
  <c r="R72" i="94"/>
  <c r="R74" i="94" s="1"/>
  <c r="R64" i="94"/>
  <c r="R127" i="94"/>
  <c r="R131" i="94"/>
  <c r="R71" i="94"/>
  <c r="R129" i="94"/>
  <c r="R99" i="93"/>
  <c r="T162" i="94"/>
  <c r="AA162" i="94"/>
  <c r="Z162" i="94"/>
  <c r="Z173" i="94" s="1"/>
  <c r="Z174" i="94" s="1"/>
  <c r="T67" i="94"/>
  <c r="AD67" i="94"/>
  <c r="AD74" i="94" s="1"/>
  <c r="AD184" i="94" s="1"/>
  <c r="Y67" i="94"/>
  <c r="R43" i="96"/>
  <c r="AB102" i="93"/>
  <c r="AB112" i="93" s="1"/>
  <c r="Z102" i="93"/>
  <c r="Z112" i="93" s="1"/>
  <c r="Z113" i="93" s="1"/>
  <c r="T102" i="93"/>
  <c r="T112" i="93" s="1"/>
  <c r="AF168" i="94"/>
  <c r="AF173" i="94" s="1"/>
  <c r="AF184" i="94" s="1"/>
  <c r="Y168" i="94"/>
  <c r="V168" i="94"/>
  <c r="AB139" i="93"/>
  <c r="AB166" i="93"/>
  <c r="AB172" i="93" s="1"/>
  <c r="V166" i="93"/>
  <c r="V172" i="93" s="1"/>
  <c r="Y166" i="93"/>
  <c r="R71" i="92"/>
  <c r="T66" i="91"/>
  <c r="Y65" i="91"/>
  <c r="AB66" i="91"/>
  <c r="AB75" i="91" s="1"/>
  <c r="AD53" i="90"/>
  <c r="Y171" i="92"/>
  <c r="Y172" i="92" s="1"/>
  <c r="S176" i="90"/>
  <c r="S184" i="90" s="1"/>
  <c r="S137" i="91"/>
  <c r="R132" i="91"/>
  <c r="R131" i="91"/>
  <c r="R134" i="91" s="1"/>
  <c r="R127" i="91"/>
  <c r="R63" i="91"/>
  <c r="Z66" i="91"/>
  <c r="AC67" i="91"/>
  <c r="Y67" i="91"/>
  <c r="U67" i="91"/>
  <c r="U75" i="91" s="1"/>
  <c r="AA184" i="90"/>
  <c r="AA185" i="90" s="1"/>
  <c r="Y76" i="88"/>
  <c r="Y77" i="88" s="1"/>
  <c r="U48" i="91"/>
  <c r="Q50" i="91"/>
  <c r="R111" i="89"/>
  <c r="R116" i="89" s="1"/>
  <c r="U148" i="90"/>
  <c r="T53" i="90"/>
  <c r="Y54" i="90" s="1"/>
  <c r="S85" i="89"/>
  <c r="Y73" i="89"/>
  <c r="Y85" i="89" s="1"/>
  <c r="AA73" i="89"/>
  <c r="AA85" i="89" s="1"/>
  <c r="T73" i="89"/>
  <c r="T85" i="89" s="1"/>
  <c r="Y34" i="88"/>
  <c r="AA34" i="88"/>
  <c r="T34" i="88"/>
  <c r="S203" i="87"/>
  <c r="T208" i="87"/>
  <c r="S196" i="87"/>
  <c r="S199" i="87"/>
  <c r="S194" i="87"/>
  <c r="S190" i="87"/>
  <c r="S205" i="87" s="1"/>
  <c r="T145" i="86"/>
  <c r="S160" i="86"/>
  <c r="AA145" i="86"/>
  <c r="AA160" i="86" s="1"/>
  <c r="AA206" i="86" s="1"/>
  <c r="Z145" i="86"/>
  <c r="Z160" i="86" s="1"/>
  <c r="Z161" i="86" s="1"/>
  <c r="R184" i="86"/>
  <c r="T168" i="87"/>
  <c r="AA169" i="87" s="1"/>
  <c r="AB152" i="87"/>
  <c r="AB168" i="87" s="1"/>
  <c r="AC124" i="86"/>
  <c r="R37" i="88"/>
  <c r="Y190" i="86"/>
  <c r="AG190" i="86"/>
  <c r="AG196" i="86" s="1"/>
  <c r="U190" i="86"/>
  <c r="U196" i="86" s="1"/>
  <c r="Z144" i="85"/>
  <c r="W144" i="85"/>
  <c r="W150" i="85" s="1"/>
  <c r="AF144" i="85"/>
  <c r="AF150" i="85" s="1"/>
  <c r="AF196" i="85" s="1"/>
  <c r="S37" i="87"/>
  <c r="S144" i="85"/>
  <c r="R33" i="88"/>
  <c r="R47" i="88" s="1"/>
  <c r="R96" i="88"/>
  <c r="U105" i="85"/>
  <c r="AC105" i="85"/>
  <c r="AA105" i="85"/>
  <c r="R188" i="86"/>
  <c r="Y100" i="88"/>
  <c r="U100" i="88"/>
  <c r="U107" i="88" s="1"/>
  <c r="AB100" i="88"/>
  <c r="S77" i="87"/>
  <c r="Z111" i="85"/>
  <c r="W111" i="85"/>
  <c r="W117" i="85" s="1"/>
  <c r="AE111" i="85"/>
  <c r="Y116" i="86"/>
  <c r="AF116" i="86"/>
  <c r="T116" i="86"/>
  <c r="R156" i="91"/>
  <c r="Z69" i="86"/>
  <c r="T69" i="86"/>
  <c r="AA68" i="86"/>
  <c r="AA83" i="86" s="1"/>
  <c r="S83" i="86"/>
  <c r="AB69" i="86"/>
  <c r="AB83" i="86" s="1"/>
  <c r="AB206" i="86" s="1"/>
  <c r="S46" i="83"/>
  <c r="S110" i="85"/>
  <c r="S117" i="85" s="1"/>
  <c r="R38" i="86"/>
  <c r="R51" i="86" s="1"/>
  <c r="AC106" i="85"/>
  <c r="AA106" i="85"/>
  <c r="V106" i="85"/>
  <c r="Y124" i="84"/>
  <c r="Y131" i="84" s="1"/>
  <c r="AC124" i="84"/>
  <c r="U124" i="84"/>
  <c r="R33" i="84"/>
  <c r="V75" i="83"/>
  <c r="T95" i="83"/>
  <c r="AB75" i="83"/>
  <c r="AB95" i="83" s="1"/>
  <c r="Z75" i="83"/>
  <c r="Z95" i="83" s="1"/>
  <c r="Z96" i="83" s="1"/>
  <c r="U121" i="84"/>
  <c r="U131" i="84" s="1"/>
  <c r="R134" i="84" s="1"/>
  <c r="AA121" i="84"/>
  <c r="Z121" i="84"/>
  <c r="Z158" i="83"/>
  <c r="U158" i="83"/>
  <c r="AF158" i="83"/>
  <c r="AF168" i="83" s="1"/>
  <c r="S162" i="82"/>
  <c r="S80" i="83"/>
  <c r="S138" i="85"/>
  <c r="R70" i="81"/>
  <c r="T96" i="82"/>
  <c r="P93" i="82"/>
  <c r="S90" i="82"/>
  <c r="S91" i="82"/>
  <c r="S86" i="82"/>
  <c r="S81" i="82"/>
  <c r="S77" i="82"/>
  <c r="W93" i="82"/>
  <c r="R77" i="81"/>
  <c r="T57" i="82"/>
  <c r="AB35" i="82"/>
  <c r="AB57" i="82" s="1"/>
  <c r="AA35" i="82"/>
  <c r="AA57" i="82" s="1"/>
  <c r="AA58" i="82" s="1"/>
  <c r="V35" i="82"/>
  <c r="V57" i="82" s="1"/>
  <c r="AE132" i="80"/>
  <c r="AB132" i="80"/>
  <c r="V132" i="80"/>
  <c r="S123" i="82"/>
  <c r="R72" i="81"/>
  <c r="AI127" i="82"/>
  <c r="AI135" i="82" s="1"/>
  <c r="U127" i="82"/>
  <c r="AA127" i="82"/>
  <c r="S82" i="82"/>
  <c r="S74" i="82"/>
  <c r="S93" i="82" s="1"/>
  <c r="W36" i="80"/>
  <c r="W58" i="80" s="1"/>
  <c r="AD36" i="80"/>
  <c r="AB36" i="80"/>
  <c r="AB58" i="80" s="1"/>
  <c r="R192" i="81"/>
  <c r="AC47" i="79"/>
  <c r="S34" i="77"/>
  <c r="T76" i="78"/>
  <c r="S71" i="78"/>
  <c r="S168" i="79"/>
  <c r="Y169" i="79" s="1"/>
  <c r="AB158" i="79"/>
  <c r="AB168" i="79" s="1"/>
  <c r="Z158" i="79"/>
  <c r="Z168" i="79" s="1"/>
  <c r="Z169" i="79" s="1"/>
  <c r="T158" i="79"/>
  <c r="T167" i="77"/>
  <c r="AB156" i="77"/>
  <c r="AB167" i="77" s="1"/>
  <c r="U156" i="77"/>
  <c r="U167" i="77" s="1"/>
  <c r="AA156" i="77"/>
  <c r="AA167" i="77" s="1"/>
  <c r="U68" i="79"/>
  <c r="AE68" i="79"/>
  <c r="AE75" i="79" s="1"/>
  <c r="Y68" i="79"/>
  <c r="AD166" i="80"/>
  <c r="AD190" i="80" s="1"/>
  <c r="AA166" i="80"/>
  <c r="AA190" i="80" s="1"/>
  <c r="T190" i="80"/>
  <c r="V166" i="80"/>
  <c r="V190" i="80" s="1"/>
  <c r="R115" i="81"/>
  <c r="S126" i="80"/>
  <c r="AG102" i="80"/>
  <c r="S44" i="75"/>
  <c r="AC143" i="75"/>
  <c r="Z143" i="75"/>
  <c r="U143" i="75"/>
  <c r="AB97" i="74"/>
  <c r="AB105" i="74" s="1"/>
  <c r="AA97" i="74"/>
  <c r="AA105" i="74" s="1"/>
  <c r="T105" i="74"/>
  <c r="U97" i="74"/>
  <c r="U105" i="74" s="1"/>
  <c r="AE83" i="72"/>
  <c r="T83" i="72"/>
  <c r="Y83" i="72"/>
  <c r="Y99" i="72" s="1"/>
  <c r="Y100" i="72" s="1"/>
  <c r="R142" i="81"/>
  <c r="S146" i="75"/>
  <c r="S119" i="76"/>
  <c r="AA71" i="75"/>
  <c r="AD71" i="75"/>
  <c r="AD85" i="75" s="1"/>
  <c r="U71" i="75"/>
  <c r="U182" i="75"/>
  <c r="AC182" i="75"/>
  <c r="Z182" i="75"/>
  <c r="S41" i="76"/>
  <c r="T46" i="76"/>
  <c r="T220" i="72"/>
  <c r="AG220" i="72"/>
  <c r="AG231" i="72" s="1"/>
  <c r="S73" i="77"/>
  <c r="Q199" i="75"/>
  <c r="S125" i="77"/>
  <c r="S135" i="77" s="1"/>
  <c r="S76" i="75"/>
  <c r="T133" i="73"/>
  <c r="S128" i="73"/>
  <c r="S130" i="73" s="1"/>
  <c r="R87" i="72"/>
  <c r="T76" i="77"/>
  <c r="Z216" i="72"/>
  <c r="Z231" i="72" s="1"/>
  <c r="Z232" i="72" s="1"/>
  <c r="T216" i="72"/>
  <c r="AE216" i="72"/>
  <c r="AE231" i="72" s="1"/>
  <c r="R40" i="72"/>
  <c r="R59" i="72" s="1"/>
  <c r="R92" i="72"/>
  <c r="T177" i="72"/>
  <c r="AH177" i="72"/>
  <c r="AH189" i="72" s="1"/>
  <c r="AH241" i="72" s="1"/>
  <c r="Z177" i="72"/>
  <c r="S61" i="73"/>
  <c r="R45" i="72"/>
  <c r="R81" i="72"/>
  <c r="Z44" i="72"/>
  <c r="AF44" i="72"/>
  <c r="AF59" i="72" s="1"/>
  <c r="T44" i="72"/>
  <c r="X44" i="73"/>
  <c r="AC105" i="93"/>
  <c r="AC112" i="93" s="1"/>
  <c r="Z105" i="93"/>
  <c r="T105" i="93"/>
  <c r="AC53" i="90"/>
  <c r="V134" i="92"/>
  <c r="V141" i="92" s="1"/>
  <c r="AB134" i="92"/>
  <c r="Y134" i="92"/>
  <c r="Y125" i="91"/>
  <c r="T125" i="91"/>
  <c r="AA125" i="91"/>
  <c r="AG142" i="90"/>
  <c r="AG148" i="90" s="1"/>
  <c r="Z142" i="90"/>
  <c r="Z148" i="90" s="1"/>
  <c r="Z149" i="90" s="1"/>
  <c r="W142" i="90"/>
  <c r="W148" i="90" s="1"/>
  <c r="V72" i="90"/>
  <c r="V84" i="90" s="1"/>
  <c r="AD72" i="90"/>
  <c r="AD84" i="90" s="1"/>
  <c r="AA72" i="90"/>
  <c r="AA84" i="90" s="1"/>
  <c r="AA85" i="90" s="1"/>
  <c r="AC73" i="92"/>
  <c r="AC79" i="92" s="1"/>
  <c r="Y73" i="92"/>
  <c r="V73" i="92"/>
  <c r="V79" i="92" s="1"/>
  <c r="X113" i="93"/>
  <c r="E16" i="92"/>
  <c r="D19" i="92"/>
  <c r="Y42" i="91"/>
  <c r="AC42" i="91"/>
  <c r="T42" i="91"/>
  <c r="U48" i="88"/>
  <c r="Q50" i="88"/>
  <c r="S137" i="88"/>
  <c r="S135" i="88"/>
  <c r="R138" i="88"/>
  <c r="R132" i="88"/>
  <c r="AB135" i="87"/>
  <c r="AA192" i="87"/>
  <c r="AB192" i="87"/>
  <c r="U192" i="87"/>
  <c r="Z41" i="91"/>
  <c r="AC41" i="91"/>
  <c r="AC47" i="91" s="1"/>
  <c r="T41" i="91"/>
  <c r="U191" i="87"/>
  <c r="Z191" i="87"/>
  <c r="AB191" i="87"/>
  <c r="U45" i="87"/>
  <c r="AE45" i="87"/>
  <c r="AA45" i="87"/>
  <c r="AF76" i="86"/>
  <c r="T76" i="86"/>
  <c r="Y76" i="86"/>
  <c r="AA84" i="85"/>
  <c r="AI198" i="82"/>
  <c r="AA198" i="82"/>
  <c r="U198" i="82"/>
  <c r="U34" i="84"/>
  <c r="AC34" i="84"/>
  <c r="AC41" i="84" s="1"/>
  <c r="Y34" i="84"/>
  <c r="Y41" i="84" s="1"/>
  <c r="Y42" i="84" s="1"/>
  <c r="P204" i="82"/>
  <c r="S192" i="82"/>
  <c r="S204" i="82" s="1"/>
  <c r="T207" i="82"/>
  <c r="AE57" i="82"/>
  <c r="AB103" i="85"/>
  <c r="U103" i="85"/>
  <c r="Z103" i="85"/>
  <c r="Z143" i="81"/>
  <c r="U143" i="81"/>
  <c r="AD143" i="81"/>
  <c r="AD155" i="81" s="1"/>
  <c r="R147" i="81"/>
  <c r="Z79" i="82"/>
  <c r="U79" i="82"/>
  <c r="U93" i="82" s="1"/>
  <c r="AE79" i="82"/>
  <c r="AE93" i="82" s="1"/>
  <c r="T38" i="81"/>
  <c r="Y38" i="81"/>
  <c r="Y53" i="81" s="1"/>
  <c r="Y54" i="81" s="1"/>
  <c r="AB38" i="81"/>
  <c r="AA178" i="79"/>
  <c r="S42" i="77"/>
  <c r="T47" i="77"/>
  <c r="AC159" i="79"/>
  <c r="AC168" i="79" s="1"/>
  <c r="T159" i="79"/>
  <c r="Z159" i="79"/>
  <c r="AB124" i="77"/>
  <c r="U124" i="77"/>
  <c r="Z124" i="77"/>
  <c r="Z135" i="77" s="1"/>
  <c r="T170" i="77"/>
  <c r="S160" i="77"/>
  <c r="S161" i="77"/>
  <c r="S165" i="77"/>
  <c r="Y111" i="79"/>
  <c r="Y112" i="79" s="1"/>
  <c r="AC98" i="78"/>
  <c r="AC103" i="78" s="1"/>
  <c r="Z98" i="78"/>
  <c r="U98" i="78"/>
  <c r="U103" i="78" s="1"/>
  <c r="AF216" i="80"/>
  <c r="AF228" i="80" s="1"/>
  <c r="AA216" i="80"/>
  <c r="W216" i="80"/>
  <c r="T135" i="78"/>
  <c r="S130" i="78"/>
  <c r="AA198" i="75"/>
  <c r="AC142" i="75"/>
  <c r="AC159" i="75" s="1"/>
  <c r="U142" i="75"/>
  <c r="AA142" i="75"/>
  <c r="AE53" i="81"/>
  <c r="AA75" i="75"/>
  <c r="U75" i="75"/>
  <c r="AG75" i="75"/>
  <c r="AG85" i="75" s="1"/>
  <c r="Z63" i="78"/>
  <c r="U63" i="78"/>
  <c r="AB63" i="78"/>
  <c r="U43" i="73"/>
  <c r="Y45" i="73"/>
  <c r="X196" i="75"/>
  <c r="Q201" i="75"/>
  <c r="T108" i="74"/>
  <c r="S103" i="74"/>
  <c r="T164" i="73"/>
  <c r="AB153" i="73"/>
  <c r="AB164" i="73" s="1"/>
  <c r="AA153" i="73"/>
  <c r="AA164" i="73" s="1"/>
  <c r="AA165" i="73" s="1"/>
  <c r="U153" i="73"/>
  <c r="S36" i="77"/>
  <c r="T105" i="77"/>
  <c r="S39" i="75"/>
  <c r="AE41" i="72"/>
  <c r="Z41" i="72"/>
  <c r="T41" i="72"/>
  <c r="AC65" i="74"/>
  <c r="U65" i="74"/>
  <c r="Z65" i="74"/>
  <c r="Z72" i="74" s="1"/>
  <c r="Z73" i="74" s="1"/>
  <c r="AA130" i="73"/>
  <c r="R47" i="72"/>
  <c r="R43" i="72"/>
  <c r="S38" i="75"/>
  <c r="S51" i="75" s="1"/>
  <c r="Z92" i="73"/>
  <c r="Z99" i="73" s="1"/>
  <c r="Z100" i="73" s="1"/>
  <c r="AC92" i="73"/>
  <c r="AC99" i="73" s="1"/>
  <c r="U92" i="73"/>
  <c r="S62" i="73"/>
  <c r="S70" i="73" s="1"/>
  <c r="AD127" i="72"/>
  <c r="AD147" i="72" s="1"/>
  <c r="Y127" i="72"/>
  <c r="T127" i="72"/>
  <c r="AF174" i="72"/>
  <c r="AF189" i="72" s="1"/>
  <c r="Z174" i="72"/>
  <c r="T174" i="72"/>
  <c r="AI148" i="75"/>
  <c r="AI159" i="75" s="1"/>
  <c r="AI204" i="75" s="1"/>
  <c r="W148" i="75"/>
  <c r="Z37" i="72"/>
  <c r="AC37" i="72"/>
  <c r="AC59" i="72" s="1"/>
  <c r="T37" i="72"/>
  <c r="S97" i="73"/>
  <c r="T102" i="73"/>
  <c r="AI88" i="72"/>
  <c r="AI99" i="72" s="1"/>
  <c r="Z88" i="72"/>
  <c r="T88" i="72"/>
  <c r="AB65" i="94"/>
  <c r="AB74" i="94" s="1"/>
  <c r="Z65" i="94"/>
  <c r="Z74" i="94" s="1"/>
  <c r="Z75" i="94" s="1"/>
  <c r="T65" i="94"/>
  <c r="AB184" i="94"/>
  <c r="T163" i="92"/>
  <c r="T171" i="92" s="1"/>
  <c r="Z163" i="92"/>
  <c r="Z171" i="92" s="1"/>
  <c r="Z172" i="92" s="1"/>
  <c r="AA163" i="92"/>
  <c r="AA171" i="92" s="1"/>
  <c r="AC135" i="92"/>
  <c r="AC141" i="92" s="1"/>
  <c r="Y135" i="92"/>
  <c r="V135" i="92"/>
  <c r="AD45" i="92"/>
  <c r="Y45" i="92"/>
  <c r="U45" i="92"/>
  <c r="T56" i="90"/>
  <c r="S51" i="90"/>
  <c r="P53" i="90"/>
  <c r="S44" i="90"/>
  <c r="S38" i="90"/>
  <c r="U84" i="90"/>
  <c r="S58" i="90"/>
  <c r="S57" i="90"/>
  <c r="S134" i="88"/>
  <c r="Y122" i="88"/>
  <c r="Y134" i="88" s="1"/>
  <c r="AA122" i="88"/>
  <c r="AA134" i="88" s="1"/>
  <c r="T122" i="88"/>
  <c r="T134" i="88" s="1"/>
  <c r="AG178" i="90"/>
  <c r="AG184" i="90" s="1"/>
  <c r="AG194" i="90" s="1"/>
  <c r="Z178" i="90"/>
  <c r="W178" i="90"/>
  <c r="W184" i="90" s="1"/>
  <c r="AA37" i="89"/>
  <c r="AA51" i="89" s="1"/>
  <c r="T37" i="89"/>
  <c r="T51" i="89" s="1"/>
  <c r="S51" i="89"/>
  <c r="Y52" i="89" s="1"/>
  <c r="Z37" i="89"/>
  <c r="Z51" i="89" s="1"/>
  <c r="V78" i="86"/>
  <c r="V83" i="86" s="1"/>
  <c r="Y78" i="86"/>
  <c r="R169" i="88"/>
  <c r="R158" i="88"/>
  <c r="R162" i="88"/>
  <c r="R170" i="88"/>
  <c r="AE135" i="87"/>
  <c r="T92" i="87"/>
  <c r="S80" i="87"/>
  <c r="S76" i="87"/>
  <c r="S87" i="87"/>
  <c r="AF153" i="86"/>
  <c r="Y153" i="86"/>
  <c r="T153" i="86"/>
  <c r="R159" i="88"/>
  <c r="T114" i="86"/>
  <c r="AE114" i="86"/>
  <c r="AE124" i="86" s="1"/>
  <c r="AE206" i="86" s="1"/>
  <c r="Y114" i="86"/>
  <c r="AB67" i="85"/>
  <c r="Z67" i="85"/>
  <c r="U67" i="85"/>
  <c r="Z123" i="87"/>
  <c r="Z135" i="87" s="1"/>
  <c r="Z136" i="87" s="1"/>
  <c r="AE123" i="87"/>
  <c r="U123" i="87"/>
  <c r="U135" i="87" s="1"/>
  <c r="Z35" i="87"/>
  <c r="Z56" i="87" s="1"/>
  <c r="T56" i="87"/>
  <c r="AB35" i="87"/>
  <c r="U35" i="87"/>
  <c r="AB96" i="84"/>
  <c r="AB104" i="84" s="1"/>
  <c r="Z96" i="84"/>
  <c r="U96" i="84"/>
  <c r="T138" i="87"/>
  <c r="S132" i="87"/>
  <c r="S115" i="87"/>
  <c r="S135" i="87" s="1"/>
  <c r="S133" i="87"/>
  <c r="S126" i="87"/>
  <c r="S119" i="87"/>
  <c r="S121" i="87"/>
  <c r="S117" i="87"/>
  <c r="Z76" i="85"/>
  <c r="W76" i="85"/>
  <c r="W81" i="85" s="1"/>
  <c r="AG76" i="85"/>
  <c r="AG81" i="85" s="1"/>
  <c r="AG196" i="85" s="1"/>
  <c r="T87" i="90"/>
  <c r="S82" i="90"/>
  <c r="S77" i="90"/>
  <c r="S71" i="90"/>
  <c r="S84" i="90" s="1"/>
  <c r="R139" i="88"/>
  <c r="R153" i="84"/>
  <c r="AF159" i="82"/>
  <c r="AF169" i="82" s="1"/>
  <c r="Z159" i="82"/>
  <c r="Z169" i="82" s="1"/>
  <c r="Z170" i="82" s="1"/>
  <c r="U159" i="82"/>
  <c r="Z125" i="83"/>
  <c r="Z135" i="83" s="1"/>
  <c r="Z136" i="83" s="1"/>
  <c r="U125" i="83"/>
  <c r="AG125" i="83"/>
  <c r="AG135" i="83" s="1"/>
  <c r="AB192" i="82"/>
  <c r="AB204" i="82" s="1"/>
  <c r="Z192" i="82"/>
  <c r="T204" i="82"/>
  <c r="V192" i="82"/>
  <c r="AI135" i="83"/>
  <c r="Z156" i="83"/>
  <c r="U156" i="83"/>
  <c r="U168" i="83" s="1"/>
  <c r="AE156" i="83"/>
  <c r="AE168" i="83" s="1"/>
  <c r="AD194" i="82"/>
  <c r="AD204" i="82" s="1"/>
  <c r="V194" i="82"/>
  <c r="Z194" i="82"/>
  <c r="AA152" i="83"/>
  <c r="AC152" i="83"/>
  <c r="AC168" i="83" s="1"/>
  <c r="V152" i="83"/>
  <c r="AD93" i="82"/>
  <c r="AC38" i="85"/>
  <c r="AC50" i="85" s="1"/>
  <c r="AA38" i="85"/>
  <c r="AA50" i="85" s="1"/>
  <c r="AA51" i="85" s="1"/>
  <c r="U38" i="85"/>
  <c r="V117" i="82"/>
  <c r="AB117" i="82"/>
  <c r="AB135" i="82" s="1"/>
  <c r="T135" i="82"/>
  <c r="Z117" i="82"/>
  <c r="Z40" i="82"/>
  <c r="AD40" i="82"/>
  <c r="AD57" i="82" s="1"/>
  <c r="V40" i="82"/>
  <c r="AD121" i="82"/>
  <c r="V121" i="82"/>
  <c r="Z121" i="82"/>
  <c r="AF147" i="81"/>
  <c r="AF155" i="81" s="1"/>
  <c r="AF198" i="81" s="1"/>
  <c r="AB147" i="81"/>
  <c r="V147" i="81"/>
  <c r="V155" i="81" s="1"/>
  <c r="Y147" i="81"/>
  <c r="Y155" i="81" s="1"/>
  <c r="Y156" i="81" s="1"/>
  <c r="Y188" i="81"/>
  <c r="U139" i="79"/>
  <c r="Q141" i="79"/>
  <c r="T108" i="77"/>
  <c r="S103" i="77"/>
  <c r="R185" i="81"/>
  <c r="S191" i="81"/>
  <c r="R186" i="81"/>
  <c r="R178" i="81"/>
  <c r="AH237" i="80"/>
  <c r="Z49" i="82"/>
  <c r="AI49" i="82"/>
  <c r="AI57" i="82" s="1"/>
  <c r="U49" i="82"/>
  <c r="AD41" i="79"/>
  <c r="AD47" i="79" s="1"/>
  <c r="AD178" i="79" s="1"/>
  <c r="T41" i="79"/>
  <c r="Y41" i="79"/>
  <c r="T135" i="77"/>
  <c r="AA123" i="77"/>
  <c r="AA135" i="77" s="1"/>
  <c r="U123" i="77"/>
  <c r="AB123" i="77"/>
  <c r="AE147" i="80"/>
  <c r="AC65" i="79"/>
  <c r="AC75" i="79" s="1"/>
  <c r="Y65" i="79"/>
  <c r="T65" i="79"/>
  <c r="W67" i="77"/>
  <c r="AD67" i="77"/>
  <c r="AD73" i="77" s="1"/>
  <c r="AD177" i="77" s="1"/>
  <c r="Z67" i="77"/>
  <c r="E16" i="77"/>
  <c r="D19" i="77"/>
  <c r="AB109" i="81"/>
  <c r="AB124" i="81" s="1"/>
  <c r="Z109" i="81"/>
  <c r="T109" i="81"/>
  <c r="AA154" i="76"/>
  <c r="AA165" i="76" s="1"/>
  <c r="AC154" i="76"/>
  <c r="AC165" i="76" s="1"/>
  <c r="AC175" i="76" s="1"/>
  <c r="U154" i="76"/>
  <c r="T165" i="76"/>
  <c r="S156" i="76"/>
  <c r="U35" i="74"/>
  <c r="AB35" i="74"/>
  <c r="AA35" i="74"/>
  <c r="Z63" i="77"/>
  <c r="U63" i="77"/>
  <c r="AB63" i="77"/>
  <c r="R57" i="81"/>
  <c r="R51" i="81"/>
  <c r="S56" i="81"/>
  <c r="R50" i="81"/>
  <c r="R39" i="81"/>
  <c r="R58" i="81"/>
  <c r="R42" i="81"/>
  <c r="R46" i="81"/>
  <c r="R44" i="81"/>
  <c r="AG116" i="75"/>
  <c r="Z116" i="75"/>
  <c r="U116" i="75"/>
  <c r="S188" i="80"/>
  <c r="S187" i="80"/>
  <c r="S186" i="80"/>
  <c r="T193" i="80"/>
  <c r="S176" i="80"/>
  <c r="AA145" i="75"/>
  <c r="U145" i="75"/>
  <c r="AD145" i="75"/>
  <c r="AD159" i="75" s="1"/>
  <c r="S157" i="75"/>
  <c r="S149" i="75"/>
  <c r="T162" i="75"/>
  <c r="AB72" i="74"/>
  <c r="X126" i="75"/>
  <c r="Q131" i="75"/>
  <c r="R112" i="81"/>
  <c r="W73" i="77"/>
  <c r="AC110" i="75"/>
  <c r="Z110" i="75"/>
  <c r="U110" i="75"/>
  <c r="S97" i="78"/>
  <c r="S158" i="76"/>
  <c r="S69" i="75"/>
  <c r="AC36" i="75"/>
  <c r="AC51" i="75" s="1"/>
  <c r="AC37" i="75"/>
  <c r="Z36" i="75"/>
  <c r="Z51" i="75" s="1"/>
  <c r="Z52" i="75" s="1"/>
  <c r="U36" i="75"/>
  <c r="U51" i="75" s="1"/>
  <c r="AI231" i="72"/>
  <c r="T179" i="72"/>
  <c r="AI179" i="72"/>
  <c r="Y179" i="72"/>
  <c r="AH47" i="72"/>
  <c r="AH59" i="72" s="1"/>
  <c r="Z47" i="72"/>
  <c r="T47" i="72"/>
  <c r="AE43" i="72"/>
  <c r="T43" i="72"/>
  <c r="Y43" i="72"/>
  <c r="AA38" i="75"/>
  <c r="AA51" i="75" s="1"/>
  <c r="AA52" i="75" s="1"/>
  <c r="U38" i="75"/>
  <c r="AD189" i="72"/>
  <c r="U62" i="73"/>
  <c r="Y72" i="73" s="1"/>
  <c r="AC62" i="73"/>
  <c r="AA62" i="73"/>
  <c r="AA70" i="73" s="1"/>
  <c r="AA71" i="73" s="1"/>
  <c r="AJ91" i="72"/>
  <c r="Y91" i="72"/>
  <c r="V91" i="72"/>
  <c r="V99" i="72" s="1"/>
  <c r="AI223" i="72"/>
  <c r="Y223" i="72"/>
  <c r="T223" i="72"/>
  <c r="AB74" i="87"/>
  <c r="U74" i="87"/>
  <c r="Z74" i="87"/>
  <c r="AB159" i="88"/>
  <c r="AB164" i="88" s="1"/>
  <c r="U159" i="88"/>
  <c r="U164" i="88" s="1"/>
  <c r="Y159" i="88"/>
  <c r="S166" i="87"/>
  <c r="T171" i="87"/>
  <c r="S152" i="87"/>
  <c r="S153" i="87"/>
  <c r="AA198" i="87"/>
  <c r="U198" i="87"/>
  <c r="AE198" i="87"/>
  <c r="AE205" i="87" s="1"/>
  <c r="R83" i="86"/>
  <c r="S54" i="87"/>
  <c r="T59" i="87"/>
  <c r="S46" i="87"/>
  <c r="S38" i="87"/>
  <c r="S53" i="87"/>
  <c r="S40" i="87"/>
  <c r="S41" i="87"/>
  <c r="U66" i="85"/>
  <c r="T81" i="85"/>
  <c r="Z66" i="85"/>
  <c r="Z81" i="85" s="1"/>
  <c r="Z82" i="85" s="1"/>
  <c r="AB66" i="85"/>
  <c r="AB81" i="85" s="1"/>
  <c r="S168" i="83"/>
  <c r="W78" i="90"/>
  <c r="W84" i="90" s="1"/>
  <c r="AG78" i="90"/>
  <c r="AG84" i="90" s="1"/>
  <c r="Z78" i="90"/>
  <c r="Z84" i="90" s="1"/>
  <c r="Z85" i="90" s="1"/>
  <c r="R76" i="88"/>
  <c r="S39" i="87"/>
  <c r="S161" i="84"/>
  <c r="S171" i="84" s="1"/>
  <c r="S172" i="84" s="1"/>
  <c r="Z153" i="84"/>
  <c r="Z161" i="84" s="1"/>
  <c r="U153" i="84"/>
  <c r="U161" i="84" s="1"/>
  <c r="R164" i="84" s="1"/>
  <c r="R168" i="84" s="1"/>
  <c r="AB153" i="84"/>
  <c r="AB161" i="84" s="1"/>
  <c r="Y105" i="84"/>
  <c r="AE135" i="83"/>
  <c r="AA29" i="84"/>
  <c r="AA41" i="84" s="1"/>
  <c r="S41" i="84"/>
  <c r="Z29" i="84"/>
  <c r="Z41" i="84" s="1"/>
  <c r="Z42" i="84" s="1"/>
  <c r="T29" i="84"/>
  <c r="T41" i="84" s="1"/>
  <c r="R43" i="84" s="1"/>
  <c r="Z79" i="83"/>
  <c r="V79" i="83"/>
  <c r="AD79" i="83"/>
  <c r="V135" i="83"/>
  <c r="V44" i="85"/>
  <c r="V50" i="85" s="1"/>
  <c r="Z44" i="85"/>
  <c r="AE44" i="85"/>
  <c r="AE50" i="85" s="1"/>
  <c r="V126" i="82"/>
  <c r="AH126" i="82"/>
  <c r="AH135" i="82" s="1"/>
  <c r="AH214" i="82" s="1"/>
  <c r="AA126" i="82"/>
  <c r="R102" i="84"/>
  <c r="R101" i="84"/>
  <c r="R98" i="84"/>
  <c r="S107" i="84"/>
  <c r="R95" i="84"/>
  <c r="R97" i="84"/>
  <c r="S56" i="83"/>
  <c r="S55" i="83"/>
  <c r="P58" i="83"/>
  <c r="T61" i="83"/>
  <c r="S38" i="83"/>
  <c r="AH47" i="82"/>
  <c r="AH57" i="82" s="1"/>
  <c r="Z47" i="82"/>
  <c r="U47" i="82"/>
  <c r="R43" i="86"/>
  <c r="S138" i="79"/>
  <c r="U166" i="78"/>
  <c r="AB39" i="77"/>
  <c r="U39" i="77"/>
  <c r="Z39" i="77"/>
  <c r="R74" i="81"/>
  <c r="T102" i="79"/>
  <c r="T111" i="79" s="1"/>
  <c r="AC102" i="79"/>
  <c r="AC111" i="79" s="1"/>
  <c r="Z102" i="79"/>
  <c r="Z111" i="79" s="1"/>
  <c r="Z112" i="79" s="1"/>
  <c r="Y78" i="79"/>
  <c r="AD34" i="80"/>
  <c r="AD58" i="80" s="1"/>
  <c r="T58" i="80"/>
  <c r="V34" i="80"/>
  <c r="V58" i="80" s="1"/>
  <c r="S164" i="78"/>
  <c r="T169" i="78"/>
  <c r="R65" i="79"/>
  <c r="AB64" i="77"/>
  <c r="Z64" i="77"/>
  <c r="U64" i="77"/>
  <c r="AD126" i="80"/>
  <c r="AB126" i="80"/>
  <c r="AB147" i="80" s="1"/>
  <c r="AB148" i="80" s="1"/>
  <c r="V126" i="80"/>
  <c r="AA228" i="80"/>
  <c r="AA229" i="80" s="1"/>
  <c r="S37" i="80"/>
  <c r="AB102" i="80"/>
  <c r="AB103" i="80" s="1"/>
  <c r="S98" i="78"/>
  <c r="R176" i="81"/>
  <c r="AB156" i="76"/>
  <c r="AB165" i="76" s="1"/>
  <c r="Z156" i="76"/>
  <c r="Z165" i="76" s="1"/>
  <c r="U156" i="76"/>
  <c r="AA156" i="73"/>
  <c r="U156" i="73"/>
  <c r="AC156" i="73"/>
  <c r="AB37" i="81"/>
  <c r="AB53" i="81" s="1"/>
  <c r="Z37" i="81"/>
  <c r="Z53" i="81" s="1"/>
  <c r="Z54" i="81" s="1"/>
  <c r="T37" i="81"/>
  <c r="T53" i="81" s="1"/>
  <c r="R42" i="79"/>
  <c r="R175" i="72"/>
  <c r="S192" i="72"/>
  <c r="R187" i="72"/>
  <c r="S150" i="75"/>
  <c r="S74" i="75"/>
  <c r="S48" i="80"/>
  <c r="AC66" i="77"/>
  <c r="AC73" i="77" s="1"/>
  <c r="AC177" i="77" s="1"/>
  <c r="U66" i="77"/>
  <c r="T159" i="75"/>
  <c r="AB141" i="75"/>
  <c r="AB159" i="75" s="1"/>
  <c r="AB204" i="75" s="1"/>
  <c r="AA141" i="75"/>
  <c r="U141" i="75"/>
  <c r="S96" i="74"/>
  <c r="S105" i="74" s="1"/>
  <c r="S83" i="75"/>
  <c r="T88" i="75"/>
  <c r="S82" i="75"/>
  <c r="AA34" i="74"/>
  <c r="AA43" i="74" s="1"/>
  <c r="T43" i="74"/>
  <c r="T179" i="74" s="1"/>
  <c r="T180" i="74" s="1"/>
  <c r="U34" i="74"/>
  <c r="AB34" i="74"/>
  <c r="AB43" i="74" s="1"/>
  <c r="S35" i="80"/>
  <c r="Z62" i="76"/>
  <c r="Z71" i="76" s="1"/>
  <c r="Z72" i="76" s="1"/>
  <c r="AB62" i="76"/>
  <c r="U62" i="76"/>
  <c r="Z112" i="81"/>
  <c r="AC112" i="81"/>
  <c r="T112" i="81"/>
  <c r="S153" i="73"/>
  <c r="AB97" i="78"/>
  <c r="AB103" i="78" s="1"/>
  <c r="Z97" i="78"/>
  <c r="Z103" i="78" s="1"/>
  <c r="Z104" i="78" s="1"/>
  <c r="U97" i="78"/>
  <c r="AF158" i="76"/>
  <c r="AF165" i="76" s="1"/>
  <c r="AF175" i="76" s="1"/>
  <c r="U158" i="76"/>
  <c r="AG51" i="75"/>
  <c r="AB105" i="77"/>
  <c r="T51" i="75"/>
  <c r="S123" i="75"/>
  <c r="T128" i="75"/>
  <c r="R171" i="72"/>
  <c r="AI49" i="72"/>
  <c r="AI59" i="72" s="1"/>
  <c r="Y49" i="72"/>
  <c r="T49" i="72"/>
  <c r="T130" i="73"/>
  <c r="X170" i="74"/>
  <c r="R85" i="72"/>
  <c r="AC36" i="73"/>
  <c r="AC43" i="73" s="1"/>
  <c r="Z36" i="73"/>
  <c r="Z43" i="73" s="1"/>
  <c r="Z44" i="73" s="1"/>
  <c r="U36" i="73"/>
  <c r="R176" i="72"/>
  <c r="S37" i="76"/>
  <c r="S43" i="76" s="1"/>
  <c r="S91" i="73"/>
  <c r="S99" i="73" s="1"/>
  <c r="R42" i="72"/>
  <c r="AA163" i="94"/>
  <c r="Y163" i="94"/>
  <c r="T163" i="94"/>
  <c r="AB129" i="93"/>
  <c r="Y129" i="93"/>
  <c r="Y139" i="93" s="1"/>
  <c r="Y140" i="93" s="1"/>
  <c r="T129" i="93"/>
  <c r="T139" i="93" s="1"/>
  <c r="Z68" i="92"/>
  <c r="Z79" i="92" s="1"/>
  <c r="Z80" i="92" s="1"/>
  <c r="AB68" i="92"/>
  <c r="AB79" i="92" s="1"/>
  <c r="T68" i="92"/>
  <c r="AB131" i="92"/>
  <c r="AB141" i="92" s="1"/>
  <c r="Y131" i="92"/>
  <c r="T131" i="92"/>
  <c r="Y41" i="92"/>
  <c r="T41" i="92"/>
  <c r="T50" i="92" s="1"/>
  <c r="AB41" i="92"/>
  <c r="AB50" i="92" s="1"/>
  <c r="U45" i="90"/>
  <c r="U53" i="90" s="1"/>
  <c r="AF45" i="90"/>
  <c r="AF53" i="90" s="1"/>
  <c r="AA45" i="90"/>
  <c r="T120" i="90"/>
  <c r="Y121" i="90" s="1"/>
  <c r="AA107" i="89"/>
  <c r="AA116" i="89" s="1"/>
  <c r="AA125" i="89" s="1"/>
  <c r="T107" i="89"/>
  <c r="T116" i="89" s="1"/>
  <c r="Z107" i="89"/>
  <c r="Z116" i="89" s="1"/>
  <c r="Z117" i="89" s="1"/>
  <c r="S116" i="89"/>
  <c r="V42" i="90"/>
  <c r="V53" i="90" s="1"/>
  <c r="AD42" i="90"/>
  <c r="Z42" i="90"/>
  <c r="Z53" i="90" s="1"/>
  <c r="Z54" i="90" s="1"/>
  <c r="AB101" i="92"/>
  <c r="AB112" i="92" s="1"/>
  <c r="Y101" i="92"/>
  <c r="Y112" i="92" s="1"/>
  <c r="Y113" i="92" s="1"/>
  <c r="T101" i="92"/>
  <c r="Y75" i="91"/>
  <c r="Y76" i="91" s="1"/>
  <c r="S42" i="90"/>
  <c r="S41" i="90"/>
  <c r="R125" i="88"/>
  <c r="R134" i="88" s="1"/>
  <c r="S160" i="87"/>
  <c r="AA129" i="92"/>
  <c r="Z129" i="92"/>
  <c r="Z141" i="92" s="1"/>
  <c r="T129" i="92"/>
  <c r="R97" i="88"/>
  <c r="AC72" i="86"/>
  <c r="Y72" i="86"/>
  <c r="T72" i="86"/>
  <c r="AD69" i="88"/>
  <c r="AD76" i="88" s="1"/>
  <c r="Y69" i="88"/>
  <c r="U69" i="88"/>
  <c r="S44" i="87"/>
  <c r="AE85" i="89"/>
  <c r="Z153" i="85"/>
  <c r="Y109" i="89"/>
  <c r="U109" i="89"/>
  <c r="AB109" i="89"/>
  <c r="AB116" i="89" s="1"/>
  <c r="AB125" i="89" s="1"/>
  <c r="S127" i="86"/>
  <c r="R121" i="86"/>
  <c r="R109" i="86"/>
  <c r="R118" i="86"/>
  <c r="R115" i="86"/>
  <c r="R108" i="86"/>
  <c r="R111" i="86"/>
  <c r="R122" i="86"/>
  <c r="Z165" i="88"/>
  <c r="S161" i="87"/>
  <c r="U36" i="87"/>
  <c r="AB36" i="87"/>
  <c r="Z36" i="87"/>
  <c r="Z179" i="85"/>
  <c r="AD179" i="85"/>
  <c r="AD187" i="85" s="1"/>
  <c r="AD196" i="85" s="1"/>
  <c r="U179" i="85"/>
  <c r="T84" i="85"/>
  <c r="S78" i="85"/>
  <c r="S79" i="85"/>
  <c r="T185" i="86"/>
  <c r="T196" i="86" s="1"/>
  <c r="AC185" i="86"/>
  <c r="AC196" i="86" s="1"/>
  <c r="Z185" i="86"/>
  <c r="Z196" i="86" s="1"/>
  <c r="Z197" i="86" s="1"/>
  <c r="R185" i="86"/>
  <c r="R159" i="84"/>
  <c r="R158" i="84"/>
  <c r="R155" i="84"/>
  <c r="S164" i="84"/>
  <c r="S124" i="86"/>
  <c r="R38" i="84"/>
  <c r="S44" i="84"/>
  <c r="R35" i="84"/>
  <c r="R39" i="84"/>
  <c r="Z74" i="85"/>
  <c r="V74" i="85"/>
  <c r="V81" i="85" s="1"/>
  <c r="AE74" i="85"/>
  <c r="V120" i="82"/>
  <c r="AD120" i="82"/>
  <c r="Z120" i="82"/>
  <c r="T53" i="85"/>
  <c r="S47" i="85"/>
  <c r="S75" i="85"/>
  <c r="S48" i="85"/>
  <c r="S36" i="85"/>
  <c r="S50" i="85" s="1"/>
  <c r="S41" i="85"/>
  <c r="S43" i="85"/>
  <c r="S37" i="85"/>
  <c r="S67" i="85"/>
  <c r="S81" i="85" s="1"/>
  <c r="S44" i="85"/>
  <c r="Z94" i="84"/>
  <c r="U94" i="84"/>
  <c r="U104" i="84" s="1"/>
  <c r="R107" i="84" s="1"/>
  <c r="AA94" i="84"/>
  <c r="Y154" i="84"/>
  <c r="Y161" i="84" s="1"/>
  <c r="AC154" i="84"/>
  <c r="AC161" i="84" s="1"/>
  <c r="AC171" i="84" s="1"/>
  <c r="U154" i="84"/>
  <c r="S199" i="82"/>
  <c r="R93" i="84"/>
  <c r="S77" i="83"/>
  <c r="T58" i="83"/>
  <c r="AB36" i="83"/>
  <c r="AB58" i="83" s="1"/>
  <c r="Z36" i="83"/>
  <c r="V36" i="83"/>
  <c r="V58" i="83" s="1"/>
  <c r="AC124" i="81"/>
  <c r="S181" i="85"/>
  <c r="AA38" i="83"/>
  <c r="U38" i="83"/>
  <c r="AC38" i="83"/>
  <c r="T45" i="81"/>
  <c r="Z45" i="81" s="1"/>
  <c r="AE45" i="81"/>
  <c r="R181" i="81"/>
  <c r="AI161" i="82"/>
  <c r="AI169" i="82" s="1"/>
  <c r="AA161" i="82"/>
  <c r="U161" i="82"/>
  <c r="AF43" i="86"/>
  <c r="AF51" i="86" s="1"/>
  <c r="T43" i="86"/>
  <c r="Y43" i="86"/>
  <c r="S147" i="80"/>
  <c r="Y138" i="79"/>
  <c r="Y139" i="79" s="1"/>
  <c r="S96" i="77"/>
  <c r="Y71" i="81"/>
  <c r="AC71" i="81"/>
  <c r="AC85" i="81" s="1"/>
  <c r="T71" i="81"/>
  <c r="T85" i="81" s="1"/>
  <c r="AE41" i="80"/>
  <c r="AB41" i="80"/>
  <c r="V41" i="80"/>
  <c r="AB166" i="78"/>
  <c r="AD113" i="81"/>
  <c r="AD124" i="81" s="1"/>
  <c r="Z113" i="81"/>
  <c r="U113" i="81"/>
  <c r="Y74" i="81"/>
  <c r="U74" i="81"/>
  <c r="U64" i="76"/>
  <c r="AF64" i="76"/>
  <c r="AF71" i="76" s="1"/>
  <c r="AE161" i="79"/>
  <c r="AE168" i="79" s="1"/>
  <c r="AE178" i="79" s="1"/>
  <c r="U161" i="79"/>
  <c r="U168" i="79" s="1"/>
  <c r="Z161" i="79"/>
  <c r="Z197" i="82"/>
  <c r="AF197" i="82"/>
  <c r="AF204" i="82" s="1"/>
  <c r="U197" i="82"/>
  <c r="AD228" i="80"/>
  <c r="S188" i="81"/>
  <c r="AA176" i="81"/>
  <c r="AA188" i="81" s="1"/>
  <c r="AA198" i="81" s="1"/>
  <c r="Z176" i="81"/>
  <c r="Z188" i="81" s="1"/>
  <c r="U176" i="81"/>
  <c r="U188" i="81" s="1"/>
  <c r="S40" i="80"/>
  <c r="AE113" i="75"/>
  <c r="AE125" i="75" s="1"/>
  <c r="U113" i="75"/>
  <c r="Z113" i="75"/>
  <c r="V93" i="73"/>
  <c r="V99" i="73" s="1"/>
  <c r="AC93" i="73"/>
  <c r="Z93" i="73"/>
  <c r="R37" i="81"/>
  <c r="R53" i="81" s="1"/>
  <c r="AE42" i="79"/>
  <c r="AE47" i="79" s="1"/>
  <c r="Z42" i="79"/>
  <c r="Z47" i="79" s="1"/>
  <c r="Z48" i="79" s="1"/>
  <c r="U42" i="79"/>
  <c r="U47" i="79" s="1"/>
  <c r="AG150" i="75"/>
  <c r="AG159" i="75" s="1"/>
  <c r="Z150" i="75"/>
  <c r="U150" i="75"/>
  <c r="AB61" i="77"/>
  <c r="AA61" i="77"/>
  <c r="U61" i="77"/>
  <c r="AI74" i="75"/>
  <c r="AI85" i="75" s="1"/>
  <c r="W74" i="75"/>
  <c r="AB61" i="74"/>
  <c r="W61" i="74"/>
  <c r="W72" i="74" s="1"/>
  <c r="AB48" i="80"/>
  <c r="V48" i="80"/>
  <c r="AG48" i="80"/>
  <c r="AG125" i="75"/>
  <c r="AA63" i="74"/>
  <c r="AC63" i="74"/>
  <c r="AC72" i="74" s="1"/>
  <c r="U63" i="74"/>
  <c r="U72" i="74" s="1"/>
  <c r="AJ90" i="72"/>
  <c r="AJ99" i="72" s="1"/>
  <c r="T90" i="72"/>
  <c r="Z90" i="72"/>
  <c r="S141" i="75"/>
  <c r="S67" i="75"/>
  <c r="R103" i="79"/>
  <c r="S48" i="75"/>
  <c r="S174" i="80"/>
  <c r="S190" i="80" s="1"/>
  <c r="S42" i="78"/>
  <c r="T47" i="78"/>
  <c r="S39" i="78"/>
  <c r="S36" i="78"/>
  <c r="AB122" i="76"/>
  <c r="U122" i="76"/>
  <c r="Z122" i="76"/>
  <c r="Z131" i="76" s="1"/>
  <c r="AE39" i="75"/>
  <c r="AE51" i="75" s="1"/>
  <c r="Z39" i="75"/>
  <c r="U39" i="75"/>
  <c r="AA172" i="74"/>
  <c r="Z172" i="74"/>
  <c r="R182" i="72"/>
  <c r="AF73" i="75"/>
  <c r="AF85" i="75" s="1"/>
  <c r="Z73" i="75"/>
  <c r="U73" i="75"/>
  <c r="Y171" i="72"/>
  <c r="Y189" i="72" s="1"/>
  <c r="Y190" i="72" s="1"/>
  <c r="T171" i="72"/>
  <c r="AD171" i="72"/>
  <c r="AI136" i="72"/>
  <c r="AI147" i="72" s="1"/>
  <c r="Z136" i="72"/>
  <c r="T136" i="72"/>
  <c r="Y132" i="73"/>
  <c r="U130" i="73"/>
  <c r="AC137" i="74"/>
  <c r="AD39" i="72"/>
  <c r="AD59" i="72" s="1"/>
  <c r="Y39" i="72"/>
  <c r="T39" i="72"/>
  <c r="T46" i="73"/>
  <c r="S41" i="73"/>
  <c r="S37" i="73"/>
  <c r="S38" i="73"/>
  <c r="S102" i="72"/>
  <c r="R97" i="72"/>
  <c r="T176" i="72"/>
  <c r="AG176" i="72"/>
  <c r="AG189" i="72" s="1"/>
  <c r="R82" i="72"/>
  <c r="AB37" i="76"/>
  <c r="U37" i="76"/>
  <c r="Z37" i="76"/>
  <c r="Z43" i="76" s="1"/>
  <c r="Z44" i="76" s="1"/>
  <c r="AA91" i="73"/>
  <c r="AA99" i="73" s="1"/>
  <c r="AA100" i="73" s="1"/>
  <c r="U91" i="73"/>
  <c r="T99" i="73"/>
  <c r="AB91" i="73"/>
  <c r="AB99" i="73" s="1"/>
  <c r="AE42" i="72"/>
  <c r="Y42" i="72"/>
  <c r="T42" i="72"/>
  <c r="F56" i="51" l="1"/>
  <c r="D56" i="51"/>
  <c r="Q52" i="92"/>
  <c r="T51" i="92"/>
  <c r="T112" i="79"/>
  <c r="Q113" i="79"/>
  <c r="AE215" i="87"/>
  <c r="Q110" i="88"/>
  <c r="R110" i="88" s="1"/>
  <c r="U108" i="88"/>
  <c r="Q149" i="72"/>
  <c r="T148" i="72"/>
  <c r="Q84" i="85"/>
  <c r="V82" i="85"/>
  <c r="V54" i="90"/>
  <c r="R56" i="90"/>
  <c r="S56" i="90" s="1"/>
  <c r="Q173" i="92"/>
  <c r="T172" i="92"/>
  <c r="AB179" i="74"/>
  <c r="Q77" i="91"/>
  <c r="T76" i="91"/>
  <c r="Q85" i="96"/>
  <c r="T84" i="96"/>
  <c r="Q171" i="74"/>
  <c r="U170" i="74"/>
  <c r="Q126" i="86"/>
  <c r="T125" i="86"/>
  <c r="U170" i="82"/>
  <c r="R171" i="82"/>
  <c r="AF194" i="90"/>
  <c r="U190" i="96"/>
  <c r="Q192" i="96"/>
  <c r="AD194" i="90"/>
  <c r="U96" i="83"/>
  <c r="R97" i="83"/>
  <c r="W138" i="74"/>
  <c r="Q141" i="74"/>
  <c r="Q152" i="85"/>
  <c r="U151" i="85"/>
  <c r="Q49" i="79"/>
  <c r="T48" i="79"/>
  <c r="Q105" i="78"/>
  <c r="U104" i="78"/>
  <c r="Q107" i="77"/>
  <c r="U106" i="77"/>
  <c r="V149" i="90"/>
  <c r="R151" i="90"/>
  <c r="R174" i="97"/>
  <c r="U173" i="97"/>
  <c r="Q198" i="86"/>
  <c r="T197" i="86"/>
  <c r="T126" i="99"/>
  <c r="Q127" i="99"/>
  <c r="T232" i="72"/>
  <c r="Q233" i="72"/>
  <c r="T140" i="93"/>
  <c r="Q141" i="93"/>
  <c r="U165" i="88"/>
  <c r="Q167" i="88"/>
  <c r="R167" i="88" s="1"/>
  <c r="Q114" i="93"/>
  <c r="T113" i="93"/>
  <c r="Q130" i="98"/>
  <c r="R171" i="83"/>
  <c r="V169" i="83"/>
  <c r="T86" i="81"/>
  <c r="Q87" i="81"/>
  <c r="V51" i="85"/>
  <c r="Q53" i="85"/>
  <c r="W82" i="85"/>
  <c r="Q85" i="85"/>
  <c r="T54" i="81"/>
  <c r="Q55" i="81"/>
  <c r="Q159" i="81"/>
  <c r="R159" i="81" s="1"/>
  <c r="V156" i="81"/>
  <c r="U48" i="79"/>
  <c r="Q50" i="79"/>
  <c r="V170" i="82"/>
  <c r="R172" i="82"/>
  <c r="R55" i="90"/>
  <c r="U54" i="90"/>
  <c r="Q137" i="87"/>
  <c r="U136" i="87"/>
  <c r="W170" i="82"/>
  <c r="R173" i="82"/>
  <c r="Q106" i="98"/>
  <c r="U52" i="75"/>
  <c r="Q53" i="75"/>
  <c r="Q122" i="96"/>
  <c r="T121" i="96"/>
  <c r="W103" i="80"/>
  <c r="Q106" i="80"/>
  <c r="Q46" i="77"/>
  <c r="U45" i="77"/>
  <c r="W106" i="77"/>
  <c r="X106" i="77"/>
  <c r="Y106" i="77"/>
  <c r="V106" i="77"/>
  <c r="Q109" i="77" s="1"/>
  <c r="AF214" i="82"/>
  <c r="S164" i="73"/>
  <c r="V85" i="90"/>
  <c r="R87" i="90"/>
  <c r="U136" i="82"/>
  <c r="R137" i="82"/>
  <c r="T175" i="76"/>
  <c r="Y166" i="76"/>
  <c r="X166" i="76"/>
  <c r="V166" i="76"/>
  <c r="Y206" i="82"/>
  <c r="V204" i="82"/>
  <c r="U164" i="73"/>
  <c r="Y166" i="73"/>
  <c r="V95" i="83"/>
  <c r="Z142" i="92"/>
  <c r="X161" i="86"/>
  <c r="W161" i="86"/>
  <c r="R112" i="93"/>
  <c r="U49" i="95"/>
  <c r="V49" i="95"/>
  <c r="W49" i="95"/>
  <c r="X49" i="95"/>
  <c r="T111" i="95"/>
  <c r="W132" i="76"/>
  <c r="Q135" i="76"/>
  <c r="U124" i="81"/>
  <c r="U112" i="79"/>
  <c r="Q114" i="79"/>
  <c r="U187" i="85"/>
  <c r="AB137" i="74"/>
  <c r="U70" i="73"/>
  <c r="AA170" i="82"/>
  <c r="X156" i="81"/>
  <c r="W156" i="81"/>
  <c r="T108" i="91"/>
  <c r="Z112" i="92"/>
  <c r="Z113" i="92" s="1"/>
  <c r="U75" i="94"/>
  <c r="Q77" i="94"/>
  <c r="T50" i="96"/>
  <c r="Z99" i="72"/>
  <c r="Z100" i="72" s="1"/>
  <c r="AA204" i="82"/>
  <c r="AA205" i="82" s="1"/>
  <c r="U85" i="75"/>
  <c r="T178" i="83"/>
  <c r="T179" i="83" s="1"/>
  <c r="Y169" i="83"/>
  <c r="X169" i="83"/>
  <c r="AA173" i="94"/>
  <c r="AA184" i="94" s="1"/>
  <c r="U153" i="96"/>
  <c r="Q155" i="96"/>
  <c r="U169" i="79"/>
  <c r="Q171" i="79"/>
  <c r="Z58" i="83"/>
  <c r="Z59" i="83" s="1"/>
  <c r="R48" i="84"/>
  <c r="S168" i="87"/>
  <c r="V100" i="72"/>
  <c r="Q103" i="72"/>
  <c r="Z204" i="82"/>
  <c r="Z205" i="82" s="1"/>
  <c r="Q87" i="86"/>
  <c r="V84" i="86"/>
  <c r="V135" i="88"/>
  <c r="W135" i="88"/>
  <c r="AA131" i="73"/>
  <c r="AB173" i="73"/>
  <c r="W94" i="82"/>
  <c r="R97" i="82"/>
  <c r="T83" i="86"/>
  <c r="T160" i="86"/>
  <c r="Y86" i="89"/>
  <c r="AC75" i="91"/>
  <c r="U99" i="98"/>
  <c r="Q102" i="98" s="1"/>
  <c r="T74" i="94"/>
  <c r="Z111" i="95"/>
  <c r="Z112" i="95" s="1"/>
  <c r="AA189" i="96"/>
  <c r="W165" i="73"/>
  <c r="Q168" i="73"/>
  <c r="U43" i="76"/>
  <c r="X125" i="81"/>
  <c r="W125" i="81"/>
  <c r="T47" i="88"/>
  <c r="AD231" i="72"/>
  <c r="AD241" i="72" s="1"/>
  <c r="T75" i="79"/>
  <c r="U169" i="87"/>
  <c r="Q170" i="87"/>
  <c r="T196" i="85"/>
  <c r="X188" i="85"/>
  <c r="W188" i="85"/>
  <c r="Y188" i="85"/>
  <c r="T197" i="85"/>
  <c r="X138" i="74"/>
  <c r="V138" i="74"/>
  <c r="Y138" i="74"/>
  <c r="U155" i="81"/>
  <c r="U58" i="83"/>
  <c r="Z131" i="84"/>
  <c r="Y108" i="91"/>
  <c r="Y109" i="91" s="1"/>
  <c r="W76" i="79"/>
  <c r="X76" i="79"/>
  <c r="V76" i="79"/>
  <c r="AF190" i="80"/>
  <c r="Y120" i="96"/>
  <c r="Y121" i="96" s="1"/>
  <c r="AA50" i="96"/>
  <c r="AB241" i="72"/>
  <c r="Z76" i="79"/>
  <c r="AA85" i="75"/>
  <c r="AA86" i="75" s="1"/>
  <c r="S73" i="78"/>
  <c r="X80" i="92"/>
  <c r="W80" i="92"/>
  <c r="S184" i="94"/>
  <c r="S185" i="94" s="1"/>
  <c r="W174" i="94"/>
  <c r="X174" i="94"/>
  <c r="R48" i="95"/>
  <c r="U76" i="88"/>
  <c r="AC72" i="97"/>
  <c r="AC182" i="97" s="1"/>
  <c r="U174" i="94"/>
  <c r="Q176" i="94"/>
  <c r="AD198" i="81"/>
  <c r="R152" i="96"/>
  <c r="V139" i="95"/>
  <c r="Q142" i="95"/>
  <c r="S174" i="95"/>
  <c r="X166" i="95"/>
  <c r="V166" i="95"/>
  <c r="W166" i="95"/>
  <c r="U166" i="95"/>
  <c r="AG168" i="99"/>
  <c r="Y138" i="94"/>
  <c r="Y139" i="94" s="1"/>
  <c r="R168" i="79"/>
  <c r="T77" i="95"/>
  <c r="T173" i="93"/>
  <c r="Q174" i="93"/>
  <c r="AB89" i="87"/>
  <c r="R85" i="89"/>
  <c r="AD180" i="93"/>
  <c r="Y74" i="77"/>
  <c r="V74" i="77"/>
  <c r="X74" i="77"/>
  <c r="Q102" i="73"/>
  <c r="V100" i="73"/>
  <c r="V136" i="83"/>
  <c r="R138" i="83"/>
  <c r="Q157" i="81"/>
  <c r="T156" i="81"/>
  <c r="Q51" i="93"/>
  <c r="R51" i="93" s="1"/>
  <c r="V48" i="93"/>
  <c r="W54" i="99"/>
  <c r="X54" i="99"/>
  <c r="U54" i="99"/>
  <c r="V107" i="97"/>
  <c r="R109" i="97"/>
  <c r="Q136" i="88"/>
  <c r="T135" i="88"/>
  <c r="Z191" i="80"/>
  <c r="X191" i="80"/>
  <c r="U191" i="80"/>
  <c r="Y96" i="83"/>
  <c r="X96" i="83"/>
  <c r="Y48" i="95"/>
  <c r="Y49" i="95" s="1"/>
  <c r="X206" i="87"/>
  <c r="V206" i="87"/>
  <c r="T215" i="87"/>
  <c r="T216" i="87" s="1"/>
  <c r="Y206" i="87"/>
  <c r="T214" i="82"/>
  <c r="T215" i="82" s="1"/>
  <c r="W205" i="82"/>
  <c r="Y205" i="82"/>
  <c r="X205" i="82"/>
  <c r="X86" i="89"/>
  <c r="W86" i="89"/>
  <c r="T111" i="94"/>
  <c r="Q112" i="94"/>
  <c r="Y74" i="94"/>
  <c r="Y75" i="94" s="1"/>
  <c r="T189" i="96"/>
  <c r="T189" i="72"/>
  <c r="AB43" i="76"/>
  <c r="Z124" i="81"/>
  <c r="Z125" i="81" s="1"/>
  <c r="AA47" i="88"/>
  <c r="T77" i="88"/>
  <c r="Q78" i="88"/>
  <c r="X87" i="81"/>
  <c r="U85" i="81"/>
  <c r="Z187" i="85"/>
  <c r="Z188" i="85" s="1"/>
  <c r="AA117" i="85"/>
  <c r="AA118" i="85" s="1"/>
  <c r="Z155" i="81"/>
  <c r="Z156" i="81" s="1"/>
  <c r="AC58" i="83"/>
  <c r="Y83" i="86"/>
  <c r="Y84" i="86" s="1"/>
  <c r="AA108" i="91"/>
  <c r="AB174" i="91"/>
  <c r="W113" i="92"/>
  <c r="X113" i="92"/>
  <c r="U125" i="75"/>
  <c r="AA136" i="87"/>
  <c r="R74" i="97"/>
  <c r="U73" i="97"/>
  <c r="T99" i="72"/>
  <c r="T59" i="72"/>
  <c r="T237" i="80"/>
  <c r="T238" i="80" s="1"/>
  <c r="U229" i="80"/>
  <c r="X229" i="80"/>
  <c r="Z229" i="80"/>
  <c r="S58" i="83"/>
  <c r="Y79" i="92"/>
  <c r="Y80" i="92" s="1"/>
  <c r="Z47" i="93"/>
  <c r="Z48" i="93" s="1"/>
  <c r="T194" i="90"/>
  <c r="T195" i="90" s="1"/>
  <c r="Y185" i="90"/>
  <c r="R123" i="98"/>
  <c r="Z76" i="88"/>
  <c r="Z77" i="88" s="1"/>
  <c r="W108" i="88"/>
  <c r="X108" i="88"/>
  <c r="AC153" i="98"/>
  <c r="AC163" i="98" s="1"/>
  <c r="Z162" i="98" s="1"/>
  <c r="Z152" i="96"/>
  <c r="Z153" i="96" s="1"/>
  <c r="V158" i="99"/>
  <c r="AE163" i="98"/>
  <c r="V71" i="73"/>
  <c r="Q73" i="73"/>
  <c r="Z48" i="95"/>
  <c r="Z49" i="95" s="1"/>
  <c r="Y134" i="91"/>
  <c r="Y135" i="91" s="1"/>
  <c r="S175" i="95"/>
  <c r="Z166" i="95"/>
  <c r="AB73" i="77"/>
  <c r="Q54" i="96"/>
  <c r="V51" i="96"/>
  <c r="AC168" i="99"/>
  <c r="T168" i="79"/>
  <c r="R76" i="97"/>
  <c r="W73" i="97"/>
  <c r="U205" i="82"/>
  <c r="R206" i="82"/>
  <c r="V132" i="76"/>
  <c r="Y132" i="76"/>
  <c r="X132" i="76"/>
  <c r="Q177" i="94"/>
  <c r="V174" i="94"/>
  <c r="W159" i="75"/>
  <c r="Z148" i="75"/>
  <c r="W59" i="80"/>
  <c r="Q62" i="80"/>
  <c r="AB178" i="79"/>
  <c r="Y53" i="99"/>
  <c r="Y54" i="99" s="1"/>
  <c r="AA106" i="74"/>
  <c r="S85" i="75"/>
  <c r="W73" i="74"/>
  <c r="Q76" i="74"/>
  <c r="U189" i="81"/>
  <c r="Q191" i="81"/>
  <c r="R191" i="81" s="1"/>
  <c r="X125" i="86"/>
  <c r="W125" i="86"/>
  <c r="U125" i="86"/>
  <c r="V125" i="86"/>
  <c r="R124" i="86"/>
  <c r="Y52" i="75"/>
  <c r="W52" i="75"/>
  <c r="V52" i="75"/>
  <c r="Z166" i="76"/>
  <c r="AA166" i="76"/>
  <c r="AE237" i="80"/>
  <c r="AB214" i="82"/>
  <c r="AA205" i="87"/>
  <c r="AA206" i="87" s="1"/>
  <c r="Z83" i="86"/>
  <c r="Z84" i="86" s="1"/>
  <c r="W100" i="73"/>
  <c r="Y100" i="73"/>
  <c r="X100" i="73"/>
  <c r="Z132" i="76"/>
  <c r="Z189" i="81"/>
  <c r="W59" i="83"/>
  <c r="X59" i="83"/>
  <c r="Y59" i="83"/>
  <c r="AD135" i="82"/>
  <c r="U159" i="75"/>
  <c r="T124" i="81"/>
  <c r="AB135" i="77"/>
  <c r="AA168" i="83"/>
  <c r="AA169" i="83" s="1"/>
  <c r="Z52" i="89"/>
  <c r="S131" i="76"/>
  <c r="Z159" i="75"/>
  <c r="Z160" i="75" s="1"/>
  <c r="R165" i="91"/>
  <c r="AG206" i="86"/>
  <c r="R75" i="91"/>
  <c r="Y111" i="94"/>
  <c r="AA141" i="97"/>
  <c r="Z189" i="72"/>
  <c r="Z190" i="72" s="1"/>
  <c r="Y47" i="88"/>
  <c r="Y48" i="88" s="1"/>
  <c r="AB179" i="92"/>
  <c r="X86" i="81"/>
  <c r="W86" i="81"/>
  <c r="AE56" i="87"/>
  <c r="AC194" i="90"/>
  <c r="AA193" i="90" s="1"/>
  <c r="AE147" i="72"/>
  <c r="AE241" i="72" s="1"/>
  <c r="AH125" i="75"/>
  <c r="AA195" i="75"/>
  <c r="AA196" i="75" s="1"/>
  <c r="X50" i="79"/>
  <c r="R138" i="84"/>
  <c r="V109" i="91"/>
  <c r="W109" i="91"/>
  <c r="X109" i="91"/>
  <c r="V148" i="72"/>
  <c r="Q151" i="72"/>
  <c r="AA45" i="78"/>
  <c r="AA125" i="75"/>
  <c r="AA126" i="75" s="1"/>
  <c r="Q151" i="80"/>
  <c r="W148" i="80"/>
  <c r="AE171" i="84"/>
  <c r="T51" i="86"/>
  <c r="R139" i="93"/>
  <c r="U100" i="72"/>
  <c r="X100" i="72"/>
  <c r="U60" i="72"/>
  <c r="X60" i="72"/>
  <c r="W60" i="72"/>
  <c r="AB71" i="76"/>
  <c r="T176" i="76"/>
  <c r="T79" i="92"/>
  <c r="T77" i="93"/>
  <c r="V184" i="90"/>
  <c r="AC184" i="94"/>
  <c r="U40" i="97"/>
  <c r="R125" i="99"/>
  <c r="AF40" i="97"/>
  <c r="Y45" i="98"/>
  <c r="Y46" i="98" s="1"/>
  <c r="T47" i="93"/>
  <c r="T153" i="98"/>
  <c r="Q155" i="98" s="1"/>
  <c r="U80" i="92"/>
  <c r="Q82" i="92"/>
  <c r="Z125" i="86"/>
  <c r="Z40" i="97"/>
  <c r="Z41" i="97" s="1"/>
  <c r="AA134" i="91"/>
  <c r="AA174" i="91" s="1"/>
  <c r="Z173" i="91" s="1"/>
  <c r="U89" i="87"/>
  <c r="Q91" i="87" s="1"/>
  <c r="Z173" i="93"/>
  <c r="AC174" i="95"/>
  <c r="U73" i="77"/>
  <c r="R60" i="82"/>
  <c r="V58" i="82"/>
  <c r="Q87" i="96"/>
  <c r="V84" i="96"/>
  <c r="T48" i="95"/>
  <c r="X50" i="95"/>
  <c r="U113" i="92"/>
  <c r="Q115" i="92"/>
  <c r="AG204" i="75"/>
  <c r="Q132" i="73"/>
  <c r="U131" i="73"/>
  <c r="X82" i="85"/>
  <c r="Y82" i="85"/>
  <c r="U81" i="85"/>
  <c r="Y83" i="85"/>
  <c r="W58" i="82"/>
  <c r="X58" i="82"/>
  <c r="Y58" i="82"/>
  <c r="X84" i="86"/>
  <c r="W84" i="86"/>
  <c r="V59" i="83"/>
  <c r="R61" i="83"/>
  <c r="U165" i="76"/>
  <c r="T173" i="73"/>
  <c r="T174" i="73" s="1"/>
  <c r="X165" i="73"/>
  <c r="Y165" i="73"/>
  <c r="Q199" i="86"/>
  <c r="U197" i="86"/>
  <c r="S159" i="75"/>
  <c r="U99" i="73"/>
  <c r="Y101" i="73"/>
  <c r="W85" i="75"/>
  <c r="Z74" i="75"/>
  <c r="Z85" i="75" s="1"/>
  <c r="Z86" i="75" s="1"/>
  <c r="AA159" i="75"/>
  <c r="AA160" i="75" s="1"/>
  <c r="R188" i="81"/>
  <c r="Y137" i="77"/>
  <c r="U135" i="77"/>
  <c r="Y189" i="81"/>
  <c r="Z135" i="82"/>
  <c r="Z136" i="82" s="1"/>
  <c r="W52" i="89"/>
  <c r="X52" i="89"/>
  <c r="Y147" i="72"/>
  <c r="Y148" i="72" s="1"/>
  <c r="Z136" i="77"/>
  <c r="AA168" i="77"/>
  <c r="S44" i="77"/>
  <c r="V117" i="85"/>
  <c r="W75" i="94"/>
  <c r="X75" i="94"/>
  <c r="V165" i="73"/>
  <c r="Q167" i="73"/>
  <c r="AC241" i="72"/>
  <c r="U148" i="80"/>
  <c r="Y148" i="80"/>
  <c r="X148" i="80"/>
  <c r="Z148" i="80"/>
  <c r="X48" i="88"/>
  <c r="W48" i="88"/>
  <c r="Z168" i="77"/>
  <c r="Z85" i="81"/>
  <c r="Z86" i="81" s="1"/>
  <c r="U71" i="84"/>
  <c r="R74" i="84" s="1"/>
  <c r="Q164" i="86"/>
  <c r="V161" i="86"/>
  <c r="Q54" i="92"/>
  <c r="R54" i="92" s="1"/>
  <c r="V51" i="92"/>
  <c r="U120" i="90"/>
  <c r="Q86" i="96"/>
  <c r="U84" i="96"/>
  <c r="AD175" i="76"/>
  <c r="AD204" i="75"/>
  <c r="S135" i="82"/>
  <c r="AA131" i="84"/>
  <c r="Q54" i="89"/>
  <c r="U52" i="89"/>
  <c r="AD111" i="95"/>
  <c r="V45" i="78"/>
  <c r="Y45" i="78"/>
  <c r="X45" i="78"/>
  <c r="W45" i="78"/>
  <c r="S165" i="76"/>
  <c r="W190" i="80"/>
  <c r="AA135" i="83"/>
  <c r="AA136" i="83" s="1"/>
  <c r="X52" i="86"/>
  <c r="V52" i="86"/>
  <c r="W52" i="86"/>
  <c r="V121" i="90"/>
  <c r="R123" i="90"/>
  <c r="Z59" i="72"/>
  <c r="Z60" i="72" s="1"/>
  <c r="S44" i="78"/>
  <c r="V72" i="76"/>
  <c r="Y72" i="76"/>
  <c r="X72" i="76"/>
  <c r="T138" i="79"/>
  <c r="AE99" i="72"/>
  <c r="AA95" i="83"/>
  <c r="AA96" i="83" s="1"/>
  <c r="R196" i="86"/>
  <c r="Z86" i="89"/>
  <c r="Y77" i="93"/>
  <c r="Y78" i="93" s="1"/>
  <c r="Z184" i="90"/>
  <c r="Z185" i="90" s="1"/>
  <c r="AD173" i="88"/>
  <c r="S206" i="86"/>
  <c r="S207" i="86" s="1"/>
  <c r="W197" i="86"/>
  <c r="X197" i="86"/>
  <c r="W47" i="94"/>
  <c r="X47" i="94"/>
  <c r="V47" i="94"/>
  <c r="AD179" i="92"/>
  <c r="X139" i="95"/>
  <c r="W139" i="95"/>
  <c r="U139" i="95"/>
  <c r="T108" i="88"/>
  <c r="Q109" i="88"/>
  <c r="Y47" i="93"/>
  <c r="Y48" i="93" s="1"/>
  <c r="W166" i="78"/>
  <c r="U109" i="91"/>
  <c r="U159" i="99"/>
  <c r="Q161" i="99"/>
  <c r="W135" i="91"/>
  <c r="X135" i="91"/>
  <c r="U135" i="91"/>
  <c r="Q73" i="98"/>
  <c r="V70" i="98"/>
  <c r="R158" i="99"/>
  <c r="S173" i="88"/>
  <c r="S174" i="88" s="1"/>
  <c r="V165" i="88"/>
  <c r="W165" i="88"/>
  <c r="X165" i="88"/>
  <c r="S148" i="90"/>
  <c r="AA73" i="77"/>
  <c r="AA74" i="77" s="1"/>
  <c r="V48" i="79"/>
  <c r="X48" i="79"/>
  <c r="W48" i="79"/>
  <c r="Z57" i="87"/>
  <c r="Q121" i="85"/>
  <c r="W118" i="85"/>
  <c r="AC164" i="73"/>
  <c r="AC173" i="73" s="1"/>
  <c r="Q45" i="73"/>
  <c r="U44" i="73"/>
  <c r="S198" i="81"/>
  <c r="S199" i="81" s="1"/>
  <c r="W189" i="81"/>
  <c r="V189" i="81"/>
  <c r="X189" i="81"/>
  <c r="Y85" i="81"/>
  <c r="Y86" i="81" s="1"/>
  <c r="R104" i="84"/>
  <c r="S125" i="89"/>
  <c r="S126" i="89" s="1"/>
  <c r="X117" i="89"/>
  <c r="W117" i="89"/>
  <c r="R88" i="90"/>
  <c r="W85" i="90"/>
  <c r="AA136" i="77"/>
  <c r="W136" i="82"/>
  <c r="Y136" i="82"/>
  <c r="X136" i="82"/>
  <c r="T52" i="89"/>
  <c r="Q53" i="89"/>
  <c r="AC179" i="92"/>
  <c r="U94" i="82"/>
  <c r="R95" i="82"/>
  <c r="AI204" i="82"/>
  <c r="AI214" i="82" s="1"/>
  <c r="Q83" i="92"/>
  <c r="R83" i="92" s="1"/>
  <c r="V80" i="92"/>
  <c r="AG241" i="72"/>
  <c r="U168" i="77"/>
  <c r="Q169" i="77"/>
  <c r="AC117" i="85"/>
  <c r="AC196" i="85" s="1"/>
  <c r="R150" i="90"/>
  <c r="U149" i="90"/>
  <c r="X111" i="94"/>
  <c r="W111" i="94"/>
  <c r="U111" i="94"/>
  <c r="V111" i="94"/>
  <c r="R127" i="98"/>
  <c r="X190" i="72"/>
  <c r="W190" i="72"/>
  <c r="U190" i="72"/>
  <c r="Y197" i="75"/>
  <c r="U195" i="75"/>
  <c r="AH159" i="75"/>
  <c r="AH204" i="75" s="1"/>
  <c r="V147" i="80"/>
  <c r="R99" i="83"/>
  <c r="W96" i="83"/>
  <c r="S150" i="85"/>
  <c r="Z44" i="74"/>
  <c r="X103" i="80"/>
  <c r="Y103" i="80"/>
  <c r="U103" i="80"/>
  <c r="Z103" i="80"/>
  <c r="AF160" i="86"/>
  <c r="AF206" i="86" s="1"/>
  <c r="AA121" i="90"/>
  <c r="AE204" i="75"/>
  <c r="R85" i="81"/>
  <c r="Z104" i="76"/>
  <c r="U44" i="78"/>
  <c r="V126" i="75"/>
  <c r="W126" i="75"/>
  <c r="Y126" i="75"/>
  <c r="Z51" i="86"/>
  <c r="Z52" i="86" s="1"/>
  <c r="U71" i="76"/>
  <c r="AA131" i="76"/>
  <c r="AA132" i="76" s="1"/>
  <c r="Z139" i="79"/>
  <c r="AA58" i="80"/>
  <c r="AA59" i="80" s="1"/>
  <c r="Q190" i="81"/>
  <c r="T189" i="81"/>
  <c r="AD95" i="83"/>
  <c r="Q88" i="89"/>
  <c r="U86" i="89"/>
  <c r="AA77" i="93"/>
  <c r="R75" i="97"/>
  <c r="V73" i="97"/>
  <c r="AE180" i="93"/>
  <c r="Y196" i="86"/>
  <c r="Y197" i="86" s="1"/>
  <c r="Y46" i="94"/>
  <c r="Y47" i="94" s="1"/>
  <c r="AC198" i="96"/>
  <c r="U142" i="92"/>
  <c r="Q144" i="92"/>
  <c r="R47" i="79"/>
  <c r="T138" i="95"/>
  <c r="Y107" i="88"/>
  <c r="Y108" i="88" s="1"/>
  <c r="AA47" i="93"/>
  <c r="R77" i="95"/>
  <c r="W136" i="77"/>
  <c r="Q139" i="77"/>
  <c r="AC173" i="88"/>
  <c r="T134" i="91"/>
  <c r="U117" i="85"/>
  <c r="Q166" i="88"/>
  <c r="T165" i="88"/>
  <c r="Z77" i="93"/>
  <c r="Z78" i="93" s="1"/>
  <c r="Y69" i="98"/>
  <c r="Y70" i="98" s="1"/>
  <c r="U47" i="94"/>
  <c r="Q49" i="94"/>
  <c r="Q48" i="98"/>
  <c r="U46" i="98"/>
  <c r="Q105" i="76"/>
  <c r="U104" i="76"/>
  <c r="S105" i="77"/>
  <c r="V59" i="80"/>
  <c r="Q61" i="80"/>
  <c r="AF124" i="86"/>
  <c r="X85" i="96"/>
  <c r="AF182" i="97"/>
  <c r="AC195" i="75"/>
  <c r="AC204" i="75" s="1"/>
  <c r="AA203" i="75" s="1"/>
  <c r="X94" i="82"/>
  <c r="Y94" i="82"/>
  <c r="S169" i="82"/>
  <c r="AA187" i="85"/>
  <c r="AA188" i="85" s="1"/>
  <c r="Y116" i="89"/>
  <c r="Y117" i="89" s="1"/>
  <c r="V48" i="91"/>
  <c r="W48" i="91"/>
  <c r="X48" i="91"/>
  <c r="S103" i="78"/>
  <c r="X198" i="86"/>
  <c r="U135" i="83"/>
  <c r="V60" i="72"/>
  <c r="Q63" i="72"/>
  <c r="Q74" i="73"/>
  <c r="W71" i="73"/>
  <c r="AA71" i="76"/>
  <c r="AA72" i="76" s="1"/>
  <c r="U131" i="76"/>
  <c r="AE58" i="80"/>
  <c r="Z104" i="84"/>
  <c r="Z105" i="84" s="1"/>
  <c r="X78" i="93"/>
  <c r="W78" i="93"/>
  <c r="U78" i="93"/>
  <c r="R111" i="95"/>
  <c r="V86" i="99"/>
  <c r="Q89" i="99"/>
  <c r="T175" i="78"/>
  <c r="T176" i="78" s="1"/>
  <c r="AA167" i="78"/>
  <c r="X167" i="78"/>
  <c r="Y167" i="78"/>
  <c r="V167" i="78"/>
  <c r="Q200" i="86"/>
  <c r="V197" i="86"/>
  <c r="T45" i="98"/>
  <c r="W48" i="93"/>
  <c r="U48" i="93"/>
  <c r="X48" i="93"/>
  <c r="Z70" i="98"/>
  <c r="Y158" i="99"/>
  <c r="Y159" i="99" s="1"/>
  <c r="U141" i="97"/>
  <c r="R142" i="97"/>
  <c r="AB168" i="99"/>
  <c r="W72" i="76"/>
  <c r="S163" i="98"/>
  <c r="S164" i="98" s="1"/>
  <c r="Z117" i="85"/>
  <c r="Z118" i="85" s="1"/>
  <c r="Y164" i="88"/>
  <c r="Y165" i="88" s="1"/>
  <c r="AB77" i="93"/>
  <c r="AB180" i="93" s="1"/>
  <c r="Y151" i="85"/>
  <c r="X151" i="85"/>
  <c r="Z140" i="97"/>
  <c r="Z141" i="97" s="1"/>
  <c r="X44" i="74"/>
  <c r="Y44" i="74"/>
  <c r="W44" i="74"/>
  <c r="V44" i="74"/>
  <c r="X169" i="87"/>
  <c r="V169" i="87"/>
  <c r="Y169" i="87"/>
  <c r="T54" i="99"/>
  <c r="Q55" i="99"/>
  <c r="U54" i="81"/>
  <c r="Q56" i="81"/>
  <c r="R56" i="81" s="1"/>
  <c r="U74" i="78"/>
  <c r="Q75" i="78"/>
  <c r="AA44" i="74"/>
  <c r="Q193" i="80"/>
  <c r="V191" i="80"/>
  <c r="V160" i="75"/>
  <c r="Y160" i="75"/>
  <c r="X160" i="75"/>
  <c r="Q168" i="78"/>
  <c r="U167" i="78"/>
  <c r="Z125" i="75"/>
  <c r="Z126" i="75" s="1"/>
  <c r="T178" i="77"/>
  <c r="X136" i="77"/>
  <c r="V136" i="77"/>
  <c r="Y136" i="77"/>
  <c r="AD214" i="82"/>
  <c r="U56" i="87"/>
  <c r="Q58" i="87" s="1"/>
  <c r="U85" i="90"/>
  <c r="R86" i="90"/>
  <c r="AF237" i="80"/>
  <c r="Y59" i="72"/>
  <c r="Y60" i="72" s="1"/>
  <c r="U73" i="74"/>
  <c r="Q74" i="74"/>
  <c r="AD237" i="80"/>
  <c r="Q118" i="89"/>
  <c r="T117" i="89"/>
  <c r="Y131" i="73"/>
  <c r="X131" i="73"/>
  <c r="V131" i="73"/>
  <c r="U43" i="74"/>
  <c r="U59" i="80"/>
  <c r="Z59" i="80"/>
  <c r="Y59" i="80"/>
  <c r="X59" i="80"/>
  <c r="W139" i="79"/>
  <c r="X139" i="79"/>
  <c r="V139" i="79"/>
  <c r="V135" i="82"/>
  <c r="AB56" i="87"/>
  <c r="AB215" i="87" s="1"/>
  <c r="AA214" i="87" s="1"/>
  <c r="R188" i="90"/>
  <c r="W185" i="90"/>
  <c r="AE59" i="72"/>
  <c r="Q145" i="92"/>
  <c r="R145" i="92" s="1"/>
  <c r="V142" i="92"/>
  <c r="T177" i="77"/>
  <c r="V168" i="77"/>
  <c r="Y168" i="77"/>
  <c r="X168" i="77"/>
  <c r="AB59" i="80"/>
  <c r="R107" i="88"/>
  <c r="Q176" i="93"/>
  <c r="V173" i="93"/>
  <c r="AA53" i="99"/>
  <c r="T204" i="75"/>
  <c r="T205" i="75" s="1"/>
  <c r="Y196" i="75"/>
  <c r="V196" i="75"/>
  <c r="AD147" i="80"/>
  <c r="V93" i="82"/>
  <c r="AA56" i="87"/>
  <c r="AA57" i="87" s="1"/>
  <c r="U205" i="87"/>
  <c r="R124" i="81"/>
  <c r="W166" i="76"/>
  <c r="R111" i="79"/>
  <c r="AE117" i="85"/>
  <c r="Y166" i="91"/>
  <c r="Z134" i="88"/>
  <c r="W104" i="76"/>
  <c r="V104" i="76"/>
  <c r="X104" i="76"/>
  <c r="Y104" i="76"/>
  <c r="Z73" i="77"/>
  <c r="Z74" i="77" s="1"/>
  <c r="S102" i="80"/>
  <c r="Y47" i="91"/>
  <c r="Y48" i="91" s="1"/>
  <c r="Q163" i="86"/>
  <c r="U161" i="86"/>
  <c r="AA141" i="92"/>
  <c r="AA179" i="92" s="1"/>
  <c r="Z178" i="92" s="1"/>
  <c r="AI168" i="83"/>
  <c r="AB131" i="76"/>
  <c r="AB175" i="76" s="1"/>
  <c r="AA174" i="76" s="1"/>
  <c r="AC51" i="86"/>
  <c r="V85" i="81"/>
  <c r="Q89" i="81" s="1"/>
  <c r="R89" i="81" s="1"/>
  <c r="AA104" i="84"/>
  <c r="W168" i="87"/>
  <c r="W173" i="97"/>
  <c r="R176" i="97"/>
  <c r="AB44" i="77"/>
  <c r="AB177" i="77" s="1"/>
  <c r="AA176" i="77" s="1"/>
  <c r="W131" i="73"/>
  <c r="T46" i="94"/>
  <c r="AA40" i="97"/>
  <c r="AA41" i="97" s="1"/>
  <c r="Q57" i="99"/>
  <c r="V54" i="99"/>
  <c r="Q141" i="94"/>
  <c r="U139" i="94"/>
  <c r="Q142" i="94"/>
  <c r="V139" i="94"/>
  <c r="AB182" i="97"/>
  <c r="Z153" i="98"/>
  <c r="Z154" i="98" s="1"/>
  <c r="AD77" i="95"/>
  <c r="R153" i="98"/>
  <c r="AB117" i="85"/>
  <c r="AA173" i="88"/>
  <c r="V140" i="97"/>
  <c r="U169" i="83"/>
  <c r="R170" i="83"/>
  <c r="Q105" i="80"/>
  <c r="V103" i="80"/>
  <c r="Y41" i="97"/>
  <c r="X41" i="97"/>
  <c r="R47" i="93"/>
  <c r="Y118" i="85"/>
  <c r="X118" i="85"/>
  <c r="R172" i="83"/>
  <c r="W169" i="83"/>
  <c r="AA53" i="90"/>
  <c r="AA54" i="90" s="1"/>
  <c r="T47" i="91"/>
  <c r="U106" i="97"/>
  <c r="R155" i="81"/>
  <c r="U50" i="85"/>
  <c r="W142" i="92"/>
  <c r="X142" i="92"/>
  <c r="S241" i="72"/>
  <c r="S242" i="72" s="1"/>
  <c r="X232" i="72"/>
  <c r="W232" i="72"/>
  <c r="V232" i="72"/>
  <c r="U232" i="72"/>
  <c r="Q81" i="93"/>
  <c r="R81" i="93" s="1"/>
  <c r="V78" i="93"/>
  <c r="Y134" i="78"/>
  <c r="U132" i="78"/>
  <c r="Z44" i="77"/>
  <c r="Z45" i="77" s="1"/>
  <c r="S168" i="99"/>
  <c r="S169" i="99" s="1"/>
  <c r="W159" i="99"/>
  <c r="X159" i="99"/>
  <c r="W132" i="78"/>
  <c r="AE81" i="85"/>
  <c r="AE196" i="85" s="1"/>
  <c r="T85" i="99"/>
  <c r="Y71" i="73"/>
  <c r="X71" i="73"/>
  <c r="T152" i="96"/>
  <c r="AC50" i="96"/>
  <c r="W141" i="97"/>
  <c r="R144" i="97"/>
  <c r="W51" i="92"/>
  <c r="X51" i="92"/>
  <c r="R173" i="94"/>
  <c r="AA150" i="85"/>
  <c r="AA151" i="85" s="1"/>
  <c r="U185" i="90"/>
  <c r="R186" i="90"/>
  <c r="AB73" i="78"/>
  <c r="AB175" i="78" s="1"/>
  <c r="AA174" i="78" s="1"/>
  <c r="S174" i="91"/>
  <c r="S175" i="91" s="1"/>
  <c r="W166" i="91"/>
  <c r="X166" i="91"/>
  <c r="U166" i="91"/>
  <c r="AA106" i="97"/>
  <c r="AA107" i="97" s="1"/>
  <c r="AI189" i="72"/>
  <c r="AI241" i="72" s="1"/>
  <c r="U51" i="96"/>
  <c r="Q53" i="96"/>
  <c r="X170" i="82"/>
  <c r="Y170" i="82"/>
  <c r="V140" i="93"/>
  <c r="Q143" i="93"/>
  <c r="R143" i="93" s="1"/>
  <c r="AC105" i="74"/>
  <c r="AC179" i="74" s="1"/>
  <c r="Y75" i="79"/>
  <c r="Y76" i="79" s="1"/>
  <c r="AB155" i="81"/>
  <c r="AB198" i="81" s="1"/>
  <c r="Z197" i="81" s="1"/>
  <c r="W51" i="85"/>
  <c r="X51" i="85"/>
  <c r="Y51" i="85"/>
  <c r="T141" i="92"/>
  <c r="X51" i="96"/>
  <c r="W51" i="96"/>
  <c r="U86" i="99"/>
  <c r="Q88" i="99"/>
  <c r="Q193" i="72"/>
  <c r="V190" i="72"/>
  <c r="W228" i="80"/>
  <c r="T173" i="94"/>
  <c r="AB174" i="95"/>
  <c r="V45" i="77"/>
  <c r="W45" i="77"/>
  <c r="X45" i="77"/>
  <c r="Y45" i="77"/>
  <c r="AE124" i="81"/>
  <c r="AE198" i="81" s="1"/>
  <c r="AA133" i="78"/>
  <c r="V40" i="97"/>
  <c r="AA174" i="95"/>
  <c r="T158" i="99"/>
  <c r="V75" i="94"/>
  <c r="Z53" i="99"/>
  <c r="Z54" i="99" s="1"/>
  <c r="Y47" i="79"/>
  <c r="Y48" i="79" s="1"/>
  <c r="Y172" i="93"/>
  <c r="Y173" i="93" s="1"/>
  <c r="Z111" i="94"/>
  <c r="T182" i="97"/>
  <c r="T183" i="97" s="1"/>
  <c r="X86" i="99"/>
  <c r="W86" i="99"/>
  <c r="S179" i="92"/>
  <c r="S180" i="92" s="1"/>
  <c r="X153" i="96"/>
  <c r="W153" i="96"/>
  <c r="AD125" i="89"/>
  <c r="W74" i="77"/>
  <c r="Q77" i="77"/>
  <c r="AA168" i="99"/>
  <c r="V173" i="97"/>
  <c r="R175" i="97"/>
  <c r="AB171" i="84"/>
  <c r="AC178" i="79"/>
  <c r="Z177" i="79" s="1"/>
  <c r="AE214" i="82"/>
  <c r="W149" i="90"/>
  <c r="R152" i="90"/>
  <c r="V106" i="74"/>
  <c r="W106" i="74"/>
  <c r="X106" i="74"/>
  <c r="Y106" i="74"/>
  <c r="S178" i="79"/>
  <c r="S179" i="79" s="1"/>
  <c r="X169" i="79"/>
  <c r="W169" i="79"/>
  <c r="V169" i="79"/>
  <c r="Q87" i="89"/>
  <c r="T86" i="89"/>
  <c r="U76" i="91"/>
  <c r="Q78" i="91"/>
  <c r="V112" i="95"/>
  <c r="X112" i="95"/>
  <c r="W112" i="95"/>
  <c r="U112" i="95"/>
  <c r="S198" i="96"/>
  <c r="S199" i="96" s="1"/>
  <c r="V190" i="96"/>
  <c r="X190" i="96"/>
  <c r="W190" i="96"/>
  <c r="V44" i="76"/>
  <c r="W44" i="76"/>
  <c r="Y44" i="76"/>
  <c r="X44" i="76"/>
  <c r="AC135" i="82"/>
  <c r="AC214" i="82" s="1"/>
  <c r="S95" i="83"/>
  <c r="AC83" i="86"/>
  <c r="AC206" i="86" s="1"/>
  <c r="Z205" i="86" s="1"/>
  <c r="Y124" i="86"/>
  <c r="Y125" i="86" s="1"/>
  <c r="S169" i="74"/>
  <c r="Y74" i="78"/>
  <c r="X74" i="78"/>
  <c r="V74" i="78"/>
  <c r="Q190" i="85"/>
  <c r="V188" i="85"/>
  <c r="AB187" i="85"/>
  <c r="Y141" i="97"/>
  <c r="X107" i="97"/>
  <c r="X141" i="97"/>
  <c r="Y107" i="97"/>
  <c r="Y173" i="97"/>
  <c r="X173" i="97"/>
  <c r="W107" i="97"/>
  <c r="U138" i="74"/>
  <c r="Q139" i="74"/>
  <c r="T71" i="84"/>
  <c r="R73" i="84" s="1"/>
  <c r="T112" i="92"/>
  <c r="AJ241" i="72"/>
  <c r="Q78" i="79"/>
  <c r="U76" i="79"/>
  <c r="Z50" i="85"/>
  <c r="Z51" i="85" s="1"/>
  <c r="Y50" i="96"/>
  <c r="Y51" i="96" s="1"/>
  <c r="R189" i="72"/>
  <c r="X86" i="75"/>
  <c r="V86" i="75"/>
  <c r="Y86" i="75"/>
  <c r="S228" i="80"/>
  <c r="Y173" i="94"/>
  <c r="Y174" i="94" s="1"/>
  <c r="R77" i="93"/>
  <c r="V77" i="88"/>
  <c r="X77" i="88"/>
  <c r="W77" i="88"/>
  <c r="V135" i="91"/>
  <c r="Q138" i="91"/>
  <c r="R120" i="96"/>
  <c r="Q72" i="98"/>
  <c r="Q76" i="98" s="1"/>
  <c r="U70" i="98"/>
  <c r="V133" i="78"/>
  <c r="X133" i="78"/>
  <c r="Y133" i="78"/>
  <c r="V229" i="80"/>
  <c r="Z131" i="73"/>
  <c r="Z139" i="94"/>
  <c r="Y112" i="95"/>
  <c r="AJ168" i="99"/>
  <c r="Q167" i="95"/>
  <c r="T166" i="95"/>
  <c r="Z159" i="99"/>
  <c r="Q140" i="94"/>
  <c r="T139" i="94"/>
  <c r="R112" i="92"/>
  <c r="V77" i="95"/>
  <c r="Y70" i="95"/>
  <c r="Y77" i="95" s="1"/>
  <c r="Y78" i="95" s="1"/>
  <c r="T70" i="98"/>
  <c r="R138" i="95"/>
  <c r="X136" i="83"/>
  <c r="Y136" i="83"/>
  <c r="W136" i="83"/>
  <c r="U50" i="92"/>
  <c r="Z57" i="82"/>
  <c r="Z58" i="82" s="1"/>
  <c r="S180" i="93"/>
  <c r="S181" i="93" s="1"/>
  <c r="U173" i="93"/>
  <c r="W173" i="93"/>
  <c r="Y85" i="99"/>
  <c r="Y86" i="99" s="1"/>
  <c r="Z71" i="73"/>
  <c r="Y152" i="96"/>
  <c r="Y153" i="96" s="1"/>
  <c r="R99" i="98"/>
  <c r="Z124" i="89"/>
  <c r="Q167" i="91"/>
  <c r="T166" i="91"/>
  <c r="Q119" i="89"/>
  <c r="U117" i="89"/>
  <c r="AF204" i="75"/>
  <c r="R161" i="84"/>
  <c r="Q107" i="74"/>
  <c r="U106" i="74"/>
  <c r="AA191" i="80"/>
  <c r="Q154" i="85"/>
  <c r="W151" i="85"/>
  <c r="Y189" i="96"/>
  <c r="Y190" i="96" s="1"/>
  <c r="AA44" i="76"/>
  <c r="Q171" i="77"/>
  <c r="W168" i="77"/>
  <c r="Z169" i="87"/>
  <c r="Y231" i="72"/>
  <c r="Y232" i="72" s="1"/>
  <c r="AA58" i="83"/>
  <c r="AA59" i="83" s="1"/>
  <c r="Z71" i="84"/>
  <c r="Z72" i="84" s="1"/>
  <c r="V166" i="91"/>
  <c r="Q169" i="91"/>
  <c r="Z106" i="77"/>
  <c r="R99" i="72"/>
  <c r="R75" i="79"/>
  <c r="AC174" i="91"/>
  <c r="AB76" i="88"/>
  <c r="AB173" i="88" s="1"/>
  <c r="AF174" i="95"/>
  <c r="X139" i="94"/>
  <c r="W139" i="94"/>
  <c r="W136" i="87"/>
  <c r="X136" i="87"/>
  <c r="V136" i="87"/>
  <c r="Y136" i="87"/>
  <c r="AD50" i="92"/>
  <c r="W78" i="95"/>
  <c r="U78" i="95"/>
  <c r="X78" i="95"/>
  <c r="U57" i="82"/>
  <c r="AA180" i="93"/>
  <c r="S106" i="97"/>
  <c r="AA152" i="96"/>
  <c r="Z89" i="87"/>
  <c r="Z90" i="87" s="1"/>
  <c r="Z46" i="94"/>
  <c r="Z47" i="94" s="1"/>
  <c r="R74" i="98" l="1"/>
  <c r="R75" i="98"/>
  <c r="R71" i="98"/>
  <c r="V94" i="82"/>
  <c r="R96" i="82"/>
  <c r="Q83" i="85"/>
  <c r="U82" i="85"/>
  <c r="Q172" i="95"/>
  <c r="R167" i="95"/>
  <c r="S144" i="97"/>
  <c r="T46" i="98"/>
  <c r="Q47" i="98"/>
  <c r="V46" i="98"/>
  <c r="X46" i="98"/>
  <c r="Q140" i="79"/>
  <c r="T139" i="79"/>
  <c r="Q194" i="80"/>
  <c r="W191" i="80"/>
  <c r="Q137" i="73"/>
  <c r="AA198" i="96"/>
  <c r="Z197" i="96" s="1"/>
  <c r="Q52" i="96"/>
  <c r="T51" i="96"/>
  <c r="Q142" i="87"/>
  <c r="S137" i="87"/>
  <c r="Q118" i="93"/>
  <c r="R179" i="97"/>
  <c r="Q131" i="86"/>
  <c r="R126" i="86"/>
  <c r="T190" i="96"/>
  <c r="Q191" i="96"/>
  <c r="T159" i="99"/>
  <c r="Q160" i="99"/>
  <c r="Q175" i="94"/>
  <c r="T174" i="94"/>
  <c r="Q48" i="94"/>
  <c r="T47" i="94"/>
  <c r="R91" i="90"/>
  <c r="S86" i="90" s="1"/>
  <c r="R137" i="83"/>
  <c r="U136" i="83"/>
  <c r="S88" i="90"/>
  <c r="S45" i="73"/>
  <c r="Q50" i="73"/>
  <c r="R79" i="97"/>
  <c r="S76" i="97" s="1"/>
  <c r="Q88" i="81"/>
  <c r="R88" i="81" s="1"/>
  <c r="U86" i="81"/>
  <c r="U125" i="81"/>
  <c r="Q127" i="81"/>
  <c r="R127" i="81" s="1"/>
  <c r="V96" i="83"/>
  <c r="R98" i="83"/>
  <c r="S151" i="90"/>
  <c r="R72" i="98"/>
  <c r="S170" i="83"/>
  <c r="R175" i="83"/>
  <c r="R155" i="90"/>
  <c r="S150" i="90" s="1"/>
  <c r="R104" i="98"/>
  <c r="R103" i="98"/>
  <c r="R105" i="98"/>
  <c r="Z172" i="88"/>
  <c r="Q110" i="76"/>
  <c r="S105" i="76"/>
  <c r="R169" i="91"/>
  <c r="Z179" i="93"/>
  <c r="R59" i="82"/>
  <c r="U58" i="82"/>
  <c r="Q112" i="74"/>
  <c r="S107" i="74"/>
  <c r="AB196" i="85"/>
  <c r="AA195" i="85" s="1"/>
  <c r="W229" i="80"/>
  <c r="Q232" i="80"/>
  <c r="Q134" i="78"/>
  <c r="U133" i="78"/>
  <c r="Q45" i="74"/>
  <c r="U44" i="74"/>
  <c r="Q89" i="75"/>
  <c r="W86" i="75"/>
  <c r="Q96" i="87"/>
  <c r="S62" i="80"/>
  <c r="Q178" i="93"/>
  <c r="R177" i="93" s="1"/>
  <c r="Q175" i="87"/>
  <c r="Q76" i="94"/>
  <c r="T75" i="94"/>
  <c r="Q127" i="96"/>
  <c r="R122" i="96"/>
  <c r="R59" i="90"/>
  <c r="S55" i="90"/>
  <c r="S59" i="90" s="1"/>
  <c r="Q176" i="74"/>
  <c r="S171" i="74"/>
  <c r="AA178" i="74"/>
  <c r="Z167" i="99"/>
  <c r="Q114" i="92"/>
  <c r="T113" i="92"/>
  <c r="V41" i="97"/>
  <c r="R43" i="97"/>
  <c r="Q154" i="96"/>
  <c r="T153" i="96"/>
  <c r="AA181" i="97"/>
  <c r="Q63" i="87"/>
  <c r="S58" i="87" s="1"/>
  <c r="R100" i="82"/>
  <c r="S95" i="82" s="1"/>
  <c r="Q170" i="78"/>
  <c r="W167" i="78"/>
  <c r="R122" i="90"/>
  <c r="W121" i="90"/>
  <c r="U121" i="90"/>
  <c r="Q126" i="81"/>
  <c r="T125" i="81"/>
  <c r="U126" i="75"/>
  <c r="Q127" i="75"/>
  <c r="R157" i="81"/>
  <c r="R102" i="98"/>
  <c r="Q166" i="73"/>
  <c r="U165" i="73"/>
  <c r="S53" i="75"/>
  <c r="Q58" i="75"/>
  <c r="S172" i="82"/>
  <c r="Q145" i="93"/>
  <c r="R141" i="93" s="1"/>
  <c r="Q154" i="72"/>
  <c r="R149" i="72" s="1"/>
  <c r="W169" i="87"/>
  <c r="Q172" i="87"/>
  <c r="Q119" i="85"/>
  <c r="U118" i="85"/>
  <c r="R73" i="98"/>
  <c r="U196" i="75"/>
  <c r="Q197" i="75"/>
  <c r="AA171" i="84"/>
  <c r="Z170" i="84" s="1"/>
  <c r="S172" i="83"/>
  <c r="Q81" i="95"/>
  <c r="V78" i="95"/>
  <c r="R78" i="84"/>
  <c r="Q92" i="89"/>
  <c r="R91" i="89" s="1"/>
  <c r="R87" i="89"/>
  <c r="R92" i="89" s="1"/>
  <c r="S193" i="80"/>
  <c r="Q197" i="80"/>
  <c r="U100" i="73"/>
  <c r="Q101" i="73"/>
  <c r="R42" i="97"/>
  <c r="U41" i="97"/>
  <c r="T78" i="95"/>
  <c r="Q79" i="95"/>
  <c r="R60" i="83"/>
  <c r="U59" i="83"/>
  <c r="T76" i="79"/>
  <c r="Q77" i="79"/>
  <c r="Z183" i="94"/>
  <c r="T109" i="91"/>
  <c r="Q110" i="91"/>
  <c r="Q113" i="95"/>
  <c r="T112" i="95"/>
  <c r="V205" i="82"/>
  <c r="R207" i="82"/>
  <c r="Q90" i="96"/>
  <c r="R85" i="96" s="1"/>
  <c r="Q49" i="91"/>
  <c r="T48" i="91"/>
  <c r="Q133" i="76"/>
  <c r="U132" i="76"/>
  <c r="Q110" i="78"/>
  <c r="S105" i="78"/>
  <c r="AB236" i="80"/>
  <c r="W133" i="78"/>
  <c r="Q136" i="78"/>
  <c r="R143" i="97"/>
  <c r="V141" i="97"/>
  <c r="Q79" i="74"/>
  <c r="Q174" i="77"/>
  <c r="U51" i="85"/>
  <c r="Q52" i="85"/>
  <c r="S176" i="97"/>
  <c r="R88" i="89"/>
  <c r="U45" i="78"/>
  <c r="Q46" i="78"/>
  <c r="Q110" i="80"/>
  <c r="S106" i="80" s="1"/>
  <c r="S142" i="97"/>
  <c r="R147" i="97"/>
  <c r="Q113" i="88"/>
  <c r="R109" i="88"/>
  <c r="R113" i="88" s="1"/>
  <c r="Q53" i="86"/>
  <c r="T52" i="86"/>
  <c r="Q161" i="75"/>
  <c r="U160" i="75"/>
  <c r="Q163" i="75"/>
  <c r="W160" i="75"/>
  <c r="Q170" i="79"/>
  <c r="T169" i="79"/>
  <c r="Q158" i="81"/>
  <c r="R158" i="81" s="1"/>
  <c r="U156" i="81"/>
  <c r="Q92" i="81"/>
  <c r="R87" i="81"/>
  <c r="R92" i="81" s="1"/>
  <c r="Q238" i="72"/>
  <c r="R233" i="72"/>
  <c r="Q112" i="77"/>
  <c r="S107" i="77"/>
  <c r="Q172" i="91"/>
  <c r="R167" i="91"/>
  <c r="T139" i="95"/>
  <c r="Q140" i="95"/>
  <c r="Q144" i="74"/>
  <c r="S139" i="74" s="1"/>
  <c r="S171" i="77"/>
  <c r="Q145" i="94"/>
  <c r="R142" i="94" s="1"/>
  <c r="R140" i="94"/>
  <c r="T86" i="99"/>
  <c r="Q87" i="99"/>
  <c r="U107" i="97"/>
  <c r="R108" i="97"/>
  <c r="Q207" i="87"/>
  <c r="U206" i="87"/>
  <c r="V136" i="82"/>
  <c r="R138" i="82"/>
  <c r="R142" i="82" s="1"/>
  <c r="Q80" i="78"/>
  <c r="S75" i="78" s="1"/>
  <c r="S61" i="80"/>
  <c r="Q66" i="80"/>
  <c r="Q171" i="88"/>
  <c r="R166" i="88"/>
  <c r="R171" i="88" s="1"/>
  <c r="Q150" i="80"/>
  <c r="V148" i="80"/>
  <c r="Q58" i="89"/>
  <c r="R57" i="89" s="1"/>
  <c r="AD174" i="95"/>
  <c r="Z173" i="95" s="1"/>
  <c r="Q50" i="95"/>
  <c r="T49" i="95"/>
  <c r="R187" i="90"/>
  <c r="V185" i="90"/>
  <c r="AA213" i="82"/>
  <c r="V159" i="99"/>
  <c r="Q162" i="99"/>
  <c r="Q140" i="88"/>
  <c r="R136" i="88"/>
  <c r="R140" i="88" s="1"/>
  <c r="T48" i="88"/>
  <c r="Q49" i="88"/>
  <c r="T161" i="86"/>
  <c r="Q162" i="86"/>
  <c r="R101" i="98"/>
  <c r="R106" i="98" s="1"/>
  <c r="Q82" i="91"/>
  <c r="R77" i="91"/>
  <c r="Q123" i="89"/>
  <c r="R122" i="89" s="1"/>
  <c r="R141" i="94"/>
  <c r="T80" i="92"/>
  <c r="Q81" i="92"/>
  <c r="S76" i="74"/>
  <c r="T190" i="72"/>
  <c r="Q191" i="72"/>
  <c r="U77" i="88"/>
  <c r="Q79" i="88"/>
  <c r="Q82" i="88" s="1"/>
  <c r="S97" i="82"/>
  <c r="Q72" i="73"/>
  <c r="U71" i="73"/>
  <c r="S171" i="83"/>
  <c r="Q117" i="79"/>
  <c r="R116" i="79" s="1"/>
  <c r="R190" i="81"/>
  <c r="R195" i="81" s="1"/>
  <c r="Q195" i="81"/>
  <c r="Q79" i="93"/>
  <c r="T78" i="93"/>
  <c r="Z240" i="72"/>
  <c r="Q53" i="92"/>
  <c r="U51" i="92"/>
  <c r="Q136" i="91"/>
  <c r="T135" i="91"/>
  <c r="Q137" i="77"/>
  <c r="U136" i="77"/>
  <c r="Q45" i="76"/>
  <c r="U44" i="76"/>
  <c r="Q87" i="75"/>
  <c r="U86" i="75"/>
  <c r="R128" i="98"/>
  <c r="R129" i="98"/>
  <c r="R126" i="98"/>
  <c r="Q53" i="79"/>
  <c r="R52" i="79" s="1"/>
  <c r="R49" i="79"/>
  <c r="R176" i="82"/>
  <c r="S171" i="82"/>
  <c r="Q177" i="92"/>
  <c r="R173" i="92"/>
  <c r="Q160" i="98"/>
  <c r="T60" i="72"/>
  <c r="Q61" i="72"/>
  <c r="Q189" i="85"/>
  <c r="U188" i="85"/>
  <c r="Q51" i="77"/>
  <c r="S46" i="77"/>
  <c r="R125" i="98"/>
  <c r="Q203" i="86"/>
  <c r="Q85" i="86"/>
  <c r="T84" i="86"/>
  <c r="Q132" i="99"/>
  <c r="R127" i="99" s="1"/>
  <c r="Q143" i="92"/>
  <c r="T142" i="92"/>
  <c r="Q60" i="99"/>
  <c r="S168" i="78"/>
  <c r="Q173" i="78"/>
  <c r="Q73" i="76"/>
  <c r="U72" i="76"/>
  <c r="Q120" i="85"/>
  <c r="V118" i="85"/>
  <c r="Q167" i="76"/>
  <c r="U166" i="76"/>
  <c r="Q75" i="77"/>
  <c r="U74" i="77"/>
  <c r="T48" i="93"/>
  <c r="Q49" i="93"/>
  <c r="R151" i="72"/>
  <c r="T100" i="72"/>
  <c r="Q101" i="72"/>
  <c r="Q117" i="94"/>
  <c r="AA172" i="73"/>
  <c r="Q59" i="81"/>
  <c r="R55" i="81"/>
  <c r="R59" i="81" s="1"/>
  <c r="Q157" i="85"/>
  <c r="S154" i="85" s="1"/>
  <c r="R154" i="72" l="1"/>
  <c r="S155" i="90"/>
  <c r="R81" i="88"/>
  <c r="R78" i="88"/>
  <c r="S139" i="82"/>
  <c r="S140" i="82"/>
  <c r="S141" i="82"/>
  <c r="S137" i="82"/>
  <c r="Q212" i="87"/>
  <c r="R202" i="86"/>
  <c r="R201" i="86"/>
  <c r="Q196" i="72"/>
  <c r="R191" i="72"/>
  <c r="Q154" i="80"/>
  <c r="Q145" i="95"/>
  <c r="R140" i="95" s="1"/>
  <c r="R130" i="98"/>
  <c r="S52" i="85"/>
  <c r="Q57" i="85"/>
  <c r="R59" i="99"/>
  <c r="R58" i="99"/>
  <c r="R56" i="99"/>
  <c r="R177" i="92"/>
  <c r="R110" i="91"/>
  <c r="Q115" i="91"/>
  <c r="R47" i="97"/>
  <c r="S42" i="97"/>
  <c r="S177" i="97"/>
  <c r="S178" i="97"/>
  <c r="S135" i="73"/>
  <c r="S136" i="73"/>
  <c r="S133" i="73"/>
  <c r="S134" i="73"/>
  <c r="Q80" i="77"/>
  <c r="S75" i="77" s="1"/>
  <c r="R55" i="99"/>
  <c r="S47" i="77"/>
  <c r="S51" i="77" s="1"/>
  <c r="S48" i="77"/>
  <c r="S49" i="77"/>
  <c r="S50" i="77"/>
  <c r="R176" i="92"/>
  <c r="R174" i="92"/>
  <c r="R113" i="79"/>
  <c r="Q85" i="92"/>
  <c r="R81" i="92"/>
  <c r="R162" i="86"/>
  <c r="Q167" i="86"/>
  <c r="Q55" i="95"/>
  <c r="R50" i="95" s="1"/>
  <c r="S65" i="80"/>
  <c r="S63" i="80"/>
  <c r="S64" i="80"/>
  <c r="S60" i="80"/>
  <c r="R54" i="89"/>
  <c r="S145" i="97"/>
  <c r="S146" i="97"/>
  <c r="Q106" i="73"/>
  <c r="S101" i="73" s="1"/>
  <c r="Q162" i="81"/>
  <c r="S95" i="87"/>
  <c r="S92" i="87"/>
  <c r="S94" i="87"/>
  <c r="S93" i="87"/>
  <c r="R115" i="93"/>
  <c r="R116" i="93"/>
  <c r="R117" i="93"/>
  <c r="R80" i="91"/>
  <c r="R81" i="91"/>
  <c r="R79" i="91"/>
  <c r="S107" i="78"/>
  <c r="S106" i="78"/>
  <c r="S110" i="78" s="1"/>
  <c r="S108" i="78"/>
  <c r="S109" i="78"/>
  <c r="R127" i="90"/>
  <c r="Q142" i="77"/>
  <c r="R191" i="90"/>
  <c r="R119" i="89"/>
  <c r="S147" i="97"/>
  <c r="S170" i="77"/>
  <c r="S172" i="77"/>
  <c r="S173" i="77"/>
  <c r="S133" i="76"/>
  <c r="Q138" i="76"/>
  <c r="R150" i="72"/>
  <c r="R152" i="72"/>
  <c r="R153" i="72"/>
  <c r="S170" i="78"/>
  <c r="S91" i="87"/>
  <c r="S75" i="97"/>
  <c r="S152" i="90"/>
  <c r="R114" i="93"/>
  <c r="S45" i="76"/>
  <c r="Q50" i="76"/>
  <c r="R171" i="91"/>
  <c r="R170" i="91"/>
  <c r="R168" i="91"/>
  <c r="R162" i="81"/>
  <c r="S43" i="97"/>
  <c r="R114" i="79"/>
  <c r="S167" i="76"/>
  <c r="Q172" i="76"/>
  <c r="Q147" i="92"/>
  <c r="R143" i="92"/>
  <c r="S175" i="82"/>
  <c r="S174" i="82"/>
  <c r="S173" i="82"/>
  <c r="S176" i="82" s="1"/>
  <c r="R87" i="96"/>
  <c r="Q53" i="88"/>
  <c r="R49" i="88"/>
  <c r="S175" i="97"/>
  <c r="Q174" i="79"/>
  <c r="R170" i="79"/>
  <c r="S169" i="77"/>
  <c r="S174" i="77" s="1"/>
  <c r="R200" i="86"/>
  <c r="Q118" i="92"/>
  <c r="R126" i="96"/>
  <c r="R125" i="96"/>
  <c r="R123" i="96"/>
  <c r="R127" i="96" s="1"/>
  <c r="R124" i="96"/>
  <c r="R78" i="91"/>
  <c r="S194" i="80"/>
  <c r="R171" i="95"/>
  <c r="R168" i="95"/>
  <c r="R169" i="95"/>
  <c r="R172" i="95" s="1"/>
  <c r="R170" i="95"/>
  <c r="S155" i="85"/>
  <c r="S156" i="85"/>
  <c r="S153" i="85"/>
  <c r="R159" i="98"/>
  <c r="R158" i="98"/>
  <c r="R157" i="98"/>
  <c r="R156" i="98"/>
  <c r="Q58" i="86"/>
  <c r="R53" i="86" s="1"/>
  <c r="S104" i="80"/>
  <c r="S110" i="80" s="1"/>
  <c r="S108" i="80"/>
  <c r="S109" i="80"/>
  <c r="S107" i="80"/>
  <c r="S75" i="74"/>
  <c r="S77" i="74"/>
  <c r="S78" i="74"/>
  <c r="Q54" i="91"/>
  <c r="R49" i="91" s="1"/>
  <c r="R77" i="79"/>
  <c r="Q81" i="79"/>
  <c r="S195" i="80"/>
  <c r="S192" i="80"/>
  <c r="S197" i="80" s="1"/>
  <c r="S196" i="80"/>
  <c r="R144" i="93"/>
  <c r="R142" i="93"/>
  <c r="R145" i="93" s="1"/>
  <c r="Q132" i="75"/>
  <c r="S127" i="75"/>
  <c r="S99" i="82"/>
  <c r="S98" i="82"/>
  <c r="R57" i="99"/>
  <c r="S108" i="74"/>
  <c r="S112" i="74" s="1"/>
  <c r="S111" i="74"/>
  <c r="S109" i="74"/>
  <c r="S110" i="74"/>
  <c r="R199" i="86"/>
  <c r="S141" i="87"/>
  <c r="S139" i="87"/>
  <c r="S142" i="87" s="1"/>
  <c r="S138" i="87"/>
  <c r="S140" i="87"/>
  <c r="Q92" i="99"/>
  <c r="R114" i="94"/>
  <c r="R116" i="94"/>
  <c r="R115" i="94"/>
  <c r="R113" i="94"/>
  <c r="S120" i="85"/>
  <c r="Q194" i="85"/>
  <c r="S189" i="85" s="1"/>
  <c r="Q77" i="73"/>
  <c r="S72" i="73" s="1"/>
  <c r="S138" i="82"/>
  <c r="R144" i="94"/>
  <c r="R143" i="94"/>
  <c r="R145" i="94" s="1"/>
  <c r="S110" i="77"/>
  <c r="S112" i="77" s="1"/>
  <c r="S111" i="77"/>
  <c r="S108" i="77"/>
  <c r="S163" i="75"/>
  <c r="S105" i="80"/>
  <c r="S74" i="74"/>
  <c r="R142" i="83"/>
  <c r="S137" i="83"/>
  <c r="S87" i="90"/>
  <c r="S91" i="90" s="1"/>
  <c r="Q144" i="79"/>
  <c r="R140" i="79"/>
  <c r="Q88" i="85"/>
  <c r="S83" i="85"/>
  <c r="S174" i="87"/>
  <c r="S171" i="87"/>
  <c r="S173" i="87"/>
  <c r="R172" i="91"/>
  <c r="Q141" i="91"/>
  <c r="R136" i="91"/>
  <c r="S78" i="78"/>
  <c r="S79" i="78"/>
  <c r="S76" i="78"/>
  <c r="S80" i="78" s="1"/>
  <c r="S77" i="78"/>
  <c r="R191" i="96"/>
  <c r="Q196" i="96"/>
  <c r="S96" i="82"/>
  <c r="S100" i="82" s="1"/>
  <c r="R112" i="94"/>
  <c r="R129" i="99"/>
  <c r="R130" i="99"/>
  <c r="R131" i="99"/>
  <c r="R128" i="99"/>
  <c r="R132" i="99" s="1"/>
  <c r="R89" i="96"/>
  <c r="R88" i="96"/>
  <c r="Q202" i="75"/>
  <c r="S197" i="75"/>
  <c r="S61" i="87"/>
  <c r="S62" i="87"/>
  <c r="S60" i="87"/>
  <c r="S59" i="87"/>
  <c r="S63" i="87" s="1"/>
  <c r="R86" i="96"/>
  <c r="R90" i="96" s="1"/>
  <c r="R64" i="82"/>
  <c r="S59" i="82"/>
  <c r="S153" i="90"/>
  <c r="S154" i="90"/>
  <c r="Q56" i="92"/>
  <c r="Q106" i="72"/>
  <c r="R101" i="72"/>
  <c r="Q78" i="76"/>
  <c r="Q66" i="72"/>
  <c r="R79" i="88"/>
  <c r="R118" i="89"/>
  <c r="R123" i="89" s="1"/>
  <c r="R53" i="89"/>
  <c r="R58" i="89" s="1"/>
  <c r="R237" i="72"/>
  <c r="R236" i="72"/>
  <c r="R235" i="72"/>
  <c r="R234" i="72"/>
  <c r="R238" i="72" s="1"/>
  <c r="Q166" i="75"/>
  <c r="Q51" i="78"/>
  <c r="S46" i="78"/>
  <c r="S143" i="97"/>
  <c r="S109" i="77"/>
  <c r="R65" i="83"/>
  <c r="S60" i="83"/>
  <c r="S56" i="75"/>
  <c r="S54" i="75"/>
  <c r="S58" i="75" s="1"/>
  <c r="S55" i="75"/>
  <c r="S57" i="75"/>
  <c r="R176" i="93"/>
  <c r="Q81" i="94"/>
  <c r="R76" i="94" s="1"/>
  <c r="S173" i="83"/>
  <c r="S174" i="83"/>
  <c r="S89" i="90"/>
  <c r="S90" i="90"/>
  <c r="Q57" i="96"/>
  <c r="R52" i="96"/>
  <c r="Q90" i="86"/>
  <c r="R85" i="86"/>
  <c r="R79" i="95"/>
  <c r="Q84" i="95"/>
  <c r="R81" i="95" s="1"/>
  <c r="Q50" i="74"/>
  <c r="S175" i="83"/>
  <c r="S140" i="74"/>
  <c r="S144" i="74" s="1"/>
  <c r="S143" i="74"/>
  <c r="S142" i="74"/>
  <c r="R113" i="97"/>
  <c r="S108" i="97" s="1"/>
  <c r="Q130" i="81"/>
  <c r="R126" i="81"/>
  <c r="R130" i="81" s="1"/>
  <c r="S173" i="74"/>
  <c r="S175" i="74"/>
  <c r="S172" i="74"/>
  <c r="S176" i="74" s="1"/>
  <c r="S174" i="74"/>
  <c r="S170" i="87"/>
  <c r="S78" i="97"/>
  <c r="S77" i="97"/>
  <c r="Q53" i="94"/>
  <c r="R129" i="86"/>
  <c r="R128" i="86"/>
  <c r="R130" i="86"/>
  <c r="R127" i="86"/>
  <c r="R131" i="86" s="1"/>
  <c r="R211" i="82"/>
  <c r="S152" i="85"/>
  <c r="S157" i="85" s="1"/>
  <c r="Q53" i="93"/>
  <c r="R49" i="93"/>
  <c r="S171" i="78"/>
  <c r="S172" i="78"/>
  <c r="S169" i="78"/>
  <c r="S173" i="78" s="1"/>
  <c r="R198" i="86"/>
  <c r="R203" i="86" s="1"/>
  <c r="R155" i="98"/>
  <c r="Q92" i="75"/>
  <c r="S89" i="75" s="1"/>
  <c r="R50" i="79"/>
  <c r="R53" i="79" s="1"/>
  <c r="Q124" i="85"/>
  <c r="S119" i="85" s="1"/>
  <c r="Q171" i="73"/>
  <c r="S166" i="73"/>
  <c r="R102" i="83"/>
  <c r="S98" i="83" s="1"/>
  <c r="R174" i="93"/>
  <c r="R178" i="93" s="1"/>
  <c r="Q139" i="78"/>
  <c r="S136" i="78" s="1"/>
  <c r="S108" i="76"/>
  <c r="S109" i="76"/>
  <c r="S110" i="76" s="1"/>
  <c r="S107" i="76"/>
  <c r="S106" i="76"/>
  <c r="S74" i="97"/>
  <c r="S141" i="74"/>
  <c r="Q52" i="98"/>
  <c r="R47" i="98"/>
  <c r="Q83" i="93"/>
  <c r="R79" i="93"/>
  <c r="Q118" i="95"/>
  <c r="R113" i="95"/>
  <c r="S172" i="87"/>
  <c r="R154" i="96"/>
  <c r="Q159" i="96"/>
  <c r="Q235" i="80"/>
  <c r="S48" i="73"/>
  <c r="S49" i="73"/>
  <c r="S47" i="73"/>
  <c r="S46" i="73"/>
  <c r="S50" i="73" s="1"/>
  <c r="Q180" i="94"/>
  <c r="R175" i="94" s="1"/>
  <c r="S174" i="97"/>
  <c r="S179" i="97" s="1"/>
  <c r="S132" i="73"/>
  <c r="S137" i="73" s="1"/>
  <c r="R82" i="91"/>
  <c r="Q165" i="99"/>
  <c r="R162" i="99" s="1"/>
  <c r="S106" i="73" l="1"/>
  <c r="R55" i="92"/>
  <c r="R52" i="92"/>
  <c r="R52" i="98"/>
  <c r="R56" i="96"/>
  <c r="R55" i="96"/>
  <c r="R53" i="96"/>
  <c r="R54" i="96"/>
  <c r="R57" i="96" s="1"/>
  <c r="R60" i="99"/>
  <c r="R49" i="98"/>
  <c r="R50" i="98"/>
  <c r="R51" i="98"/>
  <c r="R48" i="98"/>
  <c r="S64" i="82"/>
  <c r="R91" i="99"/>
  <c r="R90" i="99"/>
  <c r="R89" i="99"/>
  <c r="R88" i="99"/>
  <c r="R173" i="79"/>
  <c r="R171" i="79"/>
  <c r="S96" i="87"/>
  <c r="R166" i="86"/>
  <c r="R165" i="86"/>
  <c r="R163" i="86"/>
  <c r="R167" i="86" s="1"/>
  <c r="R164" i="86"/>
  <c r="S149" i="80"/>
  <c r="S153" i="80"/>
  <c r="S152" i="80"/>
  <c r="S151" i="80"/>
  <c r="R117" i="92"/>
  <c r="R115" i="92"/>
  <c r="R50" i="94"/>
  <c r="R52" i="94"/>
  <c r="R51" i="94"/>
  <c r="R49" i="94"/>
  <c r="S200" i="75"/>
  <c r="S198" i="75"/>
  <c r="S199" i="75"/>
  <c r="S202" i="75" s="1"/>
  <c r="S201" i="75"/>
  <c r="S169" i="73"/>
  <c r="S170" i="73"/>
  <c r="S168" i="73"/>
  <c r="S167" i="73"/>
  <c r="S171" i="73" s="1"/>
  <c r="R50" i="93"/>
  <c r="R52" i="93"/>
  <c r="R53" i="93" s="1"/>
  <c r="S62" i="83"/>
  <c r="S64" i="83"/>
  <c r="S63" i="83"/>
  <c r="S61" i="83"/>
  <c r="S65" i="83" s="1"/>
  <c r="S175" i="87"/>
  <c r="S61" i="82"/>
  <c r="S62" i="82"/>
  <c r="S63" i="82"/>
  <c r="S60" i="82"/>
  <c r="R143" i="79"/>
  <c r="R141" i="79"/>
  <c r="R144" i="79" s="1"/>
  <c r="R87" i="99"/>
  <c r="S189" i="90"/>
  <c r="S190" i="90"/>
  <c r="S188" i="90"/>
  <c r="S186" i="90"/>
  <c r="S191" i="90" s="1"/>
  <c r="S78" i="77"/>
  <c r="S79" i="77"/>
  <c r="S76" i="77"/>
  <c r="S80" i="77" s="1"/>
  <c r="S77" i="77"/>
  <c r="S150" i="80"/>
  <c r="S138" i="76"/>
  <c r="S210" i="87"/>
  <c r="S209" i="87"/>
  <c r="R115" i="95"/>
  <c r="R116" i="95"/>
  <c r="R117" i="95"/>
  <c r="R114" i="95"/>
  <c r="R118" i="95" s="1"/>
  <c r="R102" i="72"/>
  <c r="R104" i="72"/>
  <c r="R105" i="72"/>
  <c r="R103" i="72"/>
  <c r="R88" i="86"/>
  <c r="R89" i="86"/>
  <c r="R86" i="86"/>
  <c r="R87" i="86"/>
  <c r="R90" i="86" s="1"/>
  <c r="R82" i="93"/>
  <c r="R83" i="93" s="1"/>
  <c r="R80" i="93"/>
  <c r="S171" i="76"/>
  <c r="S170" i="76"/>
  <c r="S168" i="76"/>
  <c r="S169" i="76"/>
  <c r="R51" i="91"/>
  <c r="R54" i="91" s="1"/>
  <c r="R52" i="91"/>
  <c r="R53" i="91"/>
  <c r="R50" i="91"/>
  <c r="S233" i="80"/>
  <c r="S231" i="80"/>
  <c r="S235" i="80" s="1"/>
  <c r="S123" i="85"/>
  <c r="S122" i="85"/>
  <c r="S121" i="85"/>
  <c r="S124" i="85" s="1"/>
  <c r="S140" i="77"/>
  <c r="S141" i="77"/>
  <c r="S138" i="77"/>
  <c r="S139" i="77"/>
  <c r="S103" i="73"/>
  <c r="S104" i="73"/>
  <c r="S105" i="73"/>
  <c r="S102" i="73"/>
  <c r="S125" i="90"/>
  <c r="S124" i="90"/>
  <c r="S126" i="90"/>
  <c r="S123" i="90"/>
  <c r="R48" i="94"/>
  <c r="R53" i="94" s="1"/>
  <c r="S172" i="76"/>
  <c r="S232" i="80"/>
  <c r="S208" i="82"/>
  <c r="S209" i="82"/>
  <c r="S210" i="82"/>
  <c r="S206" i="82"/>
  <c r="S49" i="74"/>
  <c r="S47" i="74"/>
  <c r="S48" i="74"/>
  <c r="S46" i="74"/>
  <c r="S51" i="78"/>
  <c r="R62" i="72"/>
  <c r="R65" i="72"/>
  <c r="R64" i="72"/>
  <c r="R63" i="72"/>
  <c r="R117" i="94"/>
  <c r="R140" i="91"/>
  <c r="R139" i="91"/>
  <c r="R137" i="91"/>
  <c r="R138" i="91"/>
  <c r="S128" i="75"/>
  <c r="S132" i="75" s="1"/>
  <c r="S129" i="75"/>
  <c r="S130" i="75"/>
  <c r="S131" i="75"/>
  <c r="R52" i="88"/>
  <c r="R50" i="88"/>
  <c r="R53" i="88" s="1"/>
  <c r="S137" i="77"/>
  <c r="R84" i="92"/>
  <c r="R85" i="92" s="1"/>
  <c r="R82" i="92"/>
  <c r="R195" i="72"/>
  <c r="R194" i="72"/>
  <c r="R192" i="72"/>
  <c r="R193" i="72"/>
  <c r="R196" i="72" s="1"/>
  <c r="S134" i="78"/>
  <c r="S139" i="78" s="1"/>
  <c r="S88" i="85"/>
  <c r="S87" i="85"/>
  <c r="S86" i="85"/>
  <c r="S84" i="85"/>
  <c r="S85" i="85"/>
  <c r="R174" i="79"/>
  <c r="R163" i="99"/>
  <c r="R164" i="99"/>
  <c r="R161" i="99"/>
  <c r="S79" i="97"/>
  <c r="R141" i="91"/>
  <c r="R160" i="99"/>
  <c r="R157" i="96"/>
  <c r="R156" i="96"/>
  <c r="R155" i="96"/>
  <c r="R159" i="96" s="1"/>
  <c r="S87" i="75"/>
  <c r="S45" i="74"/>
  <c r="S48" i="78"/>
  <c r="S50" i="78"/>
  <c r="S47" i="78"/>
  <c r="S49" i="78"/>
  <c r="R61" i="72"/>
  <c r="S139" i="83"/>
  <c r="S140" i="83"/>
  <c r="S141" i="83"/>
  <c r="S138" i="83"/>
  <c r="S142" i="83" s="1"/>
  <c r="S76" i="73"/>
  <c r="S75" i="73"/>
  <c r="S73" i="73"/>
  <c r="S77" i="73" s="1"/>
  <c r="S74" i="73"/>
  <c r="R117" i="79"/>
  <c r="S135" i="78"/>
  <c r="S137" i="78"/>
  <c r="S138" i="78"/>
  <c r="R178" i="94"/>
  <c r="R179" i="94"/>
  <c r="R177" i="94"/>
  <c r="R176" i="94"/>
  <c r="R180" i="94" s="1"/>
  <c r="R79" i="94"/>
  <c r="R80" i="94"/>
  <c r="R78" i="94"/>
  <c r="R77" i="94"/>
  <c r="R81" i="94" s="1"/>
  <c r="S162" i="75"/>
  <c r="S164" i="75"/>
  <c r="S165" i="75"/>
  <c r="S76" i="76"/>
  <c r="S74" i="76"/>
  <c r="S77" i="76"/>
  <c r="S75" i="76"/>
  <c r="R82" i="88"/>
  <c r="S88" i="75"/>
  <c r="S91" i="75"/>
  <c r="S90" i="75"/>
  <c r="R160" i="98"/>
  <c r="R82" i="95"/>
  <c r="R80" i="95"/>
  <c r="R84" i="95" s="1"/>
  <c r="R83" i="95"/>
  <c r="S161" i="75"/>
  <c r="S73" i="76"/>
  <c r="R193" i="96"/>
  <c r="R194" i="96"/>
  <c r="R196" i="96" s="1"/>
  <c r="R192" i="96"/>
  <c r="S79" i="74"/>
  <c r="S193" i="85"/>
  <c r="S192" i="85"/>
  <c r="S191" i="85"/>
  <c r="S190" i="85"/>
  <c r="S194" i="85" s="1"/>
  <c r="S207" i="82"/>
  <c r="S49" i="76"/>
  <c r="S48" i="76"/>
  <c r="S47" i="76"/>
  <c r="S46" i="76"/>
  <c r="S50" i="76" s="1"/>
  <c r="S134" i="76"/>
  <c r="S137" i="76"/>
  <c r="S136" i="76"/>
  <c r="S135" i="76"/>
  <c r="S122" i="90"/>
  <c r="S66" i="80"/>
  <c r="S54" i="85"/>
  <c r="S55" i="85"/>
  <c r="S56" i="85"/>
  <c r="S53" i="85"/>
  <c r="S57" i="85" s="1"/>
  <c r="S207" i="87"/>
  <c r="R114" i="92"/>
  <c r="R118" i="92" s="1"/>
  <c r="S187" i="90"/>
  <c r="R53" i="92"/>
  <c r="R80" i="79"/>
  <c r="R78" i="79"/>
  <c r="R81" i="79" s="1"/>
  <c r="R146" i="92"/>
  <c r="R147" i="92" s="1"/>
  <c r="R144" i="92"/>
  <c r="R118" i="93"/>
  <c r="S46" i="97"/>
  <c r="S44" i="97"/>
  <c r="S45" i="97"/>
  <c r="S47" i="97" s="1"/>
  <c r="S142" i="82"/>
  <c r="R55" i="86"/>
  <c r="R56" i="86"/>
  <c r="R57" i="86"/>
  <c r="R54" i="86"/>
  <c r="R58" i="86" s="1"/>
  <c r="R114" i="91"/>
  <c r="R112" i="91"/>
  <c r="R113" i="91"/>
  <c r="R111" i="91"/>
  <c r="R115" i="91" s="1"/>
  <c r="R106" i="72"/>
  <c r="S110" i="97"/>
  <c r="S111" i="97"/>
  <c r="S112" i="97"/>
  <c r="S109" i="97"/>
  <c r="S113" i="97" s="1"/>
  <c r="S101" i="83"/>
  <c r="S100" i="83"/>
  <c r="S97" i="83"/>
  <c r="S99" i="83"/>
  <c r="R51" i="95"/>
  <c r="R55" i="95" s="1"/>
  <c r="R54" i="95"/>
  <c r="R53" i="95"/>
  <c r="R52" i="95"/>
  <c r="R143" i="95"/>
  <c r="R141" i="95"/>
  <c r="R145" i="95" s="1"/>
  <c r="R144" i="95"/>
  <c r="R142" i="95"/>
  <c r="S102" i="83" l="1"/>
  <c r="S127" i="90"/>
  <c r="S50" i="74"/>
  <c r="S92" i="75"/>
  <c r="S211" i="82"/>
  <c r="S166" i="75"/>
  <c r="S142" i="77"/>
  <c r="S212" i="87"/>
  <c r="S78" i="76"/>
  <c r="R66" i="72"/>
  <c r="S154" i="80"/>
  <c r="R56" i="92"/>
  <c r="R165" i="99"/>
  <c r="R92" i="99"/>
  <c r="X58" i="70" l="1"/>
  <c r="Y58" i="70" s="1"/>
  <c r="X57" i="70"/>
  <c r="Y57" i="70" s="1"/>
  <c r="X56" i="70"/>
  <c r="Y56" i="70" s="1"/>
  <c r="X55" i="70"/>
  <c r="Y55" i="70" s="1"/>
  <c r="X54" i="70"/>
  <c r="Y54" i="70" s="1"/>
  <c r="X53" i="70"/>
  <c r="Y53" i="70" s="1"/>
  <c r="X52" i="70"/>
  <c r="Y52" i="70" s="1"/>
  <c r="X51" i="70"/>
  <c r="Y51" i="70" s="1"/>
  <c r="X50" i="70"/>
  <c r="Y50" i="70" s="1"/>
  <c r="X49" i="70"/>
  <c r="Y49" i="70" s="1"/>
  <c r="X48" i="70"/>
  <c r="Y48" i="70" s="1"/>
  <c r="X46" i="70"/>
  <c r="Y46" i="70" s="1"/>
  <c r="X44" i="70"/>
  <c r="Y44" i="70" s="1"/>
  <c r="X43" i="70"/>
  <c r="Y43" i="70" s="1"/>
  <c r="X42" i="70"/>
  <c r="Y42" i="70" s="1"/>
  <c r="X41" i="70"/>
  <c r="Y41" i="70" s="1"/>
  <c r="X40" i="70"/>
  <c r="Y40" i="70" s="1"/>
  <c r="X39" i="70"/>
  <c r="Y39" i="70" s="1"/>
  <c r="X38" i="70"/>
  <c r="Y38" i="70" s="1"/>
  <c r="X37" i="70"/>
  <c r="Y37" i="70" s="1"/>
  <c r="X36" i="70"/>
  <c r="Y36" i="70" s="1"/>
  <c r="X35" i="70"/>
  <c r="Y35" i="70" s="1"/>
  <c r="X34" i="70"/>
  <c r="Y34" i="70" s="1"/>
  <c r="X33" i="70"/>
  <c r="Y33" i="70" s="1"/>
  <c r="X31" i="70"/>
  <c r="Y31" i="70" s="1"/>
  <c r="X30" i="70"/>
  <c r="Y30" i="70" s="1"/>
  <c r="X29" i="70"/>
  <c r="Y29" i="70" s="1"/>
  <c r="X28" i="70"/>
  <c r="Y28" i="70" s="1"/>
  <c r="X27" i="70"/>
  <c r="Y27" i="70" s="1"/>
  <c r="X26" i="70"/>
  <c r="Y26" i="70" s="1"/>
  <c r="X25" i="70"/>
  <c r="Y25" i="70" s="1"/>
  <c r="X24" i="70"/>
  <c r="Y24" i="70" s="1"/>
  <c r="X23" i="70"/>
  <c r="Y23" i="70" s="1"/>
  <c r="X22" i="70"/>
  <c r="Y22" i="70" s="1"/>
  <c r="X21" i="70"/>
  <c r="Y21" i="70" s="1"/>
  <c r="X20" i="70"/>
  <c r="Y20" i="70" s="1"/>
  <c r="X19" i="70"/>
  <c r="Y19" i="70" s="1"/>
  <c r="X18" i="70"/>
  <c r="Y18" i="70" s="1"/>
  <c r="X16" i="70"/>
  <c r="Y16" i="70" s="1"/>
  <c r="X15" i="70"/>
  <c r="Y15" i="70" s="1"/>
  <c r="X14" i="70"/>
  <c r="Y14" i="70" s="1"/>
  <c r="X13" i="70"/>
  <c r="Y13" i="70" s="1"/>
  <c r="X12" i="70"/>
  <c r="Y12" i="70" s="1"/>
  <c r="X11" i="70"/>
  <c r="Y11" i="70" s="1"/>
  <c r="X10" i="70"/>
  <c r="Y10" i="70" s="1"/>
  <c r="X9" i="70"/>
  <c r="Y9" i="70" s="1"/>
  <c r="X8" i="70"/>
  <c r="Y8" i="70" s="1"/>
  <c r="X7" i="70"/>
  <c r="Y7" i="70" s="1"/>
  <c r="X6" i="70"/>
  <c r="Y6" i="70" s="1"/>
  <c r="X5" i="70"/>
  <c r="Y5" i="70" s="1"/>
  <c r="X4" i="70"/>
  <c r="Y4" i="70" s="1"/>
  <c r="X3" i="70"/>
  <c r="Y3" i="70" s="1"/>
  <c r="X2" i="70"/>
  <c r="Y2" i="70" s="1"/>
  <c r="X63" i="69"/>
  <c r="Y63" i="69" s="1"/>
  <c r="X62" i="69"/>
  <c r="Y62" i="69" s="1"/>
  <c r="X61" i="69"/>
  <c r="Y61" i="69" s="1"/>
  <c r="X60" i="69"/>
  <c r="Y60" i="69" s="1"/>
  <c r="X59" i="69"/>
  <c r="Y59" i="69" s="1"/>
  <c r="X58" i="69"/>
  <c r="Y58" i="69" s="1"/>
  <c r="X57" i="69"/>
  <c r="Y57" i="69" s="1"/>
  <c r="X56" i="69"/>
  <c r="Y56" i="69" s="1"/>
  <c r="X55" i="69"/>
  <c r="Y55" i="69" s="1"/>
  <c r="X54" i="69"/>
  <c r="Y54" i="69" s="1"/>
  <c r="X52" i="69"/>
  <c r="Y52" i="69" s="1"/>
  <c r="X51" i="69"/>
  <c r="Y51" i="69" s="1"/>
  <c r="X50" i="69"/>
  <c r="Y50" i="69" s="1"/>
  <c r="X49" i="69"/>
  <c r="Y49" i="69" s="1"/>
  <c r="X48" i="69"/>
  <c r="Y48" i="69" s="1"/>
  <c r="X47" i="69"/>
  <c r="Y47" i="69" s="1"/>
  <c r="X46" i="69"/>
  <c r="Y46" i="69" s="1"/>
  <c r="X45" i="69"/>
  <c r="Y45" i="69" s="1"/>
  <c r="X44" i="69"/>
  <c r="Y44" i="69" s="1"/>
  <c r="X43" i="69"/>
  <c r="Y43" i="69" s="1"/>
  <c r="X42" i="69"/>
  <c r="Y42" i="69" s="1"/>
  <c r="X40" i="69"/>
  <c r="Y40" i="69" s="1"/>
  <c r="X39" i="69"/>
  <c r="Y39" i="69" s="1"/>
  <c r="X38" i="69"/>
  <c r="Y38" i="69" s="1"/>
  <c r="X37" i="69"/>
  <c r="Y37" i="69" s="1"/>
  <c r="X36" i="69"/>
  <c r="Y36" i="69" s="1"/>
  <c r="X35" i="69"/>
  <c r="Y35" i="69" s="1"/>
  <c r="X34" i="69"/>
  <c r="Y34" i="69" s="1"/>
  <c r="X33" i="69"/>
  <c r="Y33" i="69" s="1"/>
  <c r="X32" i="69"/>
  <c r="Y32" i="69" s="1"/>
  <c r="X31" i="69"/>
  <c r="Y31" i="69" s="1"/>
  <c r="X30" i="69"/>
  <c r="Y30" i="69" s="1"/>
  <c r="X29" i="69"/>
  <c r="Y29" i="69" s="1"/>
  <c r="X28" i="69"/>
  <c r="Y28" i="69" s="1"/>
  <c r="X26" i="69"/>
  <c r="Y26" i="69" s="1"/>
  <c r="X25" i="69"/>
  <c r="Y25" i="69" s="1"/>
  <c r="X24" i="69"/>
  <c r="Y24" i="69" s="1"/>
  <c r="X23" i="69"/>
  <c r="Y23" i="69" s="1"/>
  <c r="X22" i="69"/>
  <c r="Y22" i="69" s="1"/>
  <c r="X21" i="69"/>
  <c r="Y21" i="69" s="1"/>
  <c r="X20" i="69"/>
  <c r="Y20" i="69" s="1"/>
  <c r="X19" i="69"/>
  <c r="Y19" i="69" s="1"/>
  <c r="X18" i="69"/>
  <c r="Y18" i="69" s="1"/>
  <c r="X17" i="69"/>
  <c r="Y17" i="69" s="1"/>
  <c r="X16" i="69"/>
  <c r="Y16" i="69" s="1"/>
  <c r="X14" i="69"/>
  <c r="Y14" i="69" s="1"/>
  <c r="X13" i="69"/>
  <c r="Y13" i="69" s="1"/>
  <c r="X12" i="69"/>
  <c r="Y12" i="69" s="1"/>
  <c r="X11" i="69"/>
  <c r="Y11" i="69" s="1"/>
  <c r="X10" i="69"/>
  <c r="Y10" i="69" s="1"/>
  <c r="X9" i="69"/>
  <c r="Y9" i="69" s="1"/>
  <c r="X8" i="69"/>
  <c r="Y8" i="69" s="1"/>
  <c r="X7" i="69"/>
  <c r="Y7" i="69" s="1"/>
  <c r="X6" i="69"/>
  <c r="Y6" i="69" s="1"/>
  <c r="X5" i="69"/>
  <c r="Y5" i="69" s="1"/>
  <c r="X4" i="69"/>
  <c r="Y4" i="69" s="1"/>
  <c r="X3" i="69"/>
  <c r="Y3" i="69" s="1"/>
  <c r="X2" i="69"/>
  <c r="Y2" i="69" s="1"/>
  <c r="X60" i="68"/>
  <c r="Y60" i="68" s="1"/>
  <c r="X59" i="68"/>
  <c r="Y59" i="68" s="1"/>
  <c r="X58" i="68"/>
  <c r="Y58" i="68" s="1"/>
  <c r="X57" i="68"/>
  <c r="Y57" i="68" s="1"/>
  <c r="X56" i="68"/>
  <c r="Y56" i="68" s="1"/>
  <c r="X55" i="68"/>
  <c r="Y55" i="68" s="1"/>
  <c r="X54" i="68"/>
  <c r="Y54" i="68" s="1"/>
  <c r="X53" i="68"/>
  <c r="Y53" i="68" s="1"/>
  <c r="X52" i="68"/>
  <c r="Y52" i="68" s="1"/>
  <c r="X51" i="68"/>
  <c r="Y51" i="68" s="1"/>
  <c r="X49" i="68"/>
  <c r="Y49" i="68" s="1"/>
  <c r="X48" i="68"/>
  <c r="Y48" i="68" s="1"/>
  <c r="X47" i="68"/>
  <c r="Y47" i="68" s="1"/>
  <c r="X46" i="68"/>
  <c r="Y46" i="68" s="1"/>
  <c r="X45" i="68"/>
  <c r="Y45" i="68" s="1"/>
  <c r="X44" i="68"/>
  <c r="Y44" i="68" s="1"/>
  <c r="X43" i="68"/>
  <c r="Y43" i="68" s="1"/>
  <c r="X42" i="68"/>
  <c r="Y42" i="68" s="1"/>
  <c r="X41" i="68"/>
  <c r="Y41" i="68" s="1"/>
  <c r="X40" i="68"/>
  <c r="Y40" i="68" s="1"/>
  <c r="X39" i="68"/>
  <c r="Y39" i="68" s="1"/>
  <c r="X37" i="68"/>
  <c r="Y37" i="68" s="1"/>
  <c r="X36" i="68"/>
  <c r="Y36" i="68" s="1"/>
  <c r="X35" i="68"/>
  <c r="Y35" i="68" s="1"/>
  <c r="X34" i="68"/>
  <c r="Y34" i="68" s="1"/>
  <c r="X33" i="68"/>
  <c r="Y33" i="68" s="1"/>
  <c r="X32" i="68"/>
  <c r="Y32" i="68" s="1"/>
  <c r="X31" i="68"/>
  <c r="Y31" i="68" s="1"/>
  <c r="X30" i="68"/>
  <c r="Y30" i="68" s="1"/>
  <c r="X29" i="68"/>
  <c r="Y29" i="68" s="1"/>
  <c r="X28" i="68"/>
  <c r="Y28" i="68" s="1"/>
  <c r="X27" i="68"/>
  <c r="Y27" i="68" s="1"/>
  <c r="X25" i="68"/>
  <c r="Y25" i="68" s="1"/>
  <c r="X24" i="68"/>
  <c r="Y24" i="68" s="1"/>
  <c r="X23" i="68"/>
  <c r="Y23" i="68" s="1"/>
  <c r="X22" i="68"/>
  <c r="Y22" i="68" s="1"/>
  <c r="X21" i="68"/>
  <c r="Y21" i="68" s="1"/>
  <c r="X20" i="68"/>
  <c r="Y20" i="68" s="1"/>
  <c r="X19" i="68"/>
  <c r="Y19" i="68" s="1"/>
  <c r="X18" i="68"/>
  <c r="Y18" i="68" s="1"/>
  <c r="X17" i="68"/>
  <c r="Y17" i="68" s="1"/>
  <c r="X16" i="68"/>
  <c r="Y16" i="68" s="1"/>
  <c r="X15" i="68"/>
  <c r="Y15" i="68" s="1"/>
  <c r="X13" i="68"/>
  <c r="Y13" i="68" s="1"/>
  <c r="X12" i="68"/>
  <c r="Y12" i="68" s="1"/>
  <c r="X11" i="68"/>
  <c r="Y11" i="68" s="1"/>
  <c r="X10" i="68"/>
  <c r="Y10" i="68" s="1"/>
  <c r="X9" i="68"/>
  <c r="Y9" i="68" s="1"/>
  <c r="X8" i="68"/>
  <c r="Y8" i="68" s="1"/>
  <c r="X7" i="68"/>
  <c r="Y7" i="68" s="1"/>
  <c r="X6" i="68"/>
  <c r="Y6" i="68" s="1"/>
  <c r="X5" i="68"/>
  <c r="Y5" i="68" s="1"/>
  <c r="X4" i="68"/>
  <c r="Y4" i="68" s="1"/>
  <c r="X3" i="68"/>
  <c r="Y3" i="68" s="1"/>
  <c r="X2" i="68"/>
  <c r="Y2" i="68" s="1"/>
  <c r="X56" i="67"/>
  <c r="Y56" i="67" s="1"/>
  <c r="X55" i="67"/>
  <c r="Y55" i="67" s="1"/>
  <c r="X54" i="67"/>
  <c r="Y54" i="67" s="1"/>
  <c r="X53" i="67"/>
  <c r="Y53" i="67" s="1"/>
  <c r="X52" i="67"/>
  <c r="Y52" i="67" s="1"/>
  <c r="X51" i="67"/>
  <c r="Y51" i="67" s="1"/>
  <c r="X50" i="67"/>
  <c r="Y50" i="67" s="1"/>
  <c r="X49" i="67"/>
  <c r="Y49" i="67" s="1"/>
  <c r="X48" i="67"/>
  <c r="Y48" i="67" s="1"/>
  <c r="X46" i="67"/>
  <c r="Y46" i="67" s="1"/>
  <c r="X45" i="67"/>
  <c r="Y45" i="67" s="1"/>
  <c r="X44" i="67"/>
  <c r="Y44" i="67" s="1"/>
  <c r="X43" i="67"/>
  <c r="Y43" i="67" s="1"/>
  <c r="X42" i="67"/>
  <c r="Y42" i="67" s="1"/>
  <c r="X41" i="67"/>
  <c r="Y41" i="67" s="1"/>
  <c r="X40" i="67"/>
  <c r="Y40" i="67" s="1"/>
  <c r="X39" i="67"/>
  <c r="Y39" i="67" s="1"/>
  <c r="X38" i="67"/>
  <c r="Y38" i="67" s="1"/>
  <c r="X37" i="67"/>
  <c r="Y37" i="67" s="1"/>
  <c r="X36" i="67"/>
  <c r="Y36" i="67" s="1"/>
  <c r="X34" i="67"/>
  <c r="Y34" i="67" s="1"/>
  <c r="X33" i="67"/>
  <c r="Y33" i="67" s="1"/>
  <c r="X32" i="67"/>
  <c r="Y32" i="67" s="1"/>
  <c r="X31" i="67"/>
  <c r="Y31" i="67" s="1"/>
  <c r="X30" i="67"/>
  <c r="Y30" i="67" s="1"/>
  <c r="X29" i="67"/>
  <c r="Y29" i="67" s="1"/>
  <c r="X28" i="67"/>
  <c r="Y28" i="67" s="1"/>
  <c r="X27" i="67"/>
  <c r="Y27" i="67" s="1"/>
  <c r="X26" i="67"/>
  <c r="Y26" i="67" s="1"/>
  <c r="X25" i="67"/>
  <c r="Y25" i="67" s="1"/>
  <c r="X23" i="67"/>
  <c r="Y23" i="67" s="1"/>
  <c r="X22" i="67"/>
  <c r="Y22" i="67" s="1"/>
  <c r="X21" i="67"/>
  <c r="Y21" i="67" s="1"/>
  <c r="X20" i="67"/>
  <c r="Y20" i="67" s="1"/>
  <c r="X19" i="67"/>
  <c r="Y19" i="67" s="1"/>
  <c r="X18" i="67"/>
  <c r="Y18" i="67" s="1"/>
  <c r="X17" i="67"/>
  <c r="Y17" i="67" s="1"/>
  <c r="X16" i="67"/>
  <c r="Y16" i="67" s="1"/>
  <c r="X15" i="67"/>
  <c r="Y15" i="67" s="1"/>
  <c r="X14" i="67"/>
  <c r="Y14" i="67" s="1"/>
  <c r="X13" i="67"/>
  <c r="Y13" i="67" s="1"/>
  <c r="X11" i="67"/>
  <c r="Y11" i="67" s="1"/>
  <c r="X10" i="67"/>
  <c r="Y10" i="67" s="1"/>
  <c r="X9" i="67"/>
  <c r="Y9" i="67" s="1"/>
  <c r="X8" i="67"/>
  <c r="Y8" i="67" s="1"/>
  <c r="X7" i="67"/>
  <c r="Y7" i="67" s="1"/>
  <c r="X6" i="67"/>
  <c r="Y6" i="67" s="1"/>
  <c r="X5" i="67"/>
  <c r="Y5" i="67" s="1"/>
  <c r="X4" i="67"/>
  <c r="Y4" i="67" s="1"/>
  <c r="X3" i="67"/>
  <c r="Y3" i="67" s="1"/>
  <c r="X2" i="67"/>
  <c r="Y2" i="67" s="1"/>
  <c r="X38" i="66"/>
  <c r="Y38" i="66" s="1"/>
  <c r="X37" i="66"/>
  <c r="Y37" i="66" s="1"/>
  <c r="X36" i="66"/>
  <c r="Y36" i="66" s="1"/>
  <c r="X35" i="66"/>
  <c r="Y35" i="66" s="1"/>
  <c r="X33" i="66"/>
  <c r="Y33" i="66" s="1"/>
  <c r="X32" i="66"/>
  <c r="Y32" i="66" s="1"/>
  <c r="X31" i="66"/>
  <c r="Y31" i="66" s="1"/>
  <c r="X30" i="66"/>
  <c r="Y30" i="66" s="1"/>
  <c r="X29" i="66"/>
  <c r="Y29" i="66" s="1"/>
  <c r="X28" i="66"/>
  <c r="Y28" i="66" s="1"/>
  <c r="X27" i="66"/>
  <c r="Y27" i="66" s="1"/>
  <c r="X25" i="66"/>
  <c r="Y25" i="66" s="1"/>
  <c r="X24" i="66"/>
  <c r="Y24" i="66" s="1"/>
  <c r="X23" i="66"/>
  <c r="Y23" i="66" s="1"/>
  <c r="Y22" i="66"/>
  <c r="X22" i="66"/>
  <c r="X21" i="66"/>
  <c r="Y21" i="66" s="1"/>
  <c r="X20" i="66"/>
  <c r="Y20" i="66" s="1"/>
  <c r="X18" i="66"/>
  <c r="Y18" i="66" s="1"/>
  <c r="X17" i="66"/>
  <c r="Y17" i="66" s="1"/>
  <c r="X16" i="66"/>
  <c r="Y16" i="66" s="1"/>
  <c r="X15" i="66"/>
  <c r="Y15" i="66" s="1"/>
  <c r="X14" i="66"/>
  <c r="Y14" i="66" s="1"/>
  <c r="X13" i="66"/>
  <c r="Y13" i="66" s="1"/>
  <c r="X12" i="66"/>
  <c r="Y12" i="66" s="1"/>
  <c r="X11" i="66"/>
  <c r="Y11" i="66" s="1"/>
  <c r="X10" i="66"/>
  <c r="Y10" i="66" s="1"/>
  <c r="X8" i="66"/>
  <c r="Y8" i="66" s="1"/>
  <c r="X7" i="66"/>
  <c r="Y7" i="66" s="1"/>
  <c r="X6" i="66"/>
  <c r="Y6" i="66" s="1"/>
  <c r="X5" i="66"/>
  <c r="Y5" i="66" s="1"/>
  <c r="X4" i="66"/>
  <c r="Y4" i="66" s="1"/>
  <c r="X3" i="66"/>
  <c r="Y3" i="66" s="1"/>
  <c r="X2" i="66"/>
  <c r="Y2" i="66" s="1"/>
  <c r="V51" i="65"/>
  <c r="X51" i="65" s="1"/>
  <c r="Y51" i="65" s="1"/>
  <c r="V49" i="65"/>
  <c r="X49" i="65" s="1"/>
  <c r="Y49" i="65" s="1"/>
  <c r="V40" i="65"/>
  <c r="X40" i="65" s="1"/>
  <c r="Y40" i="65" s="1"/>
  <c r="V38" i="65"/>
  <c r="X38" i="65" s="1"/>
  <c r="Y38" i="65" s="1"/>
  <c r="V30" i="65"/>
  <c r="X30" i="65" s="1"/>
  <c r="Y30" i="65" s="1"/>
  <c r="V27" i="65"/>
  <c r="X27" i="65" s="1"/>
  <c r="Y27" i="65" s="1"/>
  <c r="V18" i="65"/>
  <c r="X18" i="65" s="1"/>
  <c r="Y18" i="65" s="1"/>
  <c r="V16" i="65"/>
  <c r="X16" i="65" s="1"/>
  <c r="Y16" i="65" s="1"/>
  <c r="V8" i="65"/>
  <c r="X8" i="65" s="1"/>
  <c r="Y8" i="65" s="1"/>
  <c r="V4" i="65"/>
  <c r="X4" i="65" s="1"/>
  <c r="Y4" i="65" s="1"/>
  <c r="V3" i="65"/>
  <c r="X3" i="65" s="1"/>
  <c r="Y3" i="65" s="1"/>
  <c r="X53" i="65"/>
  <c r="Y53" i="65" s="1"/>
  <c r="X52" i="65"/>
  <c r="Y52" i="65" s="1"/>
  <c r="X50" i="65"/>
  <c r="Y50" i="65" s="1"/>
  <c r="X48" i="65"/>
  <c r="Y48" i="65" s="1"/>
  <c r="X46" i="65"/>
  <c r="Y46" i="65" s="1"/>
  <c r="X45" i="65"/>
  <c r="Y45" i="65" s="1"/>
  <c r="X44" i="65"/>
  <c r="Y44" i="65" s="1"/>
  <c r="X43" i="65"/>
  <c r="Y43" i="65" s="1"/>
  <c r="X42" i="65"/>
  <c r="Y42" i="65" s="1"/>
  <c r="X41" i="65"/>
  <c r="Y41" i="65" s="1"/>
  <c r="X39" i="65"/>
  <c r="Y39" i="65" s="1"/>
  <c r="X37" i="65"/>
  <c r="Y37" i="65" s="1"/>
  <c r="X35" i="65"/>
  <c r="Y35" i="65" s="1"/>
  <c r="X34" i="65"/>
  <c r="Y34" i="65" s="1"/>
  <c r="X33" i="65"/>
  <c r="Y33" i="65" s="1"/>
  <c r="X32" i="65"/>
  <c r="Y32" i="65" s="1"/>
  <c r="X31" i="65"/>
  <c r="Y31" i="65" s="1"/>
  <c r="X29" i="65"/>
  <c r="Y29" i="65" s="1"/>
  <c r="X28" i="65"/>
  <c r="Y28" i="65" s="1"/>
  <c r="X26" i="65"/>
  <c r="Y26" i="65" s="1"/>
  <c r="X24" i="65"/>
  <c r="Y24" i="65" s="1"/>
  <c r="X23" i="65"/>
  <c r="Y23" i="65" s="1"/>
  <c r="X22" i="65"/>
  <c r="Y22" i="65" s="1"/>
  <c r="X21" i="65"/>
  <c r="Y21" i="65" s="1"/>
  <c r="X20" i="65"/>
  <c r="Y20" i="65" s="1"/>
  <c r="X19" i="65"/>
  <c r="Y19" i="65" s="1"/>
  <c r="X17" i="65"/>
  <c r="Y17" i="65" s="1"/>
  <c r="X15" i="65"/>
  <c r="Y15" i="65" s="1"/>
  <c r="X13" i="65"/>
  <c r="Y13" i="65" s="1"/>
  <c r="X12" i="65"/>
  <c r="Y12" i="65" s="1"/>
  <c r="X11" i="65"/>
  <c r="Y11" i="65" s="1"/>
  <c r="X10" i="65"/>
  <c r="Y10" i="65" s="1"/>
  <c r="X9" i="65"/>
  <c r="Y9" i="65" s="1"/>
  <c r="X7" i="65"/>
  <c r="Y7" i="65" s="1"/>
  <c r="X6" i="65"/>
  <c r="Y6" i="65" s="1"/>
  <c r="X5" i="65"/>
  <c r="Y5" i="65" s="1"/>
  <c r="X2" i="65"/>
  <c r="Y2" i="65" s="1"/>
  <c r="X59" i="64"/>
  <c r="Y59" i="64" s="1"/>
  <c r="X58" i="64"/>
  <c r="Y58" i="64" s="1"/>
  <c r="X57" i="64"/>
  <c r="Y57" i="64" s="1"/>
  <c r="X56" i="64"/>
  <c r="Y56" i="64" s="1"/>
  <c r="X55" i="64"/>
  <c r="Y55" i="64" s="1"/>
  <c r="X54" i="64"/>
  <c r="Y54" i="64" s="1"/>
  <c r="X52" i="64"/>
  <c r="Y52" i="64" s="1"/>
  <c r="X51" i="64"/>
  <c r="Y51" i="64" s="1"/>
  <c r="X50" i="64"/>
  <c r="Y50" i="64" s="1"/>
  <c r="X49" i="64"/>
  <c r="Y49" i="64" s="1"/>
  <c r="X48" i="64"/>
  <c r="Y48" i="64" s="1"/>
  <c r="X47" i="64"/>
  <c r="Y47" i="64" s="1"/>
  <c r="X46" i="64"/>
  <c r="Y46" i="64" s="1"/>
  <c r="X45" i="64"/>
  <c r="Y45" i="64" s="1"/>
  <c r="X44" i="64"/>
  <c r="Y44" i="64" s="1"/>
  <c r="X37" i="64"/>
  <c r="Y37" i="64" s="1"/>
  <c r="X28" i="64"/>
  <c r="Y28" i="64" s="1"/>
  <c r="X27" i="64"/>
  <c r="Y27" i="64" s="1"/>
  <c r="X26" i="64"/>
  <c r="Y26" i="64" s="1"/>
  <c r="X25" i="64"/>
  <c r="Y25" i="64" s="1"/>
  <c r="X24" i="64"/>
  <c r="Y24" i="64" s="1"/>
  <c r="X23" i="64"/>
  <c r="Y23" i="64" s="1"/>
  <c r="X22" i="64"/>
  <c r="Y22" i="64" s="1"/>
  <c r="X21" i="64"/>
  <c r="Y21" i="64" s="1"/>
  <c r="X20" i="64"/>
  <c r="Y20" i="64" s="1"/>
  <c r="X19" i="64"/>
  <c r="Y19" i="64" s="1"/>
  <c r="X18" i="64"/>
  <c r="Y18" i="64" s="1"/>
  <c r="X10" i="64"/>
  <c r="Y10" i="64" s="1"/>
  <c r="X43" i="64"/>
  <c r="Y43" i="64" s="1"/>
  <c r="X42" i="64"/>
  <c r="Y42" i="64" s="1"/>
  <c r="X41" i="64"/>
  <c r="Y41" i="64" s="1"/>
  <c r="X39" i="64"/>
  <c r="Y39" i="64" s="1"/>
  <c r="X38" i="64"/>
  <c r="Y38" i="64" s="1"/>
  <c r="X36" i="64"/>
  <c r="Y36" i="64" s="1"/>
  <c r="X35" i="64"/>
  <c r="Y35" i="64" s="1"/>
  <c r="X34" i="64"/>
  <c r="Y34" i="64" s="1"/>
  <c r="X33" i="64"/>
  <c r="Y33" i="64" s="1"/>
  <c r="X32" i="64"/>
  <c r="Y32" i="64" s="1"/>
  <c r="X31" i="64"/>
  <c r="Y31" i="64" s="1"/>
  <c r="X30" i="64"/>
  <c r="Y30" i="64" s="1"/>
  <c r="X17" i="64"/>
  <c r="Y17" i="64" s="1"/>
  <c r="X16" i="64"/>
  <c r="Y16" i="64" s="1"/>
  <c r="X15" i="64"/>
  <c r="Y15" i="64" s="1"/>
  <c r="X13" i="64"/>
  <c r="Y13" i="64" s="1"/>
  <c r="X12" i="64"/>
  <c r="Y12" i="64" s="1"/>
  <c r="X11" i="64"/>
  <c r="Y11" i="64" s="1"/>
  <c r="X9" i="64"/>
  <c r="Y9" i="64" s="1"/>
  <c r="X8" i="64"/>
  <c r="Y8" i="64" s="1"/>
  <c r="X7" i="64"/>
  <c r="Y7" i="64" s="1"/>
  <c r="X6" i="64"/>
  <c r="Y6" i="64" s="1"/>
  <c r="X5" i="64"/>
  <c r="Y5" i="64" s="1"/>
  <c r="X4" i="64"/>
  <c r="Y4" i="64" s="1"/>
  <c r="X3" i="64"/>
  <c r="Y3" i="64" s="1"/>
  <c r="X2" i="64"/>
  <c r="Y2" i="64" s="1"/>
  <c r="V37" i="63"/>
  <c r="X37" i="63" s="1"/>
  <c r="Y37" i="63" s="1"/>
  <c r="X31" i="63"/>
  <c r="Y31" i="63" s="1"/>
  <c r="V32" i="63"/>
  <c r="X32" i="63" s="1"/>
  <c r="Y32" i="63" s="1"/>
  <c r="X24" i="63"/>
  <c r="Y24" i="63" s="1"/>
  <c r="V25" i="63"/>
  <c r="X25" i="63" s="1"/>
  <c r="Y25" i="63" s="1"/>
  <c r="X16" i="63"/>
  <c r="Y16" i="63" s="1"/>
  <c r="X15" i="63"/>
  <c r="Y15" i="63" s="1"/>
  <c r="X14" i="63"/>
  <c r="Y14" i="63" s="1"/>
  <c r="V17" i="63"/>
  <c r="X17" i="63" s="1"/>
  <c r="Y17" i="63" s="1"/>
  <c r="X8" i="63"/>
  <c r="Y8" i="63" s="1"/>
  <c r="X7" i="63"/>
  <c r="Y7" i="63" s="1"/>
  <c r="V9" i="63"/>
  <c r="X9" i="63" s="1"/>
  <c r="Y9" i="63" s="1"/>
  <c r="X36" i="63"/>
  <c r="Y36" i="63" s="1"/>
  <c r="X35" i="63"/>
  <c r="Y35" i="63" s="1"/>
  <c r="X34" i="63"/>
  <c r="Y34" i="63" s="1"/>
  <c r="X30" i="63"/>
  <c r="Y30" i="63" s="1"/>
  <c r="X29" i="63"/>
  <c r="Y29" i="63" s="1"/>
  <c r="X28" i="63"/>
  <c r="Y28" i="63" s="1"/>
  <c r="X27" i="63"/>
  <c r="Y27" i="63" s="1"/>
  <c r="X23" i="63"/>
  <c r="Y23" i="63" s="1"/>
  <c r="X22" i="63"/>
  <c r="Y22" i="63" s="1"/>
  <c r="X21" i="63"/>
  <c r="Y21" i="63" s="1"/>
  <c r="X20" i="63"/>
  <c r="Y20" i="63" s="1"/>
  <c r="X19" i="63"/>
  <c r="Y19" i="63" s="1"/>
  <c r="X13" i="63"/>
  <c r="Y13" i="63" s="1"/>
  <c r="X12" i="63"/>
  <c r="Y12" i="63" s="1"/>
  <c r="X11" i="63"/>
  <c r="Y11" i="63" s="1"/>
  <c r="X6" i="63"/>
  <c r="Y6" i="63" s="1"/>
  <c r="X5" i="63"/>
  <c r="Y5" i="63" s="1"/>
  <c r="X4" i="63"/>
  <c r="Y4" i="63" s="1"/>
  <c r="X3" i="63"/>
  <c r="Y3" i="63" s="1"/>
  <c r="X2" i="63"/>
  <c r="Y2" i="63" s="1"/>
  <c r="X50" i="61" l="1"/>
  <c r="Y50" i="61" s="1"/>
  <c r="X49" i="61"/>
  <c r="Y49" i="61" s="1"/>
  <c r="X48" i="61"/>
  <c r="Y48" i="61" s="1"/>
  <c r="X47" i="61"/>
  <c r="Y47" i="61" s="1"/>
  <c r="X46" i="61"/>
  <c r="Y46" i="61" s="1"/>
  <c r="X45" i="61"/>
  <c r="Y45" i="61" s="1"/>
  <c r="X43" i="61"/>
  <c r="Y43" i="61" s="1"/>
  <c r="X42" i="61"/>
  <c r="Y42" i="61" s="1"/>
  <c r="X41" i="61"/>
  <c r="Y41" i="61" s="1"/>
  <c r="X40" i="61"/>
  <c r="Y40" i="61" s="1"/>
  <c r="X39" i="61"/>
  <c r="Y39" i="61" s="1"/>
  <c r="X38" i="61"/>
  <c r="Y38" i="61" s="1"/>
  <c r="X36" i="61"/>
  <c r="Y36" i="61" s="1"/>
  <c r="X35" i="61"/>
  <c r="Y35" i="61" s="1"/>
  <c r="X34" i="61"/>
  <c r="Y34" i="61" s="1"/>
  <c r="X33" i="61"/>
  <c r="Y33" i="61" s="1"/>
  <c r="X32" i="61"/>
  <c r="Y32" i="61" s="1"/>
  <c r="X31" i="61"/>
  <c r="Y31" i="61" s="1"/>
  <c r="X30" i="61"/>
  <c r="Y30" i="61" s="1"/>
  <c r="X29" i="61"/>
  <c r="Y29" i="61" s="1"/>
  <c r="X28" i="61"/>
  <c r="Y28" i="61" s="1"/>
  <c r="X26" i="61"/>
  <c r="Y26" i="61" s="1"/>
  <c r="X25" i="61"/>
  <c r="Y25" i="61" s="1"/>
  <c r="X24" i="61"/>
  <c r="Y24" i="61" s="1"/>
  <c r="X23" i="61"/>
  <c r="Y23" i="61" s="1"/>
  <c r="X22" i="61"/>
  <c r="Y22" i="61" s="1"/>
  <c r="X21" i="61"/>
  <c r="Y21" i="61" s="1"/>
  <c r="X20" i="61"/>
  <c r="Y20" i="61" s="1"/>
  <c r="X19" i="61"/>
  <c r="Y19" i="61" s="1"/>
  <c r="X11" i="61"/>
  <c r="Y11" i="61" s="1"/>
  <c r="X18" i="61"/>
  <c r="Y18" i="61" s="1"/>
  <c r="X17" i="61"/>
  <c r="Y17" i="61" s="1"/>
  <c r="X16" i="61"/>
  <c r="Y16" i="61" s="1"/>
  <c r="X15" i="61"/>
  <c r="Y15" i="61" s="1"/>
  <c r="X13" i="61"/>
  <c r="Y13" i="61" s="1"/>
  <c r="X12" i="61"/>
  <c r="Y12" i="61" s="1"/>
  <c r="X10" i="61"/>
  <c r="Y10" i="61" s="1"/>
  <c r="X9" i="61"/>
  <c r="Y9" i="61" s="1"/>
  <c r="X8" i="61"/>
  <c r="Y8" i="61" s="1"/>
  <c r="X7" i="61"/>
  <c r="Y7" i="61" s="1"/>
  <c r="X6" i="61"/>
  <c r="Y6" i="61" s="1"/>
  <c r="X5" i="61"/>
  <c r="Y5" i="61" s="1"/>
  <c r="X4" i="61"/>
  <c r="Y4" i="61" s="1"/>
  <c r="X3" i="61"/>
  <c r="Y3" i="61" s="1"/>
  <c r="X2" i="61"/>
  <c r="Y2" i="61" s="1"/>
  <c r="V21" i="60"/>
  <c r="X21" i="60" s="1"/>
  <c r="Y21" i="60" s="1"/>
  <c r="V15" i="60"/>
  <c r="X15" i="60" s="1"/>
  <c r="Y15" i="60" s="1"/>
  <c r="V13" i="60"/>
  <c r="X13" i="60" s="1"/>
  <c r="Y13" i="60" s="1"/>
  <c r="X10" i="60"/>
  <c r="Y10" i="60" s="1"/>
  <c r="V5" i="60"/>
  <c r="X5" i="60" s="1"/>
  <c r="Y5" i="60" s="1"/>
  <c r="X24" i="60"/>
  <c r="Y24" i="60" s="1"/>
  <c r="X23" i="60"/>
  <c r="Y23" i="60" s="1"/>
  <c r="X22" i="60"/>
  <c r="Y22" i="60" s="1"/>
  <c r="X20" i="60"/>
  <c r="Y20" i="60" s="1"/>
  <c r="X18" i="60"/>
  <c r="Y18" i="60" s="1"/>
  <c r="X17" i="60"/>
  <c r="Y17" i="60" s="1"/>
  <c r="X16" i="60"/>
  <c r="Y16" i="60" s="1"/>
  <c r="X14" i="60"/>
  <c r="Y14" i="60" s="1"/>
  <c r="X12" i="60"/>
  <c r="Y12" i="60" s="1"/>
  <c r="X9" i="60"/>
  <c r="Y9" i="60" s="1"/>
  <c r="X8" i="60"/>
  <c r="Y8" i="60" s="1"/>
  <c r="X7" i="60"/>
  <c r="Y7" i="60" s="1"/>
  <c r="X6" i="60"/>
  <c r="Y6" i="60" s="1"/>
  <c r="X4" i="60"/>
  <c r="Y4" i="60" s="1"/>
  <c r="X3" i="60"/>
  <c r="Y3" i="60" s="1"/>
  <c r="X2" i="60"/>
  <c r="Y2" i="60" s="1"/>
  <c r="X41" i="59"/>
  <c r="Y41" i="59" s="1"/>
  <c r="X40" i="59"/>
  <c r="Y40" i="59" s="1"/>
  <c r="X39" i="59"/>
  <c r="Y39" i="59" s="1"/>
  <c r="X38" i="59"/>
  <c r="Y38" i="59" s="1"/>
  <c r="X37" i="59"/>
  <c r="Y37" i="59" s="1"/>
  <c r="X35" i="59"/>
  <c r="Y35" i="59" s="1"/>
  <c r="X34" i="59"/>
  <c r="Y34" i="59" s="1"/>
  <c r="X33" i="59"/>
  <c r="Y33" i="59" s="1"/>
  <c r="X32" i="59"/>
  <c r="Y32" i="59" s="1"/>
  <c r="X31" i="59"/>
  <c r="Y31" i="59" s="1"/>
  <c r="X30" i="59"/>
  <c r="Y30" i="59" s="1"/>
  <c r="X29" i="59"/>
  <c r="Y29" i="59" s="1"/>
  <c r="X28" i="59"/>
  <c r="Y28" i="59" s="1"/>
  <c r="X26" i="59"/>
  <c r="Y26" i="59" s="1"/>
  <c r="X25" i="59"/>
  <c r="Y25" i="59" s="1"/>
  <c r="X24" i="59"/>
  <c r="Y24" i="59" s="1"/>
  <c r="X23" i="59"/>
  <c r="Y23" i="59" s="1"/>
  <c r="X22" i="59"/>
  <c r="Y22" i="59" s="1"/>
  <c r="X21" i="59"/>
  <c r="Y21" i="59" s="1"/>
  <c r="X20" i="59"/>
  <c r="Y20" i="59" s="1"/>
  <c r="X18" i="59"/>
  <c r="Y18" i="59" s="1"/>
  <c r="X17" i="59"/>
  <c r="Y17" i="59" s="1"/>
  <c r="X16" i="59"/>
  <c r="Y16" i="59" s="1"/>
  <c r="X15" i="59"/>
  <c r="Y15" i="59" s="1"/>
  <c r="X14" i="59"/>
  <c r="Y14" i="59" s="1"/>
  <c r="X13" i="59"/>
  <c r="Y13" i="59" s="1"/>
  <c r="X12" i="59"/>
  <c r="Y12" i="59" s="1"/>
  <c r="X11" i="59"/>
  <c r="Y11" i="59" s="1"/>
  <c r="X9" i="59"/>
  <c r="Y9" i="59" s="1"/>
  <c r="X8" i="59"/>
  <c r="Y8" i="59" s="1"/>
  <c r="X7" i="59"/>
  <c r="Y7" i="59" s="1"/>
  <c r="X6" i="59"/>
  <c r="Y6" i="59" s="1"/>
  <c r="X5" i="59"/>
  <c r="Y5" i="59" s="1"/>
  <c r="X4" i="59"/>
  <c r="Y4" i="59" s="1"/>
  <c r="X3" i="59"/>
  <c r="Y3" i="59" s="1"/>
  <c r="X2" i="59"/>
  <c r="Y2" i="59" s="1"/>
  <c r="X38" i="57"/>
  <c r="Y38" i="57" s="1"/>
  <c r="X37" i="57"/>
  <c r="Y37" i="57" s="1"/>
  <c r="X36" i="57"/>
  <c r="Y36" i="57" s="1"/>
  <c r="X35" i="57"/>
  <c r="Y35" i="57" s="1"/>
  <c r="X34" i="57"/>
  <c r="Y34" i="57" s="1"/>
  <c r="X33" i="57"/>
  <c r="Y33" i="57" s="1"/>
  <c r="X32" i="57"/>
  <c r="Y32" i="57" s="1"/>
  <c r="X30" i="57"/>
  <c r="Y30" i="57" s="1"/>
  <c r="X29" i="57"/>
  <c r="Y29" i="57" s="1"/>
  <c r="X28" i="57"/>
  <c r="Y28" i="57" s="1"/>
  <c r="X27" i="57"/>
  <c r="Y27" i="57" s="1"/>
  <c r="X26" i="57"/>
  <c r="Y26" i="57" s="1"/>
  <c r="X25" i="57"/>
  <c r="Y25" i="57" s="1"/>
  <c r="X23" i="57"/>
  <c r="Y23" i="57" s="1"/>
  <c r="X22" i="57"/>
  <c r="Y22" i="57" s="1"/>
  <c r="X21" i="57"/>
  <c r="Y21" i="57" s="1"/>
  <c r="X20" i="57"/>
  <c r="Y20" i="57" s="1"/>
  <c r="X19" i="57"/>
  <c r="Y19" i="57" s="1"/>
  <c r="X18" i="57"/>
  <c r="Y18" i="57" s="1"/>
  <c r="X17" i="57"/>
  <c r="Y17" i="57" s="1"/>
  <c r="X15" i="57"/>
  <c r="Y15" i="57" s="1"/>
  <c r="X14" i="57"/>
  <c r="Y14" i="57" s="1"/>
  <c r="X13" i="57"/>
  <c r="Y13" i="57" s="1"/>
  <c r="X12" i="57"/>
  <c r="Y12" i="57" s="1"/>
  <c r="X11" i="57"/>
  <c r="Y11" i="57" s="1"/>
  <c r="X10" i="57"/>
  <c r="Y10" i="57" s="1"/>
  <c r="X8" i="57"/>
  <c r="Y8" i="57" s="1"/>
  <c r="X7" i="57"/>
  <c r="Y7" i="57" s="1"/>
  <c r="X6" i="57"/>
  <c r="Y6" i="57" s="1"/>
  <c r="X5" i="57"/>
  <c r="Y5" i="57" s="1"/>
  <c r="X4" i="57"/>
  <c r="Y4" i="57" s="1"/>
  <c r="X3" i="57"/>
  <c r="Y3" i="57" s="1"/>
  <c r="X2" i="57"/>
  <c r="Y2" i="57" s="1"/>
  <c r="X50" i="56"/>
  <c r="Y50" i="56" s="1"/>
  <c r="X49" i="56"/>
  <c r="Y49" i="56" s="1"/>
  <c r="X48" i="56"/>
  <c r="Y48" i="56" s="1"/>
  <c r="V46" i="56"/>
  <c r="X46" i="56" s="1"/>
  <c r="Y46" i="56" s="1"/>
  <c r="V45" i="56"/>
  <c r="X45" i="56" s="1"/>
  <c r="Y45" i="56" s="1"/>
  <c r="X39" i="56"/>
  <c r="Y39" i="56" s="1"/>
  <c r="V34" i="56"/>
  <c r="X34" i="56" s="1"/>
  <c r="Y34" i="56" s="1"/>
  <c r="V33" i="56"/>
  <c r="X33" i="56" s="1"/>
  <c r="Y33" i="56" s="1"/>
  <c r="X24" i="56"/>
  <c r="Y24" i="56" s="1"/>
  <c r="V25" i="56"/>
  <c r="X25" i="56" s="1"/>
  <c r="Y25" i="56" s="1"/>
  <c r="V14" i="56"/>
  <c r="V13" i="56"/>
  <c r="X13" i="56" s="1"/>
  <c r="Y13" i="56" s="1"/>
  <c r="V5" i="56"/>
  <c r="X5" i="56" s="1"/>
  <c r="Y5" i="56" s="1"/>
  <c r="X47" i="56"/>
  <c r="Y47" i="56" s="1"/>
  <c r="X44" i="56"/>
  <c r="Y44" i="56" s="1"/>
  <c r="X43" i="56"/>
  <c r="Y43" i="56" s="1"/>
  <c r="X42" i="56"/>
  <c r="Y42" i="56" s="1"/>
  <c r="X40" i="56"/>
  <c r="Y40" i="56" s="1"/>
  <c r="X38" i="56"/>
  <c r="Y38" i="56" s="1"/>
  <c r="X37" i="56"/>
  <c r="Y37" i="56" s="1"/>
  <c r="X36" i="56"/>
  <c r="Y36" i="56" s="1"/>
  <c r="X35" i="56"/>
  <c r="Y35" i="56" s="1"/>
  <c r="X32" i="56"/>
  <c r="Y32" i="56" s="1"/>
  <c r="X31" i="56"/>
  <c r="Y31" i="56" s="1"/>
  <c r="X30" i="56"/>
  <c r="Y30" i="56" s="1"/>
  <c r="X28" i="56"/>
  <c r="Y28" i="56" s="1"/>
  <c r="X27" i="56"/>
  <c r="Y27" i="56" s="1"/>
  <c r="X26" i="56"/>
  <c r="Y26" i="56" s="1"/>
  <c r="X23" i="56"/>
  <c r="Y23" i="56" s="1"/>
  <c r="X22" i="56"/>
  <c r="Y22" i="56" s="1"/>
  <c r="X20" i="56"/>
  <c r="Y20" i="56" s="1"/>
  <c r="X19" i="56"/>
  <c r="Y19" i="56" s="1"/>
  <c r="X18" i="56"/>
  <c r="Y18" i="56" s="1"/>
  <c r="X17" i="56"/>
  <c r="Y17" i="56" s="1"/>
  <c r="X16" i="56"/>
  <c r="Y16" i="56" s="1"/>
  <c r="X15" i="56"/>
  <c r="Y15" i="56" s="1"/>
  <c r="X14" i="56"/>
  <c r="Y14" i="56" s="1"/>
  <c r="X12" i="56"/>
  <c r="Y12" i="56" s="1"/>
  <c r="X11" i="56"/>
  <c r="Y11" i="56" s="1"/>
  <c r="X10" i="56"/>
  <c r="Y10" i="56" s="1"/>
  <c r="X8" i="56"/>
  <c r="Y8" i="56" s="1"/>
  <c r="X7" i="56"/>
  <c r="Y7" i="56" s="1"/>
  <c r="X6" i="56"/>
  <c r="Y6" i="56" s="1"/>
  <c r="X4" i="56"/>
  <c r="Y4" i="56" s="1"/>
  <c r="X3" i="56"/>
  <c r="Y3" i="56" s="1"/>
  <c r="X2" i="56"/>
  <c r="Y2" i="56" s="1"/>
  <c r="X52" i="55"/>
  <c r="Y52" i="55" s="1"/>
  <c r="X51" i="55"/>
  <c r="Y51" i="55" s="1"/>
  <c r="X50" i="55"/>
  <c r="Y50" i="55" s="1"/>
  <c r="X49" i="55"/>
  <c r="Y49" i="55" s="1"/>
  <c r="X48" i="55"/>
  <c r="Y48" i="55" s="1"/>
  <c r="X47" i="55"/>
  <c r="Y47" i="55" s="1"/>
  <c r="X46" i="55"/>
  <c r="Y46" i="55" s="1"/>
  <c r="X45" i="55"/>
  <c r="Y45" i="55" s="1"/>
  <c r="X43" i="55"/>
  <c r="Y43" i="55" s="1"/>
  <c r="X42" i="55"/>
  <c r="Y42" i="55" s="1"/>
  <c r="X41" i="55"/>
  <c r="Y41" i="55" s="1"/>
  <c r="X40" i="55"/>
  <c r="Y40" i="55" s="1"/>
  <c r="X39" i="55"/>
  <c r="Y39" i="55" s="1"/>
  <c r="X38" i="55"/>
  <c r="Y38" i="55" s="1"/>
  <c r="X37" i="55"/>
  <c r="Y37" i="55" s="1"/>
  <c r="X36" i="55"/>
  <c r="Y36" i="55" s="1"/>
  <c r="X28" i="55"/>
  <c r="Y28" i="55" s="1"/>
  <c r="X19" i="55"/>
  <c r="Y19" i="55" s="1"/>
  <c r="X10" i="55"/>
  <c r="Y10" i="55" s="1"/>
  <c r="X35" i="55"/>
  <c r="Y35" i="55" s="1"/>
  <c r="X33" i="55"/>
  <c r="Y33" i="55" s="1"/>
  <c r="X32" i="55"/>
  <c r="Y32" i="55" s="1"/>
  <c r="X31" i="55"/>
  <c r="Y31" i="55" s="1"/>
  <c r="X30" i="55"/>
  <c r="Y30" i="55" s="1"/>
  <c r="X29" i="55"/>
  <c r="Y29" i="55" s="1"/>
  <c r="X27" i="55"/>
  <c r="Y27" i="55" s="1"/>
  <c r="X26" i="55"/>
  <c r="Y26" i="55" s="1"/>
  <c r="X25" i="55"/>
  <c r="Y25" i="55" s="1"/>
  <c r="X23" i="55"/>
  <c r="Y23" i="55" s="1"/>
  <c r="X22" i="55"/>
  <c r="Y22" i="55" s="1"/>
  <c r="X21" i="55"/>
  <c r="Y21" i="55" s="1"/>
  <c r="X20" i="55"/>
  <c r="Y20" i="55" s="1"/>
  <c r="X18" i="55"/>
  <c r="Y18" i="55" s="1"/>
  <c r="X17" i="55"/>
  <c r="Y17" i="55" s="1"/>
  <c r="X16" i="55"/>
  <c r="Y16" i="55" s="1"/>
  <c r="X15" i="55"/>
  <c r="Y15" i="55" s="1"/>
  <c r="X14" i="55"/>
  <c r="Y14" i="55" s="1"/>
  <c r="X12" i="55"/>
  <c r="Y12" i="55" s="1"/>
  <c r="X11" i="55"/>
  <c r="Y11" i="55" s="1"/>
  <c r="X9" i="55"/>
  <c r="Y9" i="55" s="1"/>
  <c r="X8" i="55"/>
  <c r="Y8" i="55" s="1"/>
  <c r="X7" i="55"/>
  <c r="Y7" i="55" s="1"/>
  <c r="X6" i="55"/>
  <c r="Y6" i="55" s="1"/>
  <c r="X5" i="55"/>
  <c r="Y5" i="55" s="1"/>
  <c r="X4" i="55"/>
  <c r="Y4" i="55" s="1"/>
  <c r="X3" i="55"/>
  <c r="Y3" i="55" s="1"/>
  <c r="X2" i="55"/>
  <c r="Y2" i="55" s="1"/>
  <c r="X35" i="54"/>
  <c r="Y35" i="54" s="1"/>
  <c r="X34" i="54"/>
  <c r="Y34" i="54" s="1"/>
  <c r="X33" i="54"/>
  <c r="Y33" i="54" s="1"/>
  <c r="X32" i="54"/>
  <c r="Y32" i="54" s="1"/>
  <c r="X31" i="54"/>
  <c r="Y31" i="54" s="1"/>
  <c r="X30" i="54"/>
  <c r="Y30" i="54" s="1"/>
  <c r="X27" i="54"/>
  <c r="Y27" i="54" s="1"/>
  <c r="X26" i="54"/>
  <c r="Y26" i="54" s="1"/>
  <c r="X25" i="54"/>
  <c r="Y25" i="54" s="1"/>
  <c r="X24" i="54"/>
  <c r="Y24" i="54" s="1"/>
  <c r="X23" i="54"/>
  <c r="Y23" i="54" s="1"/>
  <c r="X22" i="54"/>
  <c r="Y22" i="54" s="1"/>
  <c r="X21" i="54"/>
  <c r="Y21" i="54" s="1"/>
  <c r="X18" i="54"/>
  <c r="Y18" i="54" s="1"/>
  <c r="X17" i="54"/>
  <c r="Y17" i="54" s="1"/>
  <c r="X8" i="54"/>
  <c r="Y8" i="54" s="1"/>
  <c r="X39" i="54"/>
  <c r="Y39" i="54" s="1"/>
  <c r="X38" i="54"/>
  <c r="Y38" i="54" s="1"/>
  <c r="X37" i="54"/>
  <c r="Y37" i="54" s="1"/>
  <c r="X29" i="54"/>
  <c r="Y29" i="54" s="1"/>
  <c r="X20" i="54"/>
  <c r="Y20" i="54" s="1"/>
  <c r="X16" i="54"/>
  <c r="Y16" i="54" s="1"/>
  <c r="X15" i="54"/>
  <c r="Y15" i="54" s="1"/>
  <c r="X14" i="54"/>
  <c r="Y14" i="54" s="1"/>
  <c r="X13" i="54"/>
  <c r="Y13" i="54" s="1"/>
  <c r="X12" i="54"/>
  <c r="Y12" i="54" s="1"/>
  <c r="X11" i="54"/>
  <c r="Y11" i="54" s="1"/>
  <c r="X9" i="54"/>
  <c r="Y9" i="54" s="1"/>
  <c r="X7" i="54"/>
  <c r="Y7" i="54" s="1"/>
  <c r="X6" i="54"/>
  <c r="Y6" i="54" s="1"/>
  <c r="X5" i="54"/>
  <c r="Y5" i="54" s="1"/>
  <c r="X4" i="54"/>
  <c r="Y4" i="54" s="1"/>
  <c r="X3" i="54"/>
  <c r="Y3" i="54" s="1"/>
  <c r="X2" i="54"/>
  <c r="Y2" i="54" s="1"/>
  <c r="X15" i="53"/>
  <c r="Y15" i="53" s="1"/>
  <c r="X7" i="53"/>
  <c r="Y7" i="53" s="1"/>
  <c r="X6" i="53"/>
  <c r="Y6" i="53" s="1"/>
  <c r="X5" i="53"/>
  <c r="Y5" i="53" s="1"/>
  <c r="X4" i="53"/>
  <c r="Y4" i="53" s="1"/>
  <c r="X3" i="53"/>
  <c r="Y3" i="53" s="1"/>
  <c r="X2" i="53"/>
  <c r="Y2" i="53" s="1"/>
  <c r="X41" i="53"/>
  <c r="Y41" i="53" s="1"/>
  <c r="X40" i="53"/>
  <c r="Y40" i="53" s="1"/>
  <c r="X39" i="53"/>
  <c r="Y39" i="53" s="1"/>
  <c r="X38" i="53"/>
  <c r="Y38" i="53" s="1"/>
  <c r="X37" i="53"/>
  <c r="Y37" i="53" s="1"/>
  <c r="X36" i="53"/>
  <c r="Y36" i="53" s="1"/>
  <c r="X35" i="53"/>
  <c r="Y35" i="53" s="1"/>
  <c r="X34" i="53"/>
  <c r="Y34" i="53" s="1"/>
  <c r="X32" i="53"/>
  <c r="Y32" i="53" s="1"/>
  <c r="X31" i="53"/>
  <c r="Y31" i="53" s="1"/>
  <c r="X30" i="53"/>
  <c r="Y30" i="53" s="1"/>
  <c r="X29" i="53"/>
  <c r="Y29" i="53" s="1"/>
  <c r="X28" i="53"/>
  <c r="Y28" i="53" s="1"/>
  <c r="X27" i="53"/>
  <c r="Y27" i="53" s="1"/>
  <c r="X26" i="53"/>
  <c r="Y26" i="53" s="1"/>
  <c r="X25" i="53"/>
  <c r="Y25" i="53" s="1"/>
  <c r="X23" i="53"/>
  <c r="Y23" i="53" s="1"/>
  <c r="X22" i="53"/>
  <c r="Y22" i="53" s="1"/>
  <c r="X21" i="53"/>
  <c r="Y21" i="53" s="1"/>
  <c r="X20" i="53"/>
  <c r="Y20" i="53" s="1"/>
  <c r="X19" i="53"/>
  <c r="Y19" i="53" s="1"/>
  <c r="X18" i="53"/>
  <c r="Y18" i="53" s="1"/>
  <c r="X16" i="53"/>
  <c r="Y16" i="53" s="1"/>
  <c r="X14" i="53"/>
  <c r="Y14" i="53" s="1"/>
  <c r="X13" i="53"/>
  <c r="Y13" i="53" s="1"/>
  <c r="X12" i="53"/>
  <c r="Y12" i="53" s="1"/>
  <c r="X11" i="53"/>
  <c r="Y11" i="53" s="1"/>
  <c r="X10" i="53"/>
  <c r="Y10" i="53" s="1"/>
  <c r="X9" i="53"/>
  <c r="Y9" i="53" s="1"/>
  <c r="X44" i="52"/>
  <c r="Y44" i="52" s="1"/>
  <c r="X49" i="52"/>
  <c r="Y49" i="52" s="1"/>
  <c r="X48" i="52"/>
  <c r="Y48" i="52" s="1"/>
  <c r="X47" i="52"/>
  <c r="Y47" i="52" s="1"/>
  <c r="X46" i="52"/>
  <c r="Y46" i="52" s="1"/>
  <c r="X40" i="52"/>
  <c r="Y40" i="52" s="1"/>
  <c r="X30" i="52"/>
  <c r="Y30" i="52" s="1"/>
  <c r="X21" i="52"/>
  <c r="Y21" i="52" s="1"/>
  <c r="X45" i="52"/>
  <c r="Y45" i="52" s="1"/>
  <c r="X43" i="52"/>
  <c r="Y43" i="52" s="1"/>
  <c r="X42" i="52"/>
  <c r="Y42" i="52" s="1"/>
  <c r="X39" i="52"/>
  <c r="Y39" i="52" s="1"/>
  <c r="X38" i="52"/>
  <c r="Y38" i="52" s="1"/>
  <c r="X37" i="52"/>
  <c r="Y37" i="52" s="1"/>
  <c r="X36" i="52"/>
  <c r="Y36" i="52" s="1"/>
  <c r="X35" i="52"/>
  <c r="Y35" i="52" s="1"/>
  <c r="X34" i="52"/>
  <c r="Y34" i="52" s="1"/>
  <c r="X33" i="52"/>
  <c r="Y33" i="52" s="1"/>
  <c r="X31" i="52"/>
  <c r="Y31" i="52" s="1"/>
  <c r="X29" i="52"/>
  <c r="Y29" i="52" s="1"/>
  <c r="X28" i="52"/>
  <c r="Y28" i="52" s="1"/>
  <c r="X27" i="52"/>
  <c r="Y27" i="52" s="1"/>
  <c r="X26" i="52"/>
  <c r="Y26" i="52" s="1"/>
  <c r="X25" i="52"/>
  <c r="Y25" i="52" s="1"/>
  <c r="X24" i="52"/>
  <c r="Y24" i="52" s="1"/>
  <c r="X23" i="52"/>
  <c r="Y23" i="52" s="1"/>
  <c r="X20" i="52"/>
  <c r="Y20" i="52" s="1"/>
  <c r="X19" i="52"/>
  <c r="Y19" i="52" s="1"/>
  <c r="X18" i="52"/>
  <c r="Y18" i="52" s="1"/>
  <c r="X17" i="52"/>
  <c r="Y17" i="52" s="1"/>
  <c r="X16" i="52"/>
  <c r="Y16" i="52" s="1"/>
  <c r="X15" i="52"/>
  <c r="Y15" i="52" s="1"/>
  <c r="X14" i="52"/>
  <c r="Y14" i="52" s="1"/>
  <c r="X13" i="52"/>
  <c r="Y13" i="52" s="1"/>
  <c r="X12" i="52"/>
  <c r="Y12" i="52" s="1"/>
  <c r="X10" i="52"/>
  <c r="Y10" i="52" s="1"/>
  <c r="X9" i="52"/>
  <c r="Y9" i="52" s="1"/>
  <c r="X8" i="52"/>
  <c r="Y8" i="52" s="1"/>
  <c r="X7" i="52"/>
  <c r="Y7" i="52" s="1"/>
  <c r="X6" i="52"/>
  <c r="Y6" i="52" s="1"/>
  <c r="X5" i="52"/>
  <c r="Y5" i="52" s="1"/>
  <c r="X4" i="52"/>
  <c r="Y4" i="52" s="1"/>
  <c r="X3" i="52"/>
  <c r="Y3" i="52" s="1"/>
  <c r="X2" i="52"/>
  <c r="Y2" i="52" s="1"/>
  <c r="X46" i="51"/>
  <c r="Y46" i="51" s="1"/>
  <c r="X45" i="51"/>
  <c r="Y45" i="51" s="1"/>
  <c r="X44" i="51"/>
  <c r="Y44" i="51" s="1"/>
  <c r="X43" i="51"/>
  <c r="Y43" i="51" s="1"/>
  <c r="X42" i="51"/>
  <c r="Y42" i="51" s="1"/>
  <c r="X40" i="51"/>
  <c r="Y40" i="51" s="1"/>
  <c r="X39" i="51"/>
  <c r="Y39" i="51" s="1"/>
  <c r="X38" i="51"/>
  <c r="Y38" i="51" s="1"/>
  <c r="X37" i="51"/>
  <c r="Y37" i="51" s="1"/>
  <c r="X32" i="51"/>
  <c r="Y32" i="51" s="1"/>
  <c r="X25" i="51"/>
  <c r="Y25" i="51" s="1"/>
  <c r="X18" i="51"/>
  <c r="Y18" i="51" s="1"/>
  <c r="X9" i="51"/>
  <c r="Y9" i="51" s="1"/>
  <c r="X36" i="51"/>
  <c r="Y36" i="51" s="1"/>
  <c r="X35" i="51"/>
  <c r="Y35" i="51" s="1"/>
  <c r="X34" i="51"/>
  <c r="Y34" i="51" s="1"/>
  <c r="X33" i="51"/>
  <c r="Y33" i="51" s="1"/>
  <c r="X30" i="51"/>
  <c r="Y30" i="51" s="1"/>
  <c r="X29" i="51"/>
  <c r="Y29" i="51" s="1"/>
  <c r="X28" i="51"/>
  <c r="Y28" i="51" s="1"/>
  <c r="X27" i="51"/>
  <c r="Y27" i="51" s="1"/>
  <c r="X26" i="51"/>
  <c r="Y26" i="51" s="1"/>
  <c r="X24" i="51"/>
  <c r="Y24" i="51" s="1"/>
  <c r="X23" i="51"/>
  <c r="Y23" i="51" s="1"/>
  <c r="X21" i="51"/>
  <c r="Y21" i="51" s="1"/>
  <c r="X20" i="51"/>
  <c r="Y20" i="51" s="1"/>
  <c r="X19" i="51"/>
  <c r="Y19" i="51" s="1"/>
  <c r="X17" i="51"/>
  <c r="Y17" i="51" s="1"/>
  <c r="X16" i="51"/>
  <c r="Y16" i="51" s="1"/>
  <c r="X15" i="51"/>
  <c r="Y15" i="51" s="1"/>
  <c r="X14" i="51"/>
  <c r="Y14" i="51" s="1"/>
  <c r="X13" i="51"/>
  <c r="Y13" i="51" s="1"/>
  <c r="X11" i="51"/>
  <c r="Y11" i="51" s="1"/>
  <c r="X10" i="51"/>
  <c r="Y10" i="51" s="1"/>
  <c r="X8" i="51"/>
  <c r="Y8" i="51" s="1"/>
  <c r="X7" i="51"/>
  <c r="Y7" i="51" s="1"/>
  <c r="X6" i="51"/>
  <c r="Y6" i="51" s="1"/>
  <c r="X5" i="51"/>
  <c r="Y5" i="51" s="1"/>
  <c r="X4" i="51"/>
  <c r="Y4" i="51" s="1"/>
  <c r="X3" i="51"/>
  <c r="Y3" i="51" s="1"/>
  <c r="X2" i="51"/>
  <c r="Y2" i="51" s="1"/>
  <c r="X35" i="50"/>
  <c r="Y35" i="50" s="1"/>
  <c r="X34" i="50"/>
  <c r="Y34" i="50" s="1"/>
  <c r="X33" i="50"/>
  <c r="Y33" i="50" s="1"/>
  <c r="X32" i="50"/>
  <c r="Y32" i="50" s="1"/>
  <c r="X30" i="50"/>
  <c r="Y30" i="50" s="1"/>
  <c r="X23" i="50"/>
  <c r="Y23" i="50" s="1"/>
  <c r="X16" i="50"/>
  <c r="Y16" i="50" s="1"/>
  <c r="X15" i="50"/>
  <c r="Y15" i="50" s="1"/>
  <c r="X14" i="50"/>
  <c r="Y14" i="50" s="1"/>
  <c r="X7" i="50"/>
  <c r="Y7" i="50" s="1"/>
  <c r="X29" i="50"/>
  <c r="Y29" i="50" s="1"/>
  <c r="X28" i="50"/>
  <c r="Y28" i="50" s="1"/>
  <c r="X27" i="50"/>
  <c r="Y27" i="50" s="1"/>
  <c r="X26" i="50"/>
  <c r="Y26" i="50" s="1"/>
  <c r="X25" i="50"/>
  <c r="Y25" i="50" s="1"/>
  <c r="X22" i="50"/>
  <c r="Y22" i="50" s="1"/>
  <c r="X21" i="50"/>
  <c r="Y21" i="50" s="1"/>
  <c r="X20" i="50"/>
  <c r="Y20" i="50" s="1"/>
  <c r="X19" i="50"/>
  <c r="Y19" i="50" s="1"/>
  <c r="X18" i="50"/>
  <c r="Y18" i="50" s="1"/>
  <c r="X13" i="50"/>
  <c r="Y13" i="50" s="1"/>
  <c r="X12" i="50"/>
  <c r="Y12" i="50" s="1"/>
  <c r="X11" i="50"/>
  <c r="Y11" i="50" s="1"/>
  <c r="X10" i="50"/>
  <c r="Y10" i="50" s="1"/>
  <c r="X8" i="50"/>
  <c r="Y8" i="50" s="1"/>
  <c r="X6" i="50"/>
  <c r="Y6" i="50" s="1"/>
  <c r="X5" i="50"/>
  <c r="Y5" i="50" s="1"/>
  <c r="X4" i="50"/>
  <c r="Y4" i="50" s="1"/>
  <c r="X3" i="50"/>
  <c r="Y3" i="50" s="1"/>
  <c r="X2" i="50"/>
  <c r="Y2" i="50" s="1"/>
  <c r="X32" i="49"/>
  <c r="Y32" i="49" s="1"/>
  <c r="X31" i="49"/>
  <c r="Y31" i="49" s="1"/>
  <c r="X30" i="49"/>
  <c r="Y30" i="49" s="1"/>
  <c r="X29" i="49"/>
  <c r="Y29" i="49" s="1"/>
  <c r="X28" i="49"/>
  <c r="Y28" i="49" s="1"/>
  <c r="V33" i="49"/>
  <c r="X33" i="49" s="1"/>
  <c r="Y33" i="49" s="1"/>
  <c r="X25" i="49"/>
  <c r="Y25" i="49" s="1"/>
  <c r="X24" i="49"/>
  <c r="Y24" i="49" s="1"/>
  <c r="X23" i="49"/>
  <c r="Y23" i="49" s="1"/>
  <c r="X22" i="49"/>
  <c r="Y22" i="49" s="1"/>
  <c r="X21" i="49"/>
  <c r="Y21" i="49" s="1"/>
  <c r="V26" i="49"/>
  <c r="X26" i="49" s="1"/>
  <c r="Y26" i="49" s="1"/>
  <c r="X3" i="49"/>
  <c r="Y3" i="49" s="1"/>
  <c r="X2" i="49"/>
  <c r="X6" i="49"/>
  <c r="Y6" i="49" s="1"/>
  <c r="X5" i="49"/>
  <c r="Y5" i="49" s="1"/>
  <c r="X12" i="49"/>
  <c r="Y12" i="49" s="1"/>
  <c r="X11" i="49"/>
  <c r="Y11" i="49" s="1"/>
  <c r="X10" i="49"/>
  <c r="Y10" i="49" s="1"/>
  <c r="X9" i="49"/>
  <c r="Y9" i="49" s="1"/>
  <c r="X8" i="49"/>
  <c r="V13" i="49"/>
  <c r="X13" i="49" s="1"/>
  <c r="X19" i="49"/>
  <c r="Y19" i="49" s="1"/>
  <c r="X18" i="49"/>
  <c r="Y18" i="49" s="1"/>
  <c r="X17" i="49"/>
  <c r="Y17" i="49" s="1"/>
  <c r="X16" i="49"/>
  <c r="Y16" i="49" s="1"/>
  <c r="X15" i="49"/>
  <c r="Y15" i="49" s="1"/>
  <c r="Y8" i="49"/>
  <c r="X4" i="49"/>
  <c r="Y4" i="49" s="1"/>
  <c r="Y2" i="49"/>
  <c r="X9" i="48"/>
  <c r="Y9" i="48" s="1"/>
  <c r="X2" i="48"/>
  <c r="Y2" i="48" s="1"/>
  <c r="X32" i="48"/>
  <c r="X24" i="48"/>
  <c r="Y24" i="48" s="1"/>
  <c r="X18" i="48"/>
  <c r="Y18" i="48" s="1"/>
  <c r="X37" i="48"/>
  <c r="Y37" i="48" s="1"/>
  <c r="X35" i="48"/>
  <c r="Y35" i="48" s="1"/>
  <c r="X34" i="48"/>
  <c r="Y34" i="48" s="1"/>
  <c r="X33" i="48"/>
  <c r="Y33" i="48" s="1"/>
  <c r="Y32" i="48"/>
  <c r="V36" i="48"/>
  <c r="X36" i="48" s="1"/>
  <c r="Y36" i="48" s="1"/>
  <c r="X30" i="48"/>
  <c r="Y30" i="48" s="1"/>
  <c r="X28" i="48"/>
  <c r="Y28" i="48" s="1"/>
  <c r="X27" i="48"/>
  <c r="Y27" i="48" s="1"/>
  <c r="X26" i="48"/>
  <c r="Y26" i="48" s="1"/>
  <c r="X25" i="48"/>
  <c r="Y25" i="48" s="1"/>
  <c r="X22" i="48"/>
  <c r="Y22" i="48" s="1"/>
  <c r="V29" i="48"/>
  <c r="X29" i="48" s="1"/>
  <c r="Y29" i="48" s="1"/>
  <c r="X21" i="48"/>
  <c r="Y21" i="48" s="1"/>
  <c r="X20" i="48"/>
  <c r="Y20" i="48" s="1"/>
  <c r="X14" i="48"/>
  <c r="Y14" i="48" s="1"/>
  <c r="V15" i="48"/>
  <c r="X15" i="48" s="1"/>
  <c r="Y15" i="48" s="1"/>
  <c r="X7" i="48"/>
  <c r="Y7" i="48" s="1"/>
  <c r="X19" i="48"/>
  <c r="Y19" i="48" s="1"/>
  <c r="X16" i="48"/>
  <c r="Y16" i="48" s="1"/>
  <c r="X13" i="48"/>
  <c r="Y13" i="48" s="1"/>
  <c r="X12" i="48"/>
  <c r="Y12" i="48" s="1"/>
  <c r="X11" i="48"/>
  <c r="Y11" i="48" s="1"/>
  <c r="X10" i="48"/>
  <c r="Y10" i="48" s="1"/>
  <c r="X6" i="48"/>
  <c r="Y6" i="48" s="1"/>
  <c r="X5" i="48"/>
  <c r="Y5" i="48" s="1"/>
  <c r="X4" i="48"/>
  <c r="Y4" i="48" s="1"/>
  <c r="X3" i="48"/>
  <c r="Y3" i="48" s="1"/>
  <c r="Y13" i="49" l="1"/>
  <c r="V34" i="47"/>
  <c r="V33" i="47"/>
  <c r="X33" i="47" s="1"/>
  <c r="Y33" i="47" s="1"/>
  <c r="V32" i="47"/>
  <c r="X32" i="47" s="1"/>
  <c r="Y32" i="47" s="1"/>
  <c r="V31" i="47"/>
  <c r="V30" i="47"/>
  <c r="X30" i="47" s="1"/>
  <c r="Y30" i="47" s="1"/>
  <c r="X28" i="47"/>
  <c r="Y28" i="47" s="1"/>
  <c r="X27" i="47"/>
  <c r="Y27" i="47" s="1"/>
  <c r="X26" i="47"/>
  <c r="Y26" i="47" s="1"/>
  <c r="X25" i="47"/>
  <c r="Y25" i="47" s="1"/>
  <c r="X24" i="47"/>
  <c r="Y24" i="47" s="1"/>
  <c r="X23" i="47"/>
  <c r="Y23" i="47" s="1"/>
  <c r="V27" i="47"/>
  <c r="V26" i="47"/>
  <c r="V25" i="47"/>
  <c r="V24" i="47"/>
  <c r="V23" i="47"/>
  <c r="V22" i="47"/>
  <c r="X22" i="47" s="1"/>
  <c r="Y22" i="47" s="1"/>
  <c r="V20" i="47"/>
  <c r="X20" i="47" s="1"/>
  <c r="Y20" i="47" s="1"/>
  <c r="V19" i="47"/>
  <c r="X19" i="47" s="1"/>
  <c r="Y19" i="47" s="1"/>
  <c r="V18" i="47"/>
  <c r="X18" i="47" s="1"/>
  <c r="Y18" i="47" s="1"/>
  <c r="V17" i="47"/>
  <c r="V16" i="47"/>
  <c r="X16" i="47" s="1"/>
  <c r="Y16" i="47" s="1"/>
  <c r="V13" i="47"/>
  <c r="X13" i="47" s="1"/>
  <c r="Y13" i="47" s="1"/>
  <c r="V12" i="47"/>
  <c r="X12" i="47" s="1"/>
  <c r="Y12" i="47" s="1"/>
  <c r="V11" i="47"/>
  <c r="X11" i="47" s="1"/>
  <c r="Y11" i="47" s="1"/>
  <c r="V10" i="47"/>
  <c r="X10" i="47" s="1"/>
  <c r="Y10" i="47" s="1"/>
  <c r="V9" i="47"/>
  <c r="X9" i="47" s="1"/>
  <c r="Y9" i="47" s="1"/>
  <c r="V8" i="47"/>
  <c r="V6" i="47"/>
  <c r="X6" i="47" s="1"/>
  <c r="Y6" i="47" s="1"/>
  <c r="V5" i="47"/>
  <c r="X5" i="47" s="1"/>
  <c r="Y5" i="47" s="1"/>
  <c r="V4" i="47"/>
  <c r="X4" i="47" s="1"/>
  <c r="Y4" i="47" s="1"/>
  <c r="V3" i="47"/>
  <c r="X3" i="47" s="1"/>
  <c r="Y3" i="47" s="1"/>
  <c r="V2" i="47"/>
  <c r="X2" i="47" s="1"/>
  <c r="Y2" i="47" s="1"/>
  <c r="X17" i="47"/>
  <c r="Y17" i="47" s="1"/>
  <c r="X14" i="47"/>
  <c r="Y14" i="47" s="1"/>
  <c r="X8" i="47"/>
  <c r="Y8" i="47" s="1"/>
  <c r="X35" i="47"/>
  <c r="Y35" i="47" s="1"/>
  <c r="X34" i="47"/>
  <c r="Y34" i="47" s="1"/>
  <c r="X31" i="47"/>
  <c r="Y31" i="47" s="1"/>
  <c r="X62" i="46"/>
  <c r="Y62" i="46" s="1"/>
  <c r="X61" i="46"/>
  <c r="Y61" i="46" s="1"/>
  <c r="X60" i="46"/>
  <c r="Y60" i="46" s="1"/>
  <c r="X59" i="46"/>
  <c r="Y59" i="46" s="1"/>
  <c r="X58" i="46"/>
  <c r="Y58" i="46" s="1"/>
  <c r="X57" i="46"/>
  <c r="Y57" i="46" s="1"/>
  <c r="X56" i="46"/>
  <c r="Y56" i="46" s="1"/>
  <c r="X55" i="46"/>
  <c r="Y55" i="46" s="1"/>
  <c r="X54" i="46"/>
  <c r="Y54" i="46" s="1"/>
  <c r="V59" i="46"/>
  <c r="X52" i="46"/>
  <c r="Y52" i="46" s="1"/>
  <c r="X51" i="46"/>
  <c r="Y51" i="46" s="1"/>
  <c r="X50" i="46"/>
  <c r="Y50" i="46" s="1"/>
  <c r="X49" i="46"/>
  <c r="Y49" i="46" s="1"/>
  <c r="X48" i="46"/>
  <c r="Y48" i="46" s="1"/>
  <c r="X47" i="46"/>
  <c r="Y47" i="46" s="1"/>
  <c r="X46" i="46"/>
  <c r="Y46" i="46" s="1"/>
  <c r="X45" i="46"/>
  <c r="Y45" i="46" s="1"/>
  <c r="X44" i="46"/>
  <c r="Y44" i="46" s="1"/>
  <c r="X43" i="46"/>
  <c r="Y43" i="46" s="1"/>
  <c r="X42" i="46"/>
  <c r="Y42" i="46" s="1"/>
  <c r="X41" i="46"/>
  <c r="Y41" i="46" s="1"/>
  <c r="X40" i="46"/>
  <c r="Y40" i="46" s="1"/>
  <c r="V47" i="46"/>
  <c r="Y28" i="46"/>
  <c r="X38" i="46"/>
  <c r="Y38" i="46" s="1"/>
  <c r="X37" i="46"/>
  <c r="Y37" i="46" s="1"/>
  <c r="X36" i="46"/>
  <c r="Y36" i="46" s="1"/>
  <c r="X35" i="46"/>
  <c r="Y35" i="46" s="1"/>
  <c r="X34" i="46"/>
  <c r="Y34" i="46" s="1"/>
  <c r="X28" i="46"/>
  <c r="X15" i="46"/>
  <c r="Y15" i="46" s="1"/>
  <c r="V21" i="46"/>
  <c r="X21" i="46" s="1"/>
  <c r="Y21" i="46" s="1"/>
  <c r="X33" i="46"/>
  <c r="Y33" i="46" s="1"/>
  <c r="X32" i="46"/>
  <c r="Y32" i="46" s="1"/>
  <c r="X31" i="46"/>
  <c r="Y31" i="46" s="1"/>
  <c r="X30" i="46"/>
  <c r="Y30" i="46" s="1"/>
  <c r="X29" i="46"/>
  <c r="Y29" i="46" s="1"/>
  <c r="X26" i="46"/>
  <c r="Y26" i="46" s="1"/>
  <c r="X25" i="46"/>
  <c r="Y25" i="46" s="1"/>
  <c r="X24" i="46"/>
  <c r="Y24" i="46" s="1"/>
  <c r="X23" i="46"/>
  <c r="Y23" i="46" s="1"/>
  <c r="X22" i="46"/>
  <c r="Y22" i="46" s="1"/>
  <c r="X20" i="46"/>
  <c r="Y20" i="46" s="1"/>
  <c r="X19" i="46"/>
  <c r="Y19" i="46" s="1"/>
  <c r="X18" i="46"/>
  <c r="Y18" i="46" s="1"/>
  <c r="X17" i="46"/>
  <c r="Y17" i="46" s="1"/>
  <c r="X16" i="46"/>
  <c r="Y16" i="46" s="1"/>
  <c r="X14" i="46"/>
  <c r="Y14" i="46" s="1"/>
  <c r="X12" i="46"/>
  <c r="Y12" i="46" s="1"/>
  <c r="X11" i="46"/>
  <c r="Y11" i="46" s="1"/>
  <c r="X10" i="46"/>
  <c r="Y10" i="46" s="1"/>
  <c r="X9" i="46"/>
  <c r="Y9" i="46" s="1"/>
  <c r="X8" i="46"/>
  <c r="Y8" i="46" s="1"/>
  <c r="X6" i="46"/>
  <c r="Y6" i="46" s="1"/>
  <c r="X5" i="46"/>
  <c r="Y5" i="46" s="1"/>
  <c r="X4" i="46"/>
  <c r="Y4" i="46" s="1"/>
  <c r="X3" i="46"/>
  <c r="Y3" i="46" s="1"/>
  <c r="X2" i="46"/>
  <c r="Y2" i="46" s="1"/>
  <c r="X33" i="45"/>
  <c r="Y33" i="45" s="1"/>
  <c r="X32" i="45"/>
  <c r="Y32" i="45" s="1"/>
  <c r="X31" i="45"/>
  <c r="Y31" i="45" s="1"/>
  <c r="X30" i="45"/>
  <c r="Y30" i="45" s="1"/>
  <c r="X29" i="45"/>
  <c r="Y29" i="45" s="1"/>
  <c r="X13" i="45"/>
  <c r="Y13" i="45" s="1"/>
  <c r="X18" i="45"/>
  <c r="Y18" i="45" s="1"/>
  <c r="X23" i="45"/>
  <c r="Y23" i="45" s="1"/>
  <c r="X6" i="45"/>
  <c r="Y6" i="45"/>
  <c r="X27" i="45"/>
  <c r="Y27" i="45" s="1"/>
  <c r="X26" i="45"/>
  <c r="Y26" i="45" s="1"/>
  <c r="X25" i="45"/>
  <c r="Y25" i="45" s="1"/>
  <c r="X24" i="45"/>
  <c r="Y24" i="45" s="1"/>
  <c r="X22" i="45"/>
  <c r="Y22" i="45" s="1"/>
  <c r="X20" i="45"/>
  <c r="Y20" i="45" s="1"/>
  <c r="X19" i="45"/>
  <c r="Y19" i="45" s="1"/>
  <c r="X17" i="45"/>
  <c r="Y17" i="45" s="1"/>
  <c r="X16" i="45"/>
  <c r="Y16" i="45" s="1"/>
  <c r="X14" i="45"/>
  <c r="Y14" i="45" s="1"/>
  <c r="X12" i="45"/>
  <c r="Y12" i="45" s="1"/>
  <c r="X11" i="45"/>
  <c r="Y11" i="45" s="1"/>
  <c r="X10" i="45"/>
  <c r="Y10" i="45" s="1"/>
  <c r="X9" i="45"/>
  <c r="Y9" i="45" s="1"/>
  <c r="X8" i="45"/>
  <c r="Y8" i="45" s="1"/>
  <c r="X5" i="45"/>
  <c r="Y5" i="45" s="1"/>
  <c r="X4" i="45"/>
  <c r="Y4" i="45" s="1"/>
  <c r="X3" i="45"/>
  <c r="Y3" i="45" s="1"/>
  <c r="X2" i="45"/>
  <c r="Y2" i="45" s="1"/>
  <c r="X31" i="44" l="1"/>
  <c r="Y31" i="44" s="1"/>
  <c r="X30" i="44"/>
  <c r="Y30" i="44" s="1"/>
  <c r="X29" i="44"/>
  <c r="Y29" i="44" s="1"/>
  <c r="X28" i="44"/>
  <c r="Y28" i="44" s="1"/>
  <c r="X27" i="44"/>
  <c r="Y27" i="44" s="1"/>
  <c r="X26" i="44"/>
  <c r="Y26" i="44" s="1"/>
  <c r="X24" i="44"/>
  <c r="Y24" i="44" s="1"/>
  <c r="X23" i="44"/>
  <c r="Y23" i="44" s="1"/>
  <c r="X22" i="44"/>
  <c r="Y22" i="44" s="1"/>
  <c r="X21" i="44"/>
  <c r="Y21" i="44" s="1"/>
  <c r="X20" i="44"/>
  <c r="Y20" i="44" s="1"/>
  <c r="X19" i="44"/>
  <c r="Y19" i="44" s="1"/>
  <c r="X17" i="44"/>
  <c r="Y17" i="44" s="1"/>
  <c r="X16" i="44"/>
  <c r="Y16" i="44" s="1"/>
  <c r="X15" i="44"/>
  <c r="Y15" i="44" s="1"/>
  <c r="X14" i="44"/>
  <c r="Y14" i="44" s="1"/>
  <c r="X12" i="44"/>
  <c r="Y12" i="44" s="1"/>
  <c r="X11" i="44"/>
  <c r="Y11" i="44" s="1"/>
  <c r="X10" i="44"/>
  <c r="Y10" i="44" s="1"/>
  <c r="X9" i="44"/>
  <c r="Y9" i="44" s="1"/>
  <c r="X8" i="44"/>
  <c r="Y8" i="44" s="1"/>
  <c r="X7" i="44"/>
  <c r="Y7" i="44" s="1"/>
  <c r="X5" i="44"/>
  <c r="Y5" i="44" s="1"/>
  <c r="X4" i="44"/>
  <c r="Y4" i="44" s="1"/>
  <c r="X3" i="44"/>
  <c r="Y3" i="44" s="1"/>
  <c r="X2" i="44"/>
  <c r="Y2" i="44" s="1"/>
  <c r="X80" i="39"/>
  <c r="Y80" i="39" s="1"/>
  <c r="X79" i="39"/>
  <c r="Y79" i="39" s="1"/>
  <c r="X78" i="39"/>
  <c r="Y78" i="39" s="1"/>
  <c r="X77" i="39"/>
  <c r="Y77" i="39" s="1"/>
  <c r="X76" i="39"/>
  <c r="Y76" i="39" s="1"/>
  <c r="X75" i="39"/>
  <c r="Y75" i="39" s="1"/>
  <c r="X74" i="39"/>
  <c r="Y74" i="39" s="1"/>
  <c r="X73" i="39"/>
  <c r="Y73" i="39" s="1"/>
  <c r="X72" i="39"/>
  <c r="Y72" i="39" s="1"/>
  <c r="X71" i="39"/>
  <c r="Y71" i="39" s="1"/>
  <c r="X70" i="39"/>
  <c r="Y70" i="39" s="1"/>
  <c r="X69" i="39"/>
  <c r="Y69" i="39" s="1"/>
  <c r="X68" i="39"/>
  <c r="Y68" i="39" s="1"/>
  <c r="V76" i="39"/>
  <c r="V73" i="39"/>
  <c r="X66" i="39"/>
  <c r="Y66" i="39" s="1"/>
  <c r="X65" i="39"/>
  <c r="Y65" i="39" s="1"/>
  <c r="X64" i="39"/>
  <c r="Y64" i="39" s="1"/>
  <c r="X63" i="39"/>
  <c r="Y63" i="39" s="1"/>
  <c r="X62" i="39"/>
  <c r="Y62" i="39" s="1"/>
  <c r="X61" i="39"/>
  <c r="Y61" i="39" s="1"/>
  <c r="X59" i="39"/>
  <c r="Y59" i="39" s="1"/>
  <c r="X58" i="39"/>
  <c r="Y58" i="39" s="1"/>
  <c r="X56" i="39"/>
  <c r="Y56" i="39" s="1"/>
  <c r="X55" i="39"/>
  <c r="Y55" i="39" s="1"/>
  <c r="X54" i="39"/>
  <c r="Y54" i="39" s="1"/>
  <c r="X53" i="39"/>
  <c r="Y53" i="39" s="1"/>
  <c r="X52" i="39"/>
  <c r="Y52" i="39" s="1"/>
  <c r="V60" i="39"/>
  <c r="X60" i="39" s="1"/>
  <c r="Y60" i="39" s="1"/>
  <c r="V57" i="39"/>
  <c r="X57" i="39" s="1"/>
  <c r="Y57" i="39" s="1"/>
  <c r="X50" i="39"/>
  <c r="Y50" i="39" s="1"/>
  <c r="X49" i="39"/>
  <c r="Y49" i="39" s="1"/>
  <c r="X48" i="39"/>
  <c r="Y48" i="39" s="1"/>
  <c r="X47" i="39"/>
  <c r="Y47" i="39" s="1"/>
  <c r="X46" i="39"/>
  <c r="Y46" i="39" s="1"/>
  <c r="X44" i="39"/>
  <c r="Y44" i="39" s="1"/>
  <c r="X43" i="39"/>
  <c r="Y43" i="39" s="1"/>
  <c r="X41" i="39"/>
  <c r="Y41" i="39" s="1"/>
  <c r="X40" i="39"/>
  <c r="Y40" i="39" s="1"/>
  <c r="X39" i="39"/>
  <c r="Y39" i="39" s="1"/>
  <c r="X38" i="39"/>
  <c r="Y38" i="39" s="1"/>
  <c r="X37" i="39"/>
  <c r="Y37" i="39" s="1"/>
  <c r="X36" i="39"/>
  <c r="Y36" i="39" s="1"/>
  <c r="V45" i="39"/>
  <c r="X45" i="39" s="1"/>
  <c r="Y45" i="39" s="1"/>
  <c r="V42" i="39"/>
  <c r="X42" i="39" s="1"/>
  <c r="Y42" i="39" s="1"/>
  <c r="V41" i="39"/>
  <c r="X34" i="39"/>
  <c r="Y34" i="39" s="1"/>
  <c r="X33" i="39"/>
  <c r="Y33" i="39" s="1"/>
  <c r="X32" i="39"/>
  <c r="Y32" i="39" s="1"/>
  <c r="X31" i="39"/>
  <c r="Y31" i="39" s="1"/>
  <c r="X30" i="39"/>
  <c r="Y30" i="39" s="1"/>
  <c r="X29" i="39"/>
  <c r="Y29" i="39" s="1"/>
  <c r="X27" i="39"/>
  <c r="Y27" i="39" s="1"/>
  <c r="X26" i="39"/>
  <c r="Y26" i="39" s="1"/>
  <c r="X25" i="39"/>
  <c r="Y25" i="39" s="1"/>
  <c r="X24" i="39"/>
  <c r="Y24" i="39" s="1"/>
  <c r="X23" i="39"/>
  <c r="Y23" i="39" s="1"/>
  <c r="X22" i="39"/>
  <c r="Y22" i="39" s="1"/>
  <c r="X21" i="39"/>
  <c r="Y21" i="39" s="1"/>
  <c r="X20" i="39"/>
  <c r="Y20" i="39" s="1"/>
  <c r="X19" i="39"/>
  <c r="Y19" i="39" s="1"/>
  <c r="V28" i="39"/>
  <c r="X28" i="39" s="1"/>
  <c r="Y28" i="39" s="1"/>
  <c r="V25" i="39"/>
  <c r="X2" i="39"/>
  <c r="Y2" i="39" s="1"/>
  <c r="X3" i="39"/>
  <c r="Y3" i="39" s="1"/>
  <c r="X17" i="39"/>
  <c r="Y17" i="39" s="1"/>
  <c r="X16" i="39"/>
  <c r="Y16" i="39" s="1"/>
  <c r="X15" i="39"/>
  <c r="Y15" i="39" s="1"/>
  <c r="X14" i="39"/>
  <c r="Y14" i="39" s="1"/>
  <c r="X13" i="39"/>
  <c r="Y13" i="39" s="1"/>
  <c r="V12" i="39"/>
  <c r="X12" i="39" s="1"/>
  <c r="Y12" i="39" s="1"/>
  <c r="X11" i="39"/>
  <c r="Y11" i="39" s="1"/>
  <c r="X10" i="39"/>
  <c r="Y10" i="39" s="1"/>
  <c r="V9" i="39"/>
  <c r="X9" i="39" s="1"/>
  <c r="Y9" i="39" s="1"/>
  <c r="V8" i="39"/>
  <c r="X8" i="39" s="1"/>
  <c r="Y8" i="39" s="1"/>
  <c r="X7" i="39"/>
  <c r="Y7" i="39" s="1"/>
  <c r="X6" i="39"/>
  <c r="Y6" i="39" s="1"/>
  <c r="X5" i="39"/>
  <c r="Y5" i="39" s="1"/>
  <c r="X4" i="39"/>
  <c r="Y4" i="39" s="1"/>
  <c r="BD70" i="33" l="1"/>
  <c r="O70" i="33"/>
  <c r="N70" i="33"/>
  <c r="B70" i="33"/>
  <c r="CB69" i="33"/>
  <c r="CB70" i="33" s="1"/>
  <c r="CA69" i="33"/>
  <c r="CA70" i="33" s="1"/>
  <c r="BX69" i="33"/>
  <c r="BX70" i="33" s="1"/>
  <c r="BD69" i="33"/>
  <c r="AR69" i="33"/>
  <c r="AR70" i="33" s="1"/>
  <c r="AF69" i="33"/>
  <c r="AF70" i="33" s="1"/>
  <c r="AE69" i="33"/>
  <c r="AE70" i="33" s="1"/>
  <c r="O69" i="33"/>
  <c r="N69" i="33"/>
  <c r="F69" i="33"/>
  <c r="F70" i="33" s="1"/>
  <c r="B69" i="33"/>
  <c r="CO67" i="33"/>
  <c r="CK67" i="33"/>
  <c r="CJ67" i="33"/>
  <c r="CI67" i="33"/>
  <c r="CH67" i="33"/>
  <c r="CG67" i="33"/>
  <c r="CF67" i="33"/>
  <c r="CD67" i="33"/>
  <c r="CD69" i="33" s="1"/>
  <c r="CD70" i="33" s="1"/>
  <c r="CC67" i="33"/>
  <c r="CC69" i="33" s="1"/>
  <c r="CC70" i="33" s="1"/>
  <c r="CB67" i="33"/>
  <c r="CA67" i="33"/>
  <c r="BZ67" i="33"/>
  <c r="BY67" i="33"/>
  <c r="BX67" i="33"/>
  <c r="BW67" i="33"/>
  <c r="BV67" i="33"/>
  <c r="BU67" i="33"/>
  <c r="BT67" i="33"/>
  <c r="BS67" i="33"/>
  <c r="BR67" i="33"/>
  <c r="BQ67" i="33"/>
  <c r="BP67" i="33"/>
  <c r="BO67" i="33"/>
  <c r="BO69" i="33" s="1"/>
  <c r="BO70" i="33" s="1"/>
  <c r="BN67" i="33"/>
  <c r="BN69" i="33" s="1"/>
  <c r="BN70" i="33" s="1"/>
  <c r="BM67" i="33"/>
  <c r="BL67" i="33"/>
  <c r="BK67" i="33"/>
  <c r="BJ67" i="33"/>
  <c r="BI67" i="33"/>
  <c r="BH67" i="33"/>
  <c r="BG67" i="33"/>
  <c r="BF67" i="33"/>
  <c r="BF69" i="33" s="1"/>
  <c r="BF70" i="33" s="1"/>
  <c r="BE67" i="33"/>
  <c r="BD67" i="33"/>
  <c r="BC67" i="33"/>
  <c r="BB67" i="33"/>
  <c r="BA67" i="33"/>
  <c r="AZ67" i="33"/>
  <c r="AY67" i="33"/>
  <c r="AX67" i="33"/>
  <c r="AW67" i="33"/>
  <c r="AV67" i="33"/>
  <c r="AU67" i="33"/>
  <c r="AT67" i="33"/>
  <c r="AT69" i="33" s="1"/>
  <c r="AT70" i="33" s="1"/>
  <c r="AS67" i="33"/>
  <c r="AR67" i="33"/>
  <c r="AQ67" i="33"/>
  <c r="AP67" i="33"/>
  <c r="AO67" i="33"/>
  <c r="AN67" i="33"/>
  <c r="AM67" i="33"/>
  <c r="AL67" i="33"/>
  <c r="AL69" i="33" s="1"/>
  <c r="AL70" i="33" s="1"/>
  <c r="AK67" i="33"/>
  <c r="AK69" i="33" s="1"/>
  <c r="AK70" i="33" s="1"/>
  <c r="AJ67" i="33"/>
  <c r="AI67" i="33"/>
  <c r="AI69" i="33" s="1"/>
  <c r="AI70" i="33" s="1"/>
  <c r="AH67" i="33"/>
  <c r="AH69" i="33" s="1"/>
  <c r="AH70" i="33" s="1"/>
  <c r="AG67" i="33"/>
  <c r="AF67" i="33"/>
  <c r="AE67" i="33"/>
  <c r="AD67" i="33"/>
  <c r="AD69" i="33" s="1"/>
  <c r="AD70" i="33" s="1"/>
  <c r="AC67" i="33"/>
  <c r="AB67" i="33"/>
  <c r="AA67" i="33"/>
  <c r="Z67" i="33"/>
  <c r="Z69" i="33" s="1"/>
  <c r="Z70" i="33" s="1"/>
  <c r="Y67" i="33"/>
  <c r="X67" i="33"/>
  <c r="W67" i="33"/>
  <c r="V67" i="33"/>
  <c r="U67" i="33"/>
  <c r="T67" i="33"/>
  <c r="S67" i="33"/>
  <c r="R67" i="33"/>
  <c r="Q67" i="33"/>
  <c r="P67" i="33"/>
  <c r="P69" i="33" s="1"/>
  <c r="P70" i="33" s="1"/>
  <c r="O67" i="33"/>
  <c r="N67" i="33"/>
  <c r="M67" i="33"/>
  <c r="L67" i="33"/>
  <c r="K67" i="33"/>
  <c r="J67" i="33"/>
  <c r="I67" i="33"/>
  <c r="H67" i="33"/>
  <c r="G67" i="33"/>
  <c r="F67" i="33"/>
  <c r="E67" i="33"/>
  <c r="D67" i="33"/>
  <c r="D69" i="33" s="1"/>
  <c r="D70" i="33" s="1"/>
  <c r="C67" i="33"/>
  <c r="C69" i="33" s="1"/>
  <c r="B67" i="33"/>
  <c r="CP62" i="33"/>
  <c r="CP60" i="33"/>
  <c r="CP58" i="33"/>
  <c r="CP56" i="33"/>
  <c r="CP54" i="33"/>
  <c r="CP52" i="33"/>
  <c r="CP50" i="33"/>
  <c r="CP48" i="33"/>
  <c r="CO46" i="33"/>
  <c r="CO44" i="33"/>
  <c r="CO42" i="33"/>
  <c r="CO10" i="33" s="1"/>
  <c r="CN40" i="33"/>
  <c r="CN38" i="33"/>
  <c r="CN36" i="33"/>
  <c r="CN34" i="33"/>
  <c r="CN67" i="33" s="1"/>
  <c r="CM32" i="33"/>
  <c r="CM30" i="33"/>
  <c r="CM28" i="33"/>
  <c r="CM26" i="33"/>
  <c r="CM67" i="33" s="1"/>
  <c r="CL24" i="33"/>
  <c r="CL22" i="33"/>
  <c r="CL20" i="33"/>
  <c r="CL18" i="33"/>
  <c r="CL16" i="33"/>
  <c r="CL14" i="33"/>
  <c r="CL12" i="33"/>
  <c r="CL67" i="33" s="1"/>
  <c r="CM10" i="33"/>
  <c r="C70" i="33" l="1"/>
  <c r="CL10" i="33"/>
  <c r="CN10" i="33"/>
  <c r="CE64" i="33" l="1"/>
  <c r="CE67" i="33" l="1"/>
  <c r="CE69" i="33" s="1"/>
  <c r="CP64" i="33"/>
  <c r="CP10" i="33" l="1"/>
  <c r="CP67" i="33"/>
  <c r="CE70" i="33"/>
  <c r="CQ70" i="33" s="1"/>
  <c r="CQ69" i="33"/>
  <c r="CQ10" i="33" l="1"/>
  <c r="CP9" i="33"/>
  <c r="CL9" i="33" l="1"/>
  <c r="CN9" i="33"/>
  <c r="CO9" i="33"/>
  <c r="CM9" i="33"/>
  <c r="CQ67" i="33"/>
  <c r="CR69" i="33" s="1"/>
  <c r="CQ9" i="33" l="1"/>
</calcChain>
</file>

<file path=xl/sharedStrings.xml><?xml version="1.0" encoding="utf-8"?>
<sst xmlns="http://schemas.openxmlformats.org/spreadsheetml/2006/main" count="30115" uniqueCount="1225">
  <si>
    <t>BELEM</t>
  </si>
  <si>
    <t>BOA VISTA</t>
  </si>
  <si>
    <t xml:space="preserve">MACAPA </t>
  </si>
  <si>
    <t>MANAUS</t>
  </si>
  <si>
    <t>PALMAS</t>
  </si>
  <si>
    <t>PORTO VELHO</t>
  </si>
  <si>
    <t>RIO BRANCO</t>
  </si>
  <si>
    <t>VITORIA</t>
  </si>
  <si>
    <t>SAO PAULO</t>
  </si>
  <si>
    <t>BELO HORIZONTE</t>
  </si>
  <si>
    <t>RIO DE JANEIRO</t>
  </si>
  <si>
    <t>BRASILIA</t>
  </si>
  <si>
    <t>CUIABA</t>
  </si>
  <si>
    <t>CAMPO GRANDE</t>
  </si>
  <si>
    <t>FLORIAMOPOLIS</t>
  </si>
  <si>
    <t>CURITIBA</t>
  </si>
  <si>
    <t>PORTO ALEGRE</t>
  </si>
  <si>
    <t>ARACAJU</t>
  </si>
  <si>
    <t>MACEIO</t>
  </si>
  <si>
    <t>NATAL</t>
  </si>
  <si>
    <t>TERESINA</t>
  </si>
  <si>
    <t>SAO LUIS</t>
  </si>
  <si>
    <t>JOAO PESSOA</t>
  </si>
  <si>
    <t>RECIFE</t>
  </si>
  <si>
    <t>FORTALEZA</t>
  </si>
  <si>
    <t>SALVADOR</t>
  </si>
  <si>
    <t>JCDECAUX</t>
  </si>
  <si>
    <t>ELETROMIDIA</t>
  </si>
  <si>
    <t>CLEAR CHANNEL</t>
  </si>
  <si>
    <t>NEOOH</t>
  </si>
  <si>
    <t>MOVIE MIDIA</t>
  </si>
  <si>
    <t>KALLAS</t>
  </si>
  <si>
    <t>GOIANIA</t>
  </si>
  <si>
    <t>SINERGY</t>
  </si>
  <si>
    <t>FAVRETTO</t>
  </si>
  <si>
    <t>STAMPA</t>
  </si>
  <si>
    <t>BANDEIRANTES</t>
  </si>
  <si>
    <t>ROTA</t>
  </si>
  <si>
    <t>MUB</t>
  </si>
  <si>
    <t>WEOOH</t>
  </si>
  <si>
    <t>BME</t>
  </si>
  <si>
    <t>ULTRA OOH</t>
  </si>
  <si>
    <t>GREEN OOH</t>
  </si>
  <si>
    <t>S2X</t>
  </si>
  <si>
    <t>PRISMA OOH</t>
  </si>
  <si>
    <t>PURAKA</t>
  </si>
  <si>
    <t>BUREAU</t>
  </si>
  <si>
    <t>Eletromidia</t>
  </si>
  <si>
    <t>Painel de Led</t>
  </si>
  <si>
    <t>Semanal</t>
  </si>
  <si>
    <t>WeOOH</t>
  </si>
  <si>
    <t>Mensal</t>
  </si>
  <si>
    <t>Brasil Midia Exterior</t>
  </si>
  <si>
    <t>Frontlight</t>
  </si>
  <si>
    <t>Outdoor lonado</t>
  </si>
  <si>
    <t>Ultra OOH</t>
  </si>
  <si>
    <t>Empena</t>
  </si>
  <si>
    <t>Green Outdoor</t>
  </si>
  <si>
    <t>S2X Promoções</t>
  </si>
  <si>
    <t>Carro de Som</t>
  </si>
  <si>
    <t>Diaria 8 horas</t>
  </si>
  <si>
    <t>Prisma OOH</t>
  </si>
  <si>
    <t>Puraka</t>
  </si>
  <si>
    <t>Bureau de Mídia</t>
  </si>
  <si>
    <t>Envelopamento Barco</t>
  </si>
  <si>
    <t>1</t>
  </si>
  <si>
    <t>BikeDoor</t>
  </si>
  <si>
    <t>Diario</t>
  </si>
  <si>
    <t>Cartaxi</t>
  </si>
  <si>
    <t>Taxi - vidro traseiro</t>
  </si>
  <si>
    <t>1/3</t>
  </si>
  <si>
    <t xml:space="preserve">M2 </t>
  </si>
  <si>
    <t>TELAS PROMO</t>
  </si>
  <si>
    <t>M2 comunicações</t>
  </si>
  <si>
    <t>Telas Promo</t>
  </si>
  <si>
    <t>Circuito interno Led</t>
  </si>
  <si>
    <t>Vidro traseiro + interno</t>
  </si>
  <si>
    <t>Busdoor</t>
  </si>
  <si>
    <t>20</t>
  </si>
  <si>
    <t>18</t>
  </si>
  <si>
    <t>23</t>
  </si>
  <si>
    <t>ATOS</t>
  </si>
  <si>
    <t>Bureau de mídia</t>
  </si>
  <si>
    <t>Atos</t>
  </si>
  <si>
    <t>Bikedoor</t>
  </si>
  <si>
    <t>Diaria</t>
  </si>
  <si>
    <t>17</t>
  </si>
  <si>
    <t>THE VOICE</t>
  </si>
  <si>
    <t>VSP</t>
  </si>
  <si>
    <t>WVK</t>
  </si>
  <si>
    <t>Bisemanal</t>
  </si>
  <si>
    <t>The Voice</t>
  </si>
  <si>
    <t>VSP Midia</t>
  </si>
  <si>
    <t>WVK midias</t>
  </si>
  <si>
    <t>Bureau Midia OOH</t>
  </si>
  <si>
    <t>BackBus</t>
  </si>
  <si>
    <t>TOCANTINS</t>
  </si>
  <si>
    <t>LED+</t>
  </si>
  <si>
    <t>ARTES</t>
  </si>
  <si>
    <t>SX2</t>
  </si>
  <si>
    <t>Tocantis / Apice</t>
  </si>
  <si>
    <t>Led+</t>
  </si>
  <si>
    <t xml:space="preserve">Bureau de Midia </t>
  </si>
  <si>
    <t>Tocantins / Apice</t>
  </si>
  <si>
    <t>Artes Coloridas</t>
  </si>
  <si>
    <t>S2xPromoçoes</t>
  </si>
  <si>
    <t>Vidro traseiro _ interno</t>
  </si>
  <si>
    <t>24</t>
  </si>
  <si>
    <t>M2</t>
  </si>
  <si>
    <t>M2Comunicações</t>
  </si>
  <si>
    <t>25</t>
  </si>
  <si>
    <t>250</t>
  </si>
  <si>
    <t>ATUAL</t>
  </si>
  <si>
    <t>CENTER</t>
  </si>
  <si>
    <t>Atual Publicidade</t>
  </si>
  <si>
    <t>Painel de Led - Topo de Prédio</t>
  </si>
  <si>
    <t>Outdoor papel</t>
  </si>
  <si>
    <t>Center Outdoor</t>
  </si>
  <si>
    <t xml:space="preserve">Painel de Led </t>
  </si>
  <si>
    <t>Vidro traseiro / interno</t>
  </si>
  <si>
    <t>12 dias</t>
  </si>
  <si>
    <t>s2XPromoções</t>
  </si>
  <si>
    <t>160</t>
  </si>
  <si>
    <t>MAELY</t>
  </si>
  <si>
    <t>PONTO</t>
  </si>
  <si>
    <t>SPEEDY</t>
  </si>
  <si>
    <t>Clear Channel</t>
  </si>
  <si>
    <t>Mub</t>
  </si>
  <si>
    <t>Maely</t>
  </si>
  <si>
    <t>Painel Led</t>
  </si>
  <si>
    <t xml:space="preserve">Empena </t>
  </si>
  <si>
    <t>Ponto OOH</t>
  </si>
  <si>
    <t>Outdoor</t>
  </si>
  <si>
    <t>Bi-semanal</t>
  </si>
  <si>
    <t>Speed Midias</t>
  </si>
  <si>
    <t>Kallas</t>
  </si>
  <si>
    <t>ITABUS</t>
  </si>
  <si>
    <t>RZK</t>
  </si>
  <si>
    <t>JCDecaux</t>
  </si>
  <si>
    <t xml:space="preserve">Relogios </t>
  </si>
  <si>
    <t>JCdecaux</t>
  </si>
  <si>
    <t>Metro - Telas</t>
  </si>
  <si>
    <t>49</t>
  </si>
  <si>
    <t>Metro - Adesivação</t>
  </si>
  <si>
    <t>26 dias</t>
  </si>
  <si>
    <t xml:space="preserve">Abrigo de Onibus </t>
  </si>
  <si>
    <t>Carrega+ / Itabus</t>
  </si>
  <si>
    <t>Onibus Exterior</t>
  </si>
  <si>
    <t>Envelopamento</t>
  </si>
  <si>
    <t>Neooh</t>
  </si>
  <si>
    <t>Parque Ibirapuera</t>
  </si>
  <si>
    <t>70</t>
  </si>
  <si>
    <t>Terminal Rodoviario Tiete</t>
  </si>
  <si>
    <t>28</t>
  </si>
  <si>
    <t>Parque Villa Lobos</t>
  </si>
  <si>
    <t>40</t>
  </si>
  <si>
    <t xml:space="preserve">Terminal Urbano </t>
  </si>
  <si>
    <t>Carrega+</t>
  </si>
  <si>
    <t>Back Seat</t>
  </si>
  <si>
    <t>Itabus</t>
  </si>
  <si>
    <t xml:space="preserve">Terminal urbano </t>
  </si>
  <si>
    <t>80</t>
  </si>
  <si>
    <t>PAD</t>
  </si>
  <si>
    <t>FREDZAK</t>
  </si>
  <si>
    <t>URBANA</t>
  </si>
  <si>
    <t>FLY</t>
  </si>
  <si>
    <t>TUTTO</t>
  </si>
  <si>
    <t>CARREGA+</t>
  </si>
  <si>
    <t>Movie Midia</t>
  </si>
  <si>
    <t>Street Front</t>
  </si>
  <si>
    <t>Fredizak</t>
  </si>
  <si>
    <t>Parede /Empena</t>
  </si>
  <si>
    <t>Urbana</t>
  </si>
  <si>
    <t>Fly</t>
  </si>
  <si>
    <t>Quinzenal</t>
  </si>
  <si>
    <t>BackSeat</t>
  </si>
  <si>
    <t>Vidro Traseiro</t>
  </si>
  <si>
    <t>Tutto</t>
  </si>
  <si>
    <t>50</t>
  </si>
  <si>
    <t>35</t>
  </si>
  <si>
    <t>ADVER</t>
  </si>
  <si>
    <t>CRIATIVA</t>
  </si>
  <si>
    <t>ALTO IMPACTO</t>
  </si>
  <si>
    <t>MUDE</t>
  </si>
  <si>
    <t>JcDecaux</t>
  </si>
  <si>
    <t>Mude</t>
  </si>
  <si>
    <t>METROPOLIS</t>
  </si>
  <si>
    <t>VISUPLAC</t>
  </si>
  <si>
    <t xml:space="preserve">Mub </t>
  </si>
  <si>
    <t>22</t>
  </si>
  <si>
    <t>TOTAL</t>
  </si>
  <si>
    <t>TOP</t>
  </si>
  <si>
    <t>ZOOM</t>
  </si>
  <si>
    <t>Outdoor Lonado</t>
  </si>
  <si>
    <t>Diária</t>
  </si>
  <si>
    <t>Taxi - Vidro traseiro + interno</t>
  </si>
  <si>
    <t>5/15</t>
  </si>
  <si>
    <t>16</t>
  </si>
  <si>
    <t>TC</t>
  </si>
  <si>
    <t xml:space="preserve">SPEED </t>
  </si>
  <si>
    <t>CUIABÁ</t>
  </si>
  <si>
    <t>CAPITAL</t>
  </si>
  <si>
    <t>VISAO</t>
  </si>
  <si>
    <t>LETS FLY</t>
  </si>
  <si>
    <t>FENIX</t>
  </si>
  <si>
    <t>CARREGA +</t>
  </si>
  <si>
    <t>Tutto Me</t>
  </si>
  <si>
    <t>Backbus</t>
  </si>
  <si>
    <t>PONTO Z</t>
  </si>
  <si>
    <t>Criativa Painéis</t>
  </si>
  <si>
    <t>Sinergy</t>
  </si>
  <si>
    <t>Mub - Relogios</t>
  </si>
  <si>
    <t>30</t>
  </si>
  <si>
    <t>Ponto Z</t>
  </si>
  <si>
    <t>Mub - Abrigos</t>
  </si>
  <si>
    <t>Placas de Rua</t>
  </si>
  <si>
    <t>Outdoor Midia</t>
  </si>
  <si>
    <t>Outdoor Iluminado</t>
  </si>
  <si>
    <t>Iconico - Duo Vision</t>
  </si>
  <si>
    <t>Mub - Bancas e Relogios</t>
  </si>
  <si>
    <t xml:space="preserve">Mub - Bancas </t>
  </si>
  <si>
    <t>RPO</t>
  </si>
  <si>
    <t>Clear</t>
  </si>
  <si>
    <t>Mub - Bancas</t>
  </si>
  <si>
    <t>Favretto</t>
  </si>
  <si>
    <t>Ativa</t>
  </si>
  <si>
    <t>H Mídia</t>
  </si>
  <si>
    <t>Imobi</t>
  </si>
  <si>
    <t>MegaMubs+Bancas</t>
  </si>
  <si>
    <t>Banca de jornal</t>
  </si>
  <si>
    <t>10</t>
  </si>
  <si>
    <t>SUPERLUX</t>
  </si>
  <si>
    <t>MURAL</t>
  </si>
  <si>
    <t>RIO VERDE</t>
  </si>
  <si>
    <t>SuperLux</t>
  </si>
  <si>
    <t>Outdoor  lonado</t>
  </si>
  <si>
    <t>Mural</t>
  </si>
  <si>
    <t>Rio Verde</t>
  </si>
  <si>
    <t>Relogio</t>
  </si>
  <si>
    <t>Back Bus</t>
  </si>
  <si>
    <t>9</t>
  </si>
  <si>
    <t>BusDoor</t>
  </si>
  <si>
    <t>Bandeirantes</t>
  </si>
  <si>
    <t>Rota Midia OOH</t>
  </si>
  <si>
    <t>Painel Estrada</t>
  </si>
  <si>
    <t xml:space="preserve">InWay </t>
  </si>
  <si>
    <t>Mub - Abrigo de onibus - circuito</t>
  </si>
  <si>
    <t>Kallas VLT</t>
  </si>
  <si>
    <t>Envelopamento Externo (3 vagoes)</t>
  </si>
  <si>
    <t>Mub - Abrigo de onibus</t>
  </si>
  <si>
    <t>Backseat</t>
  </si>
  <si>
    <t xml:space="preserve">Mub - Abrigo de onibus </t>
  </si>
  <si>
    <t>Outdoor Papel</t>
  </si>
  <si>
    <t>TREND</t>
  </si>
  <si>
    <t>Trend</t>
  </si>
  <si>
    <t>Painel de Plataforma e Saguao</t>
  </si>
  <si>
    <t>5</t>
  </si>
  <si>
    <t>Envelopamento de vagao</t>
  </si>
  <si>
    <t>Outdoor  papel</t>
  </si>
  <si>
    <t>Station Mub Circuitos - 3 estaçoes</t>
  </si>
  <si>
    <t xml:space="preserve">URBANA </t>
  </si>
  <si>
    <t>CITYDOOR</t>
  </si>
  <si>
    <t>PALMER</t>
  </si>
  <si>
    <t>Urbana Midia</t>
  </si>
  <si>
    <t xml:space="preserve">Citydoor </t>
  </si>
  <si>
    <t>Palmer</t>
  </si>
  <si>
    <t>PANDA</t>
  </si>
  <si>
    <t xml:space="preserve">RIO VERDE </t>
  </si>
  <si>
    <t>PANORAMA</t>
  </si>
  <si>
    <t>COMPASSO</t>
  </si>
  <si>
    <t>Panda Outdoor</t>
  </si>
  <si>
    <t>Outdoor triplo lonado</t>
  </si>
  <si>
    <t>Panorami</t>
  </si>
  <si>
    <t>Compasso</t>
  </si>
  <si>
    <t>Rota</t>
  </si>
  <si>
    <t xml:space="preserve">STAMPA </t>
  </si>
  <si>
    <t>EXIBA</t>
  </si>
  <si>
    <t>Stampa</t>
  </si>
  <si>
    <t>Exiba</t>
  </si>
  <si>
    <t>Painel de Estrada</t>
  </si>
  <si>
    <t>Evelopamento Trem - 3 vagoes</t>
  </si>
  <si>
    <t xml:space="preserve">TUTTO </t>
  </si>
  <si>
    <t>Mupi Digital</t>
  </si>
  <si>
    <t>15</t>
  </si>
  <si>
    <t>Tembici</t>
  </si>
  <si>
    <t>Abrigo de ônibus</t>
  </si>
  <si>
    <t>MUPI Estações</t>
  </si>
  <si>
    <t>Front Light</t>
  </si>
  <si>
    <t>Painel LED</t>
  </si>
  <si>
    <t>Circuito Paineis - 7 Estacoes Trilhos</t>
  </si>
  <si>
    <t>7</t>
  </si>
  <si>
    <t>BIGDOOH</t>
  </si>
  <si>
    <t>CONSTRUMIDIA</t>
  </si>
  <si>
    <t>Eletromidia/URB</t>
  </si>
  <si>
    <t>Abrigo Mubi</t>
  </si>
  <si>
    <t>Relogio/Mup</t>
  </si>
  <si>
    <t>BigDooh</t>
  </si>
  <si>
    <t>Construmidia</t>
  </si>
  <si>
    <t>Empena Estática</t>
  </si>
  <si>
    <t>Empresas outdoor</t>
  </si>
  <si>
    <t>Empresas Outdoor</t>
  </si>
  <si>
    <t>Linhares</t>
  </si>
  <si>
    <t>Outdoor  Lonado</t>
  </si>
  <si>
    <t>Rede Outlight</t>
  </si>
  <si>
    <t>MUP</t>
  </si>
  <si>
    <t>Impacto</t>
  </si>
  <si>
    <t>Outdoor  Papel</t>
  </si>
  <si>
    <t>Rota 99</t>
  </si>
  <si>
    <t>Way</t>
  </si>
  <si>
    <t>Imagem</t>
  </si>
  <si>
    <t>Central de Midia Salvador</t>
  </si>
  <si>
    <t xml:space="preserve">Pacote Full -L2 </t>
  </si>
  <si>
    <t>63</t>
  </si>
  <si>
    <t>Midia Bus</t>
  </si>
  <si>
    <t>Rota 66</t>
  </si>
  <si>
    <t>Bigdooh</t>
  </si>
  <si>
    <t>LINHARES</t>
  </si>
  <si>
    <t>IMPACTO</t>
  </si>
  <si>
    <t>ROTA 99</t>
  </si>
  <si>
    <t>WAY</t>
  </si>
  <si>
    <t>IMAGEM</t>
  </si>
  <si>
    <t>OUTLIGHT</t>
  </si>
  <si>
    <t>C. DE MIDIA</t>
  </si>
  <si>
    <t>MIDIA BUS</t>
  </si>
  <si>
    <t>ROTA 66</t>
  </si>
  <si>
    <t>ATIVA</t>
  </si>
  <si>
    <t>HMIDIA</t>
  </si>
  <si>
    <t>IMOBI</t>
  </si>
  <si>
    <t xml:space="preserve">CLEAR </t>
  </si>
  <si>
    <t>OUTDOOR MIDIA</t>
  </si>
  <si>
    <t>100</t>
  </si>
  <si>
    <t>PRAÇA</t>
  </si>
  <si>
    <t>R$</t>
  </si>
  <si>
    <t>CRIATIVA SUL</t>
  </si>
  <si>
    <t>METROPOLLIS</t>
  </si>
  <si>
    <t>SPEED</t>
  </si>
  <si>
    <t>CITY OUTDOOR</t>
  </si>
  <si>
    <t xml:space="preserve">MURAL </t>
  </si>
  <si>
    <t>REGIÃO NORTE</t>
  </si>
  <si>
    <t>VISÃO</t>
  </si>
  <si>
    <t>TT NORTE</t>
  </si>
  <si>
    <t>TT SUDESTE</t>
  </si>
  <si>
    <t>TT CENTRO OESTE</t>
  </si>
  <si>
    <t>TT SUL</t>
  </si>
  <si>
    <t>TT NORDESTE</t>
  </si>
  <si>
    <t>RECOMENDAÇÃO DE COMPROMISSO - BRUTOS</t>
  </si>
  <si>
    <t>RECOMENDAÇÃO DE COMPROMISSO - LÍQUIDOS</t>
  </si>
  <si>
    <t xml:space="preserve">TT BRASIL </t>
  </si>
  <si>
    <t>liquido</t>
  </si>
  <si>
    <t>REGIÃO SUL</t>
  </si>
  <si>
    <t>REGIÃO SUDESTE</t>
  </si>
  <si>
    <t>REGIÃO NORDESTE</t>
  </si>
  <si>
    <t>BOTICÁRIO REGIONAL - IVESTIMENTO ESTIMADO PROJETO OOH 2025</t>
  </si>
  <si>
    <t>Resumo de investimento previsto por empresa/capital</t>
  </si>
  <si>
    <t>Obs.: A recomendação de volume de investimento é uma estimativa devendo ser definida em trabalho de criação de roteiro e determinação de faces por mercado</t>
  </si>
  <si>
    <t>belem</t>
  </si>
  <si>
    <t>X</t>
  </si>
  <si>
    <t>eletromidia</t>
  </si>
  <si>
    <t>semanal</t>
  </si>
  <si>
    <t>x</t>
  </si>
  <si>
    <t>taxonomia</t>
  </si>
  <si>
    <t>uf</t>
  </si>
  <si>
    <t>praca</t>
  </si>
  <si>
    <t>exibidores</t>
  </si>
  <si>
    <t>formato</t>
  </si>
  <si>
    <t>estatico</t>
  </si>
  <si>
    <t>digital</t>
  </si>
  <si>
    <t>quantidade</t>
  </si>
  <si>
    <t>periodicidade</t>
  </si>
  <si>
    <t>s1</t>
  </si>
  <si>
    <t>s2</t>
  </si>
  <si>
    <t>s3</t>
  </si>
  <si>
    <t>s4</t>
  </si>
  <si>
    <t>desconto</t>
  </si>
  <si>
    <t>sul</t>
  </si>
  <si>
    <t>pr</t>
  </si>
  <si>
    <t>curitiba</t>
  </si>
  <si>
    <t>prata</t>
  </si>
  <si>
    <t>data produto</t>
  </si>
  <si>
    <t>norte</t>
  </si>
  <si>
    <t>pa</t>
  </si>
  <si>
    <t>8</t>
  </si>
  <si>
    <t>12</t>
  </si>
  <si>
    <t>2</t>
  </si>
  <si>
    <t>3</t>
  </si>
  <si>
    <t>regional_boticario</t>
  </si>
  <si>
    <t>range_minimo</t>
  </si>
  <si>
    <t>range_maximo</t>
  </si>
  <si>
    <t>unitario_bruto_tabela</t>
  </si>
  <si>
    <t>unitario_bruto_negociado</t>
  </si>
  <si>
    <t>total_bruto_negociado</t>
  </si>
  <si>
    <t>data promo</t>
  </si>
  <si>
    <t>flight</t>
  </si>
  <si>
    <t>ouro produto</t>
  </si>
  <si>
    <t>ouro promo</t>
  </si>
  <si>
    <t>rr</t>
  </si>
  <si>
    <t>boa vista</t>
  </si>
  <si>
    <t>4</t>
  </si>
  <si>
    <t>ap</t>
  </si>
  <si>
    <t>macapa</t>
  </si>
  <si>
    <t>am</t>
  </si>
  <si>
    <t>manaus</t>
  </si>
  <si>
    <t>14</t>
  </si>
  <si>
    <t>to</t>
  </si>
  <si>
    <t>palmas</t>
  </si>
  <si>
    <t>6</t>
  </si>
  <si>
    <t>ro</t>
  </si>
  <si>
    <t>porto velho</t>
  </si>
  <si>
    <t>m2 comunicações</t>
  </si>
  <si>
    <t>ac</t>
  </si>
  <si>
    <t>rio branco</t>
  </si>
  <si>
    <t>nordeste</t>
  </si>
  <si>
    <t>se</t>
  </si>
  <si>
    <t>aracaju</t>
  </si>
  <si>
    <t>maceio</t>
  </si>
  <si>
    <t>al</t>
  </si>
  <si>
    <t>natal</t>
  </si>
  <si>
    <t>rn</t>
  </si>
  <si>
    <t>pi</t>
  </si>
  <si>
    <t>teresina</t>
  </si>
  <si>
    <t>sao luis</t>
  </si>
  <si>
    <t>ma</t>
  </si>
  <si>
    <t>joao pessoa</t>
  </si>
  <si>
    <t>pb</t>
  </si>
  <si>
    <t>pe</t>
  </si>
  <si>
    <t>recife</t>
  </si>
  <si>
    <t>ce</t>
  </si>
  <si>
    <t>fortaleza</t>
  </si>
  <si>
    <t>7/17</t>
  </si>
  <si>
    <t>ba</t>
  </si>
  <si>
    <t>salvador</t>
  </si>
  <si>
    <t>sc</t>
  </si>
  <si>
    <t>florianópolis</t>
  </si>
  <si>
    <t>data produto e promo</t>
  </si>
  <si>
    <t>ouro produto e promo</t>
  </si>
  <si>
    <t>rs</t>
  </si>
  <si>
    <t>porto alegre</t>
  </si>
  <si>
    <t>sudeste</t>
  </si>
  <si>
    <t>es</t>
  </si>
  <si>
    <t>vitoria</t>
  </si>
  <si>
    <t xml:space="preserve">sp </t>
  </si>
  <si>
    <t>sao paulo</t>
  </si>
  <si>
    <t>150</t>
  </si>
  <si>
    <t>mg</t>
  </si>
  <si>
    <t>belo horizonte</t>
  </si>
  <si>
    <t>centro oeste</t>
  </si>
  <si>
    <t>df</t>
  </si>
  <si>
    <t>brasilia</t>
  </si>
  <si>
    <t xml:space="preserve">Highline </t>
  </si>
  <si>
    <t>Relogios</t>
  </si>
  <si>
    <t>Metropolis</t>
  </si>
  <si>
    <t>Painel Eixão Sul</t>
  </si>
  <si>
    <t>Visuplac</t>
  </si>
  <si>
    <t>Painel</t>
  </si>
  <si>
    <t xml:space="preserve">Relogio </t>
  </si>
  <si>
    <t>Totem D.Face Pontão L. Sul</t>
  </si>
  <si>
    <t>ms</t>
  </si>
  <si>
    <t>campo grande</t>
  </si>
  <si>
    <t>Total Midia</t>
  </si>
  <si>
    <t xml:space="preserve">Total Midia </t>
  </si>
  <si>
    <t>WeOOh</t>
  </si>
  <si>
    <t>Media Wall/Empena - Master</t>
  </si>
  <si>
    <t>BigMub</t>
  </si>
  <si>
    <t xml:space="preserve">Top Midia </t>
  </si>
  <si>
    <t>Zoom Comunicação</t>
  </si>
  <si>
    <t>Abrigo de onibus</t>
  </si>
  <si>
    <t>13</t>
  </si>
  <si>
    <t xml:space="preserve">Busdoor </t>
  </si>
  <si>
    <t>go</t>
  </si>
  <si>
    <t>goiania</t>
  </si>
  <si>
    <t>Capital Midia</t>
  </si>
  <si>
    <t>Visao Paineis</t>
  </si>
  <si>
    <t>Lets Fly Midia</t>
  </si>
  <si>
    <t>Fenix Paineis</t>
  </si>
  <si>
    <t>Painel Mub</t>
  </si>
  <si>
    <t>Painel MUB</t>
  </si>
  <si>
    <t>mt</t>
  </si>
  <si>
    <t>cuiaba</t>
  </si>
  <si>
    <t>TC Painel</t>
  </si>
  <si>
    <t>Speed Label</t>
  </si>
  <si>
    <t>Painel Gigante</t>
  </si>
  <si>
    <t>Cuiabá Outdoor</t>
  </si>
  <si>
    <t>rj</t>
  </si>
  <si>
    <t>rio de janeiro</t>
  </si>
  <si>
    <t>Mub - Bloco Standard</t>
  </si>
  <si>
    <t>Empena Bota Fogo</t>
  </si>
  <si>
    <t>Empena Leblon</t>
  </si>
  <si>
    <t>Mub RJ Sequencial Rio Sul  (16faces)</t>
  </si>
  <si>
    <t>Digital RJ Sequencial Rio Sul (16 faces)</t>
  </si>
  <si>
    <t>Mub RJ Sequencial Rio Sul  (28faces)</t>
  </si>
  <si>
    <t xml:space="preserve">Mub 100 - RJ </t>
  </si>
  <si>
    <t>Adver</t>
  </si>
  <si>
    <t>Outdoor Tijuca / Zona Norte</t>
  </si>
  <si>
    <t>Outdoor Zona Oeste</t>
  </si>
  <si>
    <t>Criativa</t>
  </si>
  <si>
    <t>Alto Impacto</t>
  </si>
  <si>
    <t>Empena Centro</t>
  </si>
  <si>
    <t xml:space="preserve">Circuito Mub </t>
  </si>
  <si>
    <t>88</t>
  </si>
  <si>
    <t>Painel led - Av das Americas</t>
  </si>
  <si>
    <t>Painel led - Botafogo</t>
  </si>
  <si>
    <t>Taxi Exterior</t>
  </si>
  <si>
    <t>ranking formato</t>
  </si>
  <si>
    <t>IBGE 2024/ CENSO 2022</t>
  </si>
  <si>
    <t>INVESTIMENTO BELEM CAPITAL  OOH  2024</t>
  </si>
  <si>
    <t>INVESTIMENTO PARÁ OOH 2024</t>
  </si>
  <si>
    <t xml:space="preserve">R$ BRUTO BELÉM CAPITAL   -  2025 OOH </t>
  </si>
  <si>
    <t>BUDGET BRUTO PARÁ - 2025 OOH (100%)</t>
  </si>
  <si>
    <t>Exclusão de Bronze</t>
  </si>
  <si>
    <t>CICLOS/MEDALHAS</t>
  </si>
  <si>
    <t>% BUDGET/CICLO</t>
  </si>
  <si>
    <t>R$ MEDALHA</t>
  </si>
  <si>
    <t>R$ UNIT. MEDALHAS</t>
  </si>
  <si>
    <t>Datas</t>
  </si>
  <si>
    <t>3 - 2 produto/1 promo</t>
  </si>
  <si>
    <t>Ouro</t>
  </si>
  <si>
    <t>5 - 4 produto/ 1 promo</t>
  </si>
  <si>
    <t>Prata</t>
  </si>
  <si>
    <t>11 ciclos</t>
  </si>
  <si>
    <t xml:space="preserve">População Target - AS ABC 18/49 </t>
  </si>
  <si>
    <t>Popuação Capital - 1.1303.403</t>
  </si>
  <si>
    <t>Cobertura total - Data Produto</t>
  </si>
  <si>
    <t>70%</t>
  </si>
  <si>
    <t>Cobertura total - Data Promo</t>
  </si>
  <si>
    <t xml:space="preserve">Frequencia </t>
  </si>
  <si>
    <t>39</t>
  </si>
  <si>
    <t>TRP</t>
  </si>
  <si>
    <t>2.623</t>
  </si>
  <si>
    <t>OTS</t>
  </si>
  <si>
    <t>15.338.810</t>
  </si>
  <si>
    <t>Programação - Ciclo Data Produto</t>
  </si>
  <si>
    <t>1 CICLO</t>
  </si>
  <si>
    <t>TOTAL ANO / CLUSTER</t>
  </si>
  <si>
    <t>Praça</t>
  </si>
  <si>
    <t>Exibidores</t>
  </si>
  <si>
    <t>Pen/Aff</t>
  </si>
  <si>
    <t>Canais</t>
  </si>
  <si>
    <t>Formato</t>
  </si>
  <si>
    <t>Range de volume ideal</t>
  </si>
  <si>
    <t>Qtdade</t>
  </si>
  <si>
    <t>Periodicidade</t>
  </si>
  <si>
    <t>Mês Base</t>
  </si>
  <si>
    <t>TT</t>
  </si>
  <si>
    <t>R$ Unit Bruto</t>
  </si>
  <si>
    <t>Desconto</t>
  </si>
  <si>
    <t>R$ TT Bruto</t>
  </si>
  <si>
    <t>%</t>
  </si>
  <si>
    <t xml:space="preserve">R$ Total </t>
  </si>
  <si>
    <t>AMBIENTES</t>
  </si>
  <si>
    <t>FORMATO</t>
  </si>
  <si>
    <t>EMPRESAS</t>
  </si>
  <si>
    <t>S1</t>
  </si>
  <si>
    <t>S2</t>
  </si>
  <si>
    <t>S3</t>
  </si>
  <si>
    <t>S4</t>
  </si>
  <si>
    <t>Flight</t>
  </si>
  <si>
    <t xml:space="preserve">Tabela </t>
  </si>
  <si>
    <t>(%)</t>
  </si>
  <si>
    <t>Negociado</t>
  </si>
  <si>
    <t>ano</t>
  </si>
  <si>
    <t>DATAS MÃES/NATAL</t>
  </si>
  <si>
    <t>GDES</t>
  </si>
  <si>
    <t>TRANSP</t>
  </si>
  <si>
    <t>AERO</t>
  </si>
  <si>
    <t>OPORT</t>
  </si>
  <si>
    <t>ESTÁTICO</t>
  </si>
  <si>
    <t>DIGITAL</t>
  </si>
  <si>
    <t>Belem - PA</t>
  </si>
  <si>
    <t>50/156</t>
  </si>
  <si>
    <t>Digital</t>
  </si>
  <si>
    <t>6/12</t>
  </si>
  <si>
    <t>Estático</t>
  </si>
  <si>
    <t>4/8</t>
  </si>
  <si>
    <t>15/30</t>
  </si>
  <si>
    <t>2/5</t>
  </si>
  <si>
    <t>Estática</t>
  </si>
  <si>
    <t>30/155</t>
  </si>
  <si>
    <t>Som</t>
  </si>
  <si>
    <t>7/30</t>
  </si>
  <si>
    <t>Aeroporto</t>
  </si>
  <si>
    <t>Oportunidades</t>
  </si>
  <si>
    <t>Marítimos / Ativação</t>
  </si>
  <si>
    <t>Total faces compra</t>
  </si>
  <si>
    <t>Total faces simulação</t>
  </si>
  <si>
    <t>Grandes Formatos</t>
  </si>
  <si>
    <t>volume de faces</t>
  </si>
  <si>
    <t>CPFACE</t>
  </si>
  <si>
    <t>Transportes</t>
  </si>
  <si>
    <t>SHARE FACES</t>
  </si>
  <si>
    <t>Programação - Ciclo Data Promo</t>
  </si>
  <si>
    <t xml:space="preserve">ano </t>
  </si>
  <si>
    <t>DATAS BW</t>
  </si>
  <si>
    <t>5/10</t>
  </si>
  <si>
    <t>10/35</t>
  </si>
  <si>
    <t>Cobertura total - Ouro Produto</t>
  </si>
  <si>
    <t>60%</t>
  </si>
  <si>
    <t>Cobertura total - Ouro Promo</t>
  </si>
  <si>
    <t>36</t>
  </si>
  <si>
    <t>2133</t>
  </si>
  <si>
    <t>12.474.261</t>
  </si>
  <si>
    <t>Programação - Ciclo Ouro Produto</t>
  </si>
  <si>
    <t>OURO PRODUTO</t>
  </si>
  <si>
    <t>3/6</t>
  </si>
  <si>
    <t>10/20</t>
  </si>
  <si>
    <t>5/20</t>
  </si>
  <si>
    <t>Programação - Ciclo Ouro Promo</t>
  </si>
  <si>
    <t>Tipo de Mídia</t>
  </si>
  <si>
    <t>Estático/Digital</t>
  </si>
  <si>
    <t>Qtde Sugerida</t>
  </si>
  <si>
    <t>Valor Unit. Bruto</t>
  </si>
  <si>
    <t xml:space="preserve">Valor total </t>
  </si>
  <si>
    <t>Bruto Negociado</t>
  </si>
  <si>
    <t>OURO  PROMO</t>
  </si>
  <si>
    <t>Cobertura total - Prata</t>
  </si>
  <si>
    <t>52%</t>
  </si>
  <si>
    <t>34</t>
  </si>
  <si>
    <t>1795</t>
  </si>
  <si>
    <t>10.497.455</t>
  </si>
  <si>
    <t>Programação - Ciclo Prata</t>
  </si>
  <si>
    <t>PRATA</t>
  </si>
  <si>
    <t>TOTAL  ANO</t>
  </si>
  <si>
    <t>TT EMPRESA</t>
  </si>
  <si>
    <t>saving</t>
  </si>
  <si>
    <t>INVESTIMENTO BOA VISTA CAPITAL  OOH  2024</t>
  </si>
  <si>
    <t>INVESTIMENTO RORAIMA  OOH 2024</t>
  </si>
  <si>
    <t xml:space="preserve">R$ BRUTO BOA VISTA CAPITAL   -  2025 OOH </t>
  </si>
  <si>
    <t>BUDGET BRUTO RORAIMA 2025 OOH (100%)</t>
  </si>
  <si>
    <t>Data</t>
  </si>
  <si>
    <t>10 ciclos</t>
  </si>
  <si>
    <t xml:space="preserve">População Capital </t>
  </si>
  <si>
    <t>População Target - AS ABC 18/49 (logan)</t>
  </si>
  <si>
    <t>39%</t>
  </si>
  <si>
    <t>26</t>
  </si>
  <si>
    <t>326</t>
  </si>
  <si>
    <t>1.345.892</t>
  </si>
  <si>
    <t>TOTAL ANO / CICLO</t>
  </si>
  <si>
    <t>C.P.M. Formato</t>
  </si>
  <si>
    <t>Boa Vista - RR</t>
  </si>
  <si>
    <t>3/5</t>
  </si>
  <si>
    <t>2/4</t>
  </si>
  <si>
    <t>1/2</t>
  </si>
  <si>
    <t>2/3</t>
  </si>
  <si>
    <t>3/8</t>
  </si>
  <si>
    <t>63/153</t>
  </si>
  <si>
    <t>32%</t>
  </si>
  <si>
    <t>234</t>
  </si>
  <si>
    <t>989.689</t>
  </si>
  <si>
    <t>Programação - Ciclo Ouro  Produto</t>
  </si>
  <si>
    <t>Programação - Ciclo Ouro  Promo</t>
  </si>
  <si>
    <t>31%</t>
  </si>
  <si>
    <t>128</t>
  </si>
  <si>
    <t>982.123</t>
  </si>
  <si>
    <t>TT EMPRESAS</t>
  </si>
  <si>
    <t>INVESTIMENTO MACAPA CAPITAL  OOH  2024</t>
  </si>
  <si>
    <t>INVESTIMENTO AMAPA OOH 2024</t>
  </si>
  <si>
    <t xml:space="preserve">R$ BRUTO MACAPA CAPITAL   -  2025 OOH </t>
  </si>
  <si>
    <t>BUDGET BRUTO AMAPA 2025 OOH (100%)</t>
  </si>
  <si>
    <t>Datas (c6/c16/c17)</t>
  </si>
  <si>
    <t>Ouro (c1/c4/c11/c13)</t>
  </si>
  <si>
    <t>Prata (c3/c8/c10/c14)</t>
  </si>
  <si>
    <t>697</t>
  </si>
  <si>
    <t>1.735.289</t>
  </si>
  <si>
    <t>Macapá - AP</t>
  </si>
  <si>
    <t>8/13</t>
  </si>
  <si>
    <t>10/25</t>
  </si>
  <si>
    <t>Macapá- AP</t>
  </si>
  <si>
    <t>Macapá-AP</t>
  </si>
  <si>
    <t>28%</t>
  </si>
  <si>
    <t>21</t>
  </si>
  <si>
    <t>576</t>
  </si>
  <si>
    <t>1.434.026</t>
  </si>
  <si>
    <t>25%</t>
  </si>
  <si>
    <t>412</t>
  </si>
  <si>
    <t>1.027.480</t>
  </si>
  <si>
    <t>INVESTIMENTO MANAUS CAPITAL  OOH  2024</t>
  </si>
  <si>
    <t>INVESTIMENTO AMAZONAS OOH 2024</t>
  </si>
  <si>
    <t xml:space="preserve">R$ BRUTO MANAUS CAPITAL   -  2025 OOH </t>
  </si>
  <si>
    <t>BUDGET BRUTO AMAZONAS - 2025 OOH (100%)</t>
  </si>
  <si>
    <t>População Capital - 2.063.689</t>
  </si>
  <si>
    <t>47%</t>
  </si>
  <si>
    <t>62%</t>
  </si>
  <si>
    <t>27</t>
  </si>
  <si>
    <t>1686</t>
  </si>
  <si>
    <t>11.298.463</t>
  </si>
  <si>
    <t>19.564.087</t>
  </si>
  <si>
    <t>Manaus - AM</t>
  </si>
  <si>
    <t>7/14</t>
  </si>
  <si>
    <t>16/25</t>
  </si>
  <si>
    <t>50/155</t>
  </si>
  <si>
    <t>6/15</t>
  </si>
  <si>
    <t xml:space="preserve">OURO  PRODUTO </t>
  </si>
  <si>
    <t>2/6</t>
  </si>
  <si>
    <t>4/10</t>
  </si>
  <si>
    <t>38%</t>
  </si>
  <si>
    <t>721</t>
  </si>
  <si>
    <t>8.371.052</t>
  </si>
  <si>
    <t>1/4</t>
  </si>
  <si>
    <t>População Capital - 302.692</t>
  </si>
  <si>
    <t>644</t>
  </si>
  <si>
    <t>981.075</t>
  </si>
  <si>
    <t>Palmas - TO</t>
  </si>
  <si>
    <t>Audio</t>
  </si>
  <si>
    <t>24%</t>
  </si>
  <si>
    <t>562</t>
  </si>
  <si>
    <t>857.447</t>
  </si>
  <si>
    <t>3/7</t>
  </si>
  <si>
    <t>8/15</t>
  </si>
  <si>
    <t>23%</t>
  </si>
  <si>
    <t>512</t>
  </si>
  <si>
    <t>781.232</t>
  </si>
  <si>
    <t>74%</t>
  </si>
  <si>
    <t>533</t>
  </si>
  <si>
    <t>1.463.330</t>
  </si>
  <si>
    <t>Porto Velho - RO</t>
  </si>
  <si>
    <t>73%</t>
  </si>
  <si>
    <t>528</t>
  </si>
  <si>
    <t>1.400.123</t>
  </si>
  <si>
    <t>69%</t>
  </si>
  <si>
    <t>19</t>
  </si>
  <si>
    <t>523</t>
  </si>
  <si>
    <t>1.234.901</t>
  </si>
  <si>
    <t>90%</t>
  </si>
  <si>
    <t>91%</t>
  </si>
  <si>
    <t>29</t>
  </si>
  <si>
    <t>268</t>
  </si>
  <si>
    <t>307.995</t>
  </si>
  <si>
    <t>309.900</t>
  </si>
  <si>
    <t>Rio Branco - AC</t>
  </si>
  <si>
    <t>72%</t>
  </si>
  <si>
    <t>267.900</t>
  </si>
  <si>
    <t>OURO PROMO</t>
  </si>
  <si>
    <t>33%</t>
  </si>
  <si>
    <t>120</t>
  </si>
  <si>
    <t>154.980</t>
  </si>
  <si>
    <t>ESTUDO VITORIA</t>
  </si>
  <si>
    <t>BUDGET BRUTO VITORIA  2024</t>
  </si>
  <si>
    <t>BUDGET BRUTO ESPIRITO SANTO    2024</t>
  </si>
  <si>
    <t>BUDGET BRUTO VITORIA   2025</t>
  </si>
  <si>
    <t>BUDGET BRUTO ESPIRITO SANTO 2025</t>
  </si>
  <si>
    <t>4 - 3 produto/ 1 promo</t>
  </si>
  <si>
    <t>População  Capital   322.869</t>
  </si>
  <si>
    <t>85</t>
  </si>
  <si>
    <t>2672</t>
  </si>
  <si>
    <t>31.009.763</t>
  </si>
  <si>
    <t>CLEAR</t>
  </si>
  <si>
    <t>Vitoria - ES</t>
  </si>
  <si>
    <t>52/168</t>
  </si>
  <si>
    <t>46/153</t>
  </si>
  <si>
    <t>Estatico</t>
  </si>
  <si>
    <t>8/18</t>
  </si>
  <si>
    <t>79</t>
  </si>
  <si>
    <t>2449</t>
  </si>
  <si>
    <t>28.416.620</t>
  </si>
  <si>
    <t>30%</t>
  </si>
  <si>
    <t>54%</t>
  </si>
  <si>
    <t>1698</t>
  </si>
  <si>
    <t>19.699.002</t>
  </si>
  <si>
    <t>INVESTIMENTO SÃO PAULO  CAPITAL  OOH  2024</t>
  </si>
  <si>
    <t>INVESTIMENTO SÃO PAULO  OOH 2024</t>
  </si>
  <si>
    <t xml:space="preserve">R$ BRUTO SÃO PAULO  CAPITAL   -  2025 OOH </t>
  </si>
  <si>
    <t>BUDGET BRUTO SÃO PAULO  2025 OOH (100%)</t>
  </si>
  <si>
    <t>População Capital - 11.451.999</t>
  </si>
  <si>
    <t>61%</t>
  </si>
  <si>
    <t>45</t>
  </si>
  <si>
    <t>2727</t>
  </si>
  <si>
    <t>129.670.968</t>
  </si>
  <si>
    <t>SHOP</t>
  </si>
  <si>
    <t>São Paulo - SP</t>
  </si>
  <si>
    <t>54/176</t>
  </si>
  <si>
    <t>130/200</t>
  </si>
  <si>
    <t>70/150</t>
  </si>
  <si>
    <t>49/289</t>
  </si>
  <si>
    <t>Digital Paulista</t>
  </si>
  <si>
    <t xml:space="preserve">Digital FAL Faria Lima </t>
  </si>
  <si>
    <t>28/294</t>
  </si>
  <si>
    <t>Adesivação Externa 4 carros - Trem Azul</t>
  </si>
  <si>
    <t>39/136</t>
  </si>
  <si>
    <t>Circuito Cobertura 1 - 100 faces estático</t>
  </si>
  <si>
    <t>100/200</t>
  </si>
  <si>
    <t>Circuito Cobertura 1 - 50 faces digitais</t>
  </si>
  <si>
    <t>50/100</t>
  </si>
  <si>
    <t>42/104</t>
  </si>
  <si>
    <t xml:space="preserve"> (Budget oportuniddade para desenvolvimento ativação)</t>
  </si>
  <si>
    <t>Circuito DOOH - 70 faces</t>
  </si>
  <si>
    <t>28/216</t>
  </si>
  <si>
    <t>Relogios Digitais - Embarque/Desembarque - 28 faces</t>
  </si>
  <si>
    <t xml:space="preserve">Circuito DOOH - 40 faces </t>
  </si>
  <si>
    <t xml:space="preserve"> (desenvolvimento ativação com budget oportunidade)</t>
  </si>
  <si>
    <t>33/114</t>
  </si>
  <si>
    <t>Monitores em Terminais Urbanos</t>
  </si>
  <si>
    <t xml:space="preserve">Shopping </t>
  </si>
  <si>
    <t>27/139</t>
  </si>
  <si>
    <t>9/123</t>
  </si>
  <si>
    <t>Shopping</t>
  </si>
  <si>
    <t>ITABUS/CARREGA+</t>
  </si>
  <si>
    <t>Digital PSE Sé</t>
  </si>
  <si>
    <t>Full Digital - Linha Verde - Meia Cota</t>
  </si>
  <si>
    <t>35/176</t>
  </si>
  <si>
    <t xml:space="preserve">Adesivo em banco </t>
  </si>
  <si>
    <t>90/200</t>
  </si>
  <si>
    <t>Circuito DOOH - 40 faces</t>
  </si>
  <si>
    <t>55%</t>
  </si>
  <si>
    <t>2205</t>
  </si>
  <si>
    <t>104.861.336</t>
  </si>
  <si>
    <t>100/150</t>
  </si>
  <si>
    <t>50/110</t>
  </si>
  <si>
    <t>80/160</t>
  </si>
  <si>
    <t>50/130</t>
  </si>
  <si>
    <t>ITABUS/CARREGA +</t>
  </si>
  <si>
    <t>48%</t>
  </si>
  <si>
    <t>1726</t>
  </si>
  <si>
    <t>82.047.643</t>
  </si>
  <si>
    <t>70/130</t>
  </si>
  <si>
    <t>50/80</t>
  </si>
  <si>
    <t>60/130</t>
  </si>
  <si>
    <t>ESTUDO BELO HORIZONTE</t>
  </si>
  <si>
    <t>BUDGET BRUTO BELO HORIZONTE 2024</t>
  </si>
  <si>
    <t>BUDGET BRUTO MINAS GERAIS  2024</t>
  </si>
  <si>
    <t>BUDGET BRUTO BELO HORIZONTE 2025</t>
  </si>
  <si>
    <t>BUDGET BRUTO MINAS GERAIS  2025</t>
  </si>
  <si>
    <t>População capital</t>
  </si>
  <si>
    <t>90</t>
  </si>
  <si>
    <t>4.385</t>
  </si>
  <si>
    <t>28.436.015</t>
  </si>
  <si>
    <t>Belo Horizonte - BH</t>
  </si>
  <si>
    <t>41/155</t>
  </si>
  <si>
    <t>15/23</t>
  </si>
  <si>
    <t>47/146</t>
  </si>
  <si>
    <t>38/131</t>
  </si>
  <si>
    <t>60</t>
  </si>
  <si>
    <t>20/35</t>
  </si>
  <si>
    <t>13/169</t>
  </si>
  <si>
    <t>R$ Unit. Bruto</t>
  </si>
  <si>
    <t>28/142</t>
  </si>
  <si>
    <t>12/24</t>
  </si>
  <si>
    <t>21/105</t>
  </si>
  <si>
    <t>12/25</t>
  </si>
  <si>
    <t>47/116</t>
  </si>
  <si>
    <t>14/20</t>
  </si>
  <si>
    <t>Cob tt - Ouro Produto</t>
  </si>
  <si>
    <t>40%</t>
  </si>
  <si>
    <t>Cob tt- Ouro Promo</t>
  </si>
  <si>
    <t>89</t>
  </si>
  <si>
    <t>3.609</t>
  </si>
  <si>
    <t>23.379.555</t>
  </si>
  <si>
    <t>OURO /PRODUTO</t>
  </si>
  <si>
    <t>13/20</t>
  </si>
  <si>
    <t>15/25</t>
  </si>
  <si>
    <t>10/23</t>
  </si>
  <si>
    <t>8/16</t>
  </si>
  <si>
    <t xml:space="preserve">Cob tt </t>
  </si>
  <si>
    <t>2.799</t>
  </si>
  <si>
    <t>18.112.311</t>
  </si>
  <si>
    <t>10/15</t>
  </si>
  <si>
    <t>12/23</t>
  </si>
  <si>
    <t>ESTUDO RIO DE JANEIRO</t>
  </si>
  <si>
    <t>INVESTIMENTO RIO DE JANEIRO CAPITAL  OOH  2024</t>
  </si>
  <si>
    <t>INVESTIMENTO RIO DE JANEIRO OOH 2024</t>
  </si>
  <si>
    <t xml:space="preserve">R$ BRUTO RIO DE JANEIRO CAPITAL  -  2025 OOH </t>
  </si>
  <si>
    <t>BUDGET BRUTO RIO DE JANEIRO - 2025 OOH (100%)</t>
  </si>
  <si>
    <t>4 - 3 produto / 1 promo</t>
  </si>
  <si>
    <t>1318</t>
  </si>
  <si>
    <t>45.708.065</t>
  </si>
  <si>
    <t xml:space="preserve">R$ TT </t>
  </si>
  <si>
    <t>Tabela</t>
  </si>
  <si>
    <t>TUTO</t>
  </si>
  <si>
    <t>Rio de Janeiro - RJ</t>
  </si>
  <si>
    <t>50/250</t>
  </si>
  <si>
    <t>51/157</t>
  </si>
  <si>
    <t xml:space="preserve"> 01/06</t>
  </si>
  <si>
    <t>47/178</t>
  </si>
  <si>
    <t>Mub RJ Sequencial Rio Sul (16)</t>
  </si>
  <si>
    <t>Digital RJ Sequencial Rio Sul</t>
  </si>
  <si>
    <t>Mub RJ Sequencial Rio Sul (06 digitais + 22 faces estáticas)</t>
  </si>
  <si>
    <t>20/30</t>
  </si>
  <si>
    <t xml:space="preserve"> 04/10</t>
  </si>
  <si>
    <t xml:space="preserve"> 02/08</t>
  </si>
  <si>
    <t>25/35</t>
  </si>
  <si>
    <t xml:space="preserve"> 4/10</t>
  </si>
  <si>
    <t>34/175</t>
  </si>
  <si>
    <t>30/50</t>
  </si>
  <si>
    <t>62/153</t>
  </si>
  <si>
    <t>35%</t>
  </si>
  <si>
    <t>1022</t>
  </si>
  <si>
    <t>35.472.912</t>
  </si>
  <si>
    <t xml:space="preserve"> 01/04</t>
  </si>
  <si>
    <t>18/35</t>
  </si>
  <si>
    <t>13/25</t>
  </si>
  <si>
    <t>20/40</t>
  </si>
  <si>
    <t>8/28</t>
  </si>
  <si>
    <t>672</t>
  </si>
  <si>
    <t>23.327.197</t>
  </si>
  <si>
    <t>R$ TT</t>
  </si>
  <si>
    <t xml:space="preserve"> 10/20</t>
  </si>
  <si>
    <t xml:space="preserve"> 02/06</t>
  </si>
  <si>
    <t>7 ciclos</t>
  </si>
  <si>
    <t>49%</t>
  </si>
  <si>
    <t>1816</t>
  </si>
  <si>
    <t>2.346</t>
  </si>
  <si>
    <t>62.990.728</t>
  </si>
  <si>
    <t>81.401.096</t>
  </si>
  <si>
    <t>43%</t>
  </si>
  <si>
    <t>1.554</t>
  </si>
  <si>
    <t>53.900.571</t>
  </si>
  <si>
    <t>ESTUDO BRASILIA</t>
  </si>
  <si>
    <t>IBGE 2024/CENSO 2022</t>
  </si>
  <si>
    <t>%CICLO</t>
  </si>
  <si>
    <t>R$ TT MEDALHA</t>
  </si>
  <si>
    <t xml:space="preserve">R$ UNIT. </t>
  </si>
  <si>
    <t>3 ciclos</t>
  </si>
  <si>
    <t>5 ciclos</t>
  </si>
  <si>
    <t>População Capital</t>
  </si>
  <si>
    <t>Frequencia</t>
  </si>
  <si>
    <t>Impactos</t>
  </si>
  <si>
    <t>TT 
Flighs</t>
  </si>
  <si>
    <t xml:space="preserve">Valor Unit. Bruto Tabela </t>
  </si>
  <si>
    <t>Desconto
 (%)</t>
  </si>
  <si>
    <t>Valor Unit. Bruto Negociado</t>
  </si>
  <si>
    <t>Valor total Bruto negociado</t>
  </si>
  <si>
    <t>WE</t>
  </si>
  <si>
    <t>Brasilia - DF</t>
  </si>
  <si>
    <t>63/198</t>
  </si>
  <si>
    <t>42/134</t>
  </si>
  <si>
    <t xml:space="preserve"> 1/3</t>
  </si>
  <si>
    <t>27/235</t>
  </si>
  <si>
    <t>10/30</t>
  </si>
  <si>
    <t>DATAS  PROMO</t>
  </si>
  <si>
    <t>8/20</t>
  </si>
  <si>
    <t>6/18</t>
  </si>
  <si>
    <t>TT ANO</t>
  </si>
  <si>
    <t xml:space="preserve">53% </t>
  </si>
  <si>
    <t>1148</t>
  </si>
  <si>
    <t>9.170.320</t>
  </si>
  <si>
    <t>Campo Grande - MS</t>
  </si>
  <si>
    <t>45/146</t>
  </si>
  <si>
    <t>51/160</t>
  </si>
  <si>
    <t>5/13</t>
  </si>
  <si>
    <t>50/123</t>
  </si>
  <si>
    <t>22/113</t>
  </si>
  <si>
    <t>639</t>
  </si>
  <si>
    <t>7.500.845</t>
  </si>
  <si>
    <t>4/12</t>
  </si>
  <si>
    <t>6/14</t>
  </si>
  <si>
    <t>667</t>
  </si>
  <si>
    <t>5.328.140</t>
  </si>
  <si>
    <t>2/10</t>
  </si>
  <si>
    <t>5/12</t>
  </si>
  <si>
    <t>INVESTIMENTO GOIANIA CAPITAL  OOH  2024</t>
  </si>
  <si>
    <t>INVESTIMENTO GOIAS OOH 2024</t>
  </si>
  <si>
    <t xml:space="preserve">R$ BRUTO GOIANIA CAPITAL   -  2025 OOH </t>
  </si>
  <si>
    <t>BUDGET BRUTO GOIAS - 2025 OOH (100%)</t>
  </si>
  <si>
    <t>939</t>
  </si>
  <si>
    <t>Goiania - GO</t>
  </si>
  <si>
    <t>8/17</t>
  </si>
  <si>
    <t>7/16</t>
  </si>
  <si>
    <t>62/94</t>
  </si>
  <si>
    <t>15/77</t>
  </si>
  <si>
    <t>46%</t>
  </si>
  <si>
    <t>789</t>
  </si>
  <si>
    <t>6.308.003</t>
  </si>
  <si>
    <t>51/150</t>
  </si>
  <si>
    <t>5/14</t>
  </si>
  <si>
    <t>7/20</t>
  </si>
  <si>
    <t>3/10</t>
  </si>
  <si>
    <t>INVESTIMENTO CUIABA CAPITAL  OOH  2024</t>
  </si>
  <si>
    <t>INVESTIMENTO MATO GROSSO   OOH 2024</t>
  </si>
  <si>
    <t xml:space="preserve">R$ BRUTO CUIABA CAPITAL   -  2025 OOH </t>
  </si>
  <si>
    <t>BUDGET BRUTO MATO GROSSO  - 2025 OOH (100%)</t>
  </si>
  <si>
    <t>38</t>
  </si>
  <si>
    <t>1900</t>
  </si>
  <si>
    <t>6.616.130</t>
  </si>
  <si>
    <t>Cuiabá - MT</t>
  </si>
  <si>
    <t>Cuiaba - MT</t>
  </si>
  <si>
    <t>43/106</t>
  </si>
  <si>
    <t>37</t>
  </si>
  <si>
    <t>1741</t>
  </si>
  <si>
    <t>6062142</t>
  </si>
  <si>
    <t>Cuiaba- MT</t>
  </si>
  <si>
    <t>1708</t>
  </si>
  <si>
    <t>5.948.305</t>
  </si>
  <si>
    <t>ESTUDO FLORIANÓPOLIS</t>
  </si>
  <si>
    <t>BUDGET BRUTO FLORIANÓPOLIS  2024</t>
  </si>
  <si>
    <t>BUDGET BRUTO SANTA CATARINA   2024</t>
  </si>
  <si>
    <t>BUDGET BRUTO FLORIANÓPOLIS   2025</t>
  </si>
  <si>
    <t>BUDGET BRUTO SANTA CATARINA 2025</t>
  </si>
  <si>
    <t>64</t>
  </si>
  <si>
    <t>4.483</t>
  </si>
  <si>
    <t>9.736.969</t>
  </si>
  <si>
    <t>Florianópolis - SC</t>
  </si>
  <si>
    <t>48/157</t>
  </si>
  <si>
    <t>4/9</t>
  </si>
  <si>
    <t>44/143</t>
  </si>
  <si>
    <t>20/50</t>
  </si>
  <si>
    <t>40/138</t>
  </si>
  <si>
    <t>25/147</t>
  </si>
  <si>
    <t>40/100</t>
  </si>
  <si>
    <t>Cobertura total - Ouro Produrto</t>
  </si>
  <si>
    <t>51</t>
  </si>
  <si>
    <t>3.138</t>
  </si>
  <si>
    <t>6.813.061</t>
  </si>
  <si>
    <t>2.067</t>
  </si>
  <si>
    <t>4.483.844</t>
  </si>
  <si>
    <t>ESTUDO CURITIBA</t>
  </si>
  <si>
    <t>BUDGET BRUTO CURITIBA 2024</t>
  </si>
  <si>
    <t>BUDGET BRUTO PARANÁ   2024</t>
  </si>
  <si>
    <t>BUDGET BRUTO CURITIBA  2025</t>
  </si>
  <si>
    <t>BUDGET BRUTO  PARANÁ 2025</t>
  </si>
  <si>
    <t>3 - produto e promo</t>
  </si>
  <si>
    <t>4 - produto e promo</t>
  </si>
  <si>
    <t>Obs.: Em função da disponibilidade de canais em Curitiba, recomendamos a mesma tática para os ciclos produto e promo</t>
  </si>
  <si>
    <t xml:space="preserve">Cobertura total - Data </t>
  </si>
  <si>
    <t>56%</t>
  </si>
  <si>
    <t>2515</t>
  </si>
  <si>
    <t>25.245.709</t>
  </si>
  <si>
    <t>Programação - Ciclo Data Produto e Promo (legislação não permite formtatos usamos nos clusters promo)</t>
  </si>
  <si>
    <t xml:space="preserve"> R$ Unit Bruto </t>
  </si>
  <si>
    <t xml:space="preserve"> R$ TT Bruto </t>
  </si>
  <si>
    <t xml:space="preserve"> Tabela  </t>
  </si>
  <si>
    <t xml:space="preserve"> Negociado </t>
  </si>
  <si>
    <t>DATAS MÃES/NATAL/BW</t>
  </si>
  <si>
    <t> </t>
  </si>
  <si>
    <t>Curitiba - PR</t>
  </si>
  <si>
    <t>48/158</t>
  </si>
  <si>
    <t>43/164</t>
  </si>
  <si>
    <t xml:space="preserve"> CPFACE </t>
  </si>
  <si>
    <t>Cobertura total - Ouro</t>
  </si>
  <si>
    <t>53%</t>
  </si>
  <si>
    <t>2271</t>
  </si>
  <si>
    <t>21.425.433</t>
  </si>
  <si>
    <t>Programação - Ciclo Ouro Produto e Promo</t>
  </si>
  <si>
    <t>OURO /PRODUTO E PROMO</t>
  </si>
  <si>
    <t>818</t>
  </si>
  <si>
    <t>14.496.336</t>
  </si>
  <si>
    <t>ESTUDO PORTO ALEGRE</t>
  </si>
  <si>
    <t>BUDGET BRUTO PORTO ALEGRE  2024</t>
  </si>
  <si>
    <t>BUDGET BRUTO R.G. DO SUL  2024</t>
  </si>
  <si>
    <t>BUDGET BRUTO PORTO ALEGRE 2025</t>
  </si>
  <si>
    <t>BUDGET BRUTO R.G.DO SUL  2025</t>
  </si>
  <si>
    <t>Cobertura total - Data</t>
  </si>
  <si>
    <t>67%</t>
  </si>
  <si>
    <t>59</t>
  </si>
  <si>
    <t>3971</t>
  </si>
  <si>
    <t>16.129.488</t>
  </si>
  <si>
    <t>Porto Alegre - RS</t>
  </si>
  <si>
    <t>42/130</t>
  </si>
  <si>
    <t>7/15</t>
  </si>
  <si>
    <t>34/117</t>
  </si>
  <si>
    <t>39/148</t>
  </si>
  <si>
    <t>65</t>
  </si>
  <si>
    <t>46/113</t>
  </si>
  <si>
    <t>16/30</t>
  </si>
  <si>
    <t>Cobertura total -Ouro Produto</t>
  </si>
  <si>
    <t>46</t>
  </si>
  <si>
    <t>2753</t>
  </si>
  <si>
    <t>11.182.815</t>
  </si>
  <si>
    <t>OURO /PROMO</t>
  </si>
  <si>
    <t xml:space="preserve">Cobertura total </t>
  </si>
  <si>
    <t>52</t>
  </si>
  <si>
    <t>3236</t>
  </si>
  <si>
    <t>13.147.531</t>
  </si>
  <si>
    <t>ESTUDO  ARACAJU</t>
  </si>
  <si>
    <t>INVESTIMENTO ARACAJU  OOH  2024</t>
  </si>
  <si>
    <t>INVESTIMENTO SERGIPE OOH 2024</t>
  </si>
  <si>
    <t xml:space="preserve">R$ BRUTO ARACAJU -  2025 OOH </t>
  </si>
  <si>
    <t>BUDGET BRUTO SERGIPE  - 2025 OOH (100%)</t>
  </si>
  <si>
    <t>616</t>
  </si>
  <si>
    <t>1.862.404</t>
  </si>
  <si>
    <t>Aracaju - SE</t>
  </si>
  <si>
    <t>36/117</t>
  </si>
  <si>
    <t>ARACA</t>
  </si>
  <si>
    <t>45/143</t>
  </si>
  <si>
    <t>Aracaju- SE</t>
  </si>
  <si>
    <t>46/112</t>
  </si>
  <si>
    <t>51%</t>
  </si>
  <si>
    <t>443</t>
  </si>
  <si>
    <t>1.338.955</t>
  </si>
  <si>
    <t xml:space="preserve">Programação - Ciclo Ouro Produto </t>
  </si>
  <si>
    <t>OURO  PRODUTO</t>
  </si>
  <si>
    <t>ESTUDO MACEIO</t>
  </si>
  <si>
    <t>BUDGET BRUTO MACEIO  2024</t>
  </si>
  <si>
    <t>BUDGET BRUTO ALAGOAS    2024</t>
  </si>
  <si>
    <t>BUDGET BRUTO MACEIO   2025</t>
  </si>
  <si>
    <t>BUDGET BRUTO ALAGOAS 2025</t>
  </si>
  <si>
    <t>58%</t>
  </si>
  <si>
    <t>2204</t>
  </si>
  <si>
    <t>9.660.917</t>
  </si>
  <si>
    <t>INWAY</t>
  </si>
  <si>
    <t>Maceio - AL</t>
  </si>
  <si>
    <t>41/135</t>
  </si>
  <si>
    <t>34/146</t>
  </si>
  <si>
    <t>56/194</t>
  </si>
  <si>
    <t>5/8</t>
  </si>
  <si>
    <t>58/143</t>
  </si>
  <si>
    <t>32/165</t>
  </si>
  <si>
    <t>45%</t>
  </si>
  <si>
    <t>Cobertura total -Ouro Promo</t>
  </si>
  <si>
    <t>1391</t>
  </si>
  <si>
    <t>6.096.659</t>
  </si>
  <si>
    <t>4/6</t>
  </si>
  <si>
    <t>1060</t>
  </si>
  <si>
    <t>4.844.268</t>
  </si>
  <si>
    <t>Programação - Ciclo Ouro  Prata</t>
  </si>
  <si>
    <t>ESTUDO NATAL</t>
  </si>
  <si>
    <t>BUDGET BRUTO NATAL  2024</t>
  </si>
  <si>
    <t>BUDGET BRUTO R.GDE. DO NORTE   2024</t>
  </si>
  <si>
    <t>BUDGET BRUTO NATAL  2025</t>
  </si>
  <si>
    <t>BUDGET BRUTO R.GDE. DO NORTE 2025</t>
  </si>
  <si>
    <t>47</t>
  </si>
  <si>
    <t>3.249</t>
  </si>
  <si>
    <t>5.456.512</t>
  </si>
  <si>
    <t>Natal - RN</t>
  </si>
  <si>
    <t>65%</t>
  </si>
  <si>
    <t>2.595</t>
  </si>
  <si>
    <t>4.361.612</t>
  </si>
  <si>
    <t>64%</t>
  </si>
  <si>
    <t>2.515</t>
  </si>
  <si>
    <t>4.228.613</t>
  </si>
  <si>
    <t>ESTUDO TERESINA</t>
  </si>
  <si>
    <t>INVESTIMENTO TERESINA  OOH  2024</t>
  </si>
  <si>
    <t>INVESTIMENTO PIAUÍ OOH 2024</t>
  </si>
  <si>
    <t xml:space="preserve">R$ BRUTO TERESINA  -  2025 OOH </t>
  </si>
  <si>
    <t>BUDGET BRUTO PIAUÍ  - 2025 OOH (100%)</t>
  </si>
  <si>
    <t>34%</t>
  </si>
  <si>
    <t>758</t>
  </si>
  <si>
    <t>3.101.499</t>
  </si>
  <si>
    <t>Teresina - MA</t>
  </si>
  <si>
    <t>51/169</t>
  </si>
  <si>
    <t>7/12</t>
  </si>
  <si>
    <t>6/10</t>
  </si>
  <si>
    <t>659</t>
  </si>
  <si>
    <t>2.697.794</t>
  </si>
  <si>
    <t>2.521.048</t>
  </si>
  <si>
    <t>8/14</t>
  </si>
  <si>
    <t>36%</t>
  </si>
  <si>
    <t>858</t>
  </si>
  <si>
    <t>4.890.496</t>
  </si>
  <si>
    <t>São Luis - MA</t>
  </si>
  <si>
    <t>654</t>
  </si>
  <si>
    <t>3.727.078</t>
  </si>
  <si>
    <t>6/16</t>
  </si>
  <si>
    <t>308</t>
  </si>
  <si>
    <t>1.754.274</t>
  </si>
  <si>
    <t>ESTUDO JOÃO PESSOA</t>
  </si>
  <si>
    <t>INVESTIMENTO JOÃO PESSOA  OOH  2024</t>
  </si>
  <si>
    <t>INVESTIMENTO PARAIBA  OOH 2024</t>
  </si>
  <si>
    <t xml:space="preserve">R$ BRUTO JOÃO PESSOA -  2025 OOH </t>
  </si>
  <si>
    <t>BUDGET BRUTO PARAIBA - 2025 OOH (100%)</t>
  </si>
  <si>
    <t>799</t>
  </si>
  <si>
    <t>3.191.191</t>
  </si>
  <si>
    <t>João Pessoa - PB</t>
  </si>
  <si>
    <t>58/178</t>
  </si>
  <si>
    <t>7/10</t>
  </si>
  <si>
    <t>40/130</t>
  </si>
  <si>
    <t>571</t>
  </si>
  <si>
    <t>2.276.444</t>
  </si>
  <si>
    <t>4/7</t>
  </si>
  <si>
    <t>3/15</t>
  </si>
  <si>
    <t>431</t>
  </si>
  <si>
    <t>1.719.830</t>
  </si>
  <si>
    <t>2/8</t>
  </si>
  <si>
    <t>ESTUDO RECIFE</t>
  </si>
  <si>
    <t xml:space="preserve">BUDGET BRUTO PERNAMBUCO  2025 OOH </t>
  </si>
  <si>
    <t>BUDGET RECIFE BRUTO 2025 (85%)</t>
  </si>
  <si>
    <t xml:space="preserve">Datas </t>
  </si>
  <si>
    <t xml:space="preserve">Ouro </t>
  </si>
  <si>
    <t xml:space="preserve">Prata </t>
  </si>
  <si>
    <t>Recife - PE</t>
  </si>
  <si>
    <t>48/215</t>
  </si>
  <si>
    <t>57/179</t>
  </si>
  <si>
    <t>20/258</t>
  </si>
  <si>
    <t>28/165</t>
  </si>
  <si>
    <t>8/25</t>
  </si>
  <si>
    <t xml:space="preserve">Qtde </t>
  </si>
  <si>
    <t>Qtd. 
Sugerida</t>
  </si>
  <si>
    <t>Total</t>
  </si>
  <si>
    <t>OURO - PROMO</t>
  </si>
  <si>
    <t>ESTUDO FORTALEZA</t>
  </si>
  <si>
    <t>População Fortaleza - 2.428.708</t>
  </si>
  <si>
    <t>BUDGET BRUTO CEARÁ 2025 OOH (3%)</t>
  </si>
  <si>
    <t>BUDGET FORTALEZA BRUTO 2025</t>
  </si>
  <si>
    <t xml:space="preserve">FORTALEZA 2024 </t>
  </si>
  <si>
    <t>CEARÁ 2024</t>
  </si>
  <si>
    <t>Datas (C6/C16/C17)</t>
  </si>
  <si>
    <t>Ouro (C1/C4/C9/C11/C13)</t>
  </si>
  <si>
    <t>Prata (C3/C8/C10)</t>
  </si>
  <si>
    <t>Cobertura target</t>
  </si>
  <si>
    <t>Quantidade</t>
  </si>
  <si>
    <t>Fortaleza - CE</t>
  </si>
  <si>
    <t>54/172</t>
  </si>
  <si>
    <t>9/14</t>
  </si>
  <si>
    <t>bonific</t>
  </si>
  <si>
    <t>BW</t>
  </si>
  <si>
    <t>34/174</t>
  </si>
  <si>
    <t>A determinar</t>
  </si>
  <si>
    <t>Estático/ Digital</t>
  </si>
  <si>
    <t>ESTUDO  SALVADOR</t>
  </si>
  <si>
    <t>INVESTIMENTO SALVADOR  OOH  2024</t>
  </si>
  <si>
    <t>INVESTIMENTO BAHIA OOH 2024</t>
  </si>
  <si>
    <t xml:space="preserve">R$ BRUTO SALVADOR -  2025 OOH </t>
  </si>
  <si>
    <t>BUDGET BRUTO BAHIA  - 2025 OOH (100%)</t>
  </si>
  <si>
    <t>2108</t>
  </si>
  <si>
    <t>23.805.583</t>
  </si>
  <si>
    <t>Salvador - BA</t>
  </si>
  <si>
    <t>15/20</t>
  </si>
  <si>
    <t>18/208</t>
  </si>
  <si>
    <t>35/177</t>
  </si>
  <si>
    <t>46/147</t>
  </si>
  <si>
    <t>1321</t>
  </si>
  <si>
    <t>14.914.385</t>
  </si>
  <si>
    <t>cpf mínimo</t>
  </si>
  <si>
    <t>cpf plano</t>
  </si>
  <si>
    <t>cpf máximo</t>
  </si>
  <si>
    <t>DATA PRODUTO</t>
  </si>
  <si>
    <t>DATA PROMO</t>
  </si>
  <si>
    <t xml:space="preserve">ranking semanas -  distribuição investimento </t>
  </si>
  <si>
    <t xml:space="preserve">ranking semanas -  distribuição audiência </t>
  </si>
  <si>
    <t>ciclos</t>
  </si>
  <si>
    <t>pesos</t>
  </si>
  <si>
    <t>ranking</t>
  </si>
  <si>
    <t xml:space="preserve">ranking </t>
  </si>
  <si>
    <t>peso</t>
  </si>
  <si>
    <t>circuito</t>
  </si>
  <si>
    <t>avulso</t>
  </si>
  <si>
    <t xml:space="preserve">circuito 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</si>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</sst>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&quot;R$&quot;\ #,##0"/>
    <numFmt numFmtId="167" formatCode="_-* #,##0_-;\-* #,##0_-;_-* &quot;-&quot;??_-;_-@_-"/>
    <numFmt numFmtId="168" formatCode="_-* #,##0.0_-;\-* #,##0.0_-;_-* &quot;-&quot;?_-;_-@_-"/>
    <numFmt numFmtId="169" formatCode="&quot;R$&quot;\ #,##0.0"/>
    <numFmt numFmtId="170" formatCode="&quot;R$&quot;\ #,##0.00"/>
    <numFmt numFmtId="171" formatCode="d/m;@"/>
    <numFmt numFmtId="172" formatCode="0.0%"/>
  </numFmts>
  <fonts count="9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 Nova"/>
      <family val="2"/>
    </font>
    <font>
      <sz val="11"/>
      <name val="Arial Nova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 Nova"/>
      <family val="2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 Narrow"/>
      <family val="2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FF9900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rial Nova"/>
      <family val="2"/>
    </font>
    <font>
      <b/>
      <sz val="14"/>
      <color theme="1"/>
      <name val="Arial Nova"/>
      <family val="2"/>
    </font>
    <font>
      <sz val="10"/>
      <color theme="1"/>
      <name val="Arial Nova"/>
      <family val="2"/>
    </font>
    <font>
      <sz val="12"/>
      <color theme="4" tint="-0.249977111117893"/>
      <name val="Arial Nova"/>
      <family val="2"/>
    </font>
    <font>
      <sz val="12"/>
      <color theme="0"/>
      <name val="Arial Nova"/>
      <family val="2"/>
    </font>
    <font>
      <sz val="12"/>
      <name val="Arial Nova"/>
      <family val="2"/>
    </font>
    <font>
      <sz val="10"/>
      <color theme="4" tint="0.39997558519241921"/>
      <name val="Arial Nova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1"/>
      <color rgb="FF00B0F0"/>
      <name val="Aptos Narrow"/>
      <family val="2"/>
      <scheme val="minor"/>
    </font>
    <font>
      <sz val="14"/>
      <color theme="4" tint="-0.249977111117893"/>
      <name val="Arial Narrow"/>
      <family val="2"/>
    </font>
    <font>
      <sz val="14"/>
      <color rgb="FFFF9900"/>
      <name val="Aptos Narrow"/>
      <family val="2"/>
      <scheme val="minor"/>
    </font>
    <font>
      <sz val="16"/>
      <color theme="1"/>
      <name val="Arial Narrow"/>
      <family val="2"/>
    </font>
    <font>
      <sz val="8"/>
      <color theme="1"/>
      <name val="Arial Narrow"/>
      <family val="2"/>
    </font>
    <font>
      <sz val="11"/>
      <color rgb="FF0070C0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sz val="11"/>
      <color theme="4" tint="0.39997558519241921"/>
      <name val="Arial Narrow"/>
      <family val="2"/>
    </font>
    <font>
      <sz val="11"/>
      <color rgb="FF00B0F0"/>
      <name val="Arial Narrow"/>
      <family val="2"/>
    </font>
    <font>
      <b/>
      <sz val="14"/>
      <color theme="3" tint="0.499984740745262"/>
      <name val="Arial Narrow"/>
      <family val="2"/>
    </font>
    <font>
      <sz val="14"/>
      <color rgb="FFFF9900"/>
      <name val="Arial Narrow"/>
      <family val="2"/>
    </font>
    <font>
      <b/>
      <sz val="14"/>
      <color rgb="FFFF9900"/>
      <name val="Arial Narrow"/>
      <family val="2"/>
    </font>
    <font>
      <b/>
      <sz val="14"/>
      <name val="Arial Narrow"/>
      <family val="2"/>
    </font>
    <font>
      <sz val="11"/>
      <color theme="4" tint="0.59999389629810485"/>
      <name val="Aptos Narrow"/>
      <family val="2"/>
      <scheme val="minor"/>
    </font>
    <font>
      <b/>
      <sz val="14"/>
      <color rgb="FF4D93D9"/>
      <name val="Aptos Narrow"/>
      <family val="2"/>
    </font>
    <font>
      <sz val="11"/>
      <color rgb="FF44B3E1"/>
      <name val="Aptos Narrow"/>
      <family val="2"/>
    </font>
    <font>
      <sz val="11"/>
      <color theme="3" tint="0.499984740745262"/>
      <name val="Aptos Narrow"/>
      <family val="2"/>
    </font>
    <font>
      <b/>
      <sz val="12"/>
      <color rgb="FFFF9900"/>
      <name val="Aptos Narrow"/>
      <family val="2"/>
      <scheme val="minor"/>
    </font>
    <font>
      <b/>
      <sz val="11"/>
      <color rgb="FFFF0000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sz val="9"/>
      <name val="Arial Nova"/>
      <family val="2"/>
    </font>
    <font>
      <sz val="9"/>
      <name val="Aptos Narrow"/>
      <family val="2"/>
      <scheme val="minor"/>
    </font>
    <font>
      <sz val="11"/>
      <color theme="2" tint="-0.749992370372631"/>
      <name val="Arial Nova"/>
      <family val="2"/>
    </font>
    <font>
      <sz val="11"/>
      <color theme="4" tint="-0.249977111117893"/>
      <name val="Arial Nova"/>
      <family val="2"/>
    </font>
    <font>
      <b/>
      <sz val="10"/>
      <name val="Arial Nova"/>
      <family val="2"/>
    </font>
    <font>
      <sz val="12"/>
      <color theme="5" tint="-0.249977111117893"/>
      <name val="Arial Nova"/>
      <family val="2"/>
    </font>
    <font>
      <sz val="11"/>
      <color theme="0"/>
      <name val="Arial Nova"/>
      <family val="2"/>
    </font>
    <font>
      <sz val="10"/>
      <color theme="3" tint="0.499984740745262"/>
      <name val="Arial Nova"/>
      <family val="2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rial Narrow"/>
      <family val="2"/>
    </font>
    <font>
      <sz val="10"/>
      <color theme="0"/>
      <name val="Arial Nova"/>
      <family val="2"/>
    </font>
    <font>
      <sz val="11"/>
      <color theme="3" tint="0.499984740745262"/>
      <name val="Arial Nova"/>
      <family val="2"/>
    </font>
    <font>
      <sz val="12"/>
      <color theme="2" tint="-0.499984740745262"/>
      <name val="Arial Nova"/>
      <family val="2"/>
    </font>
    <font>
      <b/>
      <sz val="12"/>
      <color theme="1"/>
      <name val="Arial Nova"/>
      <family val="2"/>
    </font>
    <font>
      <sz val="12"/>
      <color theme="1"/>
      <name val="Arial Nova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CCCC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indexed="64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9" fillId="0" borderId="0"/>
    <xf numFmtId="0" fontId="11" fillId="0" borderId="0"/>
    <xf numFmtId="0" fontId="9" fillId="0" borderId="0"/>
    <xf numFmtId="0" fontId="17" fillId="0" borderId="0"/>
  </cellStyleXfs>
  <cellXfs count="309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2" fillId="0" borderId="0" xfId="0" applyFont="1"/>
    <xf numFmtId="43" fontId="0" fillId="0" borderId="0" xfId="1" applyFont="1" applyBorder="1"/>
    <xf numFmtId="9" fontId="0" fillId="0" borderId="0" xfId="2" applyFont="1" applyBorder="1" applyAlignment="1">
      <alignment horizontal="center"/>
    </xf>
    <xf numFmtId="164" fontId="0" fillId="0" borderId="0" xfId="1" applyNumberFormat="1" applyFont="1" applyBorder="1"/>
    <xf numFmtId="43" fontId="0" fillId="0" borderId="0" xfId="1" applyFont="1" applyBorder="1" applyAlignment="1">
      <alignment horizontal="center"/>
    </xf>
    <xf numFmtId="43" fontId="0" fillId="0" borderId="0" xfId="1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4" fontId="0" fillId="0" borderId="0" xfId="0" applyNumberFormat="1"/>
    <xf numFmtId="0" fontId="8" fillId="0" borderId="0" xfId="0" applyFont="1" applyAlignment="1">
      <alignment horizontal="center"/>
    </xf>
    <xf numFmtId="44" fontId="2" fillId="0" borderId="0" xfId="0" applyNumberFormat="1" applyFont="1"/>
    <xf numFmtId="164" fontId="0" fillId="0" borderId="0" xfId="1" applyNumberFormat="1" applyFont="1" applyFill="1" applyBorder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3" fontId="8" fillId="0" borderId="0" xfId="1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left"/>
    </xf>
    <xf numFmtId="44" fontId="0" fillId="0" borderId="0" xfId="0" applyNumberFormat="1" applyAlignment="1">
      <alignment horizontal="center"/>
    </xf>
    <xf numFmtId="44" fontId="0" fillId="0" borderId="0" xfId="1" applyNumberFormat="1" applyFont="1"/>
    <xf numFmtId="44" fontId="0" fillId="2" borderId="1" xfId="0" applyNumberFormat="1" applyFill="1" applyBorder="1" applyAlignment="1">
      <alignment horizontal="left"/>
    </xf>
    <xf numFmtId="44" fontId="0" fillId="0" borderId="0" xfId="1" applyNumberFormat="1" applyFont="1" applyAlignment="1">
      <alignment horizontal="center"/>
    </xf>
    <xf numFmtId="44" fontId="1" fillId="2" borderId="1" xfId="1" applyNumberFormat="1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44" fontId="0" fillId="3" borderId="0" xfId="0" applyNumberFormat="1" applyFill="1"/>
    <xf numFmtId="44" fontId="1" fillId="3" borderId="0" xfId="1" applyNumberFormat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4" borderId="0" xfId="0" applyNumberFormat="1" applyFill="1"/>
    <xf numFmtId="44" fontId="0" fillId="4" borderId="0" xfId="0" applyNumberFormat="1" applyFill="1" applyAlignment="1">
      <alignment horizontal="center"/>
    </xf>
    <xf numFmtId="44" fontId="0" fillId="4" borderId="0" xfId="1" applyNumberFormat="1" applyFont="1" applyFill="1" applyAlignment="1">
      <alignment horizontal="center"/>
    </xf>
    <xf numFmtId="44" fontId="0" fillId="5" borderId="0" xfId="0" applyNumberFormat="1" applyFill="1"/>
    <xf numFmtId="44" fontId="0" fillId="5" borderId="0" xfId="0" applyNumberForma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44" fontId="0" fillId="5" borderId="0" xfId="1" applyNumberFormat="1" applyFont="1" applyFill="1"/>
    <xf numFmtId="44" fontId="0" fillId="6" borderId="0" xfId="0" applyNumberFormat="1" applyFill="1"/>
    <xf numFmtId="44" fontId="0" fillId="6" borderId="0" xfId="0" applyNumberFormat="1" applyFill="1" applyAlignment="1">
      <alignment horizontal="center"/>
    </xf>
    <xf numFmtId="44" fontId="0" fillId="6" borderId="0" xfId="1" applyNumberFormat="1" applyFont="1" applyFill="1" applyAlignment="1">
      <alignment horizontal="center"/>
    </xf>
    <xf numFmtId="44" fontId="0" fillId="7" borderId="0" xfId="0" applyNumberFormat="1" applyFill="1"/>
    <xf numFmtId="44" fontId="0" fillId="7" borderId="0" xfId="0" applyNumberFormat="1" applyFill="1" applyAlignment="1">
      <alignment horizontal="center"/>
    </xf>
    <xf numFmtId="44" fontId="0" fillId="7" borderId="0" xfId="1" applyNumberFormat="1" applyFont="1" applyFill="1" applyAlignment="1">
      <alignment horizontal="center"/>
    </xf>
    <xf numFmtId="44" fontId="0" fillId="7" borderId="0" xfId="1" applyNumberFormat="1" applyFont="1" applyFill="1"/>
    <xf numFmtId="44" fontId="0" fillId="0" borderId="6" xfId="0" applyNumberFormat="1" applyBorder="1"/>
    <xf numFmtId="44" fontId="0" fillId="0" borderId="6" xfId="1" applyNumberFormat="1" applyFont="1" applyBorder="1"/>
    <xf numFmtId="44" fontId="0" fillId="0" borderId="1" xfId="0" applyNumberFormat="1" applyBorder="1" applyAlignment="1">
      <alignment horizontal="center"/>
    </xf>
    <xf numFmtId="44" fontId="15" fillId="8" borderId="2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4" fontId="0" fillId="0" borderId="1" xfId="1" applyNumberFormat="1" applyFont="1" applyBorder="1" applyAlignment="1">
      <alignment horizontal="center"/>
    </xf>
    <xf numFmtId="44" fontId="0" fillId="0" borderId="1" xfId="0" applyNumberFormat="1" applyBorder="1"/>
    <xf numFmtId="44" fontId="2" fillId="0" borderId="1" xfId="0" applyNumberFormat="1" applyFont="1" applyBorder="1"/>
    <xf numFmtId="9" fontId="2" fillId="0" borderId="1" xfId="2" applyFont="1" applyBorder="1" applyAlignment="1">
      <alignment horizontal="center"/>
    </xf>
    <xf numFmtId="44" fontId="15" fillId="8" borderId="3" xfId="0" applyNumberFormat="1" applyFont="1" applyFill="1" applyBorder="1"/>
    <xf numFmtId="44" fontId="14" fillId="8" borderId="1" xfId="1" applyNumberFormat="1" applyFont="1" applyFill="1" applyBorder="1"/>
    <xf numFmtId="44" fontId="14" fillId="8" borderId="1" xfId="0" applyNumberFormat="1" applyFont="1" applyFill="1" applyBorder="1"/>
    <xf numFmtId="44" fontId="15" fillId="8" borderId="4" xfId="0" applyNumberFormat="1" applyFont="1" applyFill="1" applyBorder="1" applyAlignment="1">
      <alignment horizontal="center"/>
    </xf>
    <xf numFmtId="44" fontId="15" fillId="8" borderId="5" xfId="0" applyNumberFormat="1" applyFont="1" applyFill="1" applyBorder="1" applyAlignment="1">
      <alignment horizontal="center"/>
    </xf>
    <xf numFmtId="44" fontId="15" fillId="8" borderId="0" xfId="0" applyNumberFormat="1" applyFont="1" applyFill="1" applyAlignment="1">
      <alignment horizontal="center"/>
    </xf>
    <xf numFmtId="44" fontId="3" fillId="9" borderId="1" xfId="0" applyNumberFormat="1" applyFont="1" applyFill="1" applyBorder="1" applyAlignment="1">
      <alignment horizontal="center"/>
    </xf>
    <xf numFmtId="9" fontId="16" fillId="0" borderId="2" xfId="0" applyNumberFormat="1" applyFont="1" applyBorder="1" applyAlignment="1">
      <alignment horizontal="center"/>
    </xf>
    <xf numFmtId="44" fontId="3" fillId="0" borderId="0" xfId="0" applyNumberFormat="1" applyFont="1"/>
    <xf numFmtId="44" fontId="0" fillId="10" borderId="0" xfId="0" applyNumberFormat="1" applyFill="1" applyAlignment="1">
      <alignment horizontal="center"/>
    </xf>
    <xf numFmtId="44" fontId="10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/>
    </xf>
    <xf numFmtId="2" fontId="0" fillId="0" borderId="0" xfId="1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2" fontId="0" fillId="0" borderId="0" xfId="2" applyNumberFormat="1" applyFont="1" applyFill="1" applyBorder="1" applyAlignment="1">
      <alignment horizontal="center"/>
    </xf>
    <xf numFmtId="0" fontId="8" fillId="0" borderId="0" xfId="5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17" fontId="8" fillId="0" borderId="0" xfId="3" applyNumberFormat="1" applyFont="1" applyAlignment="1">
      <alignment horizontal="center" vertical="center" wrapText="1"/>
    </xf>
    <xf numFmtId="43" fontId="8" fillId="0" borderId="0" xfId="1" applyFont="1" applyBorder="1" applyAlignment="1">
      <alignment horizontal="center" vertical="center"/>
    </xf>
    <xf numFmtId="2" fontId="8" fillId="0" borderId="0" xfId="1" applyNumberFormat="1" applyFont="1" applyBorder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2" fontId="8" fillId="0" borderId="0" xfId="2" applyNumberFormat="1" applyFont="1" applyBorder="1" applyAlignment="1">
      <alignment horizontal="center" vertical="center"/>
    </xf>
    <xf numFmtId="0" fontId="8" fillId="0" borderId="0" xfId="2" applyNumberFormat="1" applyFont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center"/>
    </xf>
    <xf numFmtId="9" fontId="19" fillId="0" borderId="0" xfId="2" applyFont="1" applyFill="1" applyBorder="1" applyAlignment="1">
      <alignment horizontal="center"/>
    </xf>
    <xf numFmtId="2" fontId="19" fillId="0" borderId="0" xfId="0" applyNumberFormat="1" applyFont="1" applyAlignment="1">
      <alignment horizontal="center"/>
    </xf>
    <xf numFmtId="9" fontId="19" fillId="0" borderId="0" xfId="2" applyFont="1" applyBorder="1" applyAlignment="1">
      <alignment horizontal="center"/>
    </xf>
    <xf numFmtId="2" fontId="19" fillId="0" borderId="0" xfId="1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3" fontId="19" fillId="0" borderId="0" xfId="1" applyFont="1" applyFill="1" applyBorder="1"/>
    <xf numFmtId="2" fontId="19" fillId="0" borderId="0" xfId="2" applyNumberFormat="1" applyFont="1" applyFill="1" applyBorder="1" applyAlignment="1">
      <alignment horizontal="center"/>
    </xf>
    <xf numFmtId="165" fontId="19" fillId="0" borderId="0" xfId="1" applyNumberFormat="1" applyFont="1" applyBorder="1" applyAlignment="1">
      <alignment horizontal="center"/>
    </xf>
    <xf numFmtId="43" fontId="19" fillId="0" borderId="0" xfId="1" applyFont="1" applyBorder="1"/>
    <xf numFmtId="0" fontId="19" fillId="0" borderId="0" xfId="2" applyNumberFormat="1" applyFont="1" applyBorder="1" applyAlignment="1">
      <alignment horizontal="center"/>
    </xf>
    <xf numFmtId="165" fontId="19" fillId="0" borderId="0" xfId="2" applyNumberFormat="1" applyFont="1" applyFill="1" applyBorder="1" applyAlignment="1">
      <alignment horizontal="center"/>
    </xf>
    <xf numFmtId="43" fontId="13" fillId="0" borderId="0" xfId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7" fontId="5" fillId="0" borderId="0" xfId="3" applyNumberFormat="1" applyFont="1" applyAlignment="1">
      <alignment horizontal="center" vertical="center" wrapText="1"/>
    </xf>
    <xf numFmtId="165" fontId="13" fillId="0" borderId="0" xfId="2" applyNumberFormat="1" applyFont="1" applyBorder="1" applyAlignment="1">
      <alignment horizontal="center" vertical="center"/>
    </xf>
    <xf numFmtId="165" fontId="13" fillId="0" borderId="0" xfId="2" applyNumberFormat="1" applyFont="1" applyFill="1" applyBorder="1" applyAlignment="1">
      <alignment horizontal="center" vertical="center"/>
    </xf>
    <xf numFmtId="0" fontId="13" fillId="0" borderId="0" xfId="2" applyNumberFormat="1" applyFont="1" applyBorder="1" applyAlignment="1">
      <alignment horizontal="center" vertical="center"/>
    </xf>
    <xf numFmtId="0" fontId="13" fillId="0" borderId="0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0" xfId="1" applyNumberFormat="1" applyFont="1" applyBorder="1" applyAlignment="1">
      <alignment wrapText="1"/>
    </xf>
    <xf numFmtId="0" fontId="8" fillId="0" borderId="0" xfId="3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0" fillId="0" borderId="0" xfId="1" applyNumberFormat="1" applyFont="1" applyBorder="1"/>
    <xf numFmtId="1" fontId="0" fillId="0" borderId="0" xfId="0" applyNumberFormat="1" applyAlignment="1">
      <alignment horizontal="center"/>
    </xf>
    <xf numFmtId="1" fontId="0" fillId="0" borderId="0" xfId="2" applyNumberFormat="1" applyFont="1" applyFill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49" fontId="20" fillId="0" borderId="0" xfId="0" applyNumberFormat="1" applyFont="1" applyAlignment="1">
      <alignment horizontal="center"/>
    </xf>
    <xf numFmtId="43" fontId="20" fillId="0" borderId="0" xfId="1" applyFont="1" applyBorder="1"/>
    <xf numFmtId="0" fontId="20" fillId="0" borderId="0" xfId="2" applyNumberFormat="1" applyFont="1" applyBorder="1" applyAlignment="1">
      <alignment horizontal="center"/>
    </xf>
    <xf numFmtId="0" fontId="3" fillId="11" borderId="0" xfId="7" applyFont="1" applyFill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2" applyNumberFormat="1" applyFont="1" applyBorder="1" applyAlignment="1">
      <alignment horizontal="center"/>
    </xf>
    <xf numFmtId="17" fontId="5" fillId="0" borderId="0" xfId="5" applyNumberFormat="1" applyFont="1" applyAlignment="1">
      <alignment horizontal="center" vertical="center" wrapText="1"/>
    </xf>
    <xf numFmtId="0" fontId="19" fillId="0" borderId="10" xfId="0" applyFont="1" applyBorder="1"/>
    <xf numFmtId="0" fontId="22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9" fontId="23" fillId="0" borderId="0" xfId="2" applyFont="1" applyAlignment="1">
      <alignment horizontal="right"/>
    </xf>
    <xf numFmtId="0" fontId="23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0" fontId="0" fillId="2" borderId="1" xfId="0" applyFill="1" applyBorder="1"/>
    <xf numFmtId="166" fontId="0" fillId="2" borderId="2" xfId="1" applyNumberFormat="1" applyFont="1" applyFill="1" applyBorder="1" applyAlignment="1">
      <alignment horizontal="center"/>
    </xf>
    <xf numFmtId="9" fontId="23" fillId="0" borderId="0" xfId="2" applyFont="1" applyAlignment="1">
      <alignment horizontal="left"/>
    </xf>
    <xf numFmtId="0" fontId="24" fillId="12" borderId="1" xfId="0" applyFont="1" applyFill="1" applyBorder="1"/>
    <xf numFmtId="166" fontId="24" fillId="12" borderId="2" xfId="1" applyNumberFormat="1" applyFont="1" applyFill="1" applyBorder="1" applyAlignment="1">
      <alignment horizontal="center"/>
    </xf>
    <xf numFmtId="9" fontId="23" fillId="0" borderId="0" xfId="0" applyNumberFormat="1" applyFont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1" applyNumberFormat="1" applyFont="1"/>
    <xf numFmtId="166" fontId="0" fillId="0" borderId="0" xfId="0" applyNumberFormat="1" applyAlignment="1">
      <alignment horizontal="center"/>
    </xf>
    <xf numFmtId="0" fontId="7" fillId="13" borderId="1" xfId="0" applyFont="1" applyFill="1" applyBorder="1"/>
    <xf numFmtId="3" fontId="7" fillId="13" borderId="1" xfId="0" applyNumberFormat="1" applyFont="1" applyFill="1" applyBorder="1" applyAlignment="1">
      <alignment horizontal="center"/>
    </xf>
    <xf numFmtId="9" fontId="0" fillId="0" borderId="0" xfId="2" applyFont="1"/>
    <xf numFmtId="167" fontId="0" fillId="0" borderId="0" xfId="1" applyNumberFormat="1" applyFont="1"/>
    <xf numFmtId="43" fontId="0" fillId="0" borderId="0" xfId="2" applyNumberFormat="1" applyFont="1"/>
    <xf numFmtId="0" fontId="25" fillId="0" borderId="0" xfId="0" applyFont="1" applyAlignment="1">
      <alignment horizontal="left"/>
    </xf>
    <xf numFmtId="43" fontId="0" fillId="0" borderId="0" xfId="2" applyNumberFormat="1" applyFont="1" applyAlignment="1">
      <alignment horizontal="center"/>
    </xf>
    <xf numFmtId="166" fontId="0" fillId="0" borderId="0" xfId="1" applyNumberFormat="1" applyFont="1"/>
    <xf numFmtId="0" fontId="10" fillId="14" borderId="19" xfId="0" applyFont="1" applyFill="1" applyBorder="1" applyAlignment="1">
      <alignment horizontal="center"/>
    </xf>
    <xf numFmtId="43" fontId="10" fillId="14" borderId="19" xfId="1" applyFont="1" applyFill="1" applyBorder="1" applyAlignment="1">
      <alignment horizontal="center"/>
    </xf>
    <xf numFmtId="9" fontId="10" fillId="14" borderId="19" xfId="2" applyFont="1" applyFill="1" applyBorder="1" applyAlignment="1">
      <alignment horizontal="center"/>
    </xf>
    <xf numFmtId="43" fontId="26" fillId="14" borderId="22" xfId="1" applyFont="1" applyFill="1" applyBorder="1" applyAlignment="1">
      <alignment horizontal="center"/>
    </xf>
    <xf numFmtId="0" fontId="10" fillId="0" borderId="0" xfId="0" applyFont="1"/>
    <xf numFmtId="0" fontId="10" fillId="14" borderId="27" xfId="0" applyFont="1" applyFill="1" applyBorder="1" applyAlignment="1">
      <alignment horizontal="center"/>
    </xf>
    <xf numFmtId="0" fontId="10" fillId="14" borderId="26" xfId="0" applyFont="1" applyFill="1" applyBorder="1" applyAlignment="1">
      <alignment horizontal="center"/>
    </xf>
    <xf numFmtId="43" fontId="10" fillId="14" borderId="26" xfId="1" applyFont="1" applyFill="1" applyBorder="1" applyAlignment="1">
      <alignment horizontal="center"/>
    </xf>
    <xf numFmtId="9" fontId="10" fillId="14" borderId="26" xfId="2" applyFont="1" applyFill="1" applyBorder="1" applyAlignment="1">
      <alignment horizontal="center"/>
    </xf>
    <xf numFmtId="166" fontId="26" fillId="14" borderId="29" xfId="1" applyNumberFormat="1" applyFont="1" applyFill="1" applyBorder="1" applyAlignment="1">
      <alignment horizontal="center"/>
    </xf>
    <xf numFmtId="0" fontId="28" fillId="2" borderId="34" xfId="0" applyFont="1" applyFill="1" applyBorder="1" applyAlignment="1">
      <alignment vertical="center"/>
    </xf>
    <xf numFmtId="164" fontId="29" fillId="2" borderId="35" xfId="1" applyNumberFormat="1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12" xfId="0" applyFont="1" applyFill="1" applyBorder="1" applyAlignment="1">
      <alignment horizontal="center"/>
    </xf>
    <xf numFmtId="0" fontId="29" fillId="2" borderId="35" xfId="0" applyFont="1" applyFill="1" applyBorder="1" applyAlignment="1">
      <alignment horizontal="center"/>
    </xf>
    <xf numFmtId="0" fontId="29" fillId="2" borderId="36" xfId="0" applyFont="1" applyFill="1" applyBorder="1" applyAlignment="1">
      <alignment horizontal="center"/>
    </xf>
    <xf numFmtId="0" fontId="29" fillId="0" borderId="0" xfId="0" applyFont="1"/>
    <xf numFmtId="0" fontId="25" fillId="0" borderId="0" xfId="0" applyFont="1"/>
    <xf numFmtId="0" fontId="0" fillId="0" borderId="18" xfId="0" applyBorder="1"/>
    <xf numFmtId="0" fontId="0" fillId="0" borderId="19" xfId="0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21" xfId="0" applyBorder="1"/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horizontal="center"/>
    </xf>
    <xf numFmtId="43" fontId="0" fillId="0" borderId="19" xfId="1" applyFont="1" applyBorder="1"/>
    <xf numFmtId="9" fontId="0" fillId="0" borderId="19" xfId="2" applyFont="1" applyBorder="1" applyAlignment="1">
      <alignment horizontal="center"/>
    </xf>
    <xf numFmtId="9" fontId="3" fillId="0" borderId="21" xfId="2" applyFont="1" applyBorder="1" applyAlignment="1">
      <alignment horizontal="center"/>
    </xf>
    <xf numFmtId="43" fontId="0" fillId="0" borderId="39" xfId="1" applyFont="1" applyBorder="1"/>
    <xf numFmtId="164" fontId="0" fillId="0" borderId="23" xfId="1" applyNumberFormat="1" applyFont="1" applyBorder="1"/>
    <xf numFmtId="0" fontId="0" fillId="0" borderId="40" xfId="0" applyBorder="1"/>
    <xf numFmtId="0" fontId="0" fillId="0" borderId="24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0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15" borderId="44" xfId="0" applyFill="1" applyBorder="1" applyAlignment="1">
      <alignment horizontal="center"/>
    </xf>
    <xf numFmtId="0" fontId="0" fillId="0" borderId="45" xfId="0" applyBorder="1"/>
    <xf numFmtId="0" fontId="0" fillId="15" borderId="45" xfId="0" applyFill="1" applyBorder="1" applyAlignment="1">
      <alignment horizontal="center"/>
    </xf>
    <xf numFmtId="0" fontId="0" fillId="0" borderId="46" xfId="0" applyBorder="1"/>
    <xf numFmtId="0" fontId="0" fillId="0" borderId="11" xfId="0" applyBorder="1" applyAlignment="1">
      <alignment horizontal="center"/>
    </xf>
    <xf numFmtId="164" fontId="0" fillId="0" borderId="6" xfId="1" applyNumberFormat="1" applyFont="1" applyFill="1" applyBorder="1"/>
    <xf numFmtId="9" fontId="0" fillId="0" borderId="6" xfId="2" applyFont="1" applyFill="1" applyBorder="1" applyAlignment="1">
      <alignment horizontal="center"/>
    </xf>
    <xf numFmtId="43" fontId="0" fillId="0" borderId="6" xfId="1" applyFont="1" applyBorder="1"/>
    <xf numFmtId="9" fontId="3" fillId="0" borderId="10" xfId="2" applyFont="1" applyBorder="1" applyAlignment="1">
      <alignment horizontal="center"/>
    </xf>
    <xf numFmtId="164" fontId="0" fillId="0" borderId="39" xfId="1" applyNumberFormat="1" applyFont="1" applyBorder="1"/>
    <xf numFmtId="164" fontId="0" fillId="0" borderId="0" xfId="0" applyNumberFormat="1"/>
    <xf numFmtId="164" fontId="0" fillId="0" borderId="40" xfId="0" applyNumberFormat="1" applyBorder="1"/>
    <xf numFmtId="164" fontId="0" fillId="0" borderId="24" xfId="0" applyNumberFormat="1" applyBorder="1"/>
    <xf numFmtId="0" fontId="0" fillId="0" borderId="6" xfId="0" applyBorder="1"/>
    <xf numFmtId="9" fontId="0" fillId="0" borderId="6" xfId="2" applyFont="1" applyBorder="1" applyAlignment="1">
      <alignment horizontal="center"/>
    </xf>
    <xf numFmtId="164" fontId="0" fillId="0" borderId="6" xfId="0" applyNumberFormat="1" applyBorder="1"/>
    <xf numFmtId="0" fontId="0" fillId="15" borderId="47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9" fontId="30" fillId="0" borderId="10" xfId="2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43" fontId="0" fillId="0" borderId="40" xfId="1" applyFont="1" applyBorder="1"/>
    <xf numFmtId="0" fontId="0" fillId="15" borderId="50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9" fontId="31" fillId="0" borderId="10" xfId="2" applyFont="1" applyBorder="1" applyAlignment="1">
      <alignment horizontal="center"/>
    </xf>
    <xf numFmtId="0" fontId="0" fillId="0" borderId="44" xfId="0" applyBorder="1"/>
    <xf numFmtId="43" fontId="0" fillId="0" borderId="11" xfId="1" applyFont="1" applyBorder="1"/>
    <xf numFmtId="9" fontId="32" fillId="0" borderId="10" xfId="2" applyFont="1" applyBorder="1" applyAlignment="1">
      <alignment horizontal="center"/>
    </xf>
    <xf numFmtId="0" fontId="0" fillId="0" borderId="10" xfId="0" applyBorder="1"/>
    <xf numFmtId="0" fontId="0" fillId="0" borderId="35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3" fontId="0" fillId="0" borderId="3" xfId="1" applyFont="1" applyBorder="1"/>
    <xf numFmtId="9" fontId="0" fillId="0" borderId="3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7" xfId="0" applyBorder="1" applyAlignment="1">
      <alignment horizontal="center"/>
    </xf>
    <xf numFmtId="49" fontId="0" fillId="0" borderId="27" xfId="0" applyNumberFormat="1" applyBorder="1" applyAlignment="1">
      <alignment horizontal="center"/>
    </xf>
    <xf numFmtId="0" fontId="0" fillId="0" borderId="54" xfId="0" applyBorder="1"/>
    <xf numFmtId="43" fontId="0" fillId="0" borderId="27" xfId="1" applyFont="1" applyBorder="1"/>
    <xf numFmtId="9" fontId="0" fillId="0" borderId="27" xfId="2" applyFont="1" applyBorder="1" applyAlignment="1">
      <alignment horizontal="center"/>
    </xf>
    <xf numFmtId="43" fontId="0" fillId="0" borderId="55" xfId="1" applyFont="1" applyBorder="1"/>
    <xf numFmtId="9" fontId="0" fillId="0" borderId="56" xfId="2" applyFont="1" applyBorder="1" applyAlignment="1">
      <alignment horizontal="center"/>
    </xf>
    <xf numFmtId="164" fontId="0" fillId="0" borderId="57" xfId="1" applyNumberFormat="1" applyFont="1" applyBorder="1"/>
    <xf numFmtId="43" fontId="0" fillId="0" borderId="10" xfId="1" applyFont="1" applyBorder="1"/>
    <xf numFmtId="164" fontId="0" fillId="0" borderId="30" xfId="1" applyNumberFormat="1" applyFont="1" applyBorder="1"/>
    <xf numFmtId="0" fontId="0" fillId="0" borderId="31" xfId="0" applyBorder="1"/>
    <xf numFmtId="0" fontId="0" fillId="0" borderId="25" xfId="0" applyBorder="1"/>
    <xf numFmtId="0" fontId="0" fillId="0" borderId="32" xfId="0" applyBorder="1"/>
    <xf numFmtId="0" fontId="0" fillId="0" borderId="26" xfId="0" applyBorder="1"/>
    <xf numFmtId="0" fontId="0" fillId="14" borderId="58" xfId="0" applyFill="1" applyBorder="1" applyAlignment="1">
      <alignment horizontal="center"/>
    </xf>
    <xf numFmtId="0" fontId="0" fillId="14" borderId="59" xfId="0" applyFill="1" applyBorder="1" applyAlignment="1">
      <alignment horizontal="center"/>
    </xf>
    <xf numFmtId="49" fontId="0" fillId="14" borderId="59" xfId="0" applyNumberFormat="1" applyFill="1" applyBorder="1" applyAlignment="1">
      <alignment horizontal="center"/>
    </xf>
    <xf numFmtId="43" fontId="0" fillId="14" borderId="59" xfId="1" applyFont="1" applyFill="1" applyBorder="1"/>
    <xf numFmtId="9" fontId="0" fillId="14" borderId="59" xfId="2" applyFont="1" applyFill="1" applyBorder="1" applyAlignment="1">
      <alignment horizontal="center"/>
    </xf>
    <xf numFmtId="164" fontId="2" fillId="14" borderId="59" xfId="1" applyNumberFormat="1" applyFont="1" applyFill="1" applyBorder="1"/>
    <xf numFmtId="9" fontId="0" fillId="14" borderId="60" xfId="2" applyFont="1" applyFill="1" applyBorder="1" applyAlignment="1">
      <alignment horizontal="center"/>
    </xf>
    <xf numFmtId="164" fontId="2" fillId="14" borderId="61" xfId="1" applyNumberFormat="1" applyFont="1" applyFill="1" applyBorder="1"/>
    <xf numFmtId="164" fontId="0" fillId="14" borderId="23" xfId="1" applyNumberFormat="1" applyFont="1" applyFill="1" applyBorder="1"/>
    <xf numFmtId="164" fontId="0" fillId="14" borderId="0" xfId="1" applyNumberFormat="1" applyFont="1" applyFill="1" applyBorder="1"/>
    <xf numFmtId="164" fontId="0" fillId="14" borderId="40" xfId="1" applyNumberFormat="1" applyFont="1" applyFill="1" applyBorder="1"/>
    <xf numFmtId="164" fontId="0" fillId="14" borderId="24" xfId="1" applyNumberFormat="1" applyFont="1" applyFill="1" applyBorder="1"/>
    <xf numFmtId="43" fontId="0" fillId="14" borderId="0" xfId="1" applyFont="1" applyFill="1"/>
    <xf numFmtId="43" fontId="0" fillId="14" borderId="18" xfId="1" applyFont="1" applyFill="1" applyBorder="1"/>
    <xf numFmtId="43" fontId="0" fillId="14" borderId="19" xfId="1" applyFont="1" applyFill="1" applyBorder="1"/>
    <xf numFmtId="43" fontId="0" fillId="14" borderId="62" xfId="1" applyFont="1" applyFill="1" applyBorder="1"/>
    <xf numFmtId="0" fontId="0" fillId="14" borderId="63" xfId="0" applyFill="1" applyBorder="1" applyAlignment="1">
      <alignment horizontal="center"/>
    </xf>
    <xf numFmtId="0" fontId="0" fillId="14" borderId="54" xfId="0" applyFill="1" applyBorder="1" applyAlignment="1">
      <alignment horizontal="center"/>
    </xf>
    <xf numFmtId="49" fontId="0" fillId="14" borderId="54" xfId="0" applyNumberFormat="1" applyFill="1" applyBorder="1" applyAlignment="1">
      <alignment horizontal="center"/>
    </xf>
    <xf numFmtId="43" fontId="0" fillId="14" borderId="54" xfId="1" applyFont="1" applyFill="1" applyBorder="1"/>
    <xf numFmtId="9" fontId="0" fillId="14" borderId="54" xfId="2" applyFont="1" applyFill="1" applyBorder="1" applyAlignment="1">
      <alignment horizontal="center"/>
    </xf>
    <xf numFmtId="9" fontId="0" fillId="14" borderId="64" xfId="2" applyFont="1" applyFill="1" applyBorder="1" applyAlignment="1">
      <alignment horizontal="center"/>
    </xf>
    <xf numFmtId="164" fontId="0" fillId="14" borderId="29" xfId="1" applyNumberFormat="1" applyFont="1" applyFill="1" applyBorder="1"/>
    <xf numFmtId="9" fontId="0" fillId="14" borderId="30" xfId="2" applyFont="1" applyFill="1" applyBorder="1" applyAlignment="1">
      <alignment horizontal="center"/>
    </xf>
    <xf numFmtId="9" fontId="0" fillId="14" borderId="31" xfId="2" applyFont="1" applyFill="1" applyBorder="1" applyAlignment="1">
      <alignment horizontal="center"/>
    </xf>
    <xf numFmtId="9" fontId="0" fillId="14" borderId="40" xfId="2" applyFont="1" applyFill="1" applyBorder="1" applyAlignment="1">
      <alignment horizontal="center"/>
    </xf>
    <xf numFmtId="9" fontId="0" fillId="14" borderId="24" xfId="2" applyFont="1" applyFill="1" applyBorder="1" applyAlignment="1">
      <alignment horizontal="center"/>
    </xf>
    <xf numFmtId="0" fontId="2" fillId="14" borderId="0" xfId="0" applyFont="1" applyFill="1" applyAlignment="1">
      <alignment horizontal="left"/>
    </xf>
    <xf numFmtId="0" fontId="2" fillId="14" borderId="25" xfId="0" applyFont="1" applyFill="1" applyBorder="1" applyAlignment="1">
      <alignment horizontal="left"/>
    </xf>
    <xf numFmtId="0" fontId="0" fillId="14" borderId="26" xfId="0" applyFill="1" applyBorder="1"/>
    <xf numFmtId="0" fontId="0" fillId="14" borderId="32" xfId="0" applyFill="1" applyBorder="1"/>
    <xf numFmtId="0" fontId="0" fillId="0" borderId="12" xfId="0" applyBorder="1"/>
    <xf numFmtId="49" fontId="0" fillId="0" borderId="13" xfId="0" applyNumberFormat="1" applyBorder="1" applyAlignment="1">
      <alignment horizontal="center"/>
    </xf>
    <xf numFmtId="0" fontId="0" fillId="0" borderId="13" xfId="0" applyBorder="1"/>
    <xf numFmtId="43" fontId="0" fillId="0" borderId="13" xfId="1" applyFont="1" applyBorder="1"/>
    <xf numFmtId="9" fontId="0" fillId="0" borderId="14" xfId="2" applyFont="1" applyBorder="1" applyAlignment="1">
      <alignment horizontal="center"/>
    </xf>
    <xf numFmtId="164" fontId="2" fillId="0" borderId="0" xfId="0" applyNumberFormat="1" applyFont="1"/>
    <xf numFmtId="0" fontId="2" fillId="0" borderId="18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/>
    <xf numFmtId="43" fontId="0" fillId="0" borderId="5" xfId="1" applyFont="1" applyBorder="1"/>
    <xf numFmtId="9" fontId="0" fillId="0" borderId="5" xfId="2" applyFont="1" applyBorder="1" applyAlignment="1">
      <alignment horizontal="center"/>
    </xf>
    <xf numFmtId="43" fontId="0" fillId="0" borderId="1" xfId="1" applyFont="1" applyBorder="1"/>
    <xf numFmtId="43" fontId="2" fillId="14" borderId="15" xfId="1" applyFont="1" applyFill="1" applyBorder="1"/>
    <xf numFmtId="164" fontId="0" fillId="14" borderId="65" xfId="1" applyNumberFormat="1" applyFont="1" applyFill="1" applyBorder="1" applyAlignment="1">
      <alignment horizontal="center"/>
    </xf>
    <xf numFmtId="9" fontId="0" fillId="0" borderId="25" xfId="2" applyFont="1" applyBorder="1" applyAlignment="1">
      <alignment horizontal="center"/>
    </xf>
    <xf numFmtId="9" fontId="0" fillId="0" borderId="32" xfId="2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168" fontId="0" fillId="0" borderId="0" xfId="0" applyNumberFormat="1"/>
    <xf numFmtId="164" fontId="0" fillId="0" borderId="1" xfId="1" applyNumberFormat="1" applyFont="1" applyBorder="1"/>
    <xf numFmtId="0" fontId="0" fillId="14" borderId="19" xfId="0" applyFill="1" applyBorder="1" applyAlignment="1">
      <alignment horizontal="center"/>
    </xf>
    <xf numFmtId="43" fontId="0" fillId="14" borderId="19" xfId="1" applyFont="1" applyFill="1" applyBorder="1" applyAlignment="1">
      <alignment horizontal="center"/>
    </xf>
    <xf numFmtId="9" fontId="0" fillId="14" borderId="19" xfId="2" applyFont="1" applyFill="1" applyBorder="1" applyAlignment="1">
      <alignment horizontal="center"/>
    </xf>
    <xf numFmtId="43" fontId="3" fillId="14" borderId="22" xfId="1" applyFont="1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43" fontId="0" fillId="14" borderId="26" xfId="1" applyFont="1" applyFill="1" applyBorder="1" applyAlignment="1">
      <alignment horizontal="center"/>
    </xf>
    <xf numFmtId="9" fontId="0" fillId="14" borderId="26" xfId="2" applyFont="1" applyFill="1" applyBorder="1" applyAlignment="1">
      <alignment horizontal="center"/>
    </xf>
    <xf numFmtId="166" fontId="3" fillId="14" borderId="29" xfId="1" applyNumberFormat="1" applyFont="1" applyFill="1" applyBorder="1" applyAlignment="1">
      <alignment horizontal="center"/>
    </xf>
    <xf numFmtId="164" fontId="10" fillId="2" borderId="14" xfId="1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9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10" fillId="2" borderId="36" xfId="0" applyFont="1" applyFill="1" applyBorder="1" applyAlignment="1">
      <alignment horizontal="center"/>
    </xf>
    <xf numFmtId="43" fontId="0" fillId="16" borderId="39" xfId="1" applyFont="1" applyFill="1" applyBorder="1"/>
    <xf numFmtId="0" fontId="0" fillId="0" borderId="23" xfId="0" applyBorder="1"/>
    <xf numFmtId="164" fontId="0" fillId="16" borderId="39" xfId="1" applyNumberFormat="1" applyFont="1" applyFill="1" applyBorder="1"/>
    <xf numFmtId="164" fontId="0" fillId="0" borderId="23" xfId="0" applyNumberFormat="1" applyBorder="1"/>
    <xf numFmtId="43" fontId="0" fillId="0" borderId="23" xfId="1" applyFont="1" applyBorder="1"/>
    <xf numFmtId="0" fontId="0" fillId="15" borderId="70" xfId="0" applyFill="1" applyBorder="1" applyAlignment="1">
      <alignment horizontal="center"/>
    </xf>
    <xf numFmtId="0" fontId="0" fillId="15" borderId="71" xfId="0" applyFill="1" applyBorder="1" applyAlignment="1">
      <alignment horizontal="center"/>
    </xf>
    <xf numFmtId="0" fontId="0" fillId="0" borderId="11" xfId="0" applyBorder="1"/>
    <xf numFmtId="0" fontId="0" fillId="0" borderId="14" xfId="0" applyBorder="1"/>
    <xf numFmtId="43" fontId="0" fillId="0" borderId="14" xfId="1" applyFont="1" applyBorder="1"/>
    <xf numFmtId="0" fontId="0" fillId="0" borderId="4" xfId="0" applyBorder="1" applyAlignment="1">
      <alignment horizontal="center"/>
    </xf>
    <xf numFmtId="43" fontId="0" fillId="0" borderId="2" xfId="1" applyFont="1" applyBorder="1"/>
    <xf numFmtId="9" fontId="0" fillId="0" borderId="4" xfId="2" applyFont="1" applyBorder="1" applyAlignment="1">
      <alignment horizontal="center"/>
    </xf>
    <xf numFmtId="164" fontId="2" fillId="14" borderId="22" xfId="1" applyNumberFormat="1" applyFont="1" applyFill="1" applyBorder="1"/>
    <xf numFmtId="164" fontId="0" fillId="14" borderId="67" xfId="1" applyNumberFormat="1" applyFont="1" applyFill="1" applyBorder="1"/>
    <xf numFmtId="164" fontId="0" fillId="14" borderId="37" xfId="1" applyNumberFormat="1" applyFont="1" applyFill="1" applyBorder="1"/>
    <xf numFmtId="164" fontId="0" fillId="14" borderId="62" xfId="1" applyNumberFormat="1" applyFont="1" applyFill="1" applyBorder="1"/>
    <xf numFmtId="164" fontId="0" fillId="14" borderId="18" xfId="1" applyNumberFormat="1" applyFont="1" applyFill="1" applyBorder="1"/>
    <xf numFmtId="9" fontId="0" fillId="14" borderId="32" xfId="2" applyFont="1" applyFill="1" applyBorder="1" applyAlignment="1">
      <alignment horizontal="center"/>
    </xf>
    <xf numFmtId="9" fontId="0" fillId="14" borderId="25" xfId="2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43" fontId="2" fillId="14" borderId="72" xfId="1" applyFont="1" applyFill="1" applyBorder="1"/>
    <xf numFmtId="164" fontId="0" fillId="14" borderId="73" xfId="1" applyNumberFormat="1" applyFont="1" applyFill="1" applyBorder="1"/>
    <xf numFmtId="9" fontId="0" fillId="0" borderId="34" xfId="2" applyFont="1" applyBorder="1" applyAlignment="1">
      <alignment horizontal="center"/>
    </xf>
    <xf numFmtId="43" fontId="0" fillId="0" borderId="0" xfId="0" applyNumberFormat="1"/>
    <xf numFmtId="9" fontId="0" fillId="0" borderId="0" xfId="0" applyNumberFormat="1" applyAlignment="1">
      <alignment horizontal="center"/>
    </xf>
    <xf numFmtId="0" fontId="0" fillId="17" borderId="19" xfId="0" applyFill="1" applyBorder="1" applyAlignment="1">
      <alignment horizontal="center"/>
    </xf>
    <xf numFmtId="43" fontId="0" fillId="17" borderId="19" xfId="1" applyFont="1" applyFill="1" applyBorder="1" applyAlignment="1">
      <alignment horizontal="center"/>
    </xf>
    <xf numFmtId="9" fontId="0" fillId="17" borderId="19" xfId="2" applyFont="1" applyFill="1" applyBorder="1" applyAlignment="1">
      <alignment horizontal="center"/>
    </xf>
    <xf numFmtId="9" fontId="0" fillId="17" borderId="21" xfId="2" applyFont="1" applyFill="1" applyBorder="1" applyAlignment="1">
      <alignment horizontal="center" vertical="center"/>
    </xf>
    <xf numFmtId="43" fontId="3" fillId="17" borderId="22" xfId="1" applyFont="1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43" fontId="0" fillId="17" borderId="26" xfId="1" applyFont="1" applyFill="1" applyBorder="1" applyAlignment="1">
      <alignment horizontal="center"/>
    </xf>
    <xf numFmtId="9" fontId="0" fillId="17" borderId="26" xfId="2" applyFont="1" applyFill="1" applyBorder="1" applyAlignment="1">
      <alignment horizontal="center"/>
    </xf>
    <xf numFmtId="9" fontId="0" fillId="17" borderId="28" xfId="2" applyFont="1" applyFill="1" applyBorder="1" applyAlignment="1">
      <alignment horizontal="center" vertical="center"/>
    </xf>
    <xf numFmtId="166" fontId="3" fillId="17" borderId="29" xfId="1" applyNumberFormat="1" applyFont="1" applyFill="1" applyBorder="1" applyAlignment="1">
      <alignment horizontal="center"/>
    </xf>
    <xf numFmtId="0" fontId="28" fillId="2" borderId="61" xfId="0" applyFont="1" applyFill="1" applyBorder="1"/>
    <xf numFmtId="0" fontId="10" fillId="2" borderId="12" xfId="0" applyFont="1" applyFill="1" applyBorder="1" applyAlignment="1">
      <alignment horizontal="center"/>
    </xf>
    <xf numFmtId="9" fontId="3" fillId="0" borderId="74" xfId="2" applyFont="1" applyBorder="1" applyAlignment="1">
      <alignment horizontal="center"/>
    </xf>
    <xf numFmtId="164" fontId="1" fillId="0" borderId="0" xfId="1" applyNumberFormat="1" applyFont="1" applyBorder="1"/>
    <xf numFmtId="9" fontId="30" fillId="0" borderId="74" xfId="2" applyFont="1" applyBorder="1" applyAlignment="1">
      <alignment horizontal="center"/>
    </xf>
    <xf numFmtId="9" fontId="32" fillId="0" borderId="74" xfId="2" applyFont="1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0" fillId="0" borderId="36" xfId="2" applyFont="1" applyBorder="1" applyAlignment="1">
      <alignment horizontal="center"/>
    </xf>
    <xf numFmtId="9" fontId="0" fillId="0" borderId="75" xfId="2" applyFont="1" applyBorder="1" applyAlignment="1">
      <alignment horizontal="center"/>
    </xf>
    <xf numFmtId="43" fontId="0" fillId="0" borderId="29" xfId="1" applyFont="1" applyBorder="1"/>
    <xf numFmtId="0" fontId="0" fillId="17" borderId="58" xfId="0" applyFill="1" applyBorder="1" applyAlignment="1">
      <alignment horizontal="center"/>
    </xf>
    <xf numFmtId="0" fontId="0" fillId="17" borderId="59" xfId="0" applyFill="1" applyBorder="1" applyAlignment="1">
      <alignment horizontal="center"/>
    </xf>
    <xf numFmtId="49" fontId="0" fillId="17" borderId="59" xfId="0" applyNumberFormat="1" applyFill="1" applyBorder="1" applyAlignment="1">
      <alignment horizontal="center"/>
    </xf>
    <xf numFmtId="43" fontId="0" fillId="17" borderId="59" xfId="1" applyFont="1" applyFill="1" applyBorder="1"/>
    <xf numFmtId="9" fontId="0" fillId="17" borderId="59" xfId="2" applyFont="1" applyFill="1" applyBorder="1" applyAlignment="1">
      <alignment horizontal="center"/>
    </xf>
    <xf numFmtId="164" fontId="0" fillId="17" borderId="59" xfId="1" applyNumberFormat="1" applyFont="1" applyFill="1" applyBorder="1"/>
    <xf numFmtId="9" fontId="0" fillId="17" borderId="60" xfId="2" applyFont="1" applyFill="1" applyBorder="1" applyAlignment="1">
      <alignment horizontal="center"/>
    </xf>
    <xf numFmtId="164" fontId="2" fillId="17" borderId="22" xfId="1" applyNumberFormat="1" applyFont="1" applyFill="1" applyBorder="1"/>
    <xf numFmtId="164" fontId="0" fillId="17" borderId="67" xfId="1" applyNumberFormat="1" applyFont="1" applyFill="1" applyBorder="1"/>
    <xf numFmtId="164" fontId="0" fillId="17" borderId="37" xfId="1" applyNumberFormat="1" applyFont="1" applyFill="1" applyBorder="1"/>
    <xf numFmtId="164" fontId="0" fillId="17" borderId="18" xfId="1" applyNumberFormat="1" applyFont="1" applyFill="1" applyBorder="1"/>
    <xf numFmtId="164" fontId="0" fillId="17" borderId="62" xfId="1" applyNumberFormat="1" applyFont="1" applyFill="1" applyBorder="1"/>
    <xf numFmtId="43" fontId="0" fillId="17" borderId="0" xfId="1" applyFont="1" applyFill="1"/>
    <xf numFmtId="43" fontId="0" fillId="17" borderId="18" xfId="1" applyFont="1" applyFill="1" applyBorder="1"/>
    <xf numFmtId="43" fontId="0" fillId="17" borderId="19" xfId="1" applyFont="1" applyFill="1" applyBorder="1"/>
    <xf numFmtId="43" fontId="0" fillId="17" borderId="62" xfId="1" applyFont="1" applyFill="1" applyBorder="1"/>
    <xf numFmtId="0" fontId="0" fillId="17" borderId="63" xfId="0" applyFill="1" applyBorder="1" applyAlignment="1">
      <alignment horizontal="center"/>
    </xf>
    <xf numFmtId="0" fontId="0" fillId="17" borderId="54" xfId="0" applyFill="1" applyBorder="1" applyAlignment="1">
      <alignment horizontal="center"/>
    </xf>
    <xf numFmtId="49" fontId="0" fillId="17" borderId="54" xfId="0" applyNumberFormat="1" applyFill="1" applyBorder="1" applyAlignment="1">
      <alignment horizontal="center"/>
    </xf>
    <xf numFmtId="43" fontId="0" fillId="17" borderId="54" xfId="1" applyFont="1" applyFill="1" applyBorder="1"/>
    <xf numFmtId="9" fontId="0" fillId="17" borderId="54" xfId="2" applyFont="1" applyFill="1" applyBorder="1" applyAlignment="1">
      <alignment horizontal="center"/>
    </xf>
    <xf numFmtId="9" fontId="0" fillId="17" borderId="64" xfId="2" applyFont="1" applyFill="1" applyBorder="1" applyAlignment="1">
      <alignment horizontal="center"/>
    </xf>
    <xf numFmtId="164" fontId="0" fillId="17" borderId="29" xfId="1" applyNumberFormat="1" applyFont="1" applyFill="1" applyBorder="1"/>
    <xf numFmtId="9" fontId="0" fillId="17" borderId="30" xfId="2" applyFont="1" applyFill="1" applyBorder="1" applyAlignment="1">
      <alignment horizontal="center"/>
    </xf>
    <xf numFmtId="9" fontId="0" fillId="17" borderId="31" xfId="2" applyFont="1" applyFill="1" applyBorder="1" applyAlignment="1">
      <alignment horizontal="center"/>
    </xf>
    <xf numFmtId="9" fontId="0" fillId="17" borderId="25" xfId="2" applyFont="1" applyFill="1" applyBorder="1" applyAlignment="1">
      <alignment horizontal="center"/>
    </xf>
    <xf numFmtId="9" fontId="0" fillId="17" borderId="32" xfId="2" applyFont="1" applyFill="1" applyBorder="1" applyAlignment="1">
      <alignment horizontal="center"/>
    </xf>
    <xf numFmtId="0" fontId="2" fillId="17" borderId="0" xfId="0" applyFont="1" applyFill="1" applyAlignment="1">
      <alignment horizontal="left"/>
    </xf>
    <xf numFmtId="0" fontId="2" fillId="17" borderId="25" xfId="0" applyFont="1" applyFill="1" applyBorder="1" applyAlignment="1">
      <alignment horizontal="left"/>
    </xf>
    <xf numFmtId="0" fontId="0" fillId="17" borderId="26" xfId="0" applyFill="1" applyBorder="1"/>
    <xf numFmtId="0" fontId="0" fillId="17" borderId="32" xfId="0" applyFill="1" applyBorder="1"/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3" fontId="2" fillId="17" borderId="72" xfId="1" applyFont="1" applyFill="1" applyBorder="1"/>
    <xf numFmtId="164" fontId="0" fillId="17" borderId="73" xfId="1" applyNumberFormat="1" applyFont="1" applyFill="1" applyBorder="1"/>
    <xf numFmtId="9" fontId="0" fillId="0" borderId="11" xfId="2" applyFont="1" applyBorder="1" applyAlignment="1">
      <alignment horizontal="center"/>
    </xf>
    <xf numFmtId="0" fontId="33" fillId="2" borderId="34" xfId="0" applyFont="1" applyFill="1" applyBorder="1"/>
    <xf numFmtId="164" fontId="10" fillId="2" borderId="35" xfId="1" applyNumberFormat="1" applyFont="1" applyFill="1" applyBorder="1" applyAlignment="1">
      <alignment horizontal="center"/>
    </xf>
    <xf numFmtId="9" fontId="0" fillId="0" borderId="74" xfId="2" applyFont="1" applyBorder="1" applyAlignment="1">
      <alignment horizontal="center"/>
    </xf>
    <xf numFmtId="0" fontId="0" fillId="0" borderId="76" xfId="0" applyBorder="1" applyAlignment="1">
      <alignment horizontal="center"/>
    </xf>
    <xf numFmtId="9" fontId="0" fillId="0" borderId="77" xfId="2" applyFont="1" applyBorder="1" applyAlignment="1">
      <alignment horizontal="center"/>
    </xf>
    <xf numFmtId="9" fontId="0" fillId="0" borderId="78" xfId="2" applyFont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3" fontId="0" fillId="0" borderId="31" xfId="1" applyFont="1" applyBorder="1"/>
    <xf numFmtId="9" fontId="0" fillId="0" borderId="31" xfId="2" applyFont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43" fontId="0" fillId="2" borderId="19" xfId="1" applyFont="1" applyFill="1" applyBorder="1" applyAlignment="1">
      <alignment horizontal="center"/>
    </xf>
    <xf numFmtId="9" fontId="0" fillId="2" borderId="19" xfId="2" applyFont="1" applyFill="1" applyBorder="1" applyAlignment="1">
      <alignment horizontal="center"/>
    </xf>
    <xf numFmtId="43" fontId="3" fillId="2" borderId="22" xfId="1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 applyAlignment="1">
      <alignment horizontal="center"/>
    </xf>
    <xf numFmtId="43" fontId="0" fillId="2" borderId="3" xfId="1" applyFont="1" applyFill="1" applyBorder="1" applyAlignment="1">
      <alignment horizontal="center"/>
    </xf>
    <xf numFmtId="9" fontId="0" fillId="2" borderId="3" xfId="2" applyFont="1" applyFill="1" applyBorder="1" applyAlignment="1">
      <alignment horizontal="center"/>
    </xf>
    <xf numFmtId="166" fontId="3" fillId="2" borderId="34" xfId="1" applyNumberFormat="1" applyFont="1" applyFill="1" applyBorder="1" applyAlignment="1">
      <alignment horizontal="center"/>
    </xf>
    <xf numFmtId="0" fontId="34" fillId="2" borderId="57" xfId="0" applyFont="1" applyFill="1" applyBorder="1"/>
    <xf numFmtId="164" fontId="10" fillId="2" borderId="55" xfId="1" applyNumberFormat="1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75" xfId="0" applyFont="1" applyFill="1" applyBorder="1" applyAlignment="1">
      <alignment horizontal="center"/>
    </xf>
    <xf numFmtId="0" fontId="10" fillId="2" borderId="53" xfId="0" applyFont="1" applyFill="1" applyBorder="1" applyAlignment="1">
      <alignment horizontal="center"/>
    </xf>
    <xf numFmtId="0" fontId="27" fillId="2" borderId="0" xfId="0" applyFont="1" applyFill="1"/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27" fillId="0" borderId="0" xfId="0" applyFont="1"/>
    <xf numFmtId="9" fontId="0" fillId="0" borderId="10" xfId="2" applyFont="1" applyBorder="1" applyAlignment="1">
      <alignment horizontal="center"/>
    </xf>
    <xf numFmtId="164" fontId="0" fillId="0" borderId="10" xfId="0" applyNumberFormat="1" applyBorder="1"/>
    <xf numFmtId="164" fontId="0" fillId="0" borderId="11" xfId="0" applyNumberFormat="1" applyBorder="1"/>
    <xf numFmtId="0" fontId="0" fillId="2" borderId="58" xfId="0" applyFill="1" applyBorder="1" applyAlignment="1">
      <alignment horizontal="center"/>
    </xf>
    <xf numFmtId="49" fontId="0" fillId="2" borderId="59" xfId="0" applyNumberFormat="1" applyFill="1" applyBorder="1" applyAlignment="1">
      <alignment horizontal="center"/>
    </xf>
    <xf numFmtId="43" fontId="0" fillId="2" borderId="59" xfId="1" applyFont="1" applyFill="1" applyBorder="1"/>
    <xf numFmtId="9" fontId="0" fillId="2" borderId="59" xfId="2" applyFont="1" applyFill="1" applyBorder="1" applyAlignment="1">
      <alignment horizontal="center"/>
    </xf>
    <xf numFmtId="164" fontId="0" fillId="2" borderId="59" xfId="1" applyNumberFormat="1" applyFont="1" applyFill="1" applyBorder="1"/>
    <xf numFmtId="9" fontId="0" fillId="2" borderId="60" xfId="2" applyFont="1" applyFill="1" applyBorder="1" applyAlignment="1">
      <alignment horizontal="center"/>
    </xf>
    <xf numFmtId="164" fontId="2" fillId="2" borderId="22" xfId="1" applyNumberFormat="1" applyFont="1" applyFill="1" applyBorder="1"/>
    <xf numFmtId="164" fontId="0" fillId="2" borderId="67" xfId="1" applyNumberFormat="1" applyFont="1" applyFill="1" applyBorder="1"/>
    <xf numFmtId="164" fontId="0" fillId="2" borderId="37" xfId="1" applyNumberFormat="1" applyFont="1" applyFill="1" applyBorder="1"/>
    <xf numFmtId="164" fontId="0" fillId="2" borderId="62" xfId="1" applyNumberFormat="1" applyFont="1" applyFill="1" applyBorder="1"/>
    <xf numFmtId="164" fontId="0" fillId="2" borderId="18" xfId="1" applyNumberFormat="1" applyFont="1" applyFill="1" applyBorder="1"/>
    <xf numFmtId="43" fontId="0" fillId="2" borderId="18" xfId="1" applyFont="1" applyFill="1" applyBorder="1"/>
    <xf numFmtId="43" fontId="0" fillId="2" borderId="19" xfId="1" applyFont="1" applyFill="1" applyBorder="1"/>
    <xf numFmtId="43" fontId="0" fillId="2" borderId="62" xfId="1" applyFont="1" applyFill="1" applyBorder="1"/>
    <xf numFmtId="0" fontId="0" fillId="2" borderId="6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49" fontId="0" fillId="2" borderId="54" xfId="0" applyNumberFormat="1" applyFill="1" applyBorder="1" applyAlignment="1">
      <alignment horizontal="center"/>
    </xf>
    <xf numFmtId="43" fontId="0" fillId="2" borderId="54" xfId="1" applyFont="1" applyFill="1" applyBorder="1"/>
    <xf numFmtId="9" fontId="0" fillId="2" borderId="54" xfId="2" applyFont="1" applyFill="1" applyBorder="1" applyAlignment="1">
      <alignment horizontal="center"/>
    </xf>
    <xf numFmtId="9" fontId="0" fillId="2" borderId="64" xfId="2" applyFont="1" applyFill="1" applyBorder="1" applyAlignment="1">
      <alignment horizontal="center"/>
    </xf>
    <xf numFmtId="164" fontId="0" fillId="2" borderId="29" xfId="1" applyNumberFormat="1" applyFont="1" applyFill="1" applyBorder="1"/>
    <xf numFmtId="9" fontId="0" fillId="2" borderId="30" xfId="2" applyFont="1" applyFill="1" applyBorder="1" applyAlignment="1">
      <alignment horizontal="center"/>
    </xf>
    <xf numFmtId="9" fontId="0" fillId="2" borderId="31" xfId="2" applyFont="1" applyFill="1" applyBorder="1" applyAlignment="1">
      <alignment horizontal="center"/>
    </xf>
    <xf numFmtId="9" fontId="0" fillId="2" borderId="32" xfId="2" applyFont="1" applyFill="1" applyBorder="1" applyAlignment="1">
      <alignment horizontal="center"/>
    </xf>
    <xf numFmtId="9" fontId="0" fillId="2" borderId="25" xfId="2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25" xfId="0" applyFont="1" applyFill="1" applyBorder="1" applyAlignment="1">
      <alignment horizontal="left"/>
    </xf>
    <xf numFmtId="0" fontId="0" fillId="2" borderId="26" xfId="0" applyFill="1" applyBorder="1"/>
    <xf numFmtId="0" fontId="0" fillId="2" borderId="32" xfId="0" applyFill="1" applyBorder="1"/>
    <xf numFmtId="43" fontId="0" fillId="2" borderId="72" xfId="1" applyFont="1" applyFill="1" applyBorder="1"/>
    <xf numFmtId="164" fontId="0" fillId="2" borderId="17" xfId="1" applyNumberFormat="1" applyFont="1" applyFill="1" applyBorder="1"/>
    <xf numFmtId="43" fontId="0" fillId="0" borderId="0" xfId="0" applyNumberFormat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55" xfId="0" applyFont="1" applyFill="1" applyBorder="1" applyAlignment="1">
      <alignment horizontal="center"/>
    </xf>
    <xf numFmtId="0" fontId="35" fillId="18" borderId="4" xfId="0" applyFont="1" applyFill="1" applyBorder="1"/>
    <xf numFmtId="0" fontId="35" fillId="18" borderId="5" xfId="0" applyFont="1" applyFill="1" applyBorder="1" applyAlignment="1">
      <alignment horizontal="center"/>
    </xf>
    <xf numFmtId="9" fontId="35" fillId="18" borderId="5" xfId="0" applyNumberFormat="1" applyFont="1" applyFill="1" applyBorder="1" applyAlignment="1">
      <alignment horizontal="center"/>
    </xf>
    <xf numFmtId="49" fontId="35" fillId="18" borderId="5" xfId="0" applyNumberFormat="1" applyFont="1" applyFill="1" applyBorder="1" applyAlignment="1">
      <alignment horizontal="center"/>
    </xf>
    <xf numFmtId="0" fontId="35" fillId="18" borderId="5" xfId="0" applyFont="1" applyFill="1" applyBorder="1"/>
    <xf numFmtId="43" fontId="35" fillId="18" borderId="5" xfId="1" applyFont="1" applyFill="1" applyBorder="1"/>
    <xf numFmtId="9" fontId="35" fillId="18" borderId="5" xfId="2" applyFont="1" applyFill="1" applyBorder="1" applyAlignment="1">
      <alignment horizontal="center"/>
    </xf>
    <xf numFmtId="164" fontId="36" fillId="18" borderId="2" xfId="1" applyNumberFormat="1" applyFont="1" applyFill="1" applyBorder="1"/>
    <xf numFmtId="164" fontId="29" fillId="0" borderId="0" xfId="1" applyNumberFormat="1" applyFont="1"/>
    <xf numFmtId="0" fontId="29" fillId="0" borderId="1" xfId="0" applyFont="1" applyBorder="1"/>
    <xf numFmtId="43" fontId="35" fillId="18" borderId="12" xfId="0" applyNumberFormat="1" applyFont="1" applyFill="1" applyBorder="1"/>
    <xf numFmtId="43" fontId="35" fillId="18" borderId="13" xfId="0" applyNumberFormat="1" applyFont="1" applyFill="1" applyBorder="1"/>
    <xf numFmtId="43" fontId="35" fillId="18" borderId="14" xfId="0" applyNumberFormat="1" applyFont="1" applyFill="1" applyBorder="1"/>
    <xf numFmtId="0" fontId="29" fillId="0" borderId="0" xfId="0" applyFont="1" applyAlignment="1">
      <alignment horizontal="center"/>
    </xf>
    <xf numFmtId="9" fontId="29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/>
    </xf>
    <xf numFmtId="43" fontId="29" fillId="0" borderId="0" xfId="1" applyFont="1"/>
    <xf numFmtId="9" fontId="29" fillId="0" borderId="0" xfId="2" applyFont="1" applyAlignment="1">
      <alignment horizontal="center"/>
    </xf>
    <xf numFmtId="43" fontId="7" fillId="0" borderId="0" xfId="0" applyNumberFormat="1" applyFont="1"/>
    <xf numFmtId="0" fontId="37" fillId="0" borderId="0" xfId="0" applyFont="1"/>
    <xf numFmtId="3" fontId="37" fillId="0" borderId="0" xfId="0" applyNumberFormat="1" applyFont="1" applyAlignment="1">
      <alignment horizontal="center"/>
    </xf>
    <xf numFmtId="3" fontId="26" fillId="13" borderId="1" xfId="0" applyNumberFormat="1" applyFont="1" applyFill="1" applyBorder="1"/>
    <xf numFmtId="3" fontId="26" fillId="13" borderId="1" xfId="0" applyNumberFormat="1" applyFont="1" applyFill="1" applyBorder="1" applyAlignment="1">
      <alignment horizontal="center"/>
    </xf>
    <xf numFmtId="0" fontId="26" fillId="13" borderId="1" xfId="0" applyFont="1" applyFill="1" applyBorder="1"/>
    <xf numFmtId="0" fontId="0" fillId="0" borderId="0" xfId="0" applyAlignment="1">
      <alignment vertical="center"/>
    </xf>
    <xf numFmtId="43" fontId="10" fillId="14" borderId="19" xfId="1" applyFont="1" applyFill="1" applyBorder="1" applyAlignment="1">
      <alignment horizontal="center" vertical="center"/>
    </xf>
    <xf numFmtId="43" fontId="10" fillId="14" borderId="26" xfId="1" applyFont="1" applyFill="1" applyBorder="1" applyAlignment="1">
      <alignment horizontal="center" vertical="center"/>
    </xf>
    <xf numFmtId="43" fontId="0" fillId="2" borderId="34" xfId="1" applyFont="1" applyFill="1" applyBorder="1"/>
    <xf numFmtId="164" fontId="2" fillId="2" borderId="13" xfId="1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49" fontId="0" fillId="0" borderId="42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43" fontId="0" fillId="0" borderId="42" xfId="1" applyFont="1" applyBorder="1"/>
    <xf numFmtId="9" fontId="0" fillId="0" borderId="42" xfId="2" applyFont="1" applyBorder="1" applyAlignment="1">
      <alignment horizontal="center"/>
    </xf>
    <xf numFmtId="43" fontId="0" fillId="0" borderId="7" xfId="1" applyFont="1" applyBorder="1"/>
    <xf numFmtId="9" fontId="3" fillId="0" borderId="82" xfId="2" applyFont="1" applyBorder="1" applyAlignment="1">
      <alignment horizontal="center"/>
    </xf>
    <xf numFmtId="9" fontId="39" fillId="0" borderId="74" xfId="2" applyFont="1" applyBorder="1" applyAlignment="1">
      <alignment horizontal="center"/>
    </xf>
    <xf numFmtId="43" fontId="0" fillId="0" borderId="6" xfId="1" applyFont="1" applyFill="1" applyBorder="1"/>
    <xf numFmtId="0" fontId="0" fillId="0" borderId="10" xfId="0" applyBorder="1" applyAlignment="1">
      <alignment horizontal="center"/>
    </xf>
    <xf numFmtId="0" fontId="0" fillId="0" borderId="52" xfId="0" applyBorder="1" applyAlignment="1">
      <alignment horizontal="center"/>
    </xf>
    <xf numFmtId="43" fontId="0" fillId="0" borderId="11" xfId="1" applyFont="1" applyFill="1" applyBorder="1"/>
    <xf numFmtId="9" fontId="30" fillId="0" borderId="24" xfId="2" applyFont="1" applyFill="1" applyBorder="1" applyAlignment="1">
      <alignment horizontal="center"/>
    </xf>
    <xf numFmtId="164" fontId="0" fillId="0" borderId="39" xfId="1" applyNumberFormat="1" applyFont="1" applyFill="1" applyBorder="1"/>
    <xf numFmtId="49" fontId="0" fillId="0" borderId="1" xfId="0" applyNumberFormat="1" applyBorder="1" applyAlignment="1">
      <alignment horizontal="center"/>
    </xf>
    <xf numFmtId="43" fontId="0" fillId="0" borderId="4" xfId="1" applyFont="1" applyBorder="1"/>
    <xf numFmtId="164" fontId="0" fillId="14" borderId="59" xfId="1" applyNumberFormat="1" applyFont="1" applyFill="1" applyBorder="1"/>
    <xf numFmtId="164" fontId="0" fillId="14" borderId="19" xfId="1" applyNumberFormat="1" applyFont="1" applyFill="1" applyBorder="1"/>
    <xf numFmtId="164" fontId="0" fillId="14" borderId="38" xfId="1" applyNumberFormat="1" applyFont="1" applyFill="1" applyBorder="1"/>
    <xf numFmtId="164" fontId="0" fillId="14" borderId="31" xfId="1" applyNumberFormat="1" applyFont="1" applyFill="1" applyBorder="1" applyAlignment="1">
      <alignment horizontal="center"/>
    </xf>
    <xf numFmtId="9" fontId="0" fillId="14" borderId="83" xfId="2" applyFont="1" applyFill="1" applyBorder="1" applyAlignment="1">
      <alignment horizontal="center"/>
    </xf>
    <xf numFmtId="0" fontId="2" fillId="14" borderId="31" xfId="0" applyFont="1" applyFill="1" applyBorder="1" applyAlignment="1">
      <alignment horizontal="left"/>
    </xf>
    <xf numFmtId="0" fontId="0" fillId="14" borderId="31" xfId="0" applyFill="1" applyBorder="1"/>
    <xf numFmtId="43" fontId="0" fillId="14" borderId="72" xfId="1" applyFont="1" applyFill="1" applyBorder="1"/>
    <xf numFmtId="164" fontId="0" fillId="14" borderId="17" xfId="1" applyNumberFormat="1" applyFont="1" applyFill="1" applyBorder="1"/>
    <xf numFmtId="164" fontId="0" fillId="0" borderId="2" xfId="1" applyNumberFormat="1" applyFont="1" applyBorder="1"/>
    <xf numFmtId="43" fontId="0" fillId="14" borderId="19" xfId="1" applyFont="1" applyFill="1" applyBorder="1" applyAlignment="1">
      <alignment horizontal="center" vertical="center"/>
    </xf>
    <xf numFmtId="43" fontId="26" fillId="14" borderId="62" xfId="1" applyFont="1" applyFill="1" applyBorder="1" applyAlignment="1">
      <alignment horizontal="center"/>
    </xf>
    <xf numFmtId="166" fontId="26" fillId="14" borderId="32" xfId="1" applyNumberFormat="1" applyFont="1" applyFill="1" applyBorder="1" applyAlignment="1">
      <alignment horizontal="center"/>
    </xf>
    <xf numFmtId="43" fontId="0" fillId="2" borderId="1" xfId="1" applyFont="1" applyFill="1" applyBorder="1"/>
    <xf numFmtId="164" fontId="2" fillId="2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9" fontId="3" fillId="0" borderId="7" xfId="2" applyFont="1" applyBorder="1" applyAlignment="1">
      <alignment horizontal="center"/>
    </xf>
    <xf numFmtId="164" fontId="0" fillId="0" borderId="10" xfId="1" applyNumberFormat="1" applyFont="1" applyBorder="1"/>
    <xf numFmtId="164" fontId="0" fillId="0" borderId="6" xfId="1" applyNumberFormat="1" applyFont="1" applyBorder="1"/>
    <xf numFmtId="9" fontId="39" fillId="0" borderId="10" xfId="2" applyFont="1" applyBorder="1" applyAlignment="1">
      <alignment horizontal="center"/>
    </xf>
    <xf numFmtId="49" fontId="0" fillId="0" borderId="6" xfId="0" quotePrefix="1" applyNumberFormat="1" applyBorder="1" applyAlignment="1">
      <alignment horizontal="center"/>
    </xf>
    <xf numFmtId="9" fontId="30" fillId="0" borderId="0" xfId="2" applyFont="1" applyFill="1" applyBorder="1" applyAlignment="1">
      <alignment horizontal="center"/>
    </xf>
    <xf numFmtId="164" fontId="0" fillId="0" borderId="10" xfId="1" applyNumberFormat="1" applyFont="1" applyFill="1" applyBorder="1"/>
    <xf numFmtId="164" fontId="2" fillId="14" borderId="18" xfId="1" applyNumberFormat="1" applyFont="1" applyFill="1" applyBorder="1"/>
    <xf numFmtId="164" fontId="0" fillId="14" borderId="21" xfId="1" applyNumberFormat="1" applyFont="1" applyFill="1" applyBorder="1"/>
    <xf numFmtId="164" fontId="0" fillId="14" borderId="25" xfId="1" applyNumberFormat="1" applyFont="1" applyFill="1" applyBorder="1"/>
    <xf numFmtId="164" fontId="0" fillId="14" borderId="28" xfId="1" applyNumberFormat="1" applyFont="1" applyFill="1" applyBorder="1" applyAlignment="1">
      <alignment horizontal="center"/>
    </xf>
    <xf numFmtId="43" fontId="0" fillId="17" borderId="19" xfId="1" applyFont="1" applyFill="1" applyBorder="1" applyAlignment="1">
      <alignment horizontal="center" vertical="center"/>
    </xf>
    <xf numFmtId="43" fontId="26" fillId="17" borderId="22" xfId="1" applyFont="1" applyFill="1" applyBorder="1" applyAlignment="1">
      <alignment horizontal="center"/>
    </xf>
    <xf numFmtId="43" fontId="0" fillId="17" borderId="26" xfId="1" applyFont="1" applyFill="1" applyBorder="1" applyAlignment="1">
      <alignment horizontal="center" vertical="center"/>
    </xf>
    <xf numFmtId="166" fontId="26" fillId="17" borderId="29" xfId="1" applyNumberFormat="1" applyFont="1" applyFill="1" applyBorder="1" applyAlignment="1">
      <alignment horizontal="center"/>
    </xf>
    <xf numFmtId="164" fontId="2" fillId="17" borderId="18" xfId="1" applyNumberFormat="1" applyFont="1" applyFill="1" applyBorder="1"/>
    <xf numFmtId="164" fontId="0" fillId="17" borderId="21" xfId="1" applyNumberFormat="1" applyFont="1" applyFill="1" applyBorder="1"/>
    <xf numFmtId="164" fontId="0" fillId="17" borderId="19" xfId="1" applyNumberFormat="1" applyFont="1" applyFill="1" applyBorder="1"/>
    <xf numFmtId="164" fontId="0" fillId="17" borderId="38" xfId="1" applyNumberFormat="1" applyFont="1" applyFill="1" applyBorder="1"/>
    <xf numFmtId="164" fontId="0" fillId="17" borderId="25" xfId="1" applyNumberFormat="1" applyFont="1" applyFill="1" applyBorder="1"/>
    <xf numFmtId="164" fontId="0" fillId="17" borderId="28" xfId="1" applyNumberFormat="1" applyFont="1" applyFill="1" applyBorder="1" applyAlignment="1">
      <alignment horizontal="center"/>
    </xf>
    <xf numFmtId="9" fontId="0" fillId="17" borderId="83" xfId="2" applyFont="1" applyFill="1" applyBorder="1" applyAlignment="1">
      <alignment horizontal="center"/>
    </xf>
    <xf numFmtId="0" fontId="2" fillId="17" borderId="31" xfId="0" applyFont="1" applyFill="1" applyBorder="1" applyAlignment="1">
      <alignment horizontal="left"/>
    </xf>
    <xf numFmtId="0" fontId="0" fillId="17" borderId="31" xfId="0" applyFill="1" applyBorder="1"/>
    <xf numFmtId="43" fontId="0" fillId="17" borderId="15" xfId="1" applyFont="1" applyFill="1" applyBorder="1"/>
    <xf numFmtId="164" fontId="0" fillId="17" borderId="17" xfId="1" applyNumberFormat="1" applyFont="1" applyFill="1" applyBorder="1"/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43" fontId="0" fillId="0" borderId="8" xfId="1" applyFont="1" applyBorder="1"/>
    <xf numFmtId="9" fontId="0" fillId="0" borderId="8" xfId="2" applyFont="1" applyBorder="1" applyAlignment="1">
      <alignment horizontal="center"/>
    </xf>
    <xf numFmtId="164" fontId="0" fillId="0" borderId="8" xfId="1" applyNumberFormat="1" applyFont="1" applyBorder="1"/>
    <xf numFmtId="9" fontId="0" fillId="0" borderId="7" xfId="2" applyFont="1" applyBorder="1" applyAlignment="1">
      <alignment horizontal="center"/>
    </xf>
    <xf numFmtId="9" fontId="0" fillId="17" borderId="28" xfId="2" applyFont="1" applyFill="1" applyBorder="1" applyAlignment="1">
      <alignment horizontal="center"/>
    </xf>
    <xf numFmtId="43" fontId="0" fillId="2" borderId="19" xfId="1" applyFont="1" applyFill="1" applyBorder="1" applyAlignment="1">
      <alignment horizontal="center" vertical="center"/>
    </xf>
    <xf numFmtId="43" fontId="26" fillId="2" borderId="22" xfId="1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43" fontId="0" fillId="2" borderId="26" xfId="1" applyFont="1" applyFill="1" applyBorder="1" applyAlignment="1">
      <alignment horizontal="center"/>
    </xf>
    <xf numFmtId="9" fontId="0" fillId="2" borderId="26" xfId="2" applyFont="1" applyFill="1" applyBorder="1" applyAlignment="1">
      <alignment horizontal="center"/>
    </xf>
    <xf numFmtId="166" fontId="26" fillId="2" borderId="29" xfId="1" applyNumberFormat="1" applyFont="1" applyFill="1" applyBorder="1" applyAlignment="1">
      <alignment horizontal="center"/>
    </xf>
    <xf numFmtId="164" fontId="2" fillId="2" borderId="18" xfId="1" applyNumberFormat="1" applyFont="1" applyFill="1" applyBorder="1"/>
    <xf numFmtId="164" fontId="0" fillId="2" borderId="21" xfId="1" applyNumberFormat="1" applyFont="1" applyFill="1" applyBorder="1"/>
    <xf numFmtId="164" fontId="0" fillId="2" borderId="19" xfId="1" applyNumberFormat="1" applyFont="1" applyFill="1" applyBorder="1"/>
    <xf numFmtId="164" fontId="0" fillId="2" borderId="38" xfId="1" applyNumberFormat="1" applyFont="1" applyFill="1" applyBorder="1"/>
    <xf numFmtId="164" fontId="0" fillId="2" borderId="37" xfId="0" applyNumberFormat="1" applyFill="1" applyBorder="1"/>
    <xf numFmtId="164" fontId="0" fillId="2" borderId="25" xfId="1" applyNumberFormat="1" applyFont="1" applyFill="1" applyBorder="1"/>
    <xf numFmtId="164" fontId="0" fillId="2" borderId="28" xfId="1" applyNumberFormat="1" applyFont="1" applyFill="1" applyBorder="1" applyAlignment="1">
      <alignment horizontal="center"/>
    </xf>
    <xf numFmtId="9" fontId="0" fillId="2" borderId="83" xfId="2" applyFont="1" applyFill="1" applyBorder="1" applyAlignment="1">
      <alignment horizontal="center"/>
    </xf>
    <xf numFmtId="0" fontId="2" fillId="2" borderId="31" xfId="0" applyFont="1" applyFill="1" applyBorder="1" applyAlignment="1">
      <alignment horizontal="left"/>
    </xf>
    <xf numFmtId="0" fontId="0" fillId="2" borderId="31" xfId="0" applyFill="1" applyBorder="1"/>
    <xf numFmtId="43" fontId="0" fillId="2" borderId="15" xfId="1" applyFont="1" applyFill="1" applyBorder="1"/>
    <xf numFmtId="43" fontId="35" fillId="18" borderId="4" xfId="1" applyFont="1" applyFill="1" applyBorder="1"/>
    <xf numFmtId="43" fontId="35" fillId="18" borderId="2" xfId="1" applyFont="1" applyFill="1" applyBorder="1"/>
    <xf numFmtId="0" fontId="7" fillId="0" borderId="0" xfId="0" applyFont="1"/>
    <xf numFmtId="3" fontId="7" fillId="0" borderId="0" xfId="0" applyNumberFormat="1" applyFont="1" applyAlignment="1">
      <alignment horizontal="center"/>
    </xf>
    <xf numFmtId="0" fontId="10" fillId="2" borderId="1" xfId="0" applyFont="1" applyFill="1" applyBorder="1"/>
    <xf numFmtId="3" fontId="10" fillId="2" borderId="1" xfId="0" applyNumberFormat="1" applyFont="1" applyFill="1" applyBorder="1" applyAlignment="1">
      <alignment horizontal="center"/>
    </xf>
    <xf numFmtId="43" fontId="0" fillId="14" borderId="26" xfId="1" applyFont="1" applyFill="1" applyBorder="1" applyAlignment="1">
      <alignment horizontal="center" vertical="center"/>
    </xf>
    <xf numFmtId="43" fontId="29" fillId="2" borderId="61" xfId="1" applyFont="1" applyFill="1" applyBorder="1"/>
    <xf numFmtId="164" fontId="29" fillId="2" borderId="58" xfId="1" applyNumberFormat="1" applyFont="1" applyFill="1" applyBorder="1" applyAlignment="1">
      <alignment horizontal="center"/>
    </xf>
    <xf numFmtId="0" fontId="29" fillId="2" borderId="59" xfId="0" applyFont="1" applyFill="1" applyBorder="1" applyAlignment="1">
      <alignment horizontal="center"/>
    </xf>
    <xf numFmtId="0" fontId="29" fillId="2" borderId="60" xfId="0" applyFont="1" applyFill="1" applyBorder="1" applyAlignment="1">
      <alignment horizontal="center"/>
    </xf>
    <xf numFmtId="0" fontId="29" fillId="2" borderId="58" xfId="0" applyFont="1" applyFill="1" applyBorder="1" applyAlignment="1">
      <alignment horizontal="center"/>
    </xf>
    <xf numFmtId="0" fontId="29" fillId="2" borderId="60" xfId="0" applyFont="1" applyFill="1" applyBorder="1"/>
    <xf numFmtId="164" fontId="0" fillId="0" borderId="23" xfId="1" applyNumberFormat="1" applyFont="1" applyFill="1" applyBorder="1"/>
    <xf numFmtId="0" fontId="0" fillId="0" borderId="81" xfId="0" applyBorder="1"/>
    <xf numFmtId="0" fontId="0" fillId="0" borderId="36" xfId="0" applyBorder="1"/>
    <xf numFmtId="164" fontId="2" fillId="14" borderId="84" xfId="1" applyNumberFormat="1" applyFont="1" applyFill="1" applyBorder="1"/>
    <xf numFmtId="164" fontId="0" fillId="14" borderId="85" xfId="1" applyNumberFormat="1" applyFont="1" applyFill="1" applyBorder="1"/>
    <xf numFmtId="164" fontId="0" fillId="14" borderId="8" xfId="1" applyNumberFormat="1" applyFont="1" applyFill="1" applyBorder="1"/>
    <xf numFmtId="164" fontId="0" fillId="14" borderId="43" xfId="1" applyNumberFormat="1" applyFont="1" applyFill="1" applyBorder="1"/>
    <xf numFmtId="164" fontId="0" fillId="14" borderId="41" xfId="1" applyNumberFormat="1" applyFont="1" applyFill="1" applyBorder="1"/>
    <xf numFmtId="0" fontId="2" fillId="14" borderId="30" xfId="0" applyFont="1" applyFill="1" applyBorder="1" applyAlignment="1">
      <alignment horizontal="left"/>
    </xf>
    <xf numFmtId="43" fontId="0" fillId="14" borderId="15" xfId="1" applyFont="1" applyFill="1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164" fontId="0" fillId="0" borderId="81" xfId="1" applyNumberFormat="1" applyFont="1" applyBorder="1"/>
    <xf numFmtId="0" fontId="0" fillId="14" borderId="24" xfId="0" applyFill="1" applyBorder="1"/>
    <xf numFmtId="164" fontId="0" fillId="14" borderId="30" xfId="1" applyNumberFormat="1" applyFont="1" applyFill="1" applyBorder="1" applyAlignment="1">
      <alignment horizontal="center"/>
    </xf>
    <xf numFmtId="43" fontId="26" fillId="17" borderId="67" xfId="1" applyFont="1" applyFill="1" applyBorder="1" applyAlignment="1">
      <alignment horizontal="center"/>
    </xf>
    <xf numFmtId="166" fontId="26" fillId="17" borderId="30" xfId="1" applyNumberFormat="1" applyFont="1" applyFill="1" applyBorder="1" applyAlignment="1">
      <alignment horizontal="center"/>
    </xf>
    <xf numFmtId="164" fontId="2" fillId="17" borderId="84" xfId="1" applyNumberFormat="1" applyFont="1" applyFill="1" applyBorder="1"/>
    <xf numFmtId="164" fontId="0" fillId="17" borderId="85" xfId="1" applyNumberFormat="1" applyFont="1" applyFill="1" applyBorder="1"/>
    <xf numFmtId="164" fontId="0" fillId="17" borderId="8" xfId="1" applyNumberFormat="1" applyFont="1" applyFill="1" applyBorder="1"/>
    <xf numFmtId="164" fontId="0" fillId="17" borderId="43" xfId="1" applyNumberFormat="1" applyFont="1" applyFill="1" applyBorder="1"/>
    <xf numFmtId="164" fontId="0" fillId="17" borderId="41" xfId="1" applyNumberFormat="1" applyFont="1" applyFill="1" applyBorder="1"/>
    <xf numFmtId="164" fontId="0" fillId="17" borderId="23" xfId="1" applyNumberFormat="1" applyFont="1" applyFill="1" applyBorder="1"/>
    <xf numFmtId="164" fontId="0" fillId="17" borderId="0" xfId="1" applyNumberFormat="1" applyFont="1" applyFill="1" applyBorder="1"/>
    <xf numFmtId="0" fontId="0" fillId="17" borderId="24" xfId="0" applyFill="1" applyBorder="1"/>
    <xf numFmtId="0" fontId="2" fillId="17" borderId="30" xfId="0" applyFont="1" applyFill="1" applyBorder="1" applyAlignment="1">
      <alignment horizontal="left"/>
    </xf>
    <xf numFmtId="0" fontId="0" fillId="0" borderId="47" xfId="0" applyBorder="1"/>
    <xf numFmtId="0" fontId="0" fillId="17" borderId="62" xfId="0" applyFill="1" applyBorder="1"/>
    <xf numFmtId="43" fontId="26" fillId="2" borderId="67" xfId="1" applyFont="1" applyFill="1" applyBorder="1" applyAlignment="1">
      <alignment horizontal="center"/>
    </xf>
    <xf numFmtId="166" fontId="26" fillId="2" borderId="30" xfId="1" applyNumberFormat="1" applyFont="1" applyFill="1" applyBorder="1" applyAlignment="1">
      <alignment horizontal="center"/>
    </xf>
    <xf numFmtId="164" fontId="29" fillId="2" borderId="59" xfId="1" applyNumberFormat="1" applyFont="1" applyFill="1" applyBorder="1" applyAlignment="1">
      <alignment horizontal="center"/>
    </xf>
    <xf numFmtId="0" fontId="0" fillId="2" borderId="62" xfId="0" applyFill="1" applyBorder="1"/>
    <xf numFmtId="164" fontId="0" fillId="2" borderId="30" xfId="1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left"/>
    </xf>
    <xf numFmtId="43" fontId="2" fillId="0" borderId="0" xfId="1" applyFont="1"/>
    <xf numFmtId="0" fontId="29" fillId="2" borderId="4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center"/>
    </xf>
    <xf numFmtId="43" fontId="0" fillId="0" borderId="10" xfId="1" applyFont="1" applyFill="1" applyBorder="1"/>
    <xf numFmtId="43" fontId="0" fillId="0" borderId="23" xfId="1" applyFont="1" applyFill="1" applyBorder="1"/>
    <xf numFmtId="9" fontId="3" fillId="0" borderId="10" xfId="2" applyFont="1" applyFill="1" applyBorder="1" applyAlignment="1">
      <alignment horizontal="center"/>
    </xf>
    <xf numFmtId="9" fontId="32" fillId="0" borderId="10" xfId="2" applyFont="1" applyFill="1" applyBorder="1" applyAlignment="1">
      <alignment horizontal="center"/>
    </xf>
    <xf numFmtId="164" fontId="2" fillId="14" borderId="39" xfId="1" applyNumberFormat="1" applyFont="1" applyFill="1" applyBorder="1"/>
    <xf numFmtId="164" fontId="0" fillId="14" borderId="67" xfId="0" applyNumberFormat="1" applyFill="1" applyBorder="1"/>
    <xf numFmtId="164" fontId="0" fillId="14" borderId="37" xfId="0" applyNumberFormat="1" applyFill="1" applyBorder="1"/>
    <xf numFmtId="168" fontId="0" fillId="14" borderId="17" xfId="0" applyNumberFormat="1" applyFill="1" applyBorder="1"/>
    <xf numFmtId="43" fontId="0" fillId="14" borderId="23" xfId="1" applyFont="1" applyFill="1" applyBorder="1"/>
    <xf numFmtId="43" fontId="0" fillId="14" borderId="0" xfId="1" applyFont="1" applyFill="1" applyBorder="1"/>
    <xf numFmtId="43" fontId="0" fillId="14" borderId="37" xfId="1" applyFont="1" applyFill="1" applyBorder="1"/>
    <xf numFmtId="0" fontId="29" fillId="2" borderId="81" xfId="0" applyFont="1" applyFill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43" fontId="0" fillId="17" borderId="67" xfId="1" applyFont="1" applyFill="1" applyBorder="1"/>
    <xf numFmtId="43" fontId="0" fillId="17" borderId="37" xfId="1" applyFont="1" applyFill="1" applyBorder="1"/>
    <xf numFmtId="168" fontId="0" fillId="17" borderId="17" xfId="0" applyNumberFormat="1" applyFill="1" applyBorder="1"/>
    <xf numFmtId="0" fontId="0" fillId="2" borderId="67" xfId="0" applyFill="1" applyBorder="1"/>
    <xf numFmtId="164" fontId="0" fillId="2" borderId="62" xfId="0" applyNumberFormat="1" applyFill="1" applyBorder="1"/>
    <xf numFmtId="9" fontId="0" fillId="2" borderId="28" xfId="2" applyFont="1" applyFill="1" applyBorder="1" applyAlignment="1">
      <alignment horizontal="center"/>
    </xf>
    <xf numFmtId="168" fontId="0" fillId="2" borderId="17" xfId="0" applyNumberFormat="1" applyFill="1" applyBorder="1"/>
    <xf numFmtId="167" fontId="0" fillId="0" borderId="0" xfId="1" applyNumberFormat="1" applyFont="1" applyAlignment="1">
      <alignment horizontal="center"/>
    </xf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9" fontId="21" fillId="0" borderId="24" xfId="2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14" borderId="62" xfId="0" applyFill="1" applyBorder="1"/>
    <xf numFmtId="9" fontId="21" fillId="0" borderId="0" xfId="2" applyFont="1" applyFill="1" applyBorder="1" applyAlignment="1">
      <alignment horizontal="center"/>
    </xf>
    <xf numFmtId="164" fontId="0" fillId="17" borderId="67" xfId="0" applyNumberFormat="1" applyFill="1" applyBorder="1"/>
    <xf numFmtId="9" fontId="0" fillId="0" borderId="82" xfId="2" applyFont="1" applyBorder="1" applyAlignment="1">
      <alignment horizontal="center"/>
    </xf>
    <xf numFmtId="0" fontId="0" fillId="14" borderId="37" xfId="0" applyFill="1" applyBorder="1"/>
    <xf numFmtId="0" fontId="0" fillId="17" borderId="37" xfId="0" applyFill="1" applyBorder="1"/>
    <xf numFmtId="164" fontId="0" fillId="17" borderId="30" xfId="1" applyNumberFormat="1" applyFont="1" applyFill="1" applyBorder="1" applyAlignment="1">
      <alignment horizontal="center"/>
    </xf>
    <xf numFmtId="164" fontId="0" fillId="2" borderId="31" xfId="1" applyNumberFormat="1" applyFont="1" applyFill="1" applyBorder="1" applyAlignment="1">
      <alignment horizontal="center"/>
    </xf>
    <xf numFmtId="9" fontId="3" fillId="0" borderId="24" xfId="2" applyFont="1" applyFill="1" applyBorder="1" applyAlignment="1">
      <alignment horizontal="center"/>
    </xf>
    <xf numFmtId="164" fontId="0" fillId="14" borderId="23" xfId="0" applyNumberFormat="1" applyFill="1" applyBorder="1"/>
    <xf numFmtId="164" fontId="0" fillId="14" borderId="0" xfId="0" applyNumberFormat="1" applyFill="1"/>
    <xf numFmtId="164" fontId="0" fillId="14" borderId="24" xfId="0" applyNumberFormat="1" applyFill="1" applyBorder="1"/>
    <xf numFmtId="0" fontId="0" fillId="15" borderId="90" xfId="0" applyFill="1" applyBorder="1" applyAlignment="1">
      <alignment horizontal="center"/>
    </xf>
    <xf numFmtId="0" fontId="0" fillId="14" borderId="0" xfId="0" applyFill="1"/>
    <xf numFmtId="43" fontId="0" fillId="0" borderId="34" xfId="1" applyFont="1" applyBorder="1"/>
    <xf numFmtId="164" fontId="2" fillId="17" borderId="39" xfId="1" applyNumberFormat="1" applyFont="1" applyFill="1" applyBorder="1"/>
    <xf numFmtId="164" fontId="0" fillId="17" borderId="24" xfId="1" applyNumberFormat="1" applyFont="1" applyFill="1" applyBorder="1"/>
    <xf numFmtId="164" fontId="0" fillId="17" borderId="40" xfId="1" applyNumberFormat="1" applyFont="1" applyFill="1" applyBorder="1"/>
    <xf numFmtId="0" fontId="0" fillId="17" borderId="0" xfId="0" applyFill="1"/>
    <xf numFmtId="164" fontId="0" fillId="0" borderId="13" xfId="1" applyNumberFormat="1" applyFont="1" applyBorder="1"/>
    <xf numFmtId="164" fontId="2" fillId="2" borderId="39" xfId="1" applyNumberFormat="1" applyFont="1" applyFill="1" applyBorder="1"/>
    <xf numFmtId="164" fontId="0" fillId="2" borderId="0" xfId="1" applyNumberFormat="1" applyFont="1" applyFill="1" applyBorder="1"/>
    <xf numFmtId="164" fontId="0" fillId="2" borderId="40" xfId="1" applyNumberFormat="1" applyFont="1" applyFill="1" applyBorder="1"/>
    <xf numFmtId="164" fontId="0" fillId="2" borderId="24" xfId="1" applyNumberFormat="1" applyFont="1" applyFill="1" applyBorder="1"/>
    <xf numFmtId="164" fontId="7" fillId="0" borderId="0" xfId="0" applyNumberFormat="1" applyFont="1"/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42" fillId="18" borderId="1" xfId="1" applyNumberFormat="1" applyFont="1" applyFill="1" applyBorder="1"/>
    <xf numFmtId="164" fontId="42" fillId="18" borderId="2" xfId="1" applyNumberFormat="1" applyFont="1" applyFill="1" applyBorder="1"/>
    <xf numFmtId="9" fontId="0" fillId="0" borderId="0" xfId="2" applyFont="1" applyAlignment="1">
      <alignment horizontal="left"/>
    </xf>
    <xf numFmtId="9" fontId="0" fillId="0" borderId="0" xfId="0" applyNumberFormat="1" applyAlignment="1">
      <alignment horizontal="left"/>
    </xf>
    <xf numFmtId="0" fontId="29" fillId="14" borderId="6" xfId="0" applyFont="1" applyFill="1" applyBorder="1" applyAlignment="1">
      <alignment horizontal="center"/>
    </xf>
    <xf numFmtId="43" fontId="29" fillId="14" borderId="6" xfId="1" applyFont="1" applyFill="1" applyBorder="1" applyAlignment="1">
      <alignment horizontal="center"/>
    </xf>
    <xf numFmtId="9" fontId="29" fillId="14" borderId="6" xfId="2" applyFont="1" applyFill="1" applyBorder="1" applyAlignment="1">
      <alignment horizontal="center"/>
    </xf>
    <xf numFmtId="43" fontId="43" fillId="14" borderId="39" xfId="1" applyFont="1" applyFill="1" applyBorder="1" applyAlignment="1">
      <alignment horizontal="center"/>
    </xf>
    <xf numFmtId="0" fontId="29" fillId="14" borderId="27" xfId="0" applyFont="1" applyFill="1" applyBorder="1" applyAlignment="1">
      <alignment horizontal="center"/>
    </xf>
    <xf numFmtId="0" fontId="29" fillId="14" borderId="26" xfId="0" applyFont="1" applyFill="1" applyBorder="1" applyAlignment="1">
      <alignment horizontal="center"/>
    </xf>
    <xf numFmtId="43" fontId="29" fillId="14" borderId="26" xfId="1" applyFont="1" applyFill="1" applyBorder="1" applyAlignment="1">
      <alignment horizontal="center"/>
    </xf>
    <xf numFmtId="9" fontId="29" fillId="14" borderId="26" xfId="2" applyFont="1" applyFill="1" applyBorder="1" applyAlignment="1">
      <alignment horizontal="center"/>
    </xf>
    <xf numFmtId="166" fontId="43" fillId="14" borderId="29" xfId="1" applyNumberFormat="1" applyFont="1" applyFill="1" applyBorder="1" applyAlignment="1">
      <alignment horizontal="center"/>
    </xf>
    <xf numFmtId="0" fontId="29" fillId="0" borderId="41" xfId="0" applyFont="1" applyBorder="1"/>
    <xf numFmtId="0" fontId="29" fillId="0" borderId="42" xfId="0" applyFont="1" applyBorder="1" applyAlignment="1">
      <alignment horizontal="center"/>
    </xf>
    <xf numFmtId="49" fontId="29" fillId="0" borderId="42" xfId="0" applyNumberFormat="1" applyFont="1" applyBorder="1" applyAlignment="1">
      <alignment horizontal="center"/>
    </xf>
    <xf numFmtId="0" fontId="29" fillId="0" borderId="7" xfId="0" applyFont="1" applyBorder="1"/>
    <xf numFmtId="0" fontId="29" fillId="0" borderId="8" xfId="0" applyFont="1" applyBorder="1"/>
    <xf numFmtId="0" fontId="29" fillId="0" borderId="9" xfId="0" applyFont="1" applyBorder="1"/>
    <xf numFmtId="0" fontId="29" fillId="0" borderId="9" xfId="0" applyFont="1" applyBorder="1" applyAlignment="1">
      <alignment horizontal="center"/>
    </xf>
    <xf numFmtId="43" fontId="29" fillId="0" borderId="42" xfId="1" applyFont="1" applyBorder="1"/>
    <xf numFmtId="9" fontId="29" fillId="0" borderId="42" xfId="2" applyFont="1" applyBorder="1" applyAlignment="1">
      <alignment horizontal="center"/>
    </xf>
    <xf numFmtId="9" fontId="43" fillId="0" borderId="82" xfId="2" applyFont="1" applyBorder="1" applyAlignment="1">
      <alignment horizontal="center"/>
    </xf>
    <xf numFmtId="43" fontId="29" fillId="0" borderId="39" xfId="1" applyFont="1" applyBorder="1"/>
    <xf numFmtId="164" fontId="29" fillId="0" borderId="23" xfId="1" applyNumberFormat="1" applyFont="1" applyBorder="1"/>
    <xf numFmtId="0" fontId="29" fillId="0" borderId="24" xfId="0" applyFont="1" applyBorder="1"/>
    <xf numFmtId="0" fontId="29" fillId="0" borderId="23" xfId="0" applyFont="1" applyBorder="1"/>
    <xf numFmtId="9" fontId="30" fillId="0" borderId="74" xfId="2" applyFont="1" applyFill="1" applyBorder="1" applyAlignment="1">
      <alignment horizontal="center"/>
    </xf>
    <xf numFmtId="9" fontId="31" fillId="0" borderId="74" xfId="2" applyFont="1" applyBorder="1" applyAlignment="1">
      <alignment horizontal="center"/>
    </xf>
    <xf numFmtId="0" fontId="0" fillId="15" borderId="91" xfId="0" applyFill="1" applyBorder="1" applyAlignment="1">
      <alignment horizontal="center"/>
    </xf>
    <xf numFmtId="43" fontId="0" fillId="0" borderId="24" xfId="0" applyNumberFormat="1" applyBorder="1"/>
    <xf numFmtId="0" fontId="0" fillId="14" borderId="59" xfId="0" applyFill="1" applyBorder="1"/>
    <xf numFmtId="0" fontId="0" fillId="14" borderId="54" xfId="0" applyFill="1" applyBorder="1"/>
    <xf numFmtId="43" fontId="43" fillId="14" borderId="22" xfId="1" applyFont="1" applyFill="1" applyBorder="1" applyAlignment="1">
      <alignment horizontal="center"/>
    </xf>
    <xf numFmtId="43" fontId="0" fillId="14" borderId="67" xfId="1" applyFont="1" applyFill="1" applyBorder="1"/>
    <xf numFmtId="164" fontId="0" fillId="14" borderId="62" xfId="0" applyNumberFormat="1" applyFill="1" applyBorder="1"/>
    <xf numFmtId="43" fontId="43" fillId="17" borderId="22" xfId="1" applyFont="1" applyFill="1" applyBorder="1" applyAlignment="1">
      <alignment horizontal="center"/>
    </xf>
    <xf numFmtId="166" fontId="43" fillId="17" borderId="29" xfId="1" applyNumberFormat="1" applyFont="1" applyFill="1" applyBorder="1" applyAlignment="1">
      <alignment horizontal="center"/>
    </xf>
    <xf numFmtId="0" fontId="0" fillId="17" borderId="59" xfId="0" applyFill="1" applyBorder="1"/>
    <xf numFmtId="164" fontId="0" fillId="17" borderId="37" xfId="0" applyNumberFormat="1" applyFill="1" applyBorder="1"/>
    <xf numFmtId="164" fontId="0" fillId="17" borderId="62" xfId="0" applyNumberFormat="1" applyFill="1" applyBorder="1"/>
    <xf numFmtId="0" fontId="0" fillId="17" borderId="54" xfId="0" applyFill="1" applyBorder="1"/>
    <xf numFmtId="43" fontId="2" fillId="0" borderId="0" xfId="1" applyFont="1" applyBorder="1"/>
    <xf numFmtId="43" fontId="2" fillId="0" borderId="13" xfId="1" applyFont="1" applyBorder="1"/>
    <xf numFmtId="43" fontId="43" fillId="2" borderId="22" xfId="1" applyFont="1" applyFill="1" applyBorder="1" applyAlignment="1">
      <alignment horizontal="center"/>
    </xf>
    <xf numFmtId="166" fontId="43" fillId="2" borderId="29" xfId="1" applyNumberFormat="1" applyFont="1" applyFill="1" applyBorder="1" applyAlignment="1">
      <alignment horizontal="center"/>
    </xf>
    <xf numFmtId="0" fontId="0" fillId="2" borderId="59" xfId="0" applyFill="1" applyBorder="1"/>
    <xf numFmtId="43" fontId="0" fillId="2" borderId="67" xfId="1" applyFont="1" applyFill="1" applyBorder="1"/>
    <xf numFmtId="0" fontId="0" fillId="2" borderId="54" xfId="0" applyFill="1" applyBorder="1"/>
    <xf numFmtId="9" fontId="2" fillId="0" borderId="0" xfId="2" applyFont="1" applyBorder="1" applyAlignment="1">
      <alignment horizontal="center"/>
    </xf>
    <xf numFmtId="9" fontId="2" fillId="0" borderId="13" xfId="2" applyFont="1" applyBorder="1" applyAlignment="1">
      <alignment horizontal="center"/>
    </xf>
    <xf numFmtId="43" fontId="44" fillId="18" borderId="4" xfId="1" applyFont="1" applyFill="1" applyBorder="1"/>
    <xf numFmtId="43" fontId="44" fillId="18" borderId="5" xfId="1" applyFont="1" applyFill="1" applyBorder="1"/>
    <xf numFmtId="43" fontId="44" fillId="18" borderId="2" xfId="1" applyFont="1" applyFill="1" applyBorder="1"/>
    <xf numFmtId="0" fontId="37" fillId="0" borderId="0" xfId="0" applyFont="1" applyAlignment="1">
      <alignment horizontal="center"/>
    </xf>
    <xf numFmtId="0" fontId="0" fillId="2" borderId="1" xfId="0" applyFill="1" applyBorder="1" applyAlignment="1">
      <alignment horizontal="left"/>
    </xf>
    <xf numFmtId="43" fontId="1" fillId="2" borderId="79" xfId="1" applyFont="1" applyFill="1" applyBorder="1"/>
    <xf numFmtId="164" fontId="10" fillId="2" borderId="58" xfId="1" applyNumberFormat="1" applyFont="1" applyFill="1" applyBorder="1" applyAlignment="1">
      <alignment horizontal="center"/>
    </xf>
    <xf numFmtId="0" fontId="10" fillId="2" borderId="59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10" fillId="2" borderId="58" xfId="0" applyFont="1" applyFill="1" applyBorder="1" applyAlignment="1">
      <alignment horizontal="center"/>
    </xf>
    <xf numFmtId="0" fontId="29" fillId="2" borderId="59" xfId="0" applyFont="1" applyFill="1" applyBorder="1"/>
    <xf numFmtId="0" fontId="29" fillId="2" borderId="92" xfId="0" applyFont="1" applyFill="1" applyBorder="1" applyAlignment="1">
      <alignment horizontal="center"/>
    </xf>
    <xf numFmtId="0" fontId="29" fillId="2" borderId="20" xfId="0" applyFont="1" applyFill="1" applyBorder="1" applyAlignment="1">
      <alignment horizontal="center"/>
    </xf>
    <xf numFmtId="0" fontId="29" fillId="2" borderId="93" xfId="0" applyFont="1" applyFill="1" applyBorder="1" applyAlignment="1">
      <alignment horizontal="center"/>
    </xf>
    <xf numFmtId="0" fontId="0" fillId="0" borderId="74" xfId="0" applyBorder="1"/>
    <xf numFmtId="0" fontId="0" fillId="15" borderId="9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1" xfId="0" applyFill="1" applyBorder="1" applyAlignment="1">
      <alignment horizontal="center"/>
    </xf>
    <xf numFmtId="164" fontId="0" fillId="0" borderId="74" xfId="0" applyNumberFormat="1" applyBorder="1"/>
    <xf numFmtId="0" fontId="0" fillId="15" borderId="95" xfId="0" applyFill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1" xfId="1" applyFont="1" applyFill="1" applyBorder="1"/>
    <xf numFmtId="9" fontId="0" fillId="0" borderId="1" xfId="2" applyFont="1" applyFill="1" applyBorder="1" applyAlignment="1">
      <alignment horizontal="center"/>
    </xf>
    <xf numFmtId="43" fontId="0" fillId="0" borderId="2" xfId="1" applyFont="1" applyFill="1" applyBorder="1"/>
    <xf numFmtId="43" fontId="0" fillId="0" borderId="5" xfId="1" applyFont="1" applyFill="1" applyBorder="1"/>
    <xf numFmtId="9" fontId="3" fillId="0" borderId="1" xfId="2" applyFont="1" applyBorder="1" applyAlignment="1">
      <alignment horizontal="center"/>
    </xf>
    <xf numFmtId="0" fontId="0" fillId="0" borderId="2" xfId="0" applyBorder="1"/>
    <xf numFmtId="0" fontId="0" fillId="0" borderId="35" xfId="0" applyBorder="1"/>
    <xf numFmtId="0" fontId="0" fillId="0" borderId="3" xfId="0" applyBorder="1"/>
    <xf numFmtId="0" fontId="0" fillId="0" borderId="69" xfId="0" applyBorder="1"/>
    <xf numFmtId="164" fontId="2" fillId="0" borderId="1" xfId="1" applyNumberFormat="1" applyFont="1" applyBorder="1"/>
    <xf numFmtId="43" fontId="1" fillId="2" borderId="61" xfId="1" applyFont="1" applyFill="1" applyBorder="1"/>
    <xf numFmtId="9" fontId="3" fillId="0" borderId="4" xfId="2" applyFont="1" applyBorder="1" applyAlignment="1">
      <alignment horizontal="center"/>
    </xf>
    <xf numFmtId="0" fontId="0" fillId="14" borderId="30" xfId="0" applyFill="1" applyBorder="1"/>
    <xf numFmtId="164" fontId="2" fillId="17" borderId="59" xfId="1" applyNumberFormat="1" applyFont="1" applyFill="1" applyBorder="1"/>
    <xf numFmtId="164" fontId="2" fillId="17" borderId="67" xfId="1" applyNumberFormat="1" applyFont="1" applyFill="1" applyBorder="1"/>
    <xf numFmtId="164" fontId="0" fillId="17" borderId="30" xfId="1" applyNumberFormat="1" applyFont="1" applyFill="1" applyBorder="1"/>
    <xf numFmtId="0" fontId="0" fillId="17" borderId="30" xfId="0" applyFill="1" applyBorder="1"/>
    <xf numFmtId="43" fontId="0" fillId="17" borderId="0" xfId="1" applyFont="1" applyFill="1" applyBorder="1"/>
    <xf numFmtId="43" fontId="0" fillId="17" borderId="10" xfId="1" applyFont="1" applyFill="1" applyBorder="1"/>
    <xf numFmtId="43" fontId="0" fillId="17" borderId="24" xfId="1" applyFont="1" applyFill="1" applyBorder="1"/>
    <xf numFmtId="164" fontId="0" fillId="17" borderId="31" xfId="1" applyNumberFormat="1" applyFont="1" applyFill="1" applyBorder="1" applyAlignment="1">
      <alignment horizontal="center"/>
    </xf>
    <xf numFmtId="0" fontId="0" fillId="17" borderId="28" xfId="0" applyFill="1" applyBorder="1"/>
    <xf numFmtId="164" fontId="2" fillId="2" borderId="84" xfId="1" applyNumberFormat="1" applyFont="1" applyFill="1" applyBorder="1"/>
    <xf numFmtId="164" fontId="0" fillId="2" borderId="23" xfId="1" applyNumberFormat="1" applyFont="1" applyFill="1" applyBorder="1"/>
    <xf numFmtId="43" fontId="0" fillId="2" borderId="0" xfId="1" applyFont="1" applyFill="1" applyBorder="1"/>
    <xf numFmtId="164" fontId="10" fillId="2" borderId="23" xfId="0" applyNumberFormat="1" applyFont="1" applyFill="1" applyBorder="1"/>
    <xf numFmtId="164" fontId="10" fillId="2" borderId="0" xfId="0" applyNumberFormat="1" applyFont="1" applyFill="1"/>
    <xf numFmtId="164" fontId="10" fillId="2" borderId="43" xfId="0" applyNumberFormat="1" applyFont="1" applyFill="1" applyBorder="1"/>
    <xf numFmtId="0" fontId="2" fillId="2" borderId="0" xfId="0" applyFont="1" applyFill="1" applyAlignment="1">
      <alignment horizontal="left"/>
    </xf>
    <xf numFmtId="0" fontId="0" fillId="2" borderId="30" xfId="0" applyFill="1" applyBorder="1"/>
    <xf numFmtId="0" fontId="2" fillId="0" borderId="19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36" fillId="18" borderId="5" xfId="1" applyNumberFormat="1" applyFont="1" applyFill="1" applyBorder="1"/>
    <xf numFmtId="169" fontId="0" fillId="0" borderId="0" xfId="0" applyNumberFormat="1"/>
    <xf numFmtId="9" fontId="0" fillId="0" borderId="0" xfId="2" applyFont="1" applyAlignment="1">
      <alignment horizontal="right"/>
    </xf>
    <xf numFmtId="6" fontId="0" fillId="2" borderId="2" xfId="1" applyNumberFormat="1" applyFont="1" applyFill="1" applyBorder="1" applyAlignment="1">
      <alignment horizontal="center"/>
    </xf>
    <xf numFmtId="170" fontId="0" fillId="2" borderId="2" xfId="1" applyNumberFormat="1" applyFont="1" applyFill="1" applyBorder="1" applyAlignment="1">
      <alignment horizontal="center"/>
    </xf>
    <xf numFmtId="167" fontId="37" fillId="0" borderId="0" xfId="1" applyNumberFormat="1" applyFont="1" applyAlignment="1">
      <alignment horizontal="center"/>
    </xf>
    <xf numFmtId="3" fontId="0" fillId="2" borderId="1" xfId="0" applyNumberFormat="1" applyFill="1" applyBorder="1" applyAlignment="1">
      <alignment horizontal="right"/>
    </xf>
    <xf numFmtId="167" fontId="0" fillId="2" borderId="1" xfId="1" applyNumberFormat="1" applyFont="1" applyFill="1" applyBorder="1" applyAlignment="1">
      <alignment horizontal="center"/>
    </xf>
    <xf numFmtId="43" fontId="10" fillId="2" borderId="61" xfId="1" applyFont="1" applyFill="1" applyBorder="1"/>
    <xf numFmtId="0" fontId="0" fillId="0" borderId="89" xfId="0" applyBorder="1"/>
    <xf numFmtId="0" fontId="0" fillId="15" borderId="96" xfId="0" applyFill="1" applyBorder="1" applyAlignment="1">
      <alignment horizontal="center"/>
    </xf>
    <xf numFmtId="0" fontId="0" fillId="0" borderId="97" xfId="0" applyBorder="1"/>
    <xf numFmtId="0" fontId="29" fillId="14" borderId="19" xfId="0" applyFont="1" applyFill="1" applyBorder="1" applyAlignment="1">
      <alignment horizontal="center"/>
    </xf>
    <xf numFmtId="43" fontId="29" fillId="14" borderId="19" xfId="1" applyFont="1" applyFill="1" applyBorder="1" applyAlignment="1">
      <alignment horizontal="center"/>
    </xf>
    <xf numFmtId="9" fontId="29" fillId="14" borderId="19" xfId="2" applyFont="1" applyFill="1" applyBorder="1" applyAlignment="1">
      <alignment horizontal="center"/>
    </xf>
    <xf numFmtId="43" fontId="0" fillId="0" borderId="23" xfId="0" applyNumberFormat="1" applyBorder="1"/>
    <xf numFmtId="9" fontId="21" fillId="0" borderId="0" xfId="0" applyNumberFormat="1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42" xfId="0" applyFill="1" applyBorder="1" applyAlignment="1">
      <alignment horizontal="center"/>
    </xf>
    <xf numFmtId="43" fontId="0" fillId="17" borderId="42" xfId="1" applyFont="1" applyFill="1" applyBorder="1" applyAlignment="1">
      <alignment horizontal="center"/>
    </xf>
    <xf numFmtId="9" fontId="0" fillId="17" borderId="42" xfId="2" applyFon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43" fontId="0" fillId="17" borderId="3" xfId="1" applyFont="1" applyFill="1" applyBorder="1" applyAlignment="1">
      <alignment horizontal="center"/>
    </xf>
    <xf numFmtId="9" fontId="0" fillId="17" borderId="3" xfId="2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49" fontId="0" fillId="17" borderId="5" xfId="0" applyNumberFormat="1" applyFill="1" applyBorder="1" applyAlignment="1">
      <alignment horizontal="center"/>
    </xf>
    <xf numFmtId="0" fontId="0" fillId="17" borderId="5" xfId="0" applyFill="1" applyBorder="1"/>
    <xf numFmtId="43" fontId="0" fillId="17" borderId="5" xfId="1" applyFont="1" applyFill="1" applyBorder="1"/>
    <xf numFmtId="9" fontId="0" fillId="17" borderId="5" xfId="2" applyFont="1" applyFill="1" applyBorder="1" applyAlignment="1">
      <alignment horizontal="center"/>
    </xf>
    <xf numFmtId="164" fontId="0" fillId="17" borderId="5" xfId="1" applyNumberFormat="1" applyFont="1" applyFill="1" applyBorder="1"/>
    <xf numFmtId="164" fontId="0" fillId="17" borderId="17" xfId="1" applyNumberFormat="1" applyFont="1" applyFill="1" applyBorder="1" applyAlignment="1">
      <alignment horizontal="center"/>
    </xf>
    <xf numFmtId="164" fontId="0" fillId="2" borderId="85" xfId="1" applyNumberFormat="1" applyFont="1" applyFill="1" applyBorder="1"/>
    <xf numFmtId="164" fontId="0" fillId="2" borderId="8" xfId="1" applyNumberFormat="1" applyFont="1" applyFill="1" applyBorder="1"/>
    <xf numFmtId="164" fontId="0" fillId="2" borderId="43" xfId="1" applyNumberFormat="1" applyFont="1" applyFill="1" applyBorder="1"/>
    <xf numFmtId="0" fontId="0" fillId="2" borderId="24" xfId="0" applyFill="1" applyBorder="1"/>
    <xf numFmtId="164" fontId="25" fillId="2" borderId="30" xfId="0" applyNumberFormat="1" applyFont="1" applyFill="1" applyBorder="1"/>
    <xf numFmtId="164" fontId="25" fillId="2" borderId="31" xfId="0" applyNumberFormat="1" applyFont="1" applyFill="1" applyBorder="1"/>
    <xf numFmtId="164" fontId="0" fillId="2" borderId="17" xfId="1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0" fillId="14" borderId="79" xfId="0" applyFill="1" applyBorder="1" applyAlignment="1">
      <alignment horizontal="center"/>
    </xf>
    <xf numFmtId="0" fontId="0" fillId="15" borderId="98" xfId="0" applyFill="1" applyBorder="1" applyAlignment="1">
      <alignment horizontal="center"/>
    </xf>
    <xf numFmtId="0" fontId="3" fillId="15" borderId="94" xfId="0" applyFont="1" applyFill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0" fontId="3" fillId="11" borderId="99" xfId="7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9" fontId="3" fillId="0" borderId="6" xfId="2" applyFont="1" applyBorder="1" applyAlignment="1">
      <alignment horizontal="center"/>
    </xf>
    <xf numFmtId="164" fontId="0" fillId="14" borderId="6" xfId="1" applyNumberFormat="1" applyFont="1" applyFill="1" applyBorder="1"/>
    <xf numFmtId="164" fontId="0" fillId="14" borderId="74" xfId="1" applyNumberFormat="1" applyFont="1" applyFill="1" applyBorder="1"/>
    <xf numFmtId="0" fontId="10" fillId="2" borderId="92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164" fontId="0" fillId="14" borderId="82" xfId="1" applyNumberFormat="1" applyFont="1" applyFill="1" applyBorder="1"/>
    <xf numFmtId="0" fontId="29" fillId="17" borderId="19" xfId="0" applyFont="1" applyFill="1" applyBorder="1" applyAlignment="1">
      <alignment horizontal="center"/>
    </xf>
    <xf numFmtId="43" fontId="29" fillId="17" borderId="19" xfId="1" applyFont="1" applyFill="1" applyBorder="1" applyAlignment="1">
      <alignment horizontal="center"/>
    </xf>
    <xf numFmtId="9" fontId="29" fillId="17" borderId="19" xfId="2" applyFont="1" applyFill="1" applyBorder="1" applyAlignment="1">
      <alignment horizontal="center"/>
    </xf>
    <xf numFmtId="0" fontId="29" fillId="17" borderId="27" xfId="0" applyFont="1" applyFill="1" applyBorder="1" applyAlignment="1">
      <alignment horizontal="center"/>
    </xf>
    <xf numFmtId="0" fontId="29" fillId="17" borderId="26" xfId="0" applyFont="1" applyFill="1" applyBorder="1" applyAlignment="1">
      <alignment horizontal="center"/>
    </xf>
    <xf numFmtId="43" fontId="29" fillId="17" borderId="26" xfId="1" applyFont="1" applyFill="1" applyBorder="1" applyAlignment="1">
      <alignment horizontal="center"/>
    </xf>
    <xf numFmtId="9" fontId="29" fillId="17" borderId="26" xfId="2" applyFont="1" applyFill="1" applyBorder="1" applyAlignment="1">
      <alignment horizontal="center"/>
    </xf>
    <xf numFmtId="0" fontId="3" fillId="15" borderId="45" xfId="0" applyFont="1" applyFill="1" applyBorder="1" applyAlignment="1">
      <alignment horizontal="center"/>
    </xf>
    <xf numFmtId="1" fontId="2" fillId="17" borderId="31" xfId="0" applyNumberFormat="1" applyFont="1" applyFill="1" applyBorder="1" applyAlignment="1">
      <alignment horizontal="left"/>
    </xf>
    <xf numFmtId="1" fontId="2" fillId="0" borderId="6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1" fontId="2" fillId="2" borderId="30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43" fontId="47" fillId="18" borderId="4" xfId="1" applyFont="1" applyFill="1" applyBorder="1" applyAlignment="1">
      <alignment horizontal="center"/>
    </xf>
    <xf numFmtId="43" fontId="10" fillId="0" borderId="0" xfId="1" applyFont="1"/>
    <xf numFmtId="166" fontId="0" fillId="0" borderId="0" xfId="0" applyNumberFormat="1"/>
    <xf numFmtId="0" fontId="3" fillId="15" borderId="10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49" fontId="0" fillId="14" borderId="5" xfId="0" applyNumberFormat="1" applyFill="1" applyBorder="1" applyAlignment="1">
      <alignment horizontal="center"/>
    </xf>
    <xf numFmtId="43" fontId="0" fillId="14" borderId="5" xfId="1" applyFont="1" applyFill="1" applyBorder="1"/>
    <xf numFmtId="9" fontId="0" fillId="14" borderId="5" xfId="2" applyFont="1" applyFill="1" applyBorder="1" applyAlignment="1">
      <alignment horizontal="center"/>
    </xf>
    <xf numFmtId="164" fontId="0" fillId="14" borderId="5" xfId="1" applyNumberFormat="1" applyFont="1" applyFill="1" applyBorder="1"/>
    <xf numFmtId="0" fontId="3" fillId="15" borderId="48" xfId="0" applyFont="1" applyFill="1" applyBorder="1" applyAlignment="1">
      <alignment horizontal="center"/>
    </xf>
    <xf numFmtId="0" fontId="3" fillId="15" borderId="98" xfId="0" applyFont="1" applyFill="1" applyBorder="1" applyAlignment="1">
      <alignment horizontal="center"/>
    </xf>
    <xf numFmtId="1" fontId="2" fillId="17" borderId="30" xfId="0" applyNumberFormat="1" applyFont="1" applyFill="1" applyBorder="1" applyAlignment="1">
      <alignment horizontal="left"/>
    </xf>
    <xf numFmtId="0" fontId="48" fillId="0" borderId="0" xfId="0" applyFont="1"/>
    <xf numFmtId="49" fontId="0" fillId="0" borderId="0" xfId="0" applyNumberFormat="1"/>
    <xf numFmtId="0" fontId="4" fillId="0" borderId="0" xfId="0" applyFont="1"/>
    <xf numFmtId="43" fontId="4" fillId="0" borderId="0" xfId="1" applyFont="1" applyAlignment="1">
      <alignment horizontal="center"/>
    </xf>
    <xf numFmtId="0" fontId="49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center"/>
    </xf>
    <xf numFmtId="9" fontId="50" fillId="0" borderId="1" xfId="0" applyNumberFormat="1" applyFont="1" applyBorder="1" applyAlignment="1">
      <alignment horizontal="center"/>
    </xf>
    <xf numFmtId="43" fontId="50" fillId="0" borderId="1" xfId="0" applyNumberFormat="1" applyFont="1" applyBorder="1" applyAlignment="1">
      <alignment horizontal="center"/>
    </xf>
    <xf numFmtId="43" fontId="50" fillId="0" borderId="1" xfId="0" applyNumberFormat="1" applyFont="1" applyBorder="1"/>
    <xf numFmtId="9" fontId="4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9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0" fillId="0" borderId="2" xfId="1" applyNumberFormat="1" applyFont="1" applyBorder="1" applyAlignment="1">
      <alignment vertical="center"/>
    </xf>
    <xf numFmtId="164" fontId="43" fillId="14" borderId="22" xfId="1" applyNumberFormat="1" applyFont="1" applyFill="1" applyBorder="1" applyAlignment="1">
      <alignment horizontal="center"/>
    </xf>
    <xf numFmtId="171" fontId="5" fillId="14" borderId="26" xfId="0" applyNumberFormat="1" applyFont="1" applyFill="1" applyBorder="1" applyAlignment="1">
      <alignment horizontal="center" vertical="center" wrapText="1"/>
    </xf>
    <xf numFmtId="1" fontId="5" fillId="14" borderId="26" xfId="0" applyNumberFormat="1" applyFont="1" applyFill="1" applyBorder="1" applyAlignment="1">
      <alignment horizontal="center" vertical="center"/>
    </xf>
    <xf numFmtId="164" fontId="43" fillId="14" borderId="29" xfId="1" applyNumberFormat="1" applyFont="1" applyFill="1" applyBorder="1" applyAlignment="1">
      <alignment horizontal="center"/>
    </xf>
    <xf numFmtId="164" fontId="1" fillId="2" borderId="61" xfId="1" applyNumberFormat="1" applyFont="1" applyFill="1" applyBorder="1"/>
    <xf numFmtId="164" fontId="10" fillId="2" borderId="59" xfId="1" applyNumberFormat="1" applyFont="1" applyFill="1" applyBorder="1" applyAlignment="1">
      <alignment horizontal="center"/>
    </xf>
    <xf numFmtId="164" fontId="10" fillId="2" borderId="92" xfId="1" applyNumberFormat="1" applyFont="1" applyFill="1" applyBorder="1" applyAlignment="1">
      <alignment horizontal="center"/>
    </xf>
    <xf numFmtId="164" fontId="10" fillId="2" borderId="60" xfId="1" applyNumberFormat="1" applyFont="1" applyFill="1" applyBorder="1" applyAlignment="1">
      <alignment horizontal="center"/>
    </xf>
    <xf numFmtId="0" fontId="51" fillId="0" borderId="42" xfId="4" applyFont="1" applyBorder="1" applyAlignment="1">
      <alignment horizontal="center" vertical="center"/>
    </xf>
    <xf numFmtId="0" fontId="52" fillId="0" borderId="6" xfId="4" applyFont="1" applyBorder="1" applyAlignment="1">
      <alignment vertical="center"/>
    </xf>
    <xf numFmtId="0" fontId="53" fillId="16" borderId="6" xfId="5" applyFont="1" applyFill="1" applyBorder="1" applyAlignment="1">
      <alignment horizontal="center" vertical="center"/>
    </xf>
    <xf numFmtId="49" fontId="53" fillId="16" borderId="6" xfId="5" applyNumberFormat="1" applyFont="1" applyFill="1" applyBorder="1" applyAlignment="1">
      <alignment horizontal="center" vertical="center"/>
    </xf>
    <xf numFmtId="0" fontId="53" fillId="16" borderId="0" xfId="3" applyFont="1" applyFill="1" applyAlignment="1">
      <alignment horizontal="center" vertical="center" wrapText="1"/>
    </xf>
    <xf numFmtId="0" fontId="53" fillId="16" borderId="0" xfId="3" applyFont="1" applyFill="1" applyAlignment="1">
      <alignment horizontal="center" vertical="center"/>
    </xf>
    <xf numFmtId="17" fontId="53" fillId="16" borderId="0" xfId="3" applyNumberFormat="1" applyFont="1" applyFill="1" applyAlignment="1">
      <alignment horizontal="center" vertical="center" wrapText="1"/>
    </xf>
    <xf numFmtId="1" fontId="53" fillId="0" borderId="6" xfId="3" applyNumberFormat="1" applyFont="1" applyBorder="1" applyAlignment="1">
      <alignment horizontal="center" vertical="center" wrapText="1"/>
    </xf>
    <xf numFmtId="164" fontId="53" fillId="0" borderId="6" xfId="1" applyNumberFormat="1" applyFont="1" applyBorder="1" applyAlignment="1">
      <alignment horizontal="center" vertical="center" wrapText="1"/>
    </xf>
    <xf numFmtId="164" fontId="53" fillId="0" borderId="11" xfId="1" applyNumberFormat="1" applyFont="1" applyBorder="1" applyAlignment="1">
      <alignment horizontal="center" vertical="center" wrapText="1"/>
    </xf>
    <xf numFmtId="164" fontId="53" fillId="16" borderId="6" xfId="1" applyNumberFormat="1" applyFont="1" applyFill="1" applyBorder="1" applyAlignment="1">
      <alignment horizontal="center" vertical="center" wrapText="1"/>
    </xf>
    <xf numFmtId="9" fontId="53" fillId="16" borderId="10" xfId="2" applyFont="1" applyFill="1" applyBorder="1" applyAlignment="1">
      <alignment horizontal="center" vertical="center" wrapText="1"/>
    </xf>
    <xf numFmtId="164" fontId="53" fillId="0" borderId="39" xfId="1" applyNumberFormat="1" applyFont="1" applyBorder="1" applyAlignment="1">
      <alignment horizontal="center" vertical="center" wrapText="1"/>
    </xf>
    <xf numFmtId="164" fontId="53" fillId="0" borderId="23" xfId="1" applyNumberFormat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/>
    </xf>
    <xf numFmtId="164" fontId="0" fillId="0" borderId="40" xfId="1" applyNumberFormat="1" applyFont="1" applyBorder="1"/>
    <xf numFmtId="164" fontId="0" fillId="0" borderId="24" xfId="1" applyNumberFormat="1" applyFont="1" applyBorder="1"/>
    <xf numFmtId="0" fontId="8" fillId="0" borderId="6" xfId="5" applyFont="1" applyBorder="1" applyAlignment="1">
      <alignment horizontal="center" vertical="center"/>
    </xf>
    <xf numFmtId="49" fontId="8" fillId="0" borderId="6" xfId="5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17" fontId="8" fillId="0" borderId="6" xfId="3" applyNumberFormat="1" applyFont="1" applyBorder="1" applyAlignment="1">
      <alignment horizontal="center" vertical="center" wrapText="1"/>
    </xf>
    <xf numFmtId="1" fontId="8" fillId="20" borderId="48" xfId="3" applyNumberFormat="1" applyFont="1" applyFill="1" applyBorder="1" applyAlignment="1">
      <alignment horizontal="center" vertical="center" wrapText="1"/>
    </xf>
    <xf numFmtId="1" fontId="8" fillId="0" borderId="6" xfId="3" applyNumberFormat="1" applyFont="1" applyBorder="1" applyAlignment="1">
      <alignment horizontal="center" vertical="center" wrapText="1"/>
    </xf>
    <xf numFmtId="164" fontId="8" fillId="0" borderId="6" xfId="1" applyNumberFormat="1" applyFont="1" applyBorder="1" applyAlignment="1">
      <alignment horizontal="center" vertical="center"/>
    </xf>
    <xf numFmtId="9" fontId="8" fillId="0" borderId="6" xfId="2" applyFont="1" applyBorder="1" applyAlignment="1">
      <alignment horizontal="center" vertical="center"/>
    </xf>
    <xf numFmtId="9" fontId="8" fillId="0" borderId="10" xfId="2" applyFont="1" applyBorder="1" applyAlignment="1">
      <alignment horizontal="center" vertical="center"/>
    </xf>
    <xf numFmtId="164" fontId="8" fillId="0" borderId="39" xfId="1" applyNumberFormat="1" applyFont="1" applyFill="1" applyBorder="1" applyAlignment="1">
      <alignment horizontal="center" vertical="center"/>
    </xf>
    <xf numFmtId="164" fontId="8" fillId="0" borderId="23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1" fontId="8" fillId="20" borderId="0" xfId="3" applyNumberFormat="1" applyFont="1" applyFill="1" applyAlignment="1">
      <alignment horizontal="center" vertical="center" wrapText="1"/>
    </xf>
    <xf numFmtId="1" fontId="8" fillId="20" borderId="96" xfId="3" applyNumberFormat="1" applyFont="1" applyFill="1" applyBorder="1" applyAlignment="1">
      <alignment horizontal="center" vertical="center" wrapText="1"/>
    </xf>
    <xf numFmtId="1" fontId="8" fillId="20" borderId="10" xfId="3" applyNumberFormat="1" applyFont="1" applyFill="1" applyBorder="1" applyAlignment="1">
      <alignment horizontal="center" vertical="center" wrapText="1"/>
    </xf>
    <xf numFmtId="1" fontId="8" fillId="0" borderId="48" xfId="3" applyNumberFormat="1" applyFont="1" applyBorder="1" applyAlignment="1">
      <alignment horizontal="center" vertical="center" wrapText="1"/>
    </xf>
    <xf numFmtId="1" fontId="8" fillId="20" borderId="47" xfId="3" applyNumberFormat="1" applyFont="1" applyFill="1" applyBorder="1" applyAlignment="1">
      <alignment horizontal="center" vertical="center" wrapText="1"/>
    </xf>
    <xf numFmtId="164" fontId="8" fillId="0" borderId="6" xfId="1" applyNumberFormat="1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9" fontId="54" fillId="0" borderId="10" xfId="2" applyFont="1" applyFill="1" applyBorder="1" applyAlignment="1">
      <alignment horizontal="center" vertical="center"/>
    </xf>
    <xf numFmtId="1" fontId="8" fillId="0" borderId="0" xfId="3" applyNumberFormat="1" applyFont="1" applyAlignment="1">
      <alignment horizontal="center" vertical="center" wrapText="1"/>
    </xf>
    <xf numFmtId="9" fontId="8" fillId="0" borderId="10" xfId="2" applyFont="1" applyFill="1" applyBorder="1" applyAlignment="1">
      <alignment horizontal="center" vertical="center"/>
    </xf>
    <xf numFmtId="1" fontId="8" fillId="0" borderId="0" xfId="3" applyNumberFormat="1" applyFont="1" applyAlignment="1">
      <alignment vertical="center" wrapText="1"/>
    </xf>
    <xf numFmtId="0" fontId="8" fillId="0" borderId="1" xfId="5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5" xfId="3" applyNumberFormat="1" applyFont="1" applyBorder="1" applyAlignment="1">
      <alignment vertical="center" wrapText="1"/>
    </xf>
    <xf numFmtId="1" fontId="8" fillId="0" borderId="5" xfId="3" applyNumberFormat="1" applyFont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 vertical="center"/>
    </xf>
    <xf numFmtId="9" fontId="8" fillId="0" borderId="4" xfId="2" applyFont="1" applyBorder="1" applyAlignment="1">
      <alignment horizontal="center"/>
    </xf>
    <xf numFmtId="164" fontId="8" fillId="0" borderId="23" xfId="1" applyNumberFormat="1" applyFont="1" applyBorder="1" applyAlignment="1">
      <alignment horizontal="center"/>
    </xf>
    <xf numFmtId="0" fontId="4" fillId="0" borderId="10" xfId="0" applyFont="1" applyBorder="1"/>
    <xf numFmtId="49" fontId="4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9" fontId="4" fillId="0" borderId="10" xfId="2" applyFont="1" applyBorder="1" applyAlignment="1">
      <alignment horizontal="center"/>
    </xf>
    <xf numFmtId="164" fontId="4" fillId="0" borderId="34" xfId="1" applyNumberFormat="1" applyFont="1" applyBorder="1" applyAlignment="1">
      <alignment horizontal="center"/>
    </xf>
    <xf numFmtId="164" fontId="4" fillId="0" borderId="81" xfId="1" applyNumberFormat="1" applyFont="1" applyBorder="1" applyAlignment="1">
      <alignment horizontal="center"/>
    </xf>
    <xf numFmtId="164" fontId="0" fillId="0" borderId="35" xfId="1" applyNumberFormat="1" applyFont="1" applyBorder="1"/>
    <xf numFmtId="164" fontId="0" fillId="0" borderId="36" xfId="1" applyNumberFormat="1" applyFont="1" applyBorder="1"/>
    <xf numFmtId="0" fontId="4" fillId="14" borderId="58" xfId="0" applyFont="1" applyFill="1" applyBorder="1" applyAlignment="1">
      <alignment horizontal="center"/>
    </xf>
    <xf numFmtId="0" fontId="4" fillId="14" borderId="59" xfId="0" applyFont="1" applyFill="1" applyBorder="1" applyAlignment="1">
      <alignment horizontal="center"/>
    </xf>
    <xf numFmtId="49" fontId="4" fillId="14" borderId="59" xfId="0" applyNumberFormat="1" applyFont="1" applyFill="1" applyBorder="1" applyAlignment="1">
      <alignment horizontal="center"/>
    </xf>
    <xf numFmtId="1" fontId="4" fillId="14" borderId="59" xfId="0" applyNumberFormat="1" applyFont="1" applyFill="1" applyBorder="1" applyAlignment="1">
      <alignment horizontal="center"/>
    </xf>
    <xf numFmtId="1" fontId="50" fillId="14" borderId="59" xfId="0" applyNumberFormat="1" applyFont="1" applyFill="1" applyBorder="1" applyAlignment="1">
      <alignment horizontal="center"/>
    </xf>
    <xf numFmtId="164" fontId="4" fillId="14" borderId="59" xfId="1" applyNumberFormat="1" applyFont="1" applyFill="1" applyBorder="1" applyAlignment="1">
      <alignment horizontal="center"/>
    </xf>
    <xf numFmtId="164" fontId="4" fillId="14" borderId="80" xfId="1" applyNumberFormat="1" applyFont="1" applyFill="1" applyBorder="1" applyAlignment="1">
      <alignment horizontal="center"/>
    </xf>
    <xf numFmtId="9" fontId="4" fillId="14" borderId="93" xfId="0" applyNumberFormat="1" applyFont="1" applyFill="1" applyBorder="1" applyAlignment="1">
      <alignment horizontal="center"/>
    </xf>
    <xf numFmtId="164" fontId="4" fillId="14" borderId="39" xfId="1" applyNumberFormat="1" applyFont="1" applyFill="1" applyBorder="1" applyAlignment="1">
      <alignment horizontal="center"/>
    </xf>
    <xf numFmtId="164" fontId="4" fillId="14" borderId="23" xfId="1" applyNumberFormat="1" applyFont="1" applyFill="1" applyBorder="1" applyAlignment="1">
      <alignment horizontal="center"/>
    </xf>
    <xf numFmtId="0" fontId="4" fillId="14" borderId="63" xfId="0" applyFont="1" applyFill="1" applyBorder="1" applyAlignment="1">
      <alignment horizontal="center"/>
    </xf>
    <xf numFmtId="0" fontId="4" fillId="14" borderId="54" xfId="0" applyFont="1" applyFill="1" applyBorder="1" applyAlignment="1">
      <alignment horizontal="center"/>
    </xf>
    <xf numFmtId="49" fontId="4" fillId="14" borderId="54" xfId="0" applyNumberFormat="1" applyFont="1" applyFill="1" applyBorder="1" applyAlignment="1">
      <alignment horizontal="center"/>
    </xf>
    <xf numFmtId="1" fontId="4" fillId="14" borderId="54" xfId="0" applyNumberFormat="1" applyFont="1" applyFill="1" applyBorder="1" applyAlignment="1">
      <alignment horizontal="center"/>
    </xf>
    <xf numFmtId="1" fontId="5" fillId="14" borderId="54" xfId="0" applyNumberFormat="1" applyFont="1" applyFill="1" applyBorder="1" applyAlignment="1">
      <alignment horizontal="center"/>
    </xf>
    <xf numFmtId="164" fontId="4" fillId="14" borderId="54" xfId="1" applyNumberFormat="1" applyFont="1" applyFill="1" applyBorder="1" applyAlignment="1">
      <alignment horizontal="center"/>
    </xf>
    <xf numFmtId="164" fontId="4" fillId="14" borderId="55" xfId="1" applyNumberFormat="1" applyFont="1" applyFill="1" applyBorder="1" applyAlignment="1">
      <alignment horizontal="center"/>
    </xf>
    <xf numFmtId="44" fontId="5" fillId="14" borderId="75" xfId="0" applyNumberFormat="1" applyFont="1" applyFill="1" applyBorder="1" applyAlignment="1">
      <alignment horizontal="center"/>
    </xf>
    <xf numFmtId="164" fontId="4" fillId="14" borderId="29" xfId="1" applyNumberFormat="1" applyFont="1" applyFill="1" applyBorder="1" applyAlignment="1">
      <alignment horizontal="center"/>
    </xf>
    <xf numFmtId="164" fontId="4" fillId="14" borderId="30" xfId="1" applyNumberFormat="1" applyFont="1" applyFill="1" applyBorder="1" applyAlignment="1">
      <alignment horizontal="center"/>
    </xf>
    <xf numFmtId="164" fontId="0" fillId="14" borderId="31" xfId="1" applyNumberFormat="1" applyFont="1" applyFill="1" applyBorder="1"/>
    <xf numFmtId="164" fontId="0" fillId="14" borderId="32" xfId="1" applyNumberFormat="1" applyFont="1" applyFill="1" applyBorder="1"/>
    <xf numFmtId="0" fontId="2" fillId="0" borderId="40" xfId="1" applyNumberFormat="1" applyFont="1" applyBorder="1" applyAlignment="1">
      <alignment horizontal="center"/>
    </xf>
    <xf numFmtId="0" fontId="2" fillId="0" borderId="24" xfId="1" applyNumberFormat="1" applyFont="1" applyBorder="1" applyAlignment="1">
      <alignment horizontal="center"/>
    </xf>
    <xf numFmtId="164" fontId="2" fillId="0" borderId="0" xfId="1" applyNumberFormat="1" applyFont="1"/>
    <xf numFmtId="164" fontId="0" fillId="14" borderId="17" xfId="1" applyNumberFormat="1" applyFont="1" applyFill="1" applyBorder="1" applyAlignment="1">
      <alignment horizontal="center"/>
    </xf>
    <xf numFmtId="9" fontId="0" fillId="0" borderId="35" xfId="2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44" fontId="5" fillId="0" borderId="0" xfId="0" applyNumberFormat="1" applyFont="1" applyAlignment="1">
      <alignment horizontal="center"/>
    </xf>
    <xf numFmtId="9" fontId="54" fillId="0" borderId="10" xfId="2" applyFont="1" applyBorder="1" applyAlignment="1">
      <alignment horizontal="center" vertical="center"/>
    </xf>
    <xf numFmtId="9" fontId="4" fillId="14" borderId="79" xfId="0" applyNumberFormat="1" applyFont="1" applyFill="1" applyBorder="1" applyAlignment="1">
      <alignment horizontal="center"/>
    </xf>
    <xf numFmtId="44" fontId="5" fillId="14" borderId="28" xfId="0" applyNumberFormat="1" applyFont="1" applyFill="1" applyBorder="1" applyAlignment="1">
      <alignment horizontal="center"/>
    </xf>
    <xf numFmtId="164" fontId="0" fillId="14" borderId="30" xfId="1" applyNumberFormat="1" applyFont="1" applyFill="1" applyBorder="1"/>
    <xf numFmtId="1" fontId="2" fillId="0" borderId="40" xfId="1" applyNumberFormat="1" applyFont="1" applyBorder="1" applyAlignment="1">
      <alignment horizontal="center"/>
    </xf>
    <xf numFmtId="1" fontId="2" fillId="0" borderId="24" xfId="1" applyNumberFormat="1" applyFont="1" applyBorder="1" applyAlignment="1">
      <alignment horizontal="center"/>
    </xf>
    <xf numFmtId="49" fontId="7" fillId="0" borderId="0" xfId="0" applyNumberFormat="1" applyFont="1"/>
    <xf numFmtId="3" fontId="50" fillId="0" borderId="0" xfId="0" applyNumberFormat="1" applyFont="1" applyAlignment="1">
      <alignment horizontal="center"/>
    </xf>
    <xf numFmtId="0" fontId="5" fillId="17" borderId="19" xfId="3" applyFont="1" applyFill="1" applyBorder="1" applyAlignment="1">
      <alignment horizontal="center" vertical="center"/>
    </xf>
    <xf numFmtId="164" fontId="43" fillId="17" borderId="22" xfId="1" applyNumberFormat="1" applyFont="1" applyFill="1" applyBorder="1" applyAlignment="1">
      <alignment horizontal="center"/>
    </xf>
    <xf numFmtId="0" fontId="5" fillId="17" borderId="26" xfId="3" applyFont="1" applyFill="1" applyBorder="1" applyAlignment="1">
      <alignment horizontal="center" vertical="center"/>
    </xf>
    <xf numFmtId="171" fontId="5" fillId="17" borderId="26" xfId="0" applyNumberFormat="1" applyFont="1" applyFill="1" applyBorder="1" applyAlignment="1">
      <alignment horizontal="center" vertical="center" wrapText="1"/>
    </xf>
    <xf numFmtId="1" fontId="5" fillId="17" borderId="26" xfId="0" applyNumberFormat="1" applyFont="1" applyFill="1" applyBorder="1" applyAlignment="1">
      <alignment horizontal="center" vertical="center"/>
    </xf>
    <xf numFmtId="164" fontId="43" fillId="17" borderId="29" xfId="1" applyNumberFormat="1" applyFont="1" applyFill="1" applyBorder="1" applyAlignment="1">
      <alignment horizontal="center"/>
    </xf>
    <xf numFmtId="164" fontId="0" fillId="0" borderId="41" xfId="1" applyNumberFormat="1" applyFont="1" applyBorder="1"/>
    <xf numFmtId="164" fontId="0" fillId="0" borderId="42" xfId="1" applyNumberFormat="1" applyFont="1" applyBorder="1"/>
    <xf numFmtId="164" fontId="0" fillId="0" borderId="3" xfId="1" applyNumberFormat="1" applyFont="1" applyBorder="1"/>
    <xf numFmtId="0" fontId="4" fillId="17" borderId="58" xfId="0" applyFont="1" applyFill="1" applyBorder="1" applyAlignment="1">
      <alignment horizontal="center"/>
    </xf>
    <xf numFmtId="0" fontId="4" fillId="17" borderId="59" xfId="0" applyFont="1" applyFill="1" applyBorder="1" applyAlignment="1">
      <alignment horizontal="center"/>
    </xf>
    <xf numFmtId="49" fontId="4" fillId="17" borderId="59" xfId="0" applyNumberFormat="1" applyFont="1" applyFill="1" applyBorder="1" applyAlignment="1">
      <alignment horizontal="center"/>
    </xf>
    <xf numFmtId="1" fontId="4" fillId="17" borderId="59" xfId="0" applyNumberFormat="1" applyFont="1" applyFill="1" applyBorder="1" applyAlignment="1">
      <alignment horizontal="center"/>
    </xf>
    <xf numFmtId="1" fontId="50" fillId="17" borderId="59" xfId="0" applyNumberFormat="1" applyFont="1" applyFill="1" applyBorder="1" applyAlignment="1">
      <alignment horizontal="center"/>
    </xf>
    <xf numFmtId="164" fontId="4" fillId="17" borderId="59" xfId="1" applyNumberFormat="1" applyFont="1" applyFill="1" applyBorder="1" applyAlignment="1">
      <alignment horizontal="center"/>
    </xf>
    <xf numFmtId="164" fontId="4" fillId="17" borderId="80" xfId="1" applyNumberFormat="1" applyFont="1" applyFill="1" applyBorder="1" applyAlignment="1">
      <alignment horizontal="center"/>
    </xf>
    <xf numFmtId="9" fontId="4" fillId="17" borderId="93" xfId="0" applyNumberFormat="1" applyFont="1" applyFill="1" applyBorder="1" applyAlignment="1">
      <alignment horizontal="center"/>
    </xf>
    <xf numFmtId="164" fontId="4" fillId="17" borderId="39" xfId="1" applyNumberFormat="1" applyFont="1" applyFill="1" applyBorder="1" applyAlignment="1">
      <alignment horizontal="center"/>
    </xf>
    <xf numFmtId="164" fontId="4" fillId="17" borderId="23" xfId="1" applyNumberFormat="1" applyFont="1" applyFill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0" fontId="4" fillId="17" borderId="54" xfId="0" applyFont="1" applyFill="1" applyBorder="1" applyAlignment="1">
      <alignment horizontal="center"/>
    </xf>
    <xf numFmtId="49" fontId="4" fillId="17" borderId="54" xfId="0" applyNumberFormat="1" applyFont="1" applyFill="1" applyBorder="1" applyAlignment="1">
      <alignment horizontal="center"/>
    </xf>
    <xf numFmtId="1" fontId="4" fillId="17" borderId="54" xfId="0" applyNumberFormat="1" applyFont="1" applyFill="1" applyBorder="1" applyAlignment="1">
      <alignment horizontal="center"/>
    </xf>
    <xf numFmtId="1" fontId="5" fillId="17" borderId="54" xfId="0" applyNumberFormat="1" applyFont="1" applyFill="1" applyBorder="1" applyAlignment="1">
      <alignment horizontal="center"/>
    </xf>
    <xf numFmtId="164" fontId="4" fillId="17" borderId="54" xfId="1" applyNumberFormat="1" applyFont="1" applyFill="1" applyBorder="1" applyAlignment="1">
      <alignment horizontal="center"/>
    </xf>
    <xf numFmtId="164" fontId="4" fillId="17" borderId="55" xfId="1" applyNumberFormat="1" applyFont="1" applyFill="1" applyBorder="1" applyAlignment="1">
      <alignment horizontal="center"/>
    </xf>
    <xf numFmtId="44" fontId="5" fillId="17" borderId="68" xfId="0" applyNumberFormat="1" applyFont="1" applyFill="1" applyBorder="1" applyAlignment="1">
      <alignment horizontal="center"/>
    </xf>
    <xf numFmtId="164" fontId="4" fillId="17" borderId="29" xfId="1" applyNumberFormat="1" applyFont="1" applyFill="1" applyBorder="1" applyAlignment="1">
      <alignment horizontal="center"/>
    </xf>
    <xf numFmtId="164" fontId="4" fillId="17" borderId="30" xfId="1" applyNumberFormat="1" applyFont="1" applyFill="1" applyBorder="1" applyAlignment="1">
      <alignment horizontal="center"/>
    </xf>
    <xf numFmtId="164" fontId="0" fillId="17" borderId="31" xfId="1" applyNumberFormat="1" applyFont="1" applyFill="1" applyBorder="1"/>
    <xf numFmtId="164" fontId="0" fillId="17" borderId="32" xfId="1" applyNumberFormat="1" applyFont="1" applyFill="1" applyBorder="1"/>
    <xf numFmtId="164" fontId="43" fillId="2" borderId="22" xfId="1" applyNumberFormat="1" applyFont="1" applyFill="1" applyBorder="1" applyAlignment="1">
      <alignment horizontal="center"/>
    </xf>
    <xf numFmtId="171" fontId="5" fillId="2" borderId="26" xfId="0" applyNumberFormat="1" applyFont="1" applyFill="1" applyBorder="1" applyAlignment="1">
      <alignment horizontal="center" vertical="center" wrapText="1"/>
    </xf>
    <xf numFmtId="1" fontId="5" fillId="2" borderId="26" xfId="0" applyNumberFormat="1" applyFont="1" applyFill="1" applyBorder="1" applyAlignment="1">
      <alignment horizontal="center" vertical="center"/>
    </xf>
    <xf numFmtId="164" fontId="43" fillId="2" borderId="29" xfId="1" applyNumberFormat="1" applyFont="1" applyFill="1" applyBorder="1" applyAlignment="1">
      <alignment horizontal="center"/>
    </xf>
    <xf numFmtId="0" fontId="53" fillId="16" borderId="101" xfId="3" applyFont="1" applyFill="1" applyBorder="1" applyAlignment="1">
      <alignment horizontal="center" vertical="center" wrapText="1"/>
    </xf>
    <xf numFmtId="1" fontId="8" fillId="20" borderId="70" xfId="3" applyNumberFormat="1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49" fontId="4" fillId="2" borderId="59" xfId="0" applyNumberFormat="1" applyFont="1" applyFill="1" applyBorder="1" applyAlignment="1">
      <alignment horizontal="center"/>
    </xf>
    <xf numFmtId="1" fontId="4" fillId="2" borderId="59" xfId="0" applyNumberFormat="1" applyFont="1" applyFill="1" applyBorder="1" applyAlignment="1">
      <alignment horizontal="center"/>
    </xf>
    <xf numFmtId="1" fontId="50" fillId="2" borderId="59" xfId="0" applyNumberFormat="1" applyFont="1" applyFill="1" applyBorder="1" applyAlignment="1">
      <alignment horizontal="center"/>
    </xf>
    <xf numFmtId="164" fontId="4" fillId="2" borderId="59" xfId="1" applyNumberFormat="1" applyFont="1" applyFill="1" applyBorder="1" applyAlignment="1">
      <alignment horizontal="center"/>
    </xf>
    <xf numFmtId="164" fontId="4" fillId="2" borderId="80" xfId="1" applyNumberFormat="1" applyFont="1" applyFill="1" applyBorder="1" applyAlignment="1">
      <alignment horizontal="center"/>
    </xf>
    <xf numFmtId="9" fontId="4" fillId="2" borderId="93" xfId="0" applyNumberFormat="1" applyFont="1" applyFill="1" applyBorder="1" applyAlignment="1">
      <alignment horizontal="center"/>
    </xf>
    <xf numFmtId="164" fontId="4" fillId="2" borderId="39" xfId="1" applyNumberFormat="1" applyFont="1" applyFill="1" applyBorder="1" applyAlignment="1">
      <alignment horizontal="center"/>
    </xf>
    <xf numFmtId="164" fontId="4" fillId="2" borderId="23" xfId="1" applyNumberFormat="1" applyFont="1" applyFill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49" fontId="4" fillId="2" borderId="54" xfId="0" applyNumberFormat="1" applyFont="1" applyFill="1" applyBorder="1" applyAlignment="1">
      <alignment horizontal="center"/>
    </xf>
    <xf numFmtId="1" fontId="4" fillId="2" borderId="54" xfId="0" applyNumberFormat="1" applyFont="1" applyFill="1" applyBorder="1" applyAlignment="1">
      <alignment horizontal="center"/>
    </xf>
    <xf numFmtId="1" fontId="5" fillId="2" borderId="54" xfId="0" applyNumberFormat="1" applyFont="1" applyFill="1" applyBorder="1" applyAlignment="1">
      <alignment horizontal="center"/>
    </xf>
    <xf numFmtId="164" fontId="4" fillId="2" borderId="54" xfId="1" applyNumberFormat="1" applyFont="1" applyFill="1" applyBorder="1" applyAlignment="1">
      <alignment horizontal="center"/>
    </xf>
    <xf numFmtId="164" fontId="4" fillId="2" borderId="55" xfId="1" applyNumberFormat="1" applyFont="1" applyFill="1" applyBorder="1" applyAlignment="1">
      <alignment horizontal="center"/>
    </xf>
    <xf numFmtId="44" fontId="5" fillId="2" borderId="68" xfId="0" applyNumberFormat="1" applyFont="1" applyFill="1" applyBorder="1" applyAlignment="1">
      <alignment horizontal="center"/>
    </xf>
    <xf numFmtId="164" fontId="4" fillId="2" borderId="29" xfId="1" applyNumberFormat="1" applyFont="1" applyFill="1" applyBorder="1" applyAlignment="1">
      <alignment horizontal="center"/>
    </xf>
    <xf numFmtId="164" fontId="4" fillId="2" borderId="30" xfId="1" applyNumberFormat="1" applyFont="1" applyFill="1" applyBorder="1" applyAlignment="1">
      <alignment horizontal="center"/>
    </xf>
    <xf numFmtId="164" fontId="0" fillId="2" borderId="31" xfId="1" applyNumberFormat="1" applyFont="1" applyFill="1" applyBorder="1"/>
    <xf numFmtId="164" fontId="0" fillId="2" borderId="32" xfId="1" applyNumberFormat="1" applyFont="1" applyFill="1" applyBorder="1"/>
    <xf numFmtId="164" fontId="0" fillId="2" borderId="30" xfId="1" applyNumberFormat="1" applyFont="1" applyFill="1" applyBorder="1"/>
    <xf numFmtId="43" fontId="15" fillId="18" borderId="5" xfId="1" applyFont="1" applyFill="1" applyBorder="1"/>
    <xf numFmtId="9" fontId="0" fillId="0" borderId="0" xfId="0" applyNumberFormat="1"/>
    <xf numFmtId="0" fontId="55" fillId="0" borderId="0" xfId="0" applyFont="1" applyAlignment="1">
      <alignment horizontal="left"/>
    </xf>
    <xf numFmtId="164" fontId="56" fillId="14" borderId="24" xfId="1" applyNumberFormat="1" applyFont="1" applyFill="1" applyBorder="1" applyAlignment="1">
      <alignment horizontal="center" vertical="center"/>
    </xf>
    <xf numFmtId="164" fontId="57" fillId="2" borderId="58" xfId="1" applyNumberFormat="1" applyFont="1" applyFill="1" applyBorder="1"/>
    <xf numFmtId="164" fontId="57" fillId="2" borderId="58" xfId="1" applyNumberFormat="1" applyFont="1" applyFill="1" applyBorder="1" applyAlignment="1">
      <alignment horizontal="center"/>
    </xf>
    <xf numFmtId="164" fontId="57" fillId="2" borderId="59" xfId="1" applyNumberFormat="1" applyFont="1" applyFill="1" applyBorder="1" applyAlignment="1">
      <alignment horizontal="center"/>
    </xf>
    <xf numFmtId="164" fontId="57" fillId="2" borderId="92" xfId="1" applyNumberFormat="1" applyFont="1" applyFill="1" applyBorder="1" applyAlignment="1">
      <alignment horizontal="center"/>
    </xf>
    <xf numFmtId="164" fontId="57" fillId="2" borderId="19" xfId="1" applyNumberFormat="1" applyFont="1" applyFill="1" applyBorder="1" applyAlignment="1">
      <alignment horizontal="center"/>
    </xf>
    <xf numFmtId="164" fontId="57" fillId="2" borderId="20" xfId="1" applyNumberFormat="1" applyFont="1" applyFill="1" applyBorder="1" applyAlignment="1">
      <alignment horizontal="center"/>
    </xf>
    <xf numFmtId="164" fontId="57" fillId="2" borderId="60" xfId="1" applyNumberFormat="1" applyFont="1" applyFill="1" applyBorder="1" applyAlignment="1">
      <alignment horizontal="center"/>
    </xf>
    <xf numFmtId="9" fontId="30" fillId="0" borderId="10" xfId="2" applyFont="1" applyFill="1" applyBorder="1" applyAlignment="1">
      <alignment horizontal="center"/>
    </xf>
    <xf numFmtId="164" fontId="2" fillId="14" borderId="8" xfId="1" applyNumberFormat="1" applyFont="1" applyFill="1" applyBorder="1"/>
    <xf numFmtId="0" fontId="2" fillId="0" borderId="4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43" fontId="20" fillId="14" borderId="15" xfId="1" applyFont="1" applyFill="1" applyBorder="1"/>
    <xf numFmtId="164" fontId="20" fillId="14" borderId="17" xfId="1" applyNumberFormat="1" applyFont="1" applyFill="1" applyBorder="1"/>
    <xf numFmtId="164" fontId="56" fillId="14" borderId="39" xfId="1" applyNumberFormat="1" applyFont="1" applyFill="1" applyBorder="1" applyAlignment="1">
      <alignment horizontal="center" vertical="center"/>
    </xf>
    <xf numFmtId="164" fontId="57" fillId="2" borderId="80" xfId="1" applyNumberFormat="1" applyFont="1" applyFill="1" applyBorder="1" applyAlignment="1">
      <alignment horizontal="center"/>
    </xf>
    <xf numFmtId="9" fontId="58" fillId="0" borderId="10" xfId="2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164" fontId="0" fillId="14" borderId="9" xfId="1" applyNumberFormat="1" applyFont="1" applyFill="1" applyBorder="1"/>
    <xf numFmtId="164" fontId="0" fillId="14" borderId="0" xfId="1" applyNumberFormat="1" applyFont="1" applyFill="1"/>
    <xf numFmtId="0" fontId="2" fillId="0" borderId="37" xfId="0" applyFont="1" applyBorder="1" applyAlignment="1">
      <alignment horizontal="left"/>
    </xf>
    <xf numFmtId="164" fontId="56" fillId="17" borderId="22" xfId="1" applyNumberFormat="1" applyFont="1" applyFill="1" applyBorder="1" applyAlignment="1">
      <alignment horizontal="center" vertical="center"/>
    </xf>
    <xf numFmtId="164" fontId="56" fillId="17" borderId="29" xfId="1" applyNumberFormat="1" applyFont="1" applyFill="1" applyBorder="1" applyAlignment="1">
      <alignment horizontal="center" vertical="center"/>
    </xf>
    <xf numFmtId="164" fontId="57" fillId="2" borderId="34" xfId="1" applyNumberFormat="1" applyFont="1" applyFill="1" applyBorder="1"/>
    <xf numFmtId="164" fontId="57" fillId="2" borderId="81" xfId="1" applyNumberFormat="1" applyFont="1" applyFill="1" applyBorder="1" applyAlignment="1">
      <alignment horizontal="center"/>
    </xf>
    <xf numFmtId="164" fontId="57" fillId="2" borderId="13" xfId="1" applyNumberFormat="1" applyFont="1" applyFill="1" applyBorder="1" applyAlignment="1">
      <alignment horizontal="center"/>
    </xf>
    <xf numFmtId="164" fontId="57" fillId="2" borderId="36" xfId="1" applyNumberFormat="1" applyFont="1" applyFill="1" applyBorder="1" applyAlignment="1">
      <alignment horizontal="center"/>
    </xf>
    <xf numFmtId="164" fontId="57" fillId="2" borderId="35" xfId="1" applyNumberFormat="1" applyFont="1" applyFill="1" applyBorder="1" applyAlignment="1">
      <alignment horizontal="center"/>
    </xf>
    <xf numFmtId="164" fontId="2" fillId="17" borderId="43" xfId="1" applyNumberFormat="1" applyFont="1" applyFill="1" applyBorder="1"/>
    <xf numFmtId="164" fontId="0" fillId="17" borderId="0" xfId="1" applyNumberFormat="1" applyFont="1" applyFill="1"/>
    <xf numFmtId="43" fontId="20" fillId="17" borderId="15" xfId="1" applyFont="1" applyFill="1" applyBorder="1"/>
    <xf numFmtId="164" fontId="20" fillId="17" borderId="17" xfId="1" applyNumberFormat="1" applyFont="1" applyFill="1" applyBorder="1"/>
    <xf numFmtId="164" fontId="56" fillId="17" borderId="67" xfId="1" applyNumberFormat="1" applyFont="1" applyFill="1" applyBorder="1" applyAlignment="1">
      <alignment horizontal="center" vertical="center"/>
    </xf>
    <xf numFmtId="164" fontId="56" fillId="17" borderId="30" xfId="1" applyNumberFormat="1" applyFont="1" applyFill="1" applyBorder="1" applyAlignment="1">
      <alignment horizontal="center" vertical="center"/>
    </xf>
    <xf numFmtId="164" fontId="2" fillId="17" borderId="8" xfId="1" applyNumberFormat="1" applyFont="1" applyFill="1" applyBorder="1"/>
    <xf numFmtId="164" fontId="56" fillId="2" borderId="22" xfId="1" applyNumberFormat="1" applyFont="1" applyFill="1" applyBorder="1" applyAlignment="1">
      <alignment horizontal="center" vertical="center"/>
    </xf>
    <xf numFmtId="164" fontId="56" fillId="2" borderId="39" xfId="1" applyNumberFormat="1" applyFont="1" applyFill="1" applyBorder="1" applyAlignment="1">
      <alignment horizontal="center" vertical="center"/>
    </xf>
    <xf numFmtId="43" fontId="0" fillId="0" borderId="81" xfId="1" applyFont="1" applyBorder="1"/>
    <xf numFmtId="164" fontId="2" fillId="2" borderId="23" xfId="1" applyNumberFormat="1" applyFont="1" applyFill="1" applyBorder="1"/>
    <xf numFmtId="43" fontId="20" fillId="2" borderId="15" xfId="1" applyFont="1" applyFill="1" applyBorder="1"/>
    <xf numFmtId="164" fontId="20" fillId="2" borderId="17" xfId="1" applyNumberFormat="1" applyFont="1" applyFill="1" applyBorder="1"/>
    <xf numFmtId="164" fontId="20" fillId="2" borderId="4" xfId="1" applyNumberFormat="1" applyFont="1" applyFill="1" applyBorder="1" applyAlignment="1">
      <alignment horizontal="center"/>
    </xf>
    <xf numFmtId="164" fontId="20" fillId="2" borderId="5" xfId="1" applyNumberFormat="1" applyFont="1" applyFill="1" applyBorder="1" applyAlignment="1">
      <alignment horizontal="center"/>
    </xf>
    <xf numFmtId="164" fontId="20" fillId="2" borderId="2" xfId="1" applyNumberFormat="1" applyFont="1" applyFill="1" applyBorder="1" applyAlignment="1">
      <alignment horizontal="center"/>
    </xf>
    <xf numFmtId="164" fontId="20" fillId="2" borderId="1" xfId="1" applyNumberFormat="1" applyFont="1" applyFill="1" applyBorder="1" applyAlignment="1">
      <alignment horizontal="center"/>
    </xf>
    <xf numFmtId="43" fontId="15" fillId="18" borderId="4" xfId="1" applyFont="1" applyFill="1" applyBorder="1"/>
    <xf numFmtId="43" fontId="15" fillId="18" borderId="2" xfId="1" applyFont="1" applyFill="1" applyBorder="1"/>
    <xf numFmtId="0" fontId="20" fillId="0" borderId="0" xfId="0" applyFont="1"/>
    <xf numFmtId="164" fontId="56" fillId="14" borderId="22" xfId="1" applyNumberFormat="1" applyFont="1" applyFill="1" applyBorder="1" applyAlignment="1">
      <alignment horizontal="center" vertical="center"/>
    </xf>
    <xf numFmtId="0" fontId="57" fillId="0" borderId="0" xfId="0" applyFont="1"/>
    <xf numFmtId="171" fontId="56" fillId="14" borderId="26" xfId="0" applyNumberFormat="1" applyFont="1" applyFill="1" applyBorder="1" applyAlignment="1">
      <alignment horizontal="center" vertical="center" wrapText="1"/>
    </xf>
    <xf numFmtId="1" fontId="56" fillId="14" borderId="26" xfId="0" applyNumberFormat="1" applyFont="1" applyFill="1" applyBorder="1" applyAlignment="1">
      <alignment horizontal="center" vertical="center"/>
    </xf>
    <xf numFmtId="164" fontId="56" fillId="14" borderId="29" xfId="1" applyNumberFormat="1" applyFont="1" applyFill="1" applyBorder="1" applyAlignment="1">
      <alignment horizontal="center" vertical="center"/>
    </xf>
    <xf numFmtId="164" fontId="57" fillId="2" borderId="61" xfId="1" applyNumberFormat="1" applyFont="1" applyFill="1" applyBorder="1"/>
    <xf numFmtId="164" fontId="0" fillId="14" borderId="42" xfId="1" applyNumberFormat="1" applyFont="1" applyFill="1" applyBorder="1"/>
    <xf numFmtId="164" fontId="0" fillId="0" borderId="34" xfId="1" applyNumberFormat="1" applyFont="1" applyBorder="1"/>
    <xf numFmtId="43" fontId="20" fillId="0" borderId="0" xfId="1" applyFont="1" applyFill="1" applyBorder="1"/>
    <xf numFmtId="164" fontId="20" fillId="0" borderId="0" xfId="1" applyNumberFormat="1" applyFont="1" applyFill="1" applyBorder="1"/>
    <xf numFmtId="171" fontId="56" fillId="17" borderId="26" xfId="0" applyNumberFormat="1" applyFont="1" applyFill="1" applyBorder="1" applyAlignment="1">
      <alignment horizontal="center" vertical="center" wrapText="1"/>
    </xf>
    <xf numFmtId="1" fontId="56" fillId="17" borderId="26" xfId="0" applyNumberFormat="1" applyFont="1" applyFill="1" applyBorder="1" applyAlignment="1">
      <alignment horizontal="center" vertical="center"/>
    </xf>
    <xf numFmtId="164" fontId="0" fillId="17" borderId="6" xfId="1" applyNumberFormat="1" applyFont="1" applyFill="1" applyBorder="1"/>
    <xf numFmtId="164" fontId="56" fillId="2" borderId="29" xfId="1" applyNumberFormat="1" applyFont="1" applyFill="1" applyBorder="1" applyAlignment="1">
      <alignment horizontal="center" vertical="center"/>
    </xf>
    <xf numFmtId="0" fontId="61" fillId="0" borderId="0" xfId="0" applyFont="1"/>
    <xf numFmtId="43" fontId="20" fillId="0" borderId="0" xfId="1" applyFont="1"/>
    <xf numFmtId="9" fontId="20" fillId="0" borderId="0" xfId="2" applyFont="1" applyAlignment="1">
      <alignment horizontal="center"/>
    </xf>
    <xf numFmtId="3" fontId="20" fillId="0" borderId="0" xfId="0" applyNumberFormat="1" applyFont="1" applyAlignment="1">
      <alignment horizontal="center"/>
    </xf>
    <xf numFmtId="9" fontId="62" fillId="0" borderId="0" xfId="2" applyFont="1" applyAlignment="1">
      <alignment horizontal="right"/>
    </xf>
    <xf numFmtId="0" fontId="62" fillId="0" borderId="0" xfId="0" applyFont="1" applyAlignment="1">
      <alignment horizontal="left"/>
    </xf>
    <xf numFmtId="43" fontId="20" fillId="0" borderId="0" xfId="1" applyFont="1" applyAlignment="1">
      <alignment horizontal="center"/>
    </xf>
    <xf numFmtId="0" fontId="20" fillId="2" borderId="1" xfId="0" applyFont="1" applyFill="1" applyBorder="1"/>
    <xf numFmtId="166" fontId="20" fillId="2" borderId="2" xfId="1" applyNumberFormat="1" applyFont="1" applyFill="1" applyBorder="1" applyAlignment="1">
      <alignment horizontal="center"/>
    </xf>
    <xf numFmtId="9" fontId="62" fillId="0" borderId="0" xfId="2" applyFont="1" applyAlignment="1">
      <alignment horizontal="left"/>
    </xf>
    <xf numFmtId="0" fontId="62" fillId="0" borderId="0" xfId="0" applyFont="1" applyAlignment="1">
      <alignment horizontal="center"/>
    </xf>
    <xf numFmtId="0" fontId="63" fillId="12" borderId="1" xfId="0" applyFont="1" applyFill="1" applyBorder="1"/>
    <xf numFmtId="166" fontId="63" fillId="12" borderId="2" xfId="1" applyNumberFormat="1" applyFont="1" applyFill="1" applyBorder="1" applyAlignment="1">
      <alignment horizontal="center"/>
    </xf>
    <xf numFmtId="9" fontId="62" fillId="0" borderId="0" xfId="0" applyNumberFormat="1" applyFont="1" applyAlignment="1">
      <alignment horizontal="left"/>
    </xf>
    <xf numFmtId="0" fontId="64" fillId="0" borderId="0" xfId="0" applyFont="1"/>
    <xf numFmtId="3" fontId="64" fillId="0" borderId="0" xfId="0" applyNumberFormat="1" applyFont="1" applyAlignment="1">
      <alignment horizontal="center"/>
    </xf>
    <xf numFmtId="0" fontId="65" fillId="0" borderId="0" xfId="0" applyFont="1"/>
    <xf numFmtId="0" fontId="20" fillId="2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9" fontId="20" fillId="0" borderId="1" xfId="2" applyFont="1" applyBorder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9" fontId="20" fillId="0" borderId="0" xfId="2" applyFont="1"/>
    <xf numFmtId="9" fontId="20" fillId="0" borderId="0" xfId="0" applyNumberFormat="1" applyFont="1" applyAlignment="1">
      <alignment horizontal="center"/>
    </xf>
    <xf numFmtId="9" fontId="20" fillId="0" borderId="0" xfId="0" applyNumberFormat="1" applyFont="1"/>
    <xf numFmtId="3" fontId="20" fillId="0" borderId="0" xfId="0" applyNumberFormat="1" applyFont="1"/>
    <xf numFmtId="167" fontId="20" fillId="0" borderId="0" xfId="1" applyNumberFormat="1" applyFont="1"/>
    <xf numFmtId="164" fontId="20" fillId="0" borderId="0" xfId="1" applyNumberFormat="1" applyFont="1"/>
    <xf numFmtId="164" fontId="66" fillId="14" borderId="22" xfId="1" applyNumberFormat="1" applyFont="1" applyFill="1" applyBorder="1" applyAlignment="1">
      <alignment horizontal="center" vertical="center"/>
    </xf>
    <xf numFmtId="164" fontId="66" fillId="14" borderId="22" xfId="1" applyNumberFormat="1" applyFont="1" applyFill="1" applyBorder="1" applyAlignment="1">
      <alignment horizontal="center"/>
    </xf>
    <xf numFmtId="0" fontId="67" fillId="0" borderId="0" xfId="0" applyFont="1"/>
    <xf numFmtId="171" fontId="66" fillId="14" borderId="26" xfId="0" applyNumberFormat="1" applyFont="1" applyFill="1" applyBorder="1" applyAlignment="1">
      <alignment horizontal="center" vertical="center" wrapText="1"/>
    </xf>
    <xf numFmtId="1" fontId="66" fillId="14" borderId="26" xfId="0" applyNumberFormat="1" applyFont="1" applyFill="1" applyBorder="1" applyAlignment="1">
      <alignment horizontal="center" vertical="center"/>
    </xf>
    <xf numFmtId="164" fontId="66" fillId="14" borderId="29" xfId="1" applyNumberFormat="1" applyFont="1" applyFill="1" applyBorder="1" applyAlignment="1">
      <alignment horizontal="center" vertical="center"/>
    </xf>
    <xf numFmtId="164" fontId="66" fillId="14" borderId="29" xfId="1" applyNumberFormat="1" applyFont="1" applyFill="1" applyBorder="1" applyAlignment="1">
      <alignment horizontal="center"/>
    </xf>
    <xf numFmtId="0" fontId="20" fillId="0" borderId="42" xfId="0" applyFont="1" applyBorder="1"/>
    <xf numFmtId="0" fontId="20" fillId="0" borderId="42" xfId="0" applyFont="1" applyBorder="1" applyAlignment="1">
      <alignment horizontal="center"/>
    </xf>
    <xf numFmtId="49" fontId="20" fillId="0" borderId="42" xfId="0" applyNumberFormat="1" applyFont="1" applyBorder="1" applyAlignment="1">
      <alignment horizontal="center"/>
    </xf>
    <xf numFmtId="0" fontId="20" fillId="0" borderId="7" xfId="0" applyFont="1" applyBorder="1"/>
    <xf numFmtId="0" fontId="20" fillId="0" borderId="8" xfId="0" applyFont="1" applyBorder="1"/>
    <xf numFmtId="0" fontId="20" fillId="0" borderId="9" xfId="0" applyFont="1" applyBorder="1"/>
    <xf numFmtId="0" fontId="20" fillId="0" borderId="9" xfId="0" applyFont="1" applyBorder="1" applyAlignment="1">
      <alignment horizontal="center"/>
    </xf>
    <xf numFmtId="43" fontId="20" fillId="0" borderId="42" xfId="1" applyFont="1" applyBorder="1"/>
    <xf numFmtId="9" fontId="20" fillId="0" borderId="42" xfId="2" applyFont="1" applyBorder="1" applyAlignment="1">
      <alignment horizontal="center"/>
    </xf>
    <xf numFmtId="43" fontId="20" fillId="0" borderId="7" xfId="1" applyFont="1" applyBorder="1"/>
    <xf numFmtId="9" fontId="68" fillId="0" borderId="84" xfId="2" applyFont="1" applyBorder="1" applyAlignment="1">
      <alignment horizontal="center"/>
    </xf>
    <xf numFmtId="9" fontId="68" fillId="0" borderId="85" xfId="2" applyFont="1" applyBorder="1" applyAlignment="1">
      <alignment horizontal="center"/>
    </xf>
    <xf numFmtId="43" fontId="20" fillId="0" borderId="85" xfId="1" applyFont="1" applyBorder="1"/>
    <xf numFmtId="0" fontId="20" fillId="0" borderId="24" xfId="0" applyFont="1" applyBorder="1"/>
    <xf numFmtId="0" fontId="20" fillId="0" borderId="40" xfId="0" applyFont="1" applyBorder="1"/>
    <xf numFmtId="0" fontId="20" fillId="0" borderId="74" xfId="0" applyFont="1" applyBorder="1"/>
    <xf numFmtId="0" fontId="20" fillId="0" borderId="11" xfId="0" applyFont="1" applyBorder="1"/>
    <xf numFmtId="0" fontId="20" fillId="0" borderId="6" xfId="0" applyFont="1" applyBorder="1"/>
    <xf numFmtId="49" fontId="20" fillId="0" borderId="6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1" xfId="0" applyFont="1" applyBorder="1" applyAlignment="1">
      <alignment horizontal="center"/>
    </xf>
    <xf numFmtId="164" fontId="20" fillId="0" borderId="6" xfId="1" applyNumberFormat="1" applyFont="1" applyFill="1" applyBorder="1"/>
    <xf numFmtId="9" fontId="20" fillId="0" borderId="6" xfId="2" applyFont="1" applyFill="1" applyBorder="1" applyAlignment="1">
      <alignment horizontal="center"/>
    </xf>
    <xf numFmtId="164" fontId="20" fillId="0" borderId="10" xfId="1" applyNumberFormat="1" applyFont="1" applyFill="1" applyBorder="1"/>
    <xf numFmtId="9" fontId="69" fillId="0" borderId="39" xfId="2" applyFont="1" applyFill="1" applyBorder="1" applyAlignment="1">
      <alignment horizontal="center"/>
    </xf>
    <xf numFmtId="9" fontId="69" fillId="0" borderId="23" xfId="2" applyFont="1" applyFill="1" applyBorder="1" applyAlignment="1">
      <alignment horizontal="center"/>
    </xf>
    <xf numFmtId="164" fontId="20" fillId="0" borderId="23" xfId="1" applyNumberFormat="1" applyFont="1" applyFill="1" applyBorder="1"/>
    <xf numFmtId="164" fontId="20" fillId="0" borderId="0" xfId="0" applyNumberFormat="1" applyFont="1"/>
    <xf numFmtId="164" fontId="20" fillId="0" borderId="24" xfId="0" applyNumberFormat="1" applyFont="1" applyBorder="1"/>
    <xf numFmtId="164" fontId="20" fillId="0" borderId="40" xfId="0" applyNumberFormat="1" applyFont="1" applyBorder="1"/>
    <xf numFmtId="164" fontId="20" fillId="0" borderId="74" xfId="0" applyNumberFormat="1" applyFont="1" applyBorder="1"/>
    <xf numFmtId="43" fontId="20" fillId="0" borderId="6" xfId="1" applyFont="1" applyBorder="1"/>
    <xf numFmtId="9" fontId="20" fillId="0" borderId="6" xfId="2" applyFont="1" applyBorder="1" applyAlignment="1">
      <alignment horizontal="center"/>
    </xf>
    <xf numFmtId="43" fontId="20" fillId="0" borderId="10" xfId="1" applyFont="1" applyBorder="1"/>
    <xf numFmtId="9" fontId="69" fillId="0" borderId="39" xfId="2" applyFont="1" applyBorder="1" applyAlignment="1">
      <alignment horizontal="center"/>
    </xf>
    <xf numFmtId="164" fontId="68" fillId="0" borderId="23" xfId="1" applyNumberFormat="1" applyFont="1" applyBorder="1" applyAlignment="1">
      <alignment horizontal="center"/>
    </xf>
    <xf numFmtId="164" fontId="20" fillId="0" borderId="23" xfId="1" applyNumberFormat="1" applyFont="1" applyBorder="1"/>
    <xf numFmtId="43" fontId="20" fillId="0" borderId="74" xfId="1" applyFont="1" applyBorder="1"/>
    <xf numFmtId="9" fontId="68" fillId="0" borderId="39" xfId="2" applyFont="1" applyBorder="1" applyAlignment="1">
      <alignment horizontal="center"/>
    </xf>
    <xf numFmtId="164" fontId="20" fillId="0" borderId="11" xfId="0" applyNumberFormat="1" applyFont="1" applyBorder="1"/>
    <xf numFmtId="9" fontId="70" fillId="0" borderId="39" xfId="2" applyFont="1" applyBorder="1" applyAlignment="1">
      <alignment horizontal="center"/>
    </xf>
    <xf numFmtId="164" fontId="20" fillId="0" borderId="6" xfId="0" applyNumberFormat="1" applyFont="1" applyBorder="1"/>
    <xf numFmtId="43" fontId="20" fillId="0" borderId="11" xfId="1" applyFont="1" applyBorder="1"/>
    <xf numFmtId="9" fontId="20" fillId="0" borderId="39" xfId="2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43" fontId="20" fillId="0" borderId="3" xfId="1" applyFont="1" applyBorder="1"/>
    <xf numFmtId="9" fontId="20" fillId="0" borderId="3" xfId="2" applyFont="1" applyBorder="1" applyAlignment="1">
      <alignment horizontal="center"/>
    </xf>
    <xf numFmtId="43" fontId="20" fillId="0" borderId="14" xfId="1" applyFont="1" applyBorder="1"/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49" fontId="20" fillId="0" borderId="13" xfId="0" applyNumberFormat="1" applyFont="1" applyBorder="1" applyAlignment="1">
      <alignment horizontal="center"/>
    </xf>
    <xf numFmtId="43" fontId="20" fillId="0" borderId="13" xfId="1" applyFont="1" applyBorder="1"/>
    <xf numFmtId="9" fontId="20" fillId="0" borderId="13" xfId="2" applyFont="1" applyBorder="1" applyAlignment="1">
      <alignment horizontal="center"/>
    </xf>
    <xf numFmtId="43" fontId="20" fillId="0" borderId="1" xfId="1" applyFont="1" applyBorder="1"/>
    <xf numFmtId="43" fontId="20" fillId="0" borderId="5" xfId="1" applyFont="1" applyBorder="1"/>
    <xf numFmtId="9" fontId="20" fillId="0" borderId="102" xfId="2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49" fontId="20" fillId="0" borderId="5" xfId="0" applyNumberFormat="1" applyFont="1" applyBorder="1" applyAlignment="1">
      <alignment horizontal="center"/>
    </xf>
    <xf numFmtId="0" fontId="20" fillId="0" borderId="5" xfId="0" applyFont="1" applyBorder="1"/>
    <xf numFmtId="9" fontId="20" fillId="0" borderId="5" xfId="2" applyFont="1" applyBorder="1" applyAlignment="1">
      <alignment horizontal="center"/>
    </xf>
    <xf numFmtId="43" fontId="20" fillId="0" borderId="2" xfId="1" applyFont="1" applyBorder="1"/>
    <xf numFmtId="43" fontId="20" fillId="0" borderId="4" xfId="1" applyFont="1" applyBorder="1"/>
    <xf numFmtId="164" fontId="68" fillId="0" borderId="34" xfId="1" applyNumberFormat="1" applyFont="1" applyBorder="1" applyAlignment="1">
      <alignment horizontal="center"/>
    </xf>
    <xf numFmtId="43" fontId="20" fillId="0" borderId="81" xfId="1" applyFont="1" applyBorder="1"/>
    <xf numFmtId="0" fontId="20" fillId="0" borderId="36" xfId="0" applyFont="1" applyBorder="1"/>
    <xf numFmtId="0" fontId="20" fillId="0" borderId="35" xfId="0" applyFont="1" applyBorder="1"/>
    <xf numFmtId="0" fontId="20" fillId="0" borderId="69" xfId="0" applyFont="1" applyBorder="1"/>
    <xf numFmtId="0" fontId="20" fillId="0" borderId="3" xfId="0" applyFont="1" applyBorder="1"/>
    <xf numFmtId="0" fontId="20" fillId="14" borderId="58" xfId="0" applyFont="1" applyFill="1" applyBorder="1" applyAlignment="1">
      <alignment horizontal="center"/>
    </xf>
    <xf numFmtId="0" fontId="20" fillId="14" borderId="59" xfId="0" applyFont="1" applyFill="1" applyBorder="1" applyAlignment="1">
      <alignment horizontal="center"/>
    </xf>
    <xf numFmtId="49" fontId="20" fillId="14" borderId="59" xfId="0" applyNumberFormat="1" applyFont="1" applyFill="1" applyBorder="1" applyAlignment="1">
      <alignment horizontal="center"/>
    </xf>
    <xf numFmtId="43" fontId="20" fillId="14" borderId="59" xfId="1" applyFont="1" applyFill="1" applyBorder="1"/>
    <xf numFmtId="9" fontId="20" fillId="14" borderId="59" xfId="2" applyFont="1" applyFill="1" applyBorder="1" applyAlignment="1">
      <alignment horizontal="center"/>
    </xf>
    <xf numFmtId="164" fontId="20" fillId="14" borderId="60" xfId="1" applyNumberFormat="1" applyFont="1" applyFill="1" applyBorder="1"/>
    <xf numFmtId="164" fontId="20" fillId="14" borderId="5" xfId="1" applyNumberFormat="1" applyFont="1" applyFill="1" applyBorder="1"/>
    <xf numFmtId="9" fontId="20" fillId="14" borderId="102" xfId="2" applyFont="1" applyFill="1" applyBorder="1" applyAlignment="1">
      <alignment horizontal="center"/>
    </xf>
    <xf numFmtId="164" fontId="68" fillId="14" borderId="23" xfId="1" applyNumberFormat="1" applyFont="1" applyFill="1" applyBorder="1" applyAlignment="1">
      <alignment horizontal="center"/>
    </xf>
    <xf numFmtId="164" fontId="20" fillId="14" borderId="23" xfId="1" applyNumberFormat="1" applyFont="1" applyFill="1" applyBorder="1"/>
    <xf numFmtId="164" fontId="20" fillId="14" borderId="0" xfId="1" applyNumberFormat="1" applyFont="1" applyFill="1" applyBorder="1"/>
    <xf numFmtId="164" fontId="20" fillId="14" borderId="24" xfId="1" applyNumberFormat="1" applyFont="1" applyFill="1" applyBorder="1"/>
    <xf numFmtId="164" fontId="20" fillId="14" borderId="74" xfId="1" applyNumberFormat="1" applyFont="1" applyFill="1" applyBorder="1"/>
    <xf numFmtId="164" fontId="20" fillId="14" borderId="40" xfId="1" applyNumberFormat="1" applyFont="1" applyFill="1" applyBorder="1"/>
    <xf numFmtId="164" fontId="20" fillId="14" borderId="11" xfId="1" applyNumberFormat="1" applyFont="1" applyFill="1" applyBorder="1"/>
    <xf numFmtId="164" fontId="20" fillId="14" borderId="6" xfId="1" applyNumberFormat="1" applyFont="1" applyFill="1" applyBorder="1"/>
    <xf numFmtId="0" fontId="20" fillId="14" borderId="63" xfId="0" applyFont="1" applyFill="1" applyBorder="1" applyAlignment="1">
      <alignment horizontal="center"/>
    </xf>
    <xf numFmtId="0" fontId="20" fillId="14" borderId="54" xfId="0" applyFont="1" applyFill="1" applyBorder="1" applyAlignment="1">
      <alignment horizontal="center"/>
    </xf>
    <xf numFmtId="49" fontId="20" fillId="14" borderId="54" xfId="0" applyNumberFormat="1" applyFont="1" applyFill="1" applyBorder="1" applyAlignment="1">
      <alignment horizontal="center"/>
    </xf>
    <xf numFmtId="43" fontId="20" fillId="14" borderId="54" xfId="1" applyFont="1" applyFill="1" applyBorder="1"/>
    <xf numFmtId="9" fontId="20" fillId="14" borderId="54" xfId="2" applyFont="1" applyFill="1" applyBorder="1" applyAlignment="1">
      <alignment horizontal="center"/>
    </xf>
    <xf numFmtId="43" fontId="20" fillId="14" borderId="64" xfId="1" applyFont="1" applyFill="1" applyBorder="1"/>
    <xf numFmtId="43" fontId="20" fillId="14" borderId="5" xfId="1" applyFont="1" applyFill="1" applyBorder="1"/>
    <xf numFmtId="9" fontId="20" fillId="14" borderId="57" xfId="2" applyFont="1" applyFill="1" applyBorder="1" applyAlignment="1">
      <alignment horizontal="center"/>
    </xf>
    <xf numFmtId="164" fontId="68" fillId="14" borderId="30" xfId="1" applyNumberFormat="1" applyFont="1" applyFill="1" applyBorder="1" applyAlignment="1">
      <alignment horizontal="center"/>
    </xf>
    <xf numFmtId="164" fontId="20" fillId="14" borderId="30" xfId="1" applyNumberFormat="1" applyFont="1" applyFill="1" applyBorder="1"/>
    <xf numFmtId="9" fontId="20" fillId="14" borderId="31" xfId="2" applyFont="1" applyFill="1" applyBorder="1" applyAlignment="1">
      <alignment horizontal="center"/>
    </xf>
    <xf numFmtId="9" fontId="20" fillId="14" borderId="32" xfId="2" applyFont="1" applyFill="1" applyBorder="1" applyAlignment="1">
      <alignment horizontal="center"/>
    </xf>
    <xf numFmtId="9" fontId="20" fillId="14" borderId="30" xfId="2" applyFont="1" applyFill="1" applyBorder="1" applyAlignment="1">
      <alignment horizontal="center"/>
    </xf>
    <xf numFmtId="9" fontId="20" fillId="14" borderId="68" xfId="2" applyFont="1" applyFill="1" applyBorder="1" applyAlignment="1">
      <alignment horizontal="center"/>
    </xf>
    <xf numFmtId="9" fontId="20" fillId="14" borderId="25" xfId="2" applyFont="1" applyFill="1" applyBorder="1" applyAlignment="1">
      <alignment horizontal="center"/>
    </xf>
    <xf numFmtId="0" fontId="65" fillId="14" borderId="83" xfId="0" applyFont="1" applyFill="1" applyBorder="1" applyAlignment="1">
      <alignment horizontal="left"/>
    </xf>
    <xf numFmtId="0" fontId="20" fillId="14" borderId="26" xfId="0" applyFont="1" applyFill="1" applyBorder="1"/>
    <xf numFmtId="0" fontId="20" fillId="14" borderId="83" xfId="0" applyFont="1" applyFill="1" applyBorder="1"/>
    <xf numFmtId="0" fontId="20" fillId="14" borderId="32" xfId="0" applyFont="1" applyFill="1" applyBorder="1"/>
    <xf numFmtId="0" fontId="20" fillId="0" borderId="12" xfId="0" applyFont="1" applyBorder="1"/>
    <xf numFmtId="9" fontId="20" fillId="0" borderId="14" xfId="2" applyFont="1" applyBorder="1" applyAlignment="1">
      <alignment horizontal="center"/>
    </xf>
    <xf numFmtId="9" fontId="20" fillId="0" borderId="0" xfId="2" applyFont="1" applyBorder="1" applyAlignment="1">
      <alignment horizontal="center"/>
    </xf>
    <xf numFmtId="43" fontId="20" fillId="0" borderId="0" xfId="0" applyNumberFormat="1" applyFont="1"/>
    <xf numFmtId="0" fontId="65" fillId="0" borderId="19" xfId="2" applyNumberFormat="1" applyFont="1" applyBorder="1" applyAlignment="1">
      <alignment horizontal="center"/>
    </xf>
    <xf numFmtId="0" fontId="65" fillId="0" borderId="11" xfId="0" applyFont="1" applyBorder="1" applyAlignment="1">
      <alignment horizontal="center"/>
    </xf>
    <xf numFmtId="0" fontId="20" fillId="0" borderId="4" xfId="0" applyFont="1" applyBorder="1"/>
    <xf numFmtId="9" fontId="20" fillId="0" borderId="2" xfId="2" applyFont="1" applyBorder="1" applyAlignment="1">
      <alignment horizontal="center"/>
    </xf>
    <xf numFmtId="168" fontId="20" fillId="0" borderId="0" xfId="0" applyNumberFormat="1" applyFont="1"/>
    <xf numFmtId="164" fontId="20" fillId="0" borderId="1" xfId="1" applyNumberFormat="1" applyFont="1" applyBorder="1"/>
    <xf numFmtId="164" fontId="20" fillId="0" borderId="2" xfId="1" applyNumberFormat="1" applyFont="1" applyBorder="1"/>
    <xf numFmtId="43" fontId="20" fillId="2" borderId="61" xfId="1" applyFont="1" applyFill="1" applyBorder="1"/>
    <xf numFmtId="0" fontId="55" fillId="0" borderId="0" xfId="0" applyFont="1"/>
    <xf numFmtId="9" fontId="68" fillId="0" borderId="7" xfId="2" applyFont="1" applyBorder="1" applyAlignment="1">
      <alignment horizontal="center"/>
    </xf>
    <xf numFmtId="43" fontId="20" fillId="0" borderId="39" xfId="1" applyFont="1" applyBorder="1"/>
    <xf numFmtId="9" fontId="70" fillId="0" borderId="10" xfId="2" applyFont="1" applyBorder="1" applyAlignment="1">
      <alignment horizontal="center"/>
    </xf>
    <xf numFmtId="164" fontId="20" fillId="0" borderId="39" xfId="1" applyNumberFormat="1" applyFont="1" applyBorder="1"/>
    <xf numFmtId="9" fontId="20" fillId="0" borderId="10" xfId="2" applyFont="1" applyBorder="1" applyAlignment="1">
      <alignment horizontal="center"/>
    </xf>
    <xf numFmtId="9" fontId="69" fillId="0" borderId="10" xfId="2" applyFont="1" applyBorder="1" applyAlignment="1">
      <alignment horizontal="center"/>
    </xf>
    <xf numFmtId="9" fontId="68" fillId="0" borderId="10" xfId="2" applyFont="1" applyBorder="1" applyAlignment="1">
      <alignment horizontal="center"/>
    </xf>
    <xf numFmtId="43" fontId="20" fillId="0" borderId="6" xfId="1" applyFont="1" applyFill="1" applyBorder="1"/>
    <xf numFmtId="43" fontId="20" fillId="0" borderId="11" xfId="1" applyFont="1" applyFill="1" applyBorder="1"/>
    <xf numFmtId="43" fontId="20" fillId="0" borderId="10" xfId="1" applyFont="1" applyFill="1" applyBorder="1"/>
    <xf numFmtId="9" fontId="20" fillId="0" borderId="10" xfId="2" applyFont="1" applyFill="1" applyBorder="1" applyAlignment="1">
      <alignment horizontal="center"/>
    </xf>
    <xf numFmtId="164" fontId="20" fillId="0" borderId="39" xfId="1" applyNumberFormat="1" applyFont="1" applyFill="1" applyBorder="1"/>
    <xf numFmtId="9" fontId="20" fillId="0" borderId="4" xfId="2" applyFont="1" applyBorder="1" applyAlignment="1">
      <alignment horizontal="center"/>
    </xf>
    <xf numFmtId="43" fontId="20" fillId="0" borderId="34" xfId="1" applyFont="1" applyBorder="1"/>
    <xf numFmtId="164" fontId="20" fillId="0" borderId="81" xfId="1" applyNumberFormat="1" applyFont="1" applyBorder="1"/>
    <xf numFmtId="164" fontId="20" fillId="14" borderId="59" xfId="1" applyNumberFormat="1" applyFont="1" applyFill="1" applyBorder="1"/>
    <xf numFmtId="9" fontId="20" fillId="14" borderId="60" xfId="2" applyFont="1" applyFill="1" applyBorder="1" applyAlignment="1">
      <alignment horizontal="center"/>
    </xf>
    <xf numFmtId="164" fontId="65" fillId="14" borderId="39" xfId="1" applyNumberFormat="1" applyFont="1" applyFill="1" applyBorder="1"/>
    <xf numFmtId="0" fontId="20" fillId="14" borderId="0" xfId="0" applyFont="1" applyFill="1"/>
    <xf numFmtId="9" fontId="20" fillId="14" borderId="64" xfId="2" applyFont="1" applyFill="1" applyBorder="1" applyAlignment="1">
      <alignment horizontal="center"/>
    </xf>
    <xf numFmtId="164" fontId="20" fillId="14" borderId="29" xfId="1" applyNumberFormat="1" applyFont="1" applyFill="1" applyBorder="1"/>
    <xf numFmtId="0" fontId="20" fillId="14" borderId="31" xfId="0" applyFont="1" applyFill="1" applyBorder="1"/>
    <xf numFmtId="0" fontId="20" fillId="14" borderId="25" xfId="0" applyFont="1" applyFill="1" applyBorder="1"/>
    <xf numFmtId="164" fontId="20" fillId="0" borderId="0" xfId="1" applyNumberFormat="1" applyFont="1" applyBorder="1"/>
    <xf numFmtId="164" fontId="66" fillId="17" borderId="22" xfId="1" applyNumberFormat="1" applyFont="1" applyFill="1" applyBorder="1" applyAlignment="1">
      <alignment horizontal="center" vertical="center"/>
    </xf>
    <xf numFmtId="164" fontId="66" fillId="17" borderId="22" xfId="1" applyNumberFormat="1" applyFont="1" applyFill="1" applyBorder="1" applyAlignment="1">
      <alignment horizontal="center"/>
    </xf>
    <xf numFmtId="171" fontId="66" fillId="17" borderId="26" xfId="0" applyNumberFormat="1" applyFont="1" applyFill="1" applyBorder="1" applyAlignment="1">
      <alignment horizontal="center" vertical="center" wrapText="1"/>
    </xf>
    <xf numFmtId="1" fontId="66" fillId="17" borderId="26" xfId="0" applyNumberFormat="1" applyFont="1" applyFill="1" applyBorder="1" applyAlignment="1">
      <alignment horizontal="center" vertical="center"/>
    </xf>
    <xf numFmtId="164" fontId="66" fillId="17" borderId="29" xfId="1" applyNumberFormat="1" applyFont="1" applyFill="1" applyBorder="1" applyAlignment="1">
      <alignment horizontal="center" vertical="center"/>
    </xf>
    <xf numFmtId="164" fontId="66" fillId="17" borderId="29" xfId="1" applyNumberFormat="1" applyFont="1" applyFill="1" applyBorder="1" applyAlignment="1">
      <alignment horizontal="center"/>
    </xf>
    <xf numFmtId="0" fontId="67" fillId="2" borderId="59" xfId="0" applyFont="1" applyFill="1" applyBorder="1" applyAlignment="1">
      <alignment horizontal="center"/>
    </xf>
    <xf numFmtId="0" fontId="67" fillId="2" borderId="58" xfId="0" applyFont="1" applyFill="1" applyBorder="1" applyAlignment="1">
      <alignment horizontal="center"/>
    </xf>
    <xf numFmtId="0" fontId="67" fillId="2" borderId="60" xfId="0" applyFont="1" applyFill="1" applyBorder="1" applyAlignment="1">
      <alignment horizontal="center"/>
    </xf>
    <xf numFmtId="9" fontId="20" fillId="0" borderId="7" xfId="2" applyFont="1" applyBorder="1" applyAlignment="1">
      <alignment horizontal="center"/>
    </xf>
    <xf numFmtId="0" fontId="20" fillId="0" borderId="23" xfId="0" applyFont="1" applyBorder="1"/>
    <xf numFmtId="164" fontId="20" fillId="0" borderId="23" xfId="0" applyNumberFormat="1" applyFont="1" applyBorder="1"/>
    <xf numFmtId="43" fontId="20" fillId="0" borderId="23" xfId="1" applyFont="1" applyBorder="1"/>
    <xf numFmtId="0" fontId="20" fillId="0" borderId="81" xfId="0" applyFont="1" applyBorder="1"/>
    <xf numFmtId="0" fontId="20" fillId="17" borderId="58" xfId="0" applyFont="1" applyFill="1" applyBorder="1" applyAlignment="1">
      <alignment horizontal="center"/>
    </xf>
    <xf numFmtId="0" fontId="20" fillId="17" borderId="59" xfId="0" applyFont="1" applyFill="1" applyBorder="1" applyAlignment="1">
      <alignment horizontal="center"/>
    </xf>
    <xf numFmtId="49" fontId="20" fillId="17" borderId="59" xfId="0" applyNumberFormat="1" applyFont="1" applyFill="1" applyBorder="1" applyAlignment="1">
      <alignment horizontal="center"/>
    </xf>
    <xf numFmtId="43" fontId="20" fillId="17" borderId="59" xfId="1" applyFont="1" applyFill="1" applyBorder="1"/>
    <xf numFmtId="9" fontId="20" fillId="17" borderId="59" xfId="2" applyFont="1" applyFill="1" applyBorder="1" applyAlignment="1">
      <alignment horizontal="center"/>
    </xf>
    <xf numFmtId="164" fontId="20" fillId="17" borderId="59" xfId="1" applyNumberFormat="1" applyFont="1" applyFill="1" applyBorder="1"/>
    <xf numFmtId="9" fontId="20" fillId="17" borderId="60" xfId="2" applyFont="1" applyFill="1" applyBorder="1" applyAlignment="1">
      <alignment horizontal="center"/>
    </xf>
    <xf numFmtId="164" fontId="65" fillId="17" borderId="39" xfId="1" applyNumberFormat="1" applyFont="1" applyFill="1" applyBorder="1"/>
    <xf numFmtId="164" fontId="20" fillId="17" borderId="0" xfId="1" applyNumberFormat="1" applyFont="1" applyFill="1" applyBorder="1"/>
    <xf numFmtId="164" fontId="20" fillId="17" borderId="40" xfId="1" applyNumberFormat="1" applyFont="1" applyFill="1" applyBorder="1"/>
    <xf numFmtId="164" fontId="20" fillId="17" borderId="24" xfId="1" applyNumberFormat="1" applyFont="1" applyFill="1" applyBorder="1"/>
    <xf numFmtId="165" fontId="20" fillId="17" borderId="11" xfId="0" applyNumberFormat="1" applyFont="1" applyFill="1" applyBorder="1"/>
    <xf numFmtId="164" fontId="20" fillId="17" borderId="6" xfId="1" applyNumberFormat="1" applyFont="1" applyFill="1" applyBorder="1"/>
    <xf numFmtId="0" fontId="20" fillId="17" borderId="63" xfId="0" applyFont="1" applyFill="1" applyBorder="1" applyAlignment="1">
      <alignment horizontal="center"/>
    </xf>
    <xf numFmtId="0" fontId="20" fillId="17" borderId="54" xfId="0" applyFont="1" applyFill="1" applyBorder="1" applyAlignment="1">
      <alignment horizontal="center"/>
    </xf>
    <xf numFmtId="49" fontId="20" fillId="17" borderId="54" xfId="0" applyNumberFormat="1" applyFont="1" applyFill="1" applyBorder="1" applyAlignment="1">
      <alignment horizontal="center"/>
    </xf>
    <xf numFmtId="43" fontId="20" fillId="17" borderId="54" xfId="1" applyFont="1" applyFill="1" applyBorder="1"/>
    <xf numFmtId="9" fontId="20" fillId="17" borderId="54" xfId="2" applyFont="1" applyFill="1" applyBorder="1" applyAlignment="1">
      <alignment horizontal="center"/>
    </xf>
    <xf numFmtId="9" fontId="20" fillId="17" borderId="64" xfId="2" applyFont="1" applyFill="1" applyBorder="1" applyAlignment="1">
      <alignment horizontal="center"/>
    </xf>
    <xf numFmtId="164" fontId="20" fillId="17" borderId="29" xfId="1" applyNumberFormat="1" applyFont="1" applyFill="1" applyBorder="1"/>
    <xf numFmtId="9" fontId="20" fillId="17" borderId="31" xfId="2" applyFont="1" applyFill="1" applyBorder="1" applyAlignment="1">
      <alignment horizontal="center"/>
    </xf>
    <xf numFmtId="9" fontId="20" fillId="17" borderId="25" xfId="2" applyFont="1" applyFill="1" applyBorder="1" applyAlignment="1">
      <alignment horizontal="center"/>
    </xf>
    <xf numFmtId="9" fontId="20" fillId="17" borderId="32" xfId="2" applyFont="1" applyFill="1" applyBorder="1" applyAlignment="1">
      <alignment horizontal="center"/>
    </xf>
    <xf numFmtId="0" fontId="65" fillId="17" borderId="83" xfId="0" applyFont="1" applyFill="1" applyBorder="1" applyAlignment="1">
      <alignment horizontal="left"/>
    </xf>
    <xf numFmtId="0" fontId="20" fillId="17" borderId="26" xfId="0" applyFont="1" applyFill="1" applyBorder="1"/>
    <xf numFmtId="0" fontId="20" fillId="17" borderId="32" xfId="0" applyFont="1" applyFill="1" applyBorder="1"/>
    <xf numFmtId="164" fontId="65" fillId="0" borderId="0" xfId="0" applyNumberFormat="1" applyFont="1"/>
    <xf numFmtId="0" fontId="65" fillId="0" borderId="6" xfId="0" applyFont="1" applyBorder="1" applyAlignment="1">
      <alignment horizontal="center"/>
    </xf>
    <xf numFmtId="0" fontId="20" fillId="17" borderId="19" xfId="0" applyFont="1" applyFill="1" applyBorder="1" applyAlignment="1">
      <alignment horizontal="center"/>
    </xf>
    <xf numFmtId="43" fontId="20" fillId="17" borderId="19" xfId="1" applyFont="1" applyFill="1" applyBorder="1" applyAlignment="1">
      <alignment horizontal="center"/>
    </xf>
    <xf numFmtId="9" fontId="20" fillId="17" borderId="19" xfId="2" applyFont="1" applyFill="1" applyBorder="1" applyAlignment="1">
      <alignment horizontal="center"/>
    </xf>
    <xf numFmtId="43" fontId="20" fillId="17" borderId="19" xfId="1" applyFont="1" applyFill="1" applyBorder="1" applyAlignment="1">
      <alignment horizontal="center" vertical="center"/>
    </xf>
    <xf numFmtId="0" fontId="20" fillId="17" borderId="27" xfId="0" applyFont="1" applyFill="1" applyBorder="1" applyAlignment="1">
      <alignment horizontal="center"/>
    </xf>
    <xf numFmtId="0" fontId="20" fillId="17" borderId="26" xfId="0" applyFont="1" applyFill="1" applyBorder="1" applyAlignment="1">
      <alignment horizontal="center"/>
    </xf>
    <xf numFmtId="43" fontId="20" fillId="17" borderId="26" xfId="1" applyFont="1" applyFill="1" applyBorder="1" applyAlignment="1">
      <alignment horizontal="center"/>
    </xf>
    <xf numFmtId="9" fontId="20" fillId="17" borderId="26" xfId="2" applyFont="1" applyFill="1" applyBorder="1" applyAlignment="1">
      <alignment horizontal="center"/>
    </xf>
    <xf numFmtId="43" fontId="68" fillId="0" borderId="39" xfId="2" applyNumberFormat="1" applyFont="1" applyBorder="1" applyAlignment="1">
      <alignment horizontal="center"/>
    </xf>
    <xf numFmtId="43" fontId="20" fillId="0" borderId="40" xfId="0" applyNumberFormat="1" applyFont="1" applyBorder="1"/>
    <xf numFmtId="43" fontId="20" fillId="0" borderId="6" xfId="0" applyNumberFormat="1" applyFont="1" applyBorder="1"/>
    <xf numFmtId="43" fontId="20" fillId="0" borderId="24" xfId="0" applyNumberFormat="1" applyFont="1" applyBorder="1"/>
    <xf numFmtId="9" fontId="20" fillId="0" borderId="39" xfId="2" applyFont="1" applyFill="1" applyBorder="1" applyAlignment="1">
      <alignment horizontal="center"/>
    </xf>
    <xf numFmtId="9" fontId="20" fillId="0" borderId="34" xfId="2" applyFont="1" applyBorder="1" applyAlignment="1">
      <alignment horizontal="center"/>
    </xf>
    <xf numFmtId="0" fontId="20" fillId="17" borderId="4" xfId="0" applyFont="1" applyFill="1" applyBorder="1" applyAlignment="1">
      <alignment horizontal="center"/>
    </xf>
    <xf numFmtId="0" fontId="20" fillId="17" borderId="5" xfId="0" applyFont="1" applyFill="1" applyBorder="1" applyAlignment="1">
      <alignment horizontal="center"/>
    </xf>
    <xf numFmtId="49" fontId="20" fillId="17" borderId="5" xfId="0" applyNumberFormat="1" applyFont="1" applyFill="1" applyBorder="1" applyAlignment="1">
      <alignment horizontal="center"/>
    </xf>
    <xf numFmtId="43" fontId="20" fillId="17" borderId="5" xfId="1" applyFont="1" applyFill="1" applyBorder="1"/>
    <xf numFmtId="9" fontId="20" fillId="17" borderId="5" xfId="2" applyFont="1" applyFill="1" applyBorder="1" applyAlignment="1">
      <alignment horizontal="center"/>
    </xf>
    <xf numFmtId="164" fontId="20" fillId="17" borderId="5" xfId="1" applyNumberFormat="1" applyFont="1" applyFill="1" applyBorder="1"/>
    <xf numFmtId="164" fontId="20" fillId="17" borderId="82" xfId="1" applyNumberFormat="1" applyFont="1" applyFill="1" applyBorder="1"/>
    <xf numFmtId="0" fontId="65" fillId="17" borderId="25" xfId="0" applyFont="1" applyFill="1" applyBorder="1" applyAlignment="1">
      <alignment horizontal="left"/>
    </xf>
    <xf numFmtId="0" fontId="57" fillId="2" borderId="19" xfId="0" applyFont="1" applyFill="1" applyBorder="1" applyAlignment="1">
      <alignment horizontal="center"/>
    </xf>
    <xf numFmtId="43" fontId="57" fillId="2" borderId="19" xfId="1" applyFont="1" applyFill="1" applyBorder="1" applyAlignment="1">
      <alignment horizontal="center"/>
    </xf>
    <xf numFmtId="9" fontId="57" fillId="2" borderId="19" xfId="2" applyFont="1" applyFill="1" applyBorder="1" applyAlignment="1">
      <alignment horizontal="center"/>
    </xf>
    <xf numFmtId="43" fontId="57" fillId="2" borderId="19" xfId="1" applyFont="1" applyFill="1" applyBorder="1" applyAlignment="1">
      <alignment horizontal="center" vertical="center"/>
    </xf>
    <xf numFmtId="164" fontId="56" fillId="2" borderId="22" xfId="1" applyNumberFormat="1" applyFont="1" applyFill="1" applyBorder="1" applyAlignment="1">
      <alignment horizontal="center"/>
    </xf>
    <xf numFmtId="0" fontId="57" fillId="2" borderId="27" xfId="0" applyFont="1" applyFill="1" applyBorder="1" applyAlignment="1">
      <alignment horizontal="center"/>
    </xf>
    <xf numFmtId="0" fontId="57" fillId="2" borderId="26" xfId="0" applyFont="1" applyFill="1" applyBorder="1" applyAlignment="1">
      <alignment horizontal="center"/>
    </xf>
    <xf numFmtId="43" fontId="57" fillId="2" borderId="26" xfId="1" applyFont="1" applyFill="1" applyBorder="1" applyAlignment="1">
      <alignment horizontal="center"/>
    </xf>
    <xf numFmtId="9" fontId="57" fillId="2" borderId="26" xfId="2" applyFont="1" applyFill="1" applyBorder="1" applyAlignment="1">
      <alignment horizontal="center"/>
    </xf>
    <xf numFmtId="164" fontId="56" fillId="2" borderId="29" xfId="1" applyNumberFormat="1" applyFont="1" applyFill="1" applyBorder="1" applyAlignment="1">
      <alignment horizontal="center"/>
    </xf>
    <xf numFmtId="43" fontId="55" fillId="2" borderId="61" xfId="1" applyFont="1" applyFill="1" applyBorder="1"/>
    <xf numFmtId="0" fontId="57" fillId="2" borderId="58" xfId="0" applyFont="1" applyFill="1" applyBorder="1" applyAlignment="1">
      <alignment horizontal="center"/>
    </xf>
    <xf numFmtId="0" fontId="57" fillId="2" borderId="59" xfId="0" applyFont="1" applyFill="1" applyBorder="1" applyAlignment="1">
      <alignment horizontal="center"/>
    </xf>
    <xf numFmtId="0" fontId="57" fillId="2" borderId="60" xfId="0" applyFont="1" applyFill="1" applyBorder="1" applyAlignment="1">
      <alignment horizontal="center"/>
    </xf>
    <xf numFmtId="0" fontId="20" fillId="21" borderId="4" xfId="0" applyFont="1" applyFill="1" applyBorder="1" applyAlignment="1">
      <alignment horizontal="center"/>
    </xf>
    <xf numFmtId="0" fontId="20" fillId="21" borderId="5" xfId="0" applyFont="1" applyFill="1" applyBorder="1" applyAlignment="1">
      <alignment horizontal="center"/>
    </xf>
    <xf numFmtId="49" fontId="20" fillId="21" borderId="5" xfId="0" applyNumberFormat="1" applyFont="1" applyFill="1" applyBorder="1" applyAlignment="1">
      <alignment horizontal="center"/>
    </xf>
    <xf numFmtId="43" fontId="20" fillId="21" borderId="5" xfId="1" applyFont="1" applyFill="1" applyBorder="1"/>
    <xf numFmtId="9" fontId="20" fillId="21" borderId="5" xfId="2" applyFont="1" applyFill="1" applyBorder="1" applyAlignment="1">
      <alignment horizontal="center"/>
    </xf>
    <xf numFmtId="164" fontId="20" fillId="21" borderId="5" xfId="1" applyNumberFormat="1" applyFont="1" applyFill="1" applyBorder="1"/>
    <xf numFmtId="164" fontId="65" fillId="2" borderId="84" xfId="1" applyNumberFormat="1" applyFont="1" applyFill="1" applyBorder="1"/>
    <xf numFmtId="164" fontId="20" fillId="2" borderId="85" xfId="1" applyNumberFormat="1" applyFont="1" applyFill="1" applyBorder="1"/>
    <xf numFmtId="164" fontId="20" fillId="2" borderId="8" xfId="1" applyNumberFormat="1" applyFont="1" applyFill="1" applyBorder="1"/>
    <xf numFmtId="164" fontId="20" fillId="2" borderId="43" xfId="1" applyNumberFormat="1" applyFont="1" applyFill="1" applyBorder="1"/>
    <xf numFmtId="164" fontId="20" fillId="2" borderId="41" xfId="1" applyNumberFormat="1" applyFont="1" applyFill="1" applyBorder="1"/>
    <xf numFmtId="164" fontId="20" fillId="2" borderId="24" xfId="1" applyNumberFormat="1" applyFont="1" applyFill="1" applyBorder="1"/>
    <xf numFmtId="164" fontId="20" fillId="2" borderId="23" xfId="1" applyNumberFormat="1" applyFont="1" applyFill="1" applyBorder="1"/>
    <xf numFmtId="164" fontId="20" fillId="2" borderId="0" xfId="1" applyNumberFormat="1" applyFont="1" applyFill="1" applyBorder="1"/>
    <xf numFmtId="164" fontId="20" fillId="2" borderId="29" xfId="1" applyNumberFormat="1" applyFont="1" applyFill="1" applyBorder="1"/>
    <xf numFmtId="9" fontId="20" fillId="2" borderId="30" xfId="2" applyFont="1" applyFill="1" applyBorder="1" applyAlignment="1">
      <alignment horizontal="center"/>
    </xf>
    <xf numFmtId="9" fontId="20" fillId="2" borderId="31" xfId="2" applyFont="1" applyFill="1" applyBorder="1" applyAlignment="1">
      <alignment horizontal="center"/>
    </xf>
    <xf numFmtId="9" fontId="20" fillId="2" borderId="32" xfId="2" applyFont="1" applyFill="1" applyBorder="1" applyAlignment="1">
      <alignment horizontal="center"/>
    </xf>
    <xf numFmtId="9" fontId="20" fillId="2" borderId="25" xfId="2" applyFont="1" applyFill="1" applyBorder="1" applyAlignment="1">
      <alignment horizontal="center"/>
    </xf>
    <xf numFmtId="0" fontId="20" fillId="2" borderId="30" xfId="0" applyFont="1" applyFill="1" applyBorder="1"/>
    <xf numFmtId="0" fontId="65" fillId="2" borderId="31" xfId="0" applyFont="1" applyFill="1" applyBorder="1" applyAlignment="1">
      <alignment horizontal="left"/>
    </xf>
    <xf numFmtId="0" fontId="20" fillId="2" borderId="31" xfId="0" applyFont="1" applyFill="1" applyBorder="1"/>
    <xf numFmtId="0" fontId="20" fillId="2" borderId="32" xfId="0" applyFont="1" applyFill="1" applyBorder="1"/>
    <xf numFmtId="166" fontId="20" fillId="0" borderId="0" xfId="1" applyNumberFormat="1" applyFont="1"/>
    <xf numFmtId="43" fontId="15" fillId="18" borderId="4" xfId="1" applyFont="1" applyFill="1" applyBorder="1" applyAlignment="1">
      <alignment horizontal="center"/>
    </xf>
    <xf numFmtId="43" fontId="20" fillId="0" borderId="0" xfId="0" applyNumberFormat="1" applyFont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43" fontId="0" fillId="14" borderId="6" xfId="1" applyFont="1" applyFill="1" applyBorder="1" applyAlignment="1">
      <alignment horizontal="center"/>
    </xf>
    <xf numFmtId="9" fontId="0" fillId="14" borderId="6" xfId="2" applyFont="1" applyFill="1" applyBorder="1" applyAlignment="1">
      <alignment horizontal="center"/>
    </xf>
    <xf numFmtId="43" fontId="0" fillId="14" borderId="10" xfId="1" applyFont="1" applyFill="1" applyBorder="1" applyAlignment="1">
      <alignment horizontal="center" vertical="center"/>
    </xf>
    <xf numFmtId="0" fontId="0" fillId="14" borderId="42" xfId="0" applyFill="1" applyBorder="1" applyAlignment="1">
      <alignment horizontal="center"/>
    </xf>
    <xf numFmtId="43" fontId="29" fillId="2" borderId="58" xfId="1" applyFont="1" applyFill="1" applyBorder="1"/>
    <xf numFmtId="164" fontId="56" fillId="14" borderId="62" xfId="1" applyNumberFormat="1" applyFont="1" applyFill="1" applyBorder="1" applyAlignment="1">
      <alignment horizontal="center" vertical="center"/>
    </xf>
    <xf numFmtId="0" fontId="29" fillId="2" borderId="37" xfId="0" applyFont="1" applyFill="1" applyBorder="1" applyAlignment="1">
      <alignment horizontal="center"/>
    </xf>
    <xf numFmtId="9" fontId="75" fillId="0" borderId="10" xfId="2" applyFont="1" applyBorder="1" applyAlignment="1">
      <alignment horizontal="center"/>
    </xf>
    <xf numFmtId="0" fontId="0" fillId="0" borderId="90" xfId="0" applyBorder="1"/>
    <xf numFmtId="0" fontId="0" fillId="15" borderId="97" xfId="0" applyFill="1" applyBorder="1" applyAlignment="1">
      <alignment horizontal="center"/>
    </xf>
    <xf numFmtId="164" fontId="2" fillId="14" borderId="23" xfId="1" applyNumberFormat="1" applyFont="1" applyFill="1" applyBorder="1"/>
    <xf numFmtId="164" fontId="56" fillId="17" borderId="39" xfId="1" applyNumberFormat="1" applyFont="1" applyFill="1" applyBorder="1" applyAlignment="1">
      <alignment horizontal="center" vertical="center"/>
    </xf>
    <xf numFmtId="0" fontId="0" fillId="17" borderId="31" xfId="0" applyFill="1" applyBorder="1" applyAlignment="1">
      <alignment horizontal="left"/>
    </xf>
    <xf numFmtId="164" fontId="56" fillId="17" borderId="23" xfId="1" applyNumberFormat="1" applyFont="1" applyFill="1" applyBorder="1" applyAlignment="1">
      <alignment horizontal="center" vertical="center"/>
    </xf>
    <xf numFmtId="43" fontId="0" fillId="2" borderId="58" xfId="1" applyFont="1" applyFill="1" applyBorder="1"/>
    <xf numFmtId="0" fontId="10" fillId="2" borderId="37" xfId="0" applyFont="1" applyFill="1" applyBorder="1" applyAlignment="1">
      <alignment horizontal="center"/>
    </xf>
    <xf numFmtId="164" fontId="2" fillId="2" borderId="24" xfId="1" applyNumberFormat="1" applyFont="1" applyFill="1" applyBorder="1"/>
    <xf numFmtId="164" fontId="0" fillId="2" borderId="11" xfId="1" applyNumberFormat="1" applyFont="1" applyFill="1" applyBorder="1"/>
    <xf numFmtId="0" fontId="0" fillId="2" borderId="31" xfId="0" applyFill="1" applyBorder="1" applyAlignment="1">
      <alignment horizontal="left"/>
    </xf>
    <xf numFmtId="9" fontId="2" fillId="0" borderId="9" xfId="2" applyFont="1" applyBorder="1" applyAlignment="1">
      <alignment horizontal="center"/>
    </xf>
    <xf numFmtId="9" fontId="2" fillId="0" borderId="8" xfId="2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2" fillId="22" borderId="38" xfId="0" applyFont="1" applyFill="1" applyBorder="1" applyAlignment="1">
      <alignment horizontal="center"/>
    </xf>
    <xf numFmtId="0" fontId="12" fillId="22" borderId="38" xfId="0" applyFont="1" applyFill="1" applyBorder="1" applyAlignment="1">
      <alignment horizontal="center" wrapText="1"/>
    </xf>
    <xf numFmtId="0" fontId="12" fillId="22" borderId="83" xfId="0" applyFont="1" applyFill="1" applyBorder="1" applyAlignment="1">
      <alignment horizontal="center"/>
    </xf>
    <xf numFmtId="0" fontId="12" fillId="22" borderId="83" xfId="0" applyFont="1" applyFill="1" applyBorder="1" applyAlignment="1">
      <alignment horizontal="center" wrapText="1"/>
    </xf>
    <xf numFmtId="0" fontId="12" fillId="0" borderId="6" xfId="0" applyFont="1" applyBorder="1"/>
    <xf numFmtId="0" fontId="12" fillId="0" borderId="11" xfId="0" applyFont="1" applyBorder="1"/>
    <xf numFmtId="0" fontId="12" fillId="0" borderId="0" xfId="0" applyFont="1"/>
    <xf numFmtId="0" fontId="12" fillId="0" borderId="11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11" xfId="0" applyFont="1" applyBorder="1" applyAlignment="1">
      <alignment horizontal="center"/>
    </xf>
    <xf numFmtId="0" fontId="12" fillId="0" borderId="103" xfId="0" applyFont="1" applyBorder="1"/>
    <xf numFmtId="0" fontId="12" fillId="0" borderId="104" xfId="0" applyFont="1" applyBorder="1"/>
    <xf numFmtId="0" fontId="77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168" fontId="12" fillId="0" borderId="11" xfId="0" applyNumberFormat="1" applyFont="1" applyBorder="1" applyAlignment="1">
      <alignment horizontal="center" wrapText="1"/>
    </xf>
    <xf numFmtId="9" fontId="13" fillId="0" borderId="0" xfId="0" applyNumberFormat="1" applyFont="1" applyAlignment="1">
      <alignment horizontal="center"/>
    </xf>
    <xf numFmtId="168" fontId="12" fillId="0" borderId="6" xfId="0" applyNumberFormat="1" applyFont="1" applyBorder="1" applyAlignment="1">
      <alignment horizontal="center" wrapText="1"/>
    </xf>
    <xf numFmtId="168" fontId="0" fillId="0" borderId="11" xfId="0" applyNumberFormat="1" applyBorder="1"/>
    <xf numFmtId="9" fontId="78" fillId="0" borderId="0" xfId="0" applyNumberFormat="1" applyFont="1" applyAlignment="1">
      <alignment horizontal="center"/>
    </xf>
    <xf numFmtId="168" fontId="0" fillId="0" borderId="10" xfId="0" applyNumberFormat="1" applyBorder="1"/>
    <xf numFmtId="0" fontId="12" fillId="24" borderId="106" xfId="0" applyFont="1" applyFill="1" applyBorder="1" applyAlignment="1">
      <alignment horizontal="center"/>
    </xf>
    <xf numFmtId="0" fontId="12" fillId="24" borderId="107" xfId="0" applyFont="1" applyFill="1" applyBorder="1" applyAlignment="1">
      <alignment horizontal="center"/>
    </xf>
    <xf numFmtId="0" fontId="12" fillId="0" borderId="108" xfId="0" applyFont="1" applyBorder="1" applyAlignment="1">
      <alignment horizontal="center"/>
    </xf>
    <xf numFmtId="0" fontId="12" fillId="0" borderId="109" xfId="0" applyFont="1" applyBorder="1" applyAlignment="1">
      <alignment horizontal="center"/>
    </xf>
    <xf numFmtId="164" fontId="0" fillId="0" borderId="6" xfId="1" applyNumberFormat="1" applyFont="1" applyBorder="1" applyAlignment="1">
      <alignment wrapText="1"/>
    </xf>
    <xf numFmtId="0" fontId="12" fillId="0" borderId="110" xfId="0" applyFont="1" applyBorder="1" applyAlignment="1">
      <alignment horizontal="center"/>
    </xf>
    <xf numFmtId="0" fontId="12" fillId="24" borderId="111" xfId="0" applyFont="1" applyFill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43" fontId="12" fillId="0" borderId="14" xfId="1" applyFont="1" applyBorder="1" applyAlignment="1">
      <alignment horizontal="center" wrapText="1"/>
    </xf>
    <xf numFmtId="9" fontId="12" fillId="0" borderId="13" xfId="0" applyNumberFormat="1" applyFont="1" applyBorder="1" applyAlignment="1">
      <alignment horizontal="center"/>
    </xf>
    <xf numFmtId="0" fontId="12" fillId="0" borderId="0" xfId="0" applyFont="1" applyAlignment="1">
      <alignment wrapText="1"/>
    </xf>
    <xf numFmtId="0" fontId="0" fillId="0" borderId="83" xfId="0" applyBorder="1"/>
    <xf numFmtId="0" fontId="12" fillId="22" borderId="58" xfId="0" applyFont="1" applyFill="1" applyBorder="1"/>
    <xf numFmtId="0" fontId="12" fillId="22" borderId="59" xfId="0" applyFont="1" applyFill="1" applyBorder="1"/>
    <xf numFmtId="0" fontId="12" fillId="22" borderId="59" xfId="0" applyFont="1" applyFill="1" applyBorder="1" applyAlignment="1">
      <alignment wrapText="1"/>
    </xf>
    <xf numFmtId="43" fontId="12" fillId="22" borderId="20" xfId="1" applyFont="1" applyFill="1" applyBorder="1" applyAlignment="1">
      <alignment wrapText="1"/>
    </xf>
    <xf numFmtId="9" fontId="12" fillId="22" borderId="60" xfId="0" applyNumberFormat="1" applyFont="1" applyFill="1" applyBorder="1" applyAlignment="1">
      <alignment horizontal="center"/>
    </xf>
    <xf numFmtId="164" fontId="2" fillId="14" borderId="67" xfId="1" applyNumberFormat="1" applyFont="1" applyFill="1" applyBorder="1"/>
    <xf numFmtId="0" fontId="12" fillId="22" borderId="30" xfId="0" applyFont="1" applyFill="1" applyBorder="1"/>
    <xf numFmtId="0" fontId="12" fillId="22" borderId="31" xfId="0" applyFont="1" applyFill="1" applyBorder="1"/>
    <xf numFmtId="0" fontId="12" fillId="22" borderId="31" xfId="0" applyFont="1" applyFill="1" applyBorder="1" applyAlignment="1">
      <alignment wrapText="1"/>
    </xf>
    <xf numFmtId="0" fontId="12" fillId="22" borderId="32" xfId="0" applyFont="1" applyFill="1" applyBorder="1" applyAlignment="1">
      <alignment horizontal="center"/>
    </xf>
    <xf numFmtId="9" fontId="0" fillId="0" borderId="112" xfId="2" applyFont="1" applyBorder="1" applyAlignment="1">
      <alignment horizontal="center"/>
    </xf>
    <xf numFmtId="0" fontId="2" fillId="0" borderId="37" xfId="0" applyFont="1" applyBorder="1"/>
    <xf numFmtId="9" fontId="0" fillId="0" borderId="113" xfId="2" applyFont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5" borderId="38" xfId="0" applyFont="1" applyFill="1" applyBorder="1" applyAlignment="1">
      <alignment horizontal="center"/>
    </xf>
    <xf numFmtId="0" fontId="12" fillId="25" borderId="38" xfId="0" applyFont="1" applyFill="1" applyBorder="1" applyAlignment="1">
      <alignment horizontal="center" wrapText="1"/>
    </xf>
    <xf numFmtId="0" fontId="12" fillId="25" borderId="83" xfId="0" applyFont="1" applyFill="1" applyBorder="1" applyAlignment="1">
      <alignment horizontal="center"/>
    </xf>
    <xf numFmtId="0" fontId="12" fillId="25" borderId="83" xfId="0" applyFont="1" applyFill="1" applyBorder="1" applyAlignment="1">
      <alignment horizontal="center" wrapText="1"/>
    </xf>
    <xf numFmtId="0" fontId="25" fillId="2" borderId="36" xfId="0" applyFont="1" applyFill="1" applyBorder="1"/>
    <xf numFmtId="0" fontId="29" fillId="2" borderId="80" xfId="0" applyFont="1" applyFill="1" applyBorder="1" applyAlignment="1">
      <alignment horizontal="center"/>
    </xf>
    <xf numFmtId="9" fontId="30" fillId="0" borderId="6" xfId="2" applyFont="1" applyBorder="1" applyAlignment="1">
      <alignment horizontal="center"/>
    </xf>
    <xf numFmtId="43" fontId="0" fillId="0" borderId="10" xfId="0" applyNumberFormat="1" applyBorder="1"/>
    <xf numFmtId="43" fontId="0" fillId="0" borderId="11" xfId="0" applyNumberFormat="1" applyBorder="1"/>
    <xf numFmtId="0" fontId="0" fillId="0" borderId="28" xfId="0" applyBorder="1"/>
    <xf numFmtId="43" fontId="2" fillId="17" borderId="15" xfId="1" applyFont="1" applyFill="1" applyBorder="1"/>
    <xf numFmtId="0" fontId="12" fillId="25" borderId="17" xfId="0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/>
    </xf>
    <xf numFmtId="0" fontId="12" fillId="26" borderId="38" xfId="0" applyFont="1" applyFill="1" applyBorder="1" applyAlignment="1">
      <alignment horizontal="center" wrapText="1"/>
    </xf>
    <xf numFmtId="0" fontId="12" fillId="26" borderId="83" xfId="0" applyFont="1" applyFill="1" applyBorder="1" applyAlignment="1">
      <alignment horizontal="center"/>
    </xf>
    <xf numFmtId="0" fontId="12" fillId="26" borderId="83" xfId="0" applyFont="1" applyFill="1" applyBorder="1" applyAlignment="1">
      <alignment horizontal="center" wrapText="1"/>
    </xf>
    <xf numFmtId="164" fontId="2" fillId="2" borderId="67" xfId="1" applyNumberFormat="1" applyFont="1" applyFill="1" applyBorder="1"/>
    <xf numFmtId="43" fontId="0" fillId="2" borderId="37" xfId="1" applyFont="1" applyFill="1" applyBorder="1"/>
    <xf numFmtId="43" fontId="2" fillId="2" borderId="15" xfId="1" applyFont="1" applyFill="1" applyBorder="1"/>
    <xf numFmtId="0" fontId="12" fillId="26" borderId="17" xfId="0" applyFont="1" applyFill="1" applyBorder="1" applyAlignment="1">
      <alignment horizontal="center"/>
    </xf>
    <xf numFmtId="43" fontId="3" fillId="0" borderId="42" xfId="1" applyFont="1" applyBorder="1" applyAlignment="1">
      <alignment horizontal="center"/>
    </xf>
    <xf numFmtId="0" fontId="25" fillId="0" borderId="42" xfId="0" applyFont="1" applyBorder="1" applyAlignment="1">
      <alignment horizontal="center"/>
    </xf>
    <xf numFmtId="0" fontId="0" fillId="0" borderId="71" xfId="0" applyBorder="1" applyAlignment="1">
      <alignment horizontal="center"/>
    </xf>
    <xf numFmtId="43" fontId="0" fillId="0" borderId="114" xfId="1" applyFont="1" applyBorder="1"/>
    <xf numFmtId="9" fontId="0" fillId="14" borderId="28" xfId="2" applyFont="1" applyFill="1" applyBorder="1" applyAlignment="1">
      <alignment horizontal="center"/>
    </xf>
    <xf numFmtId="0" fontId="12" fillId="22" borderId="17" xfId="0" applyFont="1" applyFill="1" applyBorder="1"/>
    <xf numFmtId="0" fontId="25" fillId="2" borderId="59" xfId="0" applyFont="1" applyFill="1" applyBorder="1"/>
    <xf numFmtId="0" fontId="10" fillId="2" borderId="80" xfId="0" applyFont="1" applyFill="1" applyBorder="1" applyAlignment="1">
      <alignment horizontal="center"/>
    </xf>
    <xf numFmtId="0" fontId="10" fillId="2" borderId="79" xfId="0" applyFont="1" applyFill="1" applyBorder="1" applyAlignment="1">
      <alignment horizontal="center"/>
    </xf>
    <xf numFmtId="43" fontId="0" fillId="0" borderId="42" xfId="1" applyFont="1" applyBorder="1" applyAlignment="1">
      <alignment horizontal="center"/>
    </xf>
    <xf numFmtId="9" fontId="39" fillId="0" borderId="3" xfId="2" applyFont="1" applyBorder="1" applyAlignment="1">
      <alignment horizontal="center"/>
    </xf>
    <xf numFmtId="0" fontId="33" fillId="2" borderId="61" xfId="0" applyFont="1" applyFill="1" applyBorder="1"/>
    <xf numFmtId="0" fontId="10" fillId="2" borderId="14" xfId="0" applyFont="1" applyFill="1" applyBorder="1" applyAlignment="1">
      <alignment horizontal="center"/>
    </xf>
    <xf numFmtId="43" fontId="0" fillId="0" borderId="9" xfId="1" applyFont="1" applyBorder="1"/>
    <xf numFmtId="9" fontId="39" fillId="0" borderId="6" xfId="2" applyFont="1" applyBorder="1" applyAlignment="1">
      <alignment horizontal="center"/>
    </xf>
    <xf numFmtId="164" fontId="0" fillId="0" borderId="11" xfId="1" applyNumberFormat="1" applyFont="1" applyBorder="1"/>
    <xf numFmtId="164" fontId="0" fillId="0" borderId="10" xfId="2" applyNumberFormat="1" applyFont="1" applyBorder="1"/>
    <xf numFmtId="43" fontId="0" fillId="0" borderId="6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83" xfId="1" applyFont="1" applyBorder="1"/>
    <xf numFmtId="43" fontId="0" fillId="17" borderId="59" xfId="1" applyFont="1" applyFill="1" applyBorder="1" applyAlignment="1">
      <alignment horizontal="center"/>
    </xf>
    <xf numFmtId="43" fontId="0" fillId="17" borderId="38" xfId="1" applyFont="1" applyFill="1" applyBorder="1"/>
    <xf numFmtId="43" fontId="0" fillId="17" borderId="54" xfId="1" applyFont="1" applyFill="1" applyBorder="1" applyAlignment="1">
      <alignment horizontal="center"/>
    </xf>
    <xf numFmtId="0" fontId="0" fillId="17" borderId="83" xfId="0" applyFill="1" applyBorder="1"/>
    <xf numFmtId="0" fontId="12" fillId="25" borderId="17" xfId="0" applyFont="1" applyFill="1" applyBorder="1"/>
    <xf numFmtId="43" fontId="0" fillId="0" borderId="7" xfId="1" applyFont="1" applyBorder="1" applyAlignment="1">
      <alignment horizontal="center"/>
    </xf>
    <xf numFmtId="43" fontId="3" fillId="0" borderId="10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25" fillId="2" borderId="93" xfId="0" applyFont="1" applyFill="1" applyBorder="1"/>
    <xf numFmtId="43" fontId="3" fillId="0" borderId="6" xfId="1" applyFont="1" applyBorder="1" applyAlignment="1">
      <alignment horizontal="center"/>
    </xf>
    <xf numFmtId="43" fontId="0" fillId="0" borderId="26" xfId="1" applyFont="1" applyBorder="1"/>
    <xf numFmtId="43" fontId="0" fillId="2" borderId="59" xfId="1" applyFont="1" applyFill="1" applyBorder="1" applyAlignment="1">
      <alignment horizontal="center"/>
    </xf>
    <xf numFmtId="43" fontId="0" fillId="2" borderId="38" xfId="1" applyFont="1" applyFill="1" applyBorder="1"/>
    <xf numFmtId="43" fontId="0" fillId="2" borderId="54" xfId="1" applyFont="1" applyFill="1" applyBorder="1" applyAlignment="1">
      <alignment horizontal="center"/>
    </xf>
    <xf numFmtId="0" fontId="0" fillId="2" borderId="83" xfId="0" applyFill="1" applyBorder="1"/>
    <xf numFmtId="0" fontId="12" fillId="26" borderId="17" xfId="0" applyFont="1" applyFill="1" applyBorder="1"/>
    <xf numFmtId="43" fontId="1" fillId="2" borderId="1" xfId="1" applyFont="1" applyFill="1" applyBorder="1" applyAlignment="1">
      <alignment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9" fillId="2" borderId="81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36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164" fontId="2" fillId="14" borderId="19" xfId="1" applyNumberFormat="1" applyFont="1" applyFill="1" applyBorder="1"/>
    <xf numFmtId="164" fontId="0" fillId="14" borderId="26" xfId="1" applyNumberFormat="1" applyFont="1" applyFill="1" applyBorder="1"/>
    <xf numFmtId="9" fontId="0" fillId="14" borderId="31" xfId="2" applyFont="1" applyFill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9" fontId="3" fillId="0" borderId="10" xfId="2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3" fontId="0" fillId="17" borderId="21" xfId="1" applyFont="1" applyFill="1" applyBorder="1" applyAlignment="1">
      <alignment horizontal="center" vertical="center"/>
    </xf>
    <xf numFmtId="43" fontId="0" fillId="17" borderId="12" xfId="1" applyFont="1" applyFill="1" applyBorder="1" applyAlignment="1">
      <alignment horizontal="center" vertical="center"/>
    </xf>
    <xf numFmtId="164" fontId="56" fillId="17" borderId="34" xfId="1" applyNumberFormat="1" applyFont="1" applyFill="1" applyBorder="1" applyAlignment="1">
      <alignment horizontal="center" vertical="center"/>
    </xf>
    <xf numFmtId="164" fontId="2" fillId="17" borderId="19" xfId="1" applyNumberFormat="1" applyFont="1" applyFill="1" applyBorder="1"/>
    <xf numFmtId="164" fontId="0" fillId="17" borderId="26" xfId="1" applyNumberFormat="1" applyFont="1" applyFill="1" applyBorder="1"/>
    <xf numFmtId="43" fontId="2" fillId="0" borderId="31" xfId="1" applyFont="1" applyBorder="1"/>
    <xf numFmtId="0" fontId="0" fillId="17" borderId="6" xfId="0" applyFill="1" applyBorder="1" applyAlignment="1">
      <alignment horizontal="center"/>
    </xf>
    <xf numFmtId="43" fontId="0" fillId="17" borderId="6" xfId="1" applyFont="1" applyFill="1" applyBorder="1" applyAlignment="1">
      <alignment horizontal="center"/>
    </xf>
    <xf numFmtId="9" fontId="0" fillId="17" borderId="6" xfId="2" applyFont="1" applyFill="1" applyBorder="1" applyAlignment="1">
      <alignment horizontal="center"/>
    </xf>
    <xf numFmtId="43" fontId="1" fillId="2" borderId="1" xfId="1" applyFont="1" applyFill="1" applyBorder="1"/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7" fillId="2" borderId="77" xfId="0" applyFont="1" applyFill="1" applyBorder="1" applyAlignment="1">
      <alignment horizontal="center"/>
    </xf>
    <xf numFmtId="0" fontId="10" fillId="2" borderId="81" xfId="0" applyFont="1" applyFill="1" applyBorder="1" applyAlignment="1">
      <alignment horizontal="center"/>
    </xf>
    <xf numFmtId="9" fontId="0" fillId="17" borderId="31" xfId="2" applyFont="1" applyFill="1" applyBorder="1"/>
    <xf numFmtId="0" fontId="0" fillId="2" borderId="6" xfId="0" applyFill="1" applyBorder="1" applyAlignment="1">
      <alignment horizontal="center"/>
    </xf>
    <xf numFmtId="43" fontId="0" fillId="2" borderId="6" xfId="1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64" fontId="56" fillId="2" borderId="34" xfId="1" applyNumberFormat="1" applyFont="1" applyFill="1" applyBorder="1" applyAlignment="1">
      <alignment horizontal="center" vertical="center"/>
    </xf>
    <xf numFmtId="164" fontId="2" fillId="2" borderId="19" xfId="1" applyNumberFormat="1" applyFont="1" applyFill="1" applyBorder="1"/>
    <xf numFmtId="164" fontId="0" fillId="2" borderId="26" xfId="1" applyNumberFormat="1" applyFont="1" applyFill="1" applyBorder="1"/>
    <xf numFmtId="9" fontId="0" fillId="2" borderId="31" xfId="2" applyFon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5" fillId="18" borderId="4" xfId="0" applyFont="1" applyFill="1" applyBorder="1"/>
    <xf numFmtId="0" fontId="0" fillId="18" borderId="5" xfId="0" applyFill="1" applyBorder="1" applyAlignment="1">
      <alignment horizontal="center"/>
    </xf>
    <xf numFmtId="49" fontId="0" fillId="18" borderId="5" xfId="0" applyNumberFormat="1" applyFill="1" applyBorder="1" applyAlignment="1">
      <alignment horizontal="center"/>
    </xf>
    <xf numFmtId="0" fontId="0" fillId="18" borderId="5" xfId="0" applyFill="1" applyBorder="1"/>
    <xf numFmtId="43" fontId="0" fillId="18" borderId="5" xfId="1" applyFont="1" applyFill="1" applyBorder="1"/>
    <xf numFmtId="9" fontId="0" fillId="18" borderId="5" xfId="2" applyFont="1" applyFill="1" applyBorder="1" applyAlignment="1">
      <alignment horizontal="center"/>
    </xf>
    <xf numFmtId="168" fontId="0" fillId="18" borderId="4" xfId="0" applyNumberFormat="1" applyFill="1" applyBorder="1" applyAlignment="1">
      <alignment horizontal="center"/>
    </xf>
    <xf numFmtId="168" fontId="0" fillId="18" borderId="5" xfId="0" applyNumberFormat="1" applyFill="1" applyBorder="1" applyAlignment="1">
      <alignment horizontal="center"/>
    </xf>
    <xf numFmtId="49" fontId="0" fillId="18" borderId="2" xfId="0" applyNumberFormat="1" applyFill="1" applyBorder="1" applyAlignment="1">
      <alignment horizontal="center"/>
    </xf>
    <xf numFmtId="43" fontId="10" fillId="2" borderId="1" xfId="1" applyFont="1" applyFill="1" applyBorder="1"/>
    <xf numFmtId="0" fontId="27" fillId="2" borderId="2" xfId="0" applyFont="1" applyFill="1" applyBorder="1" applyAlignment="1">
      <alignment horizontal="center"/>
    </xf>
    <xf numFmtId="0" fontId="0" fillId="14" borderId="5" xfId="0" applyFill="1" applyBorder="1"/>
    <xf numFmtId="164" fontId="2" fillId="14" borderId="42" xfId="1" applyNumberFormat="1" applyFont="1" applyFill="1" applyBorder="1"/>
    <xf numFmtId="164" fontId="0" fillId="14" borderId="7" xfId="1" applyNumberFormat="1" applyFont="1" applyFill="1" applyBorder="1"/>
    <xf numFmtId="43" fontId="0" fillId="14" borderId="7" xfId="1" applyFont="1" applyFill="1" applyBorder="1"/>
    <xf numFmtId="43" fontId="0" fillId="14" borderId="8" xfId="1" applyFont="1" applyFill="1" applyBorder="1"/>
    <xf numFmtId="43" fontId="0" fillId="14" borderId="9" xfId="1" applyFont="1" applyFill="1" applyBorder="1"/>
    <xf numFmtId="164" fontId="0" fillId="14" borderId="3" xfId="1" applyNumberFormat="1" applyFont="1" applyFill="1" applyBorder="1"/>
    <xf numFmtId="9" fontId="0" fillId="14" borderId="12" xfId="2" applyFont="1" applyFill="1" applyBorder="1" applyAlignment="1">
      <alignment horizontal="center"/>
    </xf>
    <xf numFmtId="9" fontId="0" fillId="14" borderId="13" xfId="2" applyFont="1" applyFill="1" applyBorder="1" applyAlignment="1">
      <alignment horizontal="center"/>
    </xf>
    <xf numFmtId="9" fontId="0" fillId="14" borderId="13" xfId="2" applyFont="1" applyFill="1" applyBorder="1"/>
    <xf numFmtId="9" fontId="0" fillId="14" borderId="3" xfId="2" applyFont="1" applyFill="1" applyBorder="1" applyAlignment="1">
      <alignment horizontal="center"/>
    </xf>
    <xf numFmtId="9" fontId="0" fillId="14" borderId="14" xfId="2" applyFont="1" applyFill="1" applyBorder="1" applyAlignment="1">
      <alignment horizontal="center"/>
    </xf>
    <xf numFmtId="0" fontId="2" fillId="14" borderId="12" xfId="0" applyFont="1" applyFill="1" applyBorder="1" applyAlignment="1">
      <alignment horizontal="left"/>
    </xf>
    <xf numFmtId="0" fontId="0" fillId="14" borderId="13" xfId="0" applyFill="1" applyBorder="1"/>
    <xf numFmtId="0" fontId="0" fillId="14" borderId="14" xfId="0" applyFill="1" applyBorder="1"/>
    <xf numFmtId="43" fontId="0" fillId="14" borderId="21" xfId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43" fontId="0" fillId="14" borderId="3" xfId="1" applyFont="1" applyFill="1" applyBorder="1" applyAlignment="1">
      <alignment horizontal="center"/>
    </xf>
    <xf numFmtId="43" fontId="0" fillId="14" borderId="12" xfId="1" applyFont="1" applyFill="1" applyBorder="1" applyAlignment="1">
      <alignment horizontal="center" vertical="center"/>
    </xf>
    <xf numFmtId="164" fontId="56" fillId="14" borderId="34" xfId="1" applyNumberFormat="1" applyFont="1" applyFill="1" applyBorder="1" applyAlignment="1">
      <alignment horizontal="center" vertical="center"/>
    </xf>
    <xf numFmtId="164" fontId="2" fillId="17" borderId="42" xfId="1" applyNumberFormat="1" applyFont="1" applyFill="1" applyBorder="1"/>
    <xf numFmtId="164" fontId="0" fillId="17" borderId="7" xfId="1" applyNumberFormat="1" applyFont="1" applyFill="1" applyBorder="1"/>
    <xf numFmtId="164" fontId="0" fillId="17" borderId="42" xfId="1" applyNumberFormat="1" applyFont="1" applyFill="1" applyBorder="1"/>
    <xf numFmtId="164" fontId="0" fillId="17" borderId="9" xfId="1" applyNumberFormat="1" applyFont="1" applyFill="1" applyBorder="1"/>
    <xf numFmtId="43" fontId="0" fillId="17" borderId="7" xfId="1" applyFont="1" applyFill="1" applyBorder="1"/>
    <xf numFmtId="43" fontId="0" fillId="17" borderId="8" xfId="1" applyFont="1" applyFill="1" applyBorder="1"/>
    <xf numFmtId="43" fontId="0" fillId="17" borderId="9" xfId="1" applyFont="1" applyFill="1" applyBorder="1"/>
    <xf numFmtId="164" fontId="0" fillId="17" borderId="3" xfId="1" applyNumberFormat="1" applyFont="1" applyFill="1" applyBorder="1"/>
    <xf numFmtId="9" fontId="0" fillId="17" borderId="12" xfId="2" applyFont="1" applyFill="1" applyBorder="1" applyAlignment="1">
      <alignment horizontal="center"/>
    </xf>
    <xf numFmtId="9" fontId="0" fillId="17" borderId="13" xfId="2" applyFont="1" applyFill="1" applyBorder="1" applyAlignment="1">
      <alignment horizontal="center"/>
    </xf>
    <xf numFmtId="9" fontId="0" fillId="17" borderId="13" xfId="2" applyFont="1" applyFill="1" applyBorder="1"/>
    <xf numFmtId="9" fontId="0" fillId="17" borderId="14" xfId="2" applyFont="1" applyFill="1" applyBorder="1" applyAlignment="1">
      <alignment horizontal="center"/>
    </xf>
    <xf numFmtId="0" fontId="2" fillId="17" borderId="12" xfId="0" applyFont="1" applyFill="1" applyBorder="1" applyAlignment="1">
      <alignment horizontal="left"/>
    </xf>
    <xf numFmtId="0" fontId="0" fillId="17" borderId="13" xfId="0" applyFill="1" applyBorder="1"/>
    <xf numFmtId="0" fontId="0" fillId="17" borderId="14" xfId="0" applyFill="1" applyBorder="1"/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43" fontId="0" fillId="2" borderId="5" xfId="1" applyFont="1" applyFill="1" applyBorder="1"/>
    <xf numFmtId="9" fontId="0" fillId="2" borderId="5" xfId="2" applyFont="1" applyFill="1" applyBorder="1" applyAlignment="1">
      <alignment horizontal="center"/>
    </xf>
    <xf numFmtId="164" fontId="0" fillId="2" borderId="5" xfId="1" applyNumberFormat="1" applyFont="1" applyFill="1" applyBorder="1"/>
    <xf numFmtId="164" fontId="2" fillId="2" borderId="42" xfId="1" applyNumberFormat="1" applyFont="1" applyFill="1" applyBorder="1"/>
    <xf numFmtId="164" fontId="0" fillId="2" borderId="7" xfId="1" applyNumberFormat="1" applyFont="1" applyFill="1" applyBorder="1"/>
    <xf numFmtId="164" fontId="0" fillId="2" borderId="42" xfId="1" applyNumberFormat="1" applyFont="1" applyFill="1" applyBorder="1"/>
    <xf numFmtId="164" fontId="0" fillId="2" borderId="9" xfId="1" applyNumberFormat="1" applyFont="1" applyFill="1" applyBorder="1"/>
    <xf numFmtId="43" fontId="0" fillId="2" borderId="7" xfId="1" applyFont="1" applyFill="1" applyBorder="1"/>
    <xf numFmtId="43" fontId="0" fillId="2" borderId="8" xfId="1" applyFont="1" applyFill="1" applyBorder="1"/>
    <xf numFmtId="43" fontId="0" fillId="2" borderId="9" xfId="1" applyFont="1" applyFill="1" applyBorder="1"/>
    <xf numFmtId="164" fontId="0" fillId="2" borderId="3" xfId="1" applyNumberFormat="1" applyFont="1" applyFill="1" applyBorder="1"/>
    <xf numFmtId="9" fontId="0" fillId="2" borderId="12" xfId="2" applyFont="1" applyFill="1" applyBorder="1" applyAlignment="1">
      <alignment horizontal="center"/>
    </xf>
    <xf numFmtId="9" fontId="0" fillId="2" borderId="13" xfId="2" applyFont="1" applyFill="1" applyBorder="1" applyAlignment="1">
      <alignment horizontal="center"/>
    </xf>
    <xf numFmtId="9" fontId="0" fillId="2" borderId="13" xfId="2" applyFont="1" applyFill="1" applyBorder="1"/>
    <xf numFmtId="9" fontId="0" fillId="2" borderId="14" xfId="2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43" fontId="0" fillId="14" borderId="42" xfId="1" applyFont="1" applyFill="1" applyBorder="1" applyAlignment="1">
      <alignment horizontal="center"/>
    </xf>
    <xf numFmtId="9" fontId="0" fillId="14" borderId="42" xfId="2" applyFont="1" applyFill="1" applyBorder="1" applyAlignment="1">
      <alignment horizontal="center"/>
    </xf>
    <xf numFmtId="0" fontId="2" fillId="14" borderId="13" xfId="0" applyFont="1" applyFill="1" applyBorder="1" applyAlignment="1">
      <alignment horizontal="left"/>
    </xf>
    <xf numFmtId="0" fontId="0" fillId="2" borderId="42" xfId="0" applyFill="1" applyBorder="1" applyAlignment="1">
      <alignment horizontal="center"/>
    </xf>
    <xf numFmtId="43" fontId="0" fillId="2" borderId="42" xfId="1" applyFont="1" applyFill="1" applyBorder="1" applyAlignment="1">
      <alignment horizontal="center"/>
    </xf>
    <xf numFmtId="9" fontId="0" fillId="2" borderId="42" xfId="2" applyFont="1" applyFill="1" applyBorder="1" applyAlignment="1">
      <alignment horizontal="center"/>
    </xf>
    <xf numFmtId="43" fontId="0" fillId="2" borderId="10" xfId="1" applyFont="1" applyFill="1" applyBorder="1"/>
    <xf numFmtId="0" fontId="15" fillId="18" borderId="5" xfId="0" applyFont="1" applyFill="1" applyBorder="1" applyAlignment="1">
      <alignment horizontal="center"/>
    </xf>
    <xf numFmtId="49" fontId="15" fillId="18" borderId="5" xfId="0" applyNumberFormat="1" applyFont="1" applyFill="1" applyBorder="1" applyAlignment="1">
      <alignment horizontal="center"/>
    </xf>
    <xf numFmtId="0" fontId="15" fillId="18" borderId="5" xfId="0" applyFont="1" applyFill="1" applyBorder="1"/>
    <xf numFmtId="9" fontId="15" fillId="18" borderId="5" xfId="2" applyFont="1" applyFill="1" applyBorder="1" applyAlignment="1">
      <alignment horizontal="center"/>
    </xf>
    <xf numFmtId="43" fontId="14" fillId="18" borderId="2" xfId="1" applyFont="1" applyFill="1" applyBorder="1"/>
    <xf numFmtId="9" fontId="14" fillId="18" borderId="1" xfId="2" applyFont="1" applyFill="1" applyBorder="1" applyAlignment="1">
      <alignment horizontal="center"/>
    </xf>
    <xf numFmtId="167" fontId="15" fillId="18" borderId="0" xfId="1" applyNumberFormat="1" applyFont="1" applyFill="1"/>
    <xf numFmtId="0" fontId="0" fillId="0" borderId="51" xfId="0" applyBorder="1"/>
    <xf numFmtId="0" fontId="0" fillId="0" borderId="52" xfId="0" applyBorder="1"/>
    <xf numFmtId="0" fontId="0" fillId="0" borderId="44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2" borderId="12" xfId="0" applyFill="1" applyBorder="1"/>
    <xf numFmtId="43" fontId="2" fillId="18" borderId="2" xfId="1" applyFont="1" applyFill="1" applyBorder="1"/>
    <xf numFmtId="9" fontId="2" fillId="18" borderId="1" xfId="2" applyFont="1" applyFill="1" applyBorder="1" applyAlignment="1">
      <alignment horizontal="center"/>
    </xf>
    <xf numFmtId="43" fontId="14" fillId="18" borderId="1" xfId="2" applyNumberFormat="1" applyFont="1" applyFill="1" applyBorder="1" applyAlignment="1">
      <alignment horizontal="center"/>
    </xf>
    <xf numFmtId="0" fontId="15" fillId="0" borderId="0" xfId="0" applyFont="1"/>
    <xf numFmtId="43" fontId="0" fillId="14" borderId="21" xfId="1" applyFont="1" applyFill="1" applyBorder="1"/>
    <xf numFmtId="0" fontId="2" fillId="14" borderId="28" xfId="0" applyFont="1" applyFill="1" applyBorder="1" applyAlignment="1">
      <alignment horizontal="left"/>
    </xf>
    <xf numFmtId="43" fontId="25" fillId="2" borderId="1" xfId="1" applyFont="1" applyFill="1" applyBorder="1"/>
    <xf numFmtId="0" fontId="25" fillId="2" borderId="5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43" fontId="0" fillId="0" borderId="3" xfId="1" applyFont="1" applyFill="1" applyBorder="1"/>
    <xf numFmtId="9" fontId="0" fillId="0" borderId="3" xfId="2" applyFont="1" applyFill="1" applyBorder="1" applyAlignment="1">
      <alignment horizontal="center"/>
    </xf>
    <xf numFmtId="9" fontId="31" fillId="0" borderId="10" xfId="2" applyFont="1" applyFill="1" applyBorder="1" applyAlignment="1">
      <alignment horizontal="center"/>
    </xf>
    <xf numFmtId="164" fontId="0" fillId="2" borderId="10" xfId="0" applyNumberFormat="1" applyFill="1" applyBorder="1"/>
    <xf numFmtId="164" fontId="0" fillId="2" borderId="0" xfId="0" applyNumberFormat="1" applyFill="1"/>
    <xf numFmtId="0" fontId="0" fillId="2" borderId="11" xfId="0" applyFill="1" applyBorder="1"/>
    <xf numFmtId="0" fontId="27" fillId="2" borderId="2" xfId="0" applyFont="1" applyFill="1" applyBorder="1"/>
    <xf numFmtId="9" fontId="75" fillId="0" borderId="10" xfId="2" applyFont="1" applyFill="1" applyBorder="1" applyAlignment="1">
      <alignment horizontal="center"/>
    </xf>
    <xf numFmtId="43" fontId="0" fillId="14" borderId="10" xfId="1" applyFont="1" applyFill="1" applyBorder="1"/>
    <xf numFmtId="0" fontId="0" fillId="14" borderId="11" xfId="0" applyFill="1" applyBorder="1"/>
    <xf numFmtId="43" fontId="0" fillId="17" borderId="10" xfId="1" applyFont="1" applyFill="1" applyBorder="1" applyAlignment="1">
      <alignment horizontal="center" vertical="center"/>
    </xf>
    <xf numFmtId="164" fontId="0" fillId="17" borderId="11" xfId="1" applyNumberFormat="1" applyFont="1" applyFill="1" applyBorder="1"/>
    <xf numFmtId="0" fontId="2" fillId="17" borderId="13" xfId="0" applyFont="1" applyFill="1" applyBorder="1" applyAlignment="1">
      <alignment horizontal="left"/>
    </xf>
    <xf numFmtId="0" fontId="0" fillId="17" borderId="11" xfId="0" applyFill="1" applyBorder="1"/>
    <xf numFmtId="43" fontId="0" fillId="2" borderId="10" xfId="1" applyFont="1" applyFill="1" applyBorder="1" applyAlignment="1">
      <alignment horizontal="center" vertical="center"/>
    </xf>
    <xf numFmtId="43" fontId="0" fillId="2" borderId="11" xfId="1" applyFont="1" applyFill="1" applyBorder="1"/>
    <xf numFmtId="0" fontId="2" fillId="2" borderId="13" xfId="0" applyFont="1" applyFill="1" applyBorder="1" applyAlignment="1">
      <alignment horizontal="left"/>
    </xf>
    <xf numFmtId="43" fontId="14" fillId="18" borderId="1" xfId="1" applyFont="1" applyFill="1" applyBorder="1"/>
    <xf numFmtId="0" fontId="48" fillId="0" borderId="0" xfId="0" applyFont="1" applyAlignment="1">
      <alignment horizontal="center"/>
    </xf>
    <xf numFmtId="43" fontId="48" fillId="0" borderId="0" xfId="1" applyFont="1" applyAlignment="1">
      <alignment horizontal="center"/>
    </xf>
    <xf numFmtId="0" fontId="50" fillId="0" borderId="0" xfId="0" applyFont="1"/>
    <xf numFmtId="0" fontId="50" fillId="12" borderId="1" xfId="0" applyFont="1" applyFill="1" applyBorder="1"/>
    <xf numFmtId="43" fontId="50" fillId="12" borderId="1" xfId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43" fontId="50" fillId="0" borderId="0" xfId="1" applyFont="1" applyFill="1" applyBorder="1" applyAlignment="1">
      <alignment horizontal="center"/>
    </xf>
    <xf numFmtId="43" fontId="4" fillId="0" borderId="0" xfId="1" applyFont="1"/>
    <xf numFmtId="0" fontId="80" fillId="0" borderId="0" xfId="0" applyFont="1"/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43" fontId="81" fillId="0" borderId="0" xfId="1" applyFont="1" applyAlignment="1">
      <alignment horizontal="center"/>
    </xf>
    <xf numFmtId="44" fontId="81" fillId="0" borderId="0" xfId="0" applyNumberFormat="1" applyFont="1" applyAlignment="1">
      <alignment horizontal="center"/>
    </xf>
    <xf numFmtId="43" fontId="81" fillId="0" borderId="0" xfId="1" applyFont="1"/>
    <xf numFmtId="0" fontId="81" fillId="0" borderId="0" xfId="0" applyFont="1"/>
    <xf numFmtId="44" fontId="4" fillId="0" borderId="0" xfId="0" applyNumberFormat="1" applyFont="1" applyAlignment="1">
      <alignment horizontal="center"/>
    </xf>
    <xf numFmtId="43" fontId="56" fillId="14" borderId="39" xfId="1" applyFont="1" applyFill="1" applyBorder="1" applyAlignment="1">
      <alignment horizontal="center" vertical="center"/>
    </xf>
    <xf numFmtId="9" fontId="51" fillId="2" borderId="1" xfId="2" applyFont="1" applyFill="1" applyBorder="1" applyAlignment="1">
      <alignment horizontal="center" vertical="center"/>
    </xf>
    <xf numFmtId="43" fontId="27" fillId="2" borderId="4" xfId="1" applyFont="1" applyFill="1" applyBorder="1" applyAlignment="1">
      <alignment horizontal="center"/>
    </xf>
    <xf numFmtId="43" fontId="27" fillId="2" borderId="2" xfId="1" applyFont="1" applyFill="1" applyBorder="1" applyAlignment="1">
      <alignment horizontal="center"/>
    </xf>
    <xf numFmtId="43" fontId="27" fillId="2" borderId="5" xfId="1" applyFont="1" applyFill="1" applyBorder="1" applyAlignment="1">
      <alignment horizontal="center"/>
    </xf>
    <xf numFmtId="43" fontId="53" fillId="0" borderId="6" xfId="1" applyFont="1" applyBorder="1" applyAlignment="1">
      <alignment horizontal="center" vertical="center" wrapText="1"/>
    </xf>
    <xf numFmtId="43" fontId="53" fillId="0" borderId="11" xfId="1" applyFont="1" applyBorder="1" applyAlignment="1">
      <alignment horizontal="center" vertical="center" wrapText="1"/>
    </xf>
    <xf numFmtId="43" fontId="53" fillId="16" borderId="6" xfId="1" applyFont="1" applyFill="1" applyBorder="1" applyAlignment="1">
      <alignment horizontal="center" vertical="center" wrapText="1"/>
    </xf>
    <xf numFmtId="9" fontId="53" fillId="16" borderId="6" xfId="2" applyFont="1" applyFill="1" applyBorder="1" applyAlignment="1">
      <alignment horizontal="center" vertical="center" wrapText="1"/>
    </xf>
    <xf numFmtId="43" fontId="8" fillId="0" borderId="6" xfId="1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9" fontId="54" fillId="0" borderId="6" xfId="2" applyFont="1" applyBorder="1" applyAlignment="1">
      <alignment horizontal="center" vertical="center"/>
    </xf>
    <xf numFmtId="43" fontId="8" fillId="0" borderId="6" xfId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43" fontId="8" fillId="0" borderId="1" xfId="1" applyFont="1" applyBorder="1" applyAlignment="1">
      <alignment horizontal="center"/>
    </xf>
    <xf numFmtId="43" fontId="8" fillId="0" borderId="1" xfId="1" applyFont="1" applyBorder="1" applyAlignment="1">
      <alignment horizontal="center" vertical="center"/>
    </xf>
    <xf numFmtId="9" fontId="8" fillId="0" borderId="1" xfId="2" applyFont="1" applyBorder="1" applyAlignment="1">
      <alignment horizontal="center"/>
    </xf>
    <xf numFmtId="43" fontId="4" fillId="0" borderId="11" xfId="1" applyFont="1" applyBorder="1" applyAlignment="1">
      <alignment horizontal="center"/>
    </xf>
    <xf numFmtId="9" fontId="4" fillId="0" borderId="6" xfId="2" applyFont="1" applyBorder="1" applyAlignment="1">
      <alignment horizontal="center"/>
    </xf>
    <xf numFmtId="43" fontId="4" fillId="14" borderId="59" xfId="1" applyFont="1" applyFill="1" applyBorder="1" applyAlignment="1">
      <alignment horizontal="center"/>
    </xf>
    <xf numFmtId="43" fontId="4" fillId="14" borderId="80" xfId="1" applyFont="1" applyFill="1" applyBorder="1" applyAlignment="1">
      <alignment horizontal="center"/>
    </xf>
    <xf numFmtId="9" fontId="4" fillId="14" borderId="20" xfId="0" applyNumberFormat="1" applyFont="1" applyFill="1" applyBorder="1" applyAlignment="1">
      <alignment horizontal="center"/>
    </xf>
    <xf numFmtId="43" fontId="2" fillId="14" borderId="19" xfId="1" applyFont="1" applyFill="1" applyBorder="1"/>
    <xf numFmtId="43" fontId="0" fillId="14" borderId="38" xfId="1" applyFont="1" applyFill="1" applyBorder="1"/>
    <xf numFmtId="43" fontId="4" fillId="14" borderId="54" xfId="1" applyFont="1" applyFill="1" applyBorder="1" applyAlignment="1">
      <alignment horizontal="center"/>
    </xf>
    <xf numFmtId="43" fontId="4" fillId="14" borderId="55" xfId="1" applyFont="1" applyFill="1" applyBorder="1" applyAlignment="1">
      <alignment horizontal="center"/>
    </xf>
    <xf numFmtId="44" fontId="5" fillId="14" borderId="26" xfId="0" applyNumberFormat="1" applyFont="1" applyFill="1" applyBorder="1" applyAlignment="1">
      <alignment horizontal="center"/>
    </xf>
    <xf numFmtId="43" fontId="0" fillId="14" borderId="26" xfId="1" applyFont="1" applyFill="1" applyBorder="1"/>
    <xf numFmtId="43" fontId="2" fillId="14" borderId="28" xfId="1" applyFont="1" applyFill="1" applyBorder="1" applyAlignment="1">
      <alignment horizontal="left"/>
    </xf>
    <xf numFmtId="43" fontId="0" fillId="14" borderId="31" xfId="1" applyFont="1" applyFill="1" applyBorder="1"/>
    <xf numFmtId="43" fontId="0" fillId="14" borderId="32" xfId="1" applyFont="1" applyFill="1" applyBorder="1"/>
    <xf numFmtId="0" fontId="83" fillId="0" borderId="13" xfId="0" applyFont="1" applyBorder="1" applyAlignment="1">
      <alignment horizontal="center"/>
    </xf>
    <xf numFmtId="1" fontId="83" fillId="0" borderId="13" xfId="0" applyNumberFormat="1" applyFont="1" applyBorder="1" applyAlignment="1">
      <alignment horizontal="center"/>
    </xf>
    <xf numFmtId="43" fontId="83" fillId="0" borderId="13" xfId="1" applyFont="1" applyBorder="1" applyAlignment="1">
      <alignment horizontal="left"/>
    </xf>
    <xf numFmtId="43" fontId="83" fillId="0" borderId="13" xfId="1" applyFont="1" applyBorder="1" applyAlignment="1">
      <alignment horizontal="center"/>
    </xf>
    <xf numFmtId="43" fontId="83" fillId="0" borderId="14" xfId="1" applyFont="1" applyBorder="1" applyAlignment="1">
      <alignment horizontal="center"/>
    </xf>
    <xf numFmtId="9" fontId="83" fillId="0" borderId="6" xfId="2" applyFont="1" applyBorder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2" fillId="0" borderId="11" xfId="1" applyNumberFormat="1" applyFont="1" applyBorder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/>
    </xf>
    <xf numFmtId="170" fontId="84" fillId="0" borderId="5" xfId="0" applyNumberFormat="1" applyFont="1" applyBorder="1" applyAlignment="1">
      <alignment horizontal="center"/>
    </xf>
    <xf numFmtId="1" fontId="83" fillId="0" borderId="5" xfId="0" applyNumberFormat="1" applyFont="1" applyBorder="1" applyAlignment="1">
      <alignment horizontal="center"/>
    </xf>
    <xf numFmtId="43" fontId="83" fillId="0" borderId="5" xfId="1" applyFont="1" applyBorder="1" applyAlignment="1">
      <alignment horizontal="left"/>
    </xf>
    <xf numFmtId="43" fontId="83" fillId="0" borderId="5" xfId="1" applyFont="1" applyBorder="1" applyAlignment="1">
      <alignment horizontal="center"/>
    </xf>
    <xf numFmtId="43" fontId="83" fillId="0" borderId="2" xfId="1" applyFont="1" applyBorder="1" applyAlignment="1">
      <alignment horizontal="center"/>
    </xf>
    <xf numFmtId="43" fontId="20" fillId="14" borderId="17" xfId="1" applyFont="1" applyFill="1" applyBorder="1"/>
    <xf numFmtId="43" fontId="83" fillId="0" borderId="0" xfId="1" applyFont="1"/>
    <xf numFmtId="9" fontId="83" fillId="0" borderId="3" xfId="2" applyFont="1" applyBorder="1" applyAlignment="1">
      <alignment horizontal="center"/>
    </xf>
    <xf numFmtId="43" fontId="5" fillId="0" borderId="0" xfId="1" applyFont="1" applyAlignment="1">
      <alignment horizontal="center"/>
    </xf>
    <xf numFmtId="43" fontId="5" fillId="0" borderId="0" xfId="1" applyFont="1"/>
    <xf numFmtId="0" fontId="0" fillId="14" borderId="116" xfId="0" applyFill="1" applyBorder="1" applyAlignment="1">
      <alignment horizontal="center"/>
    </xf>
    <xf numFmtId="43" fontId="0" fillId="14" borderId="116" xfId="1" applyFont="1" applyFill="1" applyBorder="1" applyAlignment="1">
      <alignment horizontal="center"/>
    </xf>
    <xf numFmtId="43" fontId="0" fillId="14" borderId="118" xfId="1" applyFont="1" applyFill="1" applyBorder="1" applyAlignment="1">
      <alignment horizontal="center" vertical="center"/>
    </xf>
    <xf numFmtId="43" fontId="68" fillId="14" borderId="23" xfId="1" applyFont="1" applyFill="1" applyBorder="1" applyAlignment="1">
      <alignment horizontal="center" vertical="center"/>
    </xf>
    <xf numFmtId="43" fontId="68" fillId="14" borderId="81" xfId="1" applyFont="1" applyFill="1" applyBorder="1" applyAlignment="1">
      <alignment horizontal="center" vertical="center"/>
    </xf>
    <xf numFmtId="9" fontId="86" fillId="2" borderId="1" xfId="2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2" fillId="2" borderId="5" xfId="1" applyFont="1" applyFill="1" applyBorder="1" applyAlignment="1">
      <alignment horizontal="center"/>
    </xf>
    <xf numFmtId="0" fontId="53" fillId="0" borderId="6" xfId="4" applyFont="1" applyBorder="1" applyAlignment="1">
      <alignment vertical="center"/>
    </xf>
    <xf numFmtId="43" fontId="53" fillId="0" borderId="10" xfId="1" applyFont="1" applyBorder="1" applyAlignment="1">
      <alignment horizontal="center" vertical="center" wrapText="1"/>
    </xf>
    <xf numFmtId="43" fontId="53" fillId="0" borderId="0" xfId="1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/>
    </xf>
    <xf numFmtId="43" fontId="5" fillId="0" borderId="11" xfId="1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43" fontId="5" fillId="0" borderId="0" xfId="1" applyFont="1" applyBorder="1"/>
    <xf numFmtId="43" fontId="5" fillId="0" borderId="11" xfId="1" applyFont="1" applyBorder="1"/>
    <xf numFmtId="49" fontId="7" fillId="0" borderId="6" xfId="0" applyNumberFormat="1" applyFont="1" applyBorder="1" applyAlignment="1">
      <alignment horizontal="center"/>
    </xf>
    <xf numFmtId="0" fontId="8" fillId="16" borderId="0" xfId="3" applyFont="1" applyFill="1" applyAlignment="1">
      <alignment horizontal="center" vertical="center" wrapText="1"/>
    </xf>
    <xf numFmtId="0" fontId="8" fillId="16" borderId="0" xfId="3" applyFont="1" applyFill="1" applyAlignment="1">
      <alignment horizontal="center" vertical="center"/>
    </xf>
    <xf numFmtId="43" fontId="8" fillId="0" borderId="10" xfId="1" applyFont="1" applyFill="1" applyBorder="1" applyAlignment="1">
      <alignment horizontal="center" vertical="center"/>
    </xf>
    <xf numFmtId="43" fontId="8" fillId="0" borderId="11" xfId="1" applyFont="1" applyFill="1" applyBorder="1" applyAlignment="1">
      <alignment horizontal="center" vertical="center"/>
    </xf>
    <xf numFmtId="43" fontId="8" fillId="0" borderId="10" xfId="1" applyFont="1" applyBorder="1" applyAlignment="1">
      <alignment horizontal="center"/>
    </xf>
    <xf numFmtId="43" fontId="8" fillId="0" borderId="11" xfId="1" applyFont="1" applyBorder="1" applyAlignment="1">
      <alignment horizontal="center"/>
    </xf>
    <xf numFmtId="43" fontId="8" fillId="0" borderId="0" xfId="1" applyFont="1" applyBorder="1" applyAlignment="1">
      <alignment horizontal="center"/>
    </xf>
    <xf numFmtId="43" fontId="8" fillId="0" borderId="0" xfId="1" applyFont="1" applyBorder="1"/>
    <xf numFmtId="43" fontId="8" fillId="0" borderId="11" xfId="1" applyFont="1" applyBorder="1"/>
    <xf numFmtId="43" fontId="8" fillId="0" borderId="10" xfId="1" applyFont="1" applyBorder="1" applyAlignment="1">
      <alignment horizontal="center" vertical="center"/>
    </xf>
    <xf numFmtId="43" fontId="87" fillId="0" borderId="10" xfId="1" applyFont="1" applyFill="1" applyBorder="1" applyAlignment="1">
      <alignment horizontal="center" vertical="center"/>
    </xf>
    <xf numFmtId="43" fontId="4" fillId="0" borderId="10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0" xfId="1" applyFont="1" applyBorder="1"/>
    <xf numFmtId="43" fontId="4" fillId="0" borderId="11" xfId="1" applyFont="1" applyBorder="1"/>
    <xf numFmtId="43" fontId="4" fillId="14" borderId="19" xfId="1" applyFont="1" applyFill="1" applyBorder="1" applyAlignment="1">
      <alignment horizontal="center"/>
    </xf>
    <xf numFmtId="43" fontId="4" fillId="14" borderId="21" xfId="1" applyFont="1" applyFill="1" applyBorder="1" applyAlignment="1">
      <alignment horizontal="center"/>
    </xf>
    <xf numFmtId="43" fontId="4" fillId="14" borderId="37" xfId="1" applyFont="1" applyFill="1" applyBorder="1" applyAlignment="1">
      <alignment horizontal="center"/>
    </xf>
    <xf numFmtId="43" fontId="4" fillId="14" borderId="38" xfId="1" applyFont="1" applyFill="1" applyBorder="1" applyAlignment="1">
      <alignment horizontal="center"/>
    </xf>
    <xf numFmtId="43" fontId="4" fillId="14" borderId="62" xfId="1" applyFont="1" applyFill="1" applyBorder="1" applyAlignment="1">
      <alignment horizontal="center"/>
    </xf>
    <xf numFmtId="43" fontId="4" fillId="14" borderId="26" xfId="1" applyFont="1" applyFill="1" applyBorder="1" applyAlignment="1">
      <alignment horizontal="center"/>
    </xf>
    <xf numFmtId="9" fontId="4" fillId="14" borderId="28" xfId="2" applyFont="1" applyFill="1" applyBorder="1" applyAlignment="1">
      <alignment horizontal="center"/>
    </xf>
    <xf numFmtId="9" fontId="4" fillId="14" borderId="31" xfId="2" applyFont="1" applyFill="1" applyBorder="1" applyAlignment="1">
      <alignment horizontal="center"/>
    </xf>
    <xf numFmtId="9" fontId="4" fillId="14" borderId="83" xfId="2" applyFont="1" applyFill="1" applyBorder="1" applyAlignment="1">
      <alignment horizontal="center"/>
    </xf>
    <xf numFmtId="43" fontId="4" fillId="14" borderId="28" xfId="1" applyFont="1" applyFill="1" applyBorder="1" applyAlignment="1">
      <alignment horizontal="center"/>
    </xf>
    <xf numFmtId="43" fontId="4" fillId="14" borderId="31" xfId="1" applyFont="1" applyFill="1" applyBorder="1" applyAlignment="1">
      <alignment horizontal="center"/>
    </xf>
    <xf numFmtId="43" fontId="4" fillId="14" borderId="31" xfId="1" applyFont="1" applyFill="1" applyBorder="1"/>
    <xf numFmtId="43" fontId="4" fillId="14" borderId="32" xfId="1" applyFont="1" applyFill="1" applyBorder="1"/>
    <xf numFmtId="1" fontId="2" fillId="0" borderId="6" xfId="1" applyNumberFormat="1" applyFont="1" applyBorder="1" applyAlignment="1">
      <alignment horizontal="center"/>
    </xf>
    <xf numFmtId="1" fontId="2" fillId="0" borderId="11" xfId="1" applyNumberFormat="1" applyFont="1" applyBorder="1" applyAlignment="1">
      <alignment horizontal="center"/>
    </xf>
    <xf numFmtId="0" fontId="0" fillId="17" borderId="116" xfId="0" applyFill="1" applyBorder="1" applyAlignment="1">
      <alignment horizontal="center"/>
    </xf>
    <xf numFmtId="43" fontId="0" fillId="17" borderId="116" xfId="1" applyFont="1" applyFill="1" applyBorder="1" applyAlignment="1">
      <alignment horizontal="center"/>
    </xf>
    <xf numFmtId="43" fontId="0" fillId="17" borderId="118" xfId="1" applyFont="1" applyFill="1" applyBorder="1" applyAlignment="1">
      <alignment horizontal="center" vertical="center"/>
    </xf>
    <xf numFmtId="43" fontId="56" fillId="17" borderId="23" xfId="1" applyFont="1" applyFill="1" applyBorder="1" applyAlignment="1">
      <alignment horizontal="center" vertical="center"/>
    </xf>
    <xf numFmtId="43" fontId="56" fillId="17" borderId="81" xfId="1" applyFont="1" applyFill="1" applyBorder="1" applyAlignment="1">
      <alignment horizontal="center" vertical="center"/>
    </xf>
    <xf numFmtId="43" fontId="51" fillId="2" borderId="1" xfId="1" applyFont="1" applyFill="1" applyBorder="1" applyAlignment="1">
      <alignment horizontal="center" vertical="center"/>
    </xf>
    <xf numFmtId="0" fontId="89" fillId="0" borderId="6" xfId="4" applyFont="1" applyBorder="1" applyAlignment="1">
      <alignment vertical="center"/>
    </xf>
    <xf numFmtId="0" fontId="5" fillId="16" borderId="6" xfId="5" applyFont="1" applyFill="1" applyBorder="1" applyAlignment="1">
      <alignment horizontal="center" vertical="center"/>
    </xf>
    <xf numFmtId="0" fontId="5" fillId="16" borderId="0" xfId="3" applyFont="1" applyFill="1" applyAlignment="1">
      <alignment horizontal="center" vertical="center" wrapText="1"/>
    </xf>
    <xf numFmtId="0" fontId="5" fillId="16" borderId="0" xfId="3" applyFont="1" applyFill="1" applyAlignment="1">
      <alignment horizontal="center" vertical="center"/>
    </xf>
    <xf numFmtId="17" fontId="5" fillId="16" borderId="0" xfId="3" applyNumberFormat="1" applyFont="1" applyFill="1" applyAlignment="1">
      <alignment horizontal="center" vertical="center" wrapText="1"/>
    </xf>
    <xf numFmtId="1" fontId="5" fillId="0" borderId="6" xfId="3" applyNumberFormat="1" applyFont="1" applyBorder="1" applyAlignment="1">
      <alignment horizontal="center" vertical="center" wrapText="1"/>
    </xf>
    <xf numFmtId="43" fontId="5" fillId="0" borderId="6" xfId="1" applyFont="1" applyBorder="1" applyAlignment="1">
      <alignment horizontal="center" vertical="center" wrapText="1"/>
    </xf>
    <xf numFmtId="43" fontId="5" fillId="0" borderId="11" xfId="1" applyFont="1" applyBorder="1" applyAlignment="1">
      <alignment horizontal="center" vertical="center" wrapText="1"/>
    </xf>
    <xf numFmtId="43" fontId="5" fillId="16" borderId="6" xfId="1" applyFont="1" applyFill="1" applyBorder="1" applyAlignment="1">
      <alignment horizontal="center" vertical="center" wrapText="1"/>
    </xf>
    <xf numFmtId="9" fontId="5" fillId="16" borderId="6" xfId="2" applyFont="1" applyFill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 wrapText="1"/>
    </xf>
    <xf numFmtId="43" fontId="5" fillId="0" borderId="0" xfId="1" applyFont="1" applyBorder="1" applyAlignment="1">
      <alignment horizontal="center" vertical="center" wrapText="1"/>
    </xf>
    <xf numFmtId="9" fontId="90" fillId="0" borderId="6" xfId="2" applyFont="1" applyBorder="1" applyAlignment="1">
      <alignment horizontal="center" vertical="center"/>
    </xf>
    <xf numFmtId="0" fontId="50" fillId="0" borderId="10" xfId="0" applyFont="1" applyBorder="1"/>
    <xf numFmtId="43" fontId="50" fillId="0" borderId="0" xfId="1" applyFont="1" applyAlignment="1">
      <alignment horizontal="center"/>
    </xf>
    <xf numFmtId="43" fontId="50" fillId="0" borderId="11" xfId="1" applyFont="1" applyBorder="1" applyAlignment="1">
      <alignment horizontal="center"/>
    </xf>
    <xf numFmtId="9" fontId="50" fillId="0" borderId="6" xfId="2" applyFont="1" applyBorder="1" applyAlignment="1">
      <alignment horizontal="center"/>
    </xf>
    <xf numFmtId="43" fontId="50" fillId="0" borderId="6" xfId="1" applyFont="1" applyBorder="1" applyAlignment="1">
      <alignment horizontal="center"/>
    </xf>
    <xf numFmtId="43" fontId="50" fillId="0" borderId="10" xfId="1" applyFont="1" applyBorder="1" applyAlignment="1">
      <alignment horizontal="center"/>
    </xf>
    <xf numFmtId="43" fontId="50" fillId="0" borderId="0" xfId="1" applyFont="1" applyBorder="1" applyAlignment="1">
      <alignment horizontal="center"/>
    </xf>
    <xf numFmtId="43" fontId="50" fillId="0" borderId="0" xfId="1" applyFont="1" applyBorder="1"/>
    <xf numFmtId="43" fontId="50" fillId="0" borderId="11" xfId="1" applyFont="1" applyBorder="1"/>
    <xf numFmtId="0" fontId="4" fillId="17" borderId="4" xfId="0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1" fontId="4" fillId="17" borderId="5" xfId="0" applyNumberFormat="1" applyFont="1" applyFill="1" applyBorder="1" applyAlignment="1">
      <alignment horizontal="center"/>
    </xf>
    <xf numFmtId="43" fontId="4" fillId="17" borderId="5" xfId="1" applyFont="1" applyFill="1" applyBorder="1" applyAlignment="1">
      <alignment horizontal="center"/>
    </xf>
    <xf numFmtId="43" fontId="4" fillId="17" borderId="2" xfId="1" applyFont="1" applyFill="1" applyBorder="1" applyAlignment="1">
      <alignment horizontal="center"/>
    </xf>
    <xf numFmtId="9" fontId="4" fillId="17" borderId="1" xfId="0" applyNumberFormat="1" applyFont="1" applyFill="1" applyBorder="1" applyAlignment="1">
      <alignment horizontal="center"/>
    </xf>
    <xf numFmtId="43" fontId="4" fillId="17" borderId="1" xfId="1" applyFont="1" applyFill="1" applyBorder="1" applyAlignment="1">
      <alignment horizontal="center"/>
    </xf>
    <xf numFmtId="43" fontId="4" fillId="17" borderId="4" xfId="1" applyFont="1" applyFill="1" applyBorder="1" applyAlignment="1">
      <alignment horizontal="center"/>
    </xf>
    <xf numFmtId="43" fontId="4" fillId="17" borderId="5" xfId="1" applyFont="1" applyFill="1" applyBorder="1"/>
    <xf numFmtId="43" fontId="4" fillId="17" borderId="2" xfId="1" applyFont="1" applyFill="1" applyBorder="1"/>
    <xf numFmtId="1" fontId="5" fillId="17" borderId="5" xfId="0" applyNumberFormat="1" applyFont="1" applyFill="1" applyBorder="1" applyAlignment="1">
      <alignment horizontal="center"/>
    </xf>
    <xf numFmtId="44" fontId="5" fillId="17" borderId="3" xfId="0" applyNumberFormat="1" applyFont="1" applyFill="1" applyBorder="1" applyAlignment="1">
      <alignment horizontal="center"/>
    </xf>
    <xf numFmtId="43" fontId="4" fillId="17" borderId="13" xfId="1" applyFont="1" applyFill="1" applyBorder="1" applyAlignment="1">
      <alignment horizontal="center"/>
    </xf>
    <xf numFmtId="9" fontId="4" fillId="17" borderId="13" xfId="2" applyFont="1" applyFill="1" applyBorder="1" applyAlignment="1">
      <alignment horizontal="center"/>
    </xf>
    <xf numFmtId="43" fontId="4" fillId="17" borderId="13" xfId="1" applyFont="1" applyFill="1" applyBorder="1"/>
    <xf numFmtId="43" fontId="4" fillId="17" borderId="14" xfId="1" applyFont="1" applyFill="1" applyBorder="1"/>
    <xf numFmtId="0" fontId="7" fillId="0" borderId="12" xfId="0" applyFont="1" applyBorder="1"/>
    <xf numFmtId="0" fontId="8" fillId="0" borderId="13" xfId="0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43" fontId="8" fillId="0" borderId="13" xfId="1" applyFont="1" applyBorder="1" applyAlignment="1">
      <alignment horizontal="left"/>
    </xf>
    <xf numFmtId="43" fontId="8" fillId="0" borderId="13" xfId="1" applyFont="1" applyBorder="1" applyAlignment="1">
      <alignment horizontal="center"/>
    </xf>
    <xf numFmtId="43" fontId="8" fillId="0" borderId="14" xfId="1" applyFont="1" applyBorder="1" applyAlignment="1">
      <alignment horizontal="center"/>
    </xf>
    <xf numFmtId="9" fontId="8" fillId="0" borderId="6" xfId="2" applyFont="1" applyBorder="1" applyAlignment="1">
      <alignment horizontal="center"/>
    </xf>
    <xf numFmtId="43" fontId="7" fillId="0" borderId="0" xfId="1" applyFont="1"/>
    <xf numFmtId="43" fontId="91" fillId="0" borderId="0" xfId="1" applyFont="1"/>
    <xf numFmtId="1" fontId="91" fillId="0" borderId="6" xfId="1" applyNumberFormat="1" applyFont="1" applyBorder="1" applyAlignment="1">
      <alignment horizontal="center"/>
    </xf>
    <xf numFmtId="1" fontId="91" fillId="0" borderId="11" xfId="1" applyNumberFormat="1" applyFont="1" applyBorder="1" applyAlignment="1">
      <alignment horizontal="center"/>
    </xf>
    <xf numFmtId="0" fontId="7" fillId="0" borderId="4" xfId="0" applyFont="1" applyBorder="1"/>
    <xf numFmtId="170" fontId="92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43" fontId="8" fillId="0" borderId="5" xfId="1" applyFont="1" applyBorder="1" applyAlignment="1">
      <alignment horizontal="left"/>
    </xf>
    <xf numFmtId="43" fontId="8" fillId="0" borderId="5" xfId="1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93" fillId="17" borderId="15" xfId="1" applyFont="1" applyFill="1" applyBorder="1"/>
    <xf numFmtId="43" fontId="93" fillId="17" borderId="17" xfId="1" applyFont="1" applyFill="1" applyBorder="1"/>
    <xf numFmtId="9" fontId="7" fillId="0" borderId="3" xfId="2" applyFont="1" applyBorder="1" applyAlignment="1">
      <alignment horizontal="center"/>
    </xf>
    <xf numFmtId="9" fontId="7" fillId="0" borderId="14" xfId="2" applyFont="1" applyBorder="1" applyAlignment="1">
      <alignment horizontal="center"/>
    </xf>
    <xf numFmtId="43" fontId="8" fillId="0" borderId="0" xfId="1" applyFont="1"/>
    <xf numFmtId="9" fontId="8" fillId="0" borderId="3" xfId="2" applyFont="1" applyBorder="1" applyAlignment="1">
      <alignment horizontal="center"/>
    </xf>
    <xf numFmtId="43" fontId="8" fillId="0" borderId="0" xfId="1" applyFont="1" applyAlignment="1">
      <alignment horizontal="center"/>
    </xf>
    <xf numFmtId="44" fontId="8" fillId="0" borderId="0" xfId="0" applyNumberFormat="1" applyFont="1" applyAlignment="1">
      <alignment horizontal="center"/>
    </xf>
    <xf numFmtId="0" fontId="5" fillId="17" borderId="116" xfId="3" applyFont="1" applyFill="1" applyBorder="1" applyAlignment="1">
      <alignment horizontal="center" vertical="center"/>
    </xf>
    <xf numFmtId="43" fontId="56" fillId="17" borderId="119" xfId="1" applyFont="1" applyFill="1" applyBorder="1" applyAlignment="1">
      <alignment horizontal="center" vertical="center"/>
    </xf>
    <xf numFmtId="0" fontId="5" fillId="17" borderId="3" xfId="3" applyFont="1" applyFill="1" applyBorder="1" applyAlignment="1">
      <alignment horizontal="center" vertical="center"/>
    </xf>
    <xf numFmtId="171" fontId="5" fillId="17" borderId="3" xfId="0" applyNumberFormat="1" applyFont="1" applyFill="1" applyBorder="1" applyAlignment="1">
      <alignment horizontal="center" vertical="center" wrapText="1"/>
    </xf>
    <xf numFmtId="1" fontId="5" fillId="17" borderId="3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11" xfId="0" applyFont="1" applyBorder="1"/>
    <xf numFmtId="43" fontId="5" fillId="0" borderId="0" xfId="0" applyNumberFormat="1" applyFont="1"/>
    <xf numFmtId="43" fontId="8" fillId="0" borderId="11" xfId="0" applyNumberFormat="1" applyFont="1" applyBorder="1"/>
    <xf numFmtId="0" fontId="8" fillId="0" borderId="11" xfId="0" applyFont="1" applyBorder="1"/>
    <xf numFmtId="43" fontId="4" fillId="0" borderId="3" xfId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1" fontId="50" fillId="17" borderId="5" xfId="0" applyNumberFormat="1" applyFont="1" applyFill="1" applyBorder="1" applyAlignment="1">
      <alignment horizontal="center"/>
    </xf>
    <xf numFmtId="44" fontId="5" fillId="17" borderId="1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16" xfId="3" applyFont="1" applyFill="1" applyBorder="1" applyAlignment="1">
      <alignment horizontal="center" vertical="center"/>
    </xf>
    <xf numFmtId="43" fontId="56" fillId="2" borderId="119" xfId="1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171" fontId="5" fillId="2" borderId="3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/>
    </xf>
    <xf numFmtId="43" fontId="56" fillId="2" borderId="81" xfId="1" applyFont="1" applyFill="1" applyBorder="1" applyAlignment="1">
      <alignment horizontal="center" vertical="center"/>
    </xf>
    <xf numFmtId="0" fontId="94" fillId="0" borderId="6" xfId="4" applyFont="1" applyBorder="1" applyAlignment="1">
      <alignment vertical="center"/>
    </xf>
    <xf numFmtId="0" fontId="8" fillId="16" borderId="6" xfId="5" applyFont="1" applyFill="1" applyBorder="1" applyAlignment="1">
      <alignment horizontal="center" vertical="center"/>
    </xf>
    <xf numFmtId="17" fontId="8" fillId="16" borderId="0" xfId="3" applyNumberFormat="1" applyFont="1" applyFill="1" applyAlignment="1">
      <alignment horizontal="center" vertical="center" wrapText="1"/>
    </xf>
    <xf numFmtId="43" fontId="8" fillId="0" borderId="6" xfId="1" applyFont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8" fillId="16" borderId="6" xfId="1" applyFont="1" applyFill="1" applyBorder="1" applyAlignment="1">
      <alignment horizontal="center" vertical="center" wrapText="1"/>
    </xf>
    <xf numFmtId="9" fontId="8" fillId="16" borderId="6" xfId="2" applyFont="1" applyFill="1" applyBorder="1" applyAlignment="1">
      <alignment horizontal="center" vertical="center" wrapText="1"/>
    </xf>
    <xf numFmtId="43" fontId="8" fillId="0" borderId="42" xfId="1" applyFont="1" applyBorder="1" applyAlignment="1">
      <alignment horizontal="center" vertical="center" wrapText="1"/>
    </xf>
    <xf numFmtId="43" fontId="8" fillId="0" borderId="7" xfId="1" applyFont="1" applyBorder="1" applyAlignment="1">
      <alignment horizontal="center" vertical="center" wrapText="1"/>
    </xf>
    <xf numFmtId="43" fontId="8" fillId="0" borderId="8" xfId="1" applyFont="1" applyBorder="1" applyAlignment="1">
      <alignment horizontal="center" vertical="center" wrapText="1"/>
    </xf>
    <xf numFmtId="43" fontId="8" fillId="0" borderId="9" xfId="1" applyFont="1" applyBorder="1" applyAlignment="1">
      <alignment horizontal="center" vertical="center" wrapText="1"/>
    </xf>
    <xf numFmtId="43" fontId="50" fillId="0" borderId="7" xfId="1" applyFont="1" applyBorder="1" applyAlignment="1">
      <alignment horizontal="center"/>
    </xf>
    <xf numFmtId="43" fontId="50" fillId="0" borderId="9" xfId="1" applyFont="1" applyBorder="1" applyAlignment="1">
      <alignment horizontal="center"/>
    </xf>
    <xf numFmtId="43" fontId="50" fillId="0" borderId="8" xfId="1" applyFont="1" applyBorder="1" applyAlignment="1">
      <alignment horizontal="center"/>
    </xf>
    <xf numFmtId="43" fontId="50" fillId="0" borderId="8" xfId="1" applyFont="1" applyBorder="1"/>
    <xf numFmtId="43" fontId="50" fillId="0" borderId="9" xfId="1" applyFont="1" applyBorder="1"/>
    <xf numFmtId="43" fontId="87" fillId="0" borderId="6" xfId="1" applyFont="1" applyFill="1" applyBorder="1" applyAlignment="1">
      <alignment horizontal="center" vertical="center"/>
    </xf>
    <xf numFmtId="0" fontId="50" fillId="2" borderId="4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1" fontId="50" fillId="2" borderId="5" xfId="0" applyNumberFormat="1" applyFont="1" applyFill="1" applyBorder="1" applyAlignment="1">
      <alignment horizontal="center"/>
    </xf>
    <xf numFmtId="43" fontId="50" fillId="2" borderId="5" xfId="1" applyFont="1" applyFill="1" applyBorder="1" applyAlignment="1">
      <alignment horizontal="center"/>
    </xf>
    <xf numFmtId="43" fontId="50" fillId="2" borderId="2" xfId="1" applyFont="1" applyFill="1" applyBorder="1" applyAlignment="1">
      <alignment horizontal="center"/>
    </xf>
    <xf numFmtId="9" fontId="50" fillId="2" borderId="1" xfId="0" applyNumberFormat="1" applyFont="1" applyFill="1" applyBorder="1" applyAlignment="1">
      <alignment horizontal="center"/>
    </xf>
    <xf numFmtId="43" fontId="50" fillId="2" borderId="1" xfId="1" applyFont="1" applyFill="1" applyBorder="1" applyAlignment="1">
      <alignment horizontal="center"/>
    </xf>
    <xf numFmtId="43" fontId="50" fillId="2" borderId="4" xfId="1" applyFont="1" applyFill="1" applyBorder="1" applyAlignment="1">
      <alignment horizontal="center"/>
    </xf>
    <xf numFmtId="43" fontId="50" fillId="2" borderId="2" xfId="1" applyFont="1" applyFill="1" applyBorder="1"/>
    <xf numFmtId="44" fontId="8" fillId="2" borderId="1" xfId="0" applyNumberFormat="1" applyFont="1" applyFill="1" applyBorder="1" applyAlignment="1">
      <alignment horizontal="center"/>
    </xf>
    <xf numFmtId="43" fontId="50" fillId="2" borderId="13" xfId="1" applyFont="1" applyFill="1" applyBorder="1" applyAlignment="1">
      <alignment horizontal="center"/>
    </xf>
    <xf numFmtId="9" fontId="50" fillId="2" borderId="13" xfId="2" applyFont="1" applyFill="1" applyBorder="1" applyAlignment="1">
      <alignment horizontal="center"/>
    </xf>
    <xf numFmtId="43" fontId="50" fillId="2" borderId="13" xfId="1" applyFont="1" applyFill="1" applyBorder="1"/>
    <xf numFmtId="43" fontId="50" fillId="2" borderId="14" xfId="1" applyFont="1" applyFill="1" applyBorder="1"/>
    <xf numFmtId="43" fontId="93" fillId="2" borderId="15" xfId="1" applyFont="1" applyFill="1" applyBorder="1"/>
    <xf numFmtId="43" fontId="93" fillId="2" borderId="17" xfId="1" applyFont="1" applyFill="1" applyBorder="1"/>
    <xf numFmtId="43" fontId="15" fillId="18" borderId="0" xfId="0" applyNumberFormat="1" applyFont="1" applyFill="1"/>
    <xf numFmtId="9" fontId="50" fillId="0" borderId="0" xfId="2" applyFont="1" applyAlignment="1">
      <alignment horizontal="center"/>
    </xf>
    <xf numFmtId="3" fontId="4" fillId="0" borderId="0" xfId="0" applyNumberFormat="1" applyFont="1"/>
    <xf numFmtId="9" fontId="50" fillId="0" borderId="0" xfId="2" applyFont="1" applyAlignment="1">
      <alignment horizontal="left"/>
    </xf>
    <xf numFmtId="43" fontId="50" fillId="0" borderId="1" xfId="1" applyFont="1" applyBorder="1" applyAlignment="1">
      <alignment horizontal="center"/>
    </xf>
    <xf numFmtId="43" fontId="50" fillId="0" borderId="0" xfId="0" applyNumberFormat="1" applyFont="1" applyAlignment="1">
      <alignment horizontal="center"/>
    </xf>
    <xf numFmtId="9" fontId="50" fillId="0" borderId="0" xfId="0" applyNumberFormat="1" applyFont="1" applyAlignment="1">
      <alignment horizontal="right"/>
    </xf>
    <xf numFmtId="0" fontId="4" fillId="3" borderId="1" xfId="0" applyFont="1" applyFill="1" applyBorder="1" applyAlignment="1">
      <alignment horizontal="center"/>
    </xf>
    <xf numFmtId="9" fontId="81" fillId="0" borderId="0" xfId="2" applyFont="1" applyAlignment="1">
      <alignment horizontal="center"/>
    </xf>
    <xf numFmtId="9" fontId="7" fillId="14" borderId="19" xfId="2" applyFont="1" applyFill="1" applyBorder="1" applyAlignment="1">
      <alignment horizontal="center"/>
    </xf>
    <xf numFmtId="9" fontId="0" fillId="14" borderId="21" xfId="2" applyFont="1" applyFill="1" applyBorder="1" applyAlignment="1">
      <alignment horizontal="center" vertical="center"/>
    </xf>
    <xf numFmtId="43" fontId="56" fillId="14" borderId="22" xfId="1" applyFont="1" applyFill="1" applyBorder="1" applyAlignment="1">
      <alignment horizontal="center" vertical="center"/>
    </xf>
    <xf numFmtId="9" fontId="7" fillId="14" borderId="26" xfId="2" applyFont="1" applyFill="1" applyBorder="1" applyAlignment="1">
      <alignment horizontal="center"/>
    </xf>
    <xf numFmtId="9" fontId="0" fillId="14" borderId="28" xfId="2" applyFont="1" applyFill="1" applyBorder="1" applyAlignment="1">
      <alignment horizontal="center" vertical="center"/>
    </xf>
    <xf numFmtId="43" fontId="56" fillId="14" borderId="29" xfId="1" applyFont="1" applyFill="1" applyBorder="1" applyAlignment="1">
      <alignment horizontal="center" vertical="center"/>
    </xf>
    <xf numFmtId="43" fontId="10" fillId="2" borderId="34" xfId="1" applyFont="1" applyFill="1" applyBorder="1"/>
    <xf numFmtId="0" fontId="27" fillId="2" borderId="13" xfId="0" applyFont="1" applyFill="1" applyBorder="1" applyAlignment="1">
      <alignment horizontal="center"/>
    </xf>
    <xf numFmtId="43" fontId="27" fillId="2" borderId="12" xfId="1" applyFont="1" applyFill="1" applyBorder="1" applyAlignment="1">
      <alignment horizontal="center"/>
    </xf>
    <xf numFmtId="43" fontId="27" fillId="2" borderId="14" xfId="1" applyFont="1" applyFill="1" applyBorder="1" applyAlignment="1">
      <alignment horizontal="center"/>
    </xf>
    <xf numFmtId="43" fontId="27" fillId="2" borderId="13" xfId="1" applyFont="1" applyFill="1" applyBorder="1" applyAlignment="1">
      <alignment horizontal="center"/>
    </xf>
    <xf numFmtId="43" fontId="27" fillId="2" borderId="80" xfId="1" applyFont="1" applyFill="1" applyBorder="1" applyAlignment="1">
      <alignment horizontal="center"/>
    </xf>
    <xf numFmtId="0" fontId="4" fillId="0" borderId="42" xfId="0" applyFont="1" applyBorder="1"/>
    <xf numFmtId="0" fontId="4" fillId="0" borderId="4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3" fontId="4" fillId="0" borderId="42" xfId="1" applyFont="1" applyBorder="1" applyAlignment="1">
      <alignment horizontal="center"/>
    </xf>
    <xf numFmtId="9" fontId="50" fillId="0" borderId="42" xfId="2" applyFont="1" applyBorder="1" applyAlignment="1">
      <alignment horizontal="center"/>
    </xf>
    <xf numFmtId="9" fontId="4" fillId="0" borderId="7" xfId="2" applyFont="1" applyBorder="1" applyAlignment="1">
      <alignment horizontal="center"/>
    </xf>
    <xf numFmtId="43" fontId="4" fillId="0" borderId="84" xfId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5" fillId="0" borderId="6" xfId="5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17" fontId="5" fillId="0" borderId="6" xfId="3" applyNumberFormat="1" applyFont="1" applyBorder="1" applyAlignment="1">
      <alignment horizontal="center" vertical="center" wrapText="1"/>
    </xf>
    <xf numFmtId="1" fontId="5" fillId="20" borderId="48" xfId="3" applyNumberFormat="1" applyFont="1" applyFill="1" applyBorder="1" applyAlignment="1">
      <alignment horizontal="center" vertical="center" wrapText="1"/>
    </xf>
    <xf numFmtId="43" fontId="5" fillId="0" borderId="6" xfId="1" applyFont="1" applyBorder="1" applyAlignment="1">
      <alignment horizontal="center" vertical="center"/>
    </xf>
    <xf numFmtId="9" fontId="5" fillId="0" borderId="10" xfId="2" applyFont="1" applyBorder="1" applyAlignment="1">
      <alignment horizontal="center" vertical="center"/>
    </xf>
    <xf numFmtId="43" fontId="4" fillId="0" borderId="39" xfId="1" applyFont="1" applyBorder="1" applyAlignment="1">
      <alignment horizontal="center"/>
    </xf>
    <xf numFmtId="43" fontId="4" fillId="0" borderId="1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5" fillId="20" borderId="47" xfId="3" applyNumberFormat="1" applyFont="1" applyFill="1" applyBorder="1" applyAlignment="1">
      <alignment horizontal="center" vertical="center" wrapText="1"/>
    </xf>
    <xf numFmtId="9" fontId="95" fillId="0" borderId="10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1" fontId="5" fillId="0" borderId="48" xfId="3" applyNumberFormat="1" applyFont="1" applyBorder="1" applyAlignment="1">
      <alignment horizontal="center" vertical="center" wrapText="1"/>
    </xf>
    <xf numFmtId="43" fontId="5" fillId="0" borderId="6" xfId="1" applyFont="1" applyFill="1" applyBorder="1" applyAlignment="1">
      <alignment horizontal="center" vertical="center"/>
    </xf>
    <xf numFmtId="1" fontId="5" fillId="0" borderId="10" xfId="3" applyNumberFormat="1" applyFont="1" applyBorder="1" applyAlignment="1">
      <alignment vertical="center" wrapText="1"/>
    </xf>
    <xf numFmtId="1" fontId="5" fillId="0" borderId="0" xfId="3" applyNumberFormat="1" applyFont="1" applyAlignment="1">
      <alignment vertical="center" wrapText="1"/>
    </xf>
    <xf numFmtId="1" fontId="5" fillId="0" borderId="0" xfId="3" applyNumberFormat="1" applyFont="1" applyAlignment="1">
      <alignment horizontal="center" vertical="center" wrapText="1"/>
    </xf>
    <xf numFmtId="9" fontId="5" fillId="0" borderId="10" xfId="2" applyFont="1" applyFill="1" applyBorder="1" applyAlignment="1">
      <alignment horizontal="center" vertical="center"/>
    </xf>
    <xf numFmtId="43" fontId="4" fillId="0" borderId="39" xfId="1" applyFont="1" applyFill="1" applyBorder="1" applyAlignment="1">
      <alignment horizontal="center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5" fillId="0" borderId="5" xfId="3" applyNumberFormat="1" applyFont="1" applyBorder="1" applyAlignment="1">
      <alignment vertical="center" wrapText="1"/>
    </xf>
    <xf numFmtId="1" fontId="5" fillId="0" borderId="5" xfId="3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/>
    </xf>
    <xf numFmtId="43" fontId="1" fillId="0" borderId="0" xfId="1" applyFont="1" applyFill="1" applyBorder="1"/>
    <xf numFmtId="43" fontId="1" fillId="0" borderId="0" xfId="1" applyFont="1" applyBorder="1"/>
    <xf numFmtId="43" fontId="1" fillId="0" borderId="0" xfId="1" applyFont="1"/>
    <xf numFmtId="43" fontId="1" fillId="0" borderId="10" xfId="1" applyFont="1" applyBorder="1"/>
    <xf numFmtId="43" fontId="1" fillId="0" borderId="11" xfId="1" applyFont="1" applyBorder="1"/>
    <xf numFmtId="0" fontId="5" fillId="0" borderId="5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3" fontId="5" fillId="0" borderId="1" xfId="1" applyFont="1" applyBorder="1" applyAlignment="1">
      <alignment horizontal="center" vertical="center"/>
    </xf>
    <xf numFmtId="0" fontId="4" fillId="0" borderId="6" xfId="0" applyFont="1" applyBorder="1"/>
    <xf numFmtId="0" fontId="8" fillId="0" borderId="8" xfId="0" applyFont="1" applyBorder="1" applyAlignment="1">
      <alignment horizontal="center"/>
    </xf>
    <xf numFmtId="1" fontId="8" fillId="0" borderId="8" xfId="3" applyNumberFormat="1" applyFont="1" applyBorder="1" applyAlignment="1">
      <alignment horizontal="center" vertical="center" wrapText="1"/>
    </xf>
    <xf numFmtId="9" fontId="8" fillId="0" borderId="8" xfId="2" applyFont="1" applyFill="1" applyBorder="1" applyAlignment="1">
      <alignment horizontal="center" vertical="center"/>
    </xf>
    <xf numFmtId="43" fontId="8" fillId="0" borderId="8" xfId="1" applyFont="1" applyFill="1" applyBorder="1" applyAlignment="1">
      <alignment horizontal="center" vertical="center"/>
    </xf>
    <xf numFmtId="9" fontId="50" fillId="14" borderId="59" xfId="2" applyFont="1" applyFill="1" applyBorder="1" applyAlignment="1">
      <alignment horizontal="center"/>
    </xf>
    <xf numFmtId="9" fontId="4" fillId="14" borderId="59" xfId="2" applyFont="1" applyFill="1" applyBorder="1" applyAlignment="1">
      <alignment horizontal="center"/>
    </xf>
    <xf numFmtId="43" fontId="4" fillId="14" borderId="61" xfId="1" applyFont="1" applyFill="1" applyBorder="1" applyAlignment="1">
      <alignment horizontal="center"/>
    </xf>
    <xf numFmtId="43" fontId="1" fillId="14" borderId="67" xfId="1" applyFont="1" applyFill="1" applyBorder="1"/>
    <xf numFmtId="43" fontId="5" fillId="14" borderId="54" xfId="1" applyFont="1" applyFill="1" applyBorder="1" applyAlignment="1">
      <alignment horizontal="center"/>
    </xf>
    <xf numFmtId="9" fontId="50" fillId="14" borderId="54" xfId="2" applyFont="1" applyFill="1" applyBorder="1" applyAlignment="1">
      <alignment horizontal="center"/>
    </xf>
    <xf numFmtId="9" fontId="4" fillId="14" borderId="54" xfId="2" applyFont="1" applyFill="1" applyBorder="1" applyAlignment="1">
      <alignment horizontal="center"/>
    </xf>
    <xf numFmtId="43" fontId="5" fillId="14" borderId="29" xfId="1" applyFont="1" applyFill="1" applyBorder="1" applyAlignment="1">
      <alignment horizontal="center"/>
    </xf>
    <xf numFmtId="43" fontId="0" fillId="14" borderId="83" xfId="1" applyFont="1" applyFill="1" applyBorder="1"/>
    <xf numFmtId="9" fontId="8" fillId="0" borderId="13" xfId="2" applyFont="1" applyBorder="1" applyAlignment="1">
      <alignment horizontal="left"/>
    </xf>
    <xf numFmtId="43" fontId="83" fillId="0" borderId="14" xfId="2" applyNumberFormat="1" applyFont="1" applyBorder="1" applyAlignment="1">
      <alignment horizontal="center"/>
    </xf>
    <xf numFmtId="9" fontId="8" fillId="0" borderId="5" xfId="2" applyFont="1" applyBorder="1" applyAlignment="1">
      <alignment horizontal="left"/>
    </xf>
    <xf numFmtId="43" fontId="83" fillId="0" borderId="2" xfId="2" applyNumberFormat="1" applyFont="1" applyBorder="1" applyAlignment="1">
      <alignment horizontal="center"/>
    </xf>
    <xf numFmtId="43" fontId="20" fillId="14" borderId="15" xfId="1" applyFont="1" applyFill="1" applyBorder="1" applyAlignment="1">
      <alignment horizontal="center"/>
    </xf>
    <xf numFmtId="9" fontId="8" fillId="0" borderId="5" xfId="2" applyFont="1" applyBorder="1" applyAlignment="1">
      <alignment horizontal="center"/>
    </xf>
    <xf numFmtId="9" fontId="83" fillId="0" borderId="2" xfId="2" applyFont="1" applyBorder="1" applyAlignment="1">
      <alignment horizontal="center"/>
    </xf>
    <xf numFmtId="0" fontId="83" fillId="0" borderId="8" xfId="0" applyFont="1" applyBorder="1" applyAlignment="1">
      <alignment horizontal="center"/>
    </xf>
    <xf numFmtId="43" fontId="83" fillId="0" borderId="8" xfId="1" applyFont="1" applyBorder="1" applyAlignment="1">
      <alignment horizontal="center"/>
    </xf>
    <xf numFmtId="9" fontId="8" fillId="0" borderId="8" xfId="2" applyFont="1" applyBorder="1" applyAlignment="1">
      <alignment horizontal="center"/>
    </xf>
    <xf numFmtId="9" fontId="83" fillId="0" borderId="8" xfId="2" applyFont="1" applyBorder="1" applyAlignment="1">
      <alignment horizontal="center"/>
    </xf>
    <xf numFmtId="43" fontId="83" fillId="0" borderId="0" xfId="1" applyFont="1" applyBorder="1" applyAlignment="1">
      <alignment horizontal="center"/>
    </xf>
    <xf numFmtId="43" fontId="83" fillId="0" borderId="0" xfId="1" applyFont="1" applyBorder="1"/>
    <xf numFmtId="0" fontId="83" fillId="0" borderId="0" xfId="0" applyFont="1" applyAlignment="1">
      <alignment horizontal="center"/>
    </xf>
    <xf numFmtId="9" fontId="8" fillId="0" borderId="0" xfId="2" applyFont="1" applyBorder="1" applyAlignment="1">
      <alignment horizontal="center"/>
    </xf>
    <xf numFmtId="9" fontId="83" fillId="0" borderId="0" xfId="2" applyFont="1" applyBorder="1" applyAlignment="1">
      <alignment horizontal="center"/>
    </xf>
    <xf numFmtId="9" fontId="8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43" fontId="27" fillId="2" borderId="79" xfId="1" applyFont="1" applyFill="1" applyBorder="1" applyAlignment="1">
      <alignment horizontal="center"/>
    </xf>
    <xf numFmtId="43" fontId="27" fillId="2" borderId="59" xfId="1" applyFont="1" applyFill="1" applyBorder="1" applyAlignment="1">
      <alignment horizontal="center"/>
    </xf>
    <xf numFmtId="9" fontId="8" fillId="0" borderId="6" xfId="2" applyFont="1" applyBorder="1" applyAlignment="1">
      <alignment horizontal="center" vertical="center" wrapText="1"/>
    </xf>
    <xf numFmtId="43" fontId="53" fillId="0" borderId="39" xfId="1" applyFont="1" applyBorder="1" applyAlignment="1">
      <alignment horizontal="center" vertical="center" wrapText="1"/>
    </xf>
    <xf numFmtId="1" fontId="53" fillId="0" borderId="0" xfId="3" applyNumberFormat="1" applyFont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43" fontId="8" fillId="0" borderId="39" xfId="1" applyFont="1" applyFill="1" applyBorder="1" applyAlignment="1">
      <alignment horizontal="center" vertical="center"/>
    </xf>
    <xf numFmtId="44" fontId="8" fillId="0" borderId="0" xfId="6" applyFont="1" applyFill="1" applyBorder="1" applyAlignment="1">
      <alignment horizontal="center" vertical="center"/>
    </xf>
    <xf numFmtId="43" fontId="5" fillId="0" borderId="11" xfId="0" applyNumberFormat="1" applyFont="1" applyBorder="1" applyAlignment="1">
      <alignment horizontal="center"/>
    </xf>
    <xf numFmtId="43" fontId="5" fillId="0" borderId="10" xfId="0" applyNumberFormat="1" applyFont="1" applyBorder="1" applyAlignment="1">
      <alignment horizontal="center"/>
    </xf>
    <xf numFmtId="44" fontId="8" fillId="0" borderId="0" xfId="6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43" fontId="8" fillId="0" borderId="11" xfId="0" applyNumberFormat="1" applyFont="1" applyBorder="1" applyAlignment="1">
      <alignment horizontal="center"/>
    </xf>
    <xf numFmtId="43" fontId="8" fillId="0" borderId="0" xfId="0" applyNumberFormat="1" applyFont="1" applyAlignment="1">
      <alignment horizontal="center"/>
    </xf>
    <xf numFmtId="0" fontId="50" fillId="0" borderId="6" xfId="0" applyFont="1" applyBorder="1" applyAlignment="1">
      <alignment horizontal="center"/>
    </xf>
    <xf numFmtId="43" fontId="50" fillId="0" borderId="10" xfId="0" applyNumberFormat="1" applyFont="1" applyBorder="1" applyAlignment="1">
      <alignment horizontal="center"/>
    </xf>
    <xf numFmtId="0" fontId="50" fillId="0" borderId="11" xfId="0" applyFont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50" fillId="0" borderId="11" xfId="0" applyFont="1" applyBorder="1"/>
    <xf numFmtId="44" fontId="50" fillId="0" borderId="11" xfId="0" applyNumberFormat="1" applyFont="1" applyBorder="1" applyAlignment="1">
      <alignment horizontal="center"/>
    </xf>
    <xf numFmtId="43" fontId="50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9" fontId="50" fillId="0" borderId="1" xfId="2" applyFont="1" applyBorder="1" applyAlignment="1">
      <alignment horizontal="center"/>
    </xf>
    <xf numFmtId="9" fontId="4" fillId="0" borderId="4" xfId="2" applyFont="1" applyBorder="1" applyAlignment="1">
      <alignment horizontal="center"/>
    </xf>
    <xf numFmtId="43" fontId="8" fillId="0" borderId="29" xfId="1" applyFont="1" applyFill="1" applyBorder="1" applyAlignment="1">
      <alignment horizontal="center" vertical="center"/>
    </xf>
    <xf numFmtId="43" fontId="83" fillId="0" borderId="9" xfId="2" applyNumberFormat="1" applyFont="1" applyBorder="1" applyAlignment="1">
      <alignment horizontal="center"/>
    </xf>
    <xf numFmtId="9" fontId="83" fillId="0" borderId="1" xfId="2" applyFont="1" applyBorder="1" applyAlignment="1">
      <alignment horizontal="center"/>
    </xf>
    <xf numFmtId="172" fontId="5" fillId="0" borderId="0" xfId="0" applyNumberFormat="1" applyFont="1" applyAlignment="1">
      <alignment horizontal="center"/>
    </xf>
    <xf numFmtId="1" fontId="8" fillId="0" borderId="0" xfId="2" applyNumberFormat="1" applyFont="1" applyAlignment="1">
      <alignment horizontal="center"/>
    </xf>
    <xf numFmtId="0" fontId="8" fillId="0" borderId="0" xfId="2" applyNumberFormat="1" applyFont="1" applyAlignment="1">
      <alignment horizontal="center"/>
    </xf>
    <xf numFmtId="3" fontId="8" fillId="0" borderId="0" xfId="2" applyNumberFormat="1" applyFont="1" applyAlignment="1">
      <alignment horizontal="center"/>
    </xf>
    <xf numFmtId="9" fontId="7" fillId="17" borderId="19" xfId="2" applyFont="1" applyFill="1" applyBorder="1" applyAlignment="1">
      <alignment horizontal="center"/>
    </xf>
    <xf numFmtId="43" fontId="56" fillId="17" borderId="22" xfId="1" applyFont="1" applyFill="1" applyBorder="1" applyAlignment="1">
      <alignment horizontal="center" vertical="center"/>
    </xf>
    <xf numFmtId="9" fontId="7" fillId="17" borderId="26" xfId="2" applyFont="1" applyFill="1" applyBorder="1" applyAlignment="1">
      <alignment horizontal="center"/>
    </xf>
    <xf numFmtId="43" fontId="56" fillId="17" borderId="29" xfId="1" applyFont="1" applyFill="1" applyBorder="1" applyAlignment="1">
      <alignment horizontal="center" vertical="center"/>
    </xf>
    <xf numFmtId="43" fontId="10" fillId="17" borderId="61" xfId="1" applyFont="1" applyFill="1" applyBorder="1"/>
    <xf numFmtId="0" fontId="27" fillId="17" borderId="13" xfId="0" applyFont="1" applyFill="1" applyBorder="1" applyAlignment="1">
      <alignment horizontal="center"/>
    </xf>
    <xf numFmtId="43" fontId="27" fillId="17" borderId="12" xfId="1" applyFont="1" applyFill="1" applyBorder="1" applyAlignment="1">
      <alignment horizontal="center"/>
    </xf>
    <xf numFmtId="43" fontId="27" fillId="17" borderId="14" xfId="1" applyFont="1" applyFill="1" applyBorder="1" applyAlignment="1">
      <alignment horizontal="center"/>
    </xf>
    <xf numFmtId="43" fontId="27" fillId="17" borderId="59" xfId="1" applyFont="1" applyFill="1" applyBorder="1" applyAlignment="1">
      <alignment horizontal="center"/>
    </xf>
    <xf numFmtId="43" fontId="27" fillId="17" borderId="80" xfId="1" applyFont="1" applyFill="1" applyBorder="1" applyAlignment="1">
      <alignment horizontal="center"/>
    </xf>
    <xf numFmtId="43" fontId="50" fillId="0" borderId="11" xfId="0" applyNumberFormat="1" applyFont="1" applyBorder="1" applyAlignment="1">
      <alignment horizontal="center"/>
    </xf>
    <xf numFmtId="1" fontId="8" fillId="20" borderId="44" xfId="3" applyNumberFormat="1" applyFont="1" applyFill="1" applyBorder="1" applyAlignment="1">
      <alignment vertical="center" wrapText="1"/>
    </xf>
    <xf numFmtId="1" fontId="8" fillId="20" borderId="45" xfId="3" applyNumberFormat="1" applyFont="1" applyFill="1" applyBorder="1" applyAlignment="1">
      <alignment vertical="center" wrapText="1"/>
    </xf>
    <xf numFmtId="1" fontId="8" fillId="20" borderId="46" xfId="3" applyNumberFormat="1" applyFont="1" applyFill="1" applyBorder="1" applyAlignment="1">
      <alignment vertical="center" wrapText="1"/>
    </xf>
    <xf numFmtId="1" fontId="8" fillId="20" borderId="47" xfId="3" applyNumberFormat="1" applyFont="1" applyFill="1" applyBorder="1" applyAlignment="1">
      <alignment vertical="center" wrapText="1"/>
    </xf>
    <xf numFmtId="1" fontId="8" fillId="20" borderId="49" xfId="3" applyNumberFormat="1" applyFont="1" applyFill="1" applyBorder="1" applyAlignment="1">
      <alignment vertical="center" wrapText="1"/>
    </xf>
    <xf numFmtId="0" fontId="4" fillId="0" borderId="83" xfId="0" applyFont="1" applyBorder="1"/>
    <xf numFmtId="43" fontId="4" fillId="17" borderId="59" xfId="1" applyFont="1" applyFill="1" applyBorder="1" applyAlignment="1">
      <alignment horizontal="center"/>
    </xf>
    <xf numFmtId="9" fontId="50" fillId="17" borderId="59" xfId="2" applyFont="1" applyFill="1" applyBorder="1" applyAlignment="1">
      <alignment horizontal="center"/>
    </xf>
    <xf numFmtId="43" fontId="4" fillId="17" borderId="80" xfId="1" applyFont="1" applyFill="1" applyBorder="1" applyAlignment="1">
      <alignment horizontal="center"/>
    </xf>
    <xf numFmtId="9" fontId="4" fillId="17" borderId="93" xfId="2" applyFont="1" applyFill="1" applyBorder="1" applyAlignment="1">
      <alignment horizontal="center"/>
    </xf>
    <xf numFmtId="164" fontId="4" fillId="17" borderId="22" xfId="1" applyNumberFormat="1" applyFont="1" applyFill="1" applyBorder="1" applyAlignment="1">
      <alignment horizontal="center"/>
    </xf>
    <xf numFmtId="164" fontId="4" fillId="17" borderId="37" xfId="1" applyNumberFormat="1" applyFont="1" applyFill="1" applyBorder="1" applyAlignment="1">
      <alignment horizontal="center"/>
    </xf>
    <xf numFmtId="164" fontId="4" fillId="17" borderId="37" xfId="0" applyNumberFormat="1" applyFont="1" applyFill="1" applyBorder="1" applyAlignment="1">
      <alignment horizontal="center"/>
    </xf>
    <xf numFmtId="164" fontId="4" fillId="17" borderId="21" xfId="1" applyNumberFormat="1" applyFont="1" applyFill="1" applyBorder="1" applyAlignment="1">
      <alignment horizontal="center"/>
    </xf>
    <xf numFmtId="164" fontId="4" fillId="17" borderId="38" xfId="1" applyNumberFormat="1" applyFont="1" applyFill="1" applyBorder="1" applyAlignment="1">
      <alignment horizontal="center"/>
    </xf>
    <xf numFmtId="0" fontId="4" fillId="17" borderId="62" xfId="0" applyFont="1" applyFill="1" applyBorder="1"/>
    <xf numFmtId="43" fontId="4" fillId="17" borderId="54" xfId="1" applyFont="1" applyFill="1" applyBorder="1" applyAlignment="1">
      <alignment horizontal="center"/>
    </xf>
    <xf numFmtId="9" fontId="50" fillId="17" borderId="54" xfId="2" applyFont="1" applyFill="1" applyBorder="1" applyAlignment="1">
      <alignment horizontal="center"/>
    </xf>
    <xf numFmtId="43" fontId="4" fillId="17" borderId="55" xfId="1" applyFont="1" applyFill="1" applyBorder="1" applyAlignment="1">
      <alignment horizontal="center"/>
    </xf>
    <xf numFmtId="9" fontId="5" fillId="17" borderId="75" xfId="2" applyFont="1" applyFill="1" applyBorder="1" applyAlignment="1">
      <alignment horizontal="center"/>
    </xf>
    <xf numFmtId="43" fontId="4" fillId="17" borderId="29" xfId="1" applyFont="1" applyFill="1" applyBorder="1" applyAlignment="1">
      <alignment horizontal="center"/>
    </xf>
    <xf numFmtId="44" fontId="4" fillId="17" borderId="31" xfId="0" applyNumberFormat="1" applyFont="1" applyFill="1" applyBorder="1" applyAlignment="1">
      <alignment horizontal="center"/>
    </xf>
    <xf numFmtId="9" fontId="4" fillId="17" borderId="28" xfId="2" applyFont="1" applyFill="1" applyBorder="1" applyAlignment="1">
      <alignment horizontal="center"/>
    </xf>
    <xf numFmtId="9" fontId="4" fillId="17" borderId="83" xfId="2" applyFont="1" applyFill="1" applyBorder="1" applyAlignment="1">
      <alignment horizontal="center"/>
    </xf>
    <xf numFmtId="0" fontId="4" fillId="17" borderId="31" xfId="0" applyFont="1" applyFill="1" applyBorder="1" applyAlignment="1">
      <alignment horizontal="center"/>
    </xf>
    <xf numFmtId="0" fontId="4" fillId="17" borderId="31" xfId="0" applyFont="1" applyFill="1" applyBorder="1"/>
    <xf numFmtId="0" fontId="4" fillId="17" borderId="32" xfId="0" applyFont="1" applyFill="1" applyBorder="1"/>
    <xf numFmtId="43" fontId="83" fillId="0" borderId="0" xfId="1" applyFont="1" applyAlignment="1">
      <alignment horizontal="center"/>
    </xf>
    <xf numFmtId="44" fontId="83" fillId="0" borderId="0" xfId="0" applyNumberFormat="1" applyFont="1" applyAlignment="1">
      <alignment horizontal="center"/>
    </xf>
    <xf numFmtId="43" fontId="20" fillId="17" borderId="15" xfId="1" applyFont="1" applyFill="1" applyBorder="1" applyAlignment="1">
      <alignment horizontal="center"/>
    </xf>
    <xf numFmtId="43" fontId="20" fillId="17" borderId="17" xfId="1" applyFont="1" applyFill="1" applyBorder="1"/>
    <xf numFmtId="9" fontId="51" fillId="17" borderId="3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/>
    </xf>
    <xf numFmtId="0" fontId="5" fillId="12" borderId="19" xfId="3" applyFont="1" applyFill="1" applyBorder="1" applyAlignment="1">
      <alignment horizontal="center" vertical="center"/>
    </xf>
    <xf numFmtId="43" fontId="56" fillId="12" borderId="22" xfId="1" applyFont="1" applyFill="1" applyBorder="1" applyAlignment="1">
      <alignment horizontal="center" vertical="center"/>
    </xf>
    <xf numFmtId="0" fontId="5" fillId="12" borderId="26" xfId="3" applyFont="1" applyFill="1" applyBorder="1" applyAlignment="1">
      <alignment horizontal="center" vertical="center"/>
    </xf>
    <xf numFmtId="171" fontId="5" fillId="12" borderId="26" xfId="0" applyNumberFormat="1" applyFont="1" applyFill="1" applyBorder="1" applyAlignment="1">
      <alignment horizontal="center" vertical="center" wrapText="1"/>
    </xf>
    <xf numFmtId="1" fontId="5" fillId="12" borderId="26" xfId="0" applyNumberFormat="1" applyFont="1" applyFill="1" applyBorder="1" applyAlignment="1">
      <alignment horizontal="center" vertical="center"/>
    </xf>
    <xf numFmtId="43" fontId="56" fillId="12" borderId="29" xfId="1" applyFont="1" applyFill="1" applyBorder="1" applyAlignment="1">
      <alignment horizontal="center" vertical="center"/>
    </xf>
    <xf numFmtId="9" fontId="51" fillId="12" borderId="12" xfId="2" applyFont="1" applyFill="1" applyBorder="1" applyAlignment="1">
      <alignment horizontal="center" vertical="center"/>
    </xf>
    <xf numFmtId="43" fontId="10" fillId="12" borderId="61" xfId="1" applyFont="1" applyFill="1" applyBorder="1"/>
    <xf numFmtId="0" fontId="27" fillId="12" borderId="13" xfId="0" applyFont="1" applyFill="1" applyBorder="1" applyAlignment="1">
      <alignment horizontal="center"/>
    </xf>
    <xf numFmtId="0" fontId="27" fillId="12" borderId="122" xfId="0" applyFont="1" applyFill="1" applyBorder="1" applyAlignment="1">
      <alignment horizontal="center"/>
    </xf>
    <xf numFmtId="43" fontId="27" fillId="12" borderId="13" xfId="1" applyFont="1" applyFill="1" applyBorder="1" applyAlignment="1">
      <alignment horizontal="center"/>
    </xf>
    <xf numFmtId="43" fontId="27" fillId="12" borderId="14" xfId="1" applyFont="1" applyFill="1" applyBorder="1" applyAlignment="1">
      <alignment horizontal="center"/>
    </xf>
    <xf numFmtId="43" fontId="27" fillId="12" borderId="59" xfId="1" applyFont="1" applyFill="1" applyBorder="1" applyAlignment="1">
      <alignment horizontal="center"/>
    </xf>
    <xf numFmtId="43" fontId="27" fillId="12" borderId="80" xfId="1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44" fontId="8" fillId="0" borderId="123" xfId="6" applyFont="1" applyBorder="1" applyAlignment="1">
      <alignment horizontal="center" vertical="center"/>
    </xf>
    <xf numFmtId="1" fontId="8" fillId="20" borderId="48" xfId="3" applyNumberFormat="1" applyFont="1" applyFill="1" applyBorder="1" applyAlignment="1">
      <alignment vertical="center" wrapText="1"/>
    </xf>
    <xf numFmtId="43" fontId="4" fillId="0" borderId="123" xfId="0" applyNumberFormat="1" applyFont="1" applyBorder="1" applyAlignment="1">
      <alignment horizontal="center"/>
    </xf>
    <xf numFmtId="43" fontId="4" fillId="0" borderId="29" xfId="1" applyFont="1" applyBorder="1" applyAlignment="1">
      <alignment horizontal="center"/>
    </xf>
    <xf numFmtId="0" fontId="4" fillId="0" borderId="124" xfId="0" applyFont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12" borderId="58" xfId="0" applyFont="1" applyFill="1" applyBorder="1" applyAlignment="1">
      <alignment horizontal="center"/>
    </xf>
    <xf numFmtId="0" fontId="4" fillId="12" borderId="59" xfId="0" applyFont="1" applyFill="1" applyBorder="1" applyAlignment="1">
      <alignment horizontal="center"/>
    </xf>
    <xf numFmtId="1" fontId="4" fillId="12" borderId="59" xfId="0" applyNumberFormat="1" applyFont="1" applyFill="1" applyBorder="1" applyAlignment="1">
      <alignment horizontal="center"/>
    </xf>
    <xf numFmtId="1" fontId="50" fillId="12" borderId="59" xfId="0" applyNumberFormat="1" applyFont="1" applyFill="1" applyBorder="1" applyAlignment="1">
      <alignment horizontal="center"/>
    </xf>
    <xf numFmtId="43" fontId="4" fillId="12" borderId="59" xfId="1" applyFont="1" applyFill="1" applyBorder="1" applyAlignment="1">
      <alignment horizontal="center"/>
    </xf>
    <xf numFmtId="9" fontId="50" fillId="12" borderId="59" xfId="2" applyFont="1" applyFill="1" applyBorder="1" applyAlignment="1">
      <alignment horizontal="center"/>
    </xf>
    <xf numFmtId="43" fontId="4" fillId="12" borderId="80" xfId="1" applyFont="1" applyFill="1" applyBorder="1" applyAlignment="1">
      <alignment horizontal="center"/>
    </xf>
    <xf numFmtId="9" fontId="4" fillId="12" borderId="93" xfId="2" applyFont="1" applyFill="1" applyBorder="1" applyAlignment="1">
      <alignment horizontal="center"/>
    </xf>
    <xf numFmtId="164" fontId="4" fillId="12" borderId="22" xfId="1" applyNumberFormat="1" applyFont="1" applyFill="1" applyBorder="1" applyAlignment="1">
      <alignment horizontal="center"/>
    </xf>
    <xf numFmtId="164" fontId="4" fillId="12" borderId="37" xfId="1" applyNumberFormat="1" applyFont="1" applyFill="1" applyBorder="1" applyAlignment="1">
      <alignment horizontal="center"/>
    </xf>
    <xf numFmtId="164" fontId="4" fillId="12" borderId="37" xfId="0" applyNumberFormat="1" applyFont="1" applyFill="1" applyBorder="1" applyAlignment="1">
      <alignment horizontal="center"/>
    </xf>
    <xf numFmtId="164" fontId="4" fillId="12" borderId="21" xfId="1" applyNumberFormat="1" applyFont="1" applyFill="1" applyBorder="1" applyAlignment="1">
      <alignment horizontal="center"/>
    </xf>
    <xf numFmtId="164" fontId="4" fillId="12" borderId="38" xfId="1" applyNumberFormat="1" applyFont="1" applyFill="1" applyBorder="1" applyAlignment="1">
      <alignment horizontal="center"/>
    </xf>
    <xf numFmtId="0" fontId="4" fillId="12" borderId="62" xfId="0" applyFont="1" applyFill="1" applyBorder="1"/>
    <xf numFmtId="0" fontId="4" fillId="12" borderId="63" xfId="0" applyFont="1" applyFill="1" applyBorder="1" applyAlignment="1">
      <alignment horizontal="center"/>
    </xf>
    <xf numFmtId="0" fontId="4" fillId="12" borderId="54" xfId="0" applyFont="1" applyFill="1" applyBorder="1" applyAlignment="1">
      <alignment horizontal="center"/>
    </xf>
    <xf numFmtId="1" fontId="4" fillId="12" borderId="54" xfId="0" applyNumberFormat="1" applyFont="1" applyFill="1" applyBorder="1" applyAlignment="1">
      <alignment horizontal="center"/>
    </xf>
    <xf numFmtId="1" fontId="5" fillId="12" borderId="54" xfId="0" applyNumberFormat="1" applyFont="1" applyFill="1" applyBorder="1" applyAlignment="1">
      <alignment horizontal="center"/>
    </xf>
    <xf numFmtId="43" fontId="4" fillId="12" borderId="54" xfId="1" applyFont="1" applyFill="1" applyBorder="1" applyAlignment="1">
      <alignment horizontal="center"/>
    </xf>
    <xf numFmtId="9" fontId="50" fillId="12" borderId="54" xfId="2" applyFont="1" applyFill="1" applyBorder="1" applyAlignment="1">
      <alignment horizontal="center"/>
    </xf>
    <xf numFmtId="43" fontId="4" fillId="12" borderId="55" xfId="1" applyFont="1" applyFill="1" applyBorder="1" applyAlignment="1">
      <alignment horizontal="center"/>
    </xf>
    <xf numFmtId="9" fontId="5" fillId="12" borderId="75" xfId="2" applyFont="1" applyFill="1" applyBorder="1" applyAlignment="1">
      <alignment horizontal="center"/>
    </xf>
    <xf numFmtId="43" fontId="4" fillId="12" borderId="29" xfId="1" applyFont="1" applyFill="1" applyBorder="1" applyAlignment="1">
      <alignment horizontal="center"/>
    </xf>
    <xf numFmtId="44" fontId="4" fillId="12" borderId="31" xfId="0" applyNumberFormat="1" applyFont="1" applyFill="1" applyBorder="1" applyAlignment="1">
      <alignment horizontal="center"/>
    </xf>
    <xf numFmtId="9" fontId="4" fillId="12" borderId="28" xfId="2" applyFont="1" applyFill="1" applyBorder="1" applyAlignment="1">
      <alignment horizontal="center"/>
    </xf>
    <xf numFmtId="9" fontId="4" fillId="12" borderId="83" xfId="2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12" borderId="31" xfId="0" applyFont="1" applyFill="1" applyBorder="1"/>
    <xf numFmtId="0" fontId="4" fillId="12" borderId="32" xfId="0" applyFont="1" applyFill="1" applyBorder="1"/>
    <xf numFmtId="43" fontId="20" fillId="12" borderId="15" xfId="1" applyFont="1" applyFill="1" applyBorder="1" applyAlignment="1">
      <alignment horizontal="center"/>
    </xf>
    <xf numFmtId="43" fontId="20" fillId="12" borderId="17" xfId="1" applyFont="1" applyFill="1" applyBorder="1"/>
    <xf numFmtId="170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43" fontId="27" fillId="12" borderId="4" xfId="1" applyFont="1" applyFill="1" applyBorder="1" applyAlignment="1">
      <alignment horizontal="center"/>
    </xf>
    <xf numFmtId="43" fontId="27" fillId="12" borderId="5" xfId="1" applyFont="1" applyFill="1" applyBorder="1" applyAlignment="1">
      <alignment horizontal="center"/>
    </xf>
    <xf numFmtId="43" fontId="27" fillId="12" borderId="2" xfId="1" applyFont="1" applyFill="1" applyBorder="1" applyAlignment="1">
      <alignment horizontal="center"/>
    </xf>
    <xf numFmtId="9" fontId="7" fillId="14" borderId="19" xfId="2" applyFont="1" applyFill="1" applyBorder="1" applyAlignment="1">
      <alignment horizontal="center" vertical="center"/>
    </xf>
    <xf numFmtId="43" fontId="66" fillId="14" borderId="22" xfId="1" applyFont="1" applyFill="1" applyBorder="1" applyAlignment="1">
      <alignment horizontal="center" vertical="center"/>
    </xf>
    <xf numFmtId="43" fontId="66" fillId="14" borderId="29" xfId="1" applyFont="1" applyFill="1" applyBorder="1" applyAlignment="1">
      <alignment horizontal="center" vertical="center"/>
    </xf>
    <xf numFmtId="43" fontId="27" fillId="2" borderId="3" xfId="1" applyFont="1" applyFill="1" applyBorder="1" applyAlignment="1">
      <alignment horizontal="center"/>
    </xf>
    <xf numFmtId="0" fontId="97" fillId="2" borderId="3" xfId="0" applyFont="1" applyFill="1" applyBorder="1" applyAlignment="1">
      <alignment horizontal="center"/>
    </xf>
    <xf numFmtId="0" fontId="98" fillId="0" borderId="0" xfId="0" applyFont="1"/>
    <xf numFmtId="0" fontId="3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2" fillId="14" borderId="26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center"/>
    </xf>
    <xf numFmtId="167" fontId="0" fillId="14" borderId="59" xfId="1" applyNumberFormat="1" applyFont="1" applyFill="1" applyBorder="1"/>
    <xf numFmtId="0" fontId="0" fillId="14" borderId="56" xfId="0" applyFill="1" applyBorder="1" applyAlignment="1">
      <alignment horizontal="center"/>
    </xf>
    <xf numFmtId="167" fontId="0" fillId="0" borderId="3" xfId="1" applyNumberFormat="1" applyFont="1" applyBorder="1"/>
    <xf numFmtId="43" fontId="27" fillId="2" borderId="20" xfId="1" applyFont="1" applyFill="1" applyBorder="1" applyAlignment="1">
      <alignment horizontal="center"/>
    </xf>
    <xf numFmtId="0" fontId="81" fillId="2" borderId="20" xfId="0" applyFont="1" applyFill="1" applyBorder="1" applyAlignment="1">
      <alignment horizontal="center"/>
    </xf>
    <xf numFmtId="0" fontId="2" fillId="17" borderId="26" xfId="0" applyFont="1" applyFill="1" applyBorder="1" applyAlignment="1">
      <alignment horizontal="left"/>
    </xf>
    <xf numFmtId="43" fontId="1" fillId="2" borderId="3" xfId="1" applyFont="1" applyFill="1" applyBorder="1"/>
    <xf numFmtId="0" fontId="27" fillId="2" borderId="12" xfId="0" applyFont="1" applyFill="1" applyBorder="1" applyAlignment="1">
      <alignment horizontal="center"/>
    </xf>
    <xf numFmtId="0" fontId="27" fillId="2" borderId="14" xfId="0" applyFont="1" applyFill="1" applyBorder="1" applyAlignment="1">
      <alignment horizontal="center"/>
    </xf>
    <xf numFmtId="164" fontId="0" fillId="17" borderId="66" xfId="1" applyNumberFormat="1" applyFont="1" applyFill="1" applyBorder="1"/>
    <xf numFmtId="0" fontId="0" fillId="17" borderId="68" xfId="0" applyFill="1" applyBorder="1"/>
    <xf numFmtId="43" fontId="27" fillId="2" borderId="1" xfId="1" applyFont="1" applyFill="1" applyBorder="1" applyAlignment="1">
      <alignment horizontal="center"/>
    </xf>
    <xf numFmtId="0" fontId="81" fillId="2" borderId="1" xfId="0" applyFont="1" applyFill="1" applyBorder="1" applyAlignment="1">
      <alignment horizontal="center"/>
    </xf>
    <xf numFmtId="166" fontId="5" fillId="0" borderId="0" xfId="1" applyNumberFormat="1" applyFont="1" applyAlignment="1">
      <alignment horizontal="center"/>
    </xf>
    <xf numFmtId="43" fontId="19" fillId="0" borderId="0" xfId="1" applyFont="1"/>
    <xf numFmtId="9" fontId="19" fillId="0" borderId="0" xfId="0" applyNumberFormat="1" applyFont="1" applyAlignment="1">
      <alignment horizontal="center"/>
    </xf>
    <xf numFmtId="165" fontId="19" fillId="0" borderId="0" xfId="1" applyNumberFormat="1" applyFont="1" applyFill="1" applyBorder="1" applyAlignment="1">
      <alignment horizontal="center"/>
    </xf>
    <xf numFmtId="9" fontId="18" fillId="0" borderId="0" xfId="2" applyFont="1" applyBorder="1" applyAlignment="1">
      <alignment horizontal="center"/>
    </xf>
    <xf numFmtId="9" fontId="18" fillId="0" borderId="0" xfId="2" applyFont="1" applyFill="1" applyBorder="1" applyAlignment="1">
      <alignment horizontal="center"/>
    </xf>
    <xf numFmtId="1" fontId="19" fillId="0" borderId="0" xfId="0" applyNumberFormat="1" applyFont="1" applyAlignment="1">
      <alignment horizontal="center"/>
    </xf>
    <xf numFmtId="9" fontId="18" fillId="0" borderId="0" xfId="2" applyFont="1" applyAlignment="1">
      <alignment horizontal="center"/>
    </xf>
    <xf numFmtId="43" fontId="19" fillId="0" borderId="0" xfId="0" applyNumberFormat="1" applyFont="1" applyAlignment="1">
      <alignment horizontal="center"/>
    </xf>
    <xf numFmtId="9" fontId="0" fillId="0" borderId="13" xfId="2" applyFont="1" applyBorder="1"/>
    <xf numFmtId="9" fontId="19" fillId="0" borderId="0" xfId="2" applyFont="1" applyAlignment="1">
      <alignment horizontal="center"/>
    </xf>
    <xf numFmtId="9" fontId="0" fillId="0" borderId="31" xfId="2" applyFont="1" applyBorder="1"/>
    <xf numFmtId="0" fontId="2" fillId="27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9" fontId="0" fillId="0" borderId="13" xfId="0" applyNumberFormat="1" applyBorder="1"/>
    <xf numFmtId="9" fontId="0" fillId="0" borderId="5" xfId="2" applyFont="1" applyBorder="1"/>
    <xf numFmtId="0" fontId="3" fillId="27" borderId="0" xfId="7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8" fillId="27" borderId="0" xfId="5" applyFont="1" applyFill="1" applyAlignment="1">
      <alignment horizontal="center" vertical="center"/>
    </xf>
    <xf numFmtId="0" fontId="8" fillId="27" borderId="0" xfId="0" applyFont="1" applyFill="1" applyAlignment="1">
      <alignment horizontal="center"/>
    </xf>
    <xf numFmtId="0" fontId="20" fillId="27" borderId="0" xfId="0" applyFont="1" applyFill="1" applyAlignment="1">
      <alignment horizontal="center"/>
    </xf>
    <xf numFmtId="9" fontId="20" fillId="0" borderId="13" xfId="2" applyFont="1" applyBorder="1"/>
    <xf numFmtId="9" fontId="20" fillId="0" borderId="5" xfId="2" applyFont="1" applyBorder="1"/>
    <xf numFmtId="0" fontId="19" fillId="27" borderId="0" xfId="0" applyFont="1" applyFill="1" applyAlignment="1">
      <alignment horizontal="center"/>
    </xf>
    <xf numFmtId="0" fontId="4" fillId="27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9" fontId="12" fillId="0" borderId="0" xfId="2" applyFont="1"/>
    <xf numFmtId="9" fontId="0" fillId="0" borderId="0" xfId="2" applyFont="1" applyBorder="1"/>
    <xf numFmtId="9" fontId="83" fillId="0" borderId="13" xfId="2" applyFont="1" applyBorder="1" applyAlignment="1">
      <alignment horizontal="center"/>
    </xf>
    <xf numFmtId="9" fontId="8" fillId="0" borderId="13" xfId="2" applyFont="1" applyBorder="1" applyAlignment="1">
      <alignment horizontal="center"/>
    </xf>
    <xf numFmtId="0" fontId="5" fillId="27" borderId="0" xfId="5" applyFont="1" applyFill="1" applyAlignment="1">
      <alignment horizontal="center" vertical="center"/>
    </xf>
    <xf numFmtId="0" fontId="5" fillId="27" borderId="0" xfId="0" applyFont="1" applyFill="1" applyAlignment="1">
      <alignment horizontal="center"/>
    </xf>
    <xf numFmtId="0" fontId="13" fillId="27" borderId="0" xfId="0" applyFont="1" applyFill="1" applyAlignment="1">
      <alignment horizontal="center"/>
    </xf>
    <xf numFmtId="0" fontId="18" fillId="27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43" fontId="19" fillId="0" borderId="0" xfId="1" applyFont="1" applyAlignment="1">
      <alignment horizontal="center"/>
    </xf>
    <xf numFmtId="9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0" fillId="0" borderId="15" xfId="1" applyNumberFormat="1" applyFont="1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166" fontId="0" fillId="0" borderId="17" xfId="1" applyNumberFormat="1" applyFont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27" fillId="14" borderId="24" xfId="0" applyFont="1" applyFill="1" applyBorder="1" applyAlignment="1">
      <alignment horizontal="center" vertical="center"/>
    </xf>
    <xf numFmtId="0" fontId="27" fillId="14" borderId="30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0" fillId="15" borderId="44" xfId="0" applyFill="1" applyBorder="1" applyAlignment="1">
      <alignment horizontal="center"/>
    </xf>
    <xf numFmtId="0" fontId="0" fillId="15" borderId="45" xfId="0" applyFill="1" applyBorder="1" applyAlignment="1">
      <alignment horizontal="center"/>
    </xf>
    <xf numFmtId="0" fontId="0" fillId="15" borderId="46" xfId="0" applyFill="1" applyBorder="1" applyAlignment="1">
      <alignment horizontal="center"/>
    </xf>
    <xf numFmtId="0" fontId="10" fillId="14" borderId="18" xfId="0" applyFont="1" applyFill="1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10" fillId="14" borderId="26" xfId="0" applyFont="1" applyFill="1" applyBorder="1" applyAlignment="1">
      <alignment horizontal="center" vertical="center"/>
    </xf>
    <xf numFmtId="49" fontId="10" fillId="14" borderId="19" xfId="0" applyNumberFormat="1" applyFont="1" applyFill="1" applyBorder="1" applyAlignment="1">
      <alignment horizontal="center" vertical="center"/>
    </xf>
    <xf numFmtId="49" fontId="10" fillId="14" borderId="26" xfId="0" applyNumberFormat="1" applyFont="1" applyFill="1" applyBorder="1" applyAlignment="1">
      <alignment horizontal="center" vertical="center"/>
    </xf>
    <xf numFmtId="0" fontId="0" fillId="15" borderId="47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10" fillId="14" borderId="20" xfId="0" applyFont="1" applyFill="1" applyBorder="1" applyAlignment="1">
      <alignment horizontal="center"/>
    </xf>
    <xf numFmtId="9" fontId="10" fillId="14" borderId="21" xfId="2" applyFont="1" applyFill="1" applyBorder="1" applyAlignment="1">
      <alignment horizontal="center" vertical="center"/>
    </xf>
    <xf numFmtId="9" fontId="10" fillId="14" borderId="28" xfId="2" applyFont="1" applyFill="1" applyBorder="1" applyAlignment="1">
      <alignment horizontal="center" vertical="center"/>
    </xf>
    <xf numFmtId="164" fontId="27" fillId="14" borderId="23" xfId="1" applyNumberFormat="1" applyFont="1" applyFill="1" applyBorder="1" applyAlignment="1">
      <alignment horizontal="center" vertical="center"/>
    </xf>
    <xf numFmtId="164" fontId="27" fillId="14" borderId="0" xfId="1" applyNumberFormat="1" applyFont="1" applyFill="1" applyBorder="1" applyAlignment="1">
      <alignment horizontal="center" vertical="center"/>
    </xf>
    <xf numFmtId="164" fontId="27" fillId="14" borderId="24" xfId="1" applyNumberFormat="1" applyFont="1" applyFill="1" applyBorder="1" applyAlignment="1">
      <alignment horizontal="center" vertical="center"/>
    </xf>
    <xf numFmtId="164" fontId="27" fillId="14" borderId="30" xfId="1" applyNumberFormat="1" applyFont="1" applyFill="1" applyBorder="1" applyAlignment="1">
      <alignment horizontal="center" vertical="center"/>
    </xf>
    <xf numFmtId="164" fontId="27" fillId="14" borderId="31" xfId="1" applyNumberFormat="1" applyFont="1" applyFill="1" applyBorder="1" applyAlignment="1">
      <alignment horizontal="center" vertical="center"/>
    </xf>
    <xf numFmtId="164" fontId="27" fillId="14" borderId="32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15" borderId="50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52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9" fontId="0" fillId="14" borderId="66" xfId="2" applyFont="1" applyFill="1" applyBorder="1" applyAlignment="1">
      <alignment horizontal="center" vertical="center"/>
    </xf>
    <xf numFmtId="9" fontId="0" fillId="14" borderId="68" xfId="2" applyFont="1" applyFill="1" applyBorder="1" applyAlignment="1">
      <alignment horizontal="center" vertical="center"/>
    </xf>
    <xf numFmtId="164" fontId="2" fillId="14" borderId="67" xfId="1" applyNumberFormat="1" applyFont="1" applyFill="1" applyBorder="1" applyAlignment="1">
      <alignment horizontal="center" vertical="center"/>
    </xf>
    <xf numFmtId="164" fontId="2" fillId="14" borderId="37" xfId="1" applyNumberFormat="1" applyFont="1" applyFill="1" applyBorder="1" applyAlignment="1">
      <alignment horizontal="center" vertical="center"/>
    </xf>
    <xf numFmtId="164" fontId="2" fillId="14" borderId="62" xfId="1" applyNumberFormat="1" applyFont="1" applyFill="1" applyBorder="1" applyAlignment="1">
      <alignment horizontal="center" vertical="center"/>
    </xf>
    <xf numFmtId="164" fontId="2" fillId="14" borderId="30" xfId="1" applyNumberFormat="1" applyFont="1" applyFill="1" applyBorder="1" applyAlignment="1">
      <alignment horizontal="center" vertical="center"/>
    </xf>
    <xf numFmtId="164" fontId="2" fillId="14" borderId="31" xfId="1" applyNumberFormat="1" applyFont="1" applyFill="1" applyBorder="1" applyAlignment="1">
      <alignment horizontal="center" vertical="center"/>
    </xf>
    <xf numFmtId="164" fontId="2" fillId="14" borderId="32" xfId="1" applyNumberFormat="1" applyFont="1" applyFill="1" applyBorder="1" applyAlignment="1">
      <alignment horizontal="center" vertical="center"/>
    </xf>
    <xf numFmtId="0" fontId="2" fillId="14" borderId="67" xfId="0" applyFont="1" applyFill="1" applyBorder="1" applyAlignment="1">
      <alignment horizontal="center" vertical="center"/>
    </xf>
    <xf numFmtId="0" fontId="2" fillId="14" borderId="62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14" borderId="32" xfId="0" applyFont="1" applyFill="1" applyBorder="1" applyAlignment="1">
      <alignment horizontal="center" vertical="center"/>
    </xf>
    <xf numFmtId="0" fontId="2" fillId="14" borderId="37" xfId="0" applyFont="1" applyFill="1" applyBorder="1" applyAlignment="1">
      <alignment horizontal="center" vertical="center"/>
    </xf>
    <xf numFmtId="0" fontId="2" fillId="14" borderId="31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24" xfId="0" applyFont="1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49" fontId="0" fillId="14" borderId="19" xfId="0" applyNumberFormat="1" applyFill="1" applyBorder="1" applyAlignment="1">
      <alignment horizontal="center" vertical="center"/>
    </xf>
    <xf numFmtId="49" fontId="0" fillId="14" borderId="2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17" borderId="67" xfId="0" applyFont="1" applyFill="1" applyBorder="1" applyAlignment="1">
      <alignment horizontal="center" vertical="center"/>
    </xf>
    <xf numFmtId="0" fontId="2" fillId="17" borderId="37" xfId="0" applyFont="1" applyFill="1" applyBorder="1" applyAlignment="1">
      <alignment horizontal="center" vertical="center"/>
    </xf>
    <xf numFmtId="0" fontId="2" fillId="17" borderId="62" xfId="0" applyFont="1" applyFill="1" applyBorder="1" applyAlignment="1">
      <alignment horizontal="center" vertical="center"/>
    </xf>
    <xf numFmtId="0" fontId="2" fillId="17" borderId="30" xfId="0" applyFont="1" applyFill="1" applyBorder="1" applyAlignment="1">
      <alignment horizontal="center" vertical="center"/>
    </xf>
    <xf numFmtId="0" fontId="2" fillId="17" borderId="31" xfId="0" applyFont="1" applyFill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8" fillId="2" borderId="58" xfId="0" applyFont="1" applyFill="1" applyBorder="1" applyAlignment="1">
      <alignment horizontal="center"/>
    </xf>
    <xf numFmtId="0" fontId="28" fillId="2" borderId="59" xfId="0" applyFont="1" applyFill="1" applyBorder="1" applyAlignment="1">
      <alignment horizontal="center"/>
    </xf>
    <xf numFmtId="0" fontId="28" fillId="2" borderId="60" xfId="0" applyFont="1" applyFill="1" applyBorder="1" applyAlignment="1">
      <alignment horizontal="center"/>
    </xf>
    <xf numFmtId="0" fontId="0" fillId="17" borderId="19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20" xfId="0" applyFill="1" applyBorder="1" applyAlignment="1">
      <alignment horizontal="center"/>
    </xf>
    <xf numFmtId="9" fontId="0" fillId="17" borderId="21" xfId="2" applyFont="1" applyFill="1" applyBorder="1" applyAlignment="1">
      <alignment horizontal="center" vertical="center"/>
    </xf>
    <xf numFmtId="9" fontId="0" fillId="17" borderId="28" xfId="2" applyFont="1" applyFill="1" applyBorder="1" applyAlignment="1">
      <alignment horizontal="center" vertical="center"/>
    </xf>
    <xf numFmtId="164" fontId="2" fillId="17" borderId="67" xfId="1" applyNumberFormat="1" applyFont="1" applyFill="1" applyBorder="1" applyAlignment="1">
      <alignment horizontal="center" vertical="center"/>
    </xf>
    <xf numFmtId="164" fontId="2" fillId="17" borderId="37" xfId="1" applyNumberFormat="1" applyFont="1" applyFill="1" applyBorder="1" applyAlignment="1">
      <alignment horizontal="center" vertical="center"/>
    </xf>
    <xf numFmtId="164" fontId="2" fillId="17" borderId="30" xfId="1" applyNumberFormat="1" applyFont="1" applyFill="1" applyBorder="1" applyAlignment="1">
      <alignment horizontal="center" vertical="center"/>
    </xf>
    <xf numFmtId="164" fontId="2" fillId="17" borderId="31" xfId="1" applyNumberFormat="1" applyFont="1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49" fontId="0" fillId="17" borderId="19" xfId="0" applyNumberFormat="1" applyFill="1" applyBorder="1" applyAlignment="1">
      <alignment horizontal="center" vertical="center"/>
    </xf>
    <xf numFmtId="49" fontId="0" fillId="17" borderId="26" xfId="0" applyNumberFormat="1" applyFill="1" applyBorder="1" applyAlignment="1">
      <alignment horizontal="center" vertical="center"/>
    </xf>
    <xf numFmtId="0" fontId="0" fillId="0" borderId="65" xfId="0" applyBorder="1" applyAlignment="1">
      <alignment horizontal="center"/>
    </xf>
    <xf numFmtId="164" fontId="2" fillId="17" borderId="62" xfId="1" applyNumberFormat="1" applyFont="1" applyFill="1" applyBorder="1" applyAlignment="1">
      <alignment horizontal="center" vertical="center"/>
    </xf>
    <xf numFmtId="164" fontId="2" fillId="17" borderId="32" xfId="1" applyNumberFormat="1" applyFont="1" applyFill="1" applyBorder="1" applyAlignment="1">
      <alignment horizontal="center" vertical="center"/>
    </xf>
    <xf numFmtId="0" fontId="33" fillId="2" borderId="58" xfId="0" applyFont="1" applyFill="1" applyBorder="1" applyAlignment="1">
      <alignment horizontal="center"/>
    </xf>
    <xf numFmtId="0" fontId="33" fillId="2" borderId="59" xfId="0" applyFont="1" applyFill="1" applyBorder="1" applyAlignment="1">
      <alignment horizontal="center"/>
    </xf>
    <xf numFmtId="0" fontId="33" fillId="2" borderId="60" xfId="0" applyFont="1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2" fillId="2" borderId="37" xfId="1" applyNumberFormat="1" applyFont="1" applyFill="1" applyBorder="1" applyAlignment="1">
      <alignment horizontal="center" vertical="center"/>
    </xf>
    <xf numFmtId="164" fontId="2" fillId="2" borderId="62" xfId="1" applyNumberFormat="1" applyFont="1" applyFill="1" applyBorder="1" applyAlignment="1">
      <alignment horizontal="center" vertical="center"/>
    </xf>
    <xf numFmtId="164" fontId="2" fillId="2" borderId="13" xfId="1" applyNumberFormat="1" applyFont="1" applyFill="1" applyBorder="1" applyAlignment="1">
      <alignment horizontal="center" vertical="center"/>
    </xf>
    <xf numFmtId="164" fontId="2" fillId="2" borderId="36" xfId="1" applyNumberFormat="1" applyFont="1" applyFill="1" applyBorder="1" applyAlignment="1">
      <alignment horizontal="center" vertical="center"/>
    </xf>
    <xf numFmtId="0" fontId="34" fillId="2" borderId="63" xfId="0" applyFont="1" applyFill="1" applyBorder="1" applyAlignment="1">
      <alignment horizontal="center"/>
    </xf>
    <xf numFmtId="0" fontId="34" fillId="2" borderId="54" xfId="0" applyFont="1" applyFill="1" applyBorder="1" applyAlignment="1">
      <alignment horizontal="center"/>
    </xf>
    <xf numFmtId="49" fontId="0" fillId="2" borderId="19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79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9" fontId="0" fillId="2" borderId="21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27" fillId="14" borderId="67" xfId="0" applyFont="1" applyFill="1" applyBorder="1" applyAlignment="1">
      <alignment horizontal="center" vertical="center"/>
    </xf>
    <xf numFmtId="0" fontId="27" fillId="14" borderId="37" xfId="0" applyFont="1" applyFill="1" applyBorder="1" applyAlignment="1">
      <alignment horizontal="center" vertical="center"/>
    </xf>
    <xf numFmtId="0" fontId="27" fillId="14" borderId="62" xfId="0" applyFont="1" applyFill="1" applyBorder="1" applyAlignment="1">
      <alignment horizontal="center" vertical="center"/>
    </xf>
    <xf numFmtId="0" fontId="38" fillId="2" borderId="58" xfId="0" applyFont="1" applyFill="1" applyBorder="1" applyAlignment="1">
      <alignment horizontal="center"/>
    </xf>
    <xf numFmtId="0" fontId="38" fillId="2" borderId="59" xfId="0" applyFont="1" applyFill="1" applyBorder="1" applyAlignment="1">
      <alignment horizontal="center"/>
    </xf>
    <xf numFmtId="0" fontId="38" fillId="2" borderId="60" xfId="0" applyFont="1" applyFill="1" applyBorder="1" applyAlignment="1">
      <alignment horizontal="center"/>
    </xf>
    <xf numFmtId="9" fontId="10" fillId="14" borderId="66" xfId="2" applyFont="1" applyFill="1" applyBorder="1" applyAlignment="1">
      <alignment horizontal="center" vertical="center"/>
    </xf>
    <xf numFmtId="9" fontId="10" fillId="14" borderId="68" xfId="2" applyFont="1" applyFill="1" applyBorder="1" applyAlignment="1">
      <alignment horizontal="center" vertical="center"/>
    </xf>
    <xf numFmtId="164" fontId="27" fillId="14" borderId="67" xfId="1" applyNumberFormat="1" applyFont="1" applyFill="1" applyBorder="1" applyAlignment="1">
      <alignment horizontal="center" vertical="center"/>
    </xf>
    <xf numFmtId="164" fontId="27" fillId="14" borderId="37" xfId="1" applyNumberFormat="1" applyFont="1" applyFill="1" applyBorder="1" applyAlignment="1">
      <alignment horizontal="center" vertical="center"/>
    </xf>
    <xf numFmtId="164" fontId="27" fillId="14" borderId="62" xfId="1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/>
    </xf>
    <xf numFmtId="0" fontId="28" fillId="2" borderId="13" xfId="0" applyFont="1" applyFill="1" applyBorder="1" applyAlignment="1">
      <alignment horizontal="center"/>
    </xf>
    <xf numFmtId="0" fontId="27" fillId="17" borderId="67" xfId="0" applyFont="1" applyFill="1" applyBorder="1" applyAlignment="1">
      <alignment horizontal="center" vertical="center"/>
    </xf>
    <xf numFmtId="0" fontId="27" fillId="17" borderId="37" xfId="0" applyFont="1" applyFill="1" applyBorder="1" applyAlignment="1">
      <alignment horizontal="center" vertical="center"/>
    </xf>
    <xf numFmtId="0" fontId="27" fillId="17" borderId="62" xfId="0" applyFont="1" applyFill="1" applyBorder="1" applyAlignment="1">
      <alignment horizontal="center" vertical="center"/>
    </xf>
    <xf numFmtId="0" fontId="27" fillId="17" borderId="30" xfId="0" applyFont="1" applyFill="1" applyBorder="1" applyAlignment="1">
      <alignment horizontal="center" vertical="center"/>
    </xf>
    <xf numFmtId="0" fontId="27" fillId="17" borderId="31" xfId="0" applyFont="1" applyFill="1" applyBorder="1" applyAlignment="1">
      <alignment horizontal="center" vertical="center"/>
    </xf>
    <xf numFmtId="0" fontId="27" fillId="17" borderId="32" xfId="0" applyFont="1" applyFill="1" applyBorder="1" applyAlignment="1">
      <alignment horizontal="center" vertical="center"/>
    </xf>
    <xf numFmtId="9" fontId="0" fillId="17" borderId="66" xfId="2" applyFont="1" applyFill="1" applyBorder="1" applyAlignment="1">
      <alignment horizontal="center" vertical="center"/>
    </xf>
    <xf numFmtId="9" fontId="0" fillId="17" borderId="68" xfId="2" applyFont="1" applyFill="1" applyBorder="1" applyAlignment="1">
      <alignment horizontal="center" vertical="center"/>
    </xf>
    <xf numFmtId="164" fontId="27" fillId="17" borderId="67" xfId="1" applyNumberFormat="1" applyFont="1" applyFill="1" applyBorder="1" applyAlignment="1">
      <alignment horizontal="center" vertical="center"/>
    </xf>
    <xf numFmtId="164" fontId="27" fillId="17" borderId="37" xfId="1" applyNumberFormat="1" applyFont="1" applyFill="1" applyBorder="1" applyAlignment="1">
      <alignment horizontal="center" vertical="center"/>
    </xf>
    <xf numFmtId="164" fontId="27" fillId="17" borderId="62" xfId="1" applyNumberFormat="1" applyFont="1" applyFill="1" applyBorder="1" applyAlignment="1">
      <alignment horizontal="center" vertical="center"/>
    </xf>
    <xf numFmtId="164" fontId="27" fillId="17" borderId="30" xfId="1" applyNumberFormat="1" applyFont="1" applyFill="1" applyBorder="1" applyAlignment="1">
      <alignment horizontal="center" vertical="center"/>
    </xf>
    <xf numFmtId="164" fontId="27" fillId="17" borderId="31" xfId="1" applyNumberFormat="1" applyFont="1" applyFill="1" applyBorder="1" applyAlignment="1">
      <alignment horizontal="center" vertical="center"/>
    </xf>
    <xf numFmtId="164" fontId="27" fillId="17" borderId="32" xfId="1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0" fontId="27" fillId="2" borderId="67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2" borderId="62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/>
    </xf>
    <xf numFmtId="0" fontId="40" fillId="2" borderId="13" xfId="0" applyFont="1" applyFill="1" applyBorder="1" applyAlignment="1">
      <alignment horizontal="center"/>
    </xf>
    <xf numFmtId="0" fontId="40" fillId="2" borderId="14" xfId="0" applyFont="1" applyFill="1" applyBorder="1" applyAlignment="1">
      <alignment horizontal="center"/>
    </xf>
    <xf numFmtId="9" fontId="0" fillId="2" borderId="66" xfId="2" applyFont="1" applyFill="1" applyBorder="1" applyAlignment="1">
      <alignment horizontal="center" vertical="center"/>
    </xf>
    <xf numFmtId="9" fontId="0" fillId="2" borderId="68" xfId="2" applyFont="1" applyFill="1" applyBorder="1" applyAlignment="1">
      <alignment horizontal="center" vertical="center"/>
    </xf>
    <xf numFmtId="164" fontId="27" fillId="2" borderId="67" xfId="1" applyNumberFormat="1" applyFont="1" applyFill="1" applyBorder="1" applyAlignment="1">
      <alignment horizontal="center" vertical="center"/>
    </xf>
    <xf numFmtId="164" fontId="27" fillId="2" borderId="37" xfId="1" applyNumberFormat="1" applyFont="1" applyFill="1" applyBorder="1" applyAlignment="1">
      <alignment horizontal="center" vertical="center"/>
    </xf>
    <xf numFmtId="164" fontId="27" fillId="2" borderId="62" xfId="1" applyNumberFormat="1" applyFont="1" applyFill="1" applyBorder="1" applyAlignment="1">
      <alignment horizontal="center" vertical="center"/>
    </xf>
    <xf numFmtId="164" fontId="27" fillId="2" borderId="30" xfId="1" applyNumberFormat="1" applyFont="1" applyFill="1" applyBorder="1" applyAlignment="1">
      <alignment horizontal="center" vertical="center"/>
    </xf>
    <xf numFmtId="164" fontId="27" fillId="2" borderId="31" xfId="1" applyNumberFormat="1" applyFont="1" applyFill="1" applyBorder="1" applyAlignment="1">
      <alignment horizontal="center" vertical="center"/>
    </xf>
    <xf numFmtId="164" fontId="27" fillId="2" borderId="32" xfId="1" applyNumberFormat="1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horizontal="center"/>
    </xf>
    <xf numFmtId="0" fontId="41" fillId="2" borderId="13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56" xfId="1" applyFont="1" applyBorder="1" applyAlignment="1">
      <alignment horizontal="center" vertical="center"/>
    </xf>
    <xf numFmtId="43" fontId="0" fillId="0" borderId="54" xfId="1" applyFont="1" applyBorder="1" applyAlignment="1">
      <alignment horizontal="center" vertical="center"/>
    </xf>
    <xf numFmtId="43" fontId="0" fillId="0" borderId="55" xfId="1" applyFont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33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40" fillId="2" borderId="58" xfId="0" applyFont="1" applyFill="1" applyBorder="1" applyAlignment="1">
      <alignment horizontal="center"/>
    </xf>
    <xf numFmtId="0" fontId="40" fillId="2" borderId="59" xfId="0" applyFont="1" applyFill="1" applyBorder="1" applyAlignment="1">
      <alignment horizontal="center"/>
    </xf>
    <xf numFmtId="0" fontId="40" fillId="2" borderId="60" xfId="0" applyFont="1" applyFill="1" applyBorder="1" applyAlignment="1">
      <alignment horizontal="center"/>
    </xf>
    <xf numFmtId="0" fontId="41" fillId="2" borderId="58" xfId="0" applyFont="1" applyFill="1" applyBorder="1" applyAlignment="1">
      <alignment horizontal="center"/>
    </xf>
    <xf numFmtId="0" fontId="41" fillId="2" borderId="59" xfId="0" applyFont="1" applyFill="1" applyBorder="1" applyAlignment="1">
      <alignment horizontal="center"/>
    </xf>
    <xf numFmtId="0" fontId="41" fillId="2" borderId="60" xfId="0" applyFont="1" applyFill="1" applyBorder="1" applyAlignment="1">
      <alignment horizontal="center"/>
    </xf>
    <xf numFmtId="0" fontId="0" fillId="15" borderId="89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29" fillId="14" borderId="40" xfId="0" applyFont="1" applyFill="1" applyBorder="1" applyAlignment="1">
      <alignment horizontal="center" vertical="center"/>
    </xf>
    <xf numFmtId="0" fontId="29" fillId="14" borderId="25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29" fillId="14" borderId="26" xfId="0" applyFont="1" applyFill="1" applyBorder="1" applyAlignment="1">
      <alignment horizontal="center" vertical="center"/>
    </xf>
    <xf numFmtId="49" fontId="29" fillId="14" borderId="6" xfId="0" applyNumberFormat="1" applyFont="1" applyFill="1" applyBorder="1" applyAlignment="1">
      <alignment horizontal="center" vertical="center"/>
    </xf>
    <xf numFmtId="49" fontId="29" fillId="14" borderId="26" xfId="0" applyNumberFormat="1" applyFont="1" applyFill="1" applyBorder="1" applyAlignment="1">
      <alignment horizontal="center" vertical="center"/>
    </xf>
    <xf numFmtId="0" fontId="29" fillId="14" borderId="23" xfId="0" applyFont="1" applyFill="1" applyBorder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0" fontId="29" fillId="14" borderId="24" xfId="0" applyFont="1" applyFill="1" applyBorder="1" applyAlignment="1">
      <alignment horizontal="center" vertical="center"/>
    </xf>
    <xf numFmtId="0" fontId="29" fillId="14" borderId="30" xfId="0" applyFont="1" applyFill="1" applyBorder="1" applyAlignment="1">
      <alignment horizontal="center" vertical="center"/>
    </xf>
    <xf numFmtId="0" fontId="29" fillId="14" borderId="31" xfId="0" applyFont="1" applyFill="1" applyBorder="1" applyAlignment="1">
      <alignment horizontal="center" vertical="center"/>
    </xf>
    <xf numFmtId="0" fontId="29" fillId="14" borderId="32" xfId="0" applyFont="1" applyFill="1" applyBorder="1" applyAlignment="1">
      <alignment horizontal="center" vertical="center"/>
    </xf>
    <xf numFmtId="0" fontId="0" fillId="15" borderId="91" xfId="0" applyFill="1" applyBorder="1" applyAlignment="1">
      <alignment horizontal="center"/>
    </xf>
    <xf numFmtId="0" fontId="29" fillId="14" borderId="3" xfId="0" applyFont="1" applyFill="1" applyBorder="1" applyAlignment="1">
      <alignment horizontal="center"/>
    </xf>
    <xf numFmtId="9" fontId="29" fillId="14" borderId="74" xfId="2" applyFont="1" applyFill="1" applyBorder="1" applyAlignment="1">
      <alignment horizontal="center" vertical="center"/>
    </xf>
    <xf numFmtId="9" fontId="29" fillId="14" borderId="68" xfId="2" applyFont="1" applyFill="1" applyBorder="1" applyAlignment="1">
      <alignment horizontal="center" vertical="center"/>
    </xf>
    <xf numFmtId="164" fontId="29" fillId="14" borderId="23" xfId="1" applyNumberFormat="1" applyFont="1" applyFill="1" applyBorder="1" applyAlignment="1">
      <alignment horizontal="center" vertical="center"/>
    </xf>
    <xf numFmtId="164" fontId="29" fillId="14" borderId="0" xfId="1" applyNumberFormat="1" applyFont="1" applyFill="1" applyBorder="1" applyAlignment="1">
      <alignment horizontal="center" vertical="center"/>
    </xf>
    <xf numFmtId="164" fontId="29" fillId="14" borderId="24" xfId="1" applyNumberFormat="1" applyFont="1" applyFill="1" applyBorder="1" applyAlignment="1">
      <alignment horizontal="center" vertical="center"/>
    </xf>
    <xf numFmtId="164" fontId="29" fillId="14" borderId="30" xfId="1" applyNumberFormat="1" applyFont="1" applyFill="1" applyBorder="1" applyAlignment="1">
      <alignment horizontal="center" vertical="center"/>
    </xf>
    <xf numFmtId="164" fontId="29" fillId="14" borderId="31" xfId="1" applyNumberFormat="1" applyFont="1" applyFill="1" applyBorder="1" applyAlignment="1">
      <alignment horizontal="center" vertical="center"/>
    </xf>
    <xf numFmtId="164" fontId="29" fillId="14" borderId="32" xfId="1" applyNumberFormat="1" applyFont="1" applyFill="1" applyBorder="1" applyAlignment="1">
      <alignment horizontal="center" vertical="center"/>
    </xf>
    <xf numFmtId="0" fontId="29" fillId="14" borderId="67" xfId="0" applyFont="1" applyFill="1" applyBorder="1" applyAlignment="1">
      <alignment horizontal="center" vertical="center"/>
    </xf>
    <xf numFmtId="0" fontId="29" fillId="14" borderId="62" xfId="0" applyFont="1" applyFill="1" applyBorder="1" applyAlignment="1">
      <alignment horizontal="center" vertical="center"/>
    </xf>
    <xf numFmtId="0" fontId="29" fillId="14" borderId="37" xfId="0" applyFont="1" applyFill="1" applyBorder="1" applyAlignment="1">
      <alignment horizontal="center" vertical="center"/>
    </xf>
    <xf numFmtId="164" fontId="29" fillId="14" borderId="67" xfId="1" applyNumberFormat="1" applyFont="1" applyFill="1" applyBorder="1" applyAlignment="1">
      <alignment horizontal="center" vertical="center"/>
    </xf>
    <xf numFmtId="164" fontId="29" fillId="14" borderId="37" xfId="1" applyNumberFormat="1" applyFont="1" applyFill="1" applyBorder="1" applyAlignment="1">
      <alignment horizontal="center" vertical="center"/>
    </xf>
    <xf numFmtId="164" fontId="29" fillId="14" borderId="62" xfId="1" applyNumberFormat="1" applyFont="1" applyFill="1" applyBorder="1" applyAlignment="1">
      <alignment horizontal="center" vertical="center"/>
    </xf>
    <xf numFmtId="0" fontId="29" fillId="17" borderId="67" xfId="0" applyFont="1" applyFill="1" applyBorder="1" applyAlignment="1">
      <alignment horizontal="center" vertical="center"/>
    </xf>
    <xf numFmtId="0" fontId="29" fillId="17" borderId="37" xfId="0" applyFont="1" applyFill="1" applyBorder="1" applyAlignment="1">
      <alignment horizontal="center" vertical="center"/>
    </xf>
    <xf numFmtId="0" fontId="29" fillId="17" borderId="62" xfId="0" applyFont="1" applyFill="1" applyBorder="1" applyAlignment="1">
      <alignment horizontal="center" vertical="center"/>
    </xf>
    <xf numFmtId="0" fontId="29" fillId="17" borderId="30" xfId="0" applyFont="1" applyFill="1" applyBorder="1" applyAlignment="1">
      <alignment horizontal="center" vertical="center"/>
    </xf>
    <xf numFmtId="0" fontId="29" fillId="17" borderId="31" xfId="0" applyFont="1" applyFill="1" applyBorder="1" applyAlignment="1">
      <alignment horizontal="center" vertical="center"/>
    </xf>
    <xf numFmtId="0" fontId="29" fillId="17" borderId="32" xfId="0" applyFont="1" applyFill="1" applyBorder="1" applyAlignment="1">
      <alignment horizontal="center" vertical="center"/>
    </xf>
    <xf numFmtId="164" fontId="29" fillId="17" borderId="67" xfId="1" applyNumberFormat="1" applyFont="1" applyFill="1" applyBorder="1" applyAlignment="1">
      <alignment horizontal="center" vertical="center"/>
    </xf>
    <xf numFmtId="164" fontId="29" fillId="17" borderId="37" xfId="1" applyNumberFormat="1" applyFont="1" applyFill="1" applyBorder="1" applyAlignment="1">
      <alignment horizontal="center" vertical="center"/>
    </xf>
    <xf numFmtId="164" fontId="29" fillId="17" borderId="62" xfId="1" applyNumberFormat="1" applyFont="1" applyFill="1" applyBorder="1" applyAlignment="1">
      <alignment horizontal="center" vertical="center"/>
    </xf>
    <xf numFmtId="164" fontId="29" fillId="17" borderId="30" xfId="1" applyNumberFormat="1" applyFont="1" applyFill="1" applyBorder="1" applyAlignment="1">
      <alignment horizontal="center" vertical="center"/>
    </xf>
    <xf numFmtId="164" fontId="29" fillId="17" borderId="31" xfId="1" applyNumberFormat="1" applyFont="1" applyFill="1" applyBorder="1" applyAlignment="1">
      <alignment horizontal="center" vertical="center"/>
    </xf>
    <xf numFmtId="164" fontId="29" fillId="17" borderId="32" xfId="1" applyNumberFormat="1" applyFont="1" applyFill="1" applyBorder="1" applyAlignment="1">
      <alignment horizontal="center" vertical="center"/>
    </xf>
    <xf numFmtId="0" fontId="29" fillId="2" borderId="67" xfId="0" applyFont="1" applyFill="1" applyBorder="1" applyAlignment="1">
      <alignment horizontal="center" vertical="center"/>
    </xf>
    <xf numFmtId="0" fontId="29" fillId="2" borderId="37" xfId="0" applyFont="1" applyFill="1" applyBorder="1" applyAlignment="1">
      <alignment horizontal="center" vertical="center"/>
    </xf>
    <xf numFmtId="0" fontId="29" fillId="2" borderId="62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64" fontId="29" fillId="2" borderId="67" xfId="1" applyNumberFormat="1" applyFont="1" applyFill="1" applyBorder="1" applyAlignment="1">
      <alignment horizontal="center" vertical="center"/>
    </xf>
    <xf numFmtId="164" fontId="29" fillId="2" borderId="37" xfId="1" applyNumberFormat="1" applyFont="1" applyFill="1" applyBorder="1" applyAlignment="1">
      <alignment horizontal="center" vertical="center"/>
    </xf>
    <xf numFmtId="164" fontId="29" fillId="2" borderId="62" xfId="1" applyNumberFormat="1" applyFont="1" applyFill="1" applyBorder="1" applyAlignment="1">
      <alignment horizontal="center" vertical="center"/>
    </xf>
    <xf numFmtId="164" fontId="29" fillId="2" borderId="30" xfId="1" applyNumberFormat="1" applyFont="1" applyFill="1" applyBorder="1" applyAlignment="1">
      <alignment horizontal="center" vertical="center"/>
    </xf>
    <xf numFmtId="164" fontId="29" fillId="2" borderId="31" xfId="1" applyNumberFormat="1" applyFont="1" applyFill="1" applyBorder="1" applyAlignment="1">
      <alignment horizontal="center" vertical="center"/>
    </xf>
    <xf numFmtId="164" fontId="29" fillId="2" borderId="32" xfId="1" applyNumberFormat="1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45" fillId="2" borderId="12" xfId="0" applyFont="1" applyFill="1" applyBorder="1" applyAlignment="1">
      <alignment horizontal="center"/>
    </xf>
    <xf numFmtId="0" fontId="45" fillId="2" borderId="13" xfId="0" applyFont="1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15" borderId="96" xfId="0" applyFill="1" applyBorder="1" applyAlignment="1">
      <alignment horizontal="center"/>
    </xf>
    <xf numFmtId="0" fontId="29" fillId="14" borderId="19" xfId="0" applyFont="1" applyFill="1" applyBorder="1" applyAlignment="1">
      <alignment horizontal="center" vertical="center"/>
    </xf>
    <xf numFmtId="0" fontId="29" fillId="14" borderId="20" xfId="0" applyFont="1" applyFill="1" applyBorder="1" applyAlignment="1">
      <alignment horizontal="center"/>
    </xf>
    <xf numFmtId="9" fontId="29" fillId="14" borderId="66" xfId="2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 vertical="center"/>
    </xf>
    <xf numFmtId="49" fontId="29" fillId="14" borderId="19" xfId="0" applyNumberFormat="1" applyFont="1" applyFill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49" fontId="0" fillId="17" borderId="42" xfId="0" applyNumberFormat="1" applyFill="1" applyBorder="1" applyAlignment="1">
      <alignment horizontal="center" vertical="center"/>
    </xf>
    <xf numFmtId="49" fontId="0" fillId="17" borderId="3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9" fontId="0" fillId="17" borderId="42" xfId="2" applyFont="1" applyFill="1" applyBorder="1" applyAlignment="1">
      <alignment horizontal="center" vertical="center"/>
    </xf>
    <xf numFmtId="9" fontId="0" fillId="17" borderId="3" xfId="2" applyFont="1" applyFill="1" applyBorder="1" applyAlignment="1">
      <alignment horizontal="center" vertical="center"/>
    </xf>
    <xf numFmtId="0" fontId="0" fillId="15" borderId="98" xfId="0" applyFill="1" applyBorder="1" applyAlignment="1">
      <alignment horizontal="center"/>
    </xf>
    <xf numFmtId="0" fontId="0" fillId="14" borderId="79" xfId="0" applyFill="1" applyBorder="1" applyAlignment="1">
      <alignment horizontal="center"/>
    </xf>
    <xf numFmtId="0" fontId="0" fillId="14" borderId="59" xfId="0" applyFill="1" applyBorder="1" applyAlignment="1">
      <alignment horizontal="center"/>
    </xf>
    <xf numFmtId="0" fontId="0" fillId="14" borderId="80" xfId="0" applyFill="1" applyBorder="1" applyAlignment="1">
      <alignment horizontal="center"/>
    </xf>
    <xf numFmtId="0" fontId="29" fillId="17" borderId="18" xfId="0" applyFont="1" applyFill="1" applyBorder="1" applyAlignment="1">
      <alignment horizontal="center" vertical="center"/>
    </xf>
    <xf numFmtId="0" fontId="29" fillId="17" borderId="25" xfId="0" applyFont="1" applyFill="1" applyBorder="1" applyAlignment="1">
      <alignment horizontal="center" vertical="center"/>
    </xf>
    <xf numFmtId="0" fontId="29" fillId="17" borderId="19" xfId="0" applyFont="1" applyFill="1" applyBorder="1" applyAlignment="1">
      <alignment horizontal="center" vertical="center"/>
    </xf>
    <xf numFmtId="0" fontId="29" fillId="17" borderId="26" xfId="0" applyFont="1" applyFill="1" applyBorder="1" applyAlignment="1">
      <alignment horizontal="center" vertical="center"/>
    </xf>
    <xf numFmtId="49" fontId="29" fillId="17" borderId="19" xfId="0" applyNumberFormat="1" applyFont="1" applyFill="1" applyBorder="1" applyAlignment="1">
      <alignment horizontal="center" vertical="center"/>
    </xf>
    <xf numFmtId="49" fontId="29" fillId="17" borderId="26" xfId="0" applyNumberFormat="1" applyFont="1" applyFill="1" applyBorder="1" applyAlignment="1">
      <alignment horizontal="center" vertical="center"/>
    </xf>
    <xf numFmtId="0" fontId="29" fillId="17" borderId="20" xfId="0" applyFont="1" applyFill="1" applyBorder="1" applyAlignment="1">
      <alignment horizontal="center"/>
    </xf>
    <xf numFmtId="9" fontId="29" fillId="17" borderId="66" xfId="2" applyFont="1" applyFill="1" applyBorder="1" applyAlignment="1">
      <alignment horizontal="center" vertical="center"/>
    </xf>
    <xf numFmtId="9" fontId="29" fillId="17" borderId="68" xfId="2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17" borderId="79" xfId="0" applyFill="1" applyBorder="1" applyAlignment="1">
      <alignment horizontal="center"/>
    </xf>
    <xf numFmtId="0" fontId="0" fillId="17" borderId="59" xfId="0" applyFill="1" applyBorder="1" applyAlignment="1">
      <alignment horizontal="center"/>
    </xf>
    <xf numFmtId="0" fontId="0" fillId="17" borderId="80" xfId="0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9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5" fillId="14" borderId="18" xfId="3" applyFont="1" applyFill="1" applyBorder="1" applyAlignment="1">
      <alignment horizontal="center" vertical="center"/>
    </xf>
    <xf numFmtId="0" fontId="5" fillId="14" borderId="25" xfId="3" applyFont="1" applyFill="1" applyBorder="1" applyAlignment="1">
      <alignment horizontal="center" vertical="center"/>
    </xf>
    <xf numFmtId="0" fontId="5" fillId="14" borderId="19" xfId="3" applyFont="1" applyFill="1" applyBorder="1" applyAlignment="1">
      <alignment horizontal="center" vertical="center"/>
    </xf>
    <xf numFmtId="0" fontId="5" fillId="14" borderId="26" xfId="3" applyFont="1" applyFill="1" applyBorder="1" applyAlignment="1">
      <alignment horizontal="center" vertical="center"/>
    </xf>
    <xf numFmtId="49" fontId="5" fillId="14" borderId="19" xfId="3" applyNumberFormat="1" applyFont="1" applyFill="1" applyBorder="1" applyAlignment="1">
      <alignment horizontal="center" vertical="center"/>
    </xf>
    <xf numFmtId="49" fontId="5" fillId="14" borderId="26" xfId="3" applyNumberFormat="1" applyFont="1" applyFill="1" applyBorder="1" applyAlignment="1">
      <alignment horizontal="center" vertical="center"/>
    </xf>
    <xf numFmtId="0" fontId="5" fillId="14" borderId="19" xfId="3" applyFont="1" applyFill="1" applyBorder="1" applyAlignment="1">
      <alignment horizontal="center" vertical="center" wrapText="1"/>
    </xf>
    <xf numFmtId="0" fontId="5" fillId="14" borderId="26" xfId="3" applyFont="1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5" fillId="14" borderId="26" xfId="0" applyFont="1" applyFill="1" applyBorder="1" applyAlignment="1">
      <alignment horizontal="center" vertical="center" wrapText="1"/>
    </xf>
    <xf numFmtId="1" fontId="5" fillId="14" borderId="79" xfId="0" applyNumberFormat="1" applyFont="1" applyFill="1" applyBorder="1" applyAlignment="1">
      <alignment horizontal="center" vertical="center"/>
    </xf>
    <xf numFmtId="1" fontId="5" fillId="14" borderId="59" xfId="0" applyNumberFormat="1" applyFont="1" applyFill="1" applyBorder="1" applyAlignment="1">
      <alignment horizontal="center" vertical="center"/>
    </xf>
    <xf numFmtId="1" fontId="5" fillId="14" borderId="80" xfId="0" applyNumberFormat="1" applyFont="1" applyFill="1" applyBorder="1" applyAlignment="1">
      <alignment horizontal="center" vertical="center"/>
    </xf>
    <xf numFmtId="0" fontId="51" fillId="19" borderId="79" xfId="4" applyFont="1" applyFill="1" applyBorder="1" applyAlignment="1">
      <alignment horizontal="center" vertical="center"/>
    </xf>
    <xf numFmtId="0" fontId="51" fillId="19" borderId="59" xfId="4" applyFont="1" applyFill="1" applyBorder="1" applyAlignment="1">
      <alignment horizontal="center" vertical="center"/>
    </xf>
    <xf numFmtId="0" fontId="51" fillId="19" borderId="60" xfId="4" applyFont="1" applyFill="1" applyBorder="1" applyAlignment="1">
      <alignment horizontal="center" vertical="center"/>
    </xf>
    <xf numFmtId="1" fontId="8" fillId="20" borderId="47" xfId="3" applyNumberFormat="1" applyFont="1" applyFill="1" applyBorder="1" applyAlignment="1">
      <alignment horizontal="center" vertical="center" wrapText="1"/>
    </xf>
    <xf numFmtId="1" fontId="8" fillId="20" borderId="48" xfId="3" applyNumberFormat="1" applyFont="1" applyFill="1" applyBorder="1" applyAlignment="1">
      <alignment horizontal="center" vertical="center" wrapText="1"/>
    </xf>
    <xf numFmtId="1" fontId="8" fillId="20" borderId="49" xfId="3" applyNumberFormat="1" applyFont="1" applyFill="1" applyBorder="1" applyAlignment="1">
      <alignment horizontal="center" vertical="center" wrapText="1"/>
    </xf>
    <xf numFmtId="1" fontId="5" fillId="14" borderId="19" xfId="0" applyNumberFormat="1" applyFont="1" applyFill="1" applyBorder="1" applyAlignment="1">
      <alignment horizontal="center" vertical="center" wrapText="1"/>
    </xf>
    <xf numFmtId="1" fontId="5" fillId="14" borderId="26" xfId="0" applyNumberFormat="1" applyFont="1" applyFill="1" applyBorder="1" applyAlignment="1">
      <alignment horizontal="center" vertical="center" wrapText="1"/>
    </xf>
    <xf numFmtId="164" fontId="5" fillId="14" borderId="19" xfId="1" applyNumberFormat="1" applyFont="1" applyFill="1" applyBorder="1" applyAlignment="1">
      <alignment horizontal="center" vertical="center" wrapText="1"/>
    </xf>
    <xf numFmtId="164" fontId="5" fillId="14" borderId="26" xfId="1" applyNumberFormat="1" applyFont="1" applyFill="1" applyBorder="1" applyAlignment="1">
      <alignment horizontal="center" vertical="center" wrapText="1"/>
    </xf>
    <xf numFmtId="0" fontId="5" fillId="14" borderId="21" xfId="3" applyFont="1" applyFill="1" applyBorder="1" applyAlignment="1">
      <alignment horizontal="center" vertical="center" wrapText="1"/>
    </xf>
    <xf numFmtId="0" fontId="5" fillId="14" borderId="28" xfId="3" applyFont="1" applyFill="1" applyBorder="1" applyAlignment="1">
      <alignment horizontal="center" vertical="center" wrapText="1"/>
    </xf>
    <xf numFmtId="164" fontId="0" fillId="0" borderId="63" xfId="1" applyNumberFormat="1" applyFont="1" applyBorder="1" applyAlignment="1">
      <alignment horizontal="center"/>
    </xf>
    <xf numFmtId="164" fontId="0" fillId="0" borderId="64" xfId="1" applyNumberFormat="1" applyFont="1" applyBorder="1" applyAlignment="1">
      <alignment horizontal="center"/>
    </xf>
    <xf numFmtId="164" fontId="0" fillId="0" borderId="56" xfId="1" applyNumberFormat="1" applyFont="1" applyBorder="1" applyAlignment="1">
      <alignment horizontal="center" vertical="center"/>
    </xf>
    <xf numFmtId="164" fontId="0" fillId="0" borderId="54" xfId="1" applyNumberFormat="1" applyFont="1" applyBorder="1" applyAlignment="1">
      <alignment horizontal="center" vertical="center"/>
    </xf>
    <xf numFmtId="164" fontId="0" fillId="0" borderId="55" xfId="1" applyNumberFormat="1" applyFont="1" applyBorder="1" applyAlignment="1">
      <alignment horizontal="center" vertical="center"/>
    </xf>
    <xf numFmtId="0" fontId="5" fillId="14" borderId="66" xfId="3" applyFont="1" applyFill="1" applyBorder="1" applyAlignment="1">
      <alignment horizontal="center" vertical="center" wrapText="1"/>
    </xf>
    <xf numFmtId="0" fontId="5" fillId="14" borderId="68" xfId="3" applyFont="1" applyFill="1" applyBorder="1" applyAlignment="1">
      <alignment horizontal="center" vertical="center" wrapText="1"/>
    </xf>
    <xf numFmtId="3" fontId="50" fillId="0" borderId="0" xfId="0" applyNumberFormat="1" applyFont="1" applyAlignment="1">
      <alignment horizontal="center"/>
    </xf>
    <xf numFmtId="0" fontId="5" fillId="17" borderId="18" xfId="3" applyFont="1" applyFill="1" applyBorder="1" applyAlignment="1">
      <alignment horizontal="center" vertical="center"/>
    </xf>
    <xf numFmtId="0" fontId="5" fillId="17" borderId="25" xfId="3" applyFont="1" applyFill="1" applyBorder="1" applyAlignment="1">
      <alignment horizontal="center" vertical="center"/>
    </xf>
    <xf numFmtId="0" fontId="5" fillId="17" borderId="19" xfId="3" applyFont="1" applyFill="1" applyBorder="1" applyAlignment="1">
      <alignment horizontal="center" vertical="center"/>
    </xf>
    <xf numFmtId="0" fontId="5" fillId="17" borderId="26" xfId="3" applyFont="1" applyFill="1" applyBorder="1" applyAlignment="1">
      <alignment horizontal="center" vertical="center"/>
    </xf>
    <xf numFmtId="49" fontId="5" fillId="17" borderId="19" xfId="3" applyNumberFormat="1" applyFont="1" applyFill="1" applyBorder="1" applyAlignment="1">
      <alignment horizontal="center" vertical="center"/>
    </xf>
    <xf numFmtId="49" fontId="5" fillId="17" borderId="26" xfId="3" applyNumberFormat="1" applyFont="1" applyFill="1" applyBorder="1" applyAlignment="1">
      <alignment horizontal="center" vertical="center"/>
    </xf>
    <xf numFmtId="0" fontId="5" fillId="17" borderId="19" xfId="3" applyFont="1" applyFill="1" applyBorder="1" applyAlignment="1">
      <alignment horizontal="center" vertical="center" wrapText="1"/>
    </xf>
    <xf numFmtId="0" fontId="5" fillId="17" borderId="26" xfId="3" applyFont="1" applyFill="1" applyBorder="1" applyAlignment="1">
      <alignment horizontal="center" vertical="center" wrapText="1"/>
    </xf>
    <xf numFmtId="164" fontId="5" fillId="17" borderId="19" xfId="1" applyNumberFormat="1" applyFont="1" applyFill="1" applyBorder="1" applyAlignment="1">
      <alignment horizontal="center" vertical="center" wrapText="1"/>
    </xf>
    <xf numFmtId="164" fontId="5" fillId="17" borderId="26" xfId="1" applyNumberFormat="1" applyFont="1" applyFill="1" applyBorder="1" applyAlignment="1">
      <alignment horizontal="center" vertical="center" wrapText="1"/>
    </xf>
    <xf numFmtId="0" fontId="5" fillId="17" borderId="66" xfId="3" applyFont="1" applyFill="1" applyBorder="1" applyAlignment="1">
      <alignment horizontal="center" vertical="center" wrapText="1"/>
    </xf>
    <xf numFmtId="0" fontId="5" fillId="17" borderId="68" xfId="3" applyFont="1" applyFill="1" applyBorder="1" applyAlignment="1">
      <alignment horizontal="center" vertical="center" wrapText="1"/>
    </xf>
    <xf numFmtId="0" fontId="51" fillId="19" borderId="4" xfId="4" applyFont="1" applyFill="1" applyBorder="1" applyAlignment="1">
      <alignment horizontal="center" vertical="center"/>
    </xf>
    <xf numFmtId="0" fontId="51" fillId="19" borderId="5" xfId="4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 wrapText="1"/>
    </xf>
    <xf numFmtId="0" fontId="5" fillId="17" borderId="26" xfId="0" applyFont="1" applyFill="1" applyBorder="1" applyAlignment="1">
      <alignment horizontal="center" vertical="center" wrapText="1"/>
    </xf>
    <xf numFmtId="1" fontId="5" fillId="17" borderId="79" xfId="0" applyNumberFormat="1" applyFont="1" applyFill="1" applyBorder="1" applyAlignment="1">
      <alignment horizontal="center" vertical="center"/>
    </xf>
    <xf numFmtId="1" fontId="5" fillId="17" borderId="59" xfId="0" applyNumberFormat="1" applyFont="1" applyFill="1" applyBorder="1" applyAlignment="1">
      <alignment horizontal="center" vertical="center"/>
    </xf>
    <xf numFmtId="1" fontId="5" fillId="17" borderId="80" xfId="0" applyNumberFormat="1" applyFont="1" applyFill="1" applyBorder="1" applyAlignment="1">
      <alignment horizontal="center" vertical="center"/>
    </xf>
    <xf numFmtId="1" fontId="5" fillId="17" borderId="19" xfId="0" applyNumberFormat="1" applyFont="1" applyFill="1" applyBorder="1" applyAlignment="1">
      <alignment horizontal="center" vertical="center" wrapText="1"/>
    </xf>
    <xf numFmtId="1" fontId="5" fillId="17" borderId="26" xfId="0" applyNumberFormat="1" applyFont="1" applyFill="1" applyBorder="1" applyAlignment="1">
      <alignment horizontal="center" vertical="center" wrapText="1"/>
    </xf>
    <xf numFmtId="0" fontId="5" fillId="2" borderId="18" xfId="3" applyFont="1" applyFill="1" applyBorder="1" applyAlignment="1">
      <alignment horizontal="center" vertical="center"/>
    </xf>
    <xf numFmtId="0" fontId="5" fillId="2" borderId="25" xfId="3" applyFont="1" applyFill="1" applyBorder="1" applyAlignment="1">
      <alignment horizontal="center" vertical="center"/>
    </xf>
    <xf numFmtId="0" fontId="5" fillId="2" borderId="19" xfId="3" applyFont="1" applyFill="1" applyBorder="1" applyAlignment="1">
      <alignment horizontal="center" vertical="center"/>
    </xf>
    <xf numFmtId="0" fontId="5" fillId="2" borderId="26" xfId="3" applyFont="1" applyFill="1" applyBorder="1" applyAlignment="1">
      <alignment horizontal="center" vertical="center"/>
    </xf>
    <xf numFmtId="0" fontId="5" fillId="2" borderId="19" xfId="3" applyFont="1" applyFill="1" applyBorder="1" applyAlignment="1">
      <alignment horizontal="center" vertical="center" wrapText="1"/>
    </xf>
    <xf numFmtId="0" fontId="5" fillId="2" borderId="26" xfId="3" applyFont="1" applyFill="1" applyBorder="1" applyAlignment="1">
      <alignment horizontal="center" vertical="center" wrapText="1"/>
    </xf>
    <xf numFmtId="164" fontId="5" fillId="2" borderId="19" xfId="1" applyNumberFormat="1" applyFont="1" applyFill="1" applyBorder="1" applyAlignment="1">
      <alignment horizontal="center" vertical="center" wrapText="1"/>
    </xf>
    <xf numFmtId="164" fontId="5" fillId="2" borderId="26" xfId="1" applyNumberFormat="1" applyFont="1" applyFill="1" applyBorder="1" applyAlignment="1">
      <alignment horizontal="center" vertical="center" wrapText="1"/>
    </xf>
    <xf numFmtId="0" fontId="5" fillId="2" borderId="66" xfId="3" applyFont="1" applyFill="1" applyBorder="1" applyAlignment="1">
      <alignment horizontal="center" vertical="center" wrapText="1"/>
    </xf>
    <xf numFmtId="0" fontId="5" fillId="2" borderId="68" xfId="3" applyFont="1" applyFill="1" applyBorder="1" applyAlignment="1">
      <alignment horizontal="center" vertical="center" wrapText="1"/>
    </xf>
    <xf numFmtId="49" fontId="5" fillId="2" borderId="19" xfId="3" applyNumberFormat="1" applyFont="1" applyFill="1" applyBorder="1" applyAlignment="1">
      <alignment horizontal="center" vertical="center"/>
    </xf>
    <xf numFmtId="49" fontId="5" fillId="2" borderId="26" xfId="3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1" fontId="5" fillId="2" borderId="79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5" fillId="2" borderId="80" xfId="0" applyNumberFormat="1" applyFont="1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 wrapText="1"/>
    </xf>
    <xf numFmtId="1" fontId="5" fillId="2" borderId="26" xfId="0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4" fontId="20" fillId="0" borderId="56" xfId="1" applyNumberFormat="1" applyFont="1" applyBorder="1" applyAlignment="1">
      <alignment horizontal="center" vertical="center"/>
    </xf>
    <xf numFmtId="164" fontId="20" fillId="0" borderId="54" xfId="1" applyNumberFormat="1" applyFont="1" applyBorder="1" applyAlignment="1">
      <alignment horizontal="center" vertical="center"/>
    </xf>
    <xf numFmtId="164" fontId="20" fillId="0" borderId="55" xfId="1" applyNumberFormat="1" applyFont="1" applyBorder="1" applyAlignment="1">
      <alignment horizontal="center" vertical="center"/>
    </xf>
    <xf numFmtId="164" fontId="57" fillId="14" borderId="23" xfId="1" applyNumberFormat="1" applyFont="1" applyFill="1" applyBorder="1" applyAlignment="1">
      <alignment horizontal="center" vertical="center"/>
    </xf>
    <xf numFmtId="164" fontId="57" fillId="14" borderId="0" xfId="1" applyNumberFormat="1" applyFont="1" applyFill="1" applyBorder="1" applyAlignment="1">
      <alignment horizontal="center" vertical="center"/>
    </xf>
    <xf numFmtId="164" fontId="57" fillId="14" borderId="24" xfId="1" applyNumberFormat="1" applyFont="1" applyFill="1" applyBorder="1" applyAlignment="1">
      <alignment horizontal="center" vertical="center"/>
    </xf>
    <xf numFmtId="164" fontId="57" fillId="14" borderId="0" xfId="1" applyNumberFormat="1" applyFont="1" applyFill="1" applyAlignment="1">
      <alignment horizontal="center" vertical="center"/>
    </xf>
    <xf numFmtId="164" fontId="57" fillId="14" borderId="30" xfId="1" applyNumberFormat="1" applyFont="1" applyFill="1" applyBorder="1" applyAlignment="1">
      <alignment horizontal="center" vertical="center"/>
    </xf>
    <xf numFmtId="164" fontId="57" fillId="14" borderId="31" xfId="1" applyNumberFormat="1" applyFont="1" applyFill="1" applyBorder="1" applyAlignment="1">
      <alignment horizontal="center" vertical="center"/>
    </xf>
    <xf numFmtId="164" fontId="57" fillId="14" borderId="32" xfId="1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164" fontId="57" fillId="17" borderId="37" xfId="1" applyNumberFormat="1" applyFont="1" applyFill="1" applyBorder="1" applyAlignment="1">
      <alignment horizontal="center" vertical="center"/>
    </xf>
    <xf numFmtId="164" fontId="57" fillId="17" borderId="62" xfId="1" applyNumberFormat="1" applyFont="1" applyFill="1" applyBorder="1" applyAlignment="1">
      <alignment horizontal="center" vertical="center"/>
    </xf>
    <xf numFmtId="164" fontId="57" fillId="17" borderId="31" xfId="1" applyNumberFormat="1" applyFont="1" applyFill="1" applyBorder="1" applyAlignment="1">
      <alignment horizontal="center" vertical="center"/>
    </xf>
    <xf numFmtId="164" fontId="57" fillId="17" borderId="32" xfId="1" applyNumberFormat="1" applyFont="1" applyFill="1" applyBorder="1" applyAlignment="1">
      <alignment horizontal="center" vertical="center"/>
    </xf>
    <xf numFmtId="9" fontId="0" fillId="17" borderId="19" xfId="2" applyFont="1" applyFill="1" applyBorder="1" applyAlignment="1">
      <alignment horizontal="center" vertical="center"/>
    </xf>
    <xf numFmtId="9" fontId="0" fillId="17" borderId="26" xfId="2" applyFont="1" applyFill="1" applyBorder="1" applyAlignment="1">
      <alignment horizontal="center" vertical="center"/>
    </xf>
    <xf numFmtId="164" fontId="57" fillId="17" borderId="67" xfId="1" applyNumberFormat="1" applyFont="1" applyFill="1" applyBorder="1" applyAlignment="1">
      <alignment horizontal="center" vertical="center"/>
    </xf>
    <xf numFmtId="164" fontId="57" fillId="17" borderId="30" xfId="1" applyNumberFormat="1" applyFont="1" applyFill="1" applyBorder="1" applyAlignment="1">
      <alignment horizontal="center" vertical="center"/>
    </xf>
    <xf numFmtId="164" fontId="57" fillId="17" borderId="23" xfId="1" applyNumberFormat="1" applyFont="1" applyFill="1" applyBorder="1" applyAlignment="1">
      <alignment horizontal="center" vertical="center"/>
    </xf>
    <xf numFmtId="164" fontId="57" fillId="17" borderId="24" xfId="1" applyNumberFormat="1" applyFont="1" applyFill="1" applyBorder="1" applyAlignment="1">
      <alignment horizontal="center" vertical="center"/>
    </xf>
    <xf numFmtId="164" fontId="57" fillId="17" borderId="0" xfId="1" applyNumberFormat="1" applyFont="1" applyFill="1" applyBorder="1" applyAlignment="1">
      <alignment horizontal="center" vertical="center"/>
    </xf>
    <xf numFmtId="164" fontId="20" fillId="0" borderId="7" xfId="1" applyNumberFormat="1" applyFont="1" applyBorder="1" applyAlignment="1">
      <alignment horizontal="center" vertical="center"/>
    </xf>
    <xf numFmtId="164" fontId="20" fillId="0" borderId="8" xfId="1" applyNumberFormat="1" applyFont="1" applyBorder="1" applyAlignment="1">
      <alignment horizontal="center" vertical="center"/>
    </xf>
    <xf numFmtId="164" fontId="57" fillId="2" borderId="67" xfId="1" applyNumberFormat="1" applyFont="1" applyFill="1" applyBorder="1" applyAlignment="1">
      <alignment horizontal="center" vertical="center"/>
    </xf>
    <xf numFmtId="164" fontId="57" fillId="2" borderId="37" xfId="1" applyNumberFormat="1" applyFont="1" applyFill="1" applyBorder="1" applyAlignment="1">
      <alignment horizontal="center" vertical="center"/>
    </xf>
    <xf numFmtId="164" fontId="57" fillId="2" borderId="23" xfId="1" applyNumberFormat="1" applyFont="1" applyFill="1" applyBorder="1" applyAlignment="1">
      <alignment horizontal="center" vertical="center"/>
    </xf>
    <xf numFmtId="164" fontId="57" fillId="2" borderId="0" xfId="1" applyNumberFormat="1" applyFont="1" applyFill="1" applyBorder="1" applyAlignment="1">
      <alignment horizontal="center" vertical="center"/>
    </xf>
    <xf numFmtId="164" fontId="57" fillId="2" borderId="62" xfId="1" applyNumberFormat="1" applyFont="1" applyFill="1" applyBorder="1" applyAlignment="1">
      <alignment horizontal="center" vertical="center"/>
    </xf>
    <xf numFmtId="164" fontId="57" fillId="2" borderId="30" xfId="1" applyNumberFormat="1" applyFont="1" applyFill="1" applyBorder="1" applyAlignment="1">
      <alignment horizontal="center" vertical="center"/>
    </xf>
    <xf numFmtId="164" fontId="57" fillId="2" borderId="31" xfId="1" applyNumberFormat="1" applyFont="1" applyFill="1" applyBorder="1" applyAlignment="1">
      <alignment horizontal="center" vertical="center"/>
    </xf>
    <xf numFmtId="164" fontId="57" fillId="2" borderId="32" xfId="1" applyNumberFormat="1" applyFont="1" applyFill="1" applyBorder="1" applyAlignment="1">
      <alignment horizontal="center" vertical="center"/>
    </xf>
    <xf numFmtId="164" fontId="20" fillId="0" borderId="9" xfId="1" applyNumberFormat="1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164" fontId="56" fillId="14" borderId="19" xfId="1" applyNumberFormat="1" applyFont="1" applyFill="1" applyBorder="1" applyAlignment="1">
      <alignment horizontal="center" vertical="center" wrapText="1"/>
    </xf>
    <xf numFmtId="164" fontId="56" fillId="14" borderId="26" xfId="1" applyNumberFormat="1" applyFont="1" applyFill="1" applyBorder="1" applyAlignment="1">
      <alignment horizontal="center" vertical="center" wrapText="1"/>
    </xf>
    <xf numFmtId="164" fontId="57" fillId="14" borderId="37" xfId="1" applyNumberFormat="1" applyFont="1" applyFill="1" applyBorder="1" applyAlignment="1">
      <alignment horizontal="center" vertical="center"/>
    </xf>
    <xf numFmtId="164" fontId="57" fillId="14" borderId="62" xfId="1" applyNumberFormat="1" applyFont="1" applyFill="1" applyBorder="1" applyAlignment="1">
      <alignment horizontal="center" vertical="center"/>
    </xf>
    <xf numFmtId="0" fontId="59" fillId="2" borderId="79" xfId="4" applyFont="1" applyFill="1" applyBorder="1" applyAlignment="1">
      <alignment horizontal="center" vertical="center"/>
    </xf>
    <xf numFmtId="0" fontId="59" fillId="2" borderId="59" xfId="4" applyFont="1" applyFill="1" applyBorder="1" applyAlignment="1">
      <alignment horizontal="center" vertical="center"/>
    </xf>
    <xf numFmtId="0" fontId="56" fillId="14" borderId="19" xfId="3" applyFont="1" applyFill="1" applyBorder="1" applyAlignment="1">
      <alignment horizontal="center" vertical="center" wrapText="1"/>
    </xf>
    <xf numFmtId="0" fontId="56" fillId="14" borderId="26" xfId="3" applyFont="1" applyFill="1" applyBorder="1" applyAlignment="1">
      <alignment horizontal="center" vertical="center" wrapText="1"/>
    </xf>
    <xf numFmtId="0" fontId="56" fillId="14" borderId="19" xfId="0" applyFont="1" applyFill="1" applyBorder="1" applyAlignment="1">
      <alignment horizontal="center" vertical="center" wrapText="1"/>
    </xf>
    <xf numFmtId="0" fontId="56" fillId="14" borderId="26" xfId="0" applyFont="1" applyFill="1" applyBorder="1" applyAlignment="1">
      <alignment horizontal="center" vertical="center" wrapText="1"/>
    </xf>
    <xf numFmtId="1" fontId="56" fillId="14" borderId="79" xfId="0" applyNumberFormat="1" applyFont="1" applyFill="1" applyBorder="1" applyAlignment="1">
      <alignment horizontal="center" vertical="center"/>
    </xf>
    <xf numFmtId="1" fontId="56" fillId="14" borderId="59" xfId="0" applyNumberFormat="1" applyFont="1" applyFill="1" applyBorder="1" applyAlignment="1">
      <alignment horizontal="center" vertical="center"/>
    </xf>
    <xf numFmtId="1" fontId="56" fillId="14" borderId="80" xfId="0" applyNumberFormat="1" applyFont="1" applyFill="1" applyBorder="1" applyAlignment="1">
      <alignment horizontal="center" vertical="center"/>
    </xf>
    <xf numFmtId="1" fontId="56" fillId="14" borderId="19" xfId="0" applyNumberFormat="1" applyFont="1" applyFill="1" applyBorder="1" applyAlignment="1">
      <alignment horizontal="center" vertical="center" wrapText="1"/>
    </xf>
    <xf numFmtId="1" fontId="56" fillId="14" borderId="26" xfId="0" applyNumberFormat="1" applyFont="1" applyFill="1" applyBorder="1" applyAlignment="1">
      <alignment horizontal="center" vertical="center" wrapText="1"/>
    </xf>
    <xf numFmtId="0" fontId="56" fillId="14" borderId="18" xfId="3" applyFont="1" applyFill="1" applyBorder="1" applyAlignment="1">
      <alignment horizontal="center" vertical="center"/>
    </xf>
    <xf numFmtId="0" fontId="56" fillId="14" borderId="25" xfId="3" applyFont="1" applyFill="1" applyBorder="1" applyAlignment="1">
      <alignment horizontal="center" vertical="center"/>
    </xf>
    <xf numFmtId="0" fontId="56" fillId="14" borderId="19" xfId="3" applyFont="1" applyFill="1" applyBorder="1" applyAlignment="1">
      <alignment horizontal="center" vertical="center"/>
    </xf>
    <xf numFmtId="0" fontId="56" fillId="14" borderId="26" xfId="3" applyFont="1" applyFill="1" applyBorder="1" applyAlignment="1">
      <alignment horizontal="center" vertical="center"/>
    </xf>
    <xf numFmtId="164" fontId="57" fillId="14" borderId="67" xfId="1" applyNumberFormat="1" applyFont="1" applyFill="1" applyBorder="1" applyAlignment="1">
      <alignment horizontal="center" vertical="center"/>
    </xf>
    <xf numFmtId="164" fontId="56" fillId="17" borderId="19" xfId="1" applyNumberFormat="1" applyFont="1" applyFill="1" applyBorder="1" applyAlignment="1">
      <alignment horizontal="center" vertical="center" wrapText="1"/>
    </xf>
    <xf numFmtId="164" fontId="56" fillId="17" borderId="26" xfId="1" applyNumberFormat="1" applyFont="1" applyFill="1" applyBorder="1" applyAlignment="1">
      <alignment horizontal="center" vertical="center" wrapText="1"/>
    </xf>
    <xf numFmtId="0" fontId="60" fillId="2" borderId="4" xfId="0" applyFont="1" applyFill="1" applyBorder="1" applyAlignment="1">
      <alignment horizontal="center"/>
    </xf>
    <xf numFmtId="0" fontId="60" fillId="2" borderId="5" xfId="0" applyFont="1" applyFill="1" applyBorder="1" applyAlignment="1">
      <alignment horizontal="center"/>
    </xf>
    <xf numFmtId="0" fontId="56" fillId="17" borderId="19" xfId="3" applyFont="1" applyFill="1" applyBorder="1" applyAlignment="1">
      <alignment horizontal="center" vertical="center" wrapText="1"/>
    </xf>
    <xf numFmtId="0" fontId="56" fillId="17" borderId="26" xfId="3" applyFont="1" applyFill="1" applyBorder="1" applyAlignment="1">
      <alignment horizontal="center" vertical="center" wrapText="1"/>
    </xf>
    <xf numFmtId="0" fontId="56" fillId="17" borderId="19" xfId="0" applyFont="1" applyFill="1" applyBorder="1" applyAlignment="1">
      <alignment horizontal="center" vertical="center" wrapText="1"/>
    </xf>
    <xf numFmtId="0" fontId="56" fillId="17" borderId="26" xfId="0" applyFont="1" applyFill="1" applyBorder="1" applyAlignment="1">
      <alignment horizontal="center" vertical="center" wrapText="1"/>
    </xf>
    <xf numFmtId="1" fontId="56" fillId="17" borderId="79" xfId="0" applyNumberFormat="1" applyFont="1" applyFill="1" applyBorder="1" applyAlignment="1">
      <alignment horizontal="center" vertical="center"/>
    </xf>
    <xf numFmtId="1" fontId="56" fillId="17" borderId="59" xfId="0" applyNumberFormat="1" applyFont="1" applyFill="1" applyBorder="1" applyAlignment="1">
      <alignment horizontal="center" vertical="center"/>
    </xf>
    <xf numFmtId="1" fontId="56" fillId="17" borderId="80" xfId="0" applyNumberFormat="1" applyFont="1" applyFill="1" applyBorder="1" applyAlignment="1">
      <alignment horizontal="center" vertical="center"/>
    </xf>
    <xf numFmtId="1" fontId="56" fillId="17" borderId="19" xfId="0" applyNumberFormat="1" applyFont="1" applyFill="1" applyBorder="1" applyAlignment="1">
      <alignment horizontal="center" vertical="center" wrapText="1"/>
    </xf>
    <xf numFmtId="1" fontId="56" fillId="17" borderId="26" xfId="0" applyNumberFormat="1" applyFont="1" applyFill="1" applyBorder="1" applyAlignment="1">
      <alignment horizontal="center" vertical="center" wrapText="1"/>
    </xf>
    <xf numFmtId="0" fontId="56" fillId="17" borderId="18" xfId="3" applyFont="1" applyFill="1" applyBorder="1" applyAlignment="1">
      <alignment horizontal="center" vertical="center"/>
    </xf>
    <xf numFmtId="0" fontId="56" fillId="17" borderId="25" xfId="3" applyFont="1" applyFill="1" applyBorder="1" applyAlignment="1">
      <alignment horizontal="center" vertical="center"/>
    </xf>
    <xf numFmtId="0" fontId="56" fillId="17" borderId="19" xfId="3" applyFont="1" applyFill="1" applyBorder="1" applyAlignment="1">
      <alignment horizontal="center" vertical="center"/>
    </xf>
    <xf numFmtId="0" fontId="56" fillId="17" borderId="26" xfId="3" applyFont="1" applyFill="1" applyBorder="1" applyAlignment="1">
      <alignment horizontal="center" vertical="center"/>
    </xf>
    <xf numFmtId="164" fontId="20" fillId="0" borderId="10" xfId="1" applyNumberFormat="1" applyFont="1" applyBorder="1" applyAlignment="1">
      <alignment horizontal="center" vertical="center"/>
    </xf>
    <xf numFmtId="164" fontId="20" fillId="0" borderId="0" xfId="1" applyNumberFormat="1" applyFont="1" applyBorder="1" applyAlignment="1">
      <alignment horizontal="center" vertical="center"/>
    </xf>
    <xf numFmtId="0" fontId="66" fillId="14" borderId="18" xfId="3" applyFont="1" applyFill="1" applyBorder="1" applyAlignment="1">
      <alignment horizontal="center" vertical="center"/>
    </xf>
    <xf numFmtId="0" fontId="66" fillId="14" borderId="25" xfId="3" applyFont="1" applyFill="1" applyBorder="1" applyAlignment="1">
      <alignment horizontal="center" vertical="center"/>
    </xf>
    <xf numFmtId="0" fontId="66" fillId="14" borderId="19" xfId="3" applyFont="1" applyFill="1" applyBorder="1" applyAlignment="1">
      <alignment horizontal="center" vertical="center"/>
    </xf>
    <xf numFmtId="0" fontId="66" fillId="14" borderId="26" xfId="3" applyFont="1" applyFill="1" applyBorder="1" applyAlignment="1">
      <alignment horizontal="center" vertical="center"/>
    </xf>
    <xf numFmtId="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164" fontId="66" fillId="14" borderId="19" xfId="1" applyNumberFormat="1" applyFont="1" applyFill="1" applyBorder="1" applyAlignment="1">
      <alignment horizontal="center" vertical="center" wrapText="1"/>
    </xf>
    <xf numFmtId="164" fontId="66" fillId="14" borderId="26" xfId="1" applyNumberFormat="1" applyFont="1" applyFill="1" applyBorder="1" applyAlignment="1">
      <alignment horizontal="center" vertical="center" wrapText="1"/>
    </xf>
    <xf numFmtId="0" fontId="66" fillId="14" borderId="21" xfId="3" applyFont="1" applyFill="1" applyBorder="1" applyAlignment="1">
      <alignment horizontal="center" vertical="center" wrapText="1"/>
    </xf>
    <xf numFmtId="0" fontId="66" fillId="14" borderId="28" xfId="3" applyFont="1" applyFill="1" applyBorder="1" applyAlignment="1">
      <alignment horizontal="center" vertical="center" wrapText="1"/>
    </xf>
    <xf numFmtId="164" fontId="67" fillId="14" borderId="37" xfId="1" applyNumberFormat="1" applyFont="1" applyFill="1" applyBorder="1" applyAlignment="1">
      <alignment horizontal="center" vertical="center"/>
    </xf>
    <xf numFmtId="164" fontId="67" fillId="14" borderId="31" xfId="1" applyNumberFormat="1" applyFont="1" applyFill="1" applyBorder="1" applyAlignment="1">
      <alignment horizontal="center" vertical="center"/>
    </xf>
    <xf numFmtId="164" fontId="67" fillId="14" borderId="67" xfId="1" applyNumberFormat="1" applyFont="1" applyFill="1" applyBorder="1" applyAlignment="1">
      <alignment horizontal="center" vertical="center"/>
    </xf>
    <xf numFmtId="164" fontId="67" fillId="14" borderId="62" xfId="1" applyNumberFormat="1" applyFont="1" applyFill="1" applyBorder="1" applyAlignment="1">
      <alignment horizontal="center" vertical="center"/>
    </xf>
    <xf numFmtId="164" fontId="67" fillId="14" borderId="30" xfId="1" applyNumberFormat="1" applyFont="1" applyFill="1" applyBorder="1" applyAlignment="1">
      <alignment horizontal="center" vertical="center"/>
    </xf>
    <xf numFmtId="164" fontId="67" fillId="14" borderId="32" xfId="1" applyNumberFormat="1" applyFont="1" applyFill="1" applyBorder="1" applyAlignment="1">
      <alignment horizontal="center" vertical="center"/>
    </xf>
    <xf numFmtId="0" fontId="66" fillId="14" borderId="19" xfId="3" applyFont="1" applyFill="1" applyBorder="1" applyAlignment="1">
      <alignment horizontal="center" vertical="center" wrapText="1"/>
    </xf>
    <xf numFmtId="0" fontId="66" fillId="14" borderId="26" xfId="3" applyFont="1" applyFill="1" applyBorder="1" applyAlignment="1">
      <alignment horizontal="center" vertical="center" wrapText="1"/>
    </xf>
    <xf numFmtId="0" fontId="66" fillId="14" borderId="19" xfId="0" applyFont="1" applyFill="1" applyBorder="1" applyAlignment="1">
      <alignment horizontal="center" vertical="center" wrapText="1"/>
    </xf>
    <xf numFmtId="0" fontId="66" fillId="14" borderId="26" xfId="0" applyFont="1" applyFill="1" applyBorder="1" applyAlignment="1">
      <alignment horizontal="center" vertical="center" wrapText="1"/>
    </xf>
    <xf numFmtId="1" fontId="66" fillId="14" borderId="79" xfId="0" applyNumberFormat="1" applyFont="1" applyFill="1" applyBorder="1" applyAlignment="1">
      <alignment horizontal="center" vertical="center"/>
    </xf>
    <xf numFmtId="1" fontId="66" fillId="14" borderId="59" xfId="0" applyNumberFormat="1" applyFont="1" applyFill="1" applyBorder="1" applyAlignment="1">
      <alignment horizontal="center" vertical="center"/>
    </xf>
    <xf numFmtId="1" fontId="66" fillId="14" borderId="80" xfId="0" applyNumberFormat="1" applyFont="1" applyFill="1" applyBorder="1" applyAlignment="1">
      <alignment horizontal="center" vertical="center"/>
    </xf>
    <xf numFmtId="1" fontId="66" fillId="14" borderId="19" xfId="0" applyNumberFormat="1" applyFont="1" applyFill="1" applyBorder="1" applyAlignment="1">
      <alignment horizontal="center" vertical="center" wrapText="1"/>
    </xf>
    <xf numFmtId="1" fontId="66" fillId="14" borderId="26" xfId="0" applyNumberFormat="1" applyFont="1" applyFill="1" applyBorder="1" applyAlignment="1">
      <alignment horizontal="center" vertical="center" wrapText="1"/>
    </xf>
    <xf numFmtId="0" fontId="20" fillId="15" borderId="47" xfId="0" applyFont="1" applyFill="1" applyBorder="1" applyAlignment="1">
      <alignment horizontal="center"/>
    </xf>
    <xf numFmtId="0" fontId="20" fillId="15" borderId="48" xfId="0" applyFont="1" applyFill="1" applyBorder="1" applyAlignment="1">
      <alignment horizontal="center"/>
    </xf>
    <xf numFmtId="0" fontId="20" fillId="15" borderId="49" xfId="0" applyFont="1" applyFill="1" applyBorder="1" applyAlignment="1">
      <alignment horizontal="center"/>
    </xf>
    <xf numFmtId="0" fontId="20" fillId="15" borderId="50" xfId="0" applyFont="1" applyFill="1" applyBorder="1" applyAlignment="1">
      <alignment horizontal="center"/>
    </xf>
    <xf numFmtId="0" fontId="20" fillId="15" borderId="51" xfId="0" applyFont="1" applyFill="1" applyBorder="1" applyAlignment="1">
      <alignment horizontal="center"/>
    </xf>
    <xf numFmtId="0" fontId="20" fillId="15" borderId="52" xfId="0" applyFont="1" applyFill="1" applyBorder="1" applyAlignment="1">
      <alignment horizontal="center"/>
    </xf>
    <xf numFmtId="0" fontId="20" fillId="15" borderId="44" xfId="0" applyFont="1" applyFill="1" applyBorder="1" applyAlignment="1">
      <alignment horizontal="center"/>
    </xf>
    <xf numFmtId="0" fontId="20" fillId="15" borderId="45" xfId="0" applyFont="1" applyFill="1" applyBorder="1" applyAlignment="1">
      <alignment horizontal="center"/>
    </xf>
    <xf numFmtId="0" fontId="20" fillId="15" borderId="46" xfId="0" applyFont="1" applyFill="1" applyBorder="1" applyAlignment="1">
      <alignment horizontal="center"/>
    </xf>
    <xf numFmtId="0" fontId="71" fillId="2" borderId="4" xfId="0" applyFont="1" applyFill="1" applyBorder="1" applyAlignment="1">
      <alignment horizontal="center"/>
    </xf>
    <xf numFmtId="0" fontId="71" fillId="2" borderId="5" xfId="0" applyFont="1" applyFill="1" applyBorder="1" applyAlignment="1">
      <alignment horizontal="center"/>
    </xf>
    <xf numFmtId="0" fontId="66" fillId="17" borderId="18" xfId="3" applyFont="1" applyFill="1" applyBorder="1" applyAlignment="1">
      <alignment horizontal="center" vertical="center"/>
    </xf>
    <xf numFmtId="0" fontId="66" fillId="17" borderId="25" xfId="3" applyFont="1" applyFill="1" applyBorder="1" applyAlignment="1">
      <alignment horizontal="center" vertical="center"/>
    </xf>
    <xf numFmtId="0" fontId="66" fillId="17" borderId="19" xfId="3" applyFont="1" applyFill="1" applyBorder="1" applyAlignment="1">
      <alignment horizontal="center" vertical="center"/>
    </xf>
    <xf numFmtId="0" fontId="66" fillId="17" borderId="26" xfId="3" applyFont="1" applyFill="1" applyBorder="1" applyAlignment="1">
      <alignment horizontal="center" vertical="center"/>
    </xf>
    <xf numFmtId="164" fontId="66" fillId="17" borderId="19" xfId="1" applyNumberFormat="1" applyFont="1" applyFill="1" applyBorder="1" applyAlignment="1">
      <alignment horizontal="center" vertical="center" wrapText="1"/>
    </xf>
    <xf numFmtId="164" fontId="66" fillId="17" borderId="26" xfId="1" applyNumberFormat="1" applyFont="1" applyFill="1" applyBorder="1" applyAlignment="1">
      <alignment horizontal="center" vertical="center" wrapText="1"/>
    </xf>
    <xf numFmtId="0" fontId="66" fillId="17" borderId="21" xfId="3" applyFont="1" applyFill="1" applyBorder="1" applyAlignment="1">
      <alignment horizontal="center" vertical="center" wrapText="1"/>
    </xf>
    <xf numFmtId="0" fontId="66" fillId="17" borderId="28" xfId="3" applyFont="1" applyFill="1" applyBorder="1" applyAlignment="1">
      <alignment horizontal="center" vertical="center" wrapText="1"/>
    </xf>
    <xf numFmtId="164" fontId="67" fillId="17" borderId="37" xfId="1" applyNumberFormat="1" applyFont="1" applyFill="1" applyBorder="1" applyAlignment="1">
      <alignment horizontal="center" vertical="center"/>
    </xf>
    <xf numFmtId="164" fontId="67" fillId="17" borderId="31" xfId="1" applyNumberFormat="1" applyFont="1" applyFill="1" applyBorder="1" applyAlignment="1">
      <alignment horizontal="center" vertical="center"/>
    </xf>
    <xf numFmtId="164" fontId="67" fillId="17" borderId="67" xfId="1" applyNumberFormat="1" applyFont="1" applyFill="1" applyBorder="1" applyAlignment="1">
      <alignment horizontal="center" vertical="center"/>
    </xf>
    <xf numFmtId="164" fontId="67" fillId="17" borderId="62" xfId="1" applyNumberFormat="1" applyFont="1" applyFill="1" applyBorder="1" applyAlignment="1">
      <alignment horizontal="center" vertical="center"/>
    </xf>
    <xf numFmtId="164" fontId="67" fillId="17" borderId="30" xfId="1" applyNumberFormat="1" applyFont="1" applyFill="1" applyBorder="1" applyAlignment="1">
      <alignment horizontal="center" vertical="center"/>
    </xf>
    <xf numFmtId="164" fontId="67" fillId="17" borderId="32" xfId="1" applyNumberFormat="1" applyFont="1" applyFill="1" applyBorder="1" applyAlignment="1">
      <alignment horizontal="center" vertical="center"/>
    </xf>
    <xf numFmtId="0" fontId="66" fillId="17" borderId="19" xfId="3" applyFont="1" applyFill="1" applyBorder="1" applyAlignment="1">
      <alignment horizontal="center" vertical="center" wrapText="1"/>
    </xf>
    <xf numFmtId="0" fontId="66" fillId="17" borderId="26" xfId="3" applyFont="1" applyFill="1" applyBorder="1" applyAlignment="1">
      <alignment horizontal="center" vertical="center" wrapText="1"/>
    </xf>
    <xf numFmtId="0" fontId="66" fillId="17" borderId="19" xfId="0" applyFont="1" applyFill="1" applyBorder="1" applyAlignment="1">
      <alignment horizontal="center" vertical="center" wrapText="1"/>
    </xf>
    <xf numFmtId="0" fontId="66" fillId="17" borderId="26" xfId="0" applyFont="1" applyFill="1" applyBorder="1" applyAlignment="1">
      <alignment horizontal="center" vertical="center" wrapText="1"/>
    </xf>
    <xf numFmtId="1" fontId="66" fillId="17" borderId="79" xfId="0" applyNumberFormat="1" applyFont="1" applyFill="1" applyBorder="1" applyAlignment="1">
      <alignment horizontal="center" vertical="center"/>
    </xf>
    <xf numFmtId="1" fontId="66" fillId="17" borderId="59" xfId="0" applyNumberFormat="1" applyFont="1" applyFill="1" applyBorder="1" applyAlignment="1">
      <alignment horizontal="center" vertical="center"/>
    </xf>
    <xf numFmtId="1" fontId="66" fillId="17" borderId="80" xfId="0" applyNumberFormat="1" applyFont="1" applyFill="1" applyBorder="1" applyAlignment="1">
      <alignment horizontal="center" vertical="center"/>
    </xf>
    <xf numFmtId="1" fontId="66" fillId="17" borderId="19" xfId="0" applyNumberFormat="1" applyFont="1" applyFill="1" applyBorder="1" applyAlignment="1">
      <alignment horizontal="center" vertical="center" wrapText="1"/>
    </xf>
    <xf numFmtId="1" fontId="66" fillId="17" borderId="26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center"/>
    </xf>
    <xf numFmtId="0" fontId="72" fillId="2" borderId="5" xfId="0" applyFont="1" applyFill="1" applyBorder="1" applyAlignment="1">
      <alignment horizontal="center"/>
    </xf>
    <xf numFmtId="0" fontId="20" fillId="17" borderId="18" xfId="0" applyFont="1" applyFill="1" applyBorder="1" applyAlignment="1">
      <alignment horizontal="center" vertical="center"/>
    </xf>
    <xf numFmtId="0" fontId="20" fillId="17" borderId="25" xfId="0" applyFont="1" applyFill="1" applyBorder="1" applyAlignment="1">
      <alignment horizontal="center" vertical="center"/>
    </xf>
    <xf numFmtId="0" fontId="20" fillId="17" borderId="19" xfId="0" applyFont="1" applyFill="1" applyBorder="1" applyAlignment="1">
      <alignment horizontal="center" vertical="center"/>
    </xf>
    <xf numFmtId="0" fontId="20" fillId="17" borderId="26" xfId="0" applyFont="1" applyFill="1" applyBorder="1" applyAlignment="1">
      <alignment horizontal="center" vertical="center"/>
    </xf>
    <xf numFmtId="0" fontId="73" fillId="2" borderId="12" xfId="0" applyFont="1" applyFill="1" applyBorder="1" applyAlignment="1">
      <alignment horizontal="center"/>
    </xf>
    <xf numFmtId="0" fontId="73" fillId="2" borderId="13" xfId="0" applyFont="1" applyFill="1" applyBorder="1" applyAlignment="1">
      <alignment horizontal="center"/>
    </xf>
    <xf numFmtId="49" fontId="20" fillId="17" borderId="19" xfId="0" applyNumberFormat="1" applyFont="1" applyFill="1" applyBorder="1" applyAlignment="1">
      <alignment horizontal="center" vertical="center"/>
    </xf>
    <xf numFmtId="49" fontId="20" fillId="17" borderId="26" xfId="0" applyNumberFormat="1" applyFont="1" applyFill="1" applyBorder="1" applyAlignment="1">
      <alignment horizontal="center" vertical="center"/>
    </xf>
    <xf numFmtId="0" fontId="20" fillId="17" borderId="20" xfId="0" applyFont="1" applyFill="1" applyBorder="1" applyAlignment="1">
      <alignment horizontal="center"/>
    </xf>
    <xf numFmtId="9" fontId="20" fillId="17" borderId="66" xfId="2" applyFont="1" applyFill="1" applyBorder="1" applyAlignment="1">
      <alignment horizontal="center" vertical="center"/>
    </xf>
    <xf numFmtId="9" fontId="20" fillId="17" borderId="68" xfId="2" applyFont="1" applyFill="1" applyBorder="1" applyAlignment="1">
      <alignment horizontal="center" vertical="center"/>
    </xf>
    <xf numFmtId="0" fontId="57" fillId="2" borderId="18" xfId="0" applyFont="1" applyFill="1" applyBorder="1" applyAlignment="1">
      <alignment horizontal="center" vertical="center"/>
    </xf>
    <xf numFmtId="0" fontId="57" fillId="2" borderId="25" xfId="0" applyFont="1" applyFill="1" applyBorder="1" applyAlignment="1">
      <alignment horizontal="center" vertical="center"/>
    </xf>
    <xf numFmtId="0" fontId="57" fillId="2" borderId="19" xfId="0" applyFont="1" applyFill="1" applyBorder="1" applyAlignment="1">
      <alignment horizontal="center" vertical="center"/>
    </xf>
    <xf numFmtId="0" fontId="57" fillId="2" borderId="26" xfId="0" applyFont="1" applyFill="1" applyBorder="1" applyAlignment="1">
      <alignment horizontal="center" vertical="center"/>
    </xf>
    <xf numFmtId="0" fontId="74" fillId="2" borderId="4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49" fontId="57" fillId="2" borderId="19" xfId="0" applyNumberFormat="1" applyFont="1" applyFill="1" applyBorder="1" applyAlignment="1">
      <alignment horizontal="center" vertical="center"/>
    </xf>
    <xf numFmtId="49" fontId="57" fillId="2" borderId="26" xfId="0" applyNumberFormat="1" applyFont="1" applyFill="1" applyBorder="1" applyAlignment="1">
      <alignment horizontal="center" vertical="center"/>
    </xf>
    <xf numFmtId="0" fontId="57" fillId="2" borderId="20" xfId="0" applyFont="1" applyFill="1" applyBorder="1" applyAlignment="1">
      <alignment horizontal="center"/>
    </xf>
    <xf numFmtId="9" fontId="57" fillId="2" borderId="66" xfId="2" applyFont="1" applyFill="1" applyBorder="1" applyAlignment="1">
      <alignment horizontal="center" vertical="center"/>
    </xf>
    <xf numFmtId="9" fontId="57" fillId="2" borderId="68" xfId="2" applyFont="1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49" fontId="0" fillId="14" borderId="6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/>
    </xf>
    <xf numFmtId="9" fontId="0" fillId="14" borderId="74" xfId="2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/>
    </xf>
    <xf numFmtId="164" fontId="57" fillId="17" borderId="0" xfId="1" applyNumberFormat="1" applyFont="1" applyFill="1" applyAlignment="1">
      <alignment horizontal="center" vertical="center"/>
    </xf>
    <xf numFmtId="0" fontId="60" fillId="2" borderId="12" xfId="0" applyFont="1" applyFill="1" applyBorder="1" applyAlignment="1">
      <alignment horizontal="center"/>
    </xf>
    <xf numFmtId="0" fontId="60" fillId="2" borderId="13" xfId="0" applyFont="1" applyFill="1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164" fontId="20" fillId="0" borderId="31" xfId="1" applyNumberFormat="1" applyFont="1" applyBorder="1" applyAlignment="1">
      <alignment horizontal="center" vertical="center"/>
    </xf>
    <xf numFmtId="164" fontId="57" fillId="2" borderId="24" xfId="1" applyNumberFormat="1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/>
    </xf>
    <xf numFmtId="0" fontId="43" fillId="2" borderId="5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64" fontId="57" fillId="14" borderId="38" xfId="1" applyNumberFormat="1" applyFont="1" applyFill="1" applyBorder="1" applyAlignment="1">
      <alignment horizontal="center" vertical="center"/>
    </xf>
    <xf numFmtId="164" fontId="57" fillId="14" borderId="83" xfId="1" applyNumberFormat="1" applyFont="1" applyFill="1" applyBorder="1" applyAlignment="1">
      <alignment horizontal="center" vertical="center"/>
    </xf>
    <xf numFmtId="0" fontId="76" fillId="23" borderId="12" xfId="0" applyFont="1" applyFill="1" applyBorder="1" applyAlignment="1">
      <alignment horizontal="center"/>
    </xf>
    <xf numFmtId="0" fontId="76" fillId="23" borderId="13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 vertical="center"/>
    </xf>
    <xf numFmtId="0" fontId="12" fillId="22" borderId="25" xfId="0" applyFont="1" applyFill="1" applyBorder="1" applyAlignment="1">
      <alignment horizontal="center" vertical="center"/>
    </xf>
    <xf numFmtId="0" fontId="12" fillId="22" borderId="19" xfId="0" applyFont="1" applyFill="1" applyBorder="1" applyAlignment="1">
      <alignment horizontal="center" vertical="center"/>
    </xf>
    <xf numFmtId="0" fontId="12" fillId="22" borderId="26" xfId="0" applyFont="1" applyFill="1" applyBorder="1" applyAlignment="1">
      <alignment horizontal="center" vertical="center"/>
    </xf>
    <xf numFmtId="0" fontId="12" fillId="0" borderId="63" xfId="0" applyFont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22" borderId="59" xfId="0" applyFont="1" applyFill="1" applyBorder="1" applyAlignment="1">
      <alignment horizontal="center"/>
    </xf>
    <xf numFmtId="0" fontId="12" fillId="22" borderId="80" xfId="0" applyFont="1" applyFill="1" applyBorder="1" applyAlignment="1">
      <alignment horizontal="center"/>
    </xf>
    <xf numFmtId="0" fontId="12" fillId="22" borderId="66" xfId="0" applyFont="1" applyFill="1" applyBorder="1" applyAlignment="1">
      <alignment horizontal="center"/>
    </xf>
    <xf numFmtId="0" fontId="12" fillId="22" borderId="68" xfId="0" applyFont="1" applyFill="1" applyBorder="1" applyAlignment="1">
      <alignment horizontal="center"/>
    </xf>
    <xf numFmtId="0" fontId="12" fillId="24" borderId="103" xfId="0" applyFont="1" applyFill="1" applyBorder="1" applyAlignment="1">
      <alignment horizontal="center"/>
    </xf>
    <xf numFmtId="0" fontId="12" fillId="24" borderId="105" xfId="0" applyFont="1" applyFill="1" applyBorder="1" applyAlignment="1">
      <alignment horizontal="center"/>
    </xf>
    <xf numFmtId="0" fontId="12" fillId="25" borderId="18" xfId="0" applyFont="1" applyFill="1" applyBorder="1" applyAlignment="1">
      <alignment horizontal="center" vertical="center"/>
    </xf>
    <xf numFmtId="0" fontId="12" fillId="25" borderId="25" xfId="0" applyFont="1" applyFill="1" applyBorder="1" applyAlignment="1">
      <alignment horizontal="center" vertical="center"/>
    </xf>
    <xf numFmtId="0" fontId="12" fillId="25" borderId="19" xfId="0" applyFont="1" applyFill="1" applyBorder="1" applyAlignment="1">
      <alignment horizontal="center" vertical="center"/>
    </xf>
    <xf numFmtId="0" fontId="12" fillId="25" borderId="26" xfId="0" applyFont="1" applyFill="1" applyBorder="1" applyAlignment="1">
      <alignment horizontal="center" vertical="center"/>
    </xf>
    <xf numFmtId="0" fontId="12" fillId="25" borderId="59" xfId="0" applyFont="1" applyFill="1" applyBorder="1" applyAlignment="1">
      <alignment horizontal="center"/>
    </xf>
    <xf numFmtId="0" fontId="12" fillId="25" borderId="80" xfId="0" applyFont="1" applyFill="1" applyBorder="1" applyAlignment="1">
      <alignment horizontal="center"/>
    </xf>
    <xf numFmtId="0" fontId="12" fillId="25" borderId="66" xfId="0" applyFont="1" applyFill="1" applyBorder="1" applyAlignment="1">
      <alignment horizontal="center"/>
    </xf>
    <xf numFmtId="0" fontId="12" fillId="25" borderId="68" xfId="0" applyFont="1" applyFill="1" applyBorder="1" applyAlignment="1">
      <alignment horizontal="center"/>
    </xf>
    <xf numFmtId="164" fontId="57" fillId="17" borderId="38" xfId="1" applyNumberFormat="1" applyFont="1" applyFill="1" applyBorder="1" applyAlignment="1">
      <alignment horizontal="center" vertical="center"/>
    </xf>
    <xf numFmtId="164" fontId="57" fillId="17" borderId="83" xfId="1" applyNumberFormat="1" applyFont="1" applyFill="1" applyBorder="1" applyAlignment="1">
      <alignment horizontal="center" vertical="center"/>
    </xf>
    <xf numFmtId="164" fontId="57" fillId="2" borderId="38" xfId="1" applyNumberFormat="1" applyFont="1" applyFill="1" applyBorder="1" applyAlignment="1">
      <alignment horizontal="center" vertical="center"/>
    </xf>
    <xf numFmtId="164" fontId="57" fillId="2" borderId="83" xfId="1" applyNumberFormat="1" applyFont="1" applyFill="1" applyBorder="1" applyAlignment="1">
      <alignment horizontal="center" vertical="center"/>
    </xf>
    <xf numFmtId="0" fontId="40" fillId="2" borderId="79" xfId="0" applyFont="1" applyFill="1" applyBorder="1" applyAlignment="1">
      <alignment horizontal="center"/>
    </xf>
    <xf numFmtId="0" fontId="12" fillId="26" borderId="19" xfId="0" applyFont="1" applyFill="1" applyBorder="1" applyAlignment="1">
      <alignment horizontal="center" vertical="center"/>
    </xf>
    <xf numFmtId="0" fontId="12" fillId="26" borderId="26" xfId="0" applyFont="1" applyFill="1" applyBorder="1" applyAlignment="1">
      <alignment horizontal="center" vertical="center"/>
    </xf>
    <xf numFmtId="0" fontId="12" fillId="26" borderId="59" xfId="0" applyFont="1" applyFill="1" applyBorder="1" applyAlignment="1">
      <alignment horizontal="center"/>
    </xf>
    <xf numFmtId="0" fontId="12" fillId="26" borderId="80" xfId="0" applyFont="1" applyFill="1" applyBorder="1" applyAlignment="1">
      <alignment horizontal="center"/>
    </xf>
    <xf numFmtId="0" fontId="12" fillId="26" borderId="66" xfId="0" applyFont="1" applyFill="1" applyBorder="1" applyAlignment="1">
      <alignment horizontal="center"/>
    </xf>
    <xf numFmtId="0" fontId="12" fillId="26" borderId="68" xfId="0" applyFont="1" applyFill="1" applyBorder="1" applyAlignment="1">
      <alignment horizontal="center"/>
    </xf>
    <xf numFmtId="164" fontId="57" fillId="2" borderId="0" xfId="1" applyNumberFormat="1" applyFont="1" applyFill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12" fillId="26" borderId="25" xfId="0" applyFont="1" applyFill="1" applyBorder="1" applyAlignment="1">
      <alignment horizontal="center" vertical="center"/>
    </xf>
    <xf numFmtId="0" fontId="28" fillId="2" borderId="79" xfId="0" applyFont="1" applyFill="1" applyBorder="1" applyAlignment="1">
      <alignment horizontal="center"/>
    </xf>
    <xf numFmtId="0" fontId="33" fillId="2" borderId="79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40" fillId="2" borderId="5" xfId="0" applyFont="1" applyFill="1" applyBorder="1" applyAlignment="1">
      <alignment horizontal="center"/>
    </xf>
    <xf numFmtId="0" fontId="40" fillId="2" borderId="2" xfId="0" applyFont="1" applyFill="1" applyBorder="1" applyAlignment="1">
      <alignment horizontal="center"/>
    </xf>
    <xf numFmtId="164" fontId="57" fillId="14" borderId="81" xfId="1" applyNumberFormat="1" applyFont="1" applyFill="1" applyBorder="1" applyAlignment="1">
      <alignment horizontal="center" vertical="center"/>
    </xf>
    <xf numFmtId="164" fontId="57" fillId="14" borderId="13" xfId="1" applyNumberFormat="1" applyFont="1" applyFill="1" applyBorder="1" applyAlignment="1">
      <alignment horizontal="center" vertical="center"/>
    </xf>
    <xf numFmtId="164" fontId="57" fillId="14" borderId="36" xfId="1" applyNumberFormat="1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164" fontId="57" fillId="17" borderId="13" xfId="1" applyNumberFormat="1" applyFont="1" applyFill="1" applyBorder="1" applyAlignment="1">
      <alignment horizontal="center" vertical="center"/>
    </xf>
    <xf numFmtId="164" fontId="57" fillId="17" borderId="81" xfId="1" applyNumberFormat="1" applyFont="1" applyFill="1" applyBorder="1" applyAlignment="1">
      <alignment horizontal="center" vertical="center"/>
    </xf>
    <xf numFmtId="164" fontId="57" fillId="17" borderId="36" xfId="1" applyNumberFormat="1" applyFont="1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49" fontId="0" fillId="17" borderId="6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/>
    </xf>
    <xf numFmtId="9" fontId="0" fillId="17" borderId="6" xfId="2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0" fillId="0" borderId="63" xfId="0" applyFont="1" applyBorder="1" applyAlignment="1">
      <alignment horizontal="center"/>
    </xf>
    <xf numFmtId="0" fontId="20" fillId="0" borderId="64" xfId="0" applyFont="1" applyBorder="1" applyAlignment="1">
      <alignment horizontal="center"/>
    </xf>
    <xf numFmtId="9" fontId="0" fillId="2" borderId="6" xfId="2" applyFont="1" applyFill="1" applyBorder="1" applyAlignment="1">
      <alignment horizontal="center" vertical="center"/>
    </xf>
    <xf numFmtId="9" fontId="0" fillId="2" borderId="3" xfId="2" applyFont="1" applyFill="1" applyBorder="1" applyAlignment="1">
      <alignment horizontal="center" vertical="center"/>
    </xf>
    <xf numFmtId="164" fontId="57" fillId="2" borderId="13" xfId="1" applyNumberFormat="1" applyFont="1" applyFill="1" applyBorder="1" applyAlignment="1">
      <alignment horizontal="center" vertical="center"/>
    </xf>
    <xf numFmtId="164" fontId="57" fillId="2" borderId="81" xfId="1" applyNumberFormat="1" applyFont="1" applyFill="1" applyBorder="1" applyAlignment="1">
      <alignment horizontal="center" vertical="center"/>
    </xf>
    <xf numFmtId="164" fontId="57" fillId="2" borderId="36" xfId="1" applyNumberFormat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/>
    </xf>
    <xf numFmtId="0" fontId="45" fillId="2" borderId="5" xfId="0" applyFont="1" applyFill="1" applyBorder="1" applyAlignment="1">
      <alignment horizontal="center"/>
    </xf>
    <xf numFmtId="0" fontId="0" fillId="14" borderId="35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49" fontId="0" fillId="14" borderId="3" xfId="0" applyNumberForma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64" fontId="20" fillId="0" borderId="28" xfId="1" applyNumberFormat="1" applyFont="1" applyBorder="1" applyAlignment="1">
      <alignment horizontal="center" vertical="center"/>
    </xf>
    <xf numFmtId="0" fontId="79" fillId="2" borderId="4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0" fillId="14" borderId="42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9" fontId="0" fillId="14" borderId="42" xfId="2" applyFont="1" applyFill="1" applyBorder="1" applyAlignment="1">
      <alignment horizontal="center" vertical="center"/>
    </xf>
    <xf numFmtId="9" fontId="0" fillId="14" borderId="3" xfId="2" applyFont="1" applyFill="1" applyBorder="1" applyAlignment="1">
      <alignment horizontal="center" vertical="center"/>
    </xf>
    <xf numFmtId="49" fontId="0" fillId="14" borderId="42" xfId="0" applyNumberForma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9" fontId="0" fillId="2" borderId="42" xfId="2" applyFont="1" applyFill="1" applyBorder="1" applyAlignment="1">
      <alignment horizontal="center" vertical="center"/>
    </xf>
    <xf numFmtId="49" fontId="0" fillId="2" borderId="42" xfId="0" applyNumberFormat="1" applyFill="1" applyBorder="1" applyAlignment="1">
      <alignment horizontal="center" vertical="center"/>
    </xf>
    <xf numFmtId="0" fontId="0" fillId="15" borderId="9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14" borderId="19" xfId="2" applyFont="1" applyFill="1" applyBorder="1" applyAlignment="1">
      <alignment horizontal="center" vertical="center"/>
    </xf>
    <xf numFmtId="0" fontId="0" fillId="17" borderId="4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43" fontId="20" fillId="0" borderId="56" xfId="1" applyFont="1" applyBorder="1" applyAlignment="1">
      <alignment horizontal="center" vertical="center"/>
    </xf>
    <xf numFmtId="43" fontId="20" fillId="0" borderId="54" xfId="1" applyFont="1" applyBorder="1" applyAlignment="1">
      <alignment horizontal="center" vertical="center"/>
    </xf>
    <xf numFmtId="43" fontId="20" fillId="0" borderId="55" xfId="1" applyFont="1" applyBorder="1" applyAlignment="1">
      <alignment horizontal="center" vertical="center"/>
    </xf>
    <xf numFmtId="1" fontId="8" fillId="20" borderId="96" xfId="3" applyNumberFormat="1" applyFont="1" applyFill="1" applyBorder="1" applyAlignment="1">
      <alignment horizontal="center" vertical="center" wrapText="1"/>
    </xf>
    <xf numFmtId="43" fontId="20" fillId="0" borderId="57" xfId="1" applyFont="1" applyBorder="1" applyAlignment="1">
      <alignment horizontal="center"/>
    </xf>
    <xf numFmtId="43" fontId="57" fillId="14" borderId="23" xfId="1" applyFont="1" applyFill="1" applyBorder="1" applyAlignment="1">
      <alignment horizontal="center" vertical="center"/>
    </xf>
    <xf numFmtId="43" fontId="57" fillId="14" borderId="0" xfId="1" applyFont="1" applyFill="1" applyBorder="1" applyAlignment="1">
      <alignment horizontal="center" vertical="center"/>
    </xf>
    <xf numFmtId="43" fontId="57" fillId="14" borderId="81" xfId="1" applyFont="1" applyFill="1" applyBorder="1" applyAlignment="1">
      <alignment horizontal="center" vertical="center"/>
    </xf>
    <xf numFmtId="43" fontId="57" fillId="14" borderId="13" xfId="1" applyFont="1" applyFill="1" applyBorder="1" applyAlignment="1">
      <alignment horizontal="center" vertical="center"/>
    </xf>
    <xf numFmtId="0" fontId="51" fillId="2" borderId="4" xfId="4" applyFont="1" applyFill="1" applyBorder="1" applyAlignment="1">
      <alignment horizontal="center" vertical="center"/>
    </xf>
    <xf numFmtId="0" fontId="51" fillId="2" borderId="5" xfId="4" applyFont="1" applyFill="1" applyBorder="1" applyAlignment="1">
      <alignment horizontal="center" vertical="center"/>
    </xf>
    <xf numFmtId="0" fontId="51" fillId="2" borderId="2" xfId="4" applyFont="1" applyFill="1" applyBorder="1" applyAlignment="1">
      <alignment horizontal="center" vertical="center"/>
    </xf>
    <xf numFmtId="43" fontId="20" fillId="0" borderId="8" xfId="1" applyFont="1" applyBorder="1" applyAlignment="1">
      <alignment horizontal="center" vertical="center"/>
    </xf>
    <xf numFmtId="43" fontId="20" fillId="0" borderId="9" xfId="1" applyFont="1" applyBorder="1" applyAlignment="1">
      <alignment horizontal="center" vertical="center"/>
    </xf>
    <xf numFmtId="43" fontId="20" fillId="14" borderId="10" xfId="1" applyFont="1" applyFill="1" applyBorder="1" applyAlignment="1">
      <alignment horizontal="center" vertical="center"/>
    </xf>
    <xf numFmtId="43" fontId="20" fillId="14" borderId="0" xfId="1" applyFont="1" applyFill="1" applyBorder="1" applyAlignment="1">
      <alignment horizontal="center" vertical="center"/>
    </xf>
    <xf numFmtId="43" fontId="20" fillId="14" borderId="12" xfId="1" applyFont="1" applyFill="1" applyBorder="1" applyAlignment="1">
      <alignment horizontal="center" vertical="center"/>
    </xf>
    <xf numFmtId="43" fontId="20" fillId="14" borderId="13" xfId="1" applyFont="1" applyFill="1" applyBorder="1" applyAlignment="1">
      <alignment horizontal="center" vertical="center"/>
    </xf>
    <xf numFmtId="0" fontId="85" fillId="2" borderId="4" xfId="4" applyFont="1" applyFill="1" applyBorder="1" applyAlignment="1">
      <alignment horizontal="center" vertical="center"/>
    </xf>
    <xf numFmtId="0" fontId="85" fillId="2" borderId="5" xfId="4" applyFont="1" applyFill="1" applyBorder="1" applyAlignment="1">
      <alignment horizontal="center" vertical="center"/>
    </xf>
    <xf numFmtId="0" fontId="85" fillId="2" borderId="2" xfId="4" applyFont="1" applyFill="1" applyBorder="1" applyAlignment="1">
      <alignment horizontal="center" vertical="center"/>
    </xf>
    <xf numFmtId="49" fontId="0" fillId="14" borderId="116" xfId="0" applyNumberFormat="1" applyFill="1" applyBorder="1" applyAlignment="1">
      <alignment horizontal="center" vertical="center"/>
    </xf>
    <xf numFmtId="0" fontId="0" fillId="14" borderId="116" xfId="0" applyFill="1" applyBorder="1" applyAlignment="1">
      <alignment horizontal="center" vertical="center"/>
    </xf>
    <xf numFmtId="0" fontId="0" fillId="14" borderId="117" xfId="0" applyFill="1" applyBorder="1" applyAlignment="1">
      <alignment horizontal="center"/>
    </xf>
    <xf numFmtId="43" fontId="20" fillId="14" borderId="11" xfId="1" applyFont="1" applyFill="1" applyBorder="1" applyAlignment="1">
      <alignment horizontal="center" vertical="center"/>
    </xf>
    <xf numFmtId="43" fontId="20" fillId="14" borderId="14" xfId="1" applyFont="1" applyFill="1" applyBorder="1" applyAlignment="1">
      <alignment horizontal="center" vertical="center"/>
    </xf>
    <xf numFmtId="0" fontId="0" fillId="14" borderId="115" xfId="0" applyFill="1" applyBorder="1" applyAlignment="1">
      <alignment horizontal="center" vertical="center"/>
    </xf>
    <xf numFmtId="43" fontId="57" fillId="17" borderId="7" xfId="1" applyFont="1" applyFill="1" applyBorder="1" applyAlignment="1">
      <alignment horizontal="center" vertical="center"/>
    </xf>
    <xf numFmtId="43" fontId="57" fillId="17" borderId="8" xfId="1" applyFont="1" applyFill="1" applyBorder="1" applyAlignment="1">
      <alignment horizontal="center" vertical="center"/>
    </xf>
    <xf numFmtId="43" fontId="57" fillId="17" borderId="9" xfId="1" applyFont="1" applyFill="1" applyBorder="1" applyAlignment="1">
      <alignment horizontal="center" vertical="center"/>
    </xf>
    <xf numFmtId="43" fontId="57" fillId="17" borderId="12" xfId="1" applyFont="1" applyFill="1" applyBorder="1" applyAlignment="1">
      <alignment horizontal="center" vertical="center"/>
    </xf>
    <xf numFmtId="43" fontId="57" fillId="17" borderId="13" xfId="1" applyFont="1" applyFill="1" applyBorder="1" applyAlignment="1">
      <alignment horizontal="center" vertical="center"/>
    </xf>
    <xf numFmtId="43" fontId="57" fillId="17" borderId="14" xfId="1" applyFont="1" applyFill="1" applyBorder="1" applyAlignment="1">
      <alignment horizontal="center" vertical="center"/>
    </xf>
    <xf numFmtId="0" fontId="88" fillId="2" borderId="4" xfId="4" applyFont="1" applyFill="1" applyBorder="1" applyAlignment="1">
      <alignment horizontal="center" vertical="center"/>
    </xf>
    <xf numFmtId="0" fontId="88" fillId="2" borderId="5" xfId="4" applyFont="1" applyFill="1" applyBorder="1" applyAlignment="1">
      <alignment horizontal="center" vertical="center"/>
    </xf>
    <xf numFmtId="0" fontId="88" fillId="2" borderId="2" xfId="4" applyFont="1" applyFill="1" applyBorder="1" applyAlignment="1">
      <alignment horizontal="center" vertical="center"/>
    </xf>
    <xf numFmtId="49" fontId="0" fillId="17" borderId="116" xfId="0" applyNumberFormat="1" applyFill="1" applyBorder="1" applyAlignment="1">
      <alignment horizontal="center" vertical="center"/>
    </xf>
    <xf numFmtId="0" fontId="0" fillId="17" borderId="116" xfId="0" applyFill="1" applyBorder="1" applyAlignment="1">
      <alignment horizontal="center" vertical="center"/>
    </xf>
    <xf numFmtId="0" fontId="0" fillId="17" borderId="117" xfId="0" applyFill="1" applyBorder="1" applyAlignment="1">
      <alignment horizontal="center"/>
    </xf>
    <xf numFmtId="43" fontId="57" fillId="17" borderId="10" xfId="1" applyFont="1" applyFill="1" applyBorder="1" applyAlignment="1">
      <alignment horizontal="center" vertical="center"/>
    </xf>
    <xf numFmtId="43" fontId="57" fillId="17" borderId="0" xfId="1" applyFont="1" applyFill="1" applyBorder="1" applyAlignment="1">
      <alignment horizontal="center" vertical="center"/>
    </xf>
    <xf numFmtId="43" fontId="57" fillId="17" borderId="11" xfId="1" applyFont="1" applyFill="1" applyBorder="1" applyAlignment="1">
      <alignment horizontal="center" vertical="center"/>
    </xf>
    <xf numFmtId="0" fontId="0" fillId="17" borderId="115" xfId="0" applyFill="1" applyBorder="1" applyAlignment="1">
      <alignment horizontal="center" vertical="center"/>
    </xf>
    <xf numFmtId="43" fontId="93" fillId="0" borderId="57" xfId="1" applyFont="1" applyBorder="1" applyAlignment="1">
      <alignment horizontal="center"/>
    </xf>
    <xf numFmtId="43" fontId="20" fillId="0" borderId="7" xfId="1" applyFont="1" applyBorder="1" applyAlignment="1">
      <alignment horizontal="center" vertical="center"/>
    </xf>
    <xf numFmtId="0" fontId="5" fillId="17" borderId="116" xfId="3" applyFont="1" applyFill="1" applyBorder="1" applyAlignment="1">
      <alignment horizontal="center" vertical="center"/>
    </xf>
    <xf numFmtId="0" fontId="5" fillId="17" borderId="3" xfId="3" applyFont="1" applyFill="1" applyBorder="1" applyAlignment="1">
      <alignment horizontal="center" vertical="center"/>
    </xf>
    <xf numFmtId="0" fontId="5" fillId="17" borderId="116" xfId="3" applyFont="1" applyFill="1" applyBorder="1" applyAlignment="1">
      <alignment horizontal="center" vertical="center" wrapText="1"/>
    </xf>
    <xf numFmtId="0" fontId="5" fillId="17" borderId="3" xfId="3" applyFont="1" applyFill="1" applyBorder="1" applyAlignment="1">
      <alignment horizontal="center" vertical="center" wrapText="1"/>
    </xf>
    <xf numFmtId="43" fontId="57" fillId="17" borderId="118" xfId="1" applyFont="1" applyFill="1" applyBorder="1" applyAlignment="1">
      <alignment horizontal="center" vertical="center"/>
    </xf>
    <xf numFmtId="43" fontId="57" fillId="17" borderId="121" xfId="1" applyFont="1" applyFill="1" applyBorder="1" applyAlignment="1">
      <alignment horizontal="center" vertical="center"/>
    </xf>
    <xf numFmtId="43" fontId="57" fillId="17" borderId="120" xfId="1" applyFont="1" applyFill="1" applyBorder="1" applyAlignment="1">
      <alignment horizontal="center" vertical="center"/>
    </xf>
    <xf numFmtId="0" fontId="5" fillId="17" borderId="116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1" fontId="5" fillId="17" borderId="117" xfId="0" applyNumberFormat="1" applyFont="1" applyFill="1" applyBorder="1" applyAlignment="1">
      <alignment horizontal="center" vertical="center"/>
    </xf>
    <xf numFmtId="1" fontId="5" fillId="17" borderId="116" xfId="0" applyNumberFormat="1" applyFont="1" applyFill="1" applyBorder="1" applyAlignment="1">
      <alignment horizontal="center" vertical="center" wrapText="1"/>
    </xf>
    <xf numFmtId="1" fontId="5" fillId="17" borderId="3" xfId="0" applyNumberFormat="1" applyFont="1" applyFill="1" applyBorder="1" applyAlignment="1">
      <alignment horizontal="center" vertical="center" wrapText="1"/>
    </xf>
    <xf numFmtId="43" fontId="5" fillId="17" borderId="116" xfId="1" applyFont="1" applyFill="1" applyBorder="1" applyAlignment="1">
      <alignment horizontal="center" vertical="center" wrapText="1"/>
    </xf>
    <xf numFmtId="43" fontId="5" fillId="17" borderId="3" xfId="1" applyFont="1" applyFill="1" applyBorder="1" applyAlignment="1">
      <alignment horizontal="center" vertical="center" wrapText="1"/>
    </xf>
    <xf numFmtId="0" fontId="5" fillId="2" borderId="116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43" fontId="57" fillId="2" borderId="118" xfId="1" applyFont="1" applyFill="1" applyBorder="1" applyAlignment="1">
      <alignment horizontal="center" vertical="center"/>
    </xf>
    <xf numFmtId="43" fontId="57" fillId="2" borderId="120" xfId="1" applyFont="1" applyFill="1" applyBorder="1" applyAlignment="1">
      <alignment horizontal="center" vertical="center"/>
    </xf>
    <xf numFmtId="43" fontId="57" fillId="2" borderId="121" xfId="1" applyFont="1" applyFill="1" applyBorder="1" applyAlignment="1">
      <alignment horizontal="center" vertical="center"/>
    </xf>
    <xf numFmtId="43" fontId="57" fillId="2" borderId="12" xfId="1" applyFont="1" applyFill="1" applyBorder="1" applyAlignment="1">
      <alignment horizontal="center" vertical="center"/>
    </xf>
    <xf numFmtId="43" fontId="57" fillId="2" borderId="13" xfId="1" applyFont="1" applyFill="1" applyBorder="1" applyAlignment="1">
      <alignment horizontal="center" vertical="center"/>
    </xf>
    <xf numFmtId="43" fontId="57" fillId="2" borderId="14" xfId="1" applyFont="1" applyFill="1" applyBorder="1" applyAlignment="1">
      <alignment horizontal="center" vertical="center"/>
    </xf>
    <xf numFmtId="0" fontId="53" fillId="2" borderId="4" xfId="4" applyFont="1" applyFill="1" applyBorder="1" applyAlignment="1">
      <alignment horizontal="center" vertical="center"/>
    </xf>
    <xf numFmtId="0" fontId="53" fillId="2" borderId="5" xfId="4" applyFont="1" applyFill="1" applyBorder="1" applyAlignment="1">
      <alignment horizontal="center" vertical="center"/>
    </xf>
    <xf numFmtId="0" fontId="53" fillId="2" borderId="2" xfId="4" applyFont="1" applyFill="1" applyBorder="1" applyAlignment="1">
      <alignment horizontal="center" vertical="center"/>
    </xf>
    <xf numFmtId="1" fontId="5" fillId="2" borderId="117" xfId="0" applyNumberFormat="1" applyFont="1" applyFill="1" applyBorder="1" applyAlignment="1">
      <alignment horizontal="center" vertical="center"/>
    </xf>
    <xf numFmtId="1" fontId="5" fillId="2" borderId="116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43" fontId="5" fillId="2" borderId="116" xfId="1" applyFont="1" applyFill="1" applyBorder="1" applyAlignment="1">
      <alignment horizontal="center" vertical="center" wrapText="1"/>
    </xf>
    <xf numFmtId="43" fontId="5" fillId="2" borderId="3" xfId="1" applyFont="1" applyFill="1" applyBorder="1" applyAlignment="1">
      <alignment horizontal="center" vertical="center" wrapText="1"/>
    </xf>
    <xf numFmtId="0" fontId="5" fillId="2" borderId="116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0" fillId="2" borderId="116" xfId="0" applyFill="1" applyBorder="1" applyAlignment="1">
      <alignment horizontal="center" vertical="center"/>
    </xf>
    <xf numFmtId="49" fontId="0" fillId="2" borderId="116" xfId="0" applyNumberFormat="1" applyFill="1" applyBorder="1" applyAlignment="1">
      <alignment horizontal="center" vertical="center"/>
    </xf>
    <xf numFmtId="0" fontId="5" fillId="2" borderId="1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50" fillId="0" borderId="0" xfId="1" applyNumberFormat="1" applyFont="1" applyAlignment="1">
      <alignment horizontal="center"/>
    </xf>
    <xf numFmtId="1" fontId="50" fillId="0" borderId="0" xfId="1" applyNumberFormat="1" applyFont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9" fontId="50" fillId="0" borderId="0" xfId="2" applyFont="1" applyAlignment="1">
      <alignment horizontal="center"/>
    </xf>
    <xf numFmtId="1" fontId="50" fillId="0" borderId="0" xfId="2" applyNumberFormat="1" applyFont="1" applyAlignment="1">
      <alignment horizontal="center"/>
    </xf>
    <xf numFmtId="0" fontId="0" fillId="14" borderId="79" xfId="0" applyFill="1" applyBorder="1" applyAlignment="1">
      <alignment horizontal="center" vertical="center"/>
    </xf>
    <xf numFmtId="0" fontId="0" fillId="14" borderId="59" xfId="0" applyFill="1" applyBorder="1" applyAlignment="1">
      <alignment horizontal="center" vertical="center"/>
    </xf>
    <xf numFmtId="0" fontId="0" fillId="14" borderId="80" xfId="0" applyFill="1" applyBorder="1" applyAlignment="1">
      <alignment horizontal="center" vertical="center"/>
    </xf>
    <xf numFmtId="43" fontId="57" fillId="14" borderId="37" xfId="1" applyFont="1" applyFill="1" applyBorder="1" applyAlignment="1">
      <alignment horizontal="center" vertical="center"/>
    </xf>
    <xf numFmtId="43" fontId="57" fillId="14" borderId="31" xfId="1" applyFont="1" applyFill="1" applyBorder="1" applyAlignment="1">
      <alignment horizontal="center" vertical="center"/>
    </xf>
    <xf numFmtId="43" fontId="57" fillId="14" borderId="21" xfId="1" applyFont="1" applyFill="1" applyBorder="1" applyAlignment="1">
      <alignment horizontal="center" vertical="center"/>
    </xf>
    <xf numFmtId="43" fontId="57" fillId="14" borderId="38" xfId="1" applyFont="1" applyFill="1" applyBorder="1" applyAlignment="1">
      <alignment horizontal="center" vertical="center"/>
    </xf>
    <xf numFmtId="43" fontId="57" fillId="14" borderId="28" xfId="1" applyFont="1" applyFill="1" applyBorder="1" applyAlignment="1">
      <alignment horizontal="center" vertical="center"/>
    </xf>
    <xf numFmtId="43" fontId="57" fillId="14" borderId="83" xfId="1" applyFont="1" applyFill="1" applyBorder="1" applyAlignment="1">
      <alignment horizontal="center" vertical="center"/>
    </xf>
    <xf numFmtId="43" fontId="57" fillId="14" borderId="62" xfId="1" applyFont="1" applyFill="1" applyBorder="1" applyAlignment="1">
      <alignment horizontal="center" vertical="center"/>
    </xf>
    <xf numFmtId="43" fontId="57" fillId="14" borderId="32" xfId="1" applyFont="1" applyFill="1" applyBorder="1" applyAlignment="1">
      <alignment horizontal="center" vertical="center"/>
    </xf>
    <xf numFmtId="0" fontId="51" fillId="2" borderId="12" xfId="4" applyFont="1" applyFill="1" applyBorder="1" applyAlignment="1">
      <alignment horizontal="center" vertical="center"/>
    </xf>
    <xf numFmtId="0" fontId="51" fillId="2" borderId="13" xfId="4" applyFont="1" applyFill="1" applyBorder="1" applyAlignment="1">
      <alignment horizontal="center" vertical="center"/>
    </xf>
    <xf numFmtId="1" fontId="5" fillId="20" borderId="47" xfId="3" applyNumberFormat="1" applyFont="1" applyFill="1" applyBorder="1" applyAlignment="1">
      <alignment horizontal="center" vertical="center" wrapText="1"/>
    </xf>
    <xf numFmtId="1" fontId="5" fillId="20" borderId="48" xfId="3" applyNumberFormat="1" applyFont="1" applyFill="1" applyBorder="1" applyAlignment="1">
      <alignment horizontal="center" vertical="center" wrapText="1"/>
    </xf>
    <xf numFmtId="1" fontId="5" fillId="20" borderId="49" xfId="3" applyNumberFormat="1" applyFont="1" applyFill="1" applyBorder="1" applyAlignment="1">
      <alignment horizontal="center" vertical="center" wrapText="1"/>
    </xf>
    <xf numFmtId="1" fontId="5" fillId="20" borderId="50" xfId="3" applyNumberFormat="1" applyFont="1" applyFill="1" applyBorder="1" applyAlignment="1">
      <alignment horizontal="center" vertical="center" wrapText="1"/>
    </xf>
    <xf numFmtId="1" fontId="5" fillId="20" borderId="52" xfId="3" applyNumberFormat="1" applyFont="1" applyFill="1" applyBorder="1" applyAlignment="1">
      <alignment horizontal="center" vertical="center" wrapText="1"/>
    </xf>
    <xf numFmtId="43" fontId="20" fillId="0" borderId="63" xfId="1" applyFont="1" applyBorder="1" applyAlignment="1">
      <alignment horizontal="center"/>
    </xf>
    <xf numFmtId="43" fontId="20" fillId="0" borderId="64" xfId="1" applyFont="1" applyBorder="1" applyAlignment="1">
      <alignment horizontal="center"/>
    </xf>
    <xf numFmtId="1" fontId="8" fillId="20" borderId="86" xfId="3" applyNumberFormat="1" applyFont="1" applyFill="1" applyBorder="1" applyAlignment="1">
      <alignment horizontal="center" vertical="center" wrapText="1"/>
    </xf>
    <xf numFmtId="1" fontId="8" fillId="20" borderId="87" xfId="3" applyNumberFormat="1" applyFont="1" applyFill="1" applyBorder="1" applyAlignment="1">
      <alignment horizontal="center" vertical="center" wrapText="1"/>
    </xf>
    <xf numFmtId="1" fontId="8" fillId="20" borderId="88" xfId="3" applyNumberFormat="1" applyFont="1" applyFill="1" applyBorder="1" applyAlignment="1">
      <alignment horizontal="center" vertical="center" wrapText="1"/>
    </xf>
    <xf numFmtId="43" fontId="57" fillId="17" borderId="37" xfId="1" applyFont="1" applyFill="1" applyBorder="1" applyAlignment="1">
      <alignment horizontal="center" vertical="center"/>
    </xf>
    <xf numFmtId="43" fontId="57" fillId="17" borderId="62" xfId="1" applyFont="1" applyFill="1" applyBorder="1" applyAlignment="1">
      <alignment horizontal="center" vertical="center"/>
    </xf>
    <xf numFmtId="43" fontId="57" fillId="17" borderId="31" xfId="1" applyFont="1" applyFill="1" applyBorder="1" applyAlignment="1">
      <alignment horizontal="center" vertical="center"/>
    </xf>
    <xf numFmtId="43" fontId="57" fillId="17" borderId="32" xfId="1" applyFont="1" applyFill="1" applyBorder="1" applyAlignment="1">
      <alignment horizontal="center" vertical="center"/>
    </xf>
    <xf numFmtId="0" fontId="51" fillId="17" borderId="12" xfId="4" applyFont="1" applyFill="1" applyBorder="1" applyAlignment="1">
      <alignment horizontal="center" vertical="center"/>
    </xf>
    <xf numFmtId="0" fontId="51" fillId="17" borderId="13" xfId="4" applyFont="1" applyFill="1" applyBorder="1" applyAlignment="1">
      <alignment horizontal="center" vertical="center"/>
    </xf>
    <xf numFmtId="0" fontId="0" fillId="17" borderId="79" xfId="0" applyFill="1" applyBorder="1" applyAlignment="1">
      <alignment horizontal="center" vertical="center"/>
    </xf>
    <xf numFmtId="0" fontId="0" fillId="17" borderId="59" xfId="0" applyFill="1" applyBorder="1" applyAlignment="1">
      <alignment horizontal="center" vertical="center"/>
    </xf>
    <xf numFmtId="0" fontId="0" fillId="17" borderId="80" xfId="0" applyFill="1" applyBorder="1" applyAlignment="1">
      <alignment horizontal="center" vertical="center"/>
    </xf>
    <xf numFmtId="43" fontId="57" fillId="17" borderId="21" xfId="1" applyFont="1" applyFill="1" applyBorder="1" applyAlignment="1">
      <alignment horizontal="center" vertical="center"/>
    </xf>
    <xf numFmtId="43" fontId="57" fillId="17" borderId="38" xfId="1" applyFont="1" applyFill="1" applyBorder="1" applyAlignment="1">
      <alignment horizontal="center" vertical="center"/>
    </xf>
    <xf numFmtId="43" fontId="57" fillId="17" borderId="28" xfId="1" applyFont="1" applyFill="1" applyBorder="1" applyAlignment="1">
      <alignment horizontal="center" vertical="center"/>
    </xf>
    <xf numFmtId="43" fontId="57" fillId="17" borderId="83" xfId="1" applyFont="1" applyFill="1" applyBorder="1" applyAlignment="1">
      <alignment horizontal="center" vertical="center"/>
    </xf>
    <xf numFmtId="0" fontId="96" fillId="17" borderId="12" xfId="4" applyFont="1" applyFill="1" applyBorder="1" applyAlignment="1">
      <alignment horizontal="center" vertical="center"/>
    </xf>
    <xf numFmtId="0" fontId="96" fillId="17" borderId="13" xfId="4" applyFont="1" applyFill="1" applyBorder="1" applyAlignment="1">
      <alignment horizontal="center" vertical="center"/>
    </xf>
    <xf numFmtId="0" fontId="96" fillId="17" borderId="14" xfId="4" applyFont="1" applyFill="1" applyBorder="1" applyAlignment="1">
      <alignment horizontal="center" vertical="center"/>
    </xf>
    <xf numFmtId="1" fontId="5" fillId="17" borderId="20" xfId="0" applyNumberFormat="1" applyFont="1" applyFill="1" applyBorder="1" applyAlignment="1">
      <alignment horizontal="center" vertical="center"/>
    </xf>
    <xf numFmtId="43" fontId="5" fillId="17" borderId="19" xfId="1" applyFont="1" applyFill="1" applyBorder="1" applyAlignment="1">
      <alignment horizontal="center" vertical="center" wrapText="1"/>
    </xf>
    <xf numFmtId="43" fontId="5" fillId="17" borderId="26" xfId="1" applyFont="1" applyFill="1" applyBorder="1" applyAlignment="1">
      <alignment horizontal="center" vertical="center" wrapText="1"/>
    </xf>
    <xf numFmtId="9" fontId="8" fillId="17" borderId="19" xfId="2" applyFont="1" applyFill="1" applyBorder="1" applyAlignment="1">
      <alignment horizontal="center" vertical="center" wrapText="1"/>
    </xf>
    <xf numFmtId="9" fontId="8" fillId="17" borderId="26" xfId="2" applyFont="1" applyFill="1" applyBorder="1" applyAlignment="1">
      <alignment horizontal="center" vertical="center" wrapText="1"/>
    </xf>
    <xf numFmtId="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9" fontId="5" fillId="17" borderId="66" xfId="2" applyFont="1" applyFill="1" applyBorder="1" applyAlignment="1">
      <alignment horizontal="center" vertical="center" wrapText="1"/>
    </xf>
    <xf numFmtId="9" fontId="5" fillId="17" borderId="68" xfId="2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/>
    </xf>
    <xf numFmtId="0" fontId="5" fillId="12" borderId="18" xfId="3" applyFont="1" applyFill="1" applyBorder="1" applyAlignment="1">
      <alignment horizontal="center" vertical="center"/>
    </xf>
    <xf numFmtId="0" fontId="5" fillId="12" borderId="25" xfId="3" applyFont="1" applyFill="1" applyBorder="1" applyAlignment="1">
      <alignment horizontal="center" vertical="center"/>
    </xf>
    <xf numFmtId="0" fontId="5" fillId="12" borderId="19" xfId="3" applyFont="1" applyFill="1" applyBorder="1" applyAlignment="1">
      <alignment horizontal="center" vertical="center"/>
    </xf>
    <xf numFmtId="0" fontId="5" fillId="12" borderId="26" xfId="3" applyFont="1" applyFill="1" applyBorder="1" applyAlignment="1">
      <alignment horizontal="center" vertical="center"/>
    </xf>
    <xf numFmtId="0" fontId="5" fillId="12" borderId="19" xfId="3" applyFont="1" applyFill="1" applyBorder="1" applyAlignment="1">
      <alignment horizontal="center" vertical="center" wrapText="1"/>
    </xf>
    <xf numFmtId="0" fontId="5" fillId="12" borderId="26" xfId="3" applyFont="1" applyFill="1" applyBorder="1" applyAlignment="1">
      <alignment horizontal="center" vertical="center" wrapText="1"/>
    </xf>
    <xf numFmtId="43" fontId="5" fillId="12" borderId="19" xfId="1" applyFont="1" applyFill="1" applyBorder="1" applyAlignment="1">
      <alignment horizontal="center" vertical="center" wrapText="1"/>
    </xf>
    <xf numFmtId="43" fontId="5" fillId="12" borderId="26" xfId="1" applyFont="1" applyFill="1" applyBorder="1" applyAlignment="1">
      <alignment horizontal="center" vertical="center" wrapText="1"/>
    </xf>
    <xf numFmtId="9" fontId="5" fillId="12" borderId="66" xfId="2" applyFont="1" applyFill="1" applyBorder="1" applyAlignment="1">
      <alignment horizontal="center" vertical="center" wrapText="1"/>
    </xf>
    <xf numFmtId="9" fontId="5" fillId="12" borderId="68" xfId="2" applyFont="1" applyFill="1" applyBorder="1" applyAlignment="1">
      <alignment horizontal="center" vertical="center" wrapText="1"/>
    </xf>
    <xf numFmtId="43" fontId="57" fillId="12" borderId="37" xfId="1" applyFont="1" applyFill="1" applyBorder="1" applyAlignment="1">
      <alignment horizontal="center" vertical="center"/>
    </xf>
    <xf numFmtId="43" fontId="57" fillId="12" borderId="31" xfId="1" applyFont="1" applyFill="1" applyBorder="1" applyAlignment="1">
      <alignment horizontal="center" vertical="center"/>
    </xf>
    <xf numFmtId="43" fontId="57" fillId="12" borderId="21" xfId="1" applyFont="1" applyFill="1" applyBorder="1" applyAlignment="1">
      <alignment horizontal="center" vertical="center"/>
    </xf>
    <xf numFmtId="43" fontId="57" fillId="12" borderId="38" xfId="1" applyFont="1" applyFill="1" applyBorder="1" applyAlignment="1">
      <alignment horizontal="center" vertical="center"/>
    </xf>
    <xf numFmtId="43" fontId="57" fillId="12" borderId="28" xfId="1" applyFont="1" applyFill="1" applyBorder="1" applyAlignment="1">
      <alignment horizontal="center" vertical="center"/>
    </xf>
    <xf numFmtId="43" fontId="57" fillId="12" borderId="83" xfId="1" applyFont="1" applyFill="1" applyBorder="1" applyAlignment="1">
      <alignment horizontal="center" vertical="center"/>
    </xf>
    <xf numFmtId="43" fontId="57" fillId="12" borderId="62" xfId="1" applyFont="1" applyFill="1" applyBorder="1" applyAlignment="1">
      <alignment horizontal="center" vertical="center"/>
    </xf>
    <xf numFmtId="43" fontId="57" fillId="12" borderId="32" xfId="1" applyFont="1" applyFill="1" applyBorder="1" applyAlignment="1">
      <alignment horizontal="center" vertical="center"/>
    </xf>
    <xf numFmtId="0" fontId="51" fillId="12" borderId="12" xfId="4" applyFont="1" applyFill="1" applyBorder="1" applyAlignment="1">
      <alignment horizontal="center" vertical="center"/>
    </xf>
    <xf numFmtId="0" fontId="51" fillId="12" borderId="13" xfId="4" applyFont="1" applyFill="1" applyBorder="1" applyAlignment="1">
      <alignment horizontal="center" vertical="center"/>
    </xf>
    <xf numFmtId="0" fontId="51" fillId="12" borderId="14" xfId="4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 wrapText="1"/>
    </xf>
    <xf numFmtId="0" fontId="5" fillId="12" borderId="26" xfId="0" applyFont="1" applyFill="1" applyBorder="1" applyAlignment="1">
      <alignment horizontal="center" vertical="center" wrapText="1"/>
    </xf>
    <xf numFmtId="1" fontId="5" fillId="12" borderId="20" xfId="0" applyNumberFormat="1" applyFont="1" applyFill="1" applyBorder="1" applyAlignment="1">
      <alignment horizontal="center" vertical="center"/>
    </xf>
    <xf numFmtId="1" fontId="5" fillId="12" borderId="19" xfId="0" applyNumberFormat="1" applyFont="1" applyFill="1" applyBorder="1" applyAlignment="1">
      <alignment horizontal="center" vertical="center" wrapText="1"/>
    </xf>
    <xf numFmtId="1" fontId="5" fillId="12" borderId="26" xfId="0" applyNumberFormat="1" applyFont="1" applyFill="1" applyBorder="1" applyAlignment="1">
      <alignment horizontal="center" vertical="center" wrapText="1"/>
    </xf>
    <xf numFmtId="9" fontId="8" fillId="12" borderId="19" xfId="2" applyFont="1" applyFill="1" applyBorder="1" applyAlignment="1">
      <alignment horizontal="center" vertical="center" wrapText="1"/>
    </xf>
    <xf numFmtId="9" fontId="8" fillId="12" borderId="26" xfId="2" applyFont="1" applyFill="1" applyBorder="1" applyAlignment="1">
      <alignment horizontal="center" vertical="center" wrapText="1"/>
    </xf>
    <xf numFmtId="43" fontId="67" fillId="14" borderId="67" xfId="1" applyFont="1" applyFill="1" applyBorder="1" applyAlignment="1">
      <alignment horizontal="center" vertical="center"/>
    </xf>
    <xf numFmtId="43" fontId="67" fillId="14" borderId="37" xfId="1" applyFont="1" applyFill="1" applyBorder="1" applyAlignment="1">
      <alignment horizontal="center" vertical="center"/>
    </xf>
    <xf numFmtId="43" fontId="67" fillId="14" borderId="30" xfId="1" applyFont="1" applyFill="1" applyBorder="1" applyAlignment="1">
      <alignment horizontal="center" vertical="center"/>
    </xf>
    <xf numFmtId="43" fontId="67" fillId="14" borderId="31" xfId="1" applyFont="1" applyFill="1" applyBorder="1" applyAlignment="1">
      <alignment horizontal="center" vertical="center"/>
    </xf>
    <xf numFmtId="43" fontId="67" fillId="14" borderId="21" xfId="1" applyFont="1" applyFill="1" applyBorder="1" applyAlignment="1">
      <alignment horizontal="center" vertical="center"/>
    </xf>
    <xf numFmtId="43" fontId="67" fillId="14" borderId="28" xfId="1" applyFont="1" applyFill="1" applyBorder="1" applyAlignment="1">
      <alignment horizontal="center" vertical="center"/>
    </xf>
    <xf numFmtId="43" fontId="57" fillId="14" borderId="67" xfId="1" applyFont="1" applyFill="1" applyBorder="1" applyAlignment="1">
      <alignment horizontal="center" vertical="center"/>
    </xf>
    <xf numFmtId="43" fontId="57" fillId="14" borderId="30" xfId="1" applyFont="1" applyFill="1" applyBorder="1" applyAlignment="1">
      <alignment horizontal="center" vertical="center"/>
    </xf>
    <xf numFmtId="43" fontId="57" fillId="17" borderId="67" xfId="1" applyFont="1" applyFill="1" applyBorder="1" applyAlignment="1">
      <alignment horizontal="center" vertical="center"/>
    </xf>
    <xf numFmtId="43" fontId="57" fillId="17" borderId="30" xfId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</cellXfs>
  <cellStyles count="11">
    <cellStyle name="Moeda 2" xfId="6" xr:uid="{BF7BB02F-FBB4-4CDA-970D-58885FC1FF89}"/>
    <cellStyle name="Normal" xfId="0" builtinId="0"/>
    <cellStyle name="Normal 11" xfId="3" xr:uid="{26A9372A-4AEA-4C17-8D2F-C72E947F1405}"/>
    <cellStyle name="Normal 11 2" xfId="5" xr:uid="{F9FC11A2-7492-41D1-91C9-162187C4DF61}"/>
    <cellStyle name="Normal 2" xfId="8" xr:uid="{4615FA66-F523-441E-A038-33DB0031DEDC}"/>
    <cellStyle name="Normal 3" xfId="10" xr:uid="{5A72105F-D7AD-4979-86F7-F01473C8F5B7}"/>
    <cellStyle name="Normal 4" xfId="9" xr:uid="{E3AAABA2-5F5D-47B9-A74E-89D5A2ABFDFD}"/>
    <cellStyle name="Normal 5 6" xfId="4" xr:uid="{813A38AD-38C0-4C43-B750-6239B1118339}"/>
    <cellStyle name="Normal 7" xfId="7" xr:uid="{06138B5F-EBCD-4CF8-891D-3BFA636B5C23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CCCC"/>
      <color rgb="FFFFFF99"/>
      <color rgb="FFCCCCFF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7.xml"/><Relationship Id="rId68" Type="http://schemas.openxmlformats.org/officeDocument/2006/relationships/externalLink" Target="externalLinks/externalLink12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74" Type="http://schemas.openxmlformats.org/officeDocument/2006/relationships/externalLink" Target="externalLinks/externalLink18.xml"/><Relationship Id="rId79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8.xml"/><Relationship Id="rId69" Type="http://schemas.openxmlformats.org/officeDocument/2006/relationships/externalLink" Target="externalLinks/externalLink13.xml"/><Relationship Id="rId77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6.xml"/><Relationship Id="rId80" Type="http://schemas.openxmlformats.org/officeDocument/2006/relationships/externalLink" Target="externalLinks/externalLink24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67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6.xml"/><Relationship Id="rId70" Type="http://schemas.openxmlformats.org/officeDocument/2006/relationships/externalLink" Target="externalLinks/externalLink14.xml"/><Relationship Id="rId75" Type="http://schemas.openxmlformats.org/officeDocument/2006/relationships/externalLink" Target="externalLinks/externalLink19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4.xml"/><Relationship Id="rId65" Type="http://schemas.openxmlformats.org/officeDocument/2006/relationships/externalLink" Target="externalLinks/externalLink9.xml"/><Relationship Id="rId73" Type="http://schemas.openxmlformats.org/officeDocument/2006/relationships/externalLink" Target="externalLinks/externalLink17.xml"/><Relationship Id="rId78" Type="http://schemas.openxmlformats.org/officeDocument/2006/relationships/externalLink" Target="externalLinks/externalLink22.xml"/><Relationship Id="rId81" Type="http://schemas.openxmlformats.org/officeDocument/2006/relationships/externalLink" Target="externalLinks/externalLink25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2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0.xml"/><Relationship Id="rId61" Type="http://schemas.openxmlformats.org/officeDocument/2006/relationships/externalLink" Target="externalLinks/externalLink5.xml"/><Relationship Id="rId82" Type="http://schemas.openxmlformats.org/officeDocument/2006/relationships/externalLink" Target="externalLinks/externalLink2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104317</xdr:colOff>
      <xdr:row>0</xdr:row>
      <xdr:rowOff>124282</xdr:rowOff>
    </xdr:from>
    <xdr:ext cx="2676983" cy="341568"/>
    <xdr:pic>
      <xdr:nvPicPr>
        <xdr:cNvPr id="2" name="Picture 2" descr="O Boticário Logo – PNG e Vetor – Download de Logo">
          <a:extLst>
            <a:ext uri="{FF2B5EF4-FFF2-40B4-BE49-F238E27FC236}">
              <a16:creationId xmlns:a16="http://schemas.microsoft.com/office/drawing/2014/main" id="{DDCC228B-D464-4D66-8B25-8264BE013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7" y="124282"/>
          <a:ext cx="2676983" cy="341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79374</xdr:colOff>
      <xdr:row>75</xdr:row>
      <xdr:rowOff>34925</xdr:rowOff>
    </xdr:from>
    <xdr:ext cx="1323975" cy="1198050"/>
    <xdr:pic>
      <xdr:nvPicPr>
        <xdr:cNvPr id="3" name="Imagem 2">
          <a:extLst>
            <a:ext uri="{FF2B5EF4-FFF2-40B4-BE49-F238E27FC236}">
              <a16:creationId xmlns:a16="http://schemas.microsoft.com/office/drawing/2014/main" id="{D0BF5ECB-C5E6-4D18-A7D7-2FA8A1ECE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4" y="13627100"/>
          <a:ext cx="1323975" cy="1198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61</xdr:row>
      <xdr:rowOff>6350</xdr:rowOff>
    </xdr:from>
    <xdr:to>
      <xdr:col>10</xdr:col>
      <xdr:colOff>514350</xdr:colOff>
      <xdr:row>64</xdr:row>
      <xdr:rowOff>34925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EBFEF4-D7A3-4BB7-A888-0796EBA6E693}"/>
            </a:ext>
          </a:extLst>
        </xdr:cNvPr>
        <xdr:cNvSpPr txBox="1"/>
      </xdr:nvSpPr>
      <xdr:spPr>
        <a:xfrm>
          <a:off x="4619625" y="11045825"/>
          <a:ext cx="7467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 CPF mínimo e máximo deve ser no cabeçalho junto com as informações básicas para desenvolver</a:t>
          </a:r>
          <a:r>
            <a:rPr lang="pt-BR" sz="1100" baseline="0"/>
            <a:t> o plano. Quando escolher o ciclo, ao lado aparecem o valores de cpf de referência. </a:t>
          </a:r>
          <a:endParaRPr lang="pt-BR" sz="1100"/>
        </a:p>
      </xdr:txBody>
    </xdr:sp>
    <xdr:clientData/>
  </xdr:twoCellAnchor>
  <xdr:twoCellAnchor>
    <xdr:from>
      <xdr:col>4</xdr:col>
      <xdr:colOff>228599</xdr:colOff>
      <xdr:row>68</xdr:row>
      <xdr:rowOff>0</xdr:rowOff>
    </xdr:from>
    <xdr:to>
      <xdr:col>10</xdr:col>
      <xdr:colOff>523875</xdr:colOff>
      <xdr:row>72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EA5F1B9-BF7C-4EBC-84F2-EBC9024A82D4}"/>
            </a:ext>
          </a:extLst>
        </xdr:cNvPr>
        <xdr:cNvSpPr txBox="1"/>
      </xdr:nvSpPr>
      <xdr:spPr>
        <a:xfrm>
          <a:off x="4648199" y="11944350"/>
          <a:ext cx="7372351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 ranking de distribuição de investimento também deve ficar no</a:t>
          </a:r>
          <a:r>
            <a:rPr lang="pt-BR" sz="1100" baseline="0"/>
            <a:t> cabeçalho para ser um objetivo de compra. As inserções devem acontecer na semana que dá inicio a veiculação. Por ex. Outdoor tem veiculação bisemanal, devendo ter a inserção contemplada no planejamento na primeira semana de veiculação </a:t>
          </a:r>
          <a:endParaRPr lang="pt-BR" sz="1100"/>
        </a:p>
      </xdr:txBody>
    </xdr:sp>
    <xdr:clientData/>
  </xdr:twoCellAnchor>
  <xdr:twoCellAnchor>
    <xdr:from>
      <xdr:col>4</xdr:col>
      <xdr:colOff>1371600</xdr:colOff>
      <xdr:row>77</xdr:row>
      <xdr:rowOff>6350</xdr:rowOff>
    </xdr:from>
    <xdr:to>
      <xdr:col>10</xdr:col>
      <xdr:colOff>466725</xdr:colOff>
      <xdr:row>79</xdr:row>
      <xdr:rowOff>161925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68C1C05-4385-4C12-98FC-6B962A7D3DB4}"/>
            </a:ext>
          </a:extLst>
        </xdr:cNvPr>
        <xdr:cNvSpPr txBox="1"/>
      </xdr:nvSpPr>
      <xdr:spPr>
        <a:xfrm>
          <a:off x="5791200" y="13763625"/>
          <a:ext cx="4302125" cy="511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 ranking de distribuição de audiência deve ficar na</a:t>
          </a:r>
          <a:r>
            <a:rPr lang="pt-BR" sz="1100" baseline="0"/>
            <a:t> construção do plano como uma soma de inserções semanais sendo veiculadas e não compradas. </a:t>
          </a:r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omnicom-my.sharepoint.com/personal/luciana_paiato_almapbbdo_com_br/Documents/&#193;rea%20de%20Trabalho/ESTUDOS%20PARA%20BOTI%202024/OOH%20PLANNER/SALV_RIO_SP%20...%20ranking.xlsx" TargetMode="External"/><Relationship Id="rId1" Type="http://schemas.openxmlformats.org/officeDocument/2006/relationships/externalLinkPath" Target="SALV_RIO_SP%20...%20ran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GM\DPR\novo\Precos\Lista\2016%20abr\kit%20preco%20dirce%2004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.sharepoint.com/Users/ludonato/AppData/Local/Microsoft/Windows/INetCache/Content.Outlook/KXLOZMQY/Lolla%202022%20-%20Lista%20jan22%20(aba%20social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.sharepoint.com/Users/macury/Desktop/Grupo%20Globo/Globoplay/GSK/Chamadas%20Globo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bortolu\OneDrive%20-%20Globo%20Comunica&#231;&#227;o%20e%20Participa&#231;&#245;es%20sa\&#193;rea%20de%20Trabalho\NOVELAS%202025\Novela%20II\EXCEL\EXTERNA\Plano%20de%20M&#237;dia_NovelaII_Digital_UpFront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-my.sharepoint.com/Users/JULIANAS/Desktop/Multishow/Pr&#234;mio%20Multishow%202020/Antigos/MSW_Pr&#234;mio%20Multishow%202020_C&#225;lculo%20Tab%20Out19_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-my.sharepoint.com/Users/vbortolu/AppData/Local/Microsoft/Windows/INetCache/Content.Outlook/OZZOPGQM/Receitas.com%20Fim%20de%20Ano_Programet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ny\OneDrive%20-%20Globo%20Comunica&#231;&#227;o%20e%20Participa&#231;&#245;es%20sa\Dramaturgia\2024\Novela%20III\PlanoComercial_NovelaIII_2024_Upfront(Recuperado%20Automaticamente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-my.sharepoint.com/Users/imeirell/AppData/Local/Microsoft/Windows/INetCache/Content.Outlook/AT8OFHYX/Grupo%20Globo_Doument&#225;rio%20Juliette_Pay%20Tv%20(003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.sharepoint.com/Users/mnsouza/AppData/Local/Microsoft/Windows/INetCache/Content.Outlook/UHPW03YJ/MSW_The%20Voice2021_C&#225;lculo%20Set'21_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-my.sharepoint.com/C:/N:/Users/gabriela.chiliani/Desktop/Nestl&#233;%20Lab/Plano%20de%20M&#237;dia/Template_Nestl&#233;_2016_vfinal%20+%20dash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vglobocorp.sharepoint.com/Users/Eduardo/Google%20Drive/Escritorio%20de%20Projetos/Modelos/02-Planejamento/Matriz%20das%20Comunicaco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BELEM_PREMISSAS%20%201.xlsx" TargetMode="External"/><Relationship Id="rId1" Type="http://schemas.openxmlformats.org/officeDocument/2006/relationships/externalLinkPath" Target="file:///C:\Users\mayara.veigalimaghui\Downloads\Cronos_com%20simula&#231;&#227;o-29.07\BELEM_PREMISSAS%20%201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BOA%20VISTA_PREMISSAS%20%201.xlsx" TargetMode="External"/><Relationship Id="rId1" Type="http://schemas.openxmlformats.org/officeDocument/2006/relationships/externalLinkPath" Target="file:///C:\Users\mayara.veigalimaghui\Downloads\Cronos_com%20simula&#231;&#227;o-29.07\BOA%20VISTA_PREMISSAS%20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MACAP&#193;_PREMISSAS%20%201.xlsx" TargetMode="External"/><Relationship Id="rId1" Type="http://schemas.openxmlformats.org/officeDocument/2006/relationships/externalLinkPath" Target="file:///C:\Users\mayara.veigalimaghui\Downloads\Cronos_com%20simula&#231;&#227;o-29.07\MACAP&#193;_PREMISSAS%20%201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MANAUS_PREMISSAS.xlsx" TargetMode="External"/><Relationship Id="rId1" Type="http://schemas.openxmlformats.org/officeDocument/2006/relationships/externalLinkPath" Target="file:///C:\Users\mayara.veigalimaghui\Downloads\Cronos_com%20simula&#231;&#227;o-29.07\MANAUS_PREMISSA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PALMAS_PREMISSAS%20%201.xlsx" TargetMode="External"/><Relationship Id="rId1" Type="http://schemas.openxmlformats.org/officeDocument/2006/relationships/externalLinkPath" Target="file:///C:\Users\mayara.veigalimaghui\Downloads\Cronos_com%20simula&#231;&#227;o-29.07\PALMAS_PREMISSAS%20%20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PORTO%20VELHO_PREMISSAS%20%201.xlsx" TargetMode="External"/><Relationship Id="rId1" Type="http://schemas.openxmlformats.org/officeDocument/2006/relationships/externalLinkPath" Target="file:///C:\Users\mayara.veigalimaghui\Downloads\Cronos_com%20simula&#231;&#227;o-29.07\PORTO%20VELHO_PREMISSAS%20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RIO%20BRANCO_PREMISSAS%20%201.xlsx" TargetMode="External"/><Relationship Id="rId1" Type="http://schemas.openxmlformats.org/officeDocument/2006/relationships/externalLinkPath" Target="file:///C:\Users\mayara.veigalimaghui\Downloads\Cronos_com%20simula&#231;&#227;o-29.07\RIO%20BRANCO_PREMISSAS%20%201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ronos_com%20simula&#231;&#227;o-29.07\S&#195;O%20PAULO_PREMISSAS%201.xlsx" TargetMode="External"/><Relationship Id="rId1" Type="http://schemas.openxmlformats.org/officeDocument/2006/relationships/externalLinkPath" Target="file:///C:\Users\mayara.veigalimaghui\Downloads\Cronos_com%20simula&#231;&#227;o-29.07\S&#195;O%20PAULO_PREMISSAS%201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entro_Oeste\CAMPO%20GRANDE%20_PREMISSAS%20CORRETO%201.xlsx" TargetMode="External"/><Relationship Id="rId1" Type="http://schemas.openxmlformats.org/officeDocument/2006/relationships/externalLinkPath" Target="file:///C:\Users\mayara.veigalimaghui\Downloads\Centro_Oeste\CAMPO%20GRANDE%20_PREMISSAS%20CORRETO%201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entro_Oeste\GOIANIA_PREMISSAS%20CORRETO%201.xlsx" TargetMode="External"/><Relationship Id="rId1" Type="http://schemas.openxmlformats.org/officeDocument/2006/relationships/externalLinkPath" Target="file:///C:\Users\mayara.veigalimaghui\Downloads\Centro_Oeste\GOIANIA_PREMISSAS%20CORRETO%201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Centro_Oeste\CUIAB&#193;%20_PREMISSAS%20CORRETO%201.xlsx" TargetMode="External"/><Relationship Id="rId1" Type="http://schemas.openxmlformats.org/officeDocument/2006/relationships/externalLinkPath" Target="file:///C:\Users\mayara.veigalimaghui\Downloads\Centro_Oeste\CUIAB&#193;%20_PREMISSAS%20CORRETO%201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Nordeste\MACEIO_PREMISSAS%201.xlsx" TargetMode="External"/><Relationship Id="rId1" Type="http://schemas.openxmlformats.org/officeDocument/2006/relationships/externalLinkPath" Target="file:///C:\Users\mayara.veigalimaghui\Downloads\Nordeste\MACEIO_PREMISSAS%201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Nordeste\NATAL_PREMISSAS%201.xlsx" TargetMode="External"/><Relationship Id="rId1" Type="http://schemas.openxmlformats.org/officeDocument/2006/relationships/externalLinkPath" Target="file:///C:\Users\mayara.veigalimaghui\Downloads\Nordeste\NATAL_PREMISSAS%201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yara.veigalimaghui\Downloads\Nordeste\SAOLUIS_PREMISSAS%201.xlsx" TargetMode="External"/><Relationship Id="rId1" Type="http://schemas.openxmlformats.org/officeDocument/2006/relationships/externalLinkPath" Target="file:///C:\Users\mayara.veigalimaghui\Downloads\Nordeste\SAOLUIS_PREMISSA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VADOR CRONO"/>
      <sheetName val="salvador"/>
      <sheetName val="SALVADOR PLAN"/>
      <sheetName val="RIO PLAN"/>
      <sheetName val="SALV_RIO_SP ... ranking"/>
    </sheetNames>
    <definedNames>
      <definedName name="________________p1"/>
      <definedName name="_______________p1"/>
      <definedName name="______________p1"/>
      <definedName name="_____________p1"/>
      <definedName name="____________p1"/>
      <definedName name="___________p1"/>
      <definedName name="__________p1"/>
      <definedName name="_________p1"/>
      <definedName name="________p1"/>
      <definedName name="_______p1"/>
      <definedName name="______p1"/>
      <definedName name="_____p1"/>
      <definedName name="____p1"/>
      <definedName name="___p1"/>
      <definedName name="__p1"/>
      <definedName name="_p1"/>
      <definedName name="Data.Top.Left"/>
      <definedName name="START"/>
    </defined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s"/>
      <sheetName val="Chamadas"/>
      <sheetName val="Tira Nac"/>
      <sheetName val="Preços"/>
      <sheetName val="Tira_Nac"/>
      <sheetName val="Bgeral"/>
      <sheetName val="GLO"/>
      <sheetName val="Tira_Nac1"/>
      <sheetName val="Tira_Nac4"/>
      <sheetName val="Tira_Nac2"/>
      <sheetName val="Tira_Nac3"/>
      <sheetName val="Tira_Nac5"/>
      <sheetName val="Tira_Nac8"/>
      <sheetName val="Tira_Nac6"/>
      <sheetName val="Tira_Nac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TVG"/>
      <sheetName val="MSW + BIS"/>
      <sheetName val="SOCIAL B&amp;C"/>
      <sheetName val="Digital"/>
      <sheetName val="Oportunidade Extra"/>
      <sheetName val="DIREITOS CONEXOS PRODUÇÃ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os"/>
      <sheetName val="coeficientes_15"/>
      <sheetName val="vmc"/>
      <sheetName val="dicionario_exibidoras"/>
      <sheetName val="base_formatos"/>
      <sheetName val="listas_apoio"/>
      <sheetName val="base_merchandising"/>
      <sheetName val="COPA 22"/>
      <sheetName val="Simulação NR SUCI"/>
      <sheetName val="template_projeto (NÃO MEXER (3)"/>
      <sheetName val="UFC"/>
      <sheetName val="BBB_PRODUTO"/>
      <sheetName val="teste Mion"/>
      <sheetName val="N20H CAOA 22"/>
      <sheetName val="N20H CAOA 23"/>
      <sheetName val="Chamadas Gl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_base"/>
      <sheetName val="listas_nao_condicionais"/>
      <sheetName val="tipos_de_entrega"/>
      <sheetName val="formatos"/>
      <sheetName val="RESUMO"/>
      <sheetName val="COMPARATIVO"/>
      <sheetName val="COTA PATROCÍNIO - DIGITAL "/>
      <sheetName val="COTA PATROCINIO - GAMA"/>
      <sheetName val="COTA CONTEÚDO - DIGITAL "/>
      <sheetName val="COTA CONTEÚDO - GAMA"/>
      <sheetName val="COTA ROSANE - DIGITAL "/>
      <sheetName val="COTA ROSANE - GAM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êmio Multishow 2020"/>
      <sheetName val="TVG"/>
      <sheetName val="Projetos Diferenciados"/>
      <sheetName val="Multishow Play"/>
      <sheetName val="Detalhamento VIU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-precos-base"/>
      <sheetName val="lista-formatos-sf"/>
      <sheetName val="traducao"/>
      <sheetName val="listas_praca"/>
      <sheetName val="listas_programa"/>
      <sheetName val="listas_formato"/>
      <sheetName val="listas_duracao"/>
      <sheetName val="RESUMO"/>
      <sheetName val="SPORTV"/>
      <sheetName val="SPORTV2"/>
      <sheetName val="SPORTV3"/>
      <sheetName val="MSW"/>
      <sheetName val="MODO VIAGEM"/>
      <sheetName val="BIS"/>
      <sheetName val="GNT"/>
      <sheetName val="VIVA"/>
      <sheetName val="OFF"/>
      <sheetName val="GLOOB"/>
      <sheetName val="GLOOBINHO"/>
      <sheetName val="RTC"/>
      <sheetName val="TCP"/>
      <sheetName val="TPP"/>
      <sheetName val="TCA"/>
      <sheetName val="TCT"/>
      <sheetName val="TCC"/>
      <sheetName val="TCF"/>
      <sheetName val="UNI"/>
      <sheetName val="SYFY"/>
      <sheetName val="GNW"/>
      <sheetName val="CBR"/>
      <sheetName val="MPX"/>
      <sheetName val="CBT"/>
      <sheetName val="RTCMPX"/>
      <sheetName val="SEXY"/>
      <sheetName val="Receita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-precos-base"/>
      <sheetName val="lista-formatos-sf"/>
      <sheetName val="traducao"/>
      <sheetName val="listas_praca"/>
      <sheetName val="listas_programa"/>
      <sheetName val="canais"/>
      <sheetName val="listas_formato_paytv"/>
      <sheetName val="listas_formato_tvg"/>
      <sheetName val="listas_duracao_paytv"/>
      <sheetName val="listas_duracao_tvg"/>
      <sheetName val="RESUMO"/>
      <sheetName val="Patrocínio - TV"/>
      <sheetName val="Patrocínio - Digital"/>
      <sheetName val="Patrocínio - Social"/>
      <sheetName val="Resumo em 1 Minuto - TV"/>
      <sheetName val="Resumo em 1 Minuto - Digital"/>
      <sheetName val="Resumo em 1 Minuto - Social"/>
      <sheetName val="Conteúdo - TV"/>
      <sheetName val="Conteúdo - Digital"/>
      <sheetName val="Conteúdo - Social"/>
      <sheetName val="Sazonal - TV"/>
      <sheetName val="Sazonal - Digital"/>
      <sheetName val="Sazonal - Social"/>
      <sheetName val="Personagens - TV"/>
      <sheetName val="Personagens - Digital"/>
      <sheetName val="Personagens - Social"/>
      <sheetName val="VEA"/>
      <sheetName val="TV Fe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VIVA"/>
      <sheetName val="GNT"/>
      <sheetName val="MSW"/>
      <sheetName val="SEXY"/>
      <sheetName val="coeficientes"/>
      <sheetName val="precos"/>
      <sheetName val="traducao"/>
      <sheetName val="listas"/>
      <sheetName val="Grupo Globo_Doumentário Juliet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GLOBO - TV"/>
      <sheetName val="COEFICIENTES TVG"/>
      <sheetName val="TABELA DE PREÇOS TVG"/>
      <sheetName val="INTERNO_MATERIA - GLOBO.COM"/>
      <sheetName val="CLIENTE_MATERIA - GLOBO.COM"/>
      <sheetName val="INTERNO_ESPECIAL - GLOBO.COM"/>
      <sheetName val="CLIENTE_ESPECIAL - GLOBO.COM"/>
      <sheetName val="INTERNO_BASE_CAPA"/>
      <sheetName val="INTERNO_CONNECT_RATE_CANAIS"/>
      <sheetName val="INTERNO_AUX"/>
      <sheetName val="LICENCIAMENTO - PREÇOS"/>
      <sheetName val="REFERENCIA FORMATOS"/>
      <sheetName val="GNT"/>
      <sheetName val="MSW SUPER VOICE"/>
      <sheetName val="MSW VOICE"/>
      <sheetName val="SPO"/>
      <sheetName val="SPO2"/>
      <sheetName val="SPO3"/>
      <sheetName val="VIVA"/>
      <sheetName val="GLOOB"/>
      <sheetName val="GLOOBINHO"/>
      <sheetName val="OFF"/>
      <sheetName val="GNW"/>
      <sheetName val="RTC"/>
      <sheetName val="TCP"/>
      <sheetName val="TPP"/>
      <sheetName val="TCA"/>
      <sheetName val="TCT"/>
      <sheetName val="TCC"/>
      <sheetName val="TCF"/>
      <sheetName val="MPX"/>
      <sheetName val="RTC+MPX"/>
      <sheetName val="UNI"/>
      <sheetName val="STU"/>
      <sheetName val="SYFY"/>
      <sheetName val="CBR"/>
      <sheetName val="CBT"/>
      <sheetName val="+TELA"/>
      <sheetName val="BIS"/>
      <sheetName val="PREMIERE"/>
      <sheetName val="VIU - REDES SOCIAIS"/>
      <sheetName val="COEFICIENTES TV PAGA"/>
      <sheetName val="TABELA DE PREÇOS TV PAGA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SH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oes"/>
      <sheetName val="Param"/>
    </sheetNames>
    <sheetDataSet>
      <sheetData sheetId="0" refreshError="1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 refreshError="1">
        <row r="2">
          <cell r="A2" t="str">
            <v>ESTUDO BELEM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 refreshError="1">
        <row r="2">
          <cell r="A2" t="str">
            <v>ESTUDO BOA VISTA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 refreshError="1">
        <row r="2">
          <cell r="A2" t="str">
            <v>ESTUDO MACAPA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Planilha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MANAUS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 refreshError="1">
        <row r="2">
          <cell r="A2" t="str">
            <v>ESTUDO PALMAS</v>
          </cell>
        </row>
        <row r="11">
          <cell r="A11" t="str">
            <v>BUDGET BRUTO TOCANTINS - 2025 OOH (100%)</v>
          </cell>
          <cell r="B11">
            <v>1001300</v>
          </cell>
        </row>
        <row r="12">
          <cell r="A12" t="str">
            <v xml:space="preserve">R$ BRUTO PALMAS  CAPITAL   -  2025 OOH </v>
          </cell>
          <cell r="B12">
            <v>1001300</v>
          </cell>
        </row>
        <row r="18">
          <cell r="A18" t="str">
            <v>INVESTIMENTO PALMAS CAPITAL  OOH  2024</v>
          </cell>
          <cell r="B18">
            <v>262287.96999999997</v>
          </cell>
        </row>
        <row r="19">
          <cell r="A19" t="str">
            <v>INVESTIMENTO TOCANTINS OOH 2024</v>
          </cell>
          <cell r="B19">
            <v>265487.96999999997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PORTO VELHO</v>
          </cell>
        </row>
        <row r="11">
          <cell r="A11" t="str">
            <v>BUDGET BRUTO RONDONIA - 2025 OOH (100%)</v>
          </cell>
          <cell r="B11">
            <v>757201.25</v>
          </cell>
        </row>
        <row r="12">
          <cell r="A12" t="str">
            <v xml:space="preserve">R$ BRUTO PORTO VELHO CAPITAL   -  2025 OOH </v>
          </cell>
          <cell r="B12">
            <v>636049.04999999993</v>
          </cell>
        </row>
        <row r="18">
          <cell r="A18" t="str">
            <v>INVESTIMENTO PORTO VELHO  CAPITAL  OOH  2024</v>
          </cell>
          <cell r="B18">
            <v>329386.2</v>
          </cell>
        </row>
        <row r="19">
          <cell r="A19" t="str">
            <v>INVESTIMENTO RONDONIA OOH 2024</v>
          </cell>
          <cell r="B19">
            <v>371112.41000000003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 xml:space="preserve">ESTUDO RIO BRANCO </v>
          </cell>
        </row>
        <row r="11">
          <cell r="A11" t="str">
            <v>BUDGET BRUTO ACRE - 2025 OOH (100%)</v>
          </cell>
          <cell r="B11">
            <v>757201.25</v>
          </cell>
        </row>
        <row r="12">
          <cell r="A12" t="str">
            <v xml:space="preserve">R$ BRUTO RIO BRANCO CAPITAL   -  2025 OOH </v>
          </cell>
          <cell r="B12">
            <v>757201.25</v>
          </cell>
        </row>
        <row r="18">
          <cell r="A18" t="str">
            <v>INVESTIMENTO RIO BRANCO  CAPITAL  OOH  2024</v>
          </cell>
          <cell r="B18">
            <v>263071.01</v>
          </cell>
        </row>
        <row r="19">
          <cell r="A19" t="str">
            <v>INVESTIMENTO ACRE OOH 2024</v>
          </cell>
          <cell r="B19">
            <v>263071.01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 refreshError="1">
        <row r="2">
          <cell r="A2" t="str">
            <v>ESTUDO SÃO PAULO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M ABSOLUTOS"/>
      <sheetName val="M TGI"/>
      <sheetName val="EST"/>
      <sheetName val="PRINT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CAMPO GRANDE</v>
          </cell>
        </row>
        <row r="11">
          <cell r="A11" t="str">
            <v>BUDGET BRUTO MATO GROSSO DO SUL  - 2025 OOH (100%)</v>
          </cell>
          <cell r="B11">
            <v>2526257.5</v>
          </cell>
        </row>
        <row r="12">
          <cell r="A12" t="str">
            <v xml:space="preserve">R$ BRUTO CAMPO GRANDE CAPITAL   -  2025 OOH </v>
          </cell>
          <cell r="B12">
            <v>1894693.125</v>
          </cell>
        </row>
        <row r="18">
          <cell r="A18" t="str">
            <v>INVESTIMENTO CAMPO GRANDE  CAPITAL  OOH  2024</v>
          </cell>
          <cell r="B18">
            <v>1179771.79</v>
          </cell>
        </row>
        <row r="19">
          <cell r="A19" t="str">
            <v>INVESTIMENTO MATO GROSSO DO SUL  OOH 2024</v>
          </cell>
          <cell r="B19">
            <v>1419273.79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GOIANIA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CUIABÁ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"/>
      <sheetName val="Cob"/>
      <sheetName val="TGI BRASIL"/>
      <sheetName val="CICLOS"/>
      <sheetName val="BUDGET 2025"/>
      <sheetName val="TGI TT"/>
      <sheetName val="PERFIL "/>
      <sheetName val="JNAC"/>
      <sheetName val="BUS"/>
      <sheetName val="KALLAS"/>
      <sheetName val="ELETRO EST"/>
      <sheetName val="ELETRO DIG"/>
      <sheetName val="ELETRO INVENT"/>
    </sheetNames>
    <sheetDataSet>
      <sheetData sheetId="0">
        <row r="11">
          <cell r="B11">
            <v>1469470</v>
          </cell>
        </row>
        <row r="12">
          <cell r="B12">
            <v>1249049.5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BUS"/>
      <sheetName val="KALLAS"/>
      <sheetName val="ELETRO EST"/>
      <sheetName val="ELETRO DIG"/>
      <sheetName val="ELETRO INVENT"/>
    </sheetNames>
    <sheetDataSet>
      <sheetData sheetId="0">
        <row r="11">
          <cell r="B11">
            <v>1596148.75</v>
          </cell>
        </row>
        <row r="12">
          <cell r="B12">
            <v>1324803.4624999999</v>
          </cell>
        </row>
        <row r="18">
          <cell r="B18">
            <v>749608.24</v>
          </cell>
        </row>
        <row r="19">
          <cell r="B19">
            <v>899439.24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rono 1"/>
      <sheetName val="Cob"/>
      <sheetName val="TGI BRASIL"/>
      <sheetName val="CICLOS"/>
      <sheetName val="BUDGET 2025"/>
      <sheetName val="TGI TT"/>
      <sheetName val="PERFIL "/>
      <sheetName val="JNAC"/>
      <sheetName val="100 MERCADOS"/>
      <sheetName val="BUS"/>
      <sheetName val="CARTAXI"/>
      <sheetName val="KALLAS"/>
      <sheetName val="ELETRO EST"/>
      <sheetName val="ELETRO DIG"/>
      <sheetName val="ELETRO INVENT"/>
    </sheetNames>
    <sheetDataSet>
      <sheetData sheetId="0">
        <row r="2">
          <cell r="A2" t="str">
            <v>ESTUDO  SÃO LUIS</v>
          </cell>
        </row>
        <row r="11">
          <cell r="A11" t="str">
            <v>BUDGET BRUTO MARANHÃO  - 2025 OOH (100%)</v>
          </cell>
          <cell r="B11">
            <v>1733118.75</v>
          </cell>
        </row>
        <row r="12">
          <cell r="A12" t="str">
            <v xml:space="preserve">R$ BRUTO SÃO LUIS -  2025 OOH </v>
          </cell>
          <cell r="B12">
            <v>1213183.125</v>
          </cell>
        </row>
        <row r="18">
          <cell r="A18" t="str">
            <v>INVESTIMENTO SÃO LUIS  OOH  2024</v>
          </cell>
          <cell r="B18">
            <v>623151.37</v>
          </cell>
        </row>
        <row r="19">
          <cell r="A19" t="str">
            <v>INVESTIMENTO MARANHAO OOH 2024</v>
          </cell>
          <cell r="B19">
            <v>989370.61999999988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F9AA-8A77-46C6-A3C0-8BF798FFD91E}">
  <sheetPr>
    <tabColor theme="2" tint="-9.9978637043366805E-2"/>
    <pageSetUpPr fitToPage="1"/>
  </sheetPr>
  <dimension ref="A6:CR76"/>
  <sheetViews>
    <sheetView topLeftCell="A42" workbookViewId="0">
      <selection activeCell="D78" sqref="D78"/>
    </sheetView>
  </sheetViews>
  <sheetFormatPr defaultRowHeight="14.5" x14ac:dyDescent="0.35"/>
  <cols>
    <col min="1" max="1" width="46.81640625" style="23" customWidth="1"/>
    <col min="2" max="2" width="15.26953125" style="23" bestFit="1" customWidth="1"/>
    <col min="3" max="3" width="16" style="23" bestFit="1" customWidth="1"/>
    <col min="4" max="4" width="16.26953125" style="23" bestFit="1" customWidth="1"/>
    <col min="5" max="5" width="15.26953125" style="26" bestFit="1" customWidth="1"/>
    <col min="6" max="7" width="13.7265625" style="23" bestFit="1" customWidth="1"/>
    <col min="8" max="8" width="12.6328125" style="23" bestFit="1" customWidth="1"/>
    <col min="9" max="9" width="13.7265625" style="23" customWidth="1"/>
    <col min="10" max="11" width="13.7265625" style="23" bestFit="1" customWidth="1"/>
    <col min="12" max="12" width="13.08984375" style="23" bestFit="1" customWidth="1"/>
    <col min="13" max="14" width="13.7265625" style="23" bestFit="1" customWidth="1"/>
    <col min="15" max="16" width="15.26953125" style="23" bestFit="1" customWidth="1"/>
    <col min="17" max="17" width="13.7265625" style="23" bestFit="1" customWidth="1"/>
    <col min="18" max="18" width="14" style="23" bestFit="1" customWidth="1"/>
    <col min="19" max="21" width="13.7265625" style="23" bestFit="1" customWidth="1"/>
    <col min="22" max="23" width="12.6328125" style="23" bestFit="1" customWidth="1"/>
    <col min="24" max="24" width="13.7265625" style="23" bestFit="1" customWidth="1"/>
    <col min="25" max="25" width="12.6328125" style="23" bestFit="1" customWidth="1"/>
    <col min="26" max="27" width="13.7265625" style="23" bestFit="1" customWidth="1"/>
    <col min="28" max="28" width="12.6328125" style="23" bestFit="1" customWidth="1"/>
    <col min="29" max="29" width="15.26953125" style="23" bestFit="1" customWidth="1"/>
    <col min="30" max="31" width="13.7265625" style="23" bestFit="1" customWidth="1"/>
    <col min="32" max="32" width="15.26953125" style="23" bestFit="1" customWidth="1"/>
    <col min="33" max="34" width="13.7265625" style="23" bestFit="1" customWidth="1"/>
    <col min="35" max="35" width="15.26953125" style="23" bestFit="1" customWidth="1"/>
    <col min="36" max="36" width="13.7265625" style="23" bestFit="1" customWidth="1"/>
    <col min="37" max="37" width="15.26953125" style="23" bestFit="1" customWidth="1"/>
    <col min="38" max="38" width="13.7265625" style="23" bestFit="1" customWidth="1"/>
    <col min="39" max="39" width="15.26953125" style="23" bestFit="1" customWidth="1"/>
    <col min="40" max="41" width="13.7265625" style="23" bestFit="1" customWidth="1"/>
    <col min="42" max="42" width="14.7265625" style="23" bestFit="1" customWidth="1"/>
    <col min="43" max="43" width="13.90625" style="23" bestFit="1" customWidth="1"/>
    <col min="44" max="50" width="13.7265625" style="23" bestFit="1" customWidth="1"/>
    <col min="51" max="51" width="15.26953125" style="23" bestFit="1" customWidth="1"/>
    <col min="52" max="54" width="13.7265625" style="23" customWidth="1"/>
    <col min="55" max="55" width="13.7265625" style="23" bestFit="1" customWidth="1"/>
    <col min="56" max="56" width="15.26953125" style="23" bestFit="1" customWidth="1"/>
    <col min="57" max="57" width="13.7265625" style="23" bestFit="1" customWidth="1"/>
    <col min="58" max="58" width="16.453125" style="23" bestFit="1" customWidth="1"/>
    <col min="59" max="59" width="13.7265625" style="23" bestFit="1" customWidth="1"/>
    <col min="60" max="60" width="12.6328125" style="23" bestFit="1" customWidth="1"/>
    <col min="61" max="64" width="13.7265625" style="23" bestFit="1" customWidth="1"/>
    <col min="65" max="65" width="12.6328125" style="23" bestFit="1" customWidth="1"/>
    <col min="66" max="67" width="15.26953125" style="23" bestFit="1" customWidth="1"/>
    <col min="68" max="70" width="13.7265625" style="23" bestFit="1" customWidth="1"/>
    <col min="71" max="71" width="15" style="23" bestFit="1" customWidth="1"/>
    <col min="72" max="75" width="13.7265625" style="23" bestFit="1" customWidth="1"/>
    <col min="76" max="76" width="15.26953125" style="12" bestFit="1" customWidth="1"/>
    <col min="77" max="79" width="13.7265625" style="12" bestFit="1" customWidth="1"/>
    <col min="80" max="80" width="15.36328125" style="12" bestFit="1" customWidth="1"/>
    <col min="81" max="83" width="13.7265625" style="12" bestFit="1" customWidth="1"/>
    <col min="84" max="87" width="12.6328125" style="12" bestFit="1" customWidth="1"/>
    <col min="88" max="88" width="13.7265625" style="12" bestFit="1" customWidth="1"/>
    <col min="89" max="89" width="13.7265625" style="12" customWidth="1"/>
    <col min="90" max="95" width="18.1796875" style="12" customWidth="1"/>
    <col min="96" max="96" width="8.36328125" style="12" customWidth="1"/>
    <col min="97" max="16384" width="8.7265625" style="12"/>
  </cols>
  <sheetData>
    <row r="6" spans="1:95" x14ac:dyDescent="0.35">
      <c r="A6" s="67" t="s">
        <v>352</v>
      </c>
    </row>
    <row r="7" spans="1:95" ht="16" x14ac:dyDescent="0.4">
      <c r="A7" s="66" t="s">
        <v>353</v>
      </c>
    </row>
    <row r="8" spans="1:95" x14ac:dyDescent="0.35">
      <c r="A8" s="22"/>
      <c r="CL8" s="59" t="s">
        <v>340</v>
      </c>
      <c r="CM8" s="60" t="s">
        <v>341</v>
      </c>
      <c r="CN8" s="60" t="s">
        <v>342</v>
      </c>
      <c r="CO8" s="60" t="s">
        <v>343</v>
      </c>
      <c r="CP8" s="50" t="s">
        <v>344</v>
      </c>
      <c r="CQ8" s="61" t="s">
        <v>347</v>
      </c>
    </row>
    <row r="9" spans="1:95" s="23" customFormat="1" x14ac:dyDescent="0.35">
      <c r="A9" s="25" t="s">
        <v>331</v>
      </c>
      <c r="B9" s="27" t="s">
        <v>27</v>
      </c>
      <c r="C9" s="28" t="s">
        <v>28</v>
      </c>
      <c r="D9" s="27" t="s">
        <v>26</v>
      </c>
      <c r="E9" s="27" t="s">
        <v>39</v>
      </c>
      <c r="F9" s="27" t="s">
        <v>40</v>
      </c>
      <c r="G9" s="27" t="s">
        <v>41</v>
      </c>
      <c r="H9" s="27" t="s">
        <v>88</v>
      </c>
      <c r="I9" s="27" t="s">
        <v>87</v>
      </c>
      <c r="J9" s="27" t="s">
        <v>42</v>
      </c>
      <c r="K9" s="27" t="s">
        <v>43</v>
      </c>
      <c r="L9" s="27" t="s">
        <v>44</v>
      </c>
      <c r="M9" s="27" t="s">
        <v>198</v>
      </c>
      <c r="N9" s="27" t="s">
        <v>45</v>
      </c>
      <c r="O9" s="27" t="s">
        <v>46</v>
      </c>
      <c r="P9" s="27" t="s">
        <v>31</v>
      </c>
      <c r="Q9" s="28" t="s">
        <v>108</v>
      </c>
      <c r="R9" s="28" t="s">
        <v>72</v>
      </c>
      <c r="S9" s="28" t="s">
        <v>89</v>
      </c>
      <c r="T9" s="28" t="s">
        <v>81</v>
      </c>
      <c r="U9" s="28" t="s">
        <v>96</v>
      </c>
      <c r="V9" s="28" t="s">
        <v>97</v>
      </c>
      <c r="W9" s="28" t="s">
        <v>98</v>
      </c>
      <c r="X9" s="28" t="s">
        <v>112</v>
      </c>
      <c r="Y9" s="28" t="s">
        <v>113</v>
      </c>
      <c r="Z9" s="28" t="s">
        <v>123</v>
      </c>
      <c r="AA9" s="28" t="s">
        <v>124</v>
      </c>
      <c r="AB9" s="28" t="s">
        <v>125</v>
      </c>
      <c r="AC9" s="28" t="s">
        <v>136</v>
      </c>
      <c r="AD9" s="28" t="s">
        <v>29</v>
      </c>
      <c r="AE9" s="28" t="s">
        <v>137</v>
      </c>
      <c r="AF9" s="28" t="s">
        <v>30</v>
      </c>
      <c r="AG9" s="28" t="s">
        <v>162</v>
      </c>
      <c r="AH9" s="28" t="s">
        <v>163</v>
      </c>
      <c r="AI9" s="28" t="s">
        <v>164</v>
      </c>
      <c r="AJ9" s="28" t="s">
        <v>165</v>
      </c>
      <c r="AK9" s="28" t="s">
        <v>166</v>
      </c>
      <c r="AL9" s="28" t="s">
        <v>167</v>
      </c>
      <c r="AM9" s="28" t="s">
        <v>183</v>
      </c>
      <c r="AN9" s="28" t="s">
        <v>180</v>
      </c>
      <c r="AO9" s="28" t="s">
        <v>181</v>
      </c>
      <c r="AP9" s="28" t="s">
        <v>182</v>
      </c>
      <c r="AQ9" s="28" t="s">
        <v>334</v>
      </c>
      <c r="AR9" s="28" t="s">
        <v>187</v>
      </c>
      <c r="AS9" s="28" t="s">
        <v>335</v>
      </c>
      <c r="AT9" s="28" t="s">
        <v>200</v>
      </c>
      <c r="AU9" s="28" t="s">
        <v>198</v>
      </c>
      <c r="AV9" s="28" t="s">
        <v>190</v>
      </c>
      <c r="AW9" s="28" t="s">
        <v>191</v>
      </c>
      <c r="AX9" s="28" t="s">
        <v>192</v>
      </c>
      <c r="AY9" s="28" t="s">
        <v>201</v>
      </c>
      <c r="AZ9" s="28" t="s">
        <v>339</v>
      </c>
      <c r="BA9" s="28" t="s">
        <v>203</v>
      </c>
      <c r="BB9" s="28" t="s">
        <v>204</v>
      </c>
      <c r="BC9" s="28" t="s">
        <v>181</v>
      </c>
      <c r="BD9" s="28" t="s">
        <v>33</v>
      </c>
      <c r="BE9" s="28" t="s">
        <v>208</v>
      </c>
      <c r="BF9" s="28" t="s">
        <v>329</v>
      </c>
      <c r="BG9" s="28" t="s">
        <v>34</v>
      </c>
      <c r="BH9" s="28" t="s">
        <v>221</v>
      </c>
      <c r="BI9" s="28" t="s">
        <v>325</v>
      </c>
      <c r="BJ9" s="28" t="s">
        <v>326</v>
      </c>
      <c r="BK9" s="28" t="s">
        <v>327</v>
      </c>
      <c r="BL9" s="28" t="s">
        <v>231</v>
      </c>
      <c r="BM9" s="28" t="s">
        <v>232</v>
      </c>
      <c r="BN9" s="28" t="s">
        <v>36</v>
      </c>
      <c r="BO9" s="28" t="s">
        <v>37</v>
      </c>
      <c r="BP9" s="28" t="s">
        <v>233</v>
      </c>
      <c r="BQ9" s="28" t="s">
        <v>253</v>
      </c>
      <c r="BR9" s="28" t="s">
        <v>260</v>
      </c>
      <c r="BS9" s="28" t="s">
        <v>336</v>
      </c>
      <c r="BT9" s="28" t="s">
        <v>262</v>
      </c>
      <c r="BU9" s="28" t="s">
        <v>266</v>
      </c>
      <c r="BV9" s="28" t="s">
        <v>268</v>
      </c>
      <c r="BW9" s="28" t="s">
        <v>269</v>
      </c>
      <c r="BX9" s="28" t="s">
        <v>35</v>
      </c>
      <c r="BY9" s="28" t="s">
        <v>276</v>
      </c>
      <c r="BZ9" s="28" t="s">
        <v>183</v>
      </c>
      <c r="CA9" s="28" t="s">
        <v>291</v>
      </c>
      <c r="CB9" s="28" t="s">
        <v>292</v>
      </c>
      <c r="CC9" s="28" t="s">
        <v>316</v>
      </c>
      <c r="CD9" s="28" t="s">
        <v>321</v>
      </c>
      <c r="CE9" s="28" t="s">
        <v>317</v>
      </c>
      <c r="CF9" s="28" t="s">
        <v>323</v>
      </c>
      <c r="CG9" s="28" t="s">
        <v>324</v>
      </c>
      <c r="CH9" s="28" t="s">
        <v>322</v>
      </c>
      <c r="CI9" s="28" t="s">
        <v>320</v>
      </c>
      <c r="CJ9" s="28" t="s">
        <v>337</v>
      </c>
      <c r="CK9" s="28" t="s">
        <v>319</v>
      </c>
      <c r="CL9" s="3" t="e">
        <f>CL10/$CQ$10</f>
        <v>#REF!</v>
      </c>
      <c r="CM9" s="3" t="e">
        <f>CM10/$CQ$10</f>
        <v>#REF!</v>
      </c>
      <c r="CN9" s="3" t="e">
        <f>CN10/$CQ$10</f>
        <v>#REF!</v>
      </c>
      <c r="CO9" s="3" t="e">
        <f>CO10/$CQ$10</f>
        <v>#REF!</v>
      </c>
      <c r="CP9" s="3" t="e">
        <f>CP10/$CQ$10</f>
        <v>#REF!</v>
      </c>
      <c r="CQ9" s="51" t="e">
        <f>SUM(CL9:CP9)</f>
        <v>#REF!</v>
      </c>
    </row>
    <row r="10" spans="1:95" x14ac:dyDescent="0.35">
      <c r="A10" s="22"/>
      <c r="E10" s="23"/>
      <c r="CL10" s="57">
        <f>SUM(CL12:CL64)</f>
        <v>6095465.3805</v>
      </c>
      <c r="CM10" s="57">
        <f>SUM(CM12:CM64)</f>
        <v>30461981.582699999</v>
      </c>
      <c r="CN10" s="57">
        <f>SUM(CN12:CN64)</f>
        <v>10222355.324999999</v>
      </c>
      <c r="CO10" s="57">
        <f>SUM(CO12:CO64)</f>
        <v>7952437.8888000008</v>
      </c>
      <c r="CP10" s="57" t="e">
        <f>SUM(CP12:CP64)</f>
        <v>#REF!</v>
      </c>
      <c r="CQ10" s="58" t="e">
        <f>SUM(CL10:CP10)</f>
        <v>#REF!</v>
      </c>
    </row>
    <row r="11" spans="1:95" x14ac:dyDescent="0.35">
      <c r="A11" s="29" t="s">
        <v>0</v>
      </c>
      <c r="B11" s="30" t="s">
        <v>27</v>
      </c>
      <c r="C11" s="31"/>
      <c r="D11" s="30" t="s">
        <v>26</v>
      </c>
      <c r="E11" s="30" t="s">
        <v>39</v>
      </c>
      <c r="F11" s="30" t="s">
        <v>40</v>
      </c>
      <c r="G11" s="30" t="s">
        <v>41</v>
      </c>
      <c r="H11" s="30"/>
      <c r="I11" s="30"/>
      <c r="J11" s="30" t="s">
        <v>42</v>
      </c>
      <c r="K11" s="30" t="s">
        <v>43</v>
      </c>
      <c r="L11" s="30" t="s">
        <v>44</v>
      </c>
      <c r="M11" s="30"/>
      <c r="N11" s="30" t="s">
        <v>45</v>
      </c>
      <c r="O11" s="30" t="s">
        <v>46</v>
      </c>
      <c r="P11" s="30" t="s">
        <v>31</v>
      </c>
      <c r="Q11" s="31"/>
      <c r="R11" s="31"/>
      <c r="S11" s="31"/>
      <c r="T11" s="31"/>
      <c r="U11" s="31"/>
      <c r="V11" s="31"/>
      <c r="W11" s="31"/>
      <c r="X11" s="31"/>
      <c r="Y11" s="31"/>
      <c r="CL11" s="47"/>
      <c r="CM11" s="47"/>
      <c r="CN11" s="47"/>
      <c r="CO11" s="47"/>
      <c r="CP11" s="47"/>
      <c r="CQ11" s="47"/>
    </row>
    <row r="12" spans="1:95" x14ac:dyDescent="0.35">
      <c r="A12" s="29" t="s">
        <v>332</v>
      </c>
      <c r="B12" s="30">
        <v>7114.7999999999993</v>
      </c>
      <c r="C12" s="30"/>
      <c r="D12" s="30"/>
      <c r="E12" s="30">
        <v>60804.337499999994</v>
      </c>
      <c r="F12" s="30">
        <v>520920</v>
      </c>
      <c r="G12" s="30">
        <v>346410.75</v>
      </c>
      <c r="H12" s="30"/>
      <c r="I12" s="30"/>
      <c r="J12" s="30">
        <v>379756.79999999999</v>
      </c>
      <c r="K12" s="30">
        <v>137376</v>
      </c>
      <c r="L12" s="30">
        <v>77220</v>
      </c>
      <c r="M12" s="30"/>
      <c r="N12" s="30">
        <v>231540</v>
      </c>
      <c r="O12" s="30">
        <v>489423.44999999995</v>
      </c>
      <c r="P12" s="30">
        <v>24000</v>
      </c>
      <c r="Q12" s="31"/>
      <c r="R12" s="31"/>
      <c r="S12" s="31"/>
      <c r="T12" s="31"/>
      <c r="U12" s="31"/>
      <c r="V12" s="31"/>
      <c r="W12" s="31"/>
      <c r="X12" s="31"/>
      <c r="Y12" s="31"/>
      <c r="CL12" s="48">
        <f>SUM(A12:CK12)</f>
        <v>2274566.1375000002</v>
      </c>
      <c r="CM12" s="47"/>
      <c r="CN12" s="47"/>
      <c r="CO12" s="47"/>
      <c r="CP12" s="47"/>
      <c r="CQ12" s="47"/>
    </row>
    <row r="13" spans="1:95" x14ac:dyDescent="0.35">
      <c r="A13" s="29" t="s">
        <v>1</v>
      </c>
      <c r="B13" s="31"/>
      <c r="C13" s="31"/>
      <c r="D13" s="31"/>
      <c r="E13" s="32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 t="s">
        <v>31</v>
      </c>
      <c r="Q13" s="31" t="s">
        <v>71</v>
      </c>
      <c r="R13" s="32" t="s">
        <v>72</v>
      </c>
      <c r="S13" s="31"/>
      <c r="T13" s="31"/>
      <c r="U13" s="31"/>
      <c r="V13" s="31"/>
      <c r="W13" s="31"/>
      <c r="X13" s="31"/>
      <c r="Y13" s="31"/>
      <c r="CL13" s="47"/>
      <c r="CM13" s="47"/>
      <c r="CN13" s="47"/>
      <c r="CO13" s="47"/>
      <c r="CP13" s="47"/>
      <c r="CQ13" s="47"/>
    </row>
    <row r="14" spans="1:95" x14ac:dyDescent="0.35">
      <c r="A14" s="29" t="s">
        <v>332</v>
      </c>
      <c r="B14" s="31"/>
      <c r="C14" s="31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v>8640.0000000000018</v>
      </c>
      <c r="Q14" s="32">
        <v>68096</v>
      </c>
      <c r="R14" s="32">
        <v>194400</v>
      </c>
      <c r="S14" s="31"/>
      <c r="T14" s="31"/>
      <c r="U14" s="31"/>
      <c r="V14" s="31"/>
      <c r="W14" s="31"/>
      <c r="X14" s="31"/>
      <c r="Y14" s="31"/>
      <c r="CL14" s="48">
        <f>SUM(A14:CK14)</f>
        <v>271136</v>
      </c>
      <c r="CM14" s="47"/>
      <c r="CN14" s="47"/>
      <c r="CO14" s="47"/>
      <c r="CP14" s="47"/>
      <c r="CQ14" s="47"/>
    </row>
    <row r="15" spans="1:95" x14ac:dyDescent="0.35">
      <c r="A15" s="29" t="s">
        <v>2</v>
      </c>
      <c r="B15" s="31"/>
      <c r="C15" s="31"/>
      <c r="D15" s="31"/>
      <c r="E15" s="32"/>
      <c r="F15" s="31"/>
      <c r="G15" s="31"/>
      <c r="H15" s="31"/>
      <c r="I15" s="31"/>
      <c r="J15" s="31"/>
      <c r="K15" s="31"/>
      <c r="L15" s="31"/>
      <c r="M15" s="31"/>
      <c r="N15" s="31"/>
      <c r="O15" s="31" t="s">
        <v>46</v>
      </c>
      <c r="P15" s="31"/>
      <c r="Q15" s="31"/>
      <c r="R15" s="31"/>
      <c r="S15" s="31"/>
      <c r="T15" s="32" t="s">
        <v>81</v>
      </c>
      <c r="U15" s="31"/>
      <c r="V15" s="31"/>
      <c r="W15" s="31"/>
      <c r="X15" s="31"/>
      <c r="Y15" s="31"/>
      <c r="CL15" s="47"/>
      <c r="CM15" s="47"/>
      <c r="CN15" s="47"/>
      <c r="CO15" s="47"/>
      <c r="CP15" s="47"/>
      <c r="CQ15" s="47"/>
    </row>
    <row r="16" spans="1:95" x14ac:dyDescent="0.35">
      <c r="A16" s="29" t="s">
        <v>332</v>
      </c>
      <c r="B16" s="31"/>
      <c r="C16" s="31"/>
      <c r="D16" s="31"/>
      <c r="E16" s="32"/>
      <c r="F16" s="31"/>
      <c r="G16" s="31"/>
      <c r="H16" s="31"/>
      <c r="I16" s="31"/>
      <c r="J16" s="31"/>
      <c r="K16" s="31"/>
      <c r="L16" s="31"/>
      <c r="M16" s="31"/>
      <c r="N16" s="31"/>
      <c r="O16" s="32">
        <v>149839.99999999997</v>
      </c>
      <c r="P16" s="31"/>
      <c r="Q16" s="31"/>
      <c r="R16" s="31"/>
      <c r="S16" s="31"/>
      <c r="T16" s="32">
        <v>246400</v>
      </c>
      <c r="U16" s="31"/>
      <c r="V16" s="31"/>
      <c r="W16" s="31"/>
      <c r="X16" s="31"/>
      <c r="Y16" s="31"/>
      <c r="CL16" s="48">
        <f>SUM(A16:CK16)</f>
        <v>396240</v>
      </c>
      <c r="CM16" s="47"/>
      <c r="CN16" s="47"/>
      <c r="CO16" s="47"/>
      <c r="CP16" s="47"/>
      <c r="CQ16" s="47"/>
    </row>
    <row r="17" spans="1:95" x14ac:dyDescent="0.35">
      <c r="A17" s="29" t="s">
        <v>3</v>
      </c>
      <c r="B17" s="31"/>
      <c r="C17" s="31"/>
      <c r="D17" s="31"/>
      <c r="E17" s="31" t="s">
        <v>39</v>
      </c>
      <c r="F17" s="32" t="s">
        <v>40</v>
      </c>
      <c r="G17" s="31"/>
      <c r="H17" s="31" t="s">
        <v>88</v>
      </c>
      <c r="I17" s="31" t="s">
        <v>87</v>
      </c>
      <c r="J17" s="31"/>
      <c r="K17" s="31" t="s">
        <v>43</v>
      </c>
      <c r="L17" s="31"/>
      <c r="M17" s="31"/>
      <c r="N17" s="31" t="s">
        <v>45</v>
      </c>
      <c r="O17" s="31" t="s">
        <v>46</v>
      </c>
      <c r="P17" s="31"/>
      <c r="Q17" s="31"/>
      <c r="R17" s="31"/>
      <c r="S17" s="31" t="s">
        <v>89</v>
      </c>
      <c r="T17" s="31"/>
      <c r="U17" s="31"/>
      <c r="V17" s="31"/>
      <c r="W17" s="31"/>
      <c r="X17" s="31"/>
      <c r="Y17" s="31"/>
      <c r="CL17" s="47"/>
      <c r="CM17" s="47"/>
      <c r="CN17" s="47"/>
      <c r="CO17" s="47"/>
      <c r="CP17" s="47"/>
      <c r="CQ17" s="47"/>
    </row>
    <row r="18" spans="1:95" s="24" customFormat="1" x14ac:dyDescent="0.35">
      <c r="A18" s="29" t="s">
        <v>332</v>
      </c>
      <c r="B18" s="32"/>
      <c r="C18" s="32"/>
      <c r="D18" s="32"/>
      <c r="E18" s="32">
        <v>95072.372999999978</v>
      </c>
      <c r="F18" s="32">
        <v>428310</v>
      </c>
      <c r="G18" s="32"/>
      <c r="H18" s="32">
        <v>51425</v>
      </c>
      <c r="I18" s="32">
        <v>175582.8</v>
      </c>
      <c r="J18" s="32"/>
      <c r="K18" s="32">
        <v>29256</v>
      </c>
      <c r="L18" s="32"/>
      <c r="M18" s="32"/>
      <c r="N18" s="32">
        <v>335610</v>
      </c>
      <c r="O18" s="32">
        <v>256185</v>
      </c>
      <c r="P18" s="32"/>
      <c r="Q18" s="32"/>
      <c r="R18" s="32"/>
      <c r="S18" s="32">
        <v>402186.72000000009</v>
      </c>
      <c r="T18" s="32"/>
      <c r="U18" s="32"/>
      <c r="V18" s="32"/>
      <c r="W18" s="32"/>
      <c r="X18" s="32"/>
      <c r="Y18" s="32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CL18" s="48">
        <f>SUM(A18:CK18)</f>
        <v>1773627.8930000002</v>
      </c>
      <c r="CM18" s="48"/>
      <c r="CN18" s="48"/>
      <c r="CO18" s="48"/>
      <c r="CP18" s="48"/>
      <c r="CQ18" s="48"/>
    </row>
    <row r="19" spans="1:95" x14ac:dyDescent="0.35">
      <c r="A19" s="29" t="s">
        <v>4</v>
      </c>
      <c r="B19" s="31"/>
      <c r="C19" s="31"/>
      <c r="D19" s="31"/>
      <c r="E19" s="32"/>
      <c r="F19" s="31"/>
      <c r="G19" s="31"/>
      <c r="H19" s="31"/>
      <c r="I19" s="31"/>
      <c r="J19" s="31"/>
      <c r="K19" s="31" t="s">
        <v>99</v>
      </c>
      <c r="L19" s="31"/>
      <c r="M19" s="31"/>
      <c r="N19" s="31"/>
      <c r="O19" s="31" t="s">
        <v>46</v>
      </c>
      <c r="P19" s="31" t="s">
        <v>31</v>
      </c>
      <c r="Q19" s="31"/>
      <c r="R19" s="31"/>
      <c r="S19" s="31"/>
      <c r="T19" s="31"/>
      <c r="U19" s="31" t="s">
        <v>96</v>
      </c>
      <c r="V19" s="32" t="s">
        <v>97</v>
      </c>
      <c r="W19" s="31" t="s">
        <v>98</v>
      </c>
      <c r="X19" s="31"/>
      <c r="Y19" s="31"/>
      <c r="CL19" s="47"/>
      <c r="CM19" s="47"/>
      <c r="CN19" s="47"/>
      <c r="CO19" s="47"/>
      <c r="CP19" s="47"/>
      <c r="CQ19" s="47"/>
    </row>
    <row r="20" spans="1:95" s="24" customFormat="1" x14ac:dyDescent="0.35">
      <c r="A20" s="29" t="s">
        <v>332</v>
      </c>
      <c r="B20" s="32"/>
      <c r="C20" s="32"/>
      <c r="D20" s="32"/>
      <c r="E20" s="32"/>
      <c r="F20" s="32"/>
      <c r="G20" s="32"/>
      <c r="H20" s="32"/>
      <c r="I20" s="32"/>
      <c r="J20" s="32"/>
      <c r="K20" s="32">
        <v>20352</v>
      </c>
      <c r="L20" s="32"/>
      <c r="M20" s="32"/>
      <c r="N20" s="32"/>
      <c r="O20" s="32">
        <v>93840</v>
      </c>
      <c r="P20" s="32">
        <v>8640.0000000000018</v>
      </c>
      <c r="Q20" s="32"/>
      <c r="R20" s="32"/>
      <c r="S20" s="32"/>
      <c r="T20" s="32"/>
      <c r="U20" s="32">
        <v>270900</v>
      </c>
      <c r="V20" s="32">
        <v>57093.749999999985</v>
      </c>
      <c r="W20" s="32">
        <v>99825.000000000015</v>
      </c>
      <c r="X20" s="32"/>
      <c r="Y20" s="32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CL20" s="48">
        <f>SUM(A20:CK20)</f>
        <v>550650.75</v>
      </c>
      <c r="CM20" s="48"/>
      <c r="CN20" s="48"/>
      <c r="CO20" s="48"/>
      <c r="CP20" s="48"/>
      <c r="CQ20" s="48"/>
    </row>
    <row r="21" spans="1:95" x14ac:dyDescent="0.35">
      <c r="A21" s="29" t="s">
        <v>5</v>
      </c>
      <c r="B21" s="31"/>
      <c r="C21" s="31"/>
      <c r="D21" s="31"/>
      <c r="E21" s="32"/>
      <c r="F21" s="31"/>
      <c r="G21" s="31"/>
      <c r="H21" s="31"/>
      <c r="I21" s="31"/>
      <c r="J21" s="31"/>
      <c r="K21" s="32" t="s">
        <v>43</v>
      </c>
      <c r="L21" s="31"/>
      <c r="M21" s="31"/>
      <c r="N21" s="31"/>
      <c r="O21" s="31"/>
      <c r="P21" s="31" t="s">
        <v>31</v>
      </c>
      <c r="Q21" s="31" t="s">
        <v>108</v>
      </c>
      <c r="R21" s="31"/>
      <c r="S21" s="31"/>
      <c r="T21" s="31"/>
      <c r="U21" s="31"/>
      <c r="V21" s="31"/>
      <c r="W21" s="31"/>
      <c r="X21" s="31"/>
      <c r="Y21" s="31"/>
      <c r="CL21" s="47"/>
      <c r="CM21" s="47"/>
      <c r="CN21" s="47"/>
      <c r="CO21" s="47"/>
      <c r="CP21" s="47"/>
      <c r="CQ21" s="47"/>
    </row>
    <row r="22" spans="1:95" x14ac:dyDescent="0.35">
      <c r="A22" s="29" t="s">
        <v>332</v>
      </c>
      <c r="B22" s="31"/>
      <c r="C22" s="31"/>
      <c r="D22" s="31"/>
      <c r="E22" s="32"/>
      <c r="F22" s="31"/>
      <c r="G22" s="31"/>
      <c r="H22" s="31"/>
      <c r="I22" s="31"/>
      <c r="J22" s="31"/>
      <c r="K22" s="32">
        <v>30528</v>
      </c>
      <c r="L22" s="31"/>
      <c r="M22" s="31"/>
      <c r="N22" s="31"/>
      <c r="O22" s="31"/>
      <c r="P22" s="31">
        <v>7200.0000000000018</v>
      </c>
      <c r="Q22" s="31">
        <v>475635</v>
      </c>
      <c r="R22" s="31"/>
      <c r="S22" s="31"/>
      <c r="T22" s="31"/>
      <c r="U22" s="31"/>
      <c r="V22" s="31"/>
      <c r="W22" s="31"/>
      <c r="X22" s="31"/>
      <c r="Y22" s="31"/>
      <c r="CL22" s="48">
        <f>SUM(A22:CK22)</f>
        <v>513363</v>
      </c>
      <c r="CM22" s="47"/>
      <c r="CN22" s="47"/>
      <c r="CO22" s="47"/>
      <c r="CP22" s="47"/>
      <c r="CQ22" s="47"/>
    </row>
    <row r="23" spans="1:95" x14ac:dyDescent="0.35">
      <c r="A23" s="29" t="s">
        <v>6</v>
      </c>
      <c r="B23" s="31"/>
      <c r="C23" s="31"/>
      <c r="D23" s="31"/>
      <c r="E23" s="32"/>
      <c r="F23" s="31"/>
      <c r="G23" s="31"/>
      <c r="H23" s="31"/>
      <c r="I23" s="31"/>
      <c r="J23" s="31"/>
      <c r="K23" s="31" t="s">
        <v>99</v>
      </c>
      <c r="L23" s="31"/>
      <c r="M23" s="31"/>
      <c r="N23" s="31"/>
      <c r="O23" s="31" t="s">
        <v>46</v>
      </c>
      <c r="P23" s="31" t="s">
        <v>31</v>
      </c>
      <c r="Q23" s="31"/>
      <c r="R23" s="31"/>
      <c r="S23" s="31"/>
      <c r="T23" s="31"/>
      <c r="U23" s="31"/>
      <c r="V23" s="31"/>
      <c r="W23" s="31"/>
      <c r="X23" s="31" t="s">
        <v>112</v>
      </c>
      <c r="Y23" s="32" t="s">
        <v>113</v>
      </c>
      <c r="CL23" s="47"/>
      <c r="CM23" s="47"/>
      <c r="CN23" s="47"/>
      <c r="CO23" s="47"/>
      <c r="CP23" s="47"/>
      <c r="CQ23" s="47"/>
    </row>
    <row r="24" spans="1:95" s="24" customFormat="1" x14ac:dyDescent="0.35">
      <c r="A24" s="29" t="s">
        <v>332</v>
      </c>
      <c r="B24" s="32"/>
      <c r="C24" s="32"/>
      <c r="D24" s="32"/>
      <c r="E24" s="32"/>
      <c r="F24" s="32"/>
      <c r="G24" s="32"/>
      <c r="H24" s="32"/>
      <c r="I24" s="32"/>
      <c r="J24" s="32"/>
      <c r="K24" s="32">
        <v>17203.199999999997</v>
      </c>
      <c r="L24" s="32"/>
      <c r="M24" s="32"/>
      <c r="N24" s="32"/>
      <c r="O24" s="32">
        <v>23840</v>
      </c>
      <c r="P24" s="32">
        <v>4800.0000000000009</v>
      </c>
      <c r="Q24" s="32"/>
      <c r="R24" s="32"/>
      <c r="S24" s="32"/>
      <c r="T24" s="32"/>
      <c r="U24" s="32"/>
      <c r="V24" s="32"/>
      <c r="W24" s="32"/>
      <c r="X24" s="32">
        <v>214838.40000000002</v>
      </c>
      <c r="Y24" s="32">
        <v>55200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CL24" s="48">
        <f>SUM(A24:CK24)</f>
        <v>315881.60000000003</v>
      </c>
      <c r="CM24" s="48"/>
      <c r="CN24" s="48"/>
      <c r="CO24" s="48"/>
      <c r="CP24" s="48"/>
      <c r="CQ24" s="48"/>
    </row>
    <row r="25" spans="1:95" x14ac:dyDescent="0.35">
      <c r="A25" s="33" t="s">
        <v>7</v>
      </c>
      <c r="B25" s="34"/>
      <c r="C25" s="34" t="s">
        <v>28</v>
      </c>
      <c r="D25" s="34"/>
      <c r="E25" s="35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 t="s">
        <v>31</v>
      </c>
      <c r="Q25" s="34"/>
      <c r="R25" s="34"/>
      <c r="S25" s="34"/>
      <c r="T25" s="34"/>
      <c r="U25" s="34"/>
      <c r="V25" s="34"/>
      <c r="W25" s="34"/>
      <c r="X25" s="34"/>
      <c r="Y25" s="34"/>
      <c r="Z25" s="35" t="s">
        <v>123</v>
      </c>
      <c r="AA25" s="34" t="s">
        <v>124</v>
      </c>
      <c r="AB25" s="34" t="s">
        <v>125</v>
      </c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CL25" s="47"/>
      <c r="CM25" s="47"/>
      <c r="CN25" s="47"/>
      <c r="CO25" s="47"/>
      <c r="CP25" s="47"/>
      <c r="CQ25" s="47"/>
    </row>
    <row r="26" spans="1:95" s="24" customFormat="1" x14ac:dyDescent="0.35">
      <c r="A26" s="33" t="s">
        <v>332</v>
      </c>
      <c r="B26" s="35"/>
      <c r="C26" s="35">
        <v>128700.00000000003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>
        <v>232544</v>
      </c>
      <c r="Q26" s="35"/>
      <c r="R26" s="35"/>
      <c r="S26" s="35"/>
      <c r="T26" s="35"/>
      <c r="U26" s="35"/>
      <c r="V26" s="35"/>
      <c r="W26" s="35"/>
      <c r="X26" s="35"/>
      <c r="Y26" s="35"/>
      <c r="Z26" s="35">
        <v>232554</v>
      </c>
      <c r="AA26" s="35">
        <v>305676.80000000005</v>
      </c>
      <c r="AB26" s="35">
        <v>80352</v>
      </c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CL26" s="48"/>
      <c r="CM26" s="48">
        <f>SUM(B26:CK26)</f>
        <v>979826.8</v>
      </c>
      <c r="CN26" s="48"/>
      <c r="CO26" s="48"/>
      <c r="CP26" s="48"/>
      <c r="CQ26" s="48"/>
    </row>
    <row r="27" spans="1:95" x14ac:dyDescent="0.35">
      <c r="A27" s="33" t="s">
        <v>8</v>
      </c>
      <c r="B27" s="34" t="s">
        <v>27</v>
      </c>
      <c r="C27" s="34"/>
      <c r="D27" s="34" t="s">
        <v>26</v>
      </c>
      <c r="E27" s="35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 t="s">
        <v>136</v>
      </c>
      <c r="AD27" s="34" t="s">
        <v>29</v>
      </c>
      <c r="AE27" s="34" t="s">
        <v>137</v>
      </c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CL27" s="47"/>
      <c r="CM27" s="47"/>
      <c r="CN27" s="47"/>
      <c r="CO27" s="47"/>
      <c r="CP27" s="47"/>
      <c r="CQ27" s="47"/>
    </row>
    <row r="28" spans="1:95" s="24" customFormat="1" x14ac:dyDescent="0.35">
      <c r="A28" s="33" t="s">
        <v>332</v>
      </c>
      <c r="B28" s="35">
        <v>2971385.2560000001</v>
      </c>
      <c r="C28" s="35"/>
      <c r="D28" s="35">
        <v>12686830.9267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v>2867873.5</v>
      </c>
      <c r="AD28" s="35">
        <v>877457</v>
      </c>
      <c r="AE28" s="35">
        <v>756000</v>
      </c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CL28" s="48"/>
      <c r="CM28" s="48">
        <f>SUM(B28:CK28)</f>
        <v>20159546.682700001</v>
      </c>
      <c r="CN28" s="48"/>
      <c r="CO28" s="48"/>
      <c r="CP28" s="48"/>
      <c r="CQ28" s="48"/>
    </row>
    <row r="29" spans="1:95" x14ac:dyDescent="0.35">
      <c r="A29" s="33" t="s">
        <v>9</v>
      </c>
      <c r="B29" s="34"/>
      <c r="C29" s="34"/>
      <c r="D29" s="34"/>
      <c r="E29" s="35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 t="s">
        <v>31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 t="s">
        <v>30</v>
      </c>
      <c r="AG29" s="34" t="s">
        <v>162</v>
      </c>
      <c r="AH29" s="34" t="s">
        <v>163</v>
      </c>
      <c r="AI29" s="34" t="s">
        <v>164</v>
      </c>
      <c r="AJ29" s="34" t="s">
        <v>165</v>
      </c>
      <c r="AK29" s="34" t="s">
        <v>166</v>
      </c>
      <c r="AL29" s="34" t="s">
        <v>167</v>
      </c>
      <c r="AM29" s="34"/>
      <c r="AN29" s="34"/>
      <c r="AO29" s="34"/>
      <c r="AP29" s="34"/>
      <c r="CL29" s="47"/>
      <c r="CM29" s="47"/>
      <c r="CN29" s="47"/>
      <c r="CO29" s="47"/>
      <c r="CP29" s="47"/>
      <c r="CQ29" s="47"/>
    </row>
    <row r="30" spans="1:95" s="24" customFormat="1" x14ac:dyDescent="0.35">
      <c r="A30" s="33" t="s">
        <v>332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>
        <v>12000.000000000002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>
        <v>1295909.9999999998</v>
      </c>
      <c r="AG30" s="35">
        <v>214053.12</v>
      </c>
      <c r="AH30" s="35">
        <v>289710.24000000005</v>
      </c>
      <c r="AI30" s="35">
        <v>1541629</v>
      </c>
      <c r="AJ30" s="35">
        <v>183699.99999999997</v>
      </c>
      <c r="AK30" s="35">
        <v>125441.99999999999</v>
      </c>
      <c r="AL30" s="35">
        <v>59141.340000000011</v>
      </c>
      <c r="AM30" s="35"/>
      <c r="AN30" s="35"/>
      <c r="AO30" s="35"/>
      <c r="AP30" s="35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CL30" s="48"/>
      <c r="CM30" s="48">
        <f>SUM(B30:CK30)</f>
        <v>3721585.6999999993</v>
      </c>
      <c r="CN30" s="48"/>
      <c r="CO30" s="48"/>
      <c r="CP30" s="48"/>
      <c r="CQ30" s="48"/>
    </row>
    <row r="31" spans="1:95" x14ac:dyDescent="0.35">
      <c r="A31" s="33" t="s">
        <v>10</v>
      </c>
      <c r="B31" s="34"/>
      <c r="C31" s="34" t="s">
        <v>28</v>
      </c>
      <c r="D31" s="34" t="s">
        <v>26</v>
      </c>
      <c r="E31" s="35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 t="s">
        <v>31</v>
      </c>
      <c r="Q31" s="34"/>
      <c r="R31" s="34"/>
      <c r="S31" s="34"/>
      <c r="T31" s="34"/>
      <c r="U31" s="34"/>
      <c r="V31" s="34"/>
      <c r="W31" s="34"/>
      <c r="X31" s="35"/>
      <c r="Y31" s="34"/>
      <c r="Z31" s="34"/>
      <c r="AA31" s="34"/>
      <c r="AB31" s="34"/>
      <c r="AC31" s="34"/>
      <c r="AD31" s="34"/>
      <c r="AE31" s="34"/>
      <c r="AF31" s="34" t="s">
        <v>30</v>
      </c>
      <c r="AG31" s="34"/>
      <c r="AH31" s="34"/>
      <c r="AI31" s="34"/>
      <c r="AJ31" s="34"/>
      <c r="AK31" s="34" t="s">
        <v>166</v>
      </c>
      <c r="AL31" s="34"/>
      <c r="AM31" s="34" t="s">
        <v>183</v>
      </c>
      <c r="AN31" s="35" t="s">
        <v>180</v>
      </c>
      <c r="AO31" s="34" t="s">
        <v>181</v>
      </c>
      <c r="AP31" s="34" t="s">
        <v>182</v>
      </c>
      <c r="CL31" s="47"/>
      <c r="CM31" s="47"/>
      <c r="CN31" s="47"/>
      <c r="CO31" s="47"/>
      <c r="CP31" s="47"/>
      <c r="CQ31" s="47"/>
    </row>
    <row r="32" spans="1:95" s="24" customFormat="1" x14ac:dyDescent="0.35">
      <c r="A32" s="33" t="s">
        <v>332</v>
      </c>
      <c r="B32" s="35"/>
      <c r="C32" s="35">
        <v>1020895.2000000001</v>
      </c>
      <c r="D32" s="35">
        <v>436363.20000000007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>
        <v>518400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>
        <v>2052288</v>
      </c>
      <c r="AG32" s="35"/>
      <c r="AH32" s="35"/>
      <c r="AI32" s="35"/>
      <c r="AJ32" s="35"/>
      <c r="AK32" s="35">
        <v>134172</v>
      </c>
      <c r="AL32" s="35"/>
      <c r="AM32" s="35">
        <v>592900</v>
      </c>
      <c r="AN32" s="35">
        <v>390540</v>
      </c>
      <c r="AO32" s="35">
        <v>222700</v>
      </c>
      <c r="AP32" s="35">
        <v>232764</v>
      </c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CL32" s="48"/>
      <c r="CM32" s="48">
        <f>SUM(B32:CK32)</f>
        <v>5601022.4000000004</v>
      </c>
      <c r="CN32" s="48"/>
      <c r="CO32" s="48"/>
      <c r="CP32" s="48"/>
      <c r="CQ32" s="48"/>
    </row>
    <row r="33" spans="1:95" x14ac:dyDescent="0.35">
      <c r="A33" s="36" t="s">
        <v>11</v>
      </c>
      <c r="B33" s="37"/>
      <c r="C33" s="37"/>
      <c r="D33" s="37" t="s">
        <v>26</v>
      </c>
      <c r="E33" s="38" t="s">
        <v>39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 t="s">
        <v>29</v>
      </c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 t="s">
        <v>186</v>
      </c>
      <c r="AR33" s="37" t="s">
        <v>187</v>
      </c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CL33" s="47"/>
      <c r="CM33" s="47"/>
      <c r="CN33" s="47"/>
      <c r="CO33" s="47"/>
      <c r="CP33" s="47"/>
      <c r="CQ33" s="47"/>
    </row>
    <row r="34" spans="1:95" s="24" customFormat="1" x14ac:dyDescent="0.35">
      <c r="A34" s="36" t="s">
        <v>332</v>
      </c>
      <c r="B34" s="38"/>
      <c r="C34" s="38"/>
      <c r="D34" s="38">
        <v>67737.599999999991</v>
      </c>
      <c r="E34" s="38">
        <v>736007.7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>
        <v>95040.000000000015</v>
      </c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>
        <v>518820</v>
      </c>
      <c r="AR34" s="38">
        <v>787010</v>
      </c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CL34" s="48"/>
      <c r="CM34" s="48"/>
      <c r="CN34" s="48">
        <f>SUM(B34:CK34)</f>
        <v>2204615.2999999998</v>
      </c>
      <c r="CO34" s="48"/>
      <c r="CP34" s="48"/>
      <c r="CQ34" s="48"/>
    </row>
    <row r="35" spans="1:95" x14ac:dyDescent="0.35">
      <c r="A35" s="36" t="s">
        <v>12</v>
      </c>
      <c r="B35" s="37"/>
      <c r="C35" s="37"/>
      <c r="D35" s="37"/>
      <c r="E35" s="37" t="s">
        <v>39</v>
      </c>
      <c r="F35" s="37"/>
      <c r="G35" s="37"/>
      <c r="H35" s="37"/>
      <c r="I35" s="37"/>
      <c r="J35" s="37"/>
      <c r="K35" s="37"/>
      <c r="L35" s="37"/>
      <c r="M35" s="37" t="s">
        <v>198</v>
      </c>
      <c r="N35" s="37"/>
      <c r="O35" s="37"/>
      <c r="P35" s="37" t="s">
        <v>31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 t="s">
        <v>166</v>
      </c>
      <c r="AL35" s="37"/>
      <c r="AM35" s="37"/>
      <c r="AN35" s="37"/>
      <c r="AO35" s="37"/>
      <c r="AP35" s="37"/>
      <c r="AQ35" s="37"/>
      <c r="AR35" s="37"/>
      <c r="AS35" s="37" t="s">
        <v>199</v>
      </c>
      <c r="AT35" s="37" t="s">
        <v>200</v>
      </c>
      <c r="AU35" s="37" t="s">
        <v>198</v>
      </c>
      <c r="AV35" s="37"/>
      <c r="AW35" s="37"/>
      <c r="AX35" s="37"/>
      <c r="AY35" s="37"/>
      <c r="AZ35" s="37"/>
      <c r="BA35" s="37"/>
      <c r="BB35" s="37"/>
      <c r="CL35" s="47"/>
      <c r="CM35" s="47"/>
      <c r="CN35" s="47"/>
      <c r="CO35" s="47"/>
      <c r="CP35" s="47"/>
      <c r="CQ35" s="47"/>
    </row>
    <row r="36" spans="1:95" s="24" customFormat="1" x14ac:dyDescent="0.35">
      <c r="A36" s="36" t="s">
        <v>332</v>
      </c>
      <c r="B36" s="38"/>
      <c r="C36" s="38"/>
      <c r="D36" s="38"/>
      <c r="E36" s="38">
        <v>202681.12500000003</v>
      </c>
      <c r="F36" s="38"/>
      <c r="G36" s="38"/>
      <c r="H36" s="38"/>
      <c r="I36" s="38"/>
      <c r="J36" s="38"/>
      <c r="K36" s="38"/>
      <c r="L36" s="38"/>
      <c r="M36" s="38">
        <v>664022.5</v>
      </c>
      <c r="N36" s="38"/>
      <c r="O36" s="38"/>
      <c r="P36" s="38">
        <v>24000.000000000004</v>
      </c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>
        <v>192681</v>
      </c>
      <c r="AL36" s="38"/>
      <c r="AM36" s="38"/>
      <c r="AN36" s="38"/>
      <c r="AO36" s="38"/>
      <c r="AP36" s="38"/>
      <c r="AQ36" s="38"/>
      <c r="AR36" s="38"/>
      <c r="AS36" s="38">
        <v>355205</v>
      </c>
      <c r="AT36" s="38">
        <v>694663</v>
      </c>
      <c r="AU36" s="38">
        <v>664022.5</v>
      </c>
      <c r="AV36" s="38"/>
      <c r="AW36" s="38"/>
      <c r="AX36" s="38"/>
      <c r="AY36" s="38"/>
      <c r="AZ36" s="38"/>
      <c r="BA36" s="38"/>
      <c r="BB36" s="38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CL36" s="48"/>
      <c r="CM36" s="48"/>
      <c r="CN36" s="48">
        <f>SUM(B36:CK36)</f>
        <v>2797275.125</v>
      </c>
      <c r="CO36" s="48"/>
      <c r="CP36" s="48"/>
      <c r="CQ36" s="48"/>
    </row>
    <row r="37" spans="1:95" x14ac:dyDescent="0.35">
      <c r="A37" s="36" t="s">
        <v>13</v>
      </c>
      <c r="B37" s="37"/>
      <c r="C37" s="37"/>
      <c r="D37" s="37"/>
      <c r="E37" s="37" t="s">
        <v>39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 t="s">
        <v>31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 t="s">
        <v>166</v>
      </c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 t="s">
        <v>190</v>
      </c>
      <c r="AW37" s="37" t="s">
        <v>191</v>
      </c>
      <c r="AX37" s="37" t="s">
        <v>192</v>
      </c>
      <c r="AY37" s="37"/>
      <c r="AZ37" s="37"/>
      <c r="BA37" s="37"/>
      <c r="BB37" s="37"/>
      <c r="CL37" s="47"/>
      <c r="CM37" s="47"/>
      <c r="CN37" s="47"/>
      <c r="CO37" s="47"/>
      <c r="CP37" s="47"/>
      <c r="CQ37" s="47"/>
    </row>
    <row r="38" spans="1:95" s="24" customFormat="1" x14ac:dyDescent="0.35">
      <c r="A38" s="36" t="s">
        <v>332</v>
      </c>
      <c r="B38" s="38"/>
      <c r="C38" s="38"/>
      <c r="D38" s="38"/>
      <c r="E38" s="38">
        <v>650174.04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>
        <v>16800.000000000004</v>
      </c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>
        <v>49355.999999999993</v>
      </c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>
        <v>558356</v>
      </c>
      <c r="AW38" s="38">
        <v>288000</v>
      </c>
      <c r="AX38" s="38">
        <v>192178.5</v>
      </c>
      <c r="AY38" s="38"/>
      <c r="AZ38" s="38"/>
      <c r="BA38" s="38"/>
      <c r="BB38" s="38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CL38" s="48"/>
      <c r="CM38" s="48"/>
      <c r="CN38" s="48">
        <f>SUM(B38:CK38)</f>
        <v>1754864.54</v>
      </c>
      <c r="CO38" s="48"/>
      <c r="CP38" s="48"/>
      <c r="CQ38" s="48"/>
    </row>
    <row r="39" spans="1:95" s="24" customFormat="1" x14ac:dyDescent="0.35">
      <c r="A39" s="36" t="s">
        <v>32</v>
      </c>
      <c r="B39" s="38"/>
      <c r="C39" s="38"/>
      <c r="D39" s="38"/>
      <c r="E39" s="38" t="s">
        <v>39</v>
      </c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 t="s">
        <v>31</v>
      </c>
      <c r="Q39" s="38"/>
      <c r="R39" s="38"/>
      <c r="S39" s="38"/>
      <c r="T39" s="38"/>
      <c r="U39" s="38"/>
      <c r="V39" s="38"/>
      <c r="W39" s="39"/>
      <c r="X39" s="39"/>
      <c r="Y39" s="39"/>
      <c r="Z39" s="39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 t="s">
        <v>166</v>
      </c>
      <c r="AL39" s="38" t="s">
        <v>167</v>
      </c>
      <c r="AM39" s="38" t="s">
        <v>183</v>
      </c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 t="s">
        <v>201</v>
      </c>
      <c r="AZ39" s="38" t="s">
        <v>202</v>
      </c>
      <c r="BA39" s="38" t="s">
        <v>203</v>
      </c>
      <c r="BB39" s="38" t="s">
        <v>204</v>
      </c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CL39" s="48"/>
      <c r="CM39" s="48"/>
      <c r="CN39" s="48"/>
      <c r="CO39" s="48"/>
      <c r="CP39" s="48"/>
      <c r="CQ39" s="48"/>
    </row>
    <row r="40" spans="1:95" s="24" customFormat="1" x14ac:dyDescent="0.35">
      <c r="A40" s="36" t="s">
        <v>332</v>
      </c>
      <c r="B40" s="38"/>
      <c r="C40" s="38"/>
      <c r="D40" s="38"/>
      <c r="E40" s="38">
        <v>56752.5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>
        <v>65717.5</v>
      </c>
      <c r="Q40" s="38"/>
      <c r="R40" s="38"/>
      <c r="S40" s="38"/>
      <c r="T40" s="38"/>
      <c r="U40" s="38"/>
      <c r="V40" s="38"/>
      <c r="W40" s="39"/>
      <c r="X40" s="39"/>
      <c r="Y40" s="39"/>
      <c r="Z40" s="39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>
        <v>191515.2</v>
      </c>
      <c r="AL40" s="38">
        <v>125125.56000000004</v>
      </c>
      <c r="AM40" s="38">
        <v>443528</v>
      </c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>
        <v>1173151.8999999999</v>
      </c>
      <c r="AZ40" s="38">
        <v>507000</v>
      </c>
      <c r="BA40" s="38">
        <v>385940</v>
      </c>
      <c r="BB40" s="38">
        <v>516869.70000000007</v>
      </c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CL40" s="48"/>
      <c r="CM40" s="48"/>
      <c r="CN40" s="48">
        <f>SUM(B40:CK40)</f>
        <v>3465600.3600000003</v>
      </c>
      <c r="CO40" s="48"/>
      <c r="CP40" s="48"/>
      <c r="CQ40" s="48"/>
    </row>
    <row r="41" spans="1:95" x14ac:dyDescent="0.35">
      <c r="A41" s="40" t="s">
        <v>14</v>
      </c>
      <c r="B41" s="41"/>
      <c r="C41" s="41"/>
      <c r="D41" s="41"/>
      <c r="E41" s="42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s">
        <v>31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 t="s">
        <v>333</v>
      </c>
      <c r="BD41" s="41" t="s">
        <v>33</v>
      </c>
      <c r="BE41" s="41" t="s">
        <v>208</v>
      </c>
      <c r="BF41" s="41"/>
      <c r="BG41" s="41"/>
      <c r="BH41" s="41"/>
      <c r="BI41" s="41"/>
      <c r="BJ41" s="41"/>
      <c r="BK41" s="41"/>
      <c r="CL41" s="47"/>
      <c r="CM41" s="47"/>
      <c r="CN41" s="47"/>
      <c r="CO41" s="47"/>
      <c r="CP41" s="47"/>
      <c r="CQ41" s="47"/>
    </row>
    <row r="42" spans="1:95" s="24" customFormat="1" x14ac:dyDescent="0.35">
      <c r="A42" s="40" t="s">
        <v>332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>
        <v>254100.00000000003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>
        <v>645022.5</v>
      </c>
      <c r="BD42" s="42">
        <v>940995</v>
      </c>
      <c r="BE42" s="42">
        <v>184144.95</v>
      </c>
      <c r="BF42" s="42"/>
      <c r="BG42" s="42"/>
      <c r="BH42" s="42"/>
      <c r="BI42" s="42"/>
      <c r="BJ42" s="42"/>
      <c r="BK42" s="42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CL42" s="48"/>
      <c r="CM42" s="48"/>
      <c r="CN42" s="48"/>
      <c r="CO42" s="48">
        <f>SUM(B42:CK42)</f>
        <v>2024262.45</v>
      </c>
      <c r="CP42" s="48"/>
      <c r="CQ42" s="48"/>
    </row>
    <row r="43" spans="1:95" x14ac:dyDescent="0.35">
      <c r="A43" s="40" t="s">
        <v>15</v>
      </c>
      <c r="B43" s="41"/>
      <c r="C43" s="41" t="s">
        <v>28</v>
      </c>
      <c r="D43" s="41"/>
      <c r="E43" s="42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 t="s">
        <v>33</v>
      </c>
      <c r="BE43" s="41"/>
      <c r="BF43" s="41" t="s">
        <v>329</v>
      </c>
      <c r="BG43" s="41" t="s">
        <v>34</v>
      </c>
      <c r="BH43" s="41" t="s">
        <v>221</v>
      </c>
      <c r="BI43" s="41"/>
      <c r="BJ43" s="41"/>
      <c r="BK43" s="41"/>
      <c r="CL43" s="47"/>
      <c r="CM43" s="47"/>
      <c r="CN43" s="47"/>
      <c r="CO43" s="47"/>
      <c r="CP43" s="47"/>
      <c r="CQ43" s="47"/>
    </row>
    <row r="44" spans="1:95" s="24" customFormat="1" x14ac:dyDescent="0.35">
      <c r="A44" s="40" t="s">
        <v>332</v>
      </c>
      <c r="B44" s="42"/>
      <c r="C44" s="42">
        <v>667590.00000000012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>
        <v>386595</v>
      </c>
      <c r="BE44" s="42"/>
      <c r="BF44" s="42">
        <v>1688272.3088000002</v>
      </c>
      <c r="BG44" s="42">
        <v>209168.99999999994</v>
      </c>
      <c r="BH44" s="42">
        <v>52200</v>
      </c>
      <c r="BI44" s="42"/>
      <c r="BJ44" s="42"/>
      <c r="BK44" s="42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CL44" s="48"/>
      <c r="CM44" s="48"/>
      <c r="CN44" s="48"/>
      <c r="CO44" s="48">
        <f>SUM(B44:CK44)</f>
        <v>3003826.3088000002</v>
      </c>
      <c r="CP44" s="48"/>
      <c r="CQ44" s="48"/>
    </row>
    <row r="45" spans="1:95" x14ac:dyDescent="0.35">
      <c r="A45" s="40" t="s">
        <v>16</v>
      </c>
      <c r="B45" s="41"/>
      <c r="C45" s="41" t="s">
        <v>328</v>
      </c>
      <c r="D45" s="41"/>
      <c r="E45" s="42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 t="s">
        <v>166</v>
      </c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 t="s">
        <v>33</v>
      </c>
      <c r="BE45" s="41"/>
      <c r="BF45" s="41"/>
      <c r="BG45" s="41"/>
      <c r="BH45" s="41"/>
      <c r="BI45" s="41" t="s">
        <v>325</v>
      </c>
      <c r="BJ45" s="41" t="s">
        <v>326</v>
      </c>
      <c r="BK45" s="41" t="s">
        <v>327</v>
      </c>
      <c r="CL45" s="47"/>
      <c r="CM45" s="47"/>
      <c r="CN45" s="47"/>
      <c r="CO45" s="47"/>
      <c r="CP45" s="47"/>
      <c r="CQ45" s="47"/>
    </row>
    <row r="46" spans="1:95" s="24" customFormat="1" x14ac:dyDescent="0.35">
      <c r="A46" s="40" t="s">
        <v>332</v>
      </c>
      <c r="B46" s="42"/>
      <c r="C46" s="42">
        <v>255750.00000000006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>
        <v>270931.49999999994</v>
      </c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>
        <v>1320650.0000000002</v>
      </c>
      <c r="BE46" s="42"/>
      <c r="BF46" s="42"/>
      <c r="BG46" s="42"/>
      <c r="BH46" s="42"/>
      <c r="BI46" s="42">
        <v>123446.25</v>
      </c>
      <c r="BJ46" s="42">
        <v>244585.74000000005</v>
      </c>
      <c r="BK46" s="42">
        <v>708985.64</v>
      </c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CL46" s="48"/>
      <c r="CM46" s="48"/>
      <c r="CN46" s="48"/>
      <c r="CO46" s="48">
        <f>SUM(B46:CK46)</f>
        <v>2924349.1300000004</v>
      </c>
      <c r="CP46" s="48"/>
      <c r="CQ46" s="48"/>
    </row>
    <row r="47" spans="1:95" x14ac:dyDescent="0.35">
      <c r="A47" s="43" t="s">
        <v>17</v>
      </c>
      <c r="B47" s="44"/>
      <c r="C47" s="44"/>
      <c r="D47" s="44"/>
      <c r="E47" s="45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 t="s">
        <v>231</v>
      </c>
      <c r="BM47" s="44" t="s">
        <v>232</v>
      </c>
      <c r="BN47" s="44"/>
      <c r="BO47" s="44"/>
      <c r="BP47" s="44" t="s">
        <v>233</v>
      </c>
      <c r="BQ47" s="44"/>
      <c r="BR47" s="44"/>
      <c r="BS47" s="44"/>
      <c r="BT47" s="44"/>
      <c r="BU47" s="44"/>
      <c r="BV47" s="44"/>
      <c r="BW47" s="44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7"/>
      <c r="CM47" s="47"/>
      <c r="CN47" s="47"/>
      <c r="CO47" s="47"/>
      <c r="CP47" s="47"/>
      <c r="CQ47" s="47"/>
    </row>
    <row r="48" spans="1:95" s="24" customFormat="1" x14ac:dyDescent="0.35">
      <c r="A48" s="43" t="s">
        <v>332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>
        <v>213945</v>
      </c>
      <c r="BM48" s="45">
        <v>94352</v>
      </c>
      <c r="BN48" s="45"/>
      <c r="BO48" s="45"/>
      <c r="BP48" s="45">
        <v>160413.20000000001</v>
      </c>
      <c r="BQ48" s="45"/>
      <c r="BR48" s="45"/>
      <c r="BS48" s="45"/>
      <c r="BT48" s="45"/>
      <c r="BU48" s="45"/>
      <c r="BV48" s="45"/>
      <c r="BW48" s="45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8"/>
      <c r="CM48" s="48"/>
      <c r="CN48" s="48"/>
      <c r="CO48" s="48"/>
      <c r="CP48" s="48">
        <f>SUM(B48:CK48)</f>
        <v>468710.2</v>
      </c>
      <c r="CQ48" s="48"/>
    </row>
    <row r="49" spans="1:95" x14ac:dyDescent="0.35">
      <c r="A49" s="43" t="s">
        <v>18</v>
      </c>
      <c r="B49" s="44"/>
      <c r="C49" s="44"/>
      <c r="D49" s="44"/>
      <c r="E49" s="45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 t="s">
        <v>31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 t="s">
        <v>167</v>
      </c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 t="s">
        <v>36</v>
      </c>
      <c r="BO49" s="44" t="s">
        <v>37</v>
      </c>
      <c r="BP49" s="44" t="s">
        <v>233</v>
      </c>
      <c r="BQ49" s="44"/>
      <c r="BR49" s="44"/>
      <c r="BS49" s="44"/>
      <c r="BT49" s="44"/>
      <c r="BU49" s="44"/>
      <c r="BV49" s="44"/>
      <c r="BW49" s="44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7"/>
      <c r="CM49" s="47"/>
      <c r="CN49" s="47"/>
      <c r="CO49" s="47"/>
      <c r="CP49" s="47"/>
      <c r="CQ49" s="47"/>
    </row>
    <row r="50" spans="1:95" s="24" customFormat="1" x14ac:dyDescent="0.35">
      <c r="A50" s="43" t="s">
        <v>332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>
        <v>216000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>
        <v>55458.5</v>
      </c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>
        <v>182770</v>
      </c>
      <c r="BO50" s="45">
        <v>362526.00000000012</v>
      </c>
      <c r="BP50" s="45">
        <v>215017.2</v>
      </c>
      <c r="BQ50" s="45"/>
      <c r="BR50" s="45"/>
      <c r="BS50" s="45"/>
      <c r="BT50" s="45"/>
      <c r="BU50" s="45"/>
      <c r="BV50" s="45"/>
      <c r="BW50" s="45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8"/>
      <c r="CM50" s="48"/>
      <c r="CN50" s="48"/>
      <c r="CO50" s="48"/>
      <c r="CP50" s="48">
        <f>SUM(B50:CK50)</f>
        <v>1031771.7000000002</v>
      </c>
      <c r="CQ50" s="48"/>
    </row>
    <row r="51" spans="1:95" x14ac:dyDescent="0.35">
      <c r="A51" s="43" t="s">
        <v>19</v>
      </c>
      <c r="B51" s="44"/>
      <c r="C51" s="44"/>
      <c r="D51" s="44"/>
      <c r="E51" s="45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 t="s">
        <v>31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 t="s">
        <v>36</v>
      </c>
      <c r="BO51" s="44" t="s">
        <v>37</v>
      </c>
      <c r="BP51" s="44" t="s">
        <v>233</v>
      </c>
      <c r="BQ51" s="44" t="s">
        <v>253</v>
      </c>
      <c r="BR51" s="44"/>
      <c r="BS51" s="44"/>
      <c r="BT51" s="44"/>
      <c r="BU51" s="44"/>
      <c r="BV51" s="44"/>
      <c r="BW51" s="44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7"/>
      <c r="CM51" s="47"/>
      <c r="CN51" s="47"/>
      <c r="CO51" s="47"/>
      <c r="CP51" s="47"/>
      <c r="CQ51" s="47"/>
    </row>
    <row r="52" spans="1:95" x14ac:dyDescent="0.35">
      <c r="A52" s="43" t="s">
        <v>332</v>
      </c>
      <c r="B52" s="44"/>
      <c r="C52" s="44"/>
      <c r="D52" s="44"/>
      <c r="E52" s="45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>
        <v>194160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>
        <v>547400</v>
      </c>
      <c r="BO52" s="44">
        <v>464699.99999999988</v>
      </c>
      <c r="BP52" s="44">
        <v>45889.200000000004</v>
      </c>
      <c r="BQ52" s="44">
        <v>97919.995599999995</v>
      </c>
      <c r="BR52" s="44"/>
      <c r="BS52" s="44"/>
      <c r="BT52" s="44"/>
      <c r="BU52" s="44"/>
      <c r="BV52" s="44"/>
      <c r="BW52" s="44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7"/>
      <c r="CM52" s="47"/>
      <c r="CN52" s="47"/>
      <c r="CO52" s="47"/>
      <c r="CP52" s="48">
        <f>SUM(B52:CK52)</f>
        <v>1350069.1956</v>
      </c>
      <c r="CQ52" s="47"/>
    </row>
    <row r="53" spans="1:95" x14ac:dyDescent="0.35">
      <c r="A53" s="43" t="s">
        <v>20</v>
      </c>
      <c r="B53" s="44" t="s">
        <v>27</v>
      </c>
      <c r="C53" s="44"/>
      <c r="D53" s="44"/>
      <c r="E53" s="45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 t="s">
        <v>31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 t="s">
        <v>166</v>
      </c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 t="s">
        <v>260</v>
      </c>
      <c r="BS53" s="44" t="s">
        <v>261</v>
      </c>
      <c r="BT53" s="44" t="s">
        <v>262</v>
      </c>
      <c r="BU53" s="44"/>
      <c r="BV53" s="44"/>
      <c r="BW53" s="44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7"/>
      <c r="CM53" s="47"/>
      <c r="CN53" s="47"/>
      <c r="CO53" s="47"/>
      <c r="CP53" s="47"/>
      <c r="CQ53" s="47"/>
    </row>
    <row r="54" spans="1:95" x14ac:dyDescent="0.35">
      <c r="A54" s="43" t="s">
        <v>332</v>
      </c>
      <c r="B54" s="44">
        <v>213444</v>
      </c>
      <c r="C54" s="44"/>
      <c r="D54" s="44"/>
      <c r="E54" s="45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>
        <v>37440.000000000007</v>
      </c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>
        <v>132510</v>
      </c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>
        <v>581991.27</v>
      </c>
      <c r="BS54" s="44">
        <v>72048</v>
      </c>
      <c r="BT54" s="44">
        <v>192931.20000000001</v>
      </c>
      <c r="BU54" s="44"/>
      <c r="BV54" s="44"/>
      <c r="BW54" s="44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7"/>
      <c r="CM54" s="47"/>
      <c r="CN54" s="47"/>
      <c r="CO54" s="47"/>
      <c r="CP54" s="48">
        <f>SUM(B54:CK54)</f>
        <v>1230364.47</v>
      </c>
      <c r="CQ54" s="47"/>
    </row>
    <row r="55" spans="1:95" x14ac:dyDescent="0.35">
      <c r="A55" s="43" t="s">
        <v>21</v>
      </c>
      <c r="B55" s="44"/>
      <c r="C55" s="44"/>
      <c r="D55" s="44"/>
      <c r="E55" s="45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 t="s">
        <v>31</v>
      </c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 t="s">
        <v>37</v>
      </c>
      <c r="BP55" s="44" t="s">
        <v>267</v>
      </c>
      <c r="BQ55" s="44"/>
      <c r="BR55" s="44"/>
      <c r="BS55" s="44"/>
      <c r="BT55" s="44"/>
      <c r="BU55" s="44" t="s">
        <v>266</v>
      </c>
      <c r="BV55" s="44" t="s">
        <v>268</v>
      </c>
      <c r="BW55" s="44" t="s">
        <v>269</v>
      </c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7"/>
      <c r="CM55" s="47"/>
      <c r="CN55" s="47"/>
      <c r="CO55" s="47"/>
      <c r="CP55" s="47"/>
      <c r="CQ55" s="47"/>
    </row>
    <row r="56" spans="1:95" x14ac:dyDescent="0.35">
      <c r="A56" s="43" t="s">
        <v>332</v>
      </c>
      <c r="B56" s="44"/>
      <c r="C56" s="44"/>
      <c r="D56" s="44"/>
      <c r="E56" s="45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>
        <v>86400.000000000015</v>
      </c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>
        <v>32810.400000000009</v>
      </c>
      <c r="BP56" s="44">
        <v>132832</v>
      </c>
      <c r="BQ56" s="44"/>
      <c r="BR56" s="44"/>
      <c r="BS56" s="44"/>
      <c r="BT56" s="44"/>
      <c r="BU56" s="44">
        <v>379663.2</v>
      </c>
      <c r="BV56" s="44">
        <v>240646.10000000003</v>
      </c>
      <c r="BW56" s="44">
        <v>426995</v>
      </c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7"/>
      <c r="CM56" s="47"/>
      <c r="CN56" s="47"/>
      <c r="CO56" s="47"/>
      <c r="CP56" s="48">
        <f>SUM(B56:CK56)</f>
        <v>1299346.7000000002</v>
      </c>
      <c r="CQ56" s="47"/>
    </row>
    <row r="57" spans="1:95" x14ac:dyDescent="0.35">
      <c r="A57" s="43" t="s">
        <v>22</v>
      </c>
      <c r="B57" s="44"/>
      <c r="C57" s="44"/>
      <c r="D57" s="44"/>
      <c r="E57" s="45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 t="s">
        <v>31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 t="s">
        <v>281</v>
      </c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 t="s">
        <v>233</v>
      </c>
      <c r="BQ57" s="44" t="s">
        <v>253</v>
      </c>
      <c r="BR57" s="44"/>
      <c r="BS57" s="44"/>
      <c r="BT57" s="44"/>
      <c r="BU57" s="44"/>
      <c r="BV57" s="44"/>
      <c r="BW57" s="44"/>
      <c r="BX57" s="43" t="s">
        <v>275</v>
      </c>
      <c r="BY57" s="43" t="s">
        <v>276</v>
      </c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7"/>
      <c r="CM57" s="47"/>
      <c r="CN57" s="47"/>
      <c r="CO57" s="47"/>
      <c r="CP57" s="47"/>
      <c r="CQ57" s="47"/>
    </row>
    <row r="58" spans="1:95" x14ac:dyDescent="0.35">
      <c r="A58" s="43" t="s">
        <v>332</v>
      </c>
      <c r="B58" s="44"/>
      <c r="C58" s="44"/>
      <c r="D58" s="44"/>
      <c r="E58" s="45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>
        <v>182400</v>
      </c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>
        <v>231393.59999999998</v>
      </c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>
        <v>196400.00000000003</v>
      </c>
      <c r="BQ58" s="44">
        <v>45544.184000000001</v>
      </c>
      <c r="BR58" s="44"/>
      <c r="BS58" s="44"/>
      <c r="BT58" s="44"/>
      <c r="BU58" s="44"/>
      <c r="BV58" s="44"/>
      <c r="BW58" s="44"/>
      <c r="BX58" s="43">
        <v>260932.08833999999</v>
      </c>
      <c r="BY58" s="43">
        <v>265796</v>
      </c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7"/>
      <c r="CM58" s="47"/>
      <c r="CN58" s="47"/>
      <c r="CO58" s="47"/>
      <c r="CP58" s="48">
        <f>SUM(B58:CK58)</f>
        <v>1182465.87234</v>
      </c>
      <c r="CQ58" s="47"/>
    </row>
    <row r="59" spans="1:95" x14ac:dyDescent="0.35">
      <c r="A59" s="43" t="s">
        <v>23</v>
      </c>
      <c r="B59" s="44" t="s">
        <v>27</v>
      </c>
      <c r="C59" s="44"/>
      <c r="D59" s="44"/>
      <c r="E59" s="45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 t="s">
        <v>31</v>
      </c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 t="s">
        <v>167</v>
      </c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 t="s">
        <v>36</v>
      </c>
      <c r="BO59" s="44" t="s">
        <v>37</v>
      </c>
      <c r="BP59" s="44"/>
      <c r="BQ59" s="44"/>
      <c r="BR59" s="44"/>
      <c r="BS59" s="44"/>
      <c r="BT59" s="44"/>
      <c r="BU59" s="44"/>
      <c r="BV59" s="44"/>
      <c r="BW59" s="44"/>
      <c r="BX59" s="43" t="s">
        <v>35</v>
      </c>
      <c r="BY59" s="43"/>
      <c r="BZ59" s="43" t="s">
        <v>183</v>
      </c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7"/>
      <c r="CM59" s="47"/>
      <c r="CN59" s="47"/>
      <c r="CO59" s="47"/>
      <c r="CP59" s="47"/>
      <c r="CQ59" s="47"/>
    </row>
    <row r="60" spans="1:95" x14ac:dyDescent="0.35">
      <c r="A60" s="43" t="s">
        <v>332</v>
      </c>
      <c r="B60" s="44">
        <v>352452.02399999998</v>
      </c>
      <c r="C60" s="44"/>
      <c r="D60" s="44"/>
      <c r="E60" s="45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>
        <v>1119300</v>
      </c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>
        <v>52000</v>
      </c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>
        <v>608944.65</v>
      </c>
      <c r="BO60" s="44">
        <v>169000</v>
      </c>
      <c r="BP60" s="44"/>
      <c r="BQ60" s="44"/>
      <c r="BR60" s="44"/>
      <c r="BS60" s="44"/>
      <c r="BT60" s="44"/>
      <c r="BU60" s="44"/>
      <c r="BV60" s="44"/>
      <c r="BW60" s="44"/>
      <c r="BX60" s="43">
        <v>776287.42500000005</v>
      </c>
      <c r="BY60" s="43"/>
      <c r="BZ60" s="43">
        <v>474000</v>
      </c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7"/>
      <c r="CM60" s="47"/>
      <c r="CN60" s="47"/>
      <c r="CO60" s="47"/>
      <c r="CP60" s="48">
        <f>SUM(B60:CK60)</f>
        <v>3551984.0990000004</v>
      </c>
      <c r="CQ60" s="47"/>
    </row>
    <row r="61" spans="1:95" x14ac:dyDescent="0.35">
      <c r="A61" s="43" t="s">
        <v>24</v>
      </c>
      <c r="B61" s="44" t="s">
        <v>27</v>
      </c>
      <c r="C61" s="44"/>
      <c r="D61" s="44" t="s">
        <v>26</v>
      </c>
      <c r="E61" s="45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 t="s">
        <v>205</v>
      </c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 t="s">
        <v>37</v>
      </c>
      <c r="BP61" s="44"/>
      <c r="BQ61" s="44"/>
      <c r="BR61" s="44"/>
      <c r="BS61" s="44"/>
      <c r="BT61" s="44"/>
      <c r="BU61" s="44"/>
      <c r="BV61" s="44"/>
      <c r="BW61" s="44"/>
      <c r="BX61" s="43"/>
      <c r="BY61" s="43"/>
      <c r="BZ61" s="43"/>
      <c r="CA61" s="43" t="s">
        <v>291</v>
      </c>
      <c r="CB61" s="43" t="s">
        <v>292</v>
      </c>
      <c r="CC61" s="43"/>
      <c r="CD61" s="43"/>
      <c r="CE61" s="43"/>
      <c r="CF61" s="43"/>
      <c r="CG61" s="43"/>
      <c r="CH61" s="43"/>
      <c r="CI61" s="43"/>
      <c r="CJ61" s="43"/>
      <c r="CK61" s="43"/>
      <c r="CL61" s="47"/>
      <c r="CM61" s="47"/>
      <c r="CN61" s="47"/>
      <c r="CO61" s="47"/>
      <c r="CP61" s="47"/>
      <c r="CQ61" s="47"/>
    </row>
    <row r="62" spans="1:95" x14ac:dyDescent="0.35">
      <c r="A62" s="43" t="s">
        <v>332</v>
      </c>
      <c r="B62" s="44">
        <v>333504.60000000003</v>
      </c>
      <c r="C62" s="44"/>
      <c r="D62" s="44">
        <v>514950.99600000004</v>
      </c>
      <c r="E62" s="45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>
        <v>11999.999999999998</v>
      </c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>
        <v>91000</v>
      </c>
      <c r="BP62" s="44"/>
      <c r="BQ62" s="44"/>
      <c r="BR62" s="44"/>
      <c r="BS62" s="44"/>
      <c r="BT62" s="44"/>
      <c r="BU62" s="44"/>
      <c r="BV62" s="44"/>
      <c r="BW62" s="44"/>
      <c r="BX62" s="43"/>
      <c r="BY62" s="43"/>
      <c r="BZ62" s="43"/>
      <c r="CA62" s="43">
        <v>830387</v>
      </c>
      <c r="CB62" s="43">
        <v>210000</v>
      </c>
      <c r="CC62" s="43"/>
      <c r="CD62" s="43"/>
      <c r="CE62" s="43"/>
      <c r="CF62" s="43"/>
      <c r="CG62" s="43"/>
      <c r="CH62" s="43"/>
      <c r="CI62" s="43"/>
      <c r="CJ62" s="43"/>
      <c r="CK62" s="43"/>
      <c r="CL62" s="47"/>
      <c r="CM62" s="47"/>
      <c r="CN62" s="47"/>
      <c r="CO62" s="47"/>
      <c r="CP62" s="48">
        <f>SUM(B62:CK62)</f>
        <v>1991842.5960000001</v>
      </c>
      <c r="CQ62" s="47"/>
    </row>
    <row r="63" spans="1:95" x14ac:dyDescent="0.35">
      <c r="A63" s="43" t="s">
        <v>25</v>
      </c>
      <c r="B63" s="44"/>
      <c r="C63" s="44"/>
      <c r="D63" s="44" t="s">
        <v>26</v>
      </c>
      <c r="E63" s="45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 t="s">
        <v>31</v>
      </c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 t="s">
        <v>318</v>
      </c>
      <c r="BP63" s="44"/>
      <c r="BQ63" s="44"/>
      <c r="BR63" s="44"/>
      <c r="BS63" s="44"/>
      <c r="BT63" s="44"/>
      <c r="BU63" s="44"/>
      <c r="BV63" s="44"/>
      <c r="BW63" s="44"/>
      <c r="BX63" s="43"/>
      <c r="BY63" s="43"/>
      <c r="BZ63" s="43"/>
      <c r="CA63" s="43"/>
      <c r="CB63" s="43"/>
      <c r="CC63" s="43" t="s">
        <v>316</v>
      </c>
      <c r="CD63" s="43" t="s">
        <v>321</v>
      </c>
      <c r="CE63" s="43" t="s">
        <v>317</v>
      </c>
      <c r="CF63" s="43" t="s">
        <v>323</v>
      </c>
      <c r="CG63" s="43" t="s">
        <v>324</v>
      </c>
      <c r="CH63" s="43" t="s">
        <v>322</v>
      </c>
      <c r="CI63" s="43" t="s">
        <v>320</v>
      </c>
      <c r="CJ63" s="43" t="s">
        <v>232</v>
      </c>
      <c r="CK63" s="43" t="s">
        <v>319</v>
      </c>
      <c r="CL63" s="47"/>
      <c r="CM63" s="47"/>
      <c r="CN63" s="47"/>
      <c r="CO63" s="47"/>
      <c r="CP63" s="47"/>
      <c r="CQ63" s="47"/>
    </row>
    <row r="64" spans="1:95" x14ac:dyDescent="0.35">
      <c r="A64" s="43" t="s">
        <v>332</v>
      </c>
      <c r="B64" s="44"/>
      <c r="C64" s="44"/>
      <c r="D64" s="44">
        <v>155499.63660000003</v>
      </c>
      <c r="E64" s="45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>
        <v>236800</v>
      </c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>
        <v>296999.99999999994</v>
      </c>
      <c r="BP64" s="44"/>
      <c r="BQ64" s="44"/>
      <c r="BR64" s="44"/>
      <c r="BS64" s="44"/>
      <c r="BT64" s="44"/>
      <c r="BU64" s="44"/>
      <c r="BV64" s="44"/>
      <c r="BW64" s="44"/>
      <c r="BX64" s="43"/>
      <c r="BY64" s="43"/>
      <c r="BZ64" s="43"/>
      <c r="CA64" s="43"/>
      <c r="CB64" s="43"/>
      <c r="CC64" s="43">
        <v>986427.7</v>
      </c>
      <c r="CD64" s="43">
        <v>576000</v>
      </c>
      <c r="CE64" s="43" t="e">
        <f>#REF!</f>
        <v>#REF!</v>
      </c>
      <c r="CF64" s="43">
        <v>51749.999999999985</v>
      </c>
      <c r="CG64" s="43">
        <v>20900</v>
      </c>
      <c r="CH64" s="43">
        <v>70560</v>
      </c>
      <c r="CI64" s="43">
        <v>96096</v>
      </c>
      <c r="CJ64" s="43">
        <v>404381.25</v>
      </c>
      <c r="CK64" s="43">
        <v>125580.00000000003</v>
      </c>
      <c r="CL64" s="47"/>
      <c r="CM64" s="47"/>
      <c r="CN64" s="47"/>
      <c r="CO64" s="47"/>
      <c r="CP64" s="48" t="e">
        <f>SUM(B64:CK64)</f>
        <v>#REF!</v>
      </c>
      <c r="CQ64" s="47"/>
    </row>
    <row r="65" spans="1:96" x14ac:dyDescent="0.35">
      <c r="CL65" s="47"/>
      <c r="CM65" s="47"/>
      <c r="CN65" s="47"/>
      <c r="CO65" s="47"/>
      <c r="CP65" s="47"/>
      <c r="CQ65" s="47"/>
    </row>
    <row r="66" spans="1:96" x14ac:dyDescent="0.35">
      <c r="CL66" s="47"/>
      <c r="CM66" s="47"/>
      <c r="CN66" s="47"/>
      <c r="CO66" s="47"/>
      <c r="CP66" s="47"/>
      <c r="CQ66" s="47"/>
    </row>
    <row r="67" spans="1:96" s="64" customFormat="1" x14ac:dyDescent="0.35">
      <c r="A67" s="62" t="s">
        <v>190</v>
      </c>
      <c r="B67" s="62">
        <f t="shared" ref="B67:AG67" si="0">B64+B62+B60+B58+B56+B54+B52+B50+B48+B46+B44+B42+B40+B38+B36+B34+B32+B30+B28+B26+B24+B22+B20+B18+B16+B14+B12</f>
        <v>3877900.6799999997</v>
      </c>
      <c r="C67" s="62">
        <f t="shared" si="0"/>
        <v>2072935.2000000002</v>
      </c>
      <c r="D67" s="62">
        <f t="shared" si="0"/>
        <v>13861382.359300001</v>
      </c>
      <c r="E67" s="62">
        <f t="shared" si="0"/>
        <v>1801492.0754999998</v>
      </c>
      <c r="F67" s="62">
        <f t="shared" si="0"/>
        <v>949230</v>
      </c>
      <c r="G67" s="62">
        <f t="shared" si="0"/>
        <v>346410.75</v>
      </c>
      <c r="H67" s="62">
        <f t="shared" si="0"/>
        <v>51425</v>
      </c>
      <c r="I67" s="62">
        <f t="shared" si="0"/>
        <v>175582.8</v>
      </c>
      <c r="J67" s="62">
        <f t="shared" si="0"/>
        <v>379756.79999999999</v>
      </c>
      <c r="K67" s="62">
        <f t="shared" si="0"/>
        <v>234715.2</v>
      </c>
      <c r="L67" s="62">
        <f t="shared" si="0"/>
        <v>77220</v>
      </c>
      <c r="M67" s="62">
        <f t="shared" si="0"/>
        <v>664022.5</v>
      </c>
      <c r="N67" s="62">
        <f t="shared" si="0"/>
        <v>567150</v>
      </c>
      <c r="O67" s="62">
        <f t="shared" si="0"/>
        <v>1013128.45</v>
      </c>
      <c r="P67" s="62">
        <f t="shared" si="0"/>
        <v>3249341.5</v>
      </c>
      <c r="Q67" s="62">
        <f t="shared" si="0"/>
        <v>543731</v>
      </c>
      <c r="R67" s="62">
        <f t="shared" si="0"/>
        <v>194400</v>
      </c>
      <c r="S67" s="62">
        <f t="shared" si="0"/>
        <v>402186.72000000009</v>
      </c>
      <c r="T67" s="62">
        <f t="shared" si="0"/>
        <v>246400</v>
      </c>
      <c r="U67" s="62">
        <f t="shared" si="0"/>
        <v>270900</v>
      </c>
      <c r="V67" s="62">
        <f t="shared" si="0"/>
        <v>57093.749999999985</v>
      </c>
      <c r="W67" s="62">
        <f t="shared" si="0"/>
        <v>99825.000000000015</v>
      </c>
      <c r="X67" s="62">
        <f t="shared" si="0"/>
        <v>214838.40000000002</v>
      </c>
      <c r="Y67" s="62">
        <f t="shared" si="0"/>
        <v>55200</v>
      </c>
      <c r="Z67" s="62">
        <f t="shared" si="0"/>
        <v>232554</v>
      </c>
      <c r="AA67" s="62">
        <f t="shared" si="0"/>
        <v>305676.80000000005</v>
      </c>
      <c r="AB67" s="62">
        <f t="shared" si="0"/>
        <v>80352</v>
      </c>
      <c r="AC67" s="62">
        <f t="shared" si="0"/>
        <v>2867873.5</v>
      </c>
      <c r="AD67" s="62">
        <f t="shared" si="0"/>
        <v>972497</v>
      </c>
      <c r="AE67" s="62">
        <f t="shared" si="0"/>
        <v>756000</v>
      </c>
      <c r="AF67" s="62">
        <f t="shared" si="0"/>
        <v>3348198</v>
      </c>
      <c r="AG67" s="62">
        <f t="shared" si="0"/>
        <v>214053.12</v>
      </c>
      <c r="AH67" s="62">
        <f t="shared" ref="AH67:BM67" si="1">AH64+AH62+AH60+AH58+AH56+AH54+AH52+AH50+AH48+AH46+AH44+AH42+AH40+AH38+AH36+AH34+AH32+AH30+AH28+AH26+AH24+AH22+AH20+AH18+AH16+AH14+AH12</f>
        <v>289710.24000000005</v>
      </c>
      <c r="AI67" s="62">
        <f t="shared" si="1"/>
        <v>1541629</v>
      </c>
      <c r="AJ67" s="62">
        <f t="shared" si="1"/>
        <v>183699.99999999997</v>
      </c>
      <c r="AK67" s="62">
        <f t="shared" si="1"/>
        <v>1328001.2999999998</v>
      </c>
      <c r="AL67" s="62">
        <f t="shared" si="1"/>
        <v>303725.40000000008</v>
      </c>
      <c r="AM67" s="62">
        <f t="shared" si="1"/>
        <v>1036428</v>
      </c>
      <c r="AN67" s="62">
        <f t="shared" si="1"/>
        <v>390540</v>
      </c>
      <c r="AO67" s="62">
        <f t="shared" si="1"/>
        <v>222700</v>
      </c>
      <c r="AP67" s="62">
        <f t="shared" si="1"/>
        <v>232764</v>
      </c>
      <c r="AQ67" s="62">
        <f t="shared" si="1"/>
        <v>518820</v>
      </c>
      <c r="AR67" s="62">
        <f t="shared" si="1"/>
        <v>787010</v>
      </c>
      <c r="AS67" s="62">
        <f t="shared" si="1"/>
        <v>355205</v>
      </c>
      <c r="AT67" s="62">
        <f t="shared" si="1"/>
        <v>694663</v>
      </c>
      <c r="AU67" s="62">
        <f t="shared" si="1"/>
        <v>664022.5</v>
      </c>
      <c r="AV67" s="62">
        <f t="shared" si="1"/>
        <v>558356</v>
      </c>
      <c r="AW67" s="62">
        <f t="shared" si="1"/>
        <v>288000</v>
      </c>
      <c r="AX67" s="62">
        <f t="shared" si="1"/>
        <v>192178.5</v>
      </c>
      <c r="AY67" s="62">
        <f t="shared" si="1"/>
        <v>1173151.8999999999</v>
      </c>
      <c r="AZ67" s="62">
        <f t="shared" si="1"/>
        <v>507000</v>
      </c>
      <c r="BA67" s="62">
        <f t="shared" si="1"/>
        <v>385940</v>
      </c>
      <c r="BB67" s="62">
        <f t="shared" si="1"/>
        <v>516869.70000000007</v>
      </c>
      <c r="BC67" s="62">
        <f t="shared" si="1"/>
        <v>645022.5</v>
      </c>
      <c r="BD67" s="62">
        <f t="shared" si="1"/>
        <v>2648240</v>
      </c>
      <c r="BE67" s="62">
        <f t="shared" si="1"/>
        <v>184144.95</v>
      </c>
      <c r="BF67" s="62">
        <f t="shared" si="1"/>
        <v>1688272.3088000002</v>
      </c>
      <c r="BG67" s="62">
        <f t="shared" si="1"/>
        <v>209168.99999999994</v>
      </c>
      <c r="BH67" s="62">
        <f t="shared" si="1"/>
        <v>52200</v>
      </c>
      <c r="BI67" s="62">
        <f t="shared" si="1"/>
        <v>123446.25</v>
      </c>
      <c r="BJ67" s="62">
        <f t="shared" si="1"/>
        <v>244585.74000000005</v>
      </c>
      <c r="BK67" s="62">
        <f t="shared" si="1"/>
        <v>708985.64</v>
      </c>
      <c r="BL67" s="62">
        <f t="shared" si="1"/>
        <v>213945</v>
      </c>
      <c r="BM67" s="62">
        <f t="shared" si="1"/>
        <v>94352</v>
      </c>
      <c r="BN67" s="62">
        <f t="shared" ref="BN67:CK67" si="2">BN64+BN62+BN60+BN58+BN56+BN54+BN52+BN50+BN48+BN46+BN44+BN42+BN40+BN38+BN36+BN34+BN32+BN30+BN28+BN26+BN24+BN22+BN20+BN18+BN16+BN14+BN12</f>
        <v>1339114.6499999999</v>
      </c>
      <c r="BO67" s="62">
        <f t="shared" si="2"/>
        <v>1417036.4</v>
      </c>
      <c r="BP67" s="62">
        <f t="shared" si="2"/>
        <v>750551.60000000009</v>
      </c>
      <c r="BQ67" s="62">
        <f t="shared" si="2"/>
        <v>143464.1796</v>
      </c>
      <c r="BR67" s="62">
        <f t="shared" si="2"/>
        <v>581991.27</v>
      </c>
      <c r="BS67" s="62">
        <f t="shared" si="2"/>
        <v>72048</v>
      </c>
      <c r="BT67" s="62">
        <f t="shared" si="2"/>
        <v>192931.20000000001</v>
      </c>
      <c r="BU67" s="62">
        <f t="shared" si="2"/>
        <v>379663.2</v>
      </c>
      <c r="BV67" s="62">
        <f t="shared" si="2"/>
        <v>240646.10000000003</v>
      </c>
      <c r="BW67" s="62">
        <f t="shared" si="2"/>
        <v>426995</v>
      </c>
      <c r="BX67" s="62">
        <f t="shared" si="2"/>
        <v>1037219.5133400001</v>
      </c>
      <c r="BY67" s="62">
        <f t="shared" si="2"/>
        <v>265796</v>
      </c>
      <c r="BZ67" s="62">
        <f t="shared" si="2"/>
        <v>474000</v>
      </c>
      <c r="CA67" s="62">
        <f t="shared" si="2"/>
        <v>830387</v>
      </c>
      <c r="CB67" s="62">
        <f t="shared" si="2"/>
        <v>210000</v>
      </c>
      <c r="CC67" s="62">
        <f t="shared" si="2"/>
        <v>986427.7</v>
      </c>
      <c r="CD67" s="62">
        <f t="shared" si="2"/>
        <v>576000</v>
      </c>
      <c r="CE67" s="62" t="e">
        <f t="shared" si="2"/>
        <v>#REF!</v>
      </c>
      <c r="CF67" s="62">
        <f t="shared" si="2"/>
        <v>51749.999999999985</v>
      </c>
      <c r="CG67" s="62">
        <f t="shared" si="2"/>
        <v>20900</v>
      </c>
      <c r="CH67" s="62">
        <f t="shared" si="2"/>
        <v>70560</v>
      </c>
      <c r="CI67" s="62">
        <f t="shared" si="2"/>
        <v>96096</v>
      </c>
      <c r="CJ67" s="62">
        <f t="shared" si="2"/>
        <v>404381.25</v>
      </c>
      <c r="CK67" s="62">
        <f t="shared" si="2"/>
        <v>125580.00000000003</v>
      </c>
      <c r="CL67" s="56">
        <f>SUM(CL12:CL66)</f>
        <v>6095465.3805</v>
      </c>
      <c r="CM67" s="56">
        <f>SUM(CM12:CM66)</f>
        <v>30461981.582699999</v>
      </c>
      <c r="CN67" s="56">
        <f>SUM(CN12:CN66)</f>
        <v>10222355.324999999</v>
      </c>
      <c r="CO67" s="56">
        <f>SUM(CO12:CO66)</f>
        <v>7952437.8888000008</v>
      </c>
      <c r="CP67" s="56" t="e">
        <f>SUM(CP12:CP66)</f>
        <v>#REF!</v>
      </c>
      <c r="CQ67" s="56" t="e">
        <f>CQ10</f>
        <v>#REF!</v>
      </c>
      <c r="CR67" s="63">
        <v>1</v>
      </c>
    </row>
    <row r="69" spans="1:96" x14ac:dyDescent="0.35">
      <c r="A69" s="49" t="s">
        <v>345</v>
      </c>
      <c r="B69" s="49">
        <f>B67</f>
        <v>3877900.6799999997</v>
      </c>
      <c r="C69" s="49">
        <f>C67</f>
        <v>2072935.2000000002</v>
      </c>
      <c r="D69" s="49">
        <f>D67</f>
        <v>13861382.359300001</v>
      </c>
      <c r="E69" s="52"/>
      <c r="F69" s="49">
        <f>F67</f>
        <v>949230</v>
      </c>
      <c r="G69" s="49"/>
      <c r="H69" s="49"/>
      <c r="I69" s="49"/>
      <c r="J69" s="49"/>
      <c r="K69" s="49"/>
      <c r="L69" s="49"/>
      <c r="M69" s="49"/>
      <c r="N69" s="49">
        <f>N67</f>
        <v>567150</v>
      </c>
      <c r="O69" s="49">
        <f>O67</f>
        <v>1013128.45</v>
      </c>
      <c r="P69" s="49">
        <f>P67</f>
        <v>3249341.5</v>
      </c>
      <c r="Q69" s="49"/>
      <c r="R69" s="49"/>
      <c r="S69" s="49"/>
      <c r="T69" s="49"/>
      <c r="U69" s="49"/>
      <c r="V69" s="49"/>
      <c r="W69" s="49"/>
      <c r="X69" s="49"/>
      <c r="Y69" s="49"/>
      <c r="Z69" s="49">
        <f>Z67</f>
        <v>232554</v>
      </c>
      <c r="AA69" s="49"/>
      <c r="AB69" s="49"/>
      <c r="AC69" s="49"/>
      <c r="AD69" s="49">
        <f>AD67</f>
        <v>972497</v>
      </c>
      <c r="AE69" s="49">
        <f>AE67</f>
        <v>756000</v>
      </c>
      <c r="AF69" s="49">
        <f>AF67</f>
        <v>3348198</v>
      </c>
      <c r="AG69" s="49"/>
      <c r="AH69" s="49">
        <f>AH67</f>
        <v>289710.24000000005</v>
      </c>
      <c r="AI69" s="49">
        <f>AI67</f>
        <v>1541629</v>
      </c>
      <c r="AJ69" s="49"/>
      <c r="AK69" s="49">
        <f>AK67</f>
        <v>1328001.2999999998</v>
      </c>
      <c r="AL69" s="49">
        <f>AL67</f>
        <v>303725.40000000008</v>
      </c>
      <c r="AM69" s="49"/>
      <c r="AN69" s="49"/>
      <c r="AO69" s="49"/>
      <c r="AP69" s="49"/>
      <c r="AQ69" s="49"/>
      <c r="AR69" s="49">
        <f>AR67</f>
        <v>787010</v>
      </c>
      <c r="AS69" s="49"/>
      <c r="AT69" s="49">
        <f>AT67</f>
        <v>694663</v>
      </c>
      <c r="AU69" s="49"/>
      <c r="AV69" s="49"/>
      <c r="AW69" s="49"/>
      <c r="AX69" s="49"/>
      <c r="AY69" s="49"/>
      <c r="AZ69" s="49"/>
      <c r="BA69" s="49"/>
      <c r="BB69" s="49"/>
      <c r="BC69" s="49"/>
      <c r="BD69" s="49">
        <f>BD67</f>
        <v>2648240</v>
      </c>
      <c r="BE69" s="49"/>
      <c r="BF69" s="49">
        <f>BF67</f>
        <v>1688272.3088000002</v>
      </c>
      <c r="BG69" s="49"/>
      <c r="BH69" s="49"/>
      <c r="BI69" s="49"/>
      <c r="BJ69" s="49"/>
      <c r="BK69" s="49"/>
      <c r="BL69" s="49"/>
      <c r="BM69" s="49"/>
      <c r="BN69" s="49">
        <f>BN67</f>
        <v>1339114.6499999999</v>
      </c>
      <c r="BO69" s="49">
        <f>BO67</f>
        <v>1417036.4</v>
      </c>
      <c r="BP69" s="49"/>
      <c r="BQ69" s="49"/>
      <c r="BR69" s="49"/>
      <c r="BS69" s="49"/>
      <c r="BT69" s="49"/>
      <c r="BU69" s="49"/>
      <c r="BV69" s="49"/>
      <c r="BW69" s="49"/>
      <c r="BX69" s="53">
        <f>BX67</f>
        <v>1037219.5133400001</v>
      </c>
      <c r="BY69" s="53"/>
      <c r="BZ69" s="53"/>
      <c r="CA69" s="53">
        <f>CA67</f>
        <v>830387</v>
      </c>
      <c r="CB69" s="53">
        <f>CB67</f>
        <v>210000</v>
      </c>
      <c r="CC69" s="53">
        <f>CC67</f>
        <v>986427.7</v>
      </c>
      <c r="CD69" s="53">
        <f>CD67</f>
        <v>576000</v>
      </c>
      <c r="CE69" s="53" t="e">
        <f>CE67</f>
        <v>#REF!</v>
      </c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4" t="e">
        <f>SUM(B69:CK69)</f>
        <v>#REF!</v>
      </c>
      <c r="CR69" s="55" t="e">
        <f>CQ69/CQ67</f>
        <v>#REF!</v>
      </c>
    </row>
    <row r="70" spans="1:96" x14ac:dyDescent="0.35">
      <c r="A70" s="49" t="s">
        <v>346</v>
      </c>
      <c r="B70" s="49">
        <f>B69*(1-20%)</f>
        <v>3102320.5439999998</v>
      </c>
      <c r="C70" s="49">
        <f>C69*(1-20%)</f>
        <v>1658348.1600000001</v>
      </c>
      <c r="D70" s="49">
        <f>D69*(1-20%)</f>
        <v>11089105.887440002</v>
      </c>
      <c r="E70" s="52"/>
      <c r="F70" s="49">
        <f>F69*(1-20%)</f>
        <v>759384</v>
      </c>
      <c r="G70" s="49"/>
      <c r="H70" s="49"/>
      <c r="I70" s="49"/>
      <c r="J70" s="49"/>
      <c r="K70" s="49"/>
      <c r="L70" s="49"/>
      <c r="M70" s="49"/>
      <c r="N70" s="49">
        <f>N69*(1-20%)</f>
        <v>453720</v>
      </c>
      <c r="O70" s="49">
        <f>O69*(1-20%)</f>
        <v>810502.76</v>
      </c>
      <c r="P70" s="49">
        <f>P69*(1-20%)</f>
        <v>2599473.2000000002</v>
      </c>
      <c r="Q70" s="49"/>
      <c r="R70" s="49"/>
      <c r="S70" s="49"/>
      <c r="T70" s="49"/>
      <c r="U70" s="49"/>
      <c r="V70" s="49"/>
      <c r="W70" s="49"/>
      <c r="X70" s="49"/>
      <c r="Y70" s="49"/>
      <c r="Z70" s="49">
        <f>Z69*(1-20%)</f>
        <v>186043.2</v>
      </c>
      <c r="AA70" s="49"/>
      <c r="AB70" s="49"/>
      <c r="AC70" s="49"/>
      <c r="AD70" s="49">
        <f>AD69*(1-20%)</f>
        <v>777997.60000000009</v>
      </c>
      <c r="AE70" s="49">
        <f>AE69*(1-20%)</f>
        <v>604800</v>
      </c>
      <c r="AF70" s="49">
        <f>AF69*(1-20%)</f>
        <v>2678558.4000000004</v>
      </c>
      <c r="AG70" s="49"/>
      <c r="AH70" s="49">
        <f>AH69*(1-20%)</f>
        <v>231768.19200000004</v>
      </c>
      <c r="AI70" s="49">
        <f>AI69*(1-20%)</f>
        <v>1233303.2</v>
      </c>
      <c r="AJ70" s="49"/>
      <c r="AK70" s="49">
        <f>AK69*(1-20%)</f>
        <v>1062401.0399999998</v>
      </c>
      <c r="AL70" s="49">
        <f>AL69*(1-20%)</f>
        <v>242980.32000000007</v>
      </c>
      <c r="AM70" s="49"/>
      <c r="AN70" s="49"/>
      <c r="AO70" s="49"/>
      <c r="AP70" s="49"/>
      <c r="AQ70" s="49"/>
      <c r="AR70" s="49">
        <f>AR69*(1-20%)</f>
        <v>629608</v>
      </c>
      <c r="AS70" s="49"/>
      <c r="AT70" s="49">
        <f>AT69*(1-20%)</f>
        <v>555730.4</v>
      </c>
      <c r="AU70" s="49"/>
      <c r="AV70" s="49"/>
      <c r="AW70" s="49"/>
      <c r="AX70" s="49"/>
      <c r="AY70" s="49"/>
      <c r="AZ70" s="49"/>
      <c r="BA70" s="49"/>
      <c r="BB70" s="49"/>
      <c r="BC70" s="49"/>
      <c r="BD70" s="49">
        <f>BD69*(1-20%)</f>
        <v>2118592</v>
      </c>
      <c r="BE70" s="49"/>
      <c r="BF70" s="49">
        <f>BF69*(1-20%)</f>
        <v>1350617.8470400004</v>
      </c>
      <c r="BG70" s="49"/>
      <c r="BH70" s="49"/>
      <c r="BI70" s="49"/>
      <c r="BJ70" s="49"/>
      <c r="BK70" s="49"/>
      <c r="BL70" s="49"/>
      <c r="BM70" s="49"/>
      <c r="BN70" s="49">
        <f>BN69*(1-20%)</f>
        <v>1071291.72</v>
      </c>
      <c r="BO70" s="49">
        <f>BO69*(1-20%)</f>
        <v>1133629.1199999999</v>
      </c>
      <c r="BP70" s="49"/>
      <c r="BQ70" s="49"/>
      <c r="BR70" s="49"/>
      <c r="BS70" s="49"/>
      <c r="BT70" s="49"/>
      <c r="BU70" s="49"/>
      <c r="BV70" s="49"/>
      <c r="BW70" s="49"/>
      <c r="BX70" s="49">
        <f>BX69*(1-20%)</f>
        <v>829775.6106720001</v>
      </c>
      <c r="BY70" s="53"/>
      <c r="BZ70" s="53"/>
      <c r="CA70" s="49">
        <f>CA69*(1-20%)</f>
        <v>664309.60000000009</v>
      </c>
      <c r="CB70" s="49">
        <f>CB69*(1-20%)</f>
        <v>168000</v>
      </c>
      <c r="CC70" s="49">
        <f>CC69*(1-20%)</f>
        <v>789142.16</v>
      </c>
      <c r="CD70" s="49">
        <f>CD69*(1-20%)</f>
        <v>460800</v>
      </c>
      <c r="CE70" s="49" t="e">
        <f>CE69*(1-20%)</f>
        <v>#REF!</v>
      </c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4" t="e">
        <f>SUM(B70:CK70)</f>
        <v>#REF!</v>
      </c>
      <c r="CR70" s="14" t="s">
        <v>348</v>
      </c>
    </row>
    <row r="71" spans="1:96" x14ac:dyDescent="0.35">
      <c r="A71" s="67" t="s">
        <v>354</v>
      </c>
    </row>
    <row r="73" spans="1:96" x14ac:dyDescent="0.35">
      <c r="A73" s="41" t="s">
        <v>349</v>
      </c>
    </row>
    <row r="74" spans="1:96" x14ac:dyDescent="0.35">
      <c r="A74" s="34" t="s">
        <v>350</v>
      </c>
    </row>
    <row r="75" spans="1:96" x14ac:dyDescent="0.35">
      <c r="A75" s="65" t="s">
        <v>351</v>
      </c>
    </row>
    <row r="76" spans="1:96" x14ac:dyDescent="0.35">
      <c r="A76" s="31" t="s">
        <v>338</v>
      </c>
    </row>
  </sheetData>
  <pageMargins left="0.51181102362204722" right="0.51181102362204722" top="0.78740157480314965" bottom="0.78740157480314965" header="0.31496062992125984" footer="0.31496062992125984"/>
  <pageSetup paperSize="9" orientation="landscape" horizontalDpi="300" verticalDpi="300" r:id="rId1"/>
  <headerFooter>
    <oddHeader xml:space="preserve">&amp;LPROJETO OOH &amp;RBOTICÁRIO </oddHeader>
    <oddFooter>&amp;CALMAP BBDO 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4121-1B0E-4FA4-8A17-C3B9B449B075}">
  <sheetPr>
    <tabColor rgb="FF92D050"/>
    <pageSetUpPr fitToPage="1"/>
  </sheetPr>
  <dimension ref="A1:AK244"/>
  <sheetViews>
    <sheetView topLeftCell="A31" zoomScale="91" zoomScaleNormal="91" workbookViewId="0">
      <selection activeCell="D78" sqref="D78"/>
    </sheetView>
  </sheetViews>
  <sheetFormatPr defaultRowHeight="14.5" x14ac:dyDescent="0.35"/>
  <cols>
    <col min="1" max="1" width="40.08984375" customWidth="1"/>
    <col min="2" max="2" width="24.26953125" style="1" customWidth="1"/>
    <col min="3" max="3" width="15.54296875" style="1" customWidth="1"/>
    <col min="4" max="4" width="36.1796875" style="1" customWidth="1"/>
    <col min="5" max="5" width="24.26953125" style="1" customWidth="1"/>
    <col min="6" max="6" width="21.08984375" style="2" customWidth="1"/>
    <col min="7" max="7" width="19.81640625" style="1" customWidth="1"/>
    <col min="8" max="8" width="24.81640625" style="1" customWidth="1"/>
    <col min="9" max="9" width="5.81640625" customWidth="1"/>
    <col min="10" max="10" width="5.7265625" customWidth="1"/>
    <col min="11" max="11" width="5.26953125" customWidth="1"/>
    <col min="12" max="12" width="5.7265625" customWidth="1"/>
    <col min="13" max="13" width="8.7265625" style="1" customWidth="1"/>
    <col min="14" max="14" width="20.54296875" style="145" customWidth="1"/>
    <col min="15" max="15" width="13.7265625" style="3" customWidth="1"/>
    <col min="16" max="16" width="20.453125" style="145" customWidth="1"/>
    <col min="17" max="17" width="19.1796875" style="145" customWidth="1"/>
    <col min="18" max="18" width="13.81640625" style="3" customWidth="1"/>
    <col min="19" max="19" width="19" style="145" customWidth="1"/>
    <col min="20" max="20" width="13.26953125" style="157" customWidth="1"/>
    <col min="21" max="23" width="12.453125" customWidth="1"/>
    <col min="24" max="24" width="14.81640625" customWidth="1"/>
    <col min="25" max="25" width="13.1796875" customWidth="1"/>
    <col min="26" max="26" width="14.453125" customWidth="1"/>
    <col min="27" max="27" width="34.453125" hidden="1" customWidth="1"/>
    <col min="28" max="37" width="15.26953125" customWidth="1"/>
  </cols>
  <sheetData>
    <row r="1" spans="1:9" ht="21" x14ac:dyDescent="0.5">
      <c r="A1" s="138" t="str">
        <f>[13]BASE!A2</f>
        <v>ESTUDO BELEM</v>
      </c>
    </row>
    <row r="2" spans="1:9" x14ac:dyDescent="0.35">
      <c r="A2" t="s">
        <v>503</v>
      </c>
    </row>
    <row r="3" spans="1:9" ht="17.5" customHeight="1" x14ac:dyDescent="0.35">
      <c r="A3" s="139"/>
      <c r="B3" s="140"/>
    </row>
    <row r="4" spans="1:9" ht="14.15" customHeight="1" x14ac:dyDescent="0.35"/>
    <row r="5" spans="1:9" x14ac:dyDescent="0.35">
      <c r="B5" s="141"/>
    </row>
    <row r="6" spans="1:9" x14ac:dyDescent="0.35">
      <c r="B6" s="142"/>
      <c r="C6" s="143"/>
      <c r="F6" s="144"/>
      <c r="G6" s="144"/>
      <c r="H6" s="144"/>
      <c r="I6" s="145"/>
    </row>
    <row r="7" spans="1:9" x14ac:dyDescent="0.35">
      <c r="A7" s="146" t="s">
        <v>504</v>
      </c>
      <c r="B7" s="147">
        <v>1641632.76</v>
      </c>
      <c r="C7" s="148"/>
      <c r="F7" s="144"/>
      <c r="G7" s="144"/>
      <c r="H7" s="144"/>
      <c r="I7" s="145"/>
    </row>
    <row r="8" spans="1:9" x14ac:dyDescent="0.35">
      <c r="A8" s="146" t="s">
        <v>505</v>
      </c>
      <c r="B8" s="147">
        <v>2328715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">
        <v>506</v>
      </c>
      <c r="B10" s="150">
        <v>3295226.4750000001</v>
      </c>
      <c r="C10" s="151"/>
      <c r="F10" s="144"/>
      <c r="G10" s="144"/>
      <c r="H10" s="144"/>
      <c r="I10" s="145"/>
    </row>
    <row r="11" spans="1:9" ht="14.15" customHeight="1" x14ac:dyDescent="0.35">
      <c r="A11" s="146" t="s">
        <v>507</v>
      </c>
      <c r="B11" s="147">
        <v>4453008.75</v>
      </c>
      <c r="C11" s="3"/>
      <c r="F11" s="144"/>
      <c r="G11" s="144"/>
      <c r="H11" s="144"/>
      <c r="I11" s="145"/>
    </row>
    <row r="12" spans="1:9" x14ac:dyDescent="0.35"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513</v>
      </c>
      <c r="B16" s="154" t="s">
        <v>514</v>
      </c>
      <c r="C16" s="155">
        <v>0.37</v>
      </c>
      <c r="D16" s="156">
        <v>1219233.79575</v>
      </c>
      <c r="E16" s="156">
        <v>406411.26525</v>
      </c>
      <c r="F16" s="144"/>
      <c r="G16" s="144"/>
      <c r="H16" s="144"/>
      <c r="I16" s="145"/>
    </row>
    <row r="17" spans="1:37" x14ac:dyDescent="0.35">
      <c r="A17" s="153" t="s">
        <v>515</v>
      </c>
      <c r="B17" s="154" t="s">
        <v>516</v>
      </c>
      <c r="C17" s="155">
        <v>0.4</v>
      </c>
      <c r="D17" s="156">
        <v>1318090.5900000001</v>
      </c>
      <c r="E17" s="156">
        <v>329522.64750000002</v>
      </c>
      <c r="F17" s="144"/>
      <c r="G17" s="144"/>
      <c r="H17" s="144"/>
      <c r="I17" s="145"/>
    </row>
    <row r="18" spans="1:37" x14ac:dyDescent="0.35">
      <c r="A18" s="153" t="s">
        <v>517</v>
      </c>
      <c r="B18" s="154">
        <v>3</v>
      </c>
      <c r="C18" s="155">
        <v>0.23</v>
      </c>
      <c r="D18" s="156">
        <v>757902.08925000008</v>
      </c>
      <c r="E18" s="156">
        <v>189475.52231250002</v>
      </c>
      <c r="F18" s="144"/>
      <c r="G18" s="144"/>
      <c r="H18" s="144"/>
      <c r="I18" s="145"/>
    </row>
    <row r="19" spans="1:37" x14ac:dyDescent="0.35">
      <c r="B19" s="1" t="s">
        <v>518</v>
      </c>
      <c r="C19" s="3">
        <v>1</v>
      </c>
      <c r="D19" s="158"/>
      <c r="F19" s="144"/>
      <c r="G19" s="144"/>
      <c r="H19" s="144"/>
      <c r="I19" s="145"/>
    </row>
    <row r="20" spans="1:37" x14ac:dyDescent="0.35">
      <c r="C20" s="3"/>
      <c r="D20" s="158"/>
      <c r="F20" s="144"/>
      <c r="G20" s="144"/>
      <c r="H20" s="144"/>
      <c r="I20" s="145"/>
    </row>
    <row r="21" spans="1:37" x14ac:dyDescent="0.35">
      <c r="A21" s="159" t="s">
        <v>519</v>
      </c>
      <c r="B21" s="160">
        <v>584877</v>
      </c>
      <c r="F21" s="144"/>
      <c r="G21" s="144"/>
      <c r="H21" s="144"/>
      <c r="I21" s="145"/>
    </row>
    <row r="22" spans="1:37" x14ac:dyDescent="0.35">
      <c r="A22" s="159" t="s">
        <v>520</v>
      </c>
      <c r="B22" s="160">
        <v>1103403</v>
      </c>
      <c r="F22" s="144"/>
      <c r="G22" s="144"/>
      <c r="H22" s="144"/>
      <c r="I22" s="145"/>
    </row>
    <row r="23" spans="1:37" x14ac:dyDescent="0.35">
      <c r="Q23" s="161"/>
    </row>
    <row r="24" spans="1:37" ht="21.5" customHeight="1" x14ac:dyDescent="0.35">
      <c r="E24" s="1" t="s">
        <v>521</v>
      </c>
      <c r="F24" s="2" t="s">
        <v>522</v>
      </c>
      <c r="H24" s="1" t="s">
        <v>523</v>
      </c>
      <c r="J24" s="2264">
        <v>0.73</v>
      </c>
      <c r="K24" s="2265"/>
      <c r="L24" s="2265"/>
    </row>
    <row r="25" spans="1:37" ht="19.5" customHeight="1" x14ac:dyDescent="0.35">
      <c r="E25" s="1" t="s">
        <v>524</v>
      </c>
      <c r="F25" s="2" t="s">
        <v>525</v>
      </c>
      <c r="H25" s="1" t="s">
        <v>524</v>
      </c>
      <c r="J25" s="2266">
        <v>42</v>
      </c>
      <c r="K25" s="2266"/>
      <c r="L25" s="2266"/>
    </row>
    <row r="26" spans="1:37" x14ac:dyDescent="0.35">
      <c r="A26" s="139"/>
      <c r="E26" s="1" t="s">
        <v>526</v>
      </c>
      <c r="F26" s="2" t="s">
        <v>527</v>
      </c>
      <c r="H26" s="1" t="s">
        <v>526</v>
      </c>
      <c r="J26" s="2267">
        <v>3042</v>
      </c>
      <c r="K26" s="2267"/>
      <c r="L26" s="2267"/>
      <c r="P26" s="161"/>
    </row>
    <row r="27" spans="1:37" x14ac:dyDescent="0.35">
      <c r="E27" s="1" t="s">
        <v>528</v>
      </c>
      <c r="F27" s="2" t="s">
        <v>529</v>
      </c>
      <c r="H27" s="1" t="s">
        <v>528</v>
      </c>
      <c r="J27" s="2267">
        <v>17791934</v>
      </c>
      <c r="K27" s="2267"/>
      <c r="L27" s="2267"/>
      <c r="O27" s="144"/>
      <c r="S27" s="162"/>
    </row>
    <row r="28" spans="1:37" x14ac:dyDescent="0.35">
      <c r="O28" s="144"/>
      <c r="P28" s="163"/>
    </row>
    <row r="29" spans="1:37" ht="18.5" x14ac:dyDescent="0.45">
      <c r="A29" s="164" t="s">
        <v>530</v>
      </c>
      <c r="O29" s="165"/>
      <c r="R29" s="144"/>
    </row>
    <row r="30" spans="1:37" ht="15" thickBot="1" x14ac:dyDescent="0.4">
      <c r="S30" s="166"/>
    </row>
    <row r="31" spans="1:37" ht="29.5" customHeight="1" thickBot="1" x14ac:dyDescent="0.4">
      <c r="A31" s="2268" t="s">
        <v>531</v>
      </c>
      <c r="B31" s="2269"/>
      <c r="C31" s="2269"/>
      <c r="D31" s="2269"/>
      <c r="E31" s="2269"/>
      <c r="F31" s="2269"/>
      <c r="G31" s="2269"/>
      <c r="H31" s="2269"/>
      <c r="I31" s="2269"/>
      <c r="J31" s="2269"/>
      <c r="K31" s="2269"/>
      <c r="L31" s="2269"/>
      <c r="M31" s="2269"/>
      <c r="N31" s="2269"/>
      <c r="O31" s="2269"/>
      <c r="P31" s="2269"/>
      <c r="Q31" s="2269"/>
      <c r="R31" s="2270"/>
      <c r="S31" s="2271" t="s">
        <v>532</v>
      </c>
      <c r="T31" s="2272"/>
      <c r="U31" s="2272"/>
      <c r="V31" s="2272"/>
      <c r="W31" s="2272"/>
      <c r="X31" s="2272"/>
      <c r="Y31" s="2272"/>
      <c r="Z31" s="2272"/>
      <c r="AA31" s="2272"/>
      <c r="AB31" s="2272"/>
      <c r="AC31" s="2272"/>
      <c r="AD31" s="2272"/>
      <c r="AE31" s="2272"/>
      <c r="AF31" s="2272"/>
      <c r="AG31" s="2272"/>
      <c r="AH31" s="2272"/>
      <c r="AI31" s="2272"/>
      <c r="AJ31" s="2272"/>
      <c r="AK31" s="2273"/>
    </row>
    <row r="32" spans="1:37" s="171" customFormat="1" ht="16" x14ac:dyDescent="0.4">
      <c r="A32" s="2285" t="s">
        <v>533</v>
      </c>
      <c r="B32" s="2287" t="s">
        <v>534</v>
      </c>
      <c r="C32" s="2287" t="s">
        <v>535</v>
      </c>
      <c r="D32" s="2287" t="s">
        <v>536</v>
      </c>
      <c r="E32" s="2287" t="s">
        <v>537</v>
      </c>
      <c r="F32" s="2289" t="s">
        <v>538</v>
      </c>
      <c r="G32" s="2287" t="s">
        <v>539</v>
      </c>
      <c r="H32" s="2287" t="s">
        <v>540</v>
      </c>
      <c r="I32" s="2294" t="s">
        <v>541</v>
      </c>
      <c r="J32" s="2294"/>
      <c r="K32" s="2294"/>
      <c r="L32" s="2294"/>
      <c r="M32" s="167" t="s">
        <v>542</v>
      </c>
      <c r="N32" s="168" t="s">
        <v>543</v>
      </c>
      <c r="O32" s="169" t="s">
        <v>544</v>
      </c>
      <c r="P32" s="168" t="s">
        <v>543</v>
      </c>
      <c r="Q32" s="168" t="s">
        <v>545</v>
      </c>
      <c r="R32" s="2295" t="s">
        <v>546</v>
      </c>
      <c r="S32" s="170" t="s">
        <v>547</v>
      </c>
      <c r="T32" s="2297" t="s">
        <v>548</v>
      </c>
      <c r="U32" s="2298"/>
      <c r="V32" s="2298"/>
      <c r="W32" s="2298"/>
      <c r="X32" s="2299"/>
      <c r="Y32" s="2274" t="s">
        <v>549</v>
      </c>
      <c r="Z32" s="2276"/>
      <c r="AB32" s="2274" t="s">
        <v>550</v>
      </c>
      <c r="AC32" s="2275"/>
      <c r="AD32" s="2275"/>
      <c r="AE32" s="2275"/>
      <c r="AF32" s="2275"/>
      <c r="AG32" s="2275"/>
      <c r="AH32" s="2275"/>
      <c r="AI32" s="2275"/>
      <c r="AJ32" s="2275"/>
      <c r="AK32" s="2276"/>
    </row>
    <row r="33" spans="1:37" s="171" customFormat="1" ht="16.5" thickBot="1" x14ac:dyDescent="0.45">
      <c r="A33" s="2286"/>
      <c r="B33" s="2288"/>
      <c r="C33" s="2288"/>
      <c r="D33" s="2288"/>
      <c r="E33" s="2288"/>
      <c r="F33" s="2290"/>
      <c r="G33" s="2288"/>
      <c r="H33" s="2288"/>
      <c r="I33" s="172" t="s">
        <v>551</v>
      </c>
      <c r="J33" s="172" t="s">
        <v>552</v>
      </c>
      <c r="K33" s="172" t="s">
        <v>553</v>
      </c>
      <c r="L33" s="172" t="s">
        <v>554</v>
      </c>
      <c r="M33" s="173" t="s">
        <v>555</v>
      </c>
      <c r="N33" s="174" t="s">
        <v>556</v>
      </c>
      <c r="O33" s="175" t="s">
        <v>557</v>
      </c>
      <c r="P33" s="174" t="s">
        <v>558</v>
      </c>
      <c r="Q33" s="174" t="s">
        <v>558</v>
      </c>
      <c r="R33" s="2296"/>
      <c r="S33" s="176" t="s">
        <v>559</v>
      </c>
      <c r="T33" s="2300"/>
      <c r="U33" s="2301"/>
      <c r="V33" s="2301"/>
      <c r="W33" s="2301"/>
      <c r="X33" s="2302"/>
      <c r="Y33" s="2277"/>
      <c r="Z33" s="2279"/>
      <c r="AB33" s="2277"/>
      <c r="AC33" s="2278"/>
      <c r="AD33" s="2278"/>
      <c r="AE33" s="2278"/>
      <c r="AF33" s="2278"/>
      <c r="AG33" s="2278"/>
      <c r="AH33" s="2278"/>
      <c r="AI33" s="2278"/>
      <c r="AJ33" s="2278"/>
      <c r="AK33" s="2279"/>
    </row>
    <row r="34" spans="1:37" s="184" customFormat="1" ht="19" thickBot="1" x14ac:dyDescent="0.5">
      <c r="A34" s="2280" t="s">
        <v>560</v>
      </c>
      <c r="B34" s="2281"/>
      <c r="C34" s="2281"/>
      <c r="D34" s="2281"/>
      <c r="E34" s="2281"/>
      <c r="F34" s="2281"/>
      <c r="G34" s="2281"/>
      <c r="H34" s="2281"/>
      <c r="I34" s="2281"/>
      <c r="J34" s="2281"/>
      <c r="K34" s="2281"/>
      <c r="L34" s="2281"/>
      <c r="M34" s="2281"/>
      <c r="N34" s="2281"/>
      <c r="O34" s="2281"/>
      <c r="P34" s="2281"/>
      <c r="Q34" s="2281"/>
      <c r="R34" s="2281"/>
      <c r="S34" s="177"/>
      <c r="T34" s="178" t="s">
        <v>561</v>
      </c>
      <c r="U34" s="179" t="s">
        <v>38</v>
      </c>
      <c r="V34" s="179" t="s">
        <v>562</v>
      </c>
      <c r="W34" s="179" t="s">
        <v>563</v>
      </c>
      <c r="X34" s="180" t="s">
        <v>564</v>
      </c>
      <c r="Y34" s="181" t="s">
        <v>565</v>
      </c>
      <c r="Z34" s="182" t="s">
        <v>566</v>
      </c>
      <c r="AA34" s="183"/>
      <c r="AB34" s="181" t="s">
        <v>27</v>
      </c>
      <c r="AC34" s="179" t="s">
        <v>39</v>
      </c>
      <c r="AD34" s="179" t="s">
        <v>40</v>
      </c>
      <c r="AE34" s="179" t="s">
        <v>41</v>
      </c>
      <c r="AF34" s="179" t="s">
        <v>42</v>
      </c>
      <c r="AG34" s="179" t="s">
        <v>43</v>
      </c>
      <c r="AH34" s="179" t="s">
        <v>44</v>
      </c>
      <c r="AI34" s="179" t="s">
        <v>45</v>
      </c>
      <c r="AJ34" s="179" t="s">
        <v>46</v>
      </c>
      <c r="AK34" s="182" t="s">
        <v>31</v>
      </c>
    </row>
    <row r="35" spans="1:37" x14ac:dyDescent="0.35">
      <c r="A35" s="185"/>
      <c r="B35" s="186"/>
      <c r="C35" s="186"/>
      <c r="D35" s="186"/>
      <c r="E35" s="186"/>
      <c r="F35" s="187"/>
      <c r="G35" s="186"/>
      <c r="H35" s="186"/>
      <c r="I35" s="188"/>
      <c r="J35" s="189"/>
      <c r="K35" s="189"/>
      <c r="L35" s="190"/>
      <c r="M35" s="191"/>
      <c r="N35" s="192"/>
      <c r="O35" s="193"/>
      <c r="P35" s="192"/>
      <c r="Q35" s="192"/>
      <c r="R35" s="194"/>
      <c r="S35" s="195"/>
      <c r="T35" s="196"/>
      <c r="Y35" s="197"/>
      <c r="Z35" s="198"/>
      <c r="AB35" s="199"/>
      <c r="AC35" s="200"/>
      <c r="AD35" s="200"/>
      <c r="AE35" s="200"/>
      <c r="AF35" s="200"/>
      <c r="AG35" s="200"/>
      <c r="AH35" s="200"/>
      <c r="AI35" s="200"/>
      <c r="AJ35" s="200"/>
      <c r="AK35" s="201"/>
    </row>
    <row r="36" spans="1:37" x14ac:dyDescent="0.35">
      <c r="A36" s="202" t="s">
        <v>567</v>
      </c>
      <c r="B36" s="203" t="s">
        <v>47</v>
      </c>
      <c r="C36" s="203" t="s">
        <v>568</v>
      </c>
      <c r="D36" s="203" t="s">
        <v>48</v>
      </c>
      <c r="E36" s="203" t="s">
        <v>569</v>
      </c>
      <c r="F36" s="204" t="s">
        <v>570</v>
      </c>
      <c r="G36" s="203">
        <v>1</v>
      </c>
      <c r="H36" s="203" t="s">
        <v>49</v>
      </c>
      <c r="I36" s="205">
        <v>1</v>
      </c>
      <c r="J36" s="206"/>
      <c r="K36" s="207">
        <v>1</v>
      </c>
      <c r="L36" s="208"/>
      <c r="M36" s="209">
        <v>1</v>
      </c>
      <c r="N36" s="210">
        <v>5929</v>
      </c>
      <c r="O36" s="211">
        <v>0.6</v>
      </c>
      <c r="P36" s="212">
        <f>N36*(1-O36)</f>
        <v>2371.6</v>
      </c>
      <c r="Q36" s="212">
        <f t="shared" ref="Q36:Q51" si="0">P36*M36*G36</f>
        <v>2371.6</v>
      </c>
      <c r="R36" s="213">
        <f t="shared" ref="R36:R51" si="1">Q36/$Q$59</f>
        <v>5.8381117292756607E-3</v>
      </c>
      <c r="S36" s="214">
        <f t="shared" ref="S36:S51" si="2">Q36*2</f>
        <v>4743.2</v>
      </c>
      <c r="T36" s="196">
        <f t="shared" ref="T36:T50" si="3">S36</f>
        <v>4743.2</v>
      </c>
      <c r="U36" s="215"/>
      <c r="V36" s="215"/>
      <c r="W36" s="215"/>
      <c r="X36" s="215"/>
      <c r="Y36" s="216"/>
      <c r="Z36" s="217">
        <f>S36</f>
        <v>4743.2</v>
      </c>
      <c r="AB36" s="216">
        <f>S36</f>
        <v>4743.2</v>
      </c>
      <c r="AC36" s="218"/>
      <c r="AD36" s="218"/>
      <c r="AE36" s="218"/>
      <c r="AF36" s="218"/>
      <c r="AG36" s="218"/>
      <c r="AH36" s="218"/>
      <c r="AI36" s="218"/>
      <c r="AJ36" s="218"/>
      <c r="AK36" s="198"/>
    </row>
    <row r="37" spans="1:37" x14ac:dyDescent="0.35">
      <c r="A37" s="202" t="s">
        <v>567</v>
      </c>
      <c r="B37" s="203" t="s">
        <v>50</v>
      </c>
      <c r="C37" s="203" t="s">
        <v>568</v>
      </c>
      <c r="D37" s="203" t="s">
        <v>48</v>
      </c>
      <c r="E37" s="203" t="s">
        <v>569</v>
      </c>
      <c r="F37" s="204" t="s">
        <v>570</v>
      </c>
      <c r="G37" s="203">
        <v>1</v>
      </c>
      <c r="H37" s="203" t="s">
        <v>51</v>
      </c>
      <c r="I37" s="2282">
        <v>1</v>
      </c>
      <c r="J37" s="2283"/>
      <c r="K37" s="2283"/>
      <c r="L37" s="2284"/>
      <c r="M37" s="209">
        <v>1</v>
      </c>
      <c r="N37" s="212">
        <v>27024.15</v>
      </c>
      <c r="O37" s="219">
        <v>0.75</v>
      </c>
      <c r="P37" s="212">
        <f>N37*(1-O37)</f>
        <v>6756.0375000000004</v>
      </c>
      <c r="Q37" s="212">
        <f t="shared" si="0"/>
        <v>6756.0375000000004</v>
      </c>
      <c r="R37" s="213">
        <f t="shared" si="1"/>
        <v>1.6631178011543353E-2</v>
      </c>
      <c r="S37" s="214">
        <f t="shared" si="2"/>
        <v>13512.075000000001</v>
      </c>
      <c r="T37" s="196">
        <f t="shared" si="3"/>
        <v>13512.075000000001</v>
      </c>
      <c r="U37" s="215"/>
      <c r="Y37" s="216"/>
      <c r="Z37" s="217">
        <f>S37</f>
        <v>13512.075000000001</v>
      </c>
      <c r="AB37" s="197"/>
      <c r="AC37" s="220">
        <f>S37</f>
        <v>13512.075000000001</v>
      </c>
      <c r="AD37" s="218"/>
      <c r="AE37" s="218"/>
      <c r="AF37" s="218"/>
      <c r="AG37" s="218"/>
      <c r="AH37" s="218"/>
      <c r="AI37" s="218"/>
      <c r="AJ37" s="218"/>
      <c r="AK37" s="198"/>
    </row>
    <row r="38" spans="1:37" x14ac:dyDescent="0.35">
      <c r="A38" s="202" t="s">
        <v>567</v>
      </c>
      <c r="B38" s="203" t="s">
        <v>52</v>
      </c>
      <c r="C38" s="203" t="s">
        <v>568</v>
      </c>
      <c r="D38" s="203" t="s">
        <v>48</v>
      </c>
      <c r="E38" s="203" t="s">
        <v>569</v>
      </c>
      <c r="F38" s="204" t="s">
        <v>570</v>
      </c>
      <c r="G38" s="203">
        <v>1</v>
      </c>
      <c r="H38" s="203" t="s">
        <v>51</v>
      </c>
      <c r="I38" s="2282">
        <v>1</v>
      </c>
      <c r="J38" s="2283"/>
      <c r="K38" s="2283"/>
      <c r="L38" s="2284"/>
      <c r="M38" s="209">
        <v>1</v>
      </c>
      <c r="N38" s="212">
        <v>7000</v>
      </c>
      <c r="O38" s="219">
        <v>0.1</v>
      </c>
      <c r="P38" s="212">
        <f t="shared" ref="P38:P51" si="4">N38*(1-O38)</f>
        <v>6300</v>
      </c>
      <c r="Q38" s="212">
        <f t="shared" si="0"/>
        <v>6300</v>
      </c>
      <c r="R38" s="213">
        <f t="shared" si="1"/>
        <v>1.5508561264309608E-2</v>
      </c>
      <c r="S38" s="214">
        <f t="shared" si="2"/>
        <v>12600</v>
      </c>
      <c r="T38" s="196">
        <f t="shared" si="3"/>
        <v>12600</v>
      </c>
      <c r="U38" s="215"/>
      <c r="Y38" s="216"/>
      <c r="Z38" s="217">
        <f>S38</f>
        <v>12600</v>
      </c>
      <c r="AB38" s="197"/>
      <c r="AC38" s="218"/>
      <c r="AD38" s="220">
        <f>S38</f>
        <v>12600</v>
      </c>
      <c r="AE38" s="218"/>
      <c r="AF38" s="218"/>
      <c r="AG38" s="218"/>
      <c r="AH38" s="218"/>
      <c r="AI38" s="218"/>
      <c r="AJ38" s="218"/>
      <c r="AK38" s="198"/>
    </row>
    <row r="39" spans="1:37" x14ac:dyDescent="0.35">
      <c r="A39" s="202" t="s">
        <v>567</v>
      </c>
      <c r="B39" s="203" t="s">
        <v>52</v>
      </c>
      <c r="C39" s="203" t="s">
        <v>568</v>
      </c>
      <c r="D39" s="203" t="s">
        <v>53</v>
      </c>
      <c r="E39" s="203" t="s">
        <v>571</v>
      </c>
      <c r="F39" s="204" t="s">
        <v>572</v>
      </c>
      <c r="G39" s="203">
        <v>1</v>
      </c>
      <c r="H39" s="203" t="s">
        <v>51</v>
      </c>
      <c r="I39" s="2291">
        <v>1</v>
      </c>
      <c r="J39" s="2292"/>
      <c r="K39" s="2292"/>
      <c r="L39" s="2293"/>
      <c r="M39" s="209">
        <v>1</v>
      </c>
      <c r="N39" s="212">
        <v>7500</v>
      </c>
      <c r="O39" s="219">
        <v>0.1</v>
      </c>
      <c r="P39" s="212">
        <f t="shared" si="4"/>
        <v>6750</v>
      </c>
      <c r="Q39" s="212">
        <f t="shared" si="0"/>
        <v>6750</v>
      </c>
      <c r="R39" s="224">
        <f t="shared" si="1"/>
        <v>1.6616315640331721E-2</v>
      </c>
      <c r="S39" s="214">
        <f t="shared" si="2"/>
        <v>13500</v>
      </c>
      <c r="T39" s="196">
        <f t="shared" si="3"/>
        <v>13500</v>
      </c>
      <c r="Y39" s="216">
        <f>S39</f>
        <v>13500</v>
      </c>
      <c r="Z39" s="217"/>
      <c r="AB39" s="197"/>
      <c r="AC39" s="218"/>
      <c r="AD39" s="220">
        <f>S39</f>
        <v>13500</v>
      </c>
      <c r="AE39" s="218"/>
      <c r="AF39" s="218"/>
      <c r="AG39" s="218"/>
      <c r="AH39" s="218"/>
      <c r="AI39" s="218"/>
      <c r="AJ39" s="218"/>
      <c r="AK39" s="198"/>
    </row>
    <row r="40" spans="1:37" x14ac:dyDescent="0.35">
      <c r="A40" s="202" t="s">
        <v>567</v>
      </c>
      <c r="B40" s="203" t="s">
        <v>52</v>
      </c>
      <c r="C40" s="203" t="s">
        <v>568</v>
      </c>
      <c r="D40" s="203" t="s">
        <v>54</v>
      </c>
      <c r="E40" s="203" t="s">
        <v>571</v>
      </c>
      <c r="F40" s="204" t="s">
        <v>573</v>
      </c>
      <c r="G40" s="203">
        <v>25</v>
      </c>
      <c r="H40" s="203" t="s">
        <v>51</v>
      </c>
      <c r="I40" s="2291">
        <v>25</v>
      </c>
      <c r="J40" s="2292"/>
      <c r="K40" s="225"/>
      <c r="L40" s="226"/>
      <c r="M40" s="209">
        <v>1</v>
      </c>
      <c r="N40" s="212">
        <v>2650</v>
      </c>
      <c r="O40" s="219">
        <v>0.1</v>
      </c>
      <c r="P40" s="212">
        <f t="shared" si="4"/>
        <v>2385</v>
      </c>
      <c r="Q40" s="212">
        <f t="shared" si="0"/>
        <v>59625</v>
      </c>
      <c r="R40" s="224">
        <f t="shared" si="1"/>
        <v>0.14677745482293023</v>
      </c>
      <c r="S40" s="214">
        <f t="shared" si="2"/>
        <v>119250</v>
      </c>
      <c r="T40" s="196">
        <f t="shared" si="3"/>
        <v>119250</v>
      </c>
      <c r="V40" s="215"/>
      <c r="Y40" s="227">
        <f>S40</f>
        <v>119250</v>
      </c>
      <c r="Z40" s="217"/>
      <c r="AB40" s="197"/>
      <c r="AC40" s="218"/>
      <c r="AD40" s="220">
        <f>S40</f>
        <v>119250</v>
      </c>
      <c r="AE40" s="218"/>
      <c r="AF40" s="218"/>
      <c r="AG40" s="218"/>
      <c r="AH40" s="218"/>
      <c r="AI40" s="218"/>
      <c r="AJ40" s="218"/>
      <c r="AK40" s="198"/>
    </row>
    <row r="41" spans="1:37" x14ac:dyDescent="0.35">
      <c r="A41" s="202" t="s">
        <v>567</v>
      </c>
      <c r="B41" s="203" t="s">
        <v>55</v>
      </c>
      <c r="C41" s="203" t="s">
        <v>568</v>
      </c>
      <c r="D41" s="203" t="s">
        <v>48</v>
      </c>
      <c r="E41" s="203" t="s">
        <v>569</v>
      </c>
      <c r="F41" s="204" t="s">
        <v>570</v>
      </c>
      <c r="G41" s="203">
        <v>1</v>
      </c>
      <c r="H41" s="203" t="s">
        <v>51</v>
      </c>
      <c r="I41" s="2282">
        <v>1</v>
      </c>
      <c r="J41" s="2283"/>
      <c r="K41" s="2283"/>
      <c r="L41" s="2284"/>
      <c r="M41" s="209">
        <v>1</v>
      </c>
      <c r="N41" s="212">
        <v>5593</v>
      </c>
      <c r="O41" s="219">
        <v>0.25</v>
      </c>
      <c r="P41" s="212">
        <f t="shared" si="4"/>
        <v>4194.75</v>
      </c>
      <c r="Q41" s="212">
        <f t="shared" si="0"/>
        <v>4194.75</v>
      </c>
      <c r="R41" s="213">
        <f t="shared" si="1"/>
        <v>1.0326117041819481E-2</v>
      </c>
      <c r="S41" s="214">
        <f t="shared" si="2"/>
        <v>8389.5</v>
      </c>
      <c r="T41" s="196">
        <f t="shared" si="3"/>
        <v>8389.5</v>
      </c>
      <c r="Y41" s="216"/>
      <c r="Z41" s="217">
        <f>S41</f>
        <v>8389.5</v>
      </c>
      <c r="AB41" s="197"/>
      <c r="AC41" s="218"/>
      <c r="AD41" s="218"/>
      <c r="AE41" s="220">
        <f>S41</f>
        <v>8389.5</v>
      </c>
      <c r="AF41" s="218"/>
      <c r="AG41" s="218"/>
      <c r="AH41" s="218"/>
      <c r="AI41" s="218"/>
      <c r="AJ41" s="218"/>
      <c r="AK41" s="198"/>
    </row>
    <row r="42" spans="1:37" x14ac:dyDescent="0.35">
      <c r="A42" s="202" t="s">
        <v>567</v>
      </c>
      <c r="B42" s="203" t="s">
        <v>55</v>
      </c>
      <c r="C42" s="203" t="s">
        <v>568</v>
      </c>
      <c r="D42" s="203" t="s">
        <v>53</v>
      </c>
      <c r="E42" s="203" t="s">
        <v>571</v>
      </c>
      <c r="F42" s="204" t="s">
        <v>572</v>
      </c>
      <c r="G42" s="203">
        <v>2</v>
      </c>
      <c r="H42" s="203" t="s">
        <v>51</v>
      </c>
      <c r="I42" s="2306">
        <v>2</v>
      </c>
      <c r="J42" s="2307"/>
      <c r="K42" s="2307"/>
      <c r="L42" s="2308"/>
      <c r="M42" s="209">
        <v>1</v>
      </c>
      <c r="N42" s="212">
        <f>(10000+6680)/2</f>
        <v>8340</v>
      </c>
      <c r="O42" s="219">
        <v>0.3</v>
      </c>
      <c r="P42" s="212">
        <f t="shared" si="4"/>
        <v>5838</v>
      </c>
      <c r="Q42" s="212">
        <f t="shared" si="0"/>
        <v>11676</v>
      </c>
      <c r="R42" s="224">
        <f t="shared" si="1"/>
        <v>2.8742533543187138E-2</v>
      </c>
      <c r="S42" s="214">
        <f t="shared" si="2"/>
        <v>23352</v>
      </c>
      <c r="T42" s="196">
        <f t="shared" si="3"/>
        <v>23352</v>
      </c>
      <c r="Y42" s="216">
        <f>S42</f>
        <v>23352</v>
      </c>
      <c r="Z42" s="217"/>
      <c r="AB42" s="197"/>
      <c r="AC42" s="218"/>
      <c r="AD42" s="218"/>
      <c r="AE42" s="220">
        <f t="shared" ref="AE42:AE43" si="5">S42</f>
        <v>23352</v>
      </c>
      <c r="AF42" s="218"/>
      <c r="AG42" s="218"/>
      <c r="AH42" s="218"/>
      <c r="AI42" s="218"/>
      <c r="AJ42" s="218"/>
      <c r="AK42" s="198"/>
    </row>
    <row r="43" spans="1:37" x14ac:dyDescent="0.35">
      <c r="A43" s="202" t="s">
        <v>567</v>
      </c>
      <c r="B43" s="203" t="s">
        <v>55</v>
      </c>
      <c r="C43" s="203" t="s">
        <v>568</v>
      </c>
      <c r="D43" s="203" t="s">
        <v>56</v>
      </c>
      <c r="E43" s="203" t="s">
        <v>571</v>
      </c>
      <c r="F43" s="204" t="s">
        <v>574</v>
      </c>
      <c r="G43" s="203">
        <v>3</v>
      </c>
      <c r="H43" s="203" t="s">
        <v>51</v>
      </c>
      <c r="I43" s="2291">
        <v>3</v>
      </c>
      <c r="J43" s="2292"/>
      <c r="K43" s="2292"/>
      <c r="L43" s="2293"/>
      <c r="M43" s="209">
        <v>1</v>
      </c>
      <c r="N43" s="212">
        <f>(13400+28000+16000)/3</f>
        <v>19133.333333333332</v>
      </c>
      <c r="O43" s="219">
        <v>0.25</v>
      </c>
      <c r="P43" s="212">
        <f t="shared" si="4"/>
        <v>14350</v>
      </c>
      <c r="Q43" s="212">
        <f t="shared" si="0"/>
        <v>43050</v>
      </c>
      <c r="R43" s="230">
        <f t="shared" si="1"/>
        <v>0.10597516863944899</v>
      </c>
      <c r="S43" s="214">
        <f t="shared" si="2"/>
        <v>86100</v>
      </c>
      <c r="T43" s="196">
        <f t="shared" si="3"/>
        <v>86100</v>
      </c>
      <c r="Y43" s="216">
        <f>S43</f>
        <v>86100</v>
      </c>
      <c r="Z43" s="217"/>
      <c r="AB43" s="197"/>
      <c r="AC43" s="218"/>
      <c r="AD43" s="218"/>
      <c r="AE43" s="220">
        <f t="shared" si="5"/>
        <v>86100</v>
      </c>
      <c r="AF43" s="218"/>
      <c r="AG43" s="218"/>
      <c r="AH43" s="218"/>
      <c r="AI43" s="218"/>
      <c r="AJ43" s="218"/>
      <c r="AK43" s="198"/>
    </row>
    <row r="44" spans="1:37" x14ac:dyDescent="0.35">
      <c r="A44" s="202" t="s">
        <v>567</v>
      </c>
      <c r="B44" s="203" t="s">
        <v>57</v>
      </c>
      <c r="C44" s="203" t="s">
        <v>568</v>
      </c>
      <c r="D44" s="203" t="s">
        <v>48</v>
      </c>
      <c r="E44" s="203" t="s">
        <v>569</v>
      </c>
      <c r="F44" s="204" t="s">
        <v>570</v>
      </c>
      <c r="G44" s="203">
        <v>1</v>
      </c>
      <c r="H44" s="203" t="s">
        <v>51</v>
      </c>
      <c r="I44" s="2282">
        <v>1</v>
      </c>
      <c r="J44" s="2283"/>
      <c r="K44" s="2283"/>
      <c r="L44" s="2284"/>
      <c r="M44" s="203">
        <v>1</v>
      </c>
      <c r="N44" s="212">
        <v>2362</v>
      </c>
      <c r="O44" s="219">
        <v>0.2</v>
      </c>
      <c r="P44" s="212">
        <f t="shared" si="4"/>
        <v>1889.6000000000001</v>
      </c>
      <c r="Q44" s="212">
        <f t="shared" si="0"/>
        <v>1889.6000000000001</v>
      </c>
      <c r="R44" s="213">
        <f t="shared" si="1"/>
        <v>4.6515837087364184E-3</v>
      </c>
      <c r="S44" s="214">
        <f t="shared" si="2"/>
        <v>3779.2000000000003</v>
      </c>
      <c r="T44" s="196">
        <f t="shared" si="3"/>
        <v>3779.2000000000003</v>
      </c>
      <c r="Y44" s="197"/>
      <c r="Z44" s="217">
        <f>S44</f>
        <v>3779.2000000000003</v>
      </c>
      <c r="AB44" s="197"/>
      <c r="AC44" s="218"/>
      <c r="AD44" s="218"/>
      <c r="AE44" s="218"/>
      <c r="AF44" s="220">
        <f>S44</f>
        <v>3779.2000000000003</v>
      </c>
      <c r="AG44" s="218"/>
      <c r="AH44" s="218"/>
      <c r="AI44" s="218"/>
      <c r="AJ44" s="218"/>
      <c r="AK44" s="198"/>
    </row>
    <row r="45" spans="1:37" x14ac:dyDescent="0.35">
      <c r="A45" s="202" t="s">
        <v>567</v>
      </c>
      <c r="B45" s="203" t="s">
        <v>57</v>
      </c>
      <c r="C45" s="203" t="s">
        <v>568</v>
      </c>
      <c r="D45" s="203" t="s">
        <v>54</v>
      </c>
      <c r="E45" s="203" t="s">
        <v>575</v>
      </c>
      <c r="F45" s="204" t="s">
        <v>573</v>
      </c>
      <c r="G45" s="203">
        <v>25</v>
      </c>
      <c r="H45" s="203" t="s">
        <v>51</v>
      </c>
      <c r="I45" s="231"/>
      <c r="J45" s="206"/>
      <c r="K45" s="2292">
        <v>25</v>
      </c>
      <c r="L45" s="2293"/>
      <c r="M45" s="203">
        <v>1</v>
      </c>
      <c r="N45" s="212">
        <v>2650</v>
      </c>
      <c r="O45" s="219">
        <v>0.2</v>
      </c>
      <c r="P45" s="232">
        <f t="shared" si="4"/>
        <v>2120</v>
      </c>
      <c r="Q45" s="212">
        <f t="shared" si="0"/>
        <v>53000</v>
      </c>
      <c r="R45" s="224">
        <f t="shared" si="1"/>
        <v>0.13046884873149353</v>
      </c>
      <c r="S45" s="214">
        <f t="shared" si="2"/>
        <v>106000</v>
      </c>
      <c r="T45" s="196">
        <f t="shared" si="3"/>
        <v>106000</v>
      </c>
      <c r="Y45" s="216">
        <f>S45</f>
        <v>106000</v>
      </c>
      <c r="Z45" s="198"/>
      <c r="AB45" s="197"/>
      <c r="AC45" s="218"/>
      <c r="AD45" s="218"/>
      <c r="AE45" s="218"/>
      <c r="AF45" s="220">
        <f>S45</f>
        <v>106000</v>
      </c>
      <c r="AG45" s="218"/>
      <c r="AH45" s="218"/>
      <c r="AI45" s="218"/>
      <c r="AJ45" s="218"/>
      <c r="AK45" s="198"/>
    </row>
    <row r="46" spans="1:37" x14ac:dyDescent="0.35">
      <c r="A46" s="202" t="s">
        <v>567</v>
      </c>
      <c r="B46" s="203" t="s">
        <v>58</v>
      </c>
      <c r="C46" s="203" t="s">
        <v>576</v>
      </c>
      <c r="D46" s="203" t="s">
        <v>59</v>
      </c>
      <c r="E46" s="203" t="s">
        <v>577</v>
      </c>
      <c r="F46" s="204" t="s">
        <v>578</v>
      </c>
      <c r="G46" s="203">
        <v>7</v>
      </c>
      <c r="H46" s="203" t="s">
        <v>60</v>
      </c>
      <c r="I46" s="205">
        <v>7</v>
      </c>
      <c r="K46" s="207">
        <v>7</v>
      </c>
      <c r="L46" s="208"/>
      <c r="M46" s="203">
        <v>2</v>
      </c>
      <c r="N46" s="212">
        <f>265*8</f>
        <v>2120</v>
      </c>
      <c r="O46" s="219">
        <v>0.4</v>
      </c>
      <c r="P46" s="232">
        <f t="shared" si="4"/>
        <v>1272</v>
      </c>
      <c r="Q46" s="212">
        <f t="shared" si="0"/>
        <v>17808</v>
      </c>
      <c r="R46" s="233">
        <f t="shared" si="1"/>
        <v>4.3837533173781827E-2</v>
      </c>
      <c r="S46" s="214">
        <f t="shared" si="2"/>
        <v>35616</v>
      </c>
      <c r="T46" s="196">
        <f t="shared" si="3"/>
        <v>35616</v>
      </c>
      <c r="Y46" s="227"/>
      <c r="Z46" s="198"/>
      <c r="AB46" s="197"/>
      <c r="AC46" s="218"/>
      <c r="AD46" s="218"/>
      <c r="AE46" s="218"/>
      <c r="AF46" s="218"/>
      <c r="AG46" s="220">
        <f>S46</f>
        <v>35616</v>
      </c>
      <c r="AH46" s="218"/>
      <c r="AI46" s="218"/>
      <c r="AJ46" s="218"/>
      <c r="AK46" s="198"/>
    </row>
    <row r="47" spans="1:37" x14ac:dyDescent="0.35">
      <c r="A47" s="202" t="s">
        <v>567</v>
      </c>
      <c r="B47" s="203" t="s">
        <v>61</v>
      </c>
      <c r="C47" s="203" t="s">
        <v>568</v>
      </c>
      <c r="D47" s="203" t="s">
        <v>48</v>
      </c>
      <c r="E47" s="203" t="s">
        <v>569</v>
      </c>
      <c r="F47" s="204" t="s">
        <v>570</v>
      </c>
      <c r="G47" s="203">
        <v>2</v>
      </c>
      <c r="H47" s="203" t="s">
        <v>51</v>
      </c>
      <c r="I47" s="2282">
        <v>2</v>
      </c>
      <c r="J47" s="2283"/>
      <c r="K47" s="2283"/>
      <c r="L47" s="2284"/>
      <c r="M47" s="203">
        <v>1</v>
      </c>
      <c r="N47" s="212">
        <v>7920</v>
      </c>
      <c r="O47" s="219">
        <v>0.25</v>
      </c>
      <c r="P47" s="232">
        <f t="shared" si="4"/>
        <v>5940</v>
      </c>
      <c r="Q47" s="212">
        <f t="shared" si="0"/>
        <v>11880</v>
      </c>
      <c r="R47" s="213">
        <f t="shared" si="1"/>
        <v>2.9244715526983833E-2</v>
      </c>
      <c r="S47" s="214">
        <f t="shared" si="2"/>
        <v>23760</v>
      </c>
      <c r="T47" s="196">
        <f t="shared" si="3"/>
        <v>23760</v>
      </c>
      <c r="Y47" s="197"/>
      <c r="Z47" s="217">
        <f t="shared" ref="Z47:Z51" si="6">S47</f>
        <v>23760</v>
      </c>
      <c r="AB47" s="197"/>
      <c r="AC47" s="218"/>
      <c r="AD47" s="218"/>
      <c r="AE47" s="218"/>
      <c r="AF47" s="218"/>
      <c r="AG47" s="218"/>
      <c r="AH47" s="220">
        <f>S47</f>
        <v>23760</v>
      </c>
      <c r="AI47" s="218"/>
      <c r="AJ47" s="218"/>
      <c r="AK47" s="198"/>
    </row>
    <row r="48" spans="1:37" x14ac:dyDescent="0.35">
      <c r="A48" s="202" t="s">
        <v>567</v>
      </c>
      <c r="B48" s="203" t="s">
        <v>62</v>
      </c>
      <c r="C48" s="203" t="s">
        <v>568</v>
      </c>
      <c r="D48" s="203" t="s">
        <v>48</v>
      </c>
      <c r="E48" s="203" t="s">
        <v>569</v>
      </c>
      <c r="F48" s="204" t="s">
        <v>570</v>
      </c>
      <c r="G48" s="203">
        <v>2</v>
      </c>
      <c r="H48" s="203" t="s">
        <v>51</v>
      </c>
      <c r="I48" s="2282">
        <v>2</v>
      </c>
      <c r="J48" s="2283"/>
      <c r="K48" s="2283"/>
      <c r="L48" s="2284"/>
      <c r="M48" s="203">
        <v>1</v>
      </c>
      <c r="N48" s="212">
        <v>18500</v>
      </c>
      <c r="O48" s="219">
        <v>0.6</v>
      </c>
      <c r="P48" s="232">
        <f t="shared" si="4"/>
        <v>7400</v>
      </c>
      <c r="Q48" s="212">
        <f t="shared" si="0"/>
        <v>14800</v>
      </c>
      <c r="R48" s="213">
        <f t="shared" si="1"/>
        <v>3.6432810589171777E-2</v>
      </c>
      <c r="S48" s="214">
        <f t="shared" si="2"/>
        <v>29600</v>
      </c>
      <c r="T48" s="196">
        <f t="shared" si="3"/>
        <v>29600</v>
      </c>
      <c r="Y48" s="197"/>
      <c r="Z48" s="217">
        <f t="shared" si="6"/>
        <v>29600</v>
      </c>
      <c r="AB48" s="197"/>
      <c r="AC48" s="218"/>
      <c r="AD48" s="218"/>
      <c r="AE48" s="218"/>
      <c r="AF48" s="218"/>
      <c r="AG48" s="218"/>
      <c r="AH48" s="218"/>
      <c r="AI48" s="220">
        <f>S48</f>
        <v>29600</v>
      </c>
      <c r="AJ48" s="218"/>
      <c r="AK48" s="198"/>
    </row>
    <row r="49" spans="1:37" x14ac:dyDescent="0.35">
      <c r="A49" s="202" t="s">
        <v>567</v>
      </c>
      <c r="B49" s="203" t="s">
        <v>62</v>
      </c>
      <c r="C49" s="203" t="s">
        <v>568</v>
      </c>
      <c r="D49" s="203" t="s">
        <v>53</v>
      </c>
      <c r="E49" s="203" t="s">
        <v>571</v>
      </c>
      <c r="F49" s="204" t="s">
        <v>572</v>
      </c>
      <c r="G49" s="203">
        <v>2</v>
      </c>
      <c r="H49" s="203" t="s">
        <v>51</v>
      </c>
      <c r="I49" s="2282">
        <v>2</v>
      </c>
      <c r="J49" s="2283"/>
      <c r="K49" s="2283"/>
      <c r="L49" s="2284"/>
      <c r="M49" s="203">
        <v>1</v>
      </c>
      <c r="N49" s="212">
        <v>20500</v>
      </c>
      <c r="O49" s="219">
        <v>0.57999999999999996</v>
      </c>
      <c r="P49" s="232">
        <f t="shared" si="4"/>
        <v>8610</v>
      </c>
      <c r="Q49" s="212">
        <f t="shared" si="0"/>
        <v>17220</v>
      </c>
      <c r="R49" s="224">
        <f t="shared" si="1"/>
        <v>4.2390067455779591E-2</v>
      </c>
      <c r="S49" s="214">
        <f t="shared" si="2"/>
        <v>34440</v>
      </c>
      <c r="T49" s="196">
        <f t="shared" si="3"/>
        <v>34440</v>
      </c>
      <c r="Y49" s="216">
        <f>S49</f>
        <v>34440</v>
      </c>
      <c r="Z49" s="198"/>
      <c r="AB49" s="197"/>
      <c r="AC49" s="218"/>
      <c r="AD49" s="218"/>
      <c r="AE49" s="218"/>
      <c r="AF49" s="218"/>
      <c r="AG49" s="218"/>
      <c r="AH49" s="218"/>
      <c r="AI49" s="220">
        <f>S49</f>
        <v>34440</v>
      </c>
      <c r="AJ49" s="218"/>
      <c r="AK49" s="198"/>
    </row>
    <row r="50" spans="1:37" x14ac:dyDescent="0.35">
      <c r="A50" s="202" t="s">
        <v>567</v>
      </c>
      <c r="B50" s="203" t="s">
        <v>63</v>
      </c>
      <c r="C50" s="203" t="s">
        <v>568</v>
      </c>
      <c r="D50" s="203" t="s">
        <v>48</v>
      </c>
      <c r="E50" s="203" t="s">
        <v>569</v>
      </c>
      <c r="F50" s="204" t="s">
        <v>570</v>
      </c>
      <c r="G50" s="203">
        <v>1</v>
      </c>
      <c r="H50" s="203" t="s">
        <v>51</v>
      </c>
      <c r="I50" s="2282">
        <v>1</v>
      </c>
      <c r="J50" s="2283"/>
      <c r="K50" s="2283"/>
      <c r="L50" s="2284"/>
      <c r="M50" s="203">
        <v>1</v>
      </c>
      <c r="N50" s="212">
        <v>8125</v>
      </c>
      <c r="O50" s="219">
        <v>0.15</v>
      </c>
      <c r="P50" s="232">
        <f t="shared" si="4"/>
        <v>6906.25</v>
      </c>
      <c r="Q50" s="212">
        <f t="shared" si="0"/>
        <v>6906.25</v>
      </c>
      <c r="R50" s="213">
        <f t="shared" si="1"/>
        <v>1.7000952576450512E-2</v>
      </c>
      <c r="S50" s="214">
        <f t="shared" si="2"/>
        <v>13812.5</v>
      </c>
      <c r="T50" s="196">
        <f t="shared" si="3"/>
        <v>13812.5</v>
      </c>
      <c r="Y50" s="197"/>
      <c r="Z50" s="217">
        <f t="shared" si="6"/>
        <v>13812.5</v>
      </c>
      <c r="AB50" s="197"/>
      <c r="AC50" s="218"/>
      <c r="AD50" s="218"/>
      <c r="AE50" s="218"/>
      <c r="AF50" s="218"/>
      <c r="AG50" s="218"/>
      <c r="AH50" s="218"/>
      <c r="AI50" s="218"/>
      <c r="AJ50" s="220">
        <f>S50</f>
        <v>13812.5</v>
      </c>
      <c r="AK50" s="217"/>
    </row>
    <row r="51" spans="1:37" x14ac:dyDescent="0.35">
      <c r="A51" s="202" t="s">
        <v>567</v>
      </c>
      <c r="B51" s="203" t="s">
        <v>63</v>
      </c>
      <c r="C51" s="203" t="s">
        <v>568</v>
      </c>
      <c r="D51" s="203" t="s">
        <v>64</v>
      </c>
      <c r="E51" s="203" t="s">
        <v>571</v>
      </c>
      <c r="F51" s="204" t="s">
        <v>65</v>
      </c>
      <c r="G51" s="203">
        <v>1</v>
      </c>
      <c r="H51" s="203" t="s">
        <v>51</v>
      </c>
      <c r="I51" s="2282">
        <v>1</v>
      </c>
      <c r="J51" s="2283"/>
      <c r="K51" s="2283"/>
      <c r="L51" s="2284"/>
      <c r="M51" s="203">
        <v>1</v>
      </c>
      <c r="N51" s="212">
        <v>73000</v>
      </c>
      <c r="O51" s="219">
        <v>0</v>
      </c>
      <c r="P51" s="232">
        <f t="shared" si="4"/>
        <v>73000</v>
      </c>
      <c r="Q51" s="212">
        <f t="shared" si="0"/>
        <v>73000</v>
      </c>
      <c r="R51" s="6">
        <f t="shared" si="1"/>
        <v>0.17970237655469862</v>
      </c>
      <c r="S51" s="214">
        <f t="shared" si="2"/>
        <v>146000</v>
      </c>
      <c r="T51" s="196"/>
      <c r="V51" s="215">
        <f>S51</f>
        <v>146000</v>
      </c>
      <c r="Y51" s="197"/>
      <c r="Z51" s="217">
        <f t="shared" si="6"/>
        <v>146000</v>
      </c>
      <c r="AB51" s="197"/>
      <c r="AC51" s="218"/>
      <c r="AD51" s="218"/>
      <c r="AE51" s="218"/>
      <c r="AF51" s="218"/>
      <c r="AG51" s="218"/>
      <c r="AH51" s="218"/>
      <c r="AI51" s="218"/>
      <c r="AJ51" s="220">
        <f>S51</f>
        <v>146000</v>
      </c>
      <c r="AK51" s="217"/>
    </row>
    <row r="52" spans="1:37" x14ac:dyDescent="0.35">
      <c r="A52" s="202"/>
      <c r="B52" s="203"/>
      <c r="C52" s="203"/>
      <c r="D52" s="203"/>
      <c r="E52" s="203"/>
      <c r="F52" s="204"/>
      <c r="G52" s="203"/>
      <c r="H52" s="203"/>
      <c r="I52" s="234"/>
      <c r="M52" s="203"/>
      <c r="N52" s="212"/>
      <c r="O52" s="219"/>
      <c r="P52" s="232"/>
      <c r="Q52" s="212"/>
      <c r="R52" s="6"/>
      <c r="S52" s="214"/>
      <c r="T52" s="196"/>
      <c r="Y52" s="197"/>
      <c r="Z52" s="198"/>
      <c r="AB52" s="197"/>
      <c r="AC52" s="218"/>
      <c r="AD52" s="218"/>
      <c r="AE52" s="218"/>
      <c r="AF52" s="218"/>
      <c r="AG52" s="218"/>
      <c r="AH52" s="218"/>
      <c r="AI52" s="218"/>
      <c r="AJ52" s="218"/>
      <c r="AK52" s="198"/>
    </row>
    <row r="53" spans="1:37" x14ac:dyDescent="0.35">
      <c r="A53" s="197"/>
      <c r="B53" s="203"/>
      <c r="C53" s="203"/>
      <c r="D53" s="203"/>
      <c r="E53" s="203"/>
      <c r="F53" s="204"/>
      <c r="G53" s="203"/>
      <c r="H53" s="203"/>
      <c r="I53" s="234"/>
      <c r="M53" s="203"/>
      <c r="N53" s="212"/>
      <c r="O53" s="219"/>
      <c r="P53" s="232"/>
      <c r="Q53" s="212"/>
      <c r="R53" s="6"/>
      <c r="S53" s="214"/>
      <c r="T53" s="196"/>
      <c r="Y53" s="197"/>
      <c r="Z53" s="198"/>
      <c r="AB53" s="197"/>
      <c r="AC53" s="218"/>
      <c r="AD53" s="218"/>
      <c r="AE53" s="218"/>
      <c r="AF53" s="218"/>
      <c r="AG53" s="218"/>
      <c r="AH53" s="218"/>
      <c r="AI53" s="218"/>
      <c r="AJ53" s="218"/>
      <c r="AK53" s="198"/>
    </row>
    <row r="54" spans="1:37" x14ac:dyDescent="0.35">
      <c r="A54" s="197"/>
      <c r="B54" s="203"/>
      <c r="C54" s="203"/>
      <c r="D54" s="203"/>
      <c r="E54" s="203"/>
      <c r="F54" s="204"/>
      <c r="G54" s="203"/>
      <c r="H54" s="203"/>
      <c r="I54" s="234"/>
      <c r="M54" s="203"/>
      <c r="N54" s="212"/>
      <c r="O54" s="219"/>
      <c r="P54" s="232"/>
      <c r="Q54" s="212"/>
      <c r="R54" s="6"/>
      <c r="S54" s="214"/>
      <c r="T54" s="196"/>
      <c r="Y54" s="197"/>
      <c r="Z54" s="198"/>
      <c r="AB54" s="197"/>
      <c r="AC54" s="218"/>
      <c r="AD54" s="218"/>
      <c r="AE54" s="218"/>
      <c r="AF54" s="218"/>
      <c r="AG54" s="218"/>
      <c r="AH54" s="218"/>
      <c r="AI54" s="218"/>
      <c r="AJ54" s="218"/>
      <c r="AK54" s="198"/>
    </row>
    <row r="55" spans="1:37" x14ac:dyDescent="0.35">
      <c r="A55" s="197"/>
      <c r="B55" s="203"/>
      <c r="C55" s="203"/>
      <c r="D55" s="203"/>
      <c r="E55" s="203"/>
      <c r="F55" s="204"/>
      <c r="G55" s="203"/>
      <c r="H55" s="203"/>
      <c r="I55" s="234"/>
      <c r="M55" s="203"/>
      <c r="N55" s="212"/>
      <c r="O55" s="219"/>
      <c r="P55" s="232"/>
      <c r="Q55" s="212"/>
      <c r="R55" s="6"/>
      <c r="S55" s="214"/>
      <c r="T55" s="196"/>
      <c r="Y55" s="197"/>
      <c r="Z55" s="198"/>
      <c r="AB55" s="197"/>
      <c r="AC55" s="218"/>
      <c r="AD55" s="218"/>
      <c r="AE55" s="218"/>
      <c r="AF55" s="218"/>
      <c r="AG55" s="218"/>
      <c r="AH55" s="218"/>
      <c r="AI55" s="218"/>
      <c r="AJ55" s="218"/>
      <c r="AK55" s="198"/>
    </row>
    <row r="56" spans="1:37" x14ac:dyDescent="0.35">
      <c r="A56" s="235" t="s">
        <v>567</v>
      </c>
      <c r="B56" s="236" t="s">
        <v>579</v>
      </c>
      <c r="C56" s="236"/>
      <c r="D56" s="236"/>
      <c r="E56" s="236"/>
      <c r="F56" s="237"/>
      <c r="G56" s="236"/>
      <c r="H56" s="236"/>
      <c r="I56" s="2303"/>
      <c r="J56" s="2304"/>
      <c r="K56" s="2304"/>
      <c r="L56" s="2304"/>
      <c r="M56" s="236"/>
      <c r="N56" s="240"/>
      <c r="O56" s="241"/>
      <c r="P56" s="232"/>
      <c r="Q56" s="212"/>
      <c r="R56" s="242"/>
      <c r="S56" s="214">
        <f>Q56*2</f>
        <v>0</v>
      </c>
      <c r="T56" s="196"/>
      <c r="W56" s="215">
        <f>S56</f>
        <v>0</v>
      </c>
      <c r="Y56" s="197"/>
      <c r="Z56" s="217"/>
      <c r="AB56" s="197"/>
      <c r="AC56" s="218"/>
      <c r="AD56" s="218"/>
      <c r="AE56" s="218"/>
      <c r="AF56" s="218"/>
      <c r="AG56" s="218"/>
      <c r="AH56" s="218"/>
      <c r="AI56" s="218"/>
      <c r="AJ56" s="218"/>
      <c r="AK56" s="198"/>
    </row>
    <row r="57" spans="1:37" ht="15" thickBot="1" x14ac:dyDescent="0.4">
      <c r="A57" s="243" t="s">
        <v>567</v>
      </c>
      <c r="B57" s="244" t="s">
        <v>580</v>
      </c>
      <c r="C57" s="244"/>
      <c r="D57" s="244" t="s">
        <v>581</v>
      </c>
      <c r="E57" s="244"/>
      <c r="F57" s="245"/>
      <c r="G57" s="244"/>
      <c r="H57" s="244"/>
      <c r="I57" s="246"/>
      <c r="J57" s="246"/>
      <c r="K57" s="246"/>
      <c r="L57" s="246"/>
      <c r="M57" s="244"/>
      <c r="N57" s="247"/>
      <c r="O57" s="248"/>
      <c r="P57" s="249"/>
      <c r="Q57" s="247">
        <v>69000</v>
      </c>
      <c r="R57" s="250">
        <f>Q57/Q59</f>
        <v>0.16985567099005761</v>
      </c>
      <c r="S57" s="251">
        <f>Q57*2</f>
        <v>138000</v>
      </c>
      <c r="T57" s="196"/>
      <c r="X57" s="215">
        <f>S57</f>
        <v>138000</v>
      </c>
      <c r="Y57" s="197"/>
      <c r="Z57" s="198"/>
      <c r="AB57" s="197"/>
      <c r="AC57" s="218"/>
      <c r="AD57" s="218"/>
      <c r="AE57" s="218"/>
      <c r="AF57" s="218"/>
      <c r="AG57" s="218"/>
      <c r="AH57" s="218"/>
      <c r="AI57" s="218"/>
      <c r="AJ57" s="218"/>
      <c r="AK57" s="198"/>
    </row>
    <row r="58" spans="1:37" ht="15" thickBot="1" x14ac:dyDescent="0.4">
      <c r="I58" s="161">
        <f>I59/M59</f>
        <v>0.6071428571428571</v>
      </c>
      <c r="J58" s="161"/>
      <c r="K58" s="161">
        <f>K59/M59</f>
        <v>0.39285714285714285</v>
      </c>
      <c r="S58" s="252"/>
      <c r="T58" s="253"/>
      <c r="U58" s="254"/>
      <c r="V58" s="254"/>
      <c r="W58" s="254"/>
      <c r="X58" s="254"/>
      <c r="Y58" s="255"/>
      <c r="Z58" s="256"/>
      <c r="AB58" s="255"/>
      <c r="AC58" s="257"/>
      <c r="AD58" s="257"/>
      <c r="AE58" s="257"/>
      <c r="AF58" s="257"/>
      <c r="AG58" s="257"/>
      <c r="AH58" s="257"/>
      <c r="AI58" s="257"/>
      <c r="AJ58" s="257"/>
      <c r="AK58" s="256"/>
    </row>
    <row r="59" spans="1:37" x14ac:dyDescent="0.35">
      <c r="A59" s="258" t="s">
        <v>582</v>
      </c>
      <c r="B59" s="259"/>
      <c r="C59" s="259"/>
      <c r="D59" s="259"/>
      <c r="E59" s="259"/>
      <c r="F59" s="260"/>
      <c r="G59" s="259"/>
      <c r="H59" s="259"/>
      <c r="I59" s="259">
        <f>I44+I43+I42+I41+I40+I39+I38+I37+I46+I36+I47+I48+I49+I50+I51</f>
        <v>51</v>
      </c>
      <c r="J59" s="259"/>
      <c r="K59" s="259">
        <f>K46+K36+K45</f>
        <v>33</v>
      </c>
      <c r="L59" s="259"/>
      <c r="M59" s="259">
        <f>SUM(I59:L59)</f>
        <v>84</v>
      </c>
      <c r="N59" s="261"/>
      <c r="O59" s="262"/>
      <c r="P59" s="261"/>
      <c r="Q59" s="263">
        <f>SUM(Q36:Q58)</f>
        <v>406227.23750000005</v>
      </c>
      <c r="R59" s="264">
        <f>SUM(R36:R57)</f>
        <v>0.99999999999999978</v>
      </c>
      <c r="S59" s="265">
        <f>SUM(S36:S58)</f>
        <v>812454.47500000009</v>
      </c>
      <c r="T59" s="266">
        <f t="shared" ref="T59:Z59" si="7">SUM(T36:T57)</f>
        <v>528454.47500000009</v>
      </c>
      <c r="U59" s="267">
        <f t="shared" si="7"/>
        <v>0</v>
      </c>
      <c r="V59" s="267">
        <f t="shared" si="7"/>
        <v>146000</v>
      </c>
      <c r="W59" s="267">
        <f t="shared" si="7"/>
        <v>0</v>
      </c>
      <c r="X59" s="267">
        <f t="shared" si="7"/>
        <v>138000</v>
      </c>
      <c r="Y59" s="268">
        <f t="shared" si="7"/>
        <v>382642</v>
      </c>
      <c r="Z59" s="269">
        <f t="shared" si="7"/>
        <v>256196.47500000001</v>
      </c>
      <c r="AA59" s="270"/>
      <c r="AB59" s="271">
        <f>SUM(AB35:AB58)</f>
        <v>4743.2</v>
      </c>
      <c r="AC59" s="272">
        <f t="shared" ref="AC59:AK59" si="8">SUM(AC35:AC58)</f>
        <v>13512.075000000001</v>
      </c>
      <c r="AD59" s="272">
        <f t="shared" si="8"/>
        <v>145350</v>
      </c>
      <c r="AE59" s="272">
        <f t="shared" si="8"/>
        <v>117841.5</v>
      </c>
      <c r="AF59" s="272">
        <f t="shared" si="8"/>
        <v>109779.2</v>
      </c>
      <c r="AG59" s="272">
        <f t="shared" si="8"/>
        <v>35616</v>
      </c>
      <c r="AH59" s="272">
        <f t="shared" si="8"/>
        <v>23760</v>
      </c>
      <c r="AI59" s="272">
        <f t="shared" si="8"/>
        <v>64040</v>
      </c>
      <c r="AJ59" s="272">
        <f t="shared" si="8"/>
        <v>159812.5</v>
      </c>
      <c r="AK59" s="273">
        <f t="shared" si="8"/>
        <v>0</v>
      </c>
    </row>
    <row r="60" spans="1:37" ht="15" thickBot="1" x14ac:dyDescent="0.4">
      <c r="A60" s="274" t="s">
        <v>583</v>
      </c>
      <c r="B60" s="275"/>
      <c r="C60" s="275"/>
      <c r="D60" s="275"/>
      <c r="E60" s="275"/>
      <c r="F60" s="276"/>
      <c r="G60" s="275"/>
      <c r="H60" s="275"/>
      <c r="I60" s="275">
        <f>I44+I43+I42+I41+I40+I39+I38+I37+I46+I36+I47+I48+I49+I50+I51</f>
        <v>51</v>
      </c>
      <c r="J60" s="275">
        <f>I44+I43+I42+I41+I40+I39+I38+I37+I47+I48+I49+I50+I51</f>
        <v>43</v>
      </c>
      <c r="K60" s="275">
        <f>K45+I44+I43+I42+I41+I39+I38+I37+K46+K36+I47+I48+I49+I50+I51</f>
        <v>51</v>
      </c>
      <c r="L60" s="275">
        <f>K45+I44+I43+I42+I41+I39+I38+I37+I47+I48+I49+I50+I51</f>
        <v>43</v>
      </c>
      <c r="M60" s="275">
        <f>SUM(I60:L60)</f>
        <v>188</v>
      </c>
      <c r="N60" s="277"/>
      <c r="O60" s="278"/>
      <c r="P60" s="277"/>
      <c r="Q60" s="277"/>
      <c r="R60" s="279"/>
      <c r="S60" s="280"/>
      <c r="T60" s="281">
        <f>T59/S59</f>
        <v>0.65044195245524372</v>
      </c>
      <c r="U60" s="282">
        <f>U59/S59</f>
        <v>0</v>
      </c>
      <c r="V60" s="282">
        <f>V59/S59</f>
        <v>0.17970237655469862</v>
      </c>
      <c r="W60" s="282">
        <f>W59/S59</f>
        <v>0</v>
      </c>
      <c r="X60" s="282">
        <f>X59/S59</f>
        <v>0.16985567099005761</v>
      </c>
      <c r="Y60" s="283">
        <f>Y59/S59</f>
        <v>0.47097038883317116</v>
      </c>
      <c r="Z60" s="284">
        <f>Z59/S59</f>
        <v>0.31533640700298926</v>
      </c>
      <c r="AA60" s="285">
        <f>Y61+Z61</f>
        <v>70</v>
      </c>
      <c r="AB60" s="286"/>
      <c r="AC60" s="287"/>
      <c r="AD60" s="287"/>
      <c r="AE60" s="287"/>
      <c r="AF60" s="287"/>
      <c r="AG60" s="287"/>
      <c r="AH60" s="287"/>
      <c r="AI60" s="287"/>
      <c r="AJ60" s="287"/>
      <c r="AK60" s="288"/>
    </row>
    <row r="61" spans="1:37" ht="15" thickBot="1" x14ac:dyDescent="0.4">
      <c r="A61" s="289" t="s">
        <v>584</v>
      </c>
      <c r="B61" s="239"/>
      <c r="C61" s="239"/>
      <c r="D61" s="239"/>
      <c r="E61" s="239"/>
      <c r="F61" s="290"/>
      <c r="G61" s="239"/>
      <c r="H61" s="239"/>
      <c r="I61" s="2237">
        <f>I60/$M$60</f>
        <v>0.27127659574468083</v>
      </c>
      <c r="J61" s="2237">
        <f t="shared" ref="J61:L61" si="9">J60/$M$60</f>
        <v>0.22872340425531915</v>
      </c>
      <c r="K61" s="2237">
        <f t="shared" si="9"/>
        <v>0.27127659574468083</v>
      </c>
      <c r="L61" s="2237">
        <f t="shared" si="9"/>
        <v>0.22872340425531915</v>
      </c>
      <c r="M61" s="239"/>
      <c r="N61" s="292"/>
      <c r="O61" s="242"/>
      <c r="P61" s="292"/>
      <c r="Q61" s="240">
        <f>T59/2</f>
        <v>264227.23750000005</v>
      </c>
      <c r="R61" s="293">
        <f>Q61/Q66</f>
        <v>0.65044195245524372</v>
      </c>
      <c r="X61" s="294"/>
      <c r="Y61" s="295">
        <f>I39+I40+I42+I43+K45+I49</f>
        <v>58</v>
      </c>
      <c r="Z61" s="296">
        <f>I36+K36+I37+I38+I41+I44+I47+I48+I50+I51</f>
        <v>12</v>
      </c>
      <c r="AA61" s="4" t="s">
        <v>585</v>
      </c>
    </row>
    <row r="62" spans="1:37" ht="15" thickBot="1" x14ac:dyDescent="0.4">
      <c r="A62" s="297" t="s">
        <v>38</v>
      </c>
      <c r="B62" s="298"/>
      <c r="C62" s="298"/>
      <c r="D62" s="298"/>
      <c r="E62" s="298"/>
      <c r="F62" s="299"/>
      <c r="G62" s="298"/>
      <c r="H62" s="298"/>
      <c r="I62" s="300"/>
      <c r="J62" s="300"/>
      <c r="K62" s="300"/>
      <c r="L62" s="300"/>
      <c r="M62" s="298"/>
      <c r="N62" s="301"/>
      <c r="O62" s="302"/>
      <c r="P62" s="301"/>
      <c r="Q62" s="303">
        <f>U59/2</f>
        <v>0</v>
      </c>
      <c r="R62" s="302">
        <f>Q62/Q66</f>
        <v>0</v>
      </c>
      <c r="S62" s="304">
        <f>Q59/M59</f>
        <v>4836.0385416666668</v>
      </c>
      <c r="T62" s="305" t="s">
        <v>586</v>
      </c>
      <c r="Y62" s="306">
        <f>Y61/M59</f>
        <v>0.69047619047619047</v>
      </c>
      <c r="Z62" s="307">
        <f>Z61/M59</f>
        <v>0.14285714285714285</v>
      </c>
      <c r="AK62" s="215"/>
    </row>
    <row r="63" spans="1:37" ht="15" thickBot="1" x14ac:dyDescent="0.4">
      <c r="A63" s="297" t="s">
        <v>587</v>
      </c>
      <c r="B63" s="298"/>
      <c r="C63" s="298"/>
      <c r="D63" s="298"/>
      <c r="E63" s="298"/>
      <c r="F63" s="299"/>
      <c r="G63" s="298"/>
      <c r="H63" s="298"/>
      <c r="I63" s="300"/>
      <c r="J63" s="300"/>
      <c r="K63" s="300"/>
      <c r="L63" s="300"/>
      <c r="M63" s="298"/>
      <c r="N63" s="301"/>
      <c r="O63" s="302"/>
      <c r="P63" s="301"/>
      <c r="Q63" s="303">
        <f>V59/2</f>
        <v>73000</v>
      </c>
      <c r="R63" s="308">
        <f>Q63/Q66</f>
        <v>0.17970237655469862</v>
      </c>
      <c r="U63" s="309"/>
      <c r="W63" s="145"/>
      <c r="Y63" s="2305" t="s">
        <v>588</v>
      </c>
      <c r="Z63" s="2305"/>
      <c r="AK63" s="309"/>
    </row>
    <row r="64" spans="1:37" x14ac:dyDescent="0.35">
      <c r="A64" s="297" t="s">
        <v>580</v>
      </c>
      <c r="B64" s="298"/>
      <c r="C64" s="298"/>
      <c r="D64" s="298"/>
      <c r="E64" s="298"/>
      <c r="F64" s="299"/>
      <c r="G64" s="298"/>
      <c r="H64" s="298"/>
      <c r="I64" s="300"/>
      <c r="J64" s="300"/>
      <c r="K64" s="300"/>
      <c r="L64" s="300"/>
      <c r="M64" s="298"/>
      <c r="N64" s="301"/>
      <c r="O64" s="302"/>
      <c r="P64" s="301"/>
      <c r="Q64" s="303">
        <f>X59/2</f>
        <v>69000</v>
      </c>
      <c r="R64" s="308">
        <f>Q64/Q66</f>
        <v>0.16985567099005761</v>
      </c>
      <c r="U64" s="309"/>
    </row>
    <row r="65" spans="1:37" x14ac:dyDescent="0.35">
      <c r="A65" s="297" t="s">
        <v>579</v>
      </c>
      <c r="B65" s="298"/>
      <c r="C65" s="298"/>
      <c r="D65" s="298"/>
      <c r="E65" s="298"/>
      <c r="F65" s="299"/>
      <c r="G65" s="298"/>
      <c r="H65" s="298"/>
      <c r="I65" s="300"/>
      <c r="J65" s="300"/>
      <c r="K65" s="300"/>
      <c r="L65" s="300"/>
      <c r="M65" s="298"/>
      <c r="N65" s="301"/>
      <c r="O65" s="302"/>
      <c r="P65" s="301"/>
      <c r="Q65" s="303">
        <f>W59/2</f>
        <v>0</v>
      </c>
      <c r="R65" s="308">
        <f>Q65/Q66</f>
        <v>0</v>
      </c>
    </row>
    <row r="66" spans="1:37" x14ac:dyDescent="0.35">
      <c r="A66" s="297"/>
      <c r="B66" s="298"/>
      <c r="C66" s="298"/>
      <c r="D66" s="298"/>
      <c r="E66" s="298"/>
      <c r="F66" s="299"/>
      <c r="G66" s="298"/>
      <c r="H66" s="298"/>
      <c r="I66" s="300"/>
      <c r="J66" s="300"/>
      <c r="K66" s="300"/>
      <c r="L66" s="300"/>
      <c r="M66" s="298"/>
      <c r="N66" s="301"/>
      <c r="O66" s="302"/>
      <c r="P66" s="301"/>
      <c r="Q66" s="310">
        <f>SUM(Q61:Q65)</f>
        <v>406227.23750000005</v>
      </c>
      <c r="R66" s="308">
        <f>SUM(R61:R65)</f>
        <v>1</v>
      </c>
    </row>
    <row r="70" spans="1:37" ht="18.5" x14ac:dyDescent="0.45">
      <c r="A70" s="164" t="s">
        <v>589</v>
      </c>
      <c r="R70" s="144"/>
    </row>
    <row r="71" spans="1:37" ht="6.65" customHeight="1" thickBot="1" x14ac:dyDescent="0.4"/>
    <row r="72" spans="1:37" ht="28.5" customHeight="1" thickBot="1" x14ac:dyDescent="0.4">
      <c r="A72" s="2268" t="s">
        <v>531</v>
      </c>
      <c r="B72" s="2269"/>
      <c r="C72" s="2269"/>
      <c r="D72" s="2269"/>
      <c r="E72" s="2269"/>
      <c r="F72" s="2269"/>
      <c r="G72" s="2269"/>
      <c r="H72" s="2269"/>
      <c r="I72" s="2269"/>
      <c r="J72" s="2269"/>
      <c r="K72" s="2269"/>
      <c r="L72" s="2269"/>
      <c r="M72" s="2269"/>
      <c r="N72" s="2269"/>
      <c r="O72" s="2269"/>
      <c r="P72" s="2269"/>
      <c r="Q72" s="2269"/>
      <c r="R72" s="2270"/>
      <c r="S72" s="2271" t="s">
        <v>532</v>
      </c>
      <c r="T72" s="2272"/>
      <c r="U72" s="2272"/>
      <c r="V72" s="2272"/>
      <c r="W72" s="2272"/>
      <c r="X72" s="2272"/>
      <c r="Y72" s="2272"/>
      <c r="Z72" s="2272"/>
      <c r="AA72" s="2272"/>
      <c r="AB72" s="2272"/>
      <c r="AC72" s="2272"/>
      <c r="AD72" s="2272"/>
      <c r="AE72" s="2272"/>
      <c r="AF72" s="2272"/>
      <c r="AG72" s="2272"/>
      <c r="AH72" s="2272"/>
      <c r="AI72" s="2272"/>
      <c r="AJ72" s="2272"/>
      <c r="AK72" s="2273"/>
    </row>
    <row r="73" spans="1:37" x14ac:dyDescent="0.35">
      <c r="A73" s="2327" t="s">
        <v>533</v>
      </c>
      <c r="B73" s="2329" t="s">
        <v>534</v>
      </c>
      <c r="C73" s="2329" t="s">
        <v>535</v>
      </c>
      <c r="D73" s="2329" t="s">
        <v>536</v>
      </c>
      <c r="E73" s="2329" t="s">
        <v>537</v>
      </c>
      <c r="F73" s="2331" t="s">
        <v>538</v>
      </c>
      <c r="G73" s="2329" t="s">
        <v>539</v>
      </c>
      <c r="H73" s="2329" t="s">
        <v>540</v>
      </c>
      <c r="I73" s="2309" t="s">
        <v>541</v>
      </c>
      <c r="J73" s="2309"/>
      <c r="K73" s="2309"/>
      <c r="L73" s="2309"/>
      <c r="M73" s="311" t="s">
        <v>542</v>
      </c>
      <c r="N73" s="312" t="s">
        <v>543</v>
      </c>
      <c r="O73" s="313" t="s">
        <v>544</v>
      </c>
      <c r="P73" s="312" t="s">
        <v>543</v>
      </c>
      <c r="Q73" s="312" t="s">
        <v>545</v>
      </c>
      <c r="R73" s="2310" t="s">
        <v>546</v>
      </c>
      <c r="S73" s="314" t="s">
        <v>547</v>
      </c>
      <c r="T73" s="2312" t="s">
        <v>548</v>
      </c>
      <c r="U73" s="2313"/>
      <c r="V73" s="2313"/>
      <c r="W73" s="2313"/>
      <c r="X73" s="2314"/>
      <c r="Y73" s="2318" t="s">
        <v>549</v>
      </c>
      <c r="Z73" s="2319"/>
      <c r="AB73" s="2318" t="s">
        <v>550</v>
      </c>
      <c r="AC73" s="2322"/>
      <c r="AD73" s="2322"/>
      <c r="AE73" s="2322"/>
      <c r="AF73" s="2322"/>
      <c r="AG73" s="2322"/>
      <c r="AH73" s="2322"/>
      <c r="AI73" s="2322"/>
      <c r="AJ73" s="2322"/>
      <c r="AK73" s="2319"/>
    </row>
    <row r="74" spans="1:37" ht="15" thickBot="1" x14ac:dyDescent="0.4">
      <c r="A74" s="2328"/>
      <c r="B74" s="2330"/>
      <c r="C74" s="2330"/>
      <c r="D74" s="2330"/>
      <c r="E74" s="2330"/>
      <c r="F74" s="2332"/>
      <c r="G74" s="2330"/>
      <c r="H74" s="2330"/>
      <c r="I74" s="315" t="s">
        <v>551</v>
      </c>
      <c r="J74" s="315" t="s">
        <v>552</v>
      </c>
      <c r="K74" s="315" t="s">
        <v>553</v>
      </c>
      <c r="L74" s="315" t="s">
        <v>554</v>
      </c>
      <c r="M74" s="316" t="s">
        <v>555</v>
      </c>
      <c r="N74" s="317" t="s">
        <v>556</v>
      </c>
      <c r="O74" s="318" t="s">
        <v>557</v>
      </c>
      <c r="P74" s="317" t="s">
        <v>558</v>
      </c>
      <c r="Q74" s="317" t="s">
        <v>558</v>
      </c>
      <c r="R74" s="2311"/>
      <c r="S74" s="319" t="s">
        <v>590</v>
      </c>
      <c r="T74" s="2315"/>
      <c r="U74" s="2316"/>
      <c r="V74" s="2316"/>
      <c r="W74" s="2316"/>
      <c r="X74" s="2317"/>
      <c r="Y74" s="2320"/>
      <c r="Z74" s="2321"/>
      <c r="AB74" s="2320"/>
      <c r="AC74" s="2323"/>
      <c r="AD74" s="2323"/>
      <c r="AE74" s="2323"/>
      <c r="AF74" s="2323"/>
      <c r="AG74" s="2323"/>
      <c r="AH74" s="2323"/>
      <c r="AI74" s="2323"/>
      <c r="AJ74" s="2323"/>
      <c r="AK74" s="2321"/>
    </row>
    <row r="75" spans="1:37" s="184" customFormat="1" ht="18.5" x14ac:dyDescent="0.45">
      <c r="A75" s="2324" t="s">
        <v>591</v>
      </c>
      <c r="B75" s="2325"/>
      <c r="C75" s="2325"/>
      <c r="D75" s="2325"/>
      <c r="E75" s="2325"/>
      <c r="F75" s="2325"/>
      <c r="G75" s="2325"/>
      <c r="H75" s="2325"/>
      <c r="I75" s="2325"/>
      <c r="J75" s="2325"/>
      <c r="K75" s="2325"/>
      <c r="L75" s="2325"/>
      <c r="M75" s="2325"/>
      <c r="N75" s="2325"/>
      <c r="O75" s="2325"/>
      <c r="P75" s="2325"/>
      <c r="Q75" s="2325"/>
      <c r="R75" s="2325"/>
      <c r="S75" s="2326"/>
      <c r="T75" s="320" t="s">
        <v>561</v>
      </c>
      <c r="U75" s="321" t="s">
        <v>38</v>
      </c>
      <c r="V75" s="321" t="s">
        <v>562</v>
      </c>
      <c r="W75" s="321" t="s">
        <v>563</v>
      </c>
      <c r="X75" s="322" t="s">
        <v>564</v>
      </c>
      <c r="Y75" s="323" t="s">
        <v>565</v>
      </c>
      <c r="Z75" s="324" t="s">
        <v>566</v>
      </c>
      <c r="AB75" s="323" t="s">
        <v>27</v>
      </c>
      <c r="AC75" s="321" t="s">
        <v>39</v>
      </c>
      <c r="AD75" s="321" t="s">
        <v>40</v>
      </c>
      <c r="AE75" s="321" t="s">
        <v>41</v>
      </c>
      <c r="AF75" s="321" t="s">
        <v>42</v>
      </c>
      <c r="AG75" s="321" t="s">
        <v>43</v>
      </c>
      <c r="AH75" s="321" t="s">
        <v>44</v>
      </c>
      <c r="AI75" s="321" t="s">
        <v>45</v>
      </c>
      <c r="AJ75" s="179" t="s">
        <v>46</v>
      </c>
      <c r="AK75" s="182" t="s">
        <v>31</v>
      </c>
    </row>
    <row r="76" spans="1:37" x14ac:dyDescent="0.35">
      <c r="A76" s="218"/>
      <c r="B76" s="203"/>
      <c r="C76" s="203"/>
      <c r="D76" s="203"/>
      <c r="E76" s="203"/>
      <c r="F76" s="204"/>
      <c r="G76" s="203"/>
      <c r="H76" s="203"/>
      <c r="M76" s="203"/>
      <c r="N76" s="212"/>
      <c r="O76" s="219"/>
      <c r="P76" s="212"/>
      <c r="Q76" s="212"/>
      <c r="R76" s="213"/>
      <c r="S76" s="325"/>
      <c r="T76" s="196"/>
      <c r="X76" s="198"/>
      <c r="Y76" s="326"/>
      <c r="Z76" s="198"/>
      <c r="AB76" s="199"/>
      <c r="AC76" s="200"/>
      <c r="AD76" s="200"/>
      <c r="AE76" s="200"/>
      <c r="AF76" s="200"/>
      <c r="AG76" s="200"/>
      <c r="AH76" s="200"/>
      <c r="AI76" s="200"/>
      <c r="AJ76" s="200"/>
      <c r="AK76" s="201"/>
    </row>
    <row r="77" spans="1:37" x14ac:dyDescent="0.35">
      <c r="A77" s="203" t="s">
        <v>567</v>
      </c>
      <c r="B77" s="203" t="s">
        <v>47</v>
      </c>
      <c r="C77" s="203" t="s">
        <v>568</v>
      </c>
      <c r="D77" s="203" t="s">
        <v>48</v>
      </c>
      <c r="E77" s="203" t="s">
        <v>569</v>
      </c>
      <c r="F77" s="204" t="s">
        <v>570</v>
      </c>
      <c r="G77" s="203">
        <v>1</v>
      </c>
      <c r="H77" s="203" t="s">
        <v>49</v>
      </c>
      <c r="I77" s="205">
        <v>1</v>
      </c>
      <c r="J77" s="206"/>
      <c r="K77" s="207">
        <v>1</v>
      </c>
      <c r="L77" s="208"/>
      <c r="M77" s="209">
        <v>1</v>
      </c>
      <c r="N77" s="210">
        <v>5929</v>
      </c>
      <c r="O77" s="211">
        <v>0.6</v>
      </c>
      <c r="P77" s="212">
        <f>N77*(1-O77)</f>
        <v>2371.6</v>
      </c>
      <c r="Q77" s="212">
        <f t="shared" ref="Q77:Q92" si="10">P77*M77*G77</f>
        <v>2371.6</v>
      </c>
      <c r="R77" s="213">
        <f t="shared" ref="R77:R92" si="11">Q77/$Q$99</f>
        <v>5.8369092585930336E-3</v>
      </c>
      <c r="S77" s="327">
        <f t="shared" ref="S77:S92" si="12">Q77</f>
        <v>2371.6</v>
      </c>
      <c r="T77" s="196">
        <f t="shared" ref="T77:T90" si="13">S77</f>
        <v>2371.6</v>
      </c>
      <c r="U77" s="215"/>
      <c r="V77" s="215"/>
      <c r="W77" s="215"/>
      <c r="X77" s="217"/>
      <c r="Y77" s="328"/>
      <c r="Z77" s="217">
        <f>S77</f>
        <v>2371.6</v>
      </c>
      <c r="AB77" s="216">
        <f>S77</f>
        <v>2371.6</v>
      </c>
      <c r="AC77" s="218"/>
      <c r="AD77" s="218"/>
      <c r="AE77" s="218"/>
      <c r="AF77" s="218"/>
      <c r="AG77" s="218"/>
      <c r="AH77" s="218"/>
      <c r="AI77" s="218"/>
      <c r="AJ77" s="218"/>
      <c r="AK77" s="198"/>
    </row>
    <row r="78" spans="1:37" x14ac:dyDescent="0.35">
      <c r="A78" s="203" t="s">
        <v>567</v>
      </c>
      <c r="B78" s="203" t="s">
        <v>50</v>
      </c>
      <c r="C78" s="203" t="s">
        <v>568</v>
      </c>
      <c r="D78" s="203" t="s">
        <v>48</v>
      </c>
      <c r="E78" s="203" t="s">
        <v>569</v>
      </c>
      <c r="F78" s="204" t="s">
        <v>570</v>
      </c>
      <c r="G78" s="203">
        <v>2</v>
      </c>
      <c r="H78" s="203" t="s">
        <v>51</v>
      </c>
      <c r="I78" s="2282">
        <v>2</v>
      </c>
      <c r="J78" s="2283"/>
      <c r="K78" s="2283"/>
      <c r="L78" s="2284"/>
      <c r="M78" s="209">
        <v>1</v>
      </c>
      <c r="N78" s="212">
        <v>27024.15</v>
      </c>
      <c r="O78" s="219">
        <v>0.75</v>
      </c>
      <c r="P78" s="212">
        <f>N78*(1-O78)</f>
        <v>6756.0375000000004</v>
      </c>
      <c r="Q78" s="212">
        <f t="shared" si="10"/>
        <v>13512.075000000001</v>
      </c>
      <c r="R78" s="213">
        <f t="shared" si="11"/>
        <v>3.3255505005187834E-2</v>
      </c>
      <c r="S78" s="327">
        <f t="shared" si="12"/>
        <v>13512.075000000001</v>
      </c>
      <c r="T78" s="196">
        <f t="shared" si="13"/>
        <v>13512.075000000001</v>
      </c>
      <c r="U78" s="215"/>
      <c r="X78" s="198"/>
      <c r="Y78" s="328"/>
      <c r="Z78" s="217">
        <f>S78</f>
        <v>13512.075000000001</v>
      </c>
      <c r="AB78" s="197"/>
      <c r="AC78" s="220">
        <f>S78</f>
        <v>13512.075000000001</v>
      </c>
      <c r="AD78" s="218"/>
      <c r="AE78" s="218"/>
      <c r="AF78" s="218"/>
      <c r="AG78" s="218"/>
      <c r="AH78" s="218"/>
      <c r="AI78" s="218"/>
      <c r="AJ78" s="218"/>
      <c r="AK78" s="198"/>
    </row>
    <row r="79" spans="1:37" x14ac:dyDescent="0.35">
      <c r="A79" s="203" t="s">
        <v>567</v>
      </c>
      <c r="B79" s="203" t="s">
        <v>52</v>
      </c>
      <c r="C79" s="203" t="s">
        <v>568</v>
      </c>
      <c r="D79" s="203" t="s">
        <v>48</v>
      </c>
      <c r="E79" s="203" t="s">
        <v>569</v>
      </c>
      <c r="F79" s="204" t="s">
        <v>570</v>
      </c>
      <c r="G79" s="203">
        <v>2</v>
      </c>
      <c r="H79" s="203" t="s">
        <v>51</v>
      </c>
      <c r="I79" s="2282">
        <v>2</v>
      </c>
      <c r="J79" s="2283"/>
      <c r="K79" s="2283"/>
      <c r="L79" s="2284"/>
      <c r="M79" s="209">
        <v>1</v>
      </c>
      <c r="N79" s="212">
        <v>7000</v>
      </c>
      <c r="O79" s="219">
        <v>0.1</v>
      </c>
      <c r="P79" s="212">
        <f t="shared" ref="P79:P92" si="14">N79*(1-O79)</f>
        <v>6300</v>
      </c>
      <c r="Q79" s="212">
        <f t="shared" si="10"/>
        <v>12600</v>
      </c>
      <c r="R79" s="213">
        <f t="shared" si="11"/>
        <v>3.1010733959467122E-2</v>
      </c>
      <c r="S79" s="327">
        <f t="shared" si="12"/>
        <v>12600</v>
      </c>
      <c r="T79" s="196">
        <f t="shared" si="13"/>
        <v>12600</v>
      </c>
      <c r="U79" s="215"/>
      <c r="X79" s="198"/>
      <c r="Y79" s="328"/>
      <c r="Z79" s="217">
        <f>S79</f>
        <v>12600</v>
      </c>
      <c r="AB79" s="197"/>
      <c r="AC79" s="218"/>
      <c r="AD79" s="220">
        <f>S79</f>
        <v>12600</v>
      </c>
      <c r="AE79" s="218"/>
      <c r="AF79" s="218"/>
      <c r="AG79" s="218"/>
      <c r="AH79" s="218"/>
      <c r="AI79" s="218"/>
      <c r="AJ79" s="218"/>
      <c r="AK79" s="198"/>
    </row>
    <row r="80" spans="1:37" x14ac:dyDescent="0.35">
      <c r="A80" s="203" t="s">
        <v>567</v>
      </c>
      <c r="B80" s="203" t="s">
        <v>52</v>
      </c>
      <c r="C80" s="203" t="s">
        <v>568</v>
      </c>
      <c r="D80" s="203" t="s">
        <v>53</v>
      </c>
      <c r="E80" s="203" t="s">
        <v>571</v>
      </c>
      <c r="F80" s="204" t="s">
        <v>572</v>
      </c>
      <c r="G80" s="203">
        <v>1</v>
      </c>
      <c r="H80" s="203" t="s">
        <v>51</v>
      </c>
      <c r="I80" s="2291">
        <v>1</v>
      </c>
      <c r="J80" s="2292"/>
      <c r="K80" s="2292"/>
      <c r="L80" s="2293"/>
      <c r="M80" s="209">
        <v>1</v>
      </c>
      <c r="N80" s="212">
        <v>7500</v>
      </c>
      <c r="O80" s="219">
        <v>0.1</v>
      </c>
      <c r="P80" s="212">
        <f t="shared" si="14"/>
        <v>6750</v>
      </c>
      <c r="Q80" s="212">
        <f t="shared" si="10"/>
        <v>6750</v>
      </c>
      <c r="R80" s="224">
        <f t="shared" si="11"/>
        <v>1.6612893192571671E-2</v>
      </c>
      <c r="S80" s="327">
        <f t="shared" si="12"/>
        <v>6750</v>
      </c>
      <c r="T80" s="196">
        <f t="shared" si="13"/>
        <v>6750</v>
      </c>
      <c r="X80" s="198"/>
      <c r="Y80" s="328">
        <f>S80</f>
        <v>6750</v>
      </c>
      <c r="Z80" s="217"/>
      <c r="AB80" s="197"/>
      <c r="AC80" s="218"/>
      <c r="AD80" s="220">
        <f>S80</f>
        <v>6750</v>
      </c>
      <c r="AE80" s="218"/>
      <c r="AF80" s="218"/>
      <c r="AG80" s="218"/>
      <c r="AH80" s="218"/>
      <c r="AI80" s="218"/>
      <c r="AJ80" s="218"/>
      <c r="AK80" s="198"/>
    </row>
    <row r="81" spans="1:37" x14ac:dyDescent="0.35">
      <c r="A81" s="203" t="s">
        <v>567</v>
      </c>
      <c r="B81" s="203" t="s">
        <v>52</v>
      </c>
      <c r="C81" s="203" t="s">
        <v>568</v>
      </c>
      <c r="D81" s="203" t="s">
        <v>54</v>
      </c>
      <c r="E81" s="203" t="s">
        <v>571</v>
      </c>
      <c r="F81" s="204" t="s">
        <v>573</v>
      </c>
      <c r="G81" s="203">
        <v>30</v>
      </c>
      <c r="H81" s="203" t="s">
        <v>51</v>
      </c>
      <c r="I81" s="2291">
        <v>30</v>
      </c>
      <c r="J81" s="2292"/>
      <c r="K81" s="225"/>
      <c r="L81" s="226"/>
      <c r="M81" s="209">
        <v>1</v>
      </c>
      <c r="N81" s="212">
        <v>2650</v>
      </c>
      <c r="O81" s="219">
        <v>0.1</v>
      </c>
      <c r="P81" s="212">
        <f t="shared" si="14"/>
        <v>2385</v>
      </c>
      <c r="Q81" s="212">
        <f t="shared" si="10"/>
        <v>71550</v>
      </c>
      <c r="R81" s="224">
        <f t="shared" si="11"/>
        <v>0.17609666784125971</v>
      </c>
      <c r="S81" s="327">
        <f t="shared" si="12"/>
        <v>71550</v>
      </c>
      <c r="T81" s="196">
        <f t="shared" si="13"/>
        <v>71550</v>
      </c>
      <c r="V81" s="215"/>
      <c r="X81" s="198"/>
      <c r="Y81" s="329">
        <f>S81</f>
        <v>71550</v>
      </c>
      <c r="Z81" s="217"/>
      <c r="AB81" s="197"/>
      <c r="AC81" s="218"/>
      <c r="AD81" s="220">
        <f>S81</f>
        <v>71550</v>
      </c>
      <c r="AE81" s="218"/>
      <c r="AF81" s="218"/>
      <c r="AG81" s="218"/>
      <c r="AH81" s="218"/>
      <c r="AI81" s="218"/>
      <c r="AJ81" s="218"/>
      <c r="AK81" s="198"/>
    </row>
    <row r="82" spans="1:37" x14ac:dyDescent="0.35">
      <c r="A82" s="203" t="s">
        <v>567</v>
      </c>
      <c r="B82" s="203" t="s">
        <v>55</v>
      </c>
      <c r="C82" s="203" t="s">
        <v>568</v>
      </c>
      <c r="D82" s="203" t="s">
        <v>48</v>
      </c>
      <c r="E82" s="203" t="s">
        <v>569</v>
      </c>
      <c r="F82" s="204" t="s">
        <v>570</v>
      </c>
      <c r="G82" s="203">
        <v>1</v>
      </c>
      <c r="H82" s="203" t="s">
        <v>51</v>
      </c>
      <c r="I82" s="2282">
        <v>1</v>
      </c>
      <c r="J82" s="2283"/>
      <c r="K82" s="2283"/>
      <c r="L82" s="2284"/>
      <c r="M82" s="209">
        <v>1</v>
      </c>
      <c r="N82" s="212">
        <v>5593</v>
      </c>
      <c r="O82" s="219">
        <v>0.25</v>
      </c>
      <c r="P82" s="212">
        <f t="shared" si="14"/>
        <v>4194.75</v>
      </c>
      <c r="Q82" s="212">
        <f t="shared" si="10"/>
        <v>4194.75</v>
      </c>
      <c r="R82" s="213">
        <f t="shared" si="11"/>
        <v>1.0323990180672597E-2</v>
      </c>
      <c r="S82" s="327">
        <f t="shared" si="12"/>
        <v>4194.75</v>
      </c>
      <c r="T82" s="196">
        <f t="shared" si="13"/>
        <v>4194.75</v>
      </c>
      <c r="X82" s="198"/>
      <c r="Y82" s="328"/>
      <c r="Z82" s="217">
        <f>S82</f>
        <v>4194.75</v>
      </c>
      <c r="AB82" s="197"/>
      <c r="AC82" s="218"/>
      <c r="AD82" s="218"/>
      <c r="AE82" s="220">
        <f>S82</f>
        <v>4194.75</v>
      </c>
      <c r="AF82" s="218"/>
      <c r="AG82" s="218"/>
      <c r="AH82" s="218"/>
      <c r="AI82" s="218"/>
      <c r="AJ82" s="218"/>
      <c r="AK82" s="198"/>
    </row>
    <row r="83" spans="1:37" x14ac:dyDescent="0.35">
      <c r="A83" s="203" t="s">
        <v>567</v>
      </c>
      <c r="B83" s="203" t="s">
        <v>55</v>
      </c>
      <c r="C83" s="203" t="s">
        <v>568</v>
      </c>
      <c r="D83" s="203" t="s">
        <v>53</v>
      </c>
      <c r="E83" s="203" t="s">
        <v>571</v>
      </c>
      <c r="F83" s="204" t="s">
        <v>572</v>
      </c>
      <c r="G83" s="203">
        <v>2</v>
      </c>
      <c r="H83" s="203" t="s">
        <v>51</v>
      </c>
      <c r="I83" s="2306">
        <v>2</v>
      </c>
      <c r="J83" s="2307"/>
      <c r="K83" s="2307"/>
      <c r="L83" s="2308"/>
      <c r="M83" s="209">
        <v>1</v>
      </c>
      <c r="N83" s="212">
        <f>(10000+6680)/2</f>
        <v>8340</v>
      </c>
      <c r="O83" s="219">
        <v>0.3</v>
      </c>
      <c r="P83" s="212">
        <f t="shared" si="14"/>
        <v>5838</v>
      </c>
      <c r="Q83" s="212">
        <f t="shared" si="10"/>
        <v>11676</v>
      </c>
      <c r="R83" s="224">
        <f t="shared" si="11"/>
        <v>2.8736613469106199E-2</v>
      </c>
      <c r="S83" s="327">
        <f t="shared" si="12"/>
        <v>11676</v>
      </c>
      <c r="T83" s="196">
        <f t="shared" si="13"/>
        <v>11676</v>
      </c>
      <c r="X83" s="198"/>
      <c r="Y83" s="328">
        <f>S83</f>
        <v>11676</v>
      </c>
      <c r="Z83" s="217"/>
      <c r="AB83" s="197"/>
      <c r="AC83" s="218"/>
      <c r="AD83" s="218"/>
      <c r="AE83" s="220">
        <f t="shared" ref="AE83" si="15">S83</f>
        <v>11676</v>
      </c>
      <c r="AF83" s="218"/>
      <c r="AG83" s="218"/>
      <c r="AH83" s="218"/>
      <c r="AI83" s="218"/>
      <c r="AJ83" s="218"/>
      <c r="AK83" s="198"/>
    </row>
    <row r="84" spans="1:37" x14ac:dyDescent="0.35">
      <c r="A84" s="203" t="s">
        <v>567</v>
      </c>
      <c r="B84" s="203" t="s">
        <v>57</v>
      </c>
      <c r="C84" s="203" t="s">
        <v>568</v>
      </c>
      <c r="D84" s="203" t="s">
        <v>48</v>
      </c>
      <c r="E84" s="203" t="s">
        <v>569</v>
      </c>
      <c r="F84" s="204" t="s">
        <v>570</v>
      </c>
      <c r="G84" s="203">
        <v>1</v>
      </c>
      <c r="H84" s="203" t="s">
        <v>51</v>
      </c>
      <c r="I84" s="2282">
        <v>1</v>
      </c>
      <c r="J84" s="2283"/>
      <c r="K84" s="2283"/>
      <c r="L84" s="2284"/>
      <c r="M84" s="203">
        <v>1</v>
      </c>
      <c r="N84" s="212">
        <v>2362</v>
      </c>
      <c r="O84" s="219">
        <v>0.2</v>
      </c>
      <c r="P84" s="212">
        <f t="shared" si="14"/>
        <v>1889.6000000000001</v>
      </c>
      <c r="Q84" s="212">
        <f t="shared" si="10"/>
        <v>1889.6000000000001</v>
      </c>
      <c r="R84" s="213">
        <f t="shared" si="11"/>
        <v>4.6506256261753236E-3</v>
      </c>
      <c r="S84" s="327">
        <f t="shared" si="12"/>
        <v>1889.6000000000001</v>
      </c>
      <c r="T84" s="196">
        <f t="shared" si="13"/>
        <v>1889.6000000000001</v>
      </c>
      <c r="X84" s="198"/>
      <c r="Y84" s="326"/>
      <c r="Z84" s="217">
        <f>S84</f>
        <v>1889.6000000000001</v>
      </c>
      <c r="AB84" s="197"/>
      <c r="AC84" s="218"/>
      <c r="AD84" s="218"/>
      <c r="AE84" s="220"/>
      <c r="AF84" s="220">
        <f>S84</f>
        <v>1889.6000000000001</v>
      </c>
      <c r="AG84" s="218"/>
      <c r="AH84" s="218"/>
      <c r="AI84" s="218"/>
      <c r="AJ84" s="218"/>
      <c r="AK84" s="198"/>
    </row>
    <row r="85" spans="1:37" x14ac:dyDescent="0.35">
      <c r="A85" s="203" t="s">
        <v>567</v>
      </c>
      <c r="B85" s="203" t="s">
        <v>57</v>
      </c>
      <c r="C85" s="203" t="s">
        <v>568</v>
      </c>
      <c r="D85" s="203" t="s">
        <v>54</v>
      </c>
      <c r="E85" s="203" t="s">
        <v>575</v>
      </c>
      <c r="F85" s="204" t="s">
        <v>573</v>
      </c>
      <c r="G85" s="203">
        <v>30</v>
      </c>
      <c r="H85" s="203" t="s">
        <v>51</v>
      </c>
      <c r="I85" s="231"/>
      <c r="J85" s="206"/>
      <c r="K85" s="2292">
        <v>30</v>
      </c>
      <c r="L85" s="2293"/>
      <c r="M85" s="203">
        <v>1</v>
      </c>
      <c r="N85" s="212">
        <v>2650</v>
      </c>
      <c r="O85" s="219">
        <v>0.2</v>
      </c>
      <c r="P85" s="232">
        <f t="shared" si="14"/>
        <v>2120</v>
      </c>
      <c r="Q85" s="212">
        <f t="shared" si="10"/>
        <v>63600</v>
      </c>
      <c r="R85" s="224">
        <f t="shared" si="11"/>
        <v>0.15653037141445308</v>
      </c>
      <c r="S85" s="327">
        <f t="shared" si="12"/>
        <v>63600</v>
      </c>
      <c r="T85" s="196">
        <f t="shared" si="13"/>
        <v>63600</v>
      </c>
      <c r="X85" s="198"/>
      <c r="Y85" s="328">
        <f>S85</f>
        <v>63600</v>
      </c>
      <c r="Z85" s="198"/>
      <c r="AB85" s="197"/>
      <c r="AC85" s="218"/>
      <c r="AD85" s="218"/>
      <c r="AE85" s="218"/>
      <c r="AF85" s="220">
        <f>S85</f>
        <v>63600</v>
      </c>
      <c r="AG85" s="218"/>
      <c r="AH85" s="218"/>
      <c r="AI85" s="218"/>
      <c r="AJ85" s="218"/>
      <c r="AK85" s="198"/>
    </row>
    <row r="86" spans="1:37" x14ac:dyDescent="0.35">
      <c r="A86" s="203" t="s">
        <v>567</v>
      </c>
      <c r="B86" s="203" t="s">
        <v>58</v>
      </c>
      <c r="C86" s="203" t="s">
        <v>576</v>
      </c>
      <c r="D86" s="203" t="s">
        <v>59</v>
      </c>
      <c r="E86" s="203" t="s">
        <v>577</v>
      </c>
      <c r="F86" s="204" t="s">
        <v>578</v>
      </c>
      <c r="G86" s="203">
        <v>7</v>
      </c>
      <c r="H86" s="203" t="s">
        <v>60</v>
      </c>
      <c r="I86" s="330">
        <v>7</v>
      </c>
      <c r="J86" s="331">
        <v>7</v>
      </c>
      <c r="K86" s="331">
        <v>7</v>
      </c>
      <c r="L86" s="207">
        <v>7</v>
      </c>
      <c r="M86" s="203">
        <v>4</v>
      </c>
      <c r="N86" s="212">
        <f>265*8</f>
        <v>2120</v>
      </c>
      <c r="O86" s="219">
        <v>0.4</v>
      </c>
      <c r="P86" s="232">
        <f t="shared" si="14"/>
        <v>1272</v>
      </c>
      <c r="Q86" s="212">
        <f t="shared" si="10"/>
        <v>35616</v>
      </c>
      <c r="R86" s="233">
        <f t="shared" si="11"/>
        <v>8.7657007992093736E-2</v>
      </c>
      <c r="S86" s="327">
        <f t="shared" si="12"/>
        <v>35616</v>
      </c>
      <c r="T86" s="196">
        <f t="shared" si="13"/>
        <v>35616</v>
      </c>
      <c r="X86" s="198"/>
      <c r="Y86" s="329"/>
      <c r="Z86" s="198"/>
      <c r="AB86" s="197"/>
      <c r="AC86" s="218"/>
      <c r="AD86" s="218"/>
      <c r="AE86" s="218"/>
      <c r="AF86" s="220"/>
      <c r="AG86" s="220">
        <f>S86</f>
        <v>35616</v>
      </c>
      <c r="AH86" s="218"/>
      <c r="AI86" s="218"/>
      <c r="AJ86" s="218"/>
      <c r="AK86" s="198"/>
    </row>
    <row r="87" spans="1:37" x14ac:dyDescent="0.35">
      <c r="A87" s="203" t="s">
        <v>567</v>
      </c>
      <c r="B87" s="203" t="s">
        <v>61</v>
      </c>
      <c r="C87" s="203" t="s">
        <v>568</v>
      </c>
      <c r="D87" s="203" t="s">
        <v>48</v>
      </c>
      <c r="E87" s="203" t="s">
        <v>569</v>
      </c>
      <c r="F87" s="204" t="s">
        <v>570</v>
      </c>
      <c r="G87" s="203">
        <v>2</v>
      </c>
      <c r="H87" s="203" t="s">
        <v>51</v>
      </c>
      <c r="I87" s="2282">
        <v>2</v>
      </c>
      <c r="J87" s="2283"/>
      <c r="K87" s="2283"/>
      <c r="L87" s="2284"/>
      <c r="M87" s="203">
        <v>1</v>
      </c>
      <c r="N87" s="212">
        <v>7920</v>
      </c>
      <c r="O87" s="219">
        <v>0.25</v>
      </c>
      <c r="P87" s="232">
        <f t="shared" si="14"/>
        <v>5940</v>
      </c>
      <c r="Q87" s="212">
        <f t="shared" si="10"/>
        <v>11880</v>
      </c>
      <c r="R87" s="213">
        <f t="shared" si="11"/>
        <v>2.9238692018926142E-2</v>
      </c>
      <c r="S87" s="327">
        <f t="shared" si="12"/>
        <v>11880</v>
      </c>
      <c r="T87" s="196">
        <f t="shared" si="13"/>
        <v>11880</v>
      </c>
      <c r="X87" s="198"/>
      <c r="Y87" s="326"/>
      <c r="Z87" s="217">
        <f t="shared" ref="Z87:Z88" si="16">S87</f>
        <v>11880</v>
      </c>
      <c r="AB87" s="197"/>
      <c r="AC87" s="218"/>
      <c r="AD87" s="218"/>
      <c r="AE87" s="218"/>
      <c r="AF87" s="218"/>
      <c r="AG87" s="220"/>
      <c r="AH87" s="220">
        <f>S87</f>
        <v>11880</v>
      </c>
      <c r="AI87" s="218"/>
      <c r="AJ87" s="218"/>
      <c r="AK87" s="198"/>
    </row>
    <row r="88" spans="1:37" x14ac:dyDescent="0.35">
      <c r="A88" s="203" t="s">
        <v>567</v>
      </c>
      <c r="B88" s="203" t="s">
        <v>62</v>
      </c>
      <c r="C88" s="203" t="s">
        <v>568</v>
      </c>
      <c r="D88" s="203" t="s">
        <v>48</v>
      </c>
      <c r="E88" s="203" t="s">
        <v>569</v>
      </c>
      <c r="F88" s="204" t="s">
        <v>570</v>
      </c>
      <c r="G88" s="203">
        <v>3</v>
      </c>
      <c r="H88" s="203" t="s">
        <v>51</v>
      </c>
      <c r="I88" s="2282">
        <v>3</v>
      </c>
      <c r="J88" s="2283"/>
      <c r="K88" s="2283"/>
      <c r="L88" s="2284"/>
      <c r="M88" s="203">
        <v>1</v>
      </c>
      <c r="N88" s="212">
        <v>18500</v>
      </c>
      <c r="O88" s="219">
        <v>0.6</v>
      </c>
      <c r="P88" s="232">
        <f t="shared" si="14"/>
        <v>7400</v>
      </c>
      <c r="Q88" s="212">
        <f t="shared" si="10"/>
        <v>22200</v>
      </c>
      <c r="R88" s="213">
        <f t="shared" si="11"/>
        <v>5.4637959833346836E-2</v>
      </c>
      <c r="S88" s="327">
        <f t="shared" si="12"/>
        <v>22200</v>
      </c>
      <c r="T88" s="196">
        <f t="shared" si="13"/>
        <v>22200</v>
      </c>
      <c r="X88" s="198"/>
      <c r="Y88" s="326"/>
      <c r="Z88" s="217">
        <f t="shared" si="16"/>
        <v>22200</v>
      </c>
      <c r="AB88" s="197"/>
      <c r="AC88" s="218"/>
      <c r="AD88" s="218"/>
      <c r="AE88" s="218"/>
      <c r="AF88" s="218"/>
      <c r="AG88" s="218"/>
      <c r="AH88" s="220"/>
      <c r="AI88" s="220">
        <f>S88</f>
        <v>22200</v>
      </c>
      <c r="AJ88" s="218"/>
      <c r="AK88" s="198"/>
    </row>
    <row r="89" spans="1:37" x14ac:dyDescent="0.35">
      <c r="A89" s="203" t="s">
        <v>567</v>
      </c>
      <c r="B89" s="203" t="s">
        <v>62</v>
      </c>
      <c r="C89" s="203" t="s">
        <v>568</v>
      </c>
      <c r="D89" s="203" t="s">
        <v>53</v>
      </c>
      <c r="E89" s="203" t="s">
        <v>571</v>
      </c>
      <c r="F89" s="204" t="s">
        <v>572</v>
      </c>
      <c r="G89" s="203">
        <v>2</v>
      </c>
      <c r="H89" s="203" t="s">
        <v>51</v>
      </c>
      <c r="I89" s="2282">
        <v>2</v>
      </c>
      <c r="J89" s="2283"/>
      <c r="K89" s="2283"/>
      <c r="L89" s="2284"/>
      <c r="M89" s="203">
        <v>1</v>
      </c>
      <c r="N89" s="212">
        <v>20500</v>
      </c>
      <c r="O89" s="219">
        <v>0.57999999999999996</v>
      </c>
      <c r="P89" s="232">
        <f t="shared" si="14"/>
        <v>8610</v>
      </c>
      <c r="Q89" s="212">
        <f t="shared" si="10"/>
        <v>17220</v>
      </c>
      <c r="R89" s="224">
        <f t="shared" si="11"/>
        <v>4.2381336411271731E-2</v>
      </c>
      <c r="S89" s="327">
        <f t="shared" si="12"/>
        <v>17220</v>
      </c>
      <c r="T89" s="196">
        <f t="shared" si="13"/>
        <v>17220</v>
      </c>
      <c r="X89" s="198"/>
      <c r="Y89" s="328">
        <f>S89</f>
        <v>17220</v>
      </c>
      <c r="Z89" s="198"/>
      <c r="AB89" s="197"/>
      <c r="AC89" s="218"/>
      <c r="AD89" s="218"/>
      <c r="AE89" s="218"/>
      <c r="AF89" s="218"/>
      <c r="AG89" s="218"/>
      <c r="AH89" s="218"/>
      <c r="AI89" s="220">
        <f>S89</f>
        <v>17220</v>
      </c>
      <c r="AJ89" s="218"/>
      <c r="AK89" s="198"/>
    </row>
    <row r="90" spans="1:37" x14ac:dyDescent="0.35">
      <c r="A90" s="203" t="s">
        <v>567</v>
      </c>
      <c r="B90" s="203" t="s">
        <v>63</v>
      </c>
      <c r="C90" s="203" t="s">
        <v>568</v>
      </c>
      <c r="D90" s="203" t="s">
        <v>48</v>
      </c>
      <c r="E90" s="203" t="s">
        <v>569</v>
      </c>
      <c r="F90" s="204" t="s">
        <v>570</v>
      </c>
      <c r="G90" s="203">
        <v>2</v>
      </c>
      <c r="H90" s="203" t="s">
        <v>51</v>
      </c>
      <c r="I90" s="2282">
        <v>2</v>
      </c>
      <c r="J90" s="2283"/>
      <c r="K90" s="2283"/>
      <c r="L90" s="2284"/>
      <c r="M90" s="203">
        <v>1</v>
      </c>
      <c r="N90" s="212">
        <v>8125</v>
      </c>
      <c r="O90" s="219">
        <v>0.15</v>
      </c>
      <c r="P90" s="232">
        <f t="shared" si="14"/>
        <v>6906.25</v>
      </c>
      <c r="Q90" s="212">
        <f t="shared" si="10"/>
        <v>13812.5</v>
      </c>
      <c r="R90" s="213">
        <f t="shared" si="11"/>
        <v>3.3994901810725363E-2</v>
      </c>
      <c r="S90" s="327">
        <f t="shared" si="12"/>
        <v>13812.5</v>
      </c>
      <c r="T90" s="196">
        <f t="shared" si="13"/>
        <v>13812.5</v>
      </c>
      <c r="X90" s="198"/>
      <c r="Y90" s="326"/>
      <c r="Z90" s="217">
        <f t="shared" ref="Z90" si="17">S90</f>
        <v>13812.5</v>
      </c>
      <c r="AB90" s="197"/>
      <c r="AC90" s="218"/>
      <c r="AD90" s="218"/>
      <c r="AE90" s="218"/>
      <c r="AF90" s="218"/>
      <c r="AG90" s="218"/>
      <c r="AH90" s="218"/>
      <c r="AI90" s="220"/>
      <c r="AJ90" s="220">
        <f>S90</f>
        <v>13812.5</v>
      </c>
      <c r="AK90" s="217"/>
    </row>
    <row r="91" spans="1:37" x14ac:dyDescent="0.35">
      <c r="A91" s="203" t="s">
        <v>567</v>
      </c>
      <c r="B91" s="203" t="s">
        <v>63</v>
      </c>
      <c r="C91" s="203"/>
      <c r="D91" s="203" t="s">
        <v>66</v>
      </c>
      <c r="E91" s="203" t="s">
        <v>571</v>
      </c>
      <c r="F91" s="204" t="s">
        <v>592</v>
      </c>
      <c r="G91" s="203">
        <v>4</v>
      </c>
      <c r="H91" s="203" t="s">
        <v>67</v>
      </c>
      <c r="I91" s="330">
        <v>4</v>
      </c>
      <c r="J91" s="331">
        <v>4</v>
      </c>
      <c r="K91" s="331">
        <v>4</v>
      </c>
      <c r="L91" s="207">
        <v>4</v>
      </c>
      <c r="M91" s="203">
        <v>4</v>
      </c>
      <c r="N91" s="212">
        <v>1944</v>
      </c>
      <c r="O91" s="219">
        <v>0.15</v>
      </c>
      <c r="P91" s="232">
        <f t="shared" si="14"/>
        <v>1652.3999999999999</v>
      </c>
      <c r="Q91" s="212">
        <f t="shared" si="10"/>
        <v>26438.399999999998</v>
      </c>
      <c r="R91" s="224">
        <f t="shared" si="11"/>
        <v>6.5069380056664725E-2</v>
      </c>
      <c r="S91" s="327">
        <f t="shared" si="12"/>
        <v>26438.399999999998</v>
      </c>
      <c r="T91" s="196"/>
      <c r="V91" s="215">
        <f>S91</f>
        <v>26438.399999999998</v>
      </c>
      <c r="X91" s="198"/>
      <c r="Y91" s="328">
        <f>S91</f>
        <v>26438.399999999998</v>
      </c>
      <c r="Z91" s="198"/>
      <c r="AB91" s="197"/>
      <c r="AC91" s="218"/>
      <c r="AD91" s="218"/>
      <c r="AE91" s="218"/>
      <c r="AF91" s="218"/>
      <c r="AG91" s="218"/>
      <c r="AH91" s="218"/>
      <c r="AI91" s="218"/>
      <c r="AJ91" s="220">
        <f>S91</f>
        <v>26438.399999999998</v>
      </c>
      <c r="AK91" s="217"/>
    </row>
    <row r="92" spans="1:37" x14ac:dyDescent="0.35">
      <c r="A92" s="203" t="s">
        <v>567</v>
      </c>
      <c r="B92" s="203" t="s">
        <v>68</v>
      </c>
      <c r="C92" s="203" t="s">
        <v>576</v>
      </c>
      <c r="D92" s="203" t="s">
        <v>69</v>
      </c>
      <c r="E92" s="203" t="s">
        <v>571</v>
      </c>
      <c r="F92" s="204" t="s">
        <v>593</v>
      </c>
      <c r="G92" s="203">
        <v>20</v>
      </c>
      <c r="H92" s="203" t="s">
        <v>51</v>
      </c>
      <c r="I92" s="2282">
        <v>20</v>
      </c>
      <c r="J92" s="2283"/>
      <c r="K92" s="2283"/>
      <c r="L92" s="2284"/>
      <c r="M92" s="203">
        <v>1</v>
      </c>
      <c r="N92" s="212">
        <v>1600</v>
      </c>
      <c r="O92" s="219">
        <v>0.5</v>
      </c>
      <c r="P92" s="232">
        <f t="shared" si="14"/>
        <v>800</v>
      </c>
      <c r="Q92" s="212">
        <f t="shared" si="10"/>
        <v>16000</v>
      </c>
      <c r="R92" s="6">
        <f t="shared" si="11"/>
        <v>3.9378709789799522E-2</v>
      </c>
      <c r="S92" s="327">
        <f t="shared" si="12"/>
        <v>16000</v>
      </c>
      <c r="T92" s="196"/>
      <c r="V92" s="215">
        <f>S92</f>
        <v>16000</v>
      </c>
      <c r="X92" s="198"/>
      <c r="Y92" s="326"/>
      <c r="Z92" s="198"/>
      <c r="AB92" s="197"/>
      <c r="AC92" s="218"/>
      <c r="AD92" s="218"/>
      <c r="AE92" s="218"/>
      <c r="AF92" s="218"/>
      <c r="AG92" s="218"/>
      <c r="AH92" s="218"/>
      <c r="AI92" s="218"/>
      <c r="AJ92" s="220">
        <f>S92</f>
        <v>16000</v>
      </c>
      <c r="AK92" s="217">
        <f>S92</f>
        <v>16000</v>
      </c>
    </row>
    <row r="93" spans="1:37" x14ac:dyDescent="0.35">
      <c r="A93" s="218"/>
      <c r="B93" s="203"/>
      <c r="C93" s="203"/>
      <c r="D93" s="203"/>
      <c r="E93" s="203"/>
      <c r="F93" s="204"/>
      <c r="G93" s="203"/>
      <c r="H93" s="203"/>
      <c r="I93" s="234"/>
      <c r="L93" s="332"/>
      <c r="M93" s="203"/>
      <c r="N93" s="212"/>
      <c r="O93" s="219"/>
      <c r="P93" s="232"/>
      <c r="Q93" s="212"/>
      <c r="R93" s="6"/>
      <c r="S93" s="327"/>
      <c r="T93" s="196"/>
      <c r="X93" s="198"/>
      <c r="Y93" s="326"/>
      <c r="Z93" s="198"/>
      <c r="AB93" s="197"/>
      <c r="AC93" s="218"/>
      <c r="AD93" s="218"/>
      <c r="AE93" s="218"/>
      <c r="AF93" s="218"/>
      <c r="AG93" s="218"/>
      <c r="AH93" s="218"/>
      <c r="AI93" s="218"/>
      <c r="AJ93" s="218"/>
      <c r="AK93" s="198"/>
    </row>
    <row r="94" spans="1:37" x14ac:dyDescent="0.35">
      <c r="A94" s="218"/>
      <c r="B94" s="203"/>
      <c r="C94" s="203"/>
      <c r="D94" s="203"/>
      <c r="E94" s="203"/>
      <c r="F94" s="204"/>
      <c r="G94" s="203"/>
      <c r="H94" s="203"/>
      <c r="I94" s="234"/>
      <c r="L94" s="332"/>
      <c r="M94" s="203"/>
      <c r="N94" s="212"/>
      <c r="O94" s="219"/>
      <c r="P94" s="232"/>
      <c r="Q94" s="212"/>
      <c r="R94" s="6"/>
      <c r="S94" s="327"/>
      <c r="T94" s="196"/>
      <c r="X94" s="198"/>
      <c r="Y94" s="326"/>
      <c r="Z94" s="198"/>
      <c r="AB94" s="197"/>
      <c r="AC94" s="218"/>
      <c r="AD94" s="218"/>
      <c r="AE94" s="218"/>
      <c r="AF94" s="218"/>
      <c r="AG94" s="218"/>
      <c r="AH94" s="218"/>
      <c r="AI94" s="218"/>
      <c r="AJ94" s="218"/>
      <c r="AK94" s="198"/>
    </row>
    <row r="95" spans="1:37" x14ac:dyDescent="0.35">
      <c r="A95" s="218"/>
      <c r="B95" s="203"/>
      <c r="C95" s="236"/>
      <c r="D95" s="236"/>
      <c r="E95" s="236"/>
      <c r="F95" s="237"/>
      <c r="G95" s="236"/>
      <c r="H95" s="236"/>
      <c r="I95" s="289"/>
      <c r="J95" s="291"/>
      <c r="K95" s="291"/>
      <c r="L95" s="333"/>
      <c r="M95" s="236"/>
      <c r="N95" s="240"/>
      <c r="O95" s="241"/>
      <c r="P95" s="334"/>
      <c r="Q95" s="240"/>
      <c r="R95" s="6"/>
      <c r="S95" s="327"/>
      <c r="T95" s="196"/>
      <c r="X95" s="198"/>
      <c r="Y95" s="326"/>
      <c r="Z95" s="198"/>
      <c r="AB95" s="197"/>
      <c r="AC95" s="218"/>
      <c r="AD95" s="218"/>
      <c r="AE95" s="218"/>
      <c r="AF95" s="218"/>
      <c r="AG95" s="218"/>
      <c r="AH95" s="218"/>
      <c r="AI95" s="218"/>
      <c r="AJ95" s="218"/>
      <c r="AK95" s="198"/>
    </row>
    <row r="96" spans="1:37" x14ac:dyDescent="0.35">
      <c r="A96" s="154" t="s">
        <v>567</v>
      </c>
      <c r="B96" s="154" t="s">
        <v>579</v>
      </c>
      <c r="C96" s="238"/>
      <c r="D96" s="239"/>
      <c r="E96" s="239"/>
      <c r="F96" s="290"/>
      <c r="G96" s="239"/>
      <c r="H96" s="239"/>
      <c r="I96" s="2333"/>
      <c r="J96" s="2333"/>
      <c r="K96" s="2333"/>
      <c r="L96" s="2333"/>
      <c r="M96" s="239"/>
      <c r="N96" s="292"/>
      <c r="O96" s="242"/>
      <c r="P96" s="232"/>
      <c r="Q96" s="212">
        <f>P96*M96*G96</f>
        <v>0</v>
      </c>
      <c r="R96" s="302">
        <f>Q96/Q99</f>
        <v>0</v>
      </c>
      <c r="S96" s="327">
        <f>Q96</f>
        <v>0</v>
      </c>
      <c r="T96" s="196"/>
      <c r="W96" s="215">
        <f>S96</f>
        <v>0</v>
      </c>
      <c r="X96" s="198"/>
      <c r="Y96" s="326"/>
      <c r="Z96" s="217">
        <f>W96</f>
        <v>0</v>
      </c>
      <c r="AB96" s="197"/>
      <c r="AC96" s="218"/>
      <c r="AD96" s="218"/>
      <c r="AE96" s="218"/>
      <c r="AF96" s="218"/>
      <c r="AG96" s="218"/>
      <c r="AH96" s="218"/>
      <c r="AI96" s="218"/>
      <c r="AJ96" s="218"/>
      <c r="AK96" s="198"/>
    </row>
    <row r="97" spans="1:37" x14ac:dyDescent="0.35">
      <c r="A97" s="154" t="s">
        <v>567</v>
      </c>
      <c r="B97" s="154" t="s">
        <v>580</v>
      </c>
      <c r="C97" s="335"/>
      <c r="D97" s="298" t="s">
        <v>581</v>
      </c>
      <c r="E97" s="298"/>
      <c r="F97" s="299"/>
      <c r="G97" s="298"/>
      <c r="H97" s="298"/>
      <c r="I97" s="300"/>
      <c r="J97" s="300"/>
      <c r="K97" s="300"/>
      <c r="L97" s="300"/>
      <c r="M97" s="298"/>
      <c r="N97" s="301"/>
      <c r="O97" s="302"/>
      <c r="P97" s="336"/>
      <c r="Q97" s="303">
        <v>75000</v>
      </c>
      <c r="R97" s="337">
        <f>Q97/Q99</f>
        <v>0.18458770213968526</v>
      </c>
      <c r="S97" s="327">
        <f>Q97</f>
        <v>75000</v>
      </c>
      <c r="T97" s="196"/>
      <c r="X97" s="217">
        <f>S97</f>
        <v>75000</v>
      </c>
      <c r="Y97" s="326"/>
      <c r="Z97" s="198"/>
      <c r="AB97" s="197"/>
      <c r="AC97" s="218"/>
      <c r="AD97" s="218"/>
      <c r="AE97" s="218"/>
      <c r="AF97" s="218"/>
      <c r="AG97" s="218"/>
      <c r="AH97" s="218"/>
      <c r="AI97" s="218"/>
      <c r="AJ97" s="218"/>
      <c r="AK97" s="198"/>
    </row>
    <row r="98" spans="1:37" ht="15" thickBot="1" x14ac:dyDescent="0.4">
      <c r="I98" s="161">
        <f>I99/M99</f>
        <v>0.55555555555555558</v>
      </c>
      <c r="J98" s="161">
        <f>J99/M99</f>
        <v>7.6388888888888895E-2</v>
      </c>
      <c r="K98" s="161">
        <f>K99/M99</f>
        <v>0.29166666666666669</v>
      </c>
      <c r="L98" s="161">
        <f>L99/M99</f>
        <v>7.6388888888888895E-2</v>
      </c>
      <c r="S98" s="325"/>
      <c r="T98" s="196"/>
      <c r="X98" s="198"/>
      <c r="Y98" s="326"/>
      <c r="Z98" s="198"/>
      <c r="AB98" s="255"/>
      <c r="AC98" s="257"/>
      <c r="AD98" s="257"/>
      <c r="AE98" s="257"/>
      <c r="AF98" s="257"/>
      <c r="AG98" s="257"/>
      <c r="AH98" s="257"/>
      <c r="AI98" s="257"/>
      <c r="AJ98" s="257"/>
      <c r="AK98" s="256"/>
    </row>
    <row r="99" spans="1:37" x14ac:dyDescent="0.35">
      <c r="A99" s="258" t="s">
        <v>582</v>
      </c>
      <c r="B99" s="259"/>
      <c r="C99" s="259"/>
      <c r="D99" s="259"/>
      <c r="E99" s="259"/>
      <c r="F99" s="260"/>
      <c r="G99" s="259"/>
      <c r="H99" s="259"/>
      <c r="I99" s="259">
        <f>I87+I86+I84+I83+I82+I81+I80+I79+I78+I77+I88+I90+I89+I91+I92</f>
        <v>80</v>
      </c>
      <c r="J99" s="259">
        <f>J86+J91</f>
        <v>11</v>
      </c>
      <c r="K99" s="259">
        <f>K86+K77+K85+K91</f>
        <v>42</v>
      </c>
      <c r="L99" s="259">
        <f>L86+L91</f>
        <v>11</v>
      </c>
      <c r="M99" s="259">
        <f>SUM(I99:L99)</f>
        <v>144</v>
      </c>
      <c r="N99" s="261"/>
      <c r="O99" s="262"/>
      <c r="P99" s="261"/>
      <c r="Q99" s="263">
        <f>SUM(Q76:Q98)</f>
        <v>406310.92500000005</v>
      </c>
      <c r="R99" s="262">
        <f>SUM(R76:R97)</f>
        <v>0.99999999999999989</v>
      </c>
      <c r="S99" s="338">
        <f>SUM(S76:S98)</f>
        <v>406310.92500000005</v>
      </c>
      <c r="T99" s="339">
        <f t="shared" ref="T99:Z99" si="18">SUM(T76:T97)</f>
        <v>288872.52500000002</v>
      </c>
      <c r="U99" s="340">
        <f t="shared" si="18"/>
        <v>0</v>
      </c>
      <c r="V99" s="340">
        <f t="shared" si="18"/>
        <v>42438.399999999994</v>
      </c>
      <c r="W99" s="340">
        <f t="shared" si="18"/>
        <v>0</v>
      </c>
      <c r="X99" s="341">
        <f t="shared" si="18"/>
        <v>75000</v>
      </c>
      <c r="Y99" s="342">
        <f t="shared" si="18"/>
        <v>197234.4</v>
      </c>
      <c r="Z99" s="341">
        <f t="shared" si="18"/>
        <v>82460.524999999994</v>
      </c>
      <c r="AA99" s="270"/>
      <c r="AB99" s="271">
        <f t="shared" ref="AB99:AK99" si="19">SUM(AB76:AB98)</f>
        <v>2371.6</v>
      </c>
      <c r="AC99" s="272">
        <f t="shared" si="19"/>
        <v>13512.075000000001</v>
      </c>
      <c r="AD99" s="272">
        <f t="shared" si="19"/>
        <v>90900</v>
      </c>
      <c r="AE99" s="272">
        <f t="shared" si="19"/>
        <v>15870.75</v>
      </c>
      <c r="AF99" s="272">
        <f t="shared" si="19"/>
        <v>65489.599999999999</v>
      </c>
      <c r="AG99" s="272">
        <f t="shared" si="19"/>
        <v>35616</v>
      </c>
      <c r="AH99" s="272">
        <f t="shared" si="19"/>
        <v>11880</v>
      </c>
      <c r="AI99" s="272">
        <f t="shared" si="19"/>
        <v>39420</v>
      </c>
      <c r="AJ99" s="272">
        <f t="shared" si="19"/>
        <v>56250.899999999994</v>
      </c>
      <c r="AK99" s="273">
        <f t="shared" si="19"/>
        <v>16000</v>
      </c>
    </row>
    <row r="100" spans="1:37" ht="15" thickBot="1" x14ac:dyDescent="0.4">
      <c r="A100" s="274" t="s">
        <v>583</v>
      </c>
      <c r="B100" s="275"/>
      <c r="C100" s="275"/>
      <c r="D100" s="275"/>
      <c r="E100" s="275"/>
      <c r="F100" s="276"/>
      <c r="G100" s="275"/>
      <c r="H100" s="275"/>
      <c r="I100" s="275">
        <f>I84+I83+I81+I80+I79+I78+I86+I77+I87+I82+I88+I89+I90+I91+I92</f>
        <v>80</v>
      </c>
      <c r="J100" s="275">
        <f>I87+J86+I84+I83+I82+I81+I80+I79+I78+I88+I89+I90+I91+J91+I92</f>
        <v>83</v>
      </c>
      <c r="K100" s="275">
        <f>I87+K86+K85+I84+I83+I82+I80+I79+I78+K77+I88+I89+I90++K91+I92</f>
        <v>80</v>
      </c>
      <c r="L100" s="275">
        <f>I87+L86+K85+I84+I83+I82+I80+I79+I78+I88+I89+I90+L91+I92</f>
        <v>79</v>
      </c>
      <c r="M100" s="275">
        <f>SUM(I100:L100)</f>
        <v>322</v>
      </c>
      <c r="N100" s="277"/>
      <c r="O100" s="278"/>
      <c r="P100" s="277"/>
      <c r="Q100" s="277"/>
      <c r="R100" s="278"/>
      <c r="S100" s="280"/>
      <c r="T100" s="281">
        <f>T99/S99</f>
        <v>0.71096420801385041</v>
      </c>
      <c r="U100" s="282">
        <f>U99/S99</f>
        <v>0</v>
      </c>
      <c r="V100" s="282">
        <f>V99/S99</f>
        <v>0.10444808984646423</v>
      </c>
      <c r="W100" s="282">
        <f>W99/S99</f>
        <v>0</v>
      </c>
      <c r="X100" s="343">
        <f>X99/S99</f>
        <v>0.18458770213968526</v>
      </c>
      <c r="Y100" s="344">
        <f>Y99/S99</f>
        <v>0.48542726238532713</v>
      </c>
      <c r="Z100" s="343">
        <f>Z99/S99</f>
        <v>0.20294931769309424</v>
      </c>
      <c r="AA100" s="285">
        <f>Y101+Z101</f>
        <v>116</v>
      </c>
      <c r="AB100" s="286"/>
      <c r="AC100" s="287"/>
      <c r="AD100" s="287"/>
      <c r="AE100" s="287"/>
      <c r="AF100" s="287"/>
      <c r="AG100" s="287"/>
      <c r="AH100" s="287"/>
      <c r="AI100" s="287"/>
      <c r="AJ100" s="287"/>
      <c r="AK100" s="288"/>
    </row>
    <row r="101" spans="1:37" ht="15" thickBot="1" x14ac:dyDescent="0.4">
      <c r="A101" s="289" t="s">
        <v>584</v>
      </c>
      <c r="B101" s="239"/>
      <c r="C101" s="239"/>
      <c r="D101" s="239"/>
      <c r="E101" s="239"/>
      <c r="F101" s="290"/>
      <c r="G101" s="239"/>
      <c r="H101" s="239"/>
      <c r="I101" s="2237">
        <f>I100/M100</f>
        <v>0.2484472049689441</v>
      </c>
      <c r="J101" s="2237">
        <f>J100/M100</f>
        <v>0.25776397515527949</v>
      </c>
      <c r="K101" s="2237">
        <f>K100/M100</f>
        <v>0.2484472049689441</v>
      </c>
      <c r="L101" s="2237">
        <f>L100/M100</f>
        <v>0.24534161490683229</v>
      </c>
      <c r="M101" s="239"/>
      <c r="N101" s="292"/>
      <c r="O101" s="242"/>
      <c r="P101" s="292"/>
      <c r="Q101" s="240">
        <f>T99</f>
        <v>288872.52500000002</v>
      </c>
      <c r="R101" s="293">
        <f>Q101/Q106</f>
        <v>0.71096420801385041</v>
      </c>
      <c r="X101" s="294"/>
      <c r="Y101" s="345">
        <f>I80+I81+I83+K85+I89+I91+J91+K91+L91</f>
        <v>81</v>
      </c>
      <c r="Z101" s="345">
        <f>I77+K77+I78+I79+I82+I84+I87+I88+I90+I92</f>
        <v>35</v>
      </c>
      <c r="AA101" s="4" t="s">
        <v>585</v>
      </c>
    </row>
    <row r="102" spans="1:37" ht="15" thickBot="1" x14ac:dyDescent="0.4">
      <c r="A102" s="297" t="s">
        <v>38</v>
      </c>
      <c r="B102" s="298"/>
      <c r="C102" s="298"/>
      <c r="D102" s="298"/>
      <c r="E102" s="298"/>
      <c r="F102" s="299"/>
      <c r="G102" s="298"/>
      <c r="H102" s="298"/>
      <c r="I102" s="300"/>
      <c r="J102" s="300"/>
      <c r="K102" s="300"/>
      <c r="L102" s="300"/>
      <c r="M102" s="298"/>
      <c r="N102" s="301"/>
      <c r="O102" s="302"/>
      <c r="P102" s="301"/>
      <c r="Q102" s="303">
        <f>U99</f>
        <v>0</v>
      </c>
      <c r="R102" s="302">
        <f>Q102/Q106</f>
        <v>0</v>
      </c>
      <c r="S102" s="346">
        <f>Q99/M99</f>
        <v>2821.6036458333338</v>
      </c>
      <c r="T102" s="347" t="s">
        <v>586</v>
      </c>
      <c r="Y102" s="348">
        <f>Y101/M99</f>
        <v>0.5625</v>
      </c>
      <c r="Z102" s="348">
        <f>Z101/M99</f>
        <v>0.24305555555555555</v>
      </c>
      <c r="AK102" s="349"/>
    </row>
    <row r="103" spans="1:37" ht="15" thickBot="1" x14ac:dyDescent="0.4">
      <c r="A103" s="297" t="s">
        <v>587</v>
      </c>
      <c r="B103" s="298"/>
      <c r="C103" s="298"/>
      <c r="D103" s="298"/>
      <c r="E103" s="298"/>
      <c r="F103" s="299"/>
      <c r="G103" s="298"/>
      <c r="H103" s="298"/>
      <c r="I103" s="300"/>
      <c r="J103" s="300"/>
      <c r="K103" s="300"/>
      <c r="L103" s="300"/>
      <c r="M103" s="298"/>
      <c r="N103" s="301"/>
      <c r="O103" s="302"/>
      <c r="P103" s="301"/>
      <c r="Q103" s="303">
        <f>V99</f>
        <v>42438.399999999994</v>
      </c>
      <c r="R103" s="308">
        <f>Q103/Q106</f>
        <v>0.10444808984646423</v>
      </c>
      <c r="U103" s="309"/>
      <c r="W103" s="145"/>
      <c r="Y103" s="2305" t="s">
        <v>588</v>
      </c>
      <c r="Z103" s="2305"/>
      <c r="AK103" s="349"/>
    </row>
    <row r="104" spans="1:37" x14ac:dyDescent="0.35">
      <c r="A104" s="297" t="s">
        <v>580</v>
      </c>
      <c r="B104" s="298"/>
      <c r="C104" s="298"/>
      <c r="D104" s="298"/>
      <c r="E104" s="298"/>
      <c r="F104" s="299"/>
      <c r="G104" s="298"/>
      <c r="H104" s="298"/>
      <c r="I104" s="300"/>
      <c r="J104" s="300"/>
      <c r="K104" s="300"/>
      <c r="L104" s="300"/>
      <c r="M104" s="298"/>
      <c r="N104" s="301"/>
      <c r="O104" s="302"/>
      <c r="P104" s="301"/>
      <c r="Q104" s="303">
        <f>X99</f>
        <v>75000</v>
      </c>
      <c r="R104" s="308">
        <f>Q104/Q106</f>
        <v>0.18458770213968526</v>
      </c>
      <c r="U104" s="309"/>
      <c r="AK104" s="349"/>
    </row>
    <row r="105" spans="1:37" x14ac:dyDescent="0.35">
      <c r="A105" s="297" t="s">
        <v>579</v>
      </c>
      <c r="B105" s="298"/>
      <c r="C105" s="298"/>
      <c r="D105" s="298"/>
      <c r="E105" s="298"/>
      <c r="F105" s="299"/>
      <c r="G105" s="298"/>
      <c r="H105" s="298"/>
      <c r="I105" s="300"/>
      <c r="J105" s="300"/>
      <c r="K105" s="300"/>
      <c r="L105" s="300"/>
      <c r="M105" s="298"/>
      <c r="N105" s="301"/>
      <c r="O105" s="302"/>
      <c r="P105" s="301"/>
      <c r="Q105" s="303">
        <f>W99</f>
        <v>0</v>
      </c>
      <c r="R105" s="308">
        <f>Q105/Q106</f>
        <v>0</v>
      </c>
    </row>
    <row r="106" spans="1:37" x14ac:dyDescent="0.35">
      <c r="A106" s="297"/>
      <c r="B106" s="298"/>
      <c r="C106" s="298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01"/>
      <c r="Q106" s="310">
        <f>SUM(Q101:Q105)</f>
        <v>406310.92500000005</v>
      </c>
      <c r="R106" s="308">
        <f>SUM(R101:R105)</f>
        <v>0.99999999999999989</v>
      </c>
    </row>
    <row r="107" spans="1:37" x14ac:dyDescent="0.35">
      <c r="B107" s="2"/>
    </row>
    <row r="108" spans="1:37" x14ac:dyDescent="0.35">
      <c r="B108" s="2"/>
    </row>
    <row r="109" spans="1:37" x14ac:dyDescent="0.35">
      <c r="B109" s="2"/>
    </row>
    <row r="110" spans="1:37" x14ac:dyDescent="0.35">
      <c r="B110" s="2"/>
    </row>
    <row r="112" spans="1:37" x14ac:dyDescent="0.35">
      <c r="B112" s="2"/>
    </row>
    <row r="113" spans="1:37" x14ac:dyDescent="0.35">
      <c r="B113" s="2"/>
      <c r="E113" s="1" t="s">
        <v>594</v>
      </c>
      <c r="F113" s="2" t="s">
        <v>595</v>
      </c>
      <c r="G113" s="2266" t="s">
        <v>596</v>
      </c>
      <c r="H113" s="2266"/>
      <c r="I113" s="2334">
        <v>0.74</v>
      </c>
      <c r="J113" s="2334"/>
    </row>
    <row r="114" spans="1:37" x14ac:dyDescent="0.35">
      <c r="B114" s="2"/>
      <c r="E114" s="1" t="s">
        <v>524</v>
      </c>
      <c r="F114" s="2" t="s">
        <v>597</v>
      </c>
      <c r="G114" s="2266" t="s">
        <v>524</v>
      </c>
      <c r="H114" s="2266"/>
      <c r="I114" s="2266">
        <v>42</v>
      </c>
      <c r="J114" s="2266"/>
    </row>
    <row r="115" spans="1:37" x14ac:dyDescent="0.35">
      <c r="B115" s="2"/>
      <c r="E115" s="1" t="s">
        <v>526</v>
      </c>
      <c r="F115" s="2" t="s">
        <v>598</v>
      </c>
      <c r="G115" s="2266" t="s">
        <v>526</v>
      </c>
      <c r="H115" s="2266"/>
      <c r="I115" s="2267">
        <v>3154</v>
      </c>
      <c r="J115" s="2267"/>
    </row>
    <row r="116" spans="1:37" x14ac:dyDescent="0.35">
      <c r="B116" s="2"/>
      <c r="E116" s="1" t="s">
        <v>528</v>
      </c>
      <c r="F116" s="2" t="s">
        <v>599</v>
      </c>
      <c r="G116" s="2266" t="s">
        <v>528</v>
      </c>
      <c r="H116" s="2266"/>
      <c r="I116" s="2267">
        <v>18445834</v>
      </c>
      <c r="J116" s="2267"/>
    </row>
    <row r="117" spans="1:37" x14ac:dyDescent="0.35">
      <c r="B117" s="2"/>
    </row>
    <row r="118" spans="1:37" ht="18.5" x14ac:dyDescent="0.45">
      <c r="A118" s="164" t="s">
        <v>600</v>
      </c>
      <c r="R118" s="144"/>
    </row>
    <row r="119" spans="1:37" ht="15" thickBot="1" x14ac:dyDescent="0.4"/>
    <row r="120" spans="1:37" ht="28.5" customHeight="1" thickBot="1" x14ac:dyDescent="0.4">
      <c r="A120" s="2268" t="s">
        <v>531</v>
      </c>
      <c r="B120" s="2269"/>
      <c r="C120" s="2269"/>
      <c r="D120" s="2269"/>
      <c r="E120" s="2269"/>
      <c r="F120" s="2269"/>
      <c r="G120" s="2269"/>
      <c r="H120" s="2269"/>
      <c r="I120" s="2269"/>
      <c r="J120" s="2269"/>
      <c r="K120" s="2269"/>
      <c r="L120" s="2269"/>
      <c r="M120" s="2269"/>
      <c r="N120" s="2269"/>
      <c r="O120" s="2269"/>
      <c r="P120" s="2269"/>
      <c r="Q120" s="2269"/>
      <c r="R120" s="2270"/>
      <c r="S120" s="2271" t="s">
        <v>532</v>
      </c>
      <c r="T120" s="2272"/>
      <c r="U120" s="2272"/>
      <c r="V120" s="2272"/>
      <c r="W120" s="2272"/>
      <c r="X120" s="2272"/>
      <c r="Y120" s="2272"/>
      <c r="Z120" s="2272"/>
      <c r="AA120" s="2272"/>
      <c r="AB120" s="2272"/>
      <c r="AC120" s="2272"/>
      <c r="AD120" s="2272"/>
      <c r="AE120" s="2272"/>
      <c r="AF120" s="2272"/>
      <c r="AG120" s="2272"/>
      <c r="AH120" s="2272"/>
      <c r="AI120" s="2272"/>
      <c r="AJ120" s="2272"/>
      <c r="AK120" s="2273"/>
    </row>
    <row r="121" spans="1:37" x14ac:dyDescent="0.35">
      <c r="A121" s="2353" t="s">
        <v>533</v>
      </c>
      <c r="B121" s="2344" t="s">
        <v>534</v>
      </c>
      <c r="C121" s="2344" t="s">
        <v>535</v>
      </c>
      <c r="D121" s="2344" t="s">
        <v>536</v>
      </c>
      <c r="E121" s="2344" t="s">
        <v>537</v>
      </c>
      <c r="F121" s="2355" t="s">
        <v>538</v>
      </c>
      <c r="G121" s="2344" t="s">
        <v>539</v>
      </c>
      <c r="H121" s="2344" t="s">
        <v>540</v>
      </c>
      <c r="I121" s="2346" t="s">
        <v>541</v>
      </c>
      <c r="J121" s="2346"/>
      <c r="K121" s="2346"/>
      <c r="L121" s="2346"/>
      <c r="M121" s="351" t="s">
        <v>542</v>
      </c>
      <c r="N121" s="352" t="s">
        <v>543</v>
      </c>
      <c r="O121" s="353" t="s">
        <v>544</v>
      </c>
      <c r="P121" s="352" t="s">
        <v>543</v>
      </c>
      <c r="Q121" s="352" t="s">
        <v>545</v>
      </c>
      <c r="R121" s="2347" t="s">
        <v>546</v>
      </c>
      <c r="S121" s="355" t="s">
        <v>547</v>
      </c>
      <c r="T121" s="2349" t="s">
        <v>548</v>
      </c>
      <c r="U121" s="2350"/>
      <c r="V121" s="2350"/>
      <c r="W121" s="2350"/>
      <c r="X121" s="2350"/>
      <c r="Y121" s="2335" t="s">
        <v>549</v>
      </c>
      <c r="Z121" s="2337"/>
      <c r="AB121" s="2335" t="s">
        <v>550</v>
      </c>
      <c r="AC121" s="2336"/>
      <c r="AD121" s="2336"/>
      <c r="AE121" s="2336"/>
      <c r="AF121" s="2336"/>
      <c r="AG121" s="2336"/>
      <c r="AH121" s="2336"/>
      <c r="AI121" s="2336"/>
      <c r="AJ121" s="2336"/>
      <c r="AK121" s="2337"/>
    </row>
    <row r="122" spans="1:37" ht="15" thickBot="1" x14ac:dyDescent="0.4">
      <c r="A122" s="2354"/>
      <c r="B122" s="2345"/>
      <c r="C122" s="2345"/>
      <c r="D122" s="2345"/>
      <c r="E122" s="2345"/>
      <c r="F122" s="2356"/>
      <c r="G122" s="2345"/>
      <c r="H122" s="2345"/>
      <c r="I122" s="356" t="s">
        <v>551</v>
      </c>
      <c r="J122" s="356" t="s">
        <v>552</v>
      </c>
      <c r="K122" s="356" t="s">
        <v>553</v>
      </c>
      <c r="L122" s="356" t="s">
        <v>554</v>
      </c>
      <c r="M122" s="357" t="s">
        <v>555</v>
      </c>
      <c r="N122" s="358" t="s">
        <v>556</v>
      </c>
      <c r="O122" s="359" t="s">
        <v>557</v>
      </c>
      <c r="P122" s="358" t="s">
        <v>558</v>
      </c>
      <c r="Q122" s="358" t="s">
        <v>558</v>
      </c>
      <c r="R122" s="2348"/>
      <c r="S122" s="361" t="s">
        <v>559</v>
      </c>
      <c r="T122" s="2351"/>
      <c r="U122" s="2352"/>
      <c r="V122" s="2352"/>
      <c r="W122" s="2352"/>
      <c r="X122" s="2352"/>
      <c r="Y122" s="2338"/>
      <c r="Z122" s="2340"/>
      <c r="AB122" s="2338"/>
      <c r="AC122" s="2339"/>
      <c r="AD122" s="2339"/>
      <c r="AE122" s="2339"/>
      <c r="AF122" s="2339"/>
      <c r="AG122" s="2339"/>
      <c r="AH122" s="2339"/>
      <c r="AI122" s="2339"/>
      <c r="AJ122" s="2339"/>
      <c r="AK122" s="2340"/>
    </row>
    <row r="123" spans="1:37" s="184" customFormat="1" ht="18.5" x14ac:dyDescent="0.45">
      <c r="A123" s="2341" t="s">
        <v>601</v>
      </c>
      <c r="B123" s="2342"/>
      <c r="C123" s="2342"/>
      <c r="D123" s="2342"/>
      <c r="E123" s="2342"/>
      <c r="F123" s="2342"/>
      <c r="G123" s="2342"/>
      <c r="H123" s="2342"/>
      <c r="I123" s="2342"/>
      <c r="J123" s="2342"/>
      <c r="K123" s="2342"/>
      <c r="L123" s="2342"/>
      <c r="M123" s="2342"/>
      <c r="N123" s="2342"/>
      <c r="O123" s="2342"/>
      <c r="P123" s="2342"/>
      <c r="Q123" s="2342"/>
      <c r="R123" s="2343"/>
      <c r="S123" s="362"/>
      <c r="T123" s="320" t="s">
        <v>561</v>
      </c>
      <c r="U123" s="321" t="s">
        <v>38</v>
      </c>
      <c r="V123" s="321" t="s">
        <v>562</v>
      </c>
      <c r="W123" s="321" t="s">
        <v>563</v>
      </c>
      <c r="X123" s="363" t="s">
        <v>564</v>
      </c>
      <c r="Y123" s="323" t="s">
        <v>565</v>
      </c>
      <c r="Z123" s="324" t="s">
        <v>566</v>
      </c>
      <c r="AB123" s="323" t="s">
        <v>27</v>
      </c>
      <c r="AC123" s="321" t="s">
        <v>39</v>
      </c>
      <c r="AD123" s="321" t="s">
        <v>40</v>
      </c>
      <c r="AE123" s="321" t="s">
        <v>41</v>
      </c>
      <c r="AF123" s="321" t="s">
        <v>42</v>
      </c>
      <c r="AG123" s="321" t="s">
        <v>43</v>
      </c>
      <c r="AH123" s="321" t="s">
        <v>44</v>
      </c>
      <c r="AI123" s="321" t="s">
        <v>45</v>
      </c>
      <c r="AJ123" s="179" t="s">
        <v>46</v>
      </c>
      <c r="AK123" s="182" t="s">
        <v>31</v>
      </c>
    </row>
    <row r="124" spans="1:37" x14ac:dyDescent="0.35">
      <c r="A124" s="197"/>
      <c r="B124" s="203"/>
      <c r="C124" s="203"/>
      <c r="D124" s="203"/>
      <c r="E124" s="203"/>
      <c r="F124" s="204"/>
      <c r="G124" s="203"/>
      <c r="H124" s="203"/>
      <c r="I124" s="234"/>
      <c r="L124" s="332"/>
      <c r="M124" s="209"/>
      <c r="N124" s="212"/>
      <c r="O124" s="219"/>
      <c r="P124" s="212"/>
      <c r="Q124" s="212"/>
      <c r="R124" s="364"/>
      <c r="S124" s="195"/>
      <c r="T124" s="365"/>
      <c r="Y124" s="326"/>
      <c r="Z124" s="198"/>
      <c r="AB124" s="199"/>
      <c r="AC124" s="200"/>
      <c r="AD124" s="200"/>
      <c r="AE124" s="200"/>
      <c r="AF124" s="200"/>
      <c r="AG124" s="200"/>
      <c r="AH124" s="200"/>
      <c r="AI124" s="200"/>
      <c r="AJ124" s="200"/>
      <c r="AK124" s="201"/>
    </row>
    <row r="125" spans="1:37" x14ac:dyDescent="0.35">
      <c r="A125" s="202" t="s">
        <v>567</v>
      </c>
      <c r="B125" s="203" t="s">
        <v>50</v>
      </c>
      <c r="C125" s="203" t="s">
        <v>568</v>
      </c>
      <c r="D125" s="203" t="s">
        <v>48</v>
      </c>
      <c r="E125" s="203" t="s">
        <v>569</v>
      </c>
      <c r="F125" s="204" t="s">
        <v>572</v>
      </c>
      <c r="G125" s="203">
        <v>1</v>
      </c>
      <c r="H125" s="203" t="s">
        <v>51</v>
      </c>
      <c r="I125" s="2282">
        <v>1</v>
      </c>
      <c r="J125" s="2283"/>
      <c r="K125" s="2283"/>
      <c r="L125" s="2284"/>
      <c r="M125" s="209">
        <v>1</v>
      </c>
      <c r="N125" s="212">
        <v>27024.15</v>
      </c>
      <c r="O125" s="219">
        <v>0.75</v>
      </c>
      <c r="P125" s="212">
        <f>N125*(1-O125)</f>
        <v>6756.0375000000004</v>
      </c>
      <c r="Q125" s="212">
        <f t="shared" ref="Q125:Q139" si="20">P125*M125*G125</f>
        <v>6756.0375000000004</v>
      </c>
      <c r="R125" s="364">
        <f t="shared" ref="R125:R139" si="21">Q125/$Q$147</f>
        <v>2.0520184238704366E-2</v>
      </c>
      <c r="S125" s="214">
        <f t="shared" ref="S125:S139" si="22">Q125*3</f>
        <v>20268.112500000003</v>
      </c>
      <c r="T125" s="7">
        <f t="shared" ref="T125:T138" si="23">S125</f>
        <v>20268.112500000003</v>
      </c>
      <c r="U125" s="215"/>
      <c r="Y125" s="328"/>
      <c r="Z125" s="217">
        <f>S125</f>
        <v>20268.112500000003</v>
      </c>
      <c r="AB125" s="216"/>
      <c r="AC125" s="220">
        <f>S125</f>
        <v>20268.112500000003</v>
      </c>
      <c r="AD125" s="218"/>
      <c r="AE125" s="218"/>
      <c r="AF125" s="218"/>
      <c r="AG125" s="218"/>
      <c r="AH125" s="218"/>
      <c r="AI125" s="218"/>
      <c r="AJ125" s="218"/>
      <c r="AK125" s="198"/>
    </row>
    <row r="126" spans="1:37" x14ac:dyDescent="0.35">
      <c r="A126" s="202" t="s">
        <v>567</v>
      </c>
      <c r="B126" s="203" t="s">
        <v>52</v>
      </c>
      <c r="C126" s="203" t="s">
        <v>568</v>
      </c>
      <c r="D126" s="203" t="s">
        <v>48</v>
      </c>
      <c r="E126" s="203" t="s">
        <v>569</v>
      </c>
      <c r="F126" s="204" t="s">
        <v>572</v>
      </c>
      <c r="G126" s="203">
        <v>1</v>
      </c>
      <c r="H126" s="203" t="s">
        <v>51</v>
      </c>
      <c r="I126" s="2282">
        <v>1</v>
      </c>
      <c r="J126" s="2283"/>
      <c r="K126" s="2283"/>
      <c r="L126" s="2284"/>
      <c r="M126" s="209">
        <v>1</v>
      </c>
      <c r="N126" s="212">
        <v>7000</v>
      </c>
      <c r="O126" s="219">
        <v>0.1</v>
      </c>
      <c r="P126" s="212">
        <f t="shared" ref="P126:P139" si="24">N126*(1-O126)</f>
        <v>6300</v>
      </c>
      <c r="Q126" s="212">
        <f t="shared" si="20"/>
        <v>6300</v>
      </c>
      <c r="R126" s="364">
        <f t="shared" si="21"/>
        <v>1.9135056710954831E-2</v>
      </c>
      <c r="S126" s="214">
        <f t="shared" si="22"/>
        <v>18900</v>
      </c>
      <c r="T126" s="7">
        <f t="shared" si="23"/>
        <v>18900</v>
      </c>
      <c r="U126" s="215"/>
      <c r="Y126" s="328"/>
      <c r="Z126" s="217">
        <f>S126</f>
        <v>18900</v>
      </c>
      <c r="AB126" s="197"/>
      <c r="AC126" s="220"/>
      <c r="AD126" s="220">
        <f>S126</f>
        <v>18900</v>
      </c>
      <c r="AE126" s="218"/>
      <c r="AF126" s="218"/>
      <c r="AG126" s="218"/>
      <c r="AH126" s="218"/>
      <c r="AI126" s="218"/>
      <c r="AJ126" s="218"/>
      <c r="AK126" s="198"/>
    </row>
    <row r="127" spans="1:37" x14ac:dyDescent="0.35">
      <c r="A127" s="202" t="s">
        <v>567</v>
      </c>
      <c r="B127" s="203" t="s">
        <v>52</v>
      </c>
      <c r="C127" s="203" t="s">
        <v>568</v>
      </c>
      <c r="D127" s="203" t="s">
        <v>53</v>
      </c>
      <c r="E127" s="203" t="s">
        <v>571</v>
      </c>
      <c r="F127" s="204" t="s">
        <v>602</v>
      </c>
      <c r="G127" s="203">
        <v>1</v>
      </c>
      <c r="H127" s="203" t="s">
        <v>51</v>
      </c>
      <c r="I127" s="2291">
        <v>1</v>
      </c>
      <c r="J127" s="2292"/>
      <c r="K127" s="2292"/>
      <c r="L127" s="2293"/>
      <c r="M127" s="209">
        <v>1</v>
      </c>
      <c r="N127" s="212">
        <v>7500</v>
      </c>
      <c r="O127" s="219">
        <v>0.1</v>
      </c>
      <c r="P127" s="212">
        <f t="shared" si="24"/>
        <v>6750</v>
      </c>
      <c r="Q127" s="212">
        <f t="shared" si="20"/>
        <v>6750</v>
      </c>
      <c r="R127" s="366">
        <f t="shared" si="21"/>
        <v>2.0501846476023034E-2</v>
      </c>
      <c r="S127" s="214">
        <f t="shared" si="22"/>
        <v>20250</v>
      </c>
      <c r="T127" s="7">
        <f t="shared" si="23"/>
        <v>20250</v>
      </c>
      <c r="Y127" s="328">
        <f>S127</f>
        <v>20250</v>
      </c>
      <c r="Z127" s="217"/>
      <c r="AB127" s="197"/>
      <c r="AC127" s="218"/>
      <c r="AD127" s="220">
        <f>S127</f>
        <v>20250</v>
      </c>
      <c r="AE127" s="218"/>
      <c r="AF127" s="218"/>
      <c r="AG127" s="218"/>
      <c r="AH127" s="218"/>
      <c r="AI127" s="218"/>
      <c r="AJ127" s="218"/>
      <c r="AK127" s="198"/>
    </row>
    <row r="128" spans="1:37" x14ac:dyDescent="0.35">
      <c r="A128" s="202" t="s">
        <v>567</v>
      </c>
      <c r="B128" s="203" t="s">
        <v>52</v>
      </c>
      <c r="C128" s="203" t="s">
        <v>568</v>
      </c>
      <c r="D128" s="203" t="s">
        <v>54</v>
      </c>
      <c r="E128" s="203" t="s">
        <v>571</v>
      </c>
      <c r="F128" s="204" t="s">
        <v>603</v>
      </c>
      <c r="G128" s="203">
        <v>18</v>
      </c>
      <c r="H128" s="203" t="s">
        <v>51</v>
      </c>
      <c r="I128" s="2291">
        <v>18</v>
      </c>
      <c r="J128" s="2292"/>
      <c r="K128" s="225"/>
      <c r="L128" s="226"/>
      <c r="M128" s="209">
        <v>1</v>
      </c>
      <c r="N128" s="212">
        <v>2650</v>
      </c>
      <c r="O128" s="219">
        <v>0.1</v>
      </c>
      <c r="P128" s="212">
        <f t="shared" si="24"/>
        <v>2385</v>
      </c>
      <c r="Q128" s="212">
        <f t="shared" si="20"/>
        <v>42930</v>
      </c>
      <c r="R128" s="366">
        <f t="shared" si="21"/>
        <v>0.13039174358750649</v>
      </c>
      <c r="S128" s="214">
        <f t="shared" si="22"/>
        <v>128790</v>
      </c>
      <c r="T128" s="7">
        <f t="shared" si="23"/>
        <v>128790</v>
      </c>
      <c r="V128" s="215"/>
      <c r="Y128" s="329">
        <f>S128</f>
        <v>128790</v>
      </c>
      <c r="Z128" s="217"/>
      <c r="AB128" s="197"/>
      <c r="AC128" s="218"/>
      <c r="AD128" s="220">
        <f>S128</f>
        <v>128790</v>
      </c>
      <c r="AE128" s="218"/>
      <c r="AF128" s="218"/>
      <c r="AG128" s="218"/>
      <c r="AH128" s="218"/>
      <c r="AI128" s="218"/>
      <c r="AJ128" s="218"/>
      <c r="AK128" s="198"/>
    </row>
    <row r="129" spans="1:37" x14ac:dyDescent="0.35">
      <c r="A129" s="202" t="s">
        <v>567</v>
      </c>
      <c r="B129" s="203" t="s">
        <v>55</v>
      </c>
      <c r="C129" s="203" t="s">
        <v>568</v>
      </c>
      <c r="D129" s="203" t="s">
        <v>48</v>
      </c>
      <c r="E129" s="203" t="s">
        <v>569</v>
      </c>
      <c r="F129" s="204" t="s">
        <v>572</v>
      </c>
      <c r="G129" s="203">
        <v>1</v>
      </c>
      <c r="H129" s="203" t="s">
        <v>51</v>
      </c>
      <c r="I129" s="2282">
        <v>1</v>
      </c>
      <c r="J129" s="2283"/>
      <c r="K129" s="2283"/>
      <c r="L129" s="2284"/>
      <c r="M129" s="209">
        <v>1</v>
      </c>
      <c r="N129" s="212">
        <v>5593</v>
      </c>
      <c r="O129" s="219">
        <v>0.25</v>
      </c>
      <c r="P129" s="212">
        <f t="shared" si="24"/>
        <v>4194.75</v>
      </c>
      <c r="Q129" s="212">
        <f t="shared" si="20"/>
        <v>4194.75</v>
      </c>
      <c r="R129" s="364">
        <f t="shared" si="21"/>
        <v>1.2740758593377425E-2</v>
      </c>
      <c r="S129" s="214">
        <f t="shared" si="22"/>
        <v>12584.25</v>
      </c>
      <c r="T129" s="7">
        <f t="shared" si="23"/>
        <v>12584.25</v>
      </c>
      <c r="Y129" s="328"/>
      <c r="Z129" s="217">
        <f>S129</f>
        <v>12584.25</v>
      </c>
      <c r="AB129" s="197"/>
      <c r="AC129" s="218"/>
      <c r="AD129" s="220"/>
      <c r="AE129" s="220">
        <f>S129</f>
        <v>12584.25</v>
      </c>
      <c r="AF129" s="218"/>
      <c r="AG129" s="218"/>
      <c r="AH129" s="218"/>
      <c r="AI129" s="218"/>
      <c r="AJ129" s="218"/>
      <c r="AK129" s="198"/>
    </row>
    <row r="130" spans="1:37" x14ac:dyDescent="0.35">
      <c r="A130" s="202" t="s">
        <v>567</v>
      </c>
      <c r="B130" s="203" t="s">
        <v>55</v>
      </c>
      <c r="C130" s="203" t="s">
        <v>568</v>
      </c>
      <c r="D130" s="203" t="s">
        <v>53</v>
      </c>
      <c r="E130" s="203" t="s">
        <v>571</v>
      </c>
      <c r="F130" s="204" t="s">
        <v>602</v>
      </c>
      <c r="G130" s="203">
        <v>2</v>
      </c>
      <c r="H130" s="203" t="s">
        <v>51</v>
      </c>
      <c r="I130" s="2306">
        <v>2</v>
      </c>
      <c r="J130" s="2307"/>
      <c r="K130" s="2307"/>
      <c r="L130" s="2308"/>
      <c r="M130" s="209">
        <v>1</v>
      </c>
      <c r="N130" s="212">
        <f>(10000+6680)/2</f>
        <v>8340</v>
      </c>
      <c r="O130" s="219">
        <v>0.3</v>
      </c>
      <c r="P130" s="212">
        <f t="shared" si="24"/>
        <v>5838</v>
      </c>
      <c r="Q130" s="212">
        <f t="shared" si="20"/>
        <v>11676</v>
      </c>
      <c r="R130" s="366">
        <f t="shared" si="21"/>
        <v>3.5463638437636287E-2</v>
      </c>
      <c r="S130" s="214">
        <f t="shared" si="22"/>
        <v>35028</v>
      </c>
      <c r="T130" s="7">
        <f t="shared" si="23"/>
        <v>35028</v>
      </c>
      <c r="Y130" s="328">
        <f>S130</f>
        <v>35028</v>
      </c>
      <c r="Z130" s="217"/>
      <c r="AB130" s="197"/>
      <c r="AC130" s="218"/>
      <c r="AD130" s="218"/>
      <c r="AE130" s="220">
        <f>S130</f>
        <v>35028</v>
      </c>
      <c r="AF130" s="218"/>
      <c r="AG130" s="218"/>
      <c r="AH130" s="218"/>
      <c r="AI130" s="218"/>
      <c r="AJ130" s="218"/>
      <c r="AK130" s="198"/>
    </row>
    <row r="131" spans="1:37" x14ac:dyDescent="0.35">
      <c r="A131" s="202" t="s">
        <v>567</v>
      </c>
      <c r="B131" s="203" t="s">
        <v>55</v>
      </c>
      <c r="C131" s="203" t="s">
        <v>568</v>
      </c>
      <c r="D131" s="203" t="s">
        <v>56</v>
      </c>
      <c r="E131" s="203" t="s">
        <v>571</v>
      </c>
      <c r="F131" s="204" t="s">
        <v>70</v>
      </c>
      <c r="G131" s="203">
        <v>3</v>
      </c>
      <c r="H131" s="203" t="s">
        <v>51</v>
      </c>
      <c r="I131" s="2291">
        <v>3</v>
      </c>
      <c r="J131" s="2292"/>
      <c r="K131" s="2292"/>
      <c r="L131" s="2293"/>
      <c r="M131" s="209">
        <v>1</v>
      </c>
      <c r="N131" s="212">
        <f>(13400+28000+16000)/3</f>
        <v>19133.333333333332</v>
      </c>
      <c r="O131" s="219">
        <v>0.25</v>
      </c>
      <c r="P131" s="212">
        <f t="shared" si="24"/>
        <v>14350</v>
      </c>
      <c r="Q131" s="212">
        <f t="shared" si="20"/>
        <v>43050</v>
      </c>
      <c r="R131" s="366">
        <f t="shared" si="21"/>
        <v>0.13075622085819133</v>
      </c>
      <c r="S131" s="214">
        <f t="shared" si="22"/>
        <v>129150</v>
      </c>
      <c r="T131" s="7">
        <f t="shared" si="23"/>
        <v>129150</v>
      </c>
      <c r="Y131" s="328">
        <f>S131</f>
        <v>129150</v>
      </c>
      <c r="Z131" s="217"/>
      <c r="AB131" s="197"/>
      <c r="AC131" s="218"/>
      <c r="AD131" s="218"/>
      <c r="AE131" s="220">
        <f t="shared" ref="AE131" si="25">S131</f>
        <v>129150</v>
      </c>
      <c r="AF131" s="218"/>
      <c r="AG131" s="218"/>
      <c r="AH131" s="218"/>
      <c r="AI131" s="218"/>
      <c r="AJ131" s="218"/>
      <c r="AK131" s="198"/>
    </row>
    <row r="132" spans="1:37" x14ac:dyDescent="0.35">
      <c r="A132" s="202" t="s">
        <v>567</v>
      </c>
      <c r="B132" s="203" t="s">
        <v>57</v>
      </c>
      <c r="C132" s="203" t="s">
        <v>568</v>
      </c>
      <c r="D132" s="203" t="s">
        <v>48</v>
      </c>
      <c r="E132" s="203" t="s">
        <v>569</v>
      </c>
      <c r="F132" s="204" t="s">
        <v>572</v>
      </c>
      <c r="G132" s="203">
        <v>1</v>
      </c>
      <c r="H132" s="203" t="s">
        <v>51</v>
      </c>
      <c r="I132" s="2282">
        <v>1</v>
      </c>
      <c r="J132" s="2283"/>
      <c r="K132" s="2283"/>
      <c r="L132" s="2284"/>
      <c r="M132" s="203">
        <v>1</v>
      </c>
      <c r="N132" s="212">
        <v>2362</v>
      </c>
      <c r="O132" s="219">
        <v>0.2</v>
      </c>
      <c r="P132" s="212">
        <f t="shared" si="24"/>
        <v>1889.6000000000001</v>
      </c>
      <c r="Q132" s="212">
        <f t="shared" si="20"/>
        <v>1889.6000000000001</v>
      </c>
      <c r="R132" s="364">
        <f t="shared" si="21"/>
        <v>5.7393020890508335E-3</v>
      </c>
      <c r="S132" s="214">
        <f t="shared" si="22"/>
        <v>5668.8</v>
      </c>
      <c r="T132" s="7">
        <f t="shared" si="23"/>
        <v>5668.8</v>
      </c>
      <c r="Y132" s="326"/>
      <c r="Z132" s="217">
        <f>S132</f>
        <v>5668.8</v>
      </c>
      <c r="AB132" s="197"/>
      <c r="AC132" s="218"/>
      <c r="AD132" s="218"/>
      <c r="AE132" s="220"/>
      <c r="AF132" s="220">
        <f>S132</f>
        <v>5668.8</v>
      </c>
      <c r="AG132" s="218"/>
      <c r="AH132" s="218"/>
      <c r="AI132" s="218"/>
      <c r="AJ132" s="218"/>
      <c r="AK132" s="198"/>
    </row>
    <row r="133" spans="1:37" x14ac:dyDescent="0.35">
      <c r="A133" s="202" t="s">
        <v>567</v>
      </c>
      <c r="B133" s="203" t="s">
        <v>57</v>
      </c>
      <c r="C133" s="203" t="s">
        <v>568</v>
      </c>
      <c r="D133" s="203" t="s">
        <v>54</v>
      </c>
      <c r="E133" s="203" t="s">
        <v>575</v>
      </c>
      <c r="F133" s="204" t="s">
        <v>603</v>
      </c>
      <c r="G133" s="203">
        <v>18</v>
      </c>
      <c r="H133" s="203" t="s">
        <v>51</v>
      </c>
      <c r="I133" s="231"/>
      <c r="J133" s="206"/>
      <c r="K133" s="2292">
        <v>18</v>
      </c>
      <c r="L133" s="2293"/>
      <c r="M133" s="203">
        <v>1</v>
      </c>
      <c r="N133" s="212">
        <v>2650</v>
      </c>
      <c r="O133" s="219">
        <v>0.2</v>
      </c>
      <c r="P133" s="232">
        <f t="shared" si="24"/>
        <v>2120</v>
      </c>
      <c r="Q133" s="212">
        <f t="shared" si="20"/>
        <v>38160</v>
      </c>
      <c r="R133" s="366">
        <f t="shared" si="21"/>
        <v>0.11590377207778355</v>
      </c>
      <c r="S133" s="214">
        <f t="shared" si="22"/>
        <v>114480</v>
      </c>
      <c r="T133" s="7">
        <f t="shared" si="23"/>
        <v>114480</v>
      </c>
      <c r="Y133" s="328">
        <f>S133</f>
        <v>114480</v>
      </c>
      <c r="Z133" s="198"/>
      <c r="AB133" s="197"/>
      <c r="AC133" s="218"/>
      <c r="AD133" s="218"/>
      <c r="AE133" s="218"/>
      <c r="AF133" s="220">
        <f>S133</f>
        <v>114480</v>
      </c>
      <c r="AG133" s="218"/>
      <c r="AH133" s="218"/>
      <c r="AI133" s="218"/>
      <c r="AJ133" s="218"/>
      <c r="AK133" s="198"/>
    </row>
    <row r="134" spans="1:37" x14ac:dyDescent="0.35">
      <c r="A134" s="202" t="s">
        <v>567</v>
      </c>
      <c r="B134" s="203" t="s">
        <v>58</v>
      </c>
      <c r="C134" s="203" t="s">
        <v>576</v>
      </c>
      <c r="D134" s="203" t="s">
        <v>59</v>
      </c>
      <c r="E134" s="203" t="s">
        <v>577</v>
      </c>
      <c r="F134" s="204" t="s">
        <v>604</v>
      </c>
      <c r="G134" s="203">
        <v>4</v>
      </c>
      <c r="H134" s="203" t="s">
        <v>60</v>
      </c>
      <c r="I134" s="205">
        <v>5</v>
      </c>
      <c r="K134" s="207">
        <v>5</v>
      </c>
      <c r="L134" s="208"/>
      <c r="M134" s="203">
        <v>2</v>
      </c>
      <c r="N134" s="212">
        <f>265*8</f>
        <v>2120</v>
      </c>
      <c r="O134" s="219">
        <v>0.4</v>
      </c>
      <c r="P134" s="232">
        <f t="shared" si="24"/>
        <v>1272</v>
      </c>
      <c r="Q134" s="212">
        <f t="shared" si="20"/>
        <v>10176</v>
      </c>
      <c r="R134" s="367">
        <f t="shared" si="21"/>
        <v>3.0907672554075612E-2</v>
      </c>
      <c r="S134" s="214">
        <f t="shared" si="22"/>
        <v>30528</v>
      </c>
      <c r="T134" s="7">
        <f t="shared" si="23"/>
        <v>30528</v>
      </c>
      <c r="Y134" s="329"/>
      <c r="Z134" s="198"/>
      <c r="AB134" s="197"/>
      <c r="AC134" s="218"/>
      <c r="AD134" s="218"/>
      <c r="AE134" s="218"/>
      <c r="AF134" s="220"/>
      <c r="AG134" s="220">
        <f>S134</f>
        <v>30528</v>
      </c>
      <c r="AH134" s="218"/>
      <c r="AI134" s="218"/>
      <c r="AJ134" s="218"/>
      <c r="AK134" s="198"/>
    </row>
    <row r="135" spans="1:37" x14ac:dyDescent="0.35">
      <c r="A135" s="202" t="s">
        <v>567</v>
      </c>
      <c r="B135" s="203" t="s">
        <v>61</v>
      </c>
      <c r="C135" s="203" t="s">
        <v>568</v>
      </c>
      <c r="D135" s="203" t="s">
        <v>48</v>
      </c>
      <c r="E135" s="203" t="s">
        <v>569</v>
      </c>
      <c r="F135" s="204" t="s">
        <v>572</v>
      </c>
      <c r="G135" s="203">
        <v>1</v>
      </c>
      <c r="H135" s="203" t="s">
        <v>51</v>
      </c>
      <c r="I135" s="2282">
        <v>1</v>
      </c>
      <c r="J135" s="2283"/>
      <c r="K135" s="2283"/>
      <c r="L135" s="2284"/>
      <c r="M135" s="203">
        <v>1</v>
      </c>
      <c r="N135" s="212">
        <v>7920</v>
      </c>
      <c r="O135" s="219">
        <v>0.25</v>
      </c>
      <c r="P135" s="232">
        <f t="shared" si="24"/>
        <v>5940</v>
      </c>
      <c r="Q135" s="212">
        <f t="shared" si="20"/>
        <v>5940</v>
      </c>
      <c r="R135" s="364">
        <f t="shared" si="21"/>
        <v>1.8041624898900269E-2</v>
      </c>
      <c r="S135" s="214">
        <f t="shared" si="22"/>
        <v>17820</v>
      </c>
      <c r="T135" s="7">
        <f t="shared" si="23"/>
        <v>17820</v>
      </c>
      <c r="Y135" s="326"/>
      <c r="Z135" s="217">
        <f t="shared" ref="Z135:Z136" si="26">S135</f>
        <v>17820</v>
      </c>
      <c r="AB135" s="197"/>
      <c r="AC135" s="218"/>
      <c r="AD135" s="218"/>
      <c r="AE135" s="218"/>
      <c r="AF135" s="218"/>
      <c r="AG135" s="220"/>
      <c r="AH135" s="220">
        <f>S135</f>
        <v>17820</v>
      </c>
      <c r="AI135" s="218"/>
      <c r="AJ135" s="218"/>
      <c r="AK135" s="198"/>
    </row>
    <row r="136" spans="1:37" x14ac:dyDescent="0.35">
      <c r="A136" s="202" t="s">
        <v>567</v>
      </c>
      <c r="B136" s="203" t="s">
        <v>62</v>
      </c>
      <c r="C136" s="203" t="s">
        <v>568</v>
      </c>
      <c r="D136" s="203" t="s">
        <v>48</v>
      </c>
      <c r="E136" s="203" t="s">
        <v>569</v>
      </c>
      <c r="F136" s="204" t="s">
        <v>572</v>
      </c>
      <c r="G136" s="203">
        <v>1</v>
      </c>
      <c r="H136" s="203" t="s">
        <v>51</v>
      </c>
      <c r="I136" s="2282">
        <v>1</v>
      </c>
      <c r="J136" s="2283"/>
      <c r="K136" s="2283"/>
      <c r="L136" s="2284"/>
      <c r="M136" s="203">
        <v>1</v>
      </c>
      <c r="N136" s="212">
        <v>18500</v>
      </c>
      <c r="O136" s="219">
        <v>0.6</v>
      </c>
      <c r="P136" s="232">
        <f t="shared" si="24"/>
        <v>7400</v>
      </c>
      <c r="Q136" s="212">
        <f t="shared" si="20"/>
        <v>7400</v>
      </c>
      <c r="R136" s="364">
        <f t="shared" si="21"/>
        <v>2.2476098358899323E-2</v>
      </c>
      <c r="S136" s="214">
        <f t="shared" si="22"/>
        <v>22200</v>
      </c>
      <c r="T136" s="7">
        <f t="shared" si="23"/>
        <v>22200</v>
      </c>
      <c r="Y136" s="326"/>
      <c r="Z136" s="217">
        <f t="shared" si="26"/>
        <v>22200</v>
      </c>
      <c r="AB136" s="197"/>
      <c r="AC136" s="218"/>
      <c r="AD136" s="218"/>
      <c r="AE136" s="218"/>
      <c r="AF136" s="218"/>
      <c r="AG136" s="218"/>
      <c r="AH136" s="220"/>
      <c r="AI136" s="220">
        <f>S136</f>
        <v>22200</v>
      </c>
      <c r="AJ136" s="218"/>
      <c r="AK136" s="198"/>
    </row>
    <row r="137" spans="1:37" x14ac:dyDescent="0.35">
      <c r="A137" s="202" t="s">
        <v>567</v>
      </c>
      <c r="B137" s="203" t="s">
        <v>62</v>
      </c>
      <c r="C137" s="203" t="s">
        <v>568</v>
      </c>
      <c r="D137" s="203" t="s">
        <v>53</v>
      </c>
      <c r="E137" s="203" t="s">
        <v>571</v>
      </c>
      <c r="F137" s="204" t="s">
        <v>602</v>
      </c>
      <c r="G137" s="203">
        <v>1</v>
      </c>
      <c r="H137" s="203" t="s">
        <v>51</v>
      </c>
      <c r="I137" s="2282">
        <v>1</v>
      </c>
      <c r="J137" s="2283"/>
      <c r="K137" s="2283"/>
      <c r="L137" s="2284"/>
      <c r="M137" s="203">
        <v>1</v>
      </c>
      <c r="N137" s="212">
        <v>20500</v>
      </c>
      <c r="O137" s="219">
        <v>0.57999999999999996</v>
      </c>
      <c r="P137" s="232">
        <f t="shared" si="24"/>
        <v>8610</v>
      </c>
      <c r="Q137" s="212">
        <f t="shared" si="20"/>
        <v>8610</v>
      </c>
      <c r="R137" s="366">
        <f t="shared" si="21"/>
        <v>2.615124417163827E-2</v>
      </c>
      <c r="S137" s="214">
        <f t="shared" si="22"/>
        <v>25830</v>
      </c>
      <c r="T137" s="7">
        <f t="shared" si="23"/>
        <v>25830</v>
      </c>
      <c r="Y137" s="328">
        <f>S137</f>
        <v>25830</v>
      </c>
      <c r="Z137" s="198"/>
      <c r="AB137" s="197"/>
      <c r="AC137" s="218"/>
      <c r="AD137" s="218"/>
      <c r="AE137" s="218"/>
      <c r="AF137" s="218"/>
      <c r="AG137" s="218"/>
      <c r="AH137" s="218"/>
      <c r="AI137" s="220">
        <f>S137</f>
        <v>25830</v>
      </c>
      <c r="AJ137" s="218"/>
      <c r="AK137" s="198"/>
    </row>
    <row r="138" spans="1:37" x14ac:dyDescent="0.35">
      <c r="A138" s="202" t="s">
        <v>567</v>
      </c>
      <c r="B138" s="203" t="s">
        <v>63</v>
      </c>
      <c r="C138" s="203" t="s">
        <v>568</v>
      </c>
      <c r="D138" s="203" t="s">
        <v>48</v>
      </c>
      <c r="E138" s="203" t="s">
        <v>569</v>
      </c>
      <c r="F138" s="204" t="s">
        <v>572</v>
      </c>
      <c r="G138" s="203">
        <v>1</v>
      </c>
      <c r="H138" s="203" t="s">
        <v>51</v>
      </c>
      <c r="I138" s="2282">
        <v>1</v>
      </c>
      <c r="J138" s="2283"/>
      <c r="K138" s="2283"/>
      <c r="L138" s="2284"/>
      <c r="M138" s="203">
        <v>1</v>
      </c>
      <c r="N138" s="212">
        <v>8125</v>
      </c>
      <c r="O138" s="219">
        <v>0.15</v>
      </c>
      <c r="P138" s="232">
        <f t="shared" si="24"/>
        <v>6906.25</v>
      </c>
      <c r="Q138" s="212">
        <f t="shared" si="20"/>
        <v>6906.25</v>
      </c>
      <c r="R138" s="364">
        <f t="shared" si="21"/>
        <v>2.0976426255560603E-2</v>
      </c>
      <c r="S138" s="214">
        <f t="shared" si="22"/>
        <v>20718.75</v>
      </c>
      <c r="T138" s="7">
        <f t="shared" si="23"/>
        <v>20718.75</v>
      </c>
      <c r="Y138" s="326"/>
      <c r="Z138" s="217">
        <f t="shared" ref="Z138:Z139" si="27">S138</f>
        <v>20718.75</v>
      </c>
      <c r="AB138" s="197"/>
      <c r="AC138" s="218"/>
      <c r="AD138" s="218"/>
      <c r="AE138" s="218"/>
      <c r="AF138" s="218"/>
      <c r="AG138" s="218"/>
      <c r="AH138" s="218"/>
      <c r="AI138" s="220"/>
      <c r="AJ138" s="220">
        <f>S138</f>
        <v>20718.75</v>
      </c>
      <c r="AK138" s="217"/>
    </row>
    <row r="139" spans="1:37" x14ac:dyDescent="0.35">
      <c r="A139" s="202" t="s">
        <v>567</v>
      </c>
      <c r="B139" s="203" t="s">
        <v>63</v>
      </c>
      <c r="C139" s="203"/>
      <c r="D139" s="203" t="s">
        <v>64</v>
      </c>
      <c r="E139" s="203" t="s">
        <v>571</v>
      </c>
      <c r="F139" s="204" t="s">
        <v>65</v>
      </c>
      <c r="G139" s="203">
        <v>1</v>
      </c>
      <c r="H139" s="203" t="s">
        <v>51</v>
      </c>
      <c r="I139" s="2282">
        <v>1</v>
      </c>
      <c r="J139" s="2283"/>
      <c r="K139" s="2283"/>
      <c r="L139" s="2284"/>
      <c r="M139" s="203">
        <v>1</v>
      </c>
      <c r="N139" s="212">
        <v>73000</v>
      </c>
      <c r="O139" s="219">
        <v>0</v>
      </c>
      <c r="P139" s="232">
        <f t="shared" si="24"/>
        <v>73000</v>
      </c>
      <c r="Q139" s="212">
        <f t="shared" si="20"/>
        <v>73000</v>
      </c>
      <c r="R139" s="364">
        <f t="shared" si="21"/>
        <v>0.2217236729999528</v>
      </c>
      <c r="S139" s="214">
        <f t="shared" si="22"/>
        <v>219000</v>
      </c>
      <c r="T139" s="7"/>
      <c r="V139" s="215">
        <f>S139</f>
        <v>219000</v>
      </c>
      <c r="Y139" s="326"/>
      <c r="Z139" s="217">
        <f t="shared" si="27"/>
        <v>219000</v>
      </c>
      <c r="AB139" s="197"/>
      <c r="AC139" s="218"/>
      <c r="AD139" s="218"/>
      <c r="AE139" s="218"/>
      <c r="AF139" s="218"/>
      <c r="AG139" s="218"/>
      <c r="AH139" s="218"/>
      <c r="AI139" s="218"/>
      <c r="AJ139" s="220">
        <f>S139</f>
        <v>219000</v>
      </c>
      <c r="AK139" s="217"/>
    </row>
    <row r="140" spans="1:37" x14ac:dyDescent="0.35">
      <c r="A140" s="202"/>
      <c r="B140" s="203"/>
      <c r="C140" s="203"/>
      <c r="D140" s="203"/>
      <c r="E140" s="203"/>
      <c r="F140" s="204"/>
      <c r="G140" s="203"/>
      <c r="H140" s="203"/>
      <c r="I140" s="234"/>
      <c r="M140" s="203"/>
      <c r="N140" s="212"/>
      <c r="O140" s="219"/>
      <c r="P140" s="232"/>
      <c r="Q140" s="212"/>
      <c r="R140" s="368"/>
      <c r="S140" s="214"/>
      <c r="T140" s="7"/>
      <c r="Y140" s="326"/>
      <c r="Z140" s="198"/>
      <c r="AB140" s="197"/>
      <c r="AC140" s="218"/>
      <c r="AD140" s="218"/>
      <c r="AE140" s="218"/>
      <c r="AF140" s="218"/>
      <c r="AG140" s="218"/>
      <c r="AH140" s="218"/>
      <c r="AI140" s="218"/>
      <c r="AJ140" s="220">
        <f>S140</f>
        <v>0</v>
      </c>
      <c r="AK140" s="217">
        <f>S140</f>
        <v>0</v>
      </c>
    </row>
    <row r="141" spans="1:37" x14ac:dyDescent="0.35">
      <c r="A141" s="197"/>
      <c r="B141" s="203"/>
      <c r="C141" s="203"/>
      <c r="D141" s="203"/>
      <c r="E141" s="203"/>
      <c r="F141" s="204"/>
      <c r="G141" s="203"/>
      <c r="H141" s="203"/>
      <c r="I141" s="234"/>
      <c r="M141" s="203"/>
      <c r="N141" s="212"/>
      <c r="O141" s="219"/>
      <c r="P141" s="232"/>
      <c r="Q141" s="212"/>
      <c r="R141" s="368"/>
      <c r="S141" s="214"/>
      <c r="T141" s="7"/>
      <c r="Y141" s="326"/>
      <c r="Z141" s="198"/>
      <c r="AB141" s="197"/>
      <c r="AC141" s="218"/>
      <c r="AD141" s="218"/>
      <c r="AE141" s="218"/>
      <c r="AF141" s="218"/>
      <c r="AG141" s="218"/>
      <c r="AH141" s="218"/>
      <c r="AI141" s="218"/>
      <c r="AJ141" s="218"/>
      <c r="AK141" s="198"/>
    </row>
    <row r="142" spans="1:37" x14ac:dyDescent="0.35">
      <c r="A142" s="197"/>
      <c r="B142" s="203"/>
      <c r="C142" s="203"/>
      <c r="D142" s="203"/>
      <c r="E142" s="203"/>
      <c r="F142" s="204"/>
      <c r="G142" s="203"/>
      <c r="H142" s="203"/>
      <c r="I142" s="234"/>
      <c r="M142" s="203"/>
      <c r="N142" s="212"/>
      <c r="O142" s="219"/>
      <c r="P142" s="232"/>
      <c r="Q142" s="212"/>
      <c r="R142" s="368"/>
      <c r="S142" s="214"/>
      <c r="T142" s="7"/>
      <c r="Y142" s="326"/>
      <c r="Z142" s="198"/>
      <c r="AB142" s="197"/>
      <c r="AC142" s="218"/>
      <c r="AD142" s="218"/>
      <c r="AE142" s="218"/>
      <c r="AF142" s="218"/>
      <c r="AG142" s="218"/>
      <c r="AH142" s="218"/>
      <c r="AI142" s="218"/>
      <c r="AJ142" s="218"/>
      <c r="AK142" s="198"/>
    </row>
    <row r="143" spans="1:37" x14ac:dyDescent="0.35">
      <c r="A143" s="197"/>
      <c r="B143" s="203"/>
      <c r="C143" s="203"/>
      <c r="D143" s="203"/>
      <c r="E143" s="203"/>
      <c r="F143" s="204"/>
      <c r="G143" s="203"/>
      <c r="H143" s="203"/>
      <c r="I143" s="234"/>
      <c r="M143" s="203"/>
      <c r="N143" s="212"/>
      <c r="O143" s="219"/>
      <c r="P143" s="232"/>
      <c r="Q143" s="212"/>
      <c r="R143" s="368"/>
      <c r="S143" s="214"/>
      <c r="T143" s="7"/>
      <c r="Y143" s="326"/>
      <c r="Z143" s="198"/>
      <c r="AB143" s="197"/>
      <c r="AC143" s="218"/>
      <c r="AD143" s="218"/>
      <c r="AE143" s="218"/>
      <c r="AF143" s="218"/>
      <c r="AG143" s="218"/>
      <c r="AH143" s="218"/>
      <c r="AI143" s="218"/>
      <c r="AJ143" s="218"/>
      <c r="AK143" s="198"/>
    </row>
    <row r="144" spans="1:37" x14ac:dyDescent="0.35">
      <c r="A144" s="235" t="s">
        <v>567</v>
      </c>
      <c r="B144" s="236" t="s">
        <v>579</v>
      </c>
      <c r="C144" s="236"/>
      <c r="D144" s="236"/>
      <c r="E144" s="236"/>
      <c r="F144" s="237"/>
      <c r="G144" s="236"/>
      <c r="H144" s="236"/>
      <c r="I144" s="2303"/>
      <c r="J144" s="2304"/>
      <c r="K144" s="2304"/>
      <c r="L144" s="2304"/>
      <c r="M144" s="236"/>
      <c r="N144" s="240"/>
      <c r="O144" s="241"/>
      <c r="P144" s="232"/>
      <c r="Q144" s="212"/>
      <c r="R144" s="369">
        <f>Q144/Q147</f>
        <v>0</v>
      </c>
      <c r="S144" s="214"/>
      <c r="T144" s="7"/>
      <c r="W144" s="215">
        <f>S144</f>
        <v>0</v>
      </c>
      <c r="Y144" s="326"/>
      <c r="Z144" s="217"/>
      <c r="AB144" s="197"/>
      <c r="AC144" s="218"/>
      <c r="AD144" s="218"/>
      <c r="AE144" s="218"/>
      <c r="AF144" s="218"/>
      <c r="AG144" s="218"/>
      <c r="AH144" s="218"/>
      <c r="AI144" s="218"/>
      <c r="AJ144" s="218"/>
      <c r="AK144" s="198"/>
    </row>
    <row r="145" spans="1:37" ht="15" thickBot="1" x14ac:dyDescent="0.4">
      <c r="A145" s="243" t="s">
        <v>567</v>
      </c>
      <c r="B145" s="244" t="s">
        <v>580</v>
      </c>
      <c r="C145" s="244"/>
      <c r="D145" s="244" t="s">
        <v>581</v>
      </c>
      <c r="E145" s="244"/>
      <c r="F145" s="245"/>
      <c r="G145" s="244"/>
      <c r="H145" s="244"/>
      <c r="I145" s="246"/>
      <c r="J145" s="246"/>
      <c r="K145" s="246"/>
      <c r="L145" s="246"/>
      <c r="M145" s="244"/>
      <c r="N145" s="247"/>
      <c r="O145" s="248"/>
      <c r="P145" s="249"/>
      <c r="Q145" s="247">
        <v>55500</v>
      </c>
      <c r="R145" s="370">
        <f>Q145/Q147</f>
        <v>0.16857073769174494</v>
      </c>
      <c r="S145" s="214">
        <f>Q145*3</f>
        <v>166500</v>
      </c>
      <c r="T145" s="7"/>
      <c r="X145" s="215">
        <f>S145</f>
        <v>166500</v>
      </c>
      <c r="Y145" s="326"/>
      <c r="Z145" s="198"/>
      <c r="AB145" s="197"/>
      <c r="AC145" s="218"/>
      <c r="AD145" s="218"/>
      <c r="AE145" s="218"/>
      <c r="AF145" s="218"/>
      <c r="AG145" s="218"/>
      <c r="AH145" s="218"/>
      <c r="AI145" s="218"/>
      <c r="AJ145" s="218"/>
      <c r="AK145" s="198"/>
    </row>
    <row r="146" spans="1:37" ht="15" thickBot="1" x14ac:dyDescent="0.4">
      <c r="I146" s="161">
        <f>I147/M147</f>
        <v>0.62295081967213117</v>
      </c>
      <c r="J146" s="161"/>
      <c r="K146" s="161">
        <f>K147/M147</f>
        <v>0.37704918032786883</v>
      </c>
      <c r="L146" s="161"/>
      <c r="S146" s="371"/>
      <c r="T146" s="7"/>
      <c r="Y146" s="326"/>
      <c r="Z146" s="198"/>
      <c r="AB146" s="255"/>
      <c r="AC146" s="257"/>
      <c r="AD146" s="257"/>
      <c r="AE146" s="257"/>
      <c r="AF146" s="257"/>
      <c r="AG146" s="257"/>
      <c r="AH146" s="257"/>
      <c r="AI146" s="257"/>
      <c r="AJ146" s="257"/>
      <c r="AK146" s="256"/>
    </row>
    <row r="147" spans="1:37" x14ac:dyDescent="0.35">
      <c r="A147" s="372" t="s">
        <v>582</v>
      </c>
      <c r="B147" s="373"/>
      <c r="C147" s="373"/>
      <c r="D147" s="373"/>
      <c r="E147" s="373"/>
      <c r="F147" s="374"/>
      <c r="G147" s="373"/>
      <c r="H147" s="373"/>
      <c r="I147" s="373">
        <f>I132+I131+I130+I129+I128+I127+I126+I125+I134+I135+I136+I137+I138+I139</f>
        <v>38</v>
      </c>
      <c r="J147" s="373"/>
      <c r="K147" s="373">
        <f>K134+K133</f>
        <v>23</v>
      </c>
      <c r="L147" s="373"/>
      <c r="M147" s="373">
        <f>SUM(I147:L147)</f>
        <v>61</v>
      </c>
      <c r="N147" s="375"/>
      <c r="O147" s="376"/>
      <c r="P147" s="375"/>
      <c r="Q147" s="377">
        <f>SUM(Q125:Q146)</f>
        <v>329238.63750000001</v>
      </c>
      <c r="R147" s="378">
        <f>SUM(R125:R145)</f>
        <v>0.99999999999999978</v>
      </c>
      <c r="S147" s="379">
        <f>SUM(S125:S146)</f>
        <v>987715.91249999998</v>
      </c>
      <c r="T147" s="380">
        <f t="shared" ref="T147:Z147" si="28">SUM(T125:T145)</f>
        <v>602215.91249999998</v>
      </c>
      <c r="U147" s="381">
        <f t="shared" si="28"/>
        <v>0</v>
      </c>
      <c r="V147" s="381">
        <f t="shared" si="28"/>
        <v>219000</v>
      </c>
      <c r="W147" s="381">
        <f t="shared" si="28"/>
        <v>0</v>
      </c>
      <c r="X147" s="381">
        <f t="shared" si="28"/>
        <v>166500</v>
      </c>
      <c r="Y147" s="382">
        <f t="shared" si="28"/>
        <v>453528</v>
      </c>
      <c r="Z147" s="383">
        <f t="shared" si="28"/>
        <v>337159.91249999998</v>
      </c>
      <c r="AA147" s="384"/>
      <c r="AB147" s="385">
        <f t="shared" ref="AB147:AK147" si="29">SUM(AB124:AB146)</f>
        <v>0</v>
      </c>
      <c r="AC147" s="386">
        <f t="shared" si="29"/>
        <v>20268.112500000003</v>
      </c>
      <c r="AD147" s="386">
        <f t="shared" si="29"/>
        <v>167940</v>
      </c>
      <c r="AE147" s="386">
        <f t="shared" si="29"/>
        <v>176762.25</v>
      </c>
      <c r="AF147" s="386">
        <f t="shared" si="29"/>
        <v>120148.8</v>
      </c>
      <c r="AG147" s="386">
        <f t="shared" si="29"/>
        <v>30528</v>
      </c>
      <c r="AH147" s="386">
        <f t="shared" si="29"/>
        <v>17820</v>
      </c>
      <c r="AI147" s="386">
        <f t="shared" si="29"/>
        <v>48030</v>
      </c>
      <c r="AJ147" s="386">
        <f t="shared" si="29"/>
        <v>239718.75</v>
      </c>
      <c r="AK147" s="387">
        <f t="shared" si="29"/>
        <v>0</v>
      </c>
    </row>
    <row r="148" spans="1:37" ht="15" thickBot="1" x14ac:dyDescent="0.4">
      <c r="A148" s="388" t="s">
        <v>583</v>
      </c>
      <c r="B148" s="389"/>
      <c r="C148" s="389"/>
      <c r="D148" s="389"/>
      <c r="E148" s="389"/>
      <c r="F148" s="390"/>
      <c r="G148" s="389"/>
      <c r="H148" s="389"/>
      <c r="I148" s="389">
        <f>I132+I131+I130+I129+I128+I127+I126+I125+I134+I135+I136+I137+I138+I139</f>
        <v>38</v>
      </c>
      <c r="J148" s="389">
        <f>I132+I131+I130+I129+I128+I127+I126+I125+I135+I136+I137+I138+I139</f>
        <v>33</v>
      </c>
      <c r="K148" s="389">
        <f>K133+I132+I131+I130+I129+I127+I126+I125+K134+I135+I136+I137+I138+I139</f>
        <v>38</v>
      </c>
      <c r="L148" s="389">
        <f>K133+I132+I131+I130+I129+I127+I126+I125+I135+I136+I137+I138+I139</f>
        <v>33</v>
      </c>
      <c r="M148" s="389">
        <f>SUM(I148:L148)</f>
        <v>142</v>
      </c>
      <c r="N148" s="391"/>
      <c r="O148" s="392"/>
      <c r="P148" s="391"/>
      <c r="Q148" s="391"/>
      <c r="R148" s="393"/>
      <c r="S148" s="394"/>
      <c r="T148" s="395">
        <f>T147/S147</f>
        <v>0.60970558930830221</v>
      </c>
      <c r="U148" s="396">
        <f>U147/S147</f>
        <v>0</v>
      </c>
      <c r="V148" s="396">
        <f>V147/S147</f>
        <v>0.22172367299995283</v>
      </c>
      <c r="W148" s="396">
        <f>W147/S147</f>
        <v>0</v>
      </c>
      <c r="X148" s="396">
        <f>X147/S147</f>
        <v>0.16857073769174494</v>
      </c>
      <c r="Y148" s="397">
        <f>Y147/S147</f>
        <v>0.459168465608779</v>
      </c>
      <c r="Z148" s="398">
        <f>Z147/S147</f>
        <v>0.34135312414540042</v>
      </c>
      <c r="AA148" s="399">
        <f>Y149+Z149</f>
        <v>51</v>
      </c>
      <c r="AB148" s="400"/>
      <c r="AC148" s="401"/>
      <c r="AD148" s="401"/>
      <c r="AE148" s="401"/>
      <c r="AF148" s="401"/>
      <c r="AG148" s="401"/>
      <c r="AH148" s="401"/>
      <c r="AI148" s="401"/>
      <c r="AJ148" s="401"/>
      <c r="AK148" s="402"/>
    </row>
    <row r="149" spans="1:37" ht="15" thickBot="1" x14ac:dyDescent="0.4">
      <c r="A149" s="289" t="s">
        <v>584</v>
      </c>
      <c r="B149" s="239"/>
      <c r="C149" s="239"/>
      <c r="D149" s="239"/>
      <c r="E149" s="239"/>
      <c r="F149" s="290"/>
      <c r="G149" s="239"/>
      <c r="H149" s="239"/>
      <c r="I149" s="2237">
        <f>I148/M148</f>
        <v>0.26760563380281688</v>
      </c>
      <c r="J149" s="2237">
        <f>J148/M148</f>
        <v>0.23239436619718309</v>
      </c>
      <c r="K149" s="2237">
        <f>K148/M148</f>
        <v>0.26760563380281688</v>
      </c>
      <c r="L149" s="2237">
        <f>L148/M148</f>
        <v>0.23239436619718309</v>
      </c>
      <c r="M149" s="239"/>
      <c r="N149" s="292"/>
      <c r="O149" s="242"/>
      <c r="P149" s="292"/>
      <c r="Q149" s="240">
        <f>T147/3</f>
        <v>200738.63749999998</v>
      </c>
      <c r="R149" s="293">
        <f>Q149/Q154</f>
        <v>0.60970558930830232</v>
      </c>
      <c r="X149" s="294"/>
      <c r="Y149" s="403">
        <f>I127+I128+I130+I131+K133+I137</f>
        <v>43</v>
      </c>
      <c r="Z149" s="404">
        <f>+I125+I126+I129+I132+I135+I136+I138+I139</f>
        <v>8</v>
      </c>
      <c r="AA149" s="4" t="s">
        <v>585</v>
      </c>
    </row>
    <row r="150" spans="1:37" ht="15" thickBot="1" x14ac:dyDescent="0.4">
      <c r="A150" s="297" t="s">
        <v>38</v>
      </c>
      <c r="B150" s="298"/>
      <c r="C150" s="298"/>
      <c r="D150" s="298"/>
      <c r="E150" s="298"/>
      <c r="F150" s="299"/>
      <c r="G150" s="298"/>
      <c r="H150" s="298"/>
      <c r="I150" s="300"/>
      <c r="J150" s="300"/>
      <c r="K150" s="300"/>
      <c r="L150" s="300"/>
      <c r="M150" s="298"/>
      <c r="N150" s="301"/>
      <c r="O150" s="302"/>
      <c r="P150" s="301"/>
      <c r="Q150" s="303">
        <f>U147/3</f>
        <v>0</v>
      </c>
      <c r="R150" s="302">
        <f>Q150/Q154</f>
        <v>0</v>
      </c>
      <c r="S150" s="405">
        <f>Q147/M147</f>
        <v>5397.3547131147543</v>
      </c>
      <c r="T150" s="406" t="s">
        <v>586</v>
      </c>
      <c r="Y150" s="219">
        <f>Y149/M147</f>
        <v>0.70491803278688525</v>
      </c>
      <c r="Z150" s="407">
        <f>Z149/M147</f>
        <v>0.13114754098360656</v>
      </c>
      <c r="AK150" s="145"/>
    </row>
    <row r="151" spans="1:37" ht="15" thickBot="1" x14ac:dyDescent="0.4">
      <c r="A151" s="297" t="s">
        <v>587</v>
      </c>
      <c r="B151" s="298"/>
      <c r="C151" s="298"/>
      <c r="D151" s="298"/>
      <c r="E151" s="298"/>
      <c r="F151" s="299"/>
      <c r="G151" s="298"/>
      <c r="H151" s="298"/>
      <c r="I151" s="300"/>
      <c r="J151" s="300"/>
      <c r="K151" s="300"/>
      <c r="L151" s="300"/>
      <c r="M151" s="298"/>
      <c r="N151" s="301"/>
      <c r="O151" s="302"/>
      <c r="P151" s="301"/>
      <c r="Q151" s="303">
        <f>V147/3</f>
        <v>73000</v>
      </c>
      <c r="R151" s="308">
        <f>Q151/Q154</f>
        <v>0.22172367299995283</v>
      </c>
      <c r="U151" s="309"/>
      <c r="W151" s="145"/>
      <c r="Y151" s="2357" t="s">
        <v>588</v>
      </c>
      <c r="Z151" s="2357"/>
      <c r="AK151" s="145"/>
    </row>
    <row r="152" spans="1:37" x14ac:dyDescent="0.35">
      <c r="A152" s="297" t="s">
        <v>580</v>
      </c>
      <c r="B152" s="298"/>
      <c r="C152" s="298"/>
      <c r="D152" s="298"/>
      <c r="E152" s="298"/>
      <c r="F152" s="299"/>
      <c r="G152" s="298"/>
      <c r="H152" s="298"/>
      <c r="I152" s="300"/>
      <c r="J152" s="300"/>
      <c r="K152" s="300"/>
      <c r="L152" s="300"/>
      <c r="M152" s="298"/>
      <c r="N152" s="301"/>
      <c r="O152" s="302"/>
      <c r="P152" s="301"/>
      <c r="Q152" s="303">
        <f>X147/3</f>
        <v>55500</v>
      </c>
      <c r="R152" s="308">
        <f>Q152/Q154</f>
        <v>0.16857073769174497</v>
      </c>
      <c r="U152" s="309"/>
    </row>
    <row r="153" spans="1:37" x14ac:dyDescent="0.35">
      <c r="A153" s="297" t="s">
        <v>579</v>
      </c>
      <c r="B153" s="298"/>
      <c r="C153" s="298"/>
      <c r="D153" s="298"/>
      <c r="E153" s="298"/>
      <c r="F153" s="299"/>
      <c r="G153" s="298"/>
      <c r="H153" s="298"/>
      <c r="I153" s="300"/>
      <c r="J153" s="300"/>
      <c r="K153" s="300"/>
      <c r="L153" s="300"/>
      <c r="M153" s="298"/>
      <c r="N153" s="301"/>
      <c r="O153" s="302"/>
      <c r="P153" s="301"/>
      <c r="Q153" s="303">
        <f>W147/3</f>
        <v>0</v>
      </c>
      <c r="R153" s="308">
        <f>Q153/Q154</f>
        <v>0</v>
      </c>
    </row>
    <row r="154" spans="1:37" x14ac:dyDescent="0.35">
      <c r="A154" s="297"/>
      <c r="B154" s="298"/>
      <c r="C154" s="298"/>
      <c r="D154" s="298"/>
      <c r="E154" s="298"/>
      <c r="F154" s="299"/>
      <c r="G154" s="298"/>
      <c r="H154" s="298"/>
      <c r="I154" s="300"/>
      <c r="J154" s="300"/>
      <c r="K154" s="300"/>
      <c r="L154" s="300"/>
      <c r="M154" s="298"/>
      <c r="N154" s="301"/>
      <c r="O154" s="302"/>
      <c r="P154" s="301"/>
      <c r="Q154" s="310">
        <f>SUM(Q149:Q153)</f>
        <v>329238.63749999995</v>
      </c>
      <c r="R154" s="308">
        <f>SUM(R149:R153)</f>
        <v>1</v>
      </c>
    </row>
    <row r="155" spans="1:37" x14ac:dyDescent="0.35">
      <c r="A155" s="234"/>
      <c r="N155" s="5"/>
      <c r="O155" s="6"/>
      <c r="P155" s="5"/>
      <c r="Q155" s="7"/>
      <c r="R155" s="8"/>
      <c r="S155" s="5"/>
    </row>
    <row r="156" spans="1:37" x14ac:dyDescent="0.35">
      <c r="A156" s="234"/>
      <c r="N156" s="5"/>
      <c r="O156" s="6"/>
      <c r="P156" s="5"/>
      <c r="Q156" s="7"/>
      <c r="R156" s="8"/>
      <c r="S156" s="5"/>
    </row>
    <row r="157" spans="1:37" x14ac:dyDescent="0.35">
      <c r="A157" s="234"/>
      <c r="N157" s="5"/>
      <c r="O157" s="6"/>
      <c r="P157" s="5"/>
      <c r="Q157" s="7"/>
      <c r="R157" s="8"/>
      <c r="S157" s="5"/>
    </row>
    <row r="158" spans="1:37" x14ac:dyDescent="0.35">
      <c r="A158" s="234"/>
      <c r="N158" s="5"/>
      <c r="O158" s="6"/>
      <c r="P158" s="5"/>
      <c r="Q158" s="7"/>
      <c r="R158" s="8"/>
      <c r="S158" s="5"/>
    </row>
    <row r="159" spans="1:37" x14ac:dyDescent="0.35">
      <c r="A159" s="234"/>
      <c r="N159" s="5"/>
      <c r="O159" s="6"/>
      <c r="P159" s="5"/>
      <c r="Q159" s="7"/>
      <c r="R159" s="8"/>
      <c r="S159" s="5"/>
    </row>
    <row r="160" spans="1:37" x14ac:dyDescent="0.35">
      <c r="A160" s="234"/>
      <c r="N160" s="5"/>
      <c r="O160" s="6"/>
      <c r="P160" s="5"/>
      <c r="Q160" s="7"/>
      <c r="R160" s="8"/>
      <c r="S160" s="5"/>
    </row>
    <row r="161" spans="1:37" ht="18.5" x14ac:dyDescent="0.45">
      <c r="A161" s="164" t="s">
        <v>605</v>
      </c>
      <c r="N161" s="5"/>
      <c r="O161" s="6"/>
      <c r="P161" s="5"/>
      <c r="Q161" s="7"/>
      <c r="R161" s="8"/>
      <c r="S161" s="5"/>
    </row>
    <row r="162" spans="1:37" ht="15" thickBot="1" x14ac:dyDescent="0.4">
      <c r="A162" s="234"/>
      <c r="N162" s="5"/>
      <c r="O162" s="6"/>
      <c r="P162" s="5"/>
      <c r="Q162" s="7"/>
      <c r="R162" s="6"/>
      <c r="S162" s="5"/>
    </row>
    <row r="163" spans="1:37" ht="28.5" customHeight="1" thickBot="1" x14ac:dyDescent="0.4">
      <c r="A163" s="2268" t="s">
        <v>531</v>
      </c>
      <c r="B163" s="2269"/>
      <c r="C163" s="2269"/>
      <c r="D163" s="2269"/>
      <c r="E163" s="2269"/>
      <c r="F163" s="2269"/>
      <c r="G163" s="2269"/>
      <c r="H163" s="2269"/>
      <c r="I163" s="2269"/>
      <c r="J163" s="2269"/>
      <c r="K163" s="2269"/>
      <c r="L163" s="2269"/>
      <c r="M163" s="2269"/>
      <c r="N163" s="2269"/>
      <c r="O163" s="2269"/>
      <c r="P163" s="2269"/>
      <c r="Q163" s="2269"/>
      <c r="R163" s="2270"/>
      <c r="S163" s="2271" t="s">
        <v>532</v>
      </c>
      <c r="T163" s="2272"/>
      <c r="U163" s="2272"/>
      <c r="V163" s="2272"/>
      <c r="W163" s="2272"/>
      <c r="X163" s="2272"/>
      <c r="Y163" s="2272"/>
      <c r="Z163" s="2272"/>
      <c r="AA163" s="2272"/>
      <c r="AB163" s="2272"/>
      <c r="AC163" s="2272"/>
      <c r="AD163" s="2272"/>
      <c r="AE163" s="2272"/>
      <c r="AF163" s="2272"/>
      <c r="AG163" s="2272"/>
      <c r="AH163" s="2272"/>
      <c r="AI163" s="2272"/>
      <c r="AJ163" s="2272"/>
      <c r="AK163" s="2273"/>
    </row>
    <row r="164" spans="1:37" x14ac:dyDescent="0.35">
      <c r="A164" s="2353" t="s">
        <v>533</v>
      </c>
      <c r="B164" s="2344" t="s">
        <v>534</v>
      </c>
      <c r="C164" s="2344" t="s">
        <v>535</v>
      </c>
      <c r="D164" s="2344" t="s">
        <v>606</v>
      </c>
      <c r="E164" s="2344" t="s">
        <v>607</v>
      </c>
      <c r="F164" s="2355" t="s">
        <v>538</v>
      </c>
      <c r="G164" s="2344" t="s">
        <v>608</v>
      </c>
      <c r="H164" s="2344" t="s">
        <v>540</v>
      </c>
      <c r="I164" s="2346" t="s">
        <v>541</v>
      </c>
      <c r="J164" s="2346"/>
      <c r="K164" s="2346"/>
      <c r="L164" s="2346"/>
      <c r="M164" s="351" t="s">
        <v>542</v>
      </c>
      <c r="N164" s="352" t="s">
        <v>609</v>
      </c>
      <c r="O164" s="353" t="s">
        <v>544</v>
      </c>
      <c r="P164" s="352" t="s">
        <v>609</v>
      </c>
      <c r="Q164" s="352" t="s">
        <v>610</v>
      </c>
      <c r="R164" s="2347" t="s">
        <v>546</v>
      </c>
      <c r="S164" s="355" t="s">
        <v>547</v>
      </c>
      <c r="T164" s="2349" t="s">
        <v>548</v>
      </c>
      <c r="U164" s="2350"/>
      <c r="V164" s="2350"/>
      <c r="W164" s="2350"/>
      <c r="X164" s="2358"/>
      <c r="Y164" s="2335" t="s">
        <v>549</v>
      </c>
      <c r="Z164" s="2337"/>
      <c r="AB164" s="2335" t="s">
        <v>550</v>
      </c>
      <c r="AC164" s="2336"/>
      <c r="AD164" s="2336"/>
      <c r="AE164" s="2336"/>
      <c r="AF164" s="2336"/>
      <c r="AG164" s="2336"/>
      <c r="AH164" s="2336"/>
      <c r="AI164" s="2336"/>
      <c r="AJ164" s="2336"/>
      <c r="AK164" s="2337"/>
    </row>
    <row r="165" spans="1:37" ht="15" thickBot="1" x14ac:dyDescent="0.4">
      <c r="A165" s="2354"/>
      <c r="B165" s="2345"/>
      <c r="C165" s="2345"/>
      <c r="D165" s="2345"/>
      <c r="E165" s="2345"/>
      <c r="F165" s="2356"/>
      <c r="G165" s="2345"/>
      <c r="H165" s="2345"/>
      <c r="I165" s="356" t="s">
        <v>551</v>
      </c>
      <c r="J165" s="356" t="s">
        <v>552</v>
      </c>
      <c r="K165" s="356" t="s">
        <v>553</v>
      </c>
      <c r="L165" s="356" t="s">
        <v>554</v>
      </c>
      <c r="M165" s="357" t="s">
        <v>555</v>
      </c>
      <c r="N165" s="358" t="s">
        <v>556</v>
      </c>
      <c r="O165" s="359" t="s">
        <v>557</v>
      </c>
      <c r="P165" s="358" t="s">
        <v>558</v>
      </c>
      <c r="Q165" s="358" t="s">
        <v>611</v>
      </c>
      <c r="R165" s="2348"/>
      <c r="S165" s="361" t="s">
        <v>559</v>
      </c>
      <c r="T165" s="2351"/>
      <c r="U165" s="2352"/>
      <c r="V165" s="2352"/>
      <c r="W165" s="2352"/>
      <c r="X165" s="2359"/>
      <c r="Y165" s="2338"/>
      <c r="Z165" s="2340"/>
      <c r="AB165" s="2338"/>
      <c r="AC165" s="2339"/>
      <c r="AD165" s="2339"/>
      <c r="AE165" s="2339"/>
      <c r="AF165" s="2339"/>
      <c r="AG165" s="2339"/>
      <c r="AH165" s="2339"/>
      <c r="AI165" s="2339"/>
      <c r="AJ165" s="2339"/>
      <c r="AK165" s="2340"/>
    </row>
    <row r="166" spans="1:37" s="184" customFormat="1" ht="18.5" x14ac:dyDescent="0.45">
      <c r="A166" s="2360" t="s">
        <v>612</v>
      </c>
      <c r="B166" s="2361"/>
      <c r="C166" s="2361"/>
      <c r="D166" s="2361"/>
      <c r="E166" s="2361"/>
      <c r="F166" s="2361"/>
      <c r="G166" s="2361"/>
      <c r="H166" s="2361"/>
      <c r="I166" s="2361"/>
      <c r="J166" s="2361"/>
      <c r="K166" s="2361"/>
      <c r="L166" s="2361"/>
      <c r="M166" s="2361"/>
      <c r="N166" s="2361"/>
      <c r="O166" s="2361"/>
      <c r="P166" s="2361"/>
      <c r="Q166" s="2361"/>
      <c r="R166" s="2362"/>
      <c r="S166" s="408"/>
      <c r="T166" s="409" t="s">
        <v>561</v>
      </c>
      <c r="U166" s="321" t="s">
        <v>38</v>
      </c>
      <c r="V166" s="321" t="s">
        <v>562</v>
      </c>
      <c r="W166" s="321" t="s">
        <v>563</v>
      </c>
      <c r="X166" s="322" t="s">
        <v>564</v>
      </c>
      <c r="Y166" s="323" t="s">
        <v>565</v>
      </c>
      <c r="Z166" s="322" t="s">
        <v>566</v>
      </c>
      <c r="AB166" s="323" t="s">
        <v>27</v>
      </c>
      <c r="AC166" s="321" t="s">
        <v>39</v>
      </c>
      <c r="AD166" s="321" t="s">
        <v>40</v>
      </c>
      <c r="AE166" s="321" t="s">
        <v>41</v>
      </c>
      <c r="AF166" s="321" t="s">
        <v>42</v>
      </c>
      <c r="AG166" s="321" t="s">
        <v>43</v>
      </c>
      <c r="AH166" s="321" t="s">
        <v>44</v>
      </c>
      <c r="AI166" s="321" t="s">
        <v>45</v>
      </c>
      <c r="AJ166" s="179" t="s">
        <v>46</v>
      </c>
      <c r="AK166" s="182" t="s">
        <v>31</v>
      </c>
    </row>
    <row r="167" spans="1:37" x14ac:dyDescent="0.35">
      <c r="A167" s="197"/>
      <c r="B167" s="203"/>
      <c r="C167" s="203"/>
      <c r="D167" s="203"/>
      <c r="E167" s="203"/>
      <c r="F167" s="204"/>
      <c r="G167" s="203"/>
      <c r="H167" s="203"/>
      <c r="M167" s="203"/>
      <c r="N167" s="212"/>
      <c r="O167" s="219"/>
      <c r="P167" s="212"/>
      <c r="Q167" s="212"/>
      <c r="R167" s="410"/>
      <c r="S167" s="195"/>
      <c r="T167" s="196"/>
      <c r="X167" s="198"/>
      <c r="Y167" s="326"/>
      <c r="Z167" s="198"/>
      <c r="AB167" s="199"/>
      <c r="AC167" s="200"/>
      <c r="AD167" s="200"/>
      <c r="AE167" s="200"/>
      <c r="AF167" s="200"/>
      <c r="AG167" s="200"/>
      <c r="AH167" s="200"/>
      <c r="AI167" s="200"/>
      <c r="AJ167" s="200"/>
      <c r="AK167" s="201"/>
    </row>
    <row r="168" spans="1:37" x14ac:dyDescent="0.35">
      <c r="A168" s="202" t="s">
        <v>567</v>
      </c>
      <c r="B168" s="203" t="s">
        <v>50</v>
      </c>
      <c r="C168" s="203" t="s">
        <v>568</v>
      </c>
      <c r="D168" s="203" t="s">
        <v>48</v>
      </c>
      <c r="E168" s="203" t="s">
        <v>569</v>
      </c>
      <c r="F168" s="204" t="s">
        <v>570</v>
      </c>
      <c r="G168" s="203">
        <v>1</v>
      </c>
      <c r="H168" s="203" t="s">
        <v>51</v>
      </c>
      <c r="I168" s="2282">
        <v>1</v>
      </c>
      <c r="J168" s="2283"/>
      <c r="K168" s="2283"/>
      <c r="L168" s="2284"/>
      <c r="M168" s="209">
        <v>1</v>
      </c>
      <c r="N168" s="212">
        <v>27024.15</v>
      </c>
      <c r="O168" s="219">
        <v>0.75</v>
      </c>
      <c r="P168" s="212">
        <f>N168*(1-O168)</f>
        <v>6756.0375000000004</v>
      </c>
      <c r="Q168" s="212">
        <f t="shared" ref="Q168:Q182" si="30">P168*M168*G168</f>
        <v>6756.0375000000004</v>
      </c>
      <c r="R168" s="364">
        <f t="shared" ref="R168:R182" si="31">Q168/$Q$189</f>
        <v>2.0505700517439027E-2</v>
      </c>
      <c r="S168" s="214">
        <f t="shared" ref="S168:S182" si="32">Q168</f>
        <v>6756.0375000000004</v>
      </c>
      <c r="T168" s="196">
        <f t="shared" ref="T168:T180" si="33">S168</f>
        <v>6756.0375000000004</v>
      </c>
      <c r="U168" s="215"/>
      <c r="X168" s="198"/>
      <c r="Y168" s="328"/>
      <c r="Z168" s="217">
        <f>S168</f>
        <v>6756.0375000000004</v>
      </c>
      <c r="AB168" s="216"/>
      <c r="AC168" s="220">
        <f>S168</f>
        <v>6756.0375000000004</v>
      </c>
      <c r="AD168" s="218"/>
      <c r="AE168" s="218"/>
      <c r="AF168" s="218"/>
      <c r="AG168" s="218"/>
      <c r="AH168" s="218"/>
      <c r="AI168" s="218"/>
      <c r="AJ168" s="218"/>
      <c r="AK168" s="198"/>
    </row>
    <row r="169" spans="1:37" x14ac:dyDescent="0.35">
      <c r="A169" s="202" t="s">
        <v>567</v>
      </c>
      <c r="B169" s="203" t="s">
        <v>52</v>
      </c>
      <c r="C169" s="203" t="s">
        <v>568</v>
      </c>
      <c r="D169" s="203" t="s">
        <v>48</v>
      </c>
      <c r="E169" s="203" t="s">
        <v>569</v>
      </c>
      <c r="F169" s="204" t="s">
        <v>570</v>
      </c>
      <c r="G169" s="203">
        <v>1</v>
      </c>
      <c r="H169" s="203" t="s">
        <v>51</v>
      </c>
      <c r="I169" s="2282">
        <v>1</v>
      </c>
      <c r="J169" s="2283"/>
      <c r="K169" s="2283"/>
      <c r="L169" s="2284"/>
      <c r="M169" s="209">
        <v>1</v>
      </c>
      <c r="N169" s="212">
        <v>7000</v>
      </c>
      <c r="O169" s="219">
        <v>0.1</v>
      </c>
      <c r="P169" s="212">
        <f t="shared" ref="P169:P182" si="34">N169*(1-O169)</f>
        <v>6300</v>
      </c>
      <c r="Q169" s="212">
        <f t="shared" si="30"/>
        <v>6300</v>
      </c>
      <c r="R169" s="364">
        <f t="shared" si="31"/>
        <v>1.9121550651527004E-2</v>
      </c>
      <c r="S169" s="214">
        <f t="shared" si="32"/>
        <v>6300</v>
      </c>
      <c r="T169" s="196">
        <f t="shared" si="33"/>
        <v>6300</v>
      </c>
      <c r="U169" s="215"/>
      <c r="X169" s="198"/>
      <c r="Y169" s="328"/>
      <c r="Z169" s="217">
        <f>S169</f>
        <v>6300</v>
      </c>
      <c r="AB169" s="197"/>
      <c r="AC169" s="220"/>
      <c r="AD169" s="220">
        <f>S169</f>
        <v>6300</v>
      </c>
      <c r="AE169" s="218"/>
      <c r="AF169" s="218"/>
      <c r="AG169" s="218"/>
      <c r="AH169" s="218"/>
      <c r="AI169" s="218"/>
      <c r="AJ169" s="218"/>
      <c r="AK169" s="198"/>
    </row>
    <row r="170" spans="1:37" x14ac:dyDescent="0.35">
      <c r="A170" s="202" t="s">
        <v>567</v>
      </c>
      <c r="B170" s="203" t="s">
        <v>52</v>
      </c>
      <c r="C170" s="203" t="s">
        <v>568</v>
      </c>
      <c r="D170" s="203" t="s">
        <v>53</v>
      </c>
      <c r="E170" s="203" t="s">
        <v>571</v>
      </c>
      <c r="F170" s="204" t="s">
        <v>572</v>
      </c>
      <c r="G170" s="203">
        <v>1</v>
      </c>
      <c r="H170" s="203" t="s">
        <v>51</v>
      </c>
      <c r="I170" s="2291">
        <v>1</v>
      </c>
      <c r="J170" s="2292"/>
      <c r="K170" s="2292"/>
      <c r="L170" s="2293"/>
      <c r="M170" s="209">
        <v>1</v>
      </c>
      <c r="N170" s="212">
        <v>7500</v>
      </c>
      <c r="O170" s="219">
        <v>0.1</v>
      </c>
      <c r="P170" s="212">
        <f t="shared" si="34"/>
        <v>6750</v>
      </c>
      <c r="Q170" s="212">
        <f t="shared" si="30"/>
        <v>6750</v>
      </c>
      <c r="R170" s="366">
        <f t="shared" si="31"/>
        <v>2.0487375698064646E-2</v>
      </c>
      <c r="S170" s="214">
        <f t="shared" si="32"/>
        <v>6750</v>
      </c>
      <c r="T170" s="196">
        <f t="shared" si="33"/>
        <v>6750</v>
      </c>
      <c r="X170" s="198"/>
      <c r="Y170" s="328">
        <f>S170</f>
        <v>6750</v>
      </c>
      <c r="Z170" s="217"/>
      <c r="AB170" s="197"/>
      <c r="AC170" s="218"/>
      <c r="AD170" s="220">
        <f>S170</f>
        <v>6750</v>
      </c>
      <c r="AE170" s="218"/>
      <c r="AF170" s="218"/>
      <c r="AG170" s="218"/>
      <c r="AH170" s="218"/>
      <c r="AI170" s="218"/>
      <c r="AJ170" s="218"/>
      <c r="AK170" s="198"/>
    </row>
    <row r="171" spans="1:37" x14ac:dyDescent="0.35">
      <c r="A171" s="202" t="s">
        <v>567</v>
      </c>
      <c r="B171" s="203" t="s">
        <v>52</v>
      </c>
      <c r="C171" s="203" t="s">
        <v>568</v>
      </c>
      <c r="D171" s="203" t="s">
        <v>54</v>
      </c>
      <c r="E171" s="203" t="s">
        <v>571</v>
      </c>
      <c r="F171" s="204" t="s">
        <v>573</v>
      </c>
      <c r="G171" s="203">
        <v>25</v>
      </c>
      <c r="H171" s="203" t="s">
        <v>51</v>
      </c>
      <c r="I171" s="2291">
        <v>25</v>
      </c>
      <c r="J171" s="2292"/>
      <c r="K171" s="225"/>
      <c r="L171" s="226"/>
      <c r="M171" s="209">
        <v>1</v>
      </c>
      <c r="N171" s="212">
        <v>2650</v>
      </c>
      <c r="O171" s="219">
        <v>0.1</v>
      </c>
      <c r="P171" s="212">
        <f t="shared" si="34"/>
        <v>2385</v>
      </c>
      <c r="Q171" s="212">
        <f t="shared" si="30"/>
        <v>59625</v>
      </c>
      <c r="R171" s="366">
        <f t="shared" si="31"/>
        <v>0.18097181866623768</v>
      </c>
      <c r="S171" s="214">
        <f t="shared" si="32"/>
        <v>59625</v>
      </c>
      <c r="T171" s="196">
        <f t="shared" si="33"/>
        <v>59625</v>
      </c>
      <c r="V171" s="215"/>
      <c r="X171" s="198"/>
      <c r="Y171" s="329">
        <f>S171</f>
        <v>59625</v>
      </c>
      <c r="Z171" s="217"/>
      <c r="AB171" s="197"/>
      <c r="AC171" s="218"/>
      <c r="AD171" s="220">
        <f>S171</f>
        <v>59625</v>
      </c>
      <c r="AE171" s="218"/>
      <c r="AF171" s="218"/>
      <c r="AG171" s="218"/>
      <c r="AH171" s="218"/>
      <c r="AI171" s="218"/>
      <c r="AJ171" s="218"/>
      <c r="AK171" s="198"/>
    </row>
    <row r="172" spans="1:37" x14ac:dyDescent="0.35">
      <c r="A172" s="202" t="s">
        <v>567</v>
      </c>
      <c r="B172" s="203" t="s">
        <v>55</v>
      </c>
      <c r="C172" s="203" t="s">
        <v>568</v>
      </c>
      <c r="D172" s="203" t="s">
        <v>48</v>
      </c>
      <c r="E172" s="203" t="s">
        <v>569</v>
      </c>
      <c r="F172" s="204" t="s">
        <v>570</v>
      </c>
      <c r="G172" s="203">
        <v>2</v>
      </c>
      <c r="H172" s="203" t="s">
        <v>51</v>
      </c>
      <c r="I172" s="2282">
        <v>2</v>
      </c>
      <c r="J172" s="2283"/>
      <c r="K172" s="2283"/>
      <c r="L172" s="2284"/>
      <c r="M172" s="209">
        <v>1</v>
      </c>
      <c r="N172" s="212">
        <v>5593</v>
      </c>
      <c r="O172" s="219">
        <v>0.25</v>
      </c>
      <c r="P172" s="212">
        <f t="shared" si="34"/>
        <v>4194.75</v>
      </c>
      <c r="Q172" s="212">
        <f t="shared" si="30"/>
        <v>8389.5</v>
      </c>
      <c r="R172" s="364">
        <f t="shared" si="31"/>
        <v>2.5463531617616792E-2</v>
      </c>
      <c r="S172" s="214">
        <f t="shared" si="32"/>
        <v>8389.5</v>
      </c>
      <c r="T172" s="196">
        <f t="shared" si="33"/>
        <v>8389.5</v>
      </c>
      <c r="X172" s="198"/>
      <c r="Y172" s="328"/>
      <c r="Z172" s="217">
        <f>S172</f>
        <v>8389.5</v>
      </c>
      <c r="AB172" s="197"/>
      <c r="AC172" s="218"/>
      <c r="AD172" s="220"/>
      <c r="AE172" s="220">
        <f>S172</f>
        <v>8389.5</v>
      </c>
      <c r="AF172" s="218"/>
      <c r="AG172" s="218"/>
      <c r="AH172" s="218"/>
      <c r="AI172" s="218"/>
      <c r="AJ172" s="218"/>
      <c r="AK172" s="198"/>
    </row>
    <row r="173" spans="1:37" x14ac:dyDescent="0.35">
      <c r="A173" s="202" t="s">
        <v>567</v>
      </c>
      <c r="B173" s="203" t="s">
        <v>55</v>
      </c>
      <c r="C173" s="203" t="s">
        <v>568</v>
      </c>
      <c r="D173" s="203" t="s">
        <v>53</v>
      </c>
      <c r="E173" s="203" t="s">
        <v>571</v>
      </c>
      <c r="F173" s="204" t="s">
        <v>572</v>
      </c>
      <c r="G173" s="203">
        <v>2</v>
      </c>
      <c r="H173" s="203" t="s">
        <v>51</v>
      </c>
      <c r="I173" s="2306">
        <v>2</v>
      </c>
      <c r="J173" s="2307"/>
      <c r="K173" s="2307"/>
      <c r="L173" s="2308"/>
      <c r="M173" s="209">
        <v>1</v>
      </c>
      <c r="N173" s="212">
        <f>(10000+6680)/2</f>
        <v>8340</v>
      </c>
      <c r="O173" s="219">
        <v>0.3</v>
      </c>
      <c r="P173" s="212">
        <f t="shared" si="34"/>
        <v>5838</v>
      </c>
      <c r="Q173" s="212">
        <f t="shared" si="30"/>
        <v>11676</v>
      </c>
      <c r="R173" s="366">
        <f t="shared" si="31"/>
        <v>3.5438607207496711E-2</v>
      </c>
      <c r="S173" s="214">
        <f t="shared" si="32"/>
        <v>11676</v>
      </c>
      <c r="T173" s="196">
        <f t="shared" si="33"/>
        <v>11676</v>
      </c>
      <c r="X173" s="198"/>
      <c r="Y173" s="328">
        <f>S173</f>
        <v>11676</v>
      </c>
      <c r="Z173" s="217"/>
      <c r="AB173" s="197"/>
      <c r="AC173" s="218"/>
      <c r="AD173" s="218"/>
      <c r="AE173" s="220">
        <f>S173</f>
        <v>11676</v>
      </c>
      <c r="AF173" s="218"/>
      <c r="AG173" s="218"/>
      <c r="AH173" s="218"/>
      <c r="AI173" s="218"/>
      <c r="AJ173" s="218"/>
      <c r="AK173" s="198"/>
    </row>
    <row r="174" spans="1:37" x14ac:dyDescent="0.35">
      <c r="A174" s="202" t="s">
        <v>567</v>
      </c>
      <c r="B174" s="203" t="s">
        <v>57</v>
      </c>
      <c r="C174" s="203" t="s">
        <v>568</v>
      </c>
      <c r="D174" s="203" t="s">
        <v>48</v>
      </c>
      <c r="E174" s="203" t="s">
        <v>569</v>
      </c>
      <c r="F174" s="204" t="s">
        <v>570</v>
      </c>
      <c r="G174" s="203">
        <v>1</v>
      </c>
      <c r="H174" s="203" t="s">
        <v>51</v>
      </c>
      <c r="I174" s="2282">
        <v>1</v>
      </c>
      <c r="J174" s="2283"/>
      <c r="K174" s="2283"/>
      <c r="L174" s="2284"/>
      <c r="M174" s="203">
        <v>1</v>
      </c>
      <c r="N174" s="212">
        <v>2362</v>
      </c>
      <c r="O174" s="219">
        <v>0.2</v>
      </c>
      <c r="P174" s="212">
        <f t="shared" si="34"/>
        <v>1889.6000000000001</v>
      </c>
      <c r="Q174" s="212">
        <f t="shared" si="30"/>
        <v>1889.6000000000001</v>
      </c>
      <c r="R174" s="364">
        <f t="shared" si="31"/>
        <v>5.7352511287500673E-3</v>
      </c>
      <c r="S174" s="214">
        <f t="shared" si="32"/>
        <v>1889.6000000000001</v>
      </c>
      <c r="T174" s="196">
        <f t="shared" si="33"/>
        <v>1889.6000000000001</v>
      </c>
      <c r="X174" s="198"/>
      <c r="Y174" s="326"/>
      <c r="Z174" s="217">
        <f>S174</f>
        <v>1889.6000000000001</v>
      </c>
      <c r="AB174" s="197"/>
      <c r="AC174" s="218"/>
      <c r="AD174" s="218"/>
      <c r="AE174" s="220"/>
      <c r="AF174" s="220">
        <f>S174</f>
        <v>1889.6000000000001</v>
      </c>
      <c r="AG174" s="218"/>
      <c r="AH174" s="218"/>
      <c r="AI174" s="218"/>
      <c r="AJ174" s="218"/>
      <c r="AK174" s="198"/>
    </row>
    <row r="175" spans="1:37" x14ac:dyDescent="0.35">
      <c r="A175" s="202" t="s">
        <v>567</v>
      </c>
      <c r="B175" s="203" t="s">
        <v>57</v>
      </c>
      <c r="C175" s="203" t="s">
        <v>568</v>
      </c>
      <c r="D175" s="203" t="s">
        <v>54</v>
      </c>
      <c r="E175" s="203" t="s">
        <v>575</v>
      </c>
      <c r="F175" s="204" t="s">
        <v>573</v>
      </c>
      <c r="G175" s="203">
        <v>25</v>
      </c>
      <c r="H175" s="203" t="s">
        <v>51</v>
      </c>
      <c r="I175" s="231"/>
      <c r="J175" s="206"/>
      <c r="K175" s="2292">
        <v>25</v>
      </c>
      <c r="L175" s="2293"/>
      <c r="M175" s="203">
        <v>1</v>
      </c>
      <c r="N175" s="212">
        <v>2650</v>
      </c>
      <c r="O175" s="219">
        <v>0.2</v>
      </c>
      <c r="P175" s="232">
        <f t="shared" si="34"/>
        <v>2120</v>
      </c>
      <c r="Q175" s="212">
        <f t="shared" si="30"/>
        <v>53000</v>
      </c>
      <c r="R175" s="366">
        <f t="shared" si="31"/>
        <v>0.1608638388144335</v>
      </c>
      <c r="S175" s="214">
        <f t="shared" si="32"/>
        <v>53000</v>
      </c>
      <c r="T175" s="196">
        <f t="shared" si="33"/>
        <v>53000</v>
      </c>
      <c r="X175" s="198"/>
      <c r="Y175" s="328">
        <f>S175</f>
        <v>53000</v>
      </c>
      <c r="Z175" s="198"/>
      <c r="AB175" s="197"/>
      <c r="AC175" s="218"/>
      <c r="AD175" s="218"/>
      <c r="AE175" s="220"/>
      <c r="AF175" s="220">
        <f>S175</f>
        <v>53000</v>
      </c>
      <c r="AG175" s="218"/>
      <c r="AH175" s="218"/>
      <c r="AI175" s="218"/>
      <c r="AJ175" s="218"/>
      <c r="AK175" s="198"/>
    </row>
    <row r="176" spans="1:37" x14ac:dyDescent="0.35">
      <c r="A176" s="202" t="s">
        <v>567</v>
      </c>
      <c r="B176" s="203" t="s">
        <v>58</v>
      </c>
      <c r="C176" s="203" t="s">
        <v>576</v>
      </c>
      <c r="D176" s="203" t="s">
        <v>59</v>
      </c>
      <c r="E176" s="203" t="s">
        <v>577</v>
      </c>
      <c r="F176" s="204" t="s">
        <v>578</v>
      </c>
      <c r="G176" s="203">
        <v>5</v>
      </c>
      <c r="H176" s="203" t="s">
        <v>60</v>
      </c>
      <c r="I176" s="330">
        <v>5</v>
      </c>
      <c r="J176" s="331">
        <v>5</v>
      </c>
      <c r="K176" s="331">
        <v>5</v>
      </c>
      <c r="L176" s="207">
        <v>5</v>
      </c>
      <c r="M176" s="203">
        <v>4</v>
      </c>
      <c r="N176" s="212">
        <f>265*8</f>
        <v>2120</v>
      </c>
      <c r="O176" s="219">
        <v>0.4</v>
      </c>
      <c r="P176" s="232">
        <f t="shared" si="34"/>
        <v>1272</v>
      </c>
      <c r="Q176" s="212">
        <f t="shared" si="30"/>
        <v>25440</v>
      </c>
      <c r="R176" s="367">
        <f t="shared" si="31"/>
        <v>7.7214642630928088E-2</v>
      </c>
      <c r="S176" s="214">
        <f t="shared" si="32"/>
        <v>25440</v>
      </c>
      <c r="T176" s="196">
        <f t="shared" si="33"/>
        <v>25440</v>
      </c>
      <c r="X176" s="198"/>
      <c r="Y176" s="329"/>
      <c r="Z176" s="198"/>
      <c r="AB176" s="197"/>
      <c r="AC176" s="218"/>
      <c r="AD176" s="218"/>
      <c r="AE176" s="218"/>
      <c r="AF176" s="220"/>
      <c r="AG176" s="220">
        <f>S176</f>
        <v>25440</v>
      </c>
      <c r="AH176" s="218"/>
      <c r="AI176" s="218"/>
      <c r="AJ176" s="218"/>
      <c r="AK176" s="198"/>
    </row>
    <row r="177" spans="1:37" x14ac:dyDescent="0.35">
      <c r="A177" s="202" t="s">
        <v>567</v>
      </c>
      <c r="B177" s="203" t="s">
        <v>61</v>
      </c>
      <c r="C177" s="203" t="s">
        <v>568</v>
      </c>
      <c r="D177" s="203" t="s">
        <v>48</v>
      </c>
      <c r="E177" s="203" t="s">
        <v>569</v>
      </c>
      <c r="F177" s="204" t="s">
        <v>570</v>
      </c>
      <c r="G177" s="203">
        <v>2</v>
      </c>
      <c r="H177" s="203" t="s">
        <v>51</v>
      </c>
      <c r="I177" s="2282">
        <v>2</v>
      </c>
      <c r="J177" s="2283"/>
      <c r="K177" s="2283"/>
      <c r="L177" s="2284"/>
      <c r="M177" s="203">
        <v>1</v>
      </c>
      <c r="N177" s="212">
        <v>7920</v>
      </c>
      <c r="O177" s="219">
        <v>0.25</v>
      </c>
      <c r="P177" s="232">
        <f t="shared" si="34"/>
        <v>5940</v>
      </c>
      <c r="Q177" s="212">
        <f t="shared" si="30"/>
        <v>11880</v>
      </c>
      <c r="R177" s="364">
        <f t="shared" si="31"/>
        <v>3.6057781228593773E-2</v>
      </c>
      <c r="S177" s="214">
        <f t="shared" si="32"/>
        <v>11880</v>
      </c>
      <c r="T177" s="196">
        <f t="shared" si="33"/>
        <v>11880</v>
      </c>
      <c r="X177" s="198"/>
      <c r="Y177" s="326"/>
      <c r="Z177" s="217">
        <f t="shared" ref="Z177:Z178" si="35">S177</f>
        <v>11880</v>
      </c>
      <c r="AB177" s="197"/>
      <c r="AC177" s="218"/>
      <c r="AD177" s="218"/>
      <c r="AE177" s="218"/>
      <c r="AF177" s="220"/>
      <c r="AG177" s="220"/>
      <c r="AH177" s="220">
        <f>S177</f>
        <v>11880</v>
      </c>
      <c r="AI177" s="218"/>
      <c r="AJ177" s="218"/>
      <c r="AK177" s="198"/>
    </row>
    <row r="178" spans="1:37" x14ac:dyDescent="0.35">
      <c r="A178" s="202" t="s">
        <v>567</v>
      </c>
      <c r="B178" s="203" t="s">
        <v>62</v>
      </c>
      <c r="C178" s="203" t="s">
        <v>568</v>
      </c>
      <c r="D178" s="203" t="s">
        <v>48</v>
      </c>
      <c r="E178" s="203" t="s">
        <v>569</v>
      </c>
      <c r="F178" s="204" t="s">
        <v>570</v>
      </c>
      <c r="G178" s="203">
        <v>3</v>
      </c>
      <c r="H178" s="203" t="s">
        <v>51</v>
      </c>
      <c r="I178" s="2282">
        <v>3</v>
      </c>
      <c r="J178" s="2283"/>
      <c r="K178" s="2283"/>
      <c r="L178" s="2284"/>
      <c r="M178" s="203">
        <v>1</v>
      </c>
      <c r="N178" s="212">
        <v>18500</v>
      </c>
      <c r="O178" s="219">
        <v>0.6</v>
      </c>
      <c r="P178" s="232">
        <f t="shared" si="34"/>
        <v>7400</v>
      </c>
      <c r="Q178" s="212">
        <f t="shared" si="30"/>
        <v>22200</v>
      </c>
      <c r="R178" s="364">
        <f t="shared" si="31"/>
        <v>6.7380702295857048E-2</v>
      </c>
      <c r="S178" s="214">
        <f t="shared" si="32"/>
        <v>22200</v>
      </c>
      <c r="T178" s="196">
        <f t="shared" si="33"/>
        <v>22200</v>
      </c>
      <c r="X178" s="198"/>
      <c r="Y178" s="326"/>
      <c r="Z178" s="217">
        <f t="shared" si="35"/>
        <v>22200</v>
      </c>
      <c r="AB178" s="197"/>
      <c r="AC178" s="218"/>
      <c r="AD178" s="218"/>
      <c r="AE178" s="218"/>
      <c r="AF178" s="218"/>
      <c r="AG178" s="220"/>
      <c r="AH178" s="220"/>
      <c r="AI178" s="220">
        <f>S178</f>
        <v>22200</v>
      </c>
      <c r="AJ178" s="218"/>
      <c r="AK178" s="198"/>
    </row>
    <row r="179" spans="1:37" x14ac:dyDescent="0.35">
      <c r="A179" s="202" t="s">
        <v>567</v>
      </c>
      <c r="B179" s="203" t="s">
        <v>62</v>
      </c>
      <c r="C179" s="203" t="s">
        <v>568</v>
      </c>
      <c r="D179" s="203" t="s">
        <v>53</v>
      </c>
      <c r="E179" s="203" t="s">
        <v>571</v>
      </c>
      <c r="F179" s="204" t="s">
        <v>572</v>
      </c>
      <c r="G179" s="203">
        <v>3</v>
      </c>
      <c r="H179" s="203" t="s">
        <v>51</v>
      </c>
      <c r="I179" s="2282">
        <v>3</v>
      </c>
      <c r="J179" s="2283"/>
      <c r="K179" s="2283"/>
      <c r="L179" s="2284"/>
      <c r="M179" s="203">
        <v>1</v>
      </c>
      <c r="N179" s="212">
        <v>20500</v>
      </c>
      <c r="O179" s="219">
        <v>0.57999999999999996</v>
      </c>
      <c r="P179" s="232">
        <f t="shared" si="34"/>
        <v>8610</v>
      </c>
      <c r="Q179" s="212">
        <f t="shared" si="30"/>
        <v>25830</v>
      </c>
      <c r="R179" s="366">
        <f t="shared" si="31"/>
        <v>7.8398357671260702E-2</v>
      </c>
      <c r="S179" s="214">
        <f t="shared" si="32"/>
        <v>25830</v>
      </c>
      <c r="T179" s="196">
        <f t="shared" si="33"/>
        <v>25830</v>
      </c>
      <c r="X179" s="198"/>
      <c r="Y179" s="328">
        <f>S179</f>
        <v>25830</v>
      </c>
      <c r="Z179" s="198"/>
      <c r="AB179" s="197"/>
      <c r="AC179" s="218"/>
      <c r="AD179" s="218"/>
      <c r="AE179" s="218"/>
      <c r="AF179" s="218"/>
      <c r="AG179" s="218"/>
      <c r="AH179" s="220"/>
      <c r="AI179" s="220">
        <f>S179</f>
        <v>25830</v>
      </c>
      <c r="AJ179" s="218"/>
      <c r="AK179" s="198"/>
    </row>
    <row r="180" spans="1:37" x14ac:dyDescent="0.35">
      <c r="A180" s="202" t="s">
        <v>567</v>
      </c>
      <c r="B180" s="203" t="s">
        <v>63</v>
      </c>
      <c r="C180" s="203" t="s">
        <v>568</v>
      </c>
      <c r="D180" s="203" t="s">
        <v>48</v>
      </c>
      <c r="E180" s="203" t="s">
        <v>569</v>
      </c>
      <c r="F180" s="204" t="s">
        <v>570</v>
      </c>
      <c r="G180" s="203">
        <v>1</v>
      </c>
      <c r="H180" s="203" t="s">
        <v>51</v>
      </c>
      <c r="I180" s="2282">
        <v>1</v>
      </c>
      <c r="J180" s="2283"/>
      <c r="K180" s="2283"/>
      <c r="L180" s="2284"/>
      <c r="M180" s="203">
        <v>1</v>
      </c>
      <c r="N180" s="212">
        <v>8125</v>
      </c>
      <c r="O180" s="219">
        <v>0.15</v>
      </c>
      <c r="P180" s="232">
        <f t="shared" si="34"/>
        <v>6906.25</v>
      </c>
      <c r="Q180" s="212">
        <f t="shared" si="30"/>
        <v>6906.25</v>
      </c>
      <c r="R180" s="364">
        <f t="shared" si="31"/>
        <v>2.0961620505890215E-2</v>
      </c>
      <c r="S180" s="214">
        <f t="shared" si="32"/>
        <v>6906.25</v>
      </c>
      <c r="T180" s="196">
        <f t="shared" si="33"/>
        <v>6906.25</v>
      </c>
      <c r="X180" s="198"/>
      <c r="Y180" s="326"/>
      <c r="Z180" s="217">
        <f t="shared" ref="Z180" si="36">S180</f>
        <v>6906.25</v>
      </c>
      <c r="AB180" s="197"/>
      <c r="AC180" s="218"/>
      <c r="AD180" s="218"/>
      <c r="AE180" s="218"/>
      <c r="AF180" s="218"/>
      <c r="AG180" s="218"/>
      <c r="AH180" s="218"/>
      <c r="AI180" s="220"/>
      <c r="AJ180" s="220">
        <f>S180</f>
        <v>6906.25</v>
      </c>
      <c r="AK180" s="198"/>
    </row>
    <row r="181" spans="1:37" x14ac:dyDescent="0.35">
      <c r="A181" s="202" t="s">
        <v>567</v>
      </c>
      <c r="B181" s="203" t="s">
        <v>63</v>
      </c>
      <c r="C181" s="203"/>
      <c r="D181" s="203" t="s">
        <v>66</v>
      </c>
      <c r="E181" s="203" t="s">
        <v>571</v>
      </c>
      <c r="F181" s="204" t="s">
        <v>592</v>
      </c>
      <c r="G181" s="203">
        <v>3</v>
      </c>
      <c r="H181" s="203" t="s">
        <v>67</v>
      </c>
      <c r="I181" s="330">
        <v>3</v>
      </c>
      <c r="J181" s="331">
        <v>3</v>
      </c>
      <c r="K181" s="331">
        <v>3</v>
      </c>
      <c r="L181" s="207">
        <v>3</v>
      </c>
      <c r="M181" s="203">
        <v>4</v>
      </c>
      <c r="N181" s="212">
        <v>1944</v>
      </c>
      <c r="O181" s="219">
        <v>0.15</v>
      </c>
      <c r="P181" s="232">
        <f t="shared" si="34"/>
        <v>1652.3999999999999</v>
      </c>
      <c r="Q181" s="212">
        <f t="shared" si="30"/>
        <v>19828.8</v>
      </c>
      <c r="R181" s="366">
        <f t="shared" si="31"/>
        <v>6.0183714850634701E-2</v>
      </c>
      <c r="S181" s="214">
        <f t="shared" si="32"/>
        <v>19828.8</v>
      </c>
      <c r="T181" s="196"/>
      <c r="V181" s="215">
        <f>S181</f>
        <v>19828.8</v>
      </c>
      <c r="X181" s="198"/>
      <c r="Y181" s="328">
        <f>S181</f>
        <v>19828.8</v>
      </c>
      <c r="Z181" s="198"/>
      <c r="AB181" s="197"/>
      <c r="AC181" s="218"/>
      <c r="AD181" s="218"/>
      <c r="AE181" s="218"/>
      <c r="AF181" s="218"/>
      <c r="AG181" s="218"/>
      <c r="AH181" s="218"/>
      <c r="AI181" s="220"/>
      <c r="AJ181" s="220">
        <f>S181</f>
        <v>19828.8</v>
      </c>
      <c r="AK181" s="217"/>
    </row>
    <row r="182" spans="1:37" x14ac:dyDescent="0.35">
      <c r="A182" s="202" t="s">
        <v>567</v>
      </c>
      <c r="B182" s="203" t="s">
        <v>68</v>
      </c>
      <c r="C182" s="203" t="s">
        <v>576</v>
      </c>
      <c r="D182" s="203" t="s">
        <v>69</v>
      </c>
      <c r="E182" s="203" t="s">
        <v>571</v>
      </c>
      <c r="F182" s="204" t="s">
        <v>593</v>
      </c>
      <c r="G182" s="203">
        <v>10</v>
      </c>
      <c r="H182" s="203" t="s">
        <v>51</v>
      </c>
      <c r="I182" s="2282">
        <v>10</v>
      </c>
      <c r="J182" s="2283"/>
      <c r="K182" s="2283"/>
      <c r="L182" s="2284"/>
      <c r="M182" s="203">
        <v>1</v>
      </c>
      <c r="N182" s="212">
        <v>1600</v>
      </c>
      <c r="O182" s="219">
        <v>0.5</v>
      </c>
      <c r="P182" s="232">
        <f t="shared" si="34"/>
        <v>800</v>
      </c>
      <c r="Q182" s="212">
        <f t="shared" si="30"/>
        <v>8000</v>
      </c>
      <c r="R182" s="366">
        <f t="shared" si="31"/>
        <v>2.4281334160669209E-2</v>
      </c>
      <c r="S182" s="214">
        <f t="shared" si="32"/>
        <v>8000</v>
      </c>
      <c r="T182" s="196"/>
      <c r="V182" s="215">
        <f>S182</f>
        <v>8000</v>
      </c>
      <c r="X182" s="198"/>
      <c r="Y182" s="328">
        <f>S182</f>
        <v>8000</v>
      </c>
      <c r="Z182" s="198"/>
      <c r="AB182" s="197"/>
      <c r="AC182" s="218"/>
      <c r="AD182" s="218"/>
      <c r="AE182" s="218"/>
      <c r="AF182" s="218"/>
      <c r="AG182" s="218"/>
      <c r="AH182" s="218"/>
      <c r="AI182" s="218"/>
      <c r="AJ182" s="220"/>
      <c r="AK182" s="217">
        <f>S182</f>
        <v>8000</v>
      </c>
    </row>
    <row r="183" spans="1:37" x14ac:dyDescent="0.35">
      <c r="A183" s="197"/>
      <c r="B183" s="203"/>
      <c r="C183" s="203"/>
      <c r="D183" s="203"/>
      <c r="E183" s="203"/>
      <c r="F183" s="204"/>
      <c r="G183" s="203"/>
      <c r="H183" s="203"/>
      <c r="I183" s="234"/>
      <c r="L183" s="332"/>
      <c r="M183" s="203"/>
      <c r="N183" s="212"/>
      <c r="O183" s="219"/>
      <c r="P183" s="232"/>
      <c r="Q183" s="212"/>
      <c r="R183" s="368"/>
      <c r="S183" s="214"/>
      <c r="T183" s="196"/>
      <c r="X183" s="198"/>
      <c r="Y183" s="326"/>
      <c r="Z183" s="198"/>
      <c r="AB183" s="197"/>
      <c r="AC183" s="218"/>
      <c r="AD183" s="218"/>
      <c r="AE183" s="218"/>
      <c r="AF183" s="218"/>
      <c r="AG183" s="218"/>
      <c r="AH183" s="218"/>
      <c r="AI183" s="218"/>
      <c r="AJ183" s="220">
        <f>S183</f>
        <v>0</v>
      </c>
      <c r="AK183" s="217">
        <f>S183</f>
        <v>0</v>
      </c>
    </row>
    <row r="184" spans="1:37" x14ac:dyDescent="0.35">
      <c r="A184" s="197"/>
      <c r="B184" s="203"/>
      <c r="C184" s="203"/>
      <c r="D184" s="203"/>
      <c r="E184" s="203"/>
      <c r="F184" s="204"/>
      <c r="G184" s="203"/>
      <c r="H184" s="203"/>
      <c r="I184" s="234"/>
      <c r="L184" s="332"/>
      <c r="M184" s="203"/>
      <c r="N184" s="212"/>
      <c r="O184" s="219"/>
      <c r="P184" s="232"/>
      <c r="Q184" s="212"/>
      <c r="R184" s="368"/>
      <c r="S184" s="214"/>
      <c r="T184" s="196"/>
      <c r="X184" s="198"/>
      <c r="Y184" s="326"/>
      <c r="Z184" s="198"/>
      <c r="AB184" s="197"/>
      <c r="AC184" s="218"/>
      <c r="AD184" s="218"/>
      <c r="AE184" s="218"/>
      <c r="AF184" s="218"/>
      <c r="AG184" s="218"/>
      <c r="AH184" s="218"/>
      <c r="AI184" s="218"/>
      <c r="AJ184" s="218"/>
      <c r="AK184" s="198"/>
    </row>
    <row r="185" spans="1:37" x14ac:dyDescent="0.35">
      <c r="A185" s="197"/>
      <c r="B185" s="203"/>
      <c r="C185" s="236"/>
      <c r="D185" s="236"/>
      <c r="E185" s="236"/>
      <c r="F185" s="237"/>
      <c r="G185" s="236"/>
      <c r="H185" s="236"/>
      <c r="I185" s="289"/>
      <c r="J185" s="291"/>
      <c r="K185" s="291"/>
      <c r="L185" s="333"/>
      <c r="M185" s="236"/>
      <c r="N185" s="240"/>
      <c r="O185" s="241"/>
      <c r="P185" s="334"/>
      <c r="Q185" s="240"/>
      <c r="R185" s="368"/>
      <c r="S185" s="214"/>
      <c r="T185" s="196"/>
      <c r="X185" s="198"/>
      <c r="Y185" s="326"/>
      <c r="Z185" s="198"/>
      <c r="AB185" s="197"/>
      <c r="AC185" s="218"/>
      <c r="AD185" s="218"/>
      <c r="AE185" s="218"/>
      <c r="AF185" s="218"/>
      <c r="AG185" s="218"/>
      <c r="AH185" s="218"/>
      <c r="AI185" s="218"/>
      <c r="AJ185" s="218"/>
      <c r="AK185" s="198"/>
    </row>
    <row r="186" spans="1:37" x14ac:dyDescent="0.35">
      <c r="A186" s="411" t="s">
        <v>567</v>
      </c>
      <c r="B186" s="154" t="s">
        <v>579</v>
      </c>
      <c r="C186" s="238"/>
      <c r="D186" s="239"/>
      <c r="E186" s="239"/>
      <c r="F186" s="290"/>
      <c r="G186" s="239"/>
      <c r="H186" s="239"/>
      <c r="I186" s="2333"/>
      <c r="J186" s="2333"/>
      <c r="K186" s="2333"/>
      <c r="L186" s="2333"/>
      <c r="M186" s="239"/>
      <c r="N186" s="292"/>
      <c r="O186" s="242"/>
      <c r="P186" s="232"/>
      <c r="Q186" s="212">
        <f>P186*M186*G186</f>
        <v>0</v>
      </c>
      <c r="R186" s="412">
        <f>Q186/Q189</f>
        <v>0</v>
      </c>
      <c r="S186" s="214">
        <f>Q186</f>
        <v>0</v>
      </c>
      <c r="T186" s="196"/>
      <c r="W186" s="215"/>
      <c r="X186" s="198"/>
      <c r="Y186" s="326"/>
      <c r="Z186" s="217">
        <f>W186</f>
        <v>0</v>
      </c>
      <c r="AB186" s="197"/>
      <c r="AC186" s="218"/>
      <c r="AD186" s="218"/>
      <c r="AE186" s="218"/>
      <c r="AF186" s="218"/>
      <c r="AG186" s="218"/>
      <c r="AH186" s="218"/>
      <c r="AI186" s="218"/>
      <c r="AJ186" s="218"/>
      <c r="AK186" s="198"/>
    </row>
    <row r="187" spans="1:37" x14ac:dyDescent="0.35">
      <c r="A187" s="411" t="s">
        <v>567</v>
      </c>
      <c r="B187" s="154" t="s">
        <v>580</v>
      </c>
      <c r="C187" s="335"/>
      <c r="D187" s="298" t="s">
        <v>581</v>
      </c>
      <c r="E187" s="298"/>
      <c r="F187" s="299"/>
      <c r="G187" s="298"/>
      <c r="H187" s="298"/>
      <c r="I187" s="300"/>
      <c r="J187" s="300"/>
      <c r="K187" s="300"/>
      <c r="L187" s="300"/>
      <c r="M187" s="298"/>
      <c r="N187" s="301"/>
      <c r="O187" s="302"/>
      <c r="P187" s="336"/>
      <c r="Q187" s="303">
        <v>55000</v>
      </c>
      <c r="R187" s="413">
        <f>Q187/Q189</f>
        <v>0.16693417235460081</v>
      </c>
      <c r="S187" s="214">
        <f>Q187</f>
        <v>55000</v>
      </c>
      <c r="T187" s="196"/>
      <c r="X187" s="217">
        <f>S187</f>
        <v>55000</v>
      </c>
      <c r="Y187" s="326"/>
      <c r="Z187" s="198"/>
      <c r="AB187" s="197"/>
      <c r="AC187" s="218"/>
      <c r="AD187" s="218"/>
      <c r="AE187" s="218"/>
      <c r="AF187" s="218"/>
      <c r="AG187" s="218"/>
      <c r="AH187" s="218"/>
      <c r="AI187" s="218"/>
      <c r="AJ187" s="218"/>
      <c r="AK187" s="198"/>
    </row>
    <row r="188" spans="1:37" ht="15" thickBot="1" x14ac:dyDescent="0.4">
      <c r="A188" s="414"/>
      <c r="B188" s="415"/>
      <c r="C188" s="415"/>
      <c r="D188" s="415"/>
      <c r="E188" s="415"/>
      <c r="F188" s="416"/>
      <c r="G188" s="415"/>
      <c r="H188" s="415"/>
      <c r="I188" s="2239">
        <f>I189/M189</f>
        <v>0.55045871559633031</v>
      </c>
      <c r="J188" s="2239">
        <f>J189/M189</f>
        <v>7.3394495412844041E-2</v>
      </c>
      <c r="K188" s="2239">
        <f>K189/M189</f>
        <v>0.30275229357798167</v>
      </c>
      <c r="L188" s="2239">
        <f>L189/M189</f>
        <v>7.3394495412844041E-2</v>
      </c>
      <c r="M188" s="415"/>
      <c r="N188" s="417"/>
      <c r="O188" s="418"/>
      <c r="P188" s="417"/>
      <c r="Q188" s="417"/>
      <c r="R188" s="307"/>
      <c r="S188" s="371"/>
      <c r="T188" s="196"/>
      <c r="X188" s="198"/>
      <c r="Y188" s="326"/>
      <c r="Z188" s="198"/>
      <c r="AB188" s="197"/>
      <c r="AC188" s="218"/>
      <c r="AD188" s="218"/>
      <c r="AE188" s="218"/>
      <c r="AF188" s="218"/>
      <c r="AG188" s="218"/>
      <c r="AH188" s="218"/>
      <c r="AI188" s="218"/>
      <c r="AJ188" s="218"/>
      <c r="AK188" s="198"/>
    </row>
    <row r="189" spans="1:37" x14ac:dyDescent="0.35">
      <c r="A189" s="372" t="s">
        <v>582</v>
      </c>
      <c r="B189" s="373"/>
      <c r="C189" s="373"/>
      <c r="D189" s="373"/>
      <c r="E189" s="373"/>
      <c r="F189" s="374"/>
      <c r="G189" s="373"/>
      <c r="H189" s="373"/>
      <c r="I189" s="373">
        <f>I177+I176+I174+I173+I172+I171+I170+I169+I168+I178+I180+I179+I181+I182</f>
        <v>60</v>
      </c>
      <c r="J189" s="373">
        <f>J176+J181</f>
        <v>8</v>
      </c>
      <c r="K189" s="373">
        <f>K176+K175+K181</f>
        <v>33</v>
      </c>
      <c r="L189" s="373">
        <f>L176+L181</f>
        <v>8</v>
      </c>
      <c r="M189" s="373">
        <f>SUM(I189:L189)</f>
        <v>109</v>
      </c>
      <c r="N189" s="375"/>
      <c r="O189" s="376"/>
      <c r="P189" s="375"/>
      <c r="Q189" s="377">
        <f>SUM(Q167:Q188)</f>
        <v>329471.1875</v>
      </c>
      <c r="R189" s="376">
        <f>SUM(R167:R187)</f>
        <v>1</v>
      </c>
      <c r="S189" s="379">
        <f>SUM(S167:S188)</f>
        <v>329471.1875</v>
      </c>
      <c r="T189" s="380">
        <f t="shared" ref="T189:Z189" si="37">SUM(T167:T187)</f>
        <v>246642.38750000001</v>
      </c>
      <c r="U189" s="381">
        <f t="shared" si="37"/>
        <v>0</v>
      </c>
      <c r="V189" s="381">
        <f t="shared" si="37"/>
        <v>27828.799999999999</v>
      </c>
      <c r="W189" s="381">
        <f t="shared" si="37"/>
        <v>0</v>
      </c>
      <c r="X189" s="383">
        <f t="shared" si="37"/>
        <v>55000</v>
      </c>
      <c r="Y189" s="382">
        <f t="shared" si="37"/>
        <v>184709.8</v>
      </c>
      <c r="Z189" s="383">
        <f t="shared" si="37"/>
        <v>64321.387499999997</v>
      </c>
      <c r="AA189" s="384"/>
      <c r="AB189" s="385">
        <f t="shared" ref="AB189:AK189" si="38">SUM(AB166:AB188)</f>
        <v>0</v>
      </c>
      <c r="AC189" s="386">
        <f t="shared" si="38"/>
        <v>6756.0375000000004</v>
      </c>
      <c r="AD189" s="386">
        <f t="shared" si="38"/>
        <v>72675</v>
      </c>
      <c r="AE189" s="386">
        <f t="shared" si="38"/>
        <v>20065.5</v>
      </c>
      <c r="AF189" s="386">
        <f t="shared" si="38"/>
        <v>54889.599999999999</v>
      </c>
      <c r="AG189" s="386">
        <f t="shared" si="38"/>
        <v>25440</v>
      </c>
      <c r="AH189" s="386">
        <f t="shared" si="38"/>
        <v>11880</v>
      </c>
      <c r="AI189" s="386">
        <f t="shared" si="38"/>
        <v>48030</v>
      </c>
      <c r="AJ189" s="386">
        <f t="shared" si="38"/>
        <v>26735.05</v>
      </c>
      <c r="AK189" s="387">
        <f t="shared" si="38"/>
        <v>8000</v>
      </c>
    </row>
    <row r="190" spans="1:37" ht="15" thickBot="1" x14ac:dyDescent="0.4">
      <c r="A190" s="388" t="s">
        <v>583</v>
      </c>
      <c r="B190" s="389"/>
      <c r="C190" s="389"/>
      <c r="D190" s="389"/>
      <c r="E190" s="389"/>
      <c r="F190" s="390"/>
      <c r="G190" s="389"/>
      <c r="H190" s="389"/>
      <c r="I190" s="389">
        <f>I174+I173+I171+I170+I169+I168+I176+I177+I172+I178+I179+I180+I181+I182</f>
        <v>60</v>
      </c>
      <c r="J190" s="389">
        <f>I177+J176+I174+I173+I172+I171+I170+I169+I168+I178+I179+I180+I181+J181+I182</f>
        <v>63</v>
      </c>
      <c r="K190" s="389">
        <f>I177+K176+K175+I174+I173+I172+I170+I169+I168+I178+I179+I180+I181+I182+K181</f>
        <v>63</v>
      </c>
      <c r="L190" s="389">
        <f>I177+L176+K175+I174+I173+I172+I170+I169+I168+I178+I179+I180+L181+I182</f>
        <v>60</v>
      </c>
      <c r="M190" s="389">
        <f>SUM(I190:L190)</f>
        <v>246</v>
      </c>
      <c r="N190" s="391"/>
      <c r="O190" s="392"/>
      <c r="P190" s="391"/>
      <c r="Q190" s="391"/>
      <c r="R190" s="392"/>
      <c r="S190" s="394"/>
      <c r="T190" s="395">
        <f>T189/S189</f>
        <v>0.74860077863409535</v>
      </c>
      <c r="U190" s="396">
        <f>U189/S189</f>
        <v>0</v>
      </c>
      <c r="V190" s="396">
        <f>V189/S189</f>
        <v>8.4465049011303903E-2</v>
      </c>
      <c r="W190" s="396">
        <f>W189/S189</f>
        <v>0</v>
      </c>
      <c r="X190" s="398">
        <f>X189/S189</f>
        <v>0.16693417235460081</v>
      </c>
      <c r="Y190" s="397">
        <f>Y189/S189</f>
        <v>0.56062504706879712</v>
      </c>
      <c r="Z190" s="398">
        <f>Z189/S189</f>
        <v>0.19522613794567392</v>
      </c>
      <c r="AA190" s="399">
        <f>Y191+Z191</f>
        <v>89</v>
      </c>
      <c r="AB190" s="400"/>
      <c r="AC190" s="401"/>
      <c r="AD190" s="401"/>
      <c r="AE190" s="401"/>
      <c r="AF190" s="401"/>
      <c r="AG190" s="401"/>
      <c r="AH190" s="401"/>
      <c r="AI190" s="401"/>
      <c r="AJ190" s="401"/>
      <c r="AK190" s="402"/>
    </row>
    <row r="191" spans="1:37" ht="15" thickBot="1" x14ac:dyDescent="0.4">
      <c r="A191" s="289" t="s">
        <v>584</v>
      </c>
      <c r="B191" s="239"/>
      <c r="C191" s="239"/>
      <c r="D191" s="239"/>
      <c r="E191" s="239"/>
      <c r="F191" s="290"/>
      <c r="G191" s="239"/>
      <c r="H191" s="239"/>
      <c r="I191" s="2237">
        <f>I190/M190</f>
        <v>0.24390243902439024</v>
      </c>
      <c r="J191" s="2237">
        <f>J190/M190</f>
        <v>0.25609756097560976</v>
      </c>
      <c r="K191" s="2237">
        <f>K190/M190</f>
        <v>0.25609756097560976</v>
      </c>
      <c r="L191" s="2237">
        <f>L190/M190</f>
        <v>0.24390243902439024</v>
      </c>
      <c r="M191" s="239"/>
      <c r="N191" s="292"/>
      <c r="O191" s="242"/>
      <c r="P191" s="292"/>
      <c r="Q191" s="240">
        <f>T189</f>
        <v>246642.38750000001</v>
      </c>
      <c r="R191" s="293">
        <f>Q191/Q196</f>
        <v>0.74860077863409535</v>
      </c>
      <c r="X191" s="294"/>
      <c r="Y191" s="403">
        <f>I170+I171+I173+K175+I179+I181+J181+K181+L181+I182</f>
        <v>78</v>
      </c>
      <c r="Z191" s="404">
        <f>I168+I169+I172+I174+I177+I178+I180</f>
        <v>11</v>
      </c>
      <c r="AA191" s="4" t="s">
        <v>585</v>
      </c>
    </row>
    <row r="192" spans="1:37" ht="15" thickBot="1" x14ac:dyDescent="0.4">
      <c r="A192" s="297" t="s">
        <v>38</v>
      </c>
      <c r="B192" s="298"/>
      <c r="C192" s="298"/>
      <c r="D192" s="298"/>
      <c r="E192" s="298"/>
      <c r="F192" s="299"/>
      <c r="G192" s="298"/>
      <c r="H192" s="298"/>
      <c r="I192" s="300"/>
      <c r="J192" s="300"/>
      <c r="K192" s="300"/>
      <c r="L192" s="300"/>
      <c r="M192" s="298"/>
      <c r="N192" s="301"/>
      <c r="O192" s="302"/>
      <c r="P192" s="301"/>
      <c r="Q192" s="303">
        <f>U189</f>
        <v>0</v>
      </c>
      <c r="R192" s="302">
        <f>Q192/Q196</f>
        <v>0</v>
      </c>
      <c r="S192" s="405">
        <f>Q189/M189</f>
        <v>3022.6714449541282</v>
      </c>
      <c r="T192" s="406" t="s">
        <v>586</v>
      </c>
      <c r="Y192" s="219">
        <f>Y191/M189</f>
        <v>0.7155963302752294</v>
      </c>
      <c r="Z192" s="407">
        <f>Z191/M189</f>
        <v>0.10091743119266056</v>
      </c>
      <c r="AK192" s="145"/>
    </row>
    <row r="193" spans="1:37" ht="15" thickBot="1" x14ac:dyDescent="0.4">
      <c r="A193" s="297" t="s">
        <v>587</v>
      </c>
      <c r="B193" s="298"/>
      <c r="C193" s="298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01"/>
      <c r="Q193" s="303">
        <f>V189</f>
        <v>27828.799999999999</v>
      </c>
      <c r="R193" s="308">
        <f>Q193/Q196</f>
        <v>8.4465049011303903E-2</v>
      </c>
      <c r="U193" s="309"/>
      <c r="W193" s="145"/>
      <c r="Y193" s="2357" t="s">
        <v>588</v>
      </c>
      <c r="Z193" s="2357"/>
      <c r="AK193" s="349"/>
    </row>
    <row r="194" spans="1:37" x14ac:dyDescent="0.35">
      <c r="A194" s="297" t="s">
        <v>580</v>
      </c>
      <c r="B194" s="298"/>
      <c r="C194" s="298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01"/>
      <c r="Q194" s="303">
        <f>X189</f>
        <v>55000</v>
      </c>
      <c r="R194" s="308">
        <f>Q194/Q196</f>
        <v>0.16693417235460081</v>
      </c>
      <c r="U194" s="309"/>
    </row>
    <row r="195" spans="1:37" x14ac:dyDescent="0.35">
      <c r="A195" s="297" t="s">
        <v>579</v>
      </c>
      <c r="B195" s="298"/>
      <c r="C195" s="298"/>
      <c r="D195" s="298"/>
      <c r="E195" s="298"/>
      <c r="F195" s="299"/>
      <c r="G195" s="298"/>
      <c r="H195" s="298"/>
      <c r="I195" s="300"/>
      <c r="J195" s="300"/>
      <c r="K195" s="300"/>
      <c r="L195" s="300"/>
      <c r="M195" s="298"/>
      <c r="N195" s="301"/>
      <c r="O195" s="302"/>
      <c r="P195" s="301"/>
      <c r="Q195" s="303">
        <f>W189</f>
        <v>0</v>
      </c>
      <c r="R195" s="308">
        <f>Q195/Q196</f>
        <v>0</v>
      </c>
    </row>
    <row r="196" spans="1:37" x14ac:dyDescent="0.35">
      <c r="A196" s="297"/>
      <c r="B196" s="298"/>
      <c r="C196" s="298"/>
      <c r="D196" s="298"/>
      <c r="E196" s="298"/>
      <c r="F196" s="299"/>
      <c r="G196" s="298"/>
      <c r="H196" s="298"/>
      <c r="I196" s="300"/>
      <c r="J196" s="300"/>
      <c r="K196" s="300"/>
      <c r="L196" s="300"/>
      <c r="M196" s="298"/>
      <c r="N196" s="301"/>
      <c r="O196" s="302"/>
      <c r="P196" s="301"/>
      <c r="Q196" s="310">
        <f>SUM(Q191:Q195)</f>
        <v>329471.1875</v>
      </c>
      <c r="R196" s="308">
        <f>SUM(R191:R195)</f>
        <v>1</v>
      </c>
    </row>
    <row r="200" spans="1:37" x14ac:dyDescent="0.35">
      <c r="E200" s="1" t="s">
        <v>613</v>
      </c>
      <c r="F200" s="2" t="s">
        <v>614</v>
      </c>
    </row>
    <row r="201" spans="1:37" x14ac:dyDescent="0.35">
      <c r="E201" s="1" t="s">
        <v>524</v>
      </c>
      <c r="F201" s="2" t="s">
        <v>615</v>
      </c>
    </row>
    <row r="202" spans="1:37" x14ac:dyDescent="0.35">
      <c r="E202" s="1" t="s">
        <v>526</v>
      </c>
      <c r="F202" s="2" t="s">
        <v>616</v>
      </c>
    </row>
    <row r="203" spans="1:37" x14ac:dyDescent="0.35">
      <c r="E203" s="1" t="s">
        <v>528</v>
      </c>
      <c r="F203" s="2" t="s">
        <v>617</v>
      </c>
    </row>
    <row r="205" spans="1:37" ht="18.5" x14ac:dyDescent="0.45">
      <c r="A205" s="164" t="s">
        <v>618</v>
      </c>
      <c r="R205" s="144"/>
    </row>
    <row r="206" spans="1:37" ht="15" thickBot="1" x14ac:dyDescent="0.4"/>
    <row r="207" spans="1:37" ht="28.5" customHeight="1" thickBot="1" x14ac:dyDescent="0.4">
      <c r="A207" s="2268" t="s">
        <v>531</v>
      </c>
      <c r="B207" s="2269"/>
      <c r="C207" s="2269"/>
      <c r="D207" s="2269"/>
      <c r="E207" s="2269"/>
      <c r="F207" s="2269"/>
      <c r="G207" s="2269"/>
      <c r="H207" s="2269"/>
      <c r="I207" s="2269"/>
      <c r="J207" s="2269"/>
      <c r="K207" s="2269"/>
      <c r="L207" s="2269"/>
      <c r="M207" s="2269"/>
      <c r="N207" s="2269"/>
      <c r="O207" s="2269"/>
      <c r="P207" s="2269"/>
      <c r="Q207" s="2269"/>
      <c r="R207" s="2270"/>
      <c r="S207" s="2271" t="s">
        <v>532</v>
      </c>
      <c r="T207" s="2272"/>
      <c r="U207" s="2272"/>
      <c r="V207" s="2272"/>
      <c r="W207" s="2272"/>
      <c r="X207" s="2272"/>
      <c r="Y207" s="2272"/>
      <c r="Z207" s="2272"/>
      <c r="AA207" s="2272"/>
      <c r="AB207" s="2272"/>
      <c r="AC207" s="2272"/>
      <c r="AD207" s="2272"/>
      <c r="AE207" s="2272"/>
      <c r="AF207" s="2272"/>
      <c r="AG207" s="2272"/>
      <c r="AH207" s="2272"/>
      <c r="AI207" s="2272"/>
      <c r="AJ207" s="2272"/>
      <c r="AK207" s="2273"/>
    </row>
    <row r="208" spans="1:37" x14ac:dyDescent="0.35">
      <c r="A208" s="2363" t="s">
        <v>533</v>
      </c>
      <c r="B208" s="2365" t="s">
        <v>534</v>
      </c>
      <c r="C208" s="2365" t="s">
        <v>535</v>
      </c>
      <c r="D208" s="2365" t="s">
        <v>606</v>
      </c>
      <c r="E208" s="2365" t="s">
        <v>607</v>
      </c>
      <c r="F208" s="2379" t="s">
        <v>538</v>
      </c>
      <c r="G208" s="2365" t="s">
        <v>608</v>
      </c>
      <c r="H208" s="2365" t="s">
        <v>540</v>
      </c>
      <c r="I208" s="2381" t="s">
        <v>541</v>
      </c>
      <c r="J208" s="2382"/>
      <c r="K208" s="2382"/>
      <c r="L208" s="2383"/>
      <c r="M208" s="420" t="s">
        <v>542</v>
      </c>
      <c r="N208" s="421" t="s">
        <v>609</v>
      </c>
      <c r="O208" s="422" t="s">
        <v>544</v>
      </c>
      <c r="P208" s="421" t="s">
        <v>609</v>
      </c>
      <c r="Q208" s="421" t="s">
        <v>610</v>
      </c>
      <c r="R208" s="2384" t="s">
        <v>546</v>
      </c>
      <c r="S208" s="423" t="s">
        <v>547</v>
      </c>
      <c r="T208" s="2373" t="s">
        <v>548</v>
      </c>
      <c r="U208" s="2373"/>
      <c r="V208" s="2373"/>
      <c r="W208" s="2373"/>
      <c r="X208" s="2374"/>
      <c r="Y208" s="2367" t="s">
        <v>549</v>
      </c>
      <c r="Z208" s="2368"/>
      <c r="AA208" s="424"/>
      <c r="AB208" s="2367" t="s">
        <v>550</v>
      </c>
      <c r="AC208" s="2371"/>
      <c r="AD208" s="2371"/>
      <c r="AE208" s="2371"/>
      <c r="AF208" s="2371"/>
      <c r="AG208" s="2371"/>
      <c r="AH208" s="2371"/>
      <c r="AI208" s="2371"/>
      <c r="AJ208" s="2371"/>
      <c r="AK208" s="2368"/>
    </row>
    <row r="209" spans="1:37" x14ac:dyDescent="0.35">
      <c r="A209" s="2364"/>
      <c r="B209" s="2366"/>
      <c r="C209" s="2366"/>
      <c r="D209" s="2366"/>
      <c r="E209" s="2366"/>
      <c r="F209" s="2380"/>
      <c r="G209" s="2366"/>
      <c r="H209" s="2366"/>
      <c r="I209" s="152" t="s">
        <v>551</v>
      </c>
      <c r="J209" s="152" t="s">
        <v>552</v>
      </c>
      <c r="K209" s="152" t="s">
        <v>553</v>
      </c>
      <c r="L209" s="152" t="s">
        <v>554</v>
      </c>
      <c r="M209" s="425" t="s">
        <v>555</v>
      </c>
      <c r="N209" s="426" t="s">
        <v>556</v>
      </c>
      <c r="O209" s="427" t="s">
        <v>557</v>
      </c>
      <c r="P209" s="426" t="s">
        <v>558</v>
      </c>
      <c r="Q209" s="426" t="s">
        <v>611</v>
      </c>
      <c r="R209" s="2385"/>
      <c r="S209" s="428" t="s">
        <v>559</v>
      </c>
      <c r="T209" s="2375"/>
      <c r="U209" s="2375"/>
      <c r="V209" s="2375"/>
      <c r="W209" s="2375"/>
      <c r="X209" s="2376"/>
      <c r="Y209" s="2369"/>
      <c r="Z209" s="2370"/>
      <c r="AA209" s="424"/>
      <c r="AB209" s="2369"/>
      <c r="AC209" s="2372"/>
      <c r="AD209" s="2372"/>
      <c r="AE209" s="2372"/>
      <c r="AF209" s="2372"/>
      <c r="AG209" s="2372"/>
      <c r="AH209" s="2372"/>
      <c r="AI209" s="2372"/>
      <c r="AJ209" s="2372"/>
      <c r="AK209" s="2370"/>
    </row>
    <row r="210" spans="1:37" s="438" customFormat="1" ht="16.5" thickBot="1" x14ac:dyDescent="0.45">
      <c r="A210" s="2377" t="s">
        <v>619</v>
      </c>
      <c r="B210" s="2378"/>
      <c r="C210" s="2378"/>
      <c r="D210" s="2378"/>
      <c r="E210" s="2378"/>
      <c r="F210" s="2378"/>
      <c r="G210" s="2378"/>
      <c r="H210" s="2378"/>
      <c r="I210" s="2378"/>
      <c r="J210" s="2378"/>
      <c r="K210" s="2378"/>
      <c r="L210" s="2378"/>
      <c r="M210" s="2378"/>
      <c r="N210" s="2378"/>
      <c r="O210" s="2378"/>
      <c r="P210" s="2378"/>
      <c r="Q210" s="2378"/>
      <c r="R210" s="2378"/>
      <c r="S210" s="429"/>
      <c r="T210" s="430" t="s">
        <v>561</v>
      </c>
      <c r="U210" s="431" t="s">
        <v>38</v>
      </c>
      <c r="V210" s="431" t="s">
        <v>562</v>
      </c>
      <c r="W210" s="431" t="s">
        <v>563</v>
      </c>
      <c r="X210" s="432" t="s">
        <v>564</v>
      </c>
      <c r="Y210" s="433" t="s">
        <v>565</v>
      </c>
      <c r="Z210" s="432" t="s">
        <v>566</v>
      </c>
      <c r="AA210" s="434"/>
      <c r="AB210" s="435" t="s">
        <v>27</v>
      </c>
      <c r="AC210" s="436" t="s">
        <v>39</v>
      </c>
      <c r="AD210" s="436" t="s">
        <v>40</v>
      </c>
      <c r="AE210" s="436" t="s">
        <v>41</v>
      </c>
      <c r="AF210" s="436" t="s">
        <v>42</v>
      </c>
      <c r="AG210" s="436" t="s">
        <v>43</v>
      </c>
      <c r="AH210" s="436" t="s">
        <v>44</v>
      </c>
      <c r="AI210" s="436" t="s">
        <v>45</v>
      </c>
      <c r="AJ210" s="436" t="s">
        <v>46</v>
      </c>
      <c r="AK210" s="437" t="s">
        <v>31</v>
      </c>
    </row>
    <row r="211" spans="1:37" x14ac:dyDescent="0.35">
      <c r="A211" s="218"/>
      <c r="B211" s="203"/>
      <c r="C211" s="203"/>
      <c r="D211" s="203"/>
      <c r="E211" s="203"/>
      <c r="F211" s="204"/>
      <c r="G211" s="203"/>
      <c r="H211" s="203"/>
      <c r="M211" s="203"/>
      <c r="N211" s="212"/>
      <c r="O211" s="219"/>
      <c r="P211" s="212"/>
      <c r="Q211" s="212"/>
      <c r="R211" s="439"/>
      <c r="S211" s="195"/>
      <c r="X211" s="332"/>
      <c r="Z211" s="332"/>
      <c r="AB211" s="197"/>
      <c r="AC211" s="218"/>
      <c r="AD211" s="218"/>
      <c r="AE211" s="218"/>
      <c r="AF211" s="218"/>
      <c r="AG211" s="218"/>
      <c r="AH211" s="218"/>
      <c r="AI211" s="218"/>
      <c r="AJ211" s="218"/>
      <c r="AK211" s="198"/>
    </row>
    <row r="212" spans="1:37" x14ac:dyDescent="0.35">
      <c r="A212" s="203" t="s">
        <v>567</v>
      </c>
      <c r="B212" s="203" t="s">
        <v>50</v>
      </c>
      <c r="C212" s="203" t="s">
        <v>568</v>
      </c>
      <c r="D212" s="203" t="s">
        <v>48</v>
      </c>
      <c r="E212" s="203" t="s">
        <v>569</v>
      </c>
      <c r="F212" s="204" t="s">
        <v>570</v>
      </c>
      <c r="G212" s="203">
        <v>1</v>
      </c>
      <c r="H212" s="203" t="s">
        <v>51</v>
      </c>
      <c r="I212" s="2282">
        <v>1</v>
      </c>
      <c r="J212" s="2283"/>
      <c r="K212" s="2283"/>
      <c r="L212" s="2284"/>
      <c r="M212" s="209">
        <v>1</v>
      </c>
      <c r="N212" s="212">
        <v>27024.15</v>
      </c>
      <c r="O212" s="219">
        <v>0.75</v>
      </c>
      <c r="P212" s="212">
        <f>N212*(1-O212)</f>
        <v>6756.0375000000004</v>
      </c>
      <c r="Q212" s="212">
        <f t="shared" ref="Q212:Q224" si="39">P212*M212*G212</f>
        <v>6756.0375000000004</v>
      </c>
      <c r="R212" s="213">
        <f t="shared" ref="R212:R224" si="40">Q212/$Q$231</f>
        <v>3.6106601262561634E-2</v>
      </c>
      <c r="S212" s="214">
        <f>Q212*4</f>
        <v>27024.15</v>
      </c>
      <c r="T212" s="7">
        <f t="shared" ref="T212:T224" si="41">S212</f>
        <v>27024.15</v>
      </c>
      <c r="U212" s="215"/>
      <c r="X212" s="332"/>
      <c r="Y212" s="440"/>
      <c r="Z212" s="441">
        <f>S212</f>
        <v>27024.15</v>
      </c>
      <c r="AB212" s="216"/>
      <c r="AC212" s="220">
        <f>S212</f>
        <v>27024.15</v>
      </c>
      <c r="AD212" s="218"/>
      <c r="AE212" s="218"/>
      <c r="AF212" s="218"/>
      <c r="AG212" s="218"/>
      <c r="AH212" s="218"/>
      <c r="AI212" s="218"/>
      <c r="AJ212" s="218"/>
      <c r="AK212" s="198"/>
    </row>
    <row r="213" spans="1:37" x14ac:dyDescent="0.35">
      <c r="A213" s="203" t="s">
        <v>567</v>
      </c>
      <c r="B213" s="203" t="s">
        <v>52</v>
      </c>
      <c r="C213" s="203" t="s">
        <v>568</v>
      </c>
      <c r="D213" s="203" t="s">
        <v>48</v>
      </c>
      <c r="E213" s="203" t="s">
        <v>569</v>
      </c>
      <c r="F213" s="204" t="s">
        <v>570</v>
      </c>
      <c r="G213" s="203">
        <v>1</v>
      </c>
      <c r="H213" s="203" t="s">
        <v>51</v>
      </c>
      <c r="I213" s="2282">
        <v>1</v>
      </c>
      <c r="J213" s="2283"/>
      <c r="K213" s="2283"/>
      <c r="L213" s="2284"/>
      <c r="M213" s="209">
        <v>1</v>
      </c>
      <c r="N213" s="212">
        <v>7000</v>
      </c>
      <c r="O213" s="219">
        <v>0.1</v>
      </c>
      <c r="P213" s="212">
        <f t="shared" ref="P213:P224" si="42">N213*(1-O213)</f>
        <v>6300</v>
      </c>
      <c r="Q213" s="212">
        <f t="shared" si="39"/>
        <v>6300</v>
      </c>
      <c r="R213" s="213">
        <f t="shared" si="40"/>
        <v>3.3669379122620066E-2</v>
      </c>
      <c r="S213" s="214">
        <f t="shared" ref="S213:S224" si="43">Q213*4</f>
        <v>25200</v>
      </c>
      <c r="T213" s="7">
        <f t="shared" si="41"/>
        <v>25200</v>
      </c>
      <c r="U213" s="215"/>
      <c r="X213" s="332"/>
      <c r="Y213" s="440"/>
      <c r="Z213" s="441">
        <f>S213</f>
        <v>25200</v>
      </c>
      <c r="AB213" s="197"/>
      <c r="AC213" s="220"/>
      <c r="AD213" s="220">
        <f>S213</f>
        <v>25200</v>
      </c>
      <c r="AE213" s="218"/>
      <c r="AF213" s="218"/>
      <c r="AG213" s="218"/>
      <c r="AH213" s="218"/>
      <c r="AI213" s="218"/>
      <c r="AJ213" s="218"/>
      <c r="AK213" s="198"/>
    </row>
    <row r="214" spans="1:37" x14ac:dyDescent="0.35">
      <c r="A214" s="203" t="s">
        <v>567</v>
      </c>
      <c r="B214" s="203" t="s">
        <v>52</v>
      </c>
      <c r="C214" s="203" t="s">
        <v>568</v>
      </c>
      <c r="D214" s="203" t="s">
        <v>53</v>
      </c>
      <c r="E214" s="203" t="s">
        <v>571</v>
      </c>
      <c r="F214" s="204" t="s">
        <v>572</v>
      </c>
      <c r="G214" s="203">
        <v>1</v>
      </c>
      <c r="H214" s="203" t="s">
        <v>51</v>
      </c>
      <c r="I214" s="2291">
        <v>1</v>
      </c>
      <c r="J214" s="2292"/>
      <c r="K214" s="2292"/>
      <c r="L214" s="2293"/>
      <c r="M214" s="209">
        <v>1</v>
      </c>
      <c r="N214" s="212">
        <v>7500</v>
      </c>
      <c r="O214" s="219">
        <v>0.1</v>
      </c>
      <c r="P214" s="212">
        <f t="shared" si="42"/>
        <v>6750</v>
      </c>
      <c r="Q214" s="212">
        <f t="shared" si="39"/>
        <v>6750</v>
      </c>
      <c r="R214" s="224">
        <f t="shared" si="40"/>
        <v>3.6074334774235786E-2</v>
      </c>
      <c r="S214" s="214">
        <f t="shared" si="43"/>
        <v>27000</v>
      </c>
      <c r="T214" s="7">
        <f t="shared" si="41"/>
        <v>27000</v>
      </c>
      <c r="X214" s="332"/>
      <c r="Y214" s="440">
        <f>S214</f>
        <v>27000</v>
      </c>
      <c r="Z214" s="441"/>
      <c r="AB214" s="197"/>
      <c r="AC214" s="218"/>
      <c r="AD214" s="220">
        <f>S214</f>
        <v>27000</v>
      </c>
      <c r="AE214" s="218"/>
      <c r="AF214" s="218"/>
      <c r="AG214" s="218"/>
      <c r="AH214" s="218"/>
      <c r="AI214" s="218"/>
      <c r="AJ214" s="218"/>
      <c r="AK214" s="198"/>
    </row>
    <row r="215" spans="1:37" x14ac:dyDescent="0.35">
      <c r="A215" s="203" t="s">
        <v>567</v>
      </c>
      <c r="B215" s="203" t="s">
        <v>52</v>
      </c>
      <c r="C215" s="203" t="s">
        <v>568</v>
      </c>
      <c r="D215" s="203" t="s">
        <v>54</v>
      </c>
      <c r="E215" s="203" t="s">
        <v>571</v>
      </c>
      <c r="F215" s="204" t="s">
        <v>573</v>
      </c>
      <c r="G215" s="203">
        <v>13</v>
      </c>
      <c r="H215" s="203" t="s">
        <v>51</v>
      </c>
      <c r="I215" s="2291">
        <v>13</v>
      </c>
      <c r="J215" s="2292"/>
      <c r="K215" s="225"/>
      <c r="L215" s="226"/>
      <c r="M215" s="209">
        <v>1</v>
      </c>
      <c r="N215" s="212">
        <v>2650</v>
      </c>
      <c r="O215" s="219">
        <v>0.1</v>
      </c>
      <c r="P215" s="212">
        <f t="shared" si="42"/>
        <v>2385</v>
      </c>
      <c r="Q215" s="212">
        <f t="shared" si="39"/>
        <v>31005</v>
      </c>
      <c r="R215" s="224">
        <f t="shared" si="40"/>
        <v>0.16570144439632306</v>
      </c>
      <c r="S215" s="214">
        <f t="shared" si="43"/>
        <v>124020</v>
      </c>
      <c r="T215" s="7">
        <f t="shared" si="41"/>
        <v>124020</v>
      </c>
      <c r="V215" s="215"/>
      <c r="X215" s="332"/>
      <c r="Y215" s="252">
        <f>S215</f>
        <v>124020</v>
      </c>
      <c r="Z215" s="441"/>
      <c r="AB215" s="197"/>
      <c r="AC215" s="218"/>
      <c r="AD215" s="220">
        <f>S215</f>
        <v>124020</v>
      </c>
      <c r="AE215" s="218"/>
      <c r="AF215" s="218"/>
      <c r="AG215" s="218"/>
      <c r="AH215" s="218"/>
      <c r="AI215" s="218"/>
      <c r="AJ215" s="218"/>
      <c r="AK215" s="198"/>
    </row>
    <row r="216" spans="1:37" x14ac:dyDescent="0.35">
      <c r="A216" s="203" t="s">
        <v>567</v>
      </c>
      <c r="B216" s="203" t="s">
        <v>55</v>
      </c>
      <c r="C216" s="203" t="s">
        <v>568</v>
      </c>
      <c r="D216" s="203" t="s">
        <v>48</v>
      </c>
      <c r="E216" s="203" t="s">
        <v>569</v>
      </c>
      <c r="F216" s="204" t="s">
        <v>570</v>
      </c>
      <c r="G216" s="203">
        <v>1</v>
      </c>
      <c r="H216" s="203" t="s">
        <v>51</v>
      </c>
      <c r="I216" s="2282">
        <v>1</v>
      </c>
      <c r="J216" s="2283"/>
      <c r="K216" s="2283"/>
      <c r="L216" s="2284"/>
      <c r="M216" s="209">
        <v>1</v>
      </c>
      <c r="N216" s="212">
        <v>5593</v>
      </c>
      <c r="O216" s="219">
        <v>0.25</v>
      </c>
      <c r="P216" s="212">
        <f t="shared" si="42"/>
        <v>4194.75</v>
      </c>
      <c r="Q216" s="212">
        <f t="shared" si="39"/>
        <v>4194.75</v>
      </c>
      <c r="R216" s="213">
        <f t="shared" si="40"/>
        <v>2.2418194932477861E-2</v>
      </c>
      <c r="S216" s="214">
        <f t="shared" si="43"/>
        <v>16779</v>
      </c>
      <c r="T216" s="7">
        <f t="shared" si="41"/>
        <v>16779</v>
      </c>
      <c r="X216" s="332"/>
      <c r="Y216" s="440"/>
      <c r="Z216" s="441">
        <f>S216</f>
        <v>16779</v>
      </c>
      <c r="AB216" s="197"/>
      <c r="AC216" s="218"/>
      <c r="AD216" s="220"/>
      <c r="AE216" s="220">
        <f>S216</f>
        <v>16779</v>
      </c>
      <c r="AF216" s="218"/>
      <c r="AG216" s="218"/>
      <c r="AH216" s="218"/>
      <c r="AI216" s="218"/>
      <c r="AJ216" s="218"/>
      <c r="AK216" s="198"/>
    </row>
    <row r="217" spans="1:37" x14ac:dyDescent="0.35">
      <c r="A217" s="203" t="s">
        <v>567</v>
      </c>
      <c r="B217" s="203" t="s">
        <v>55</v>
      </c>
      <c r="C217" s="203" t="s">
        <v>568</v>
      </c>
      <c r="D217" s="203" t="s">
        <v>53</v>
      </c>
      <c r="E217" s="203" t="s">
        <v>571</v>
      </c>
      <c r="F217" s="204" t="s">
        <v>572</v>
      </c>
      <c r="G217" s="203">
        <v>2</v>
      </c>
      <c r="H217" s="203" t="s">
        <v>51</v>
      </c>
      <c r="I217" s="2291">
        <v>2</v>
      </c>
      <c r="J217" s="2292"/>
      <c r="K217" s="2292"/>
      <c r="L217" s="2293"/>
      <c r="M217" s="209">
        <v>1</v>
      </c>
      <c r="N217" s="212">
        <f>(10000+6680)/2</f>
        <v>8340</v>
      </c>
      <c r="O217" s="219">
        <v>0.3</v>
      </c>
      <c r="P217" s="212">
        <f t="shared" si="42"/>
        <v>5838</v>
      </c>
      <c r="Q217" s="212">
        <f t="shared" si="39"/>
        <v>11676</v>
      </c>
      <c r="R217" s="224">
        <f t="shared" si="40"/>
        <v>6.2400582640589196E-2</v>
      </c>
      <c r="S217" s="214">
        <f t="shared" si="43"/>
        <v>46704</v>
      </c>
      <c r="T217" s="7">
        <f t="shared" si="41"/>
        <v>46704</v>
      </c>
      <c r="X217" s="332"/>
      <c r="Y217" s="440">
        <f>S217</f>
        <v>46704</v>
      </c>
      <c r="Z217" s="441"/>
      <c r="AB217" s="197"/>
      <c r="AC217" s="218"/>
      <c r="AD217" s="218"/>
      <c r="AE217" s="220">
        <f>S217</f>
        <v>46704</v>
      </c>
      <c r="AF217" s="218"/>
      <c r="AG217" s="218"/>
      <c r="AH217" s="218"/>
      <c r="AI217" s="218"/>
      <c r="AJ217" s="218"/>
      <c r="AK217" s="198"/>
    </row>
    <row r="218" spans="1:37" x14ac:dyDescent="0.35">
      <c r="A218" s="203" t="s">
        <v>567</v>
      </c>
      <c r="B218" s="203" t="s">
        <v>57</v>
      </c>
      <c r="C218" s="203" t="s">
        <v>568</v>
      </c>
      <c r="D218" s="203" t="s">
        <v>48</v>
      </c>
      <c r="E218" s="203" t="s">
        <v>569</v>
      </c>
      <c r="F218" s="204" t="s">
        <v>570</v>
      </c>
      <c r="G218" s="203">
        <v>1</v>
      </c>
      <c r="H218" s="203" t="s">
        <v>51</v>
      </c>
      <c r="I218" s="2282">
        <v>1</v>
      </c>
      <c r="J218" s="2283"/>
      <c r="K218" s="2283"/>
      <c r="L218" s="2284"/>
      <c r="M218" s="203">
        <v>1</v>
      </c>
      <c r="N218" s="212">
        <v>2362</v>
      </c>
      <c r="O218" s="219">
        <v>0.2</v>
      </c>
      <c r="P218" s="212">
        <f t="shared" si="42"/>
        <v>1889.6000000000001</v>
      </c>
      <c r="Q218" s="212">
        <f t="shared" si="39"/>
        <v>1889.6000000000001</v>
      </c>
      <c r="R218" s="213">
        <f t="shared" si="40"/>
        <v>1.009867599842903E-2</v>
      </c>
      <c r="S218" s="214">
        <f t="shared" si="43"/>
        <v>7558.4000000000005</v>
      </c>
      <c r="T218" s="7">
        <f t="shared" si="41"/>
        <v>7558.4000000000005</v>
      </c>
      <c r="X218" s="332"/>
      <c r="Y218" s="234"/>
      <c r="Z218" s="441">
        <f>S218</f>
        <v>7558.4000000000005</v>
      </c>
      <c r="AB218" s="197"/>
      <c r="AC218" s="218"/>
      <c r="AD218" s="218"/>
      <c r="AE218" s="220"/>
      <c r="AF218" s="220">
        <f>S218</f>
        <v>7558.4000000000005</v>
      </c>
      <c r="AG218" s="218"/>
      <c r="AH218" s="218"/>
      <c r="AI218" s="218"/>
      <c r="AJ218" s="218"/>
      <c r="AK218" s="198"/>
    </row>
    <row r="219" spans="1:37" x14ac:dyDescent="0.35">
      <c r="A219" s="203" t="s">
        <v>567</v>
      </c>
      <c r="B219" s="203" t="s">
        <v>57</v>
      </c>
      <c r="C219" s="203" t="s">
        <v>568</v>
      </c>
      <c r="D219" s="203" t="s">
        <v>54</v>
      </c>
      <c r="E219" s="203" t="s">
        <v>575</v>
      </c>
      <c r="F219" s="204" t="s">
        <v>573</v>
      </c>
      <c r="G219" s="203">
        <v>13</v>
      </c>
      <c r="H219" s="203" t="s">
        <v>51</v>
      </c>
      <c r="I219" s="231"/>
      <c r="J219" s="206"/>
      <c r="K219" s="2292">
        <v>13</v>
      </c>
      <c r="L219" s="2293"/>
      <c r="M219" s="203">
        <v>1</v>
      </c>
      <c r="N219" s="212">
        <v>2650</v>
      </c>
      <c r="O219" s="219">
        <v>0.2</v>
      </c>
      <c r="P219" s="232">
        <f t="shared" si="42"/>
        <v>2120</v>
      </c>
      <c r="Q219" s="212">
        <f t="shared" si="39"/>
        <v>27560</v>
      </c>
      <c r="R219" s="224">
        <f t="shared" si="40"/>
        <v>0.14729017279673159</v>
      </c>
      <c r="S219" s="214">
        <f t="shared" si="43"/>
        <v>110240</v>
      </c>
      <c r="T219" s="7">
        <f t="shared" si="41"/>
        <v>110240</v>
      </c>
      <c r="X219" s="332"/>
      <c r="Y219" s="440">
        <f>S219</f>
        <v>110240</v>
      </c>
      <c r="Z219" s="332"/>
      <c r="AB219" s="197"/>
      <c r="AC219" s="218"/>
      <c r="AD219" s="218"/>
      <c r="AE219" s="220"/>
      <c r="AF219" s="220">
        <f>S219</f>
        <v>110240</v>
      </c>
      <c r="AG219" s="218"/>
      <c r="AH219" s="218"/>
      <c r="AI219" s="218"/>
      <c r="AJ219" s="218"/>
      <c r="AK219" s="198"/>
    </row>
    <row r="220" spans="1:37" x14ac:dyDescent="0.35">
      <c r="A220" s="203" t="s">
        <v>567</v>
      </c>
      <c r="B220" s="203" t="s">
        <v>58</v>
      </c>
      <c r="C220" s="203" t="s">
        <v>576</v>
      </c>
      <c r="D220" s="203" t="s">
        <v>59</v>
      </c>
      <c r="E220" s="203" t="s">
        <v>577</v>
      </c>
      <c r="F220" s="204" t="s">
        <v>578</v>
      </c>
      <c r="G220" s="203">
        <v>2</v>
      </c>
      <c r="H220" s="203" t="s">
        <v>60</v>
      </c>
      <c r="I220" s="330">
        <v>2</v>
      </c>
      <c r="J220" s="206"/>
      <c r="K220" s="331">
        <v>2</v>
      </c>
      <c r="L220" s="226"/>
      <c r="M220" s="203">
        <v>4</v>
      </c>
      <c r="N220" s="212">
        <f>265*8</f>
        <v>2120</v>
      </c>
      <c r="O220" s="219">
        <v>0.4</v>
      </c>
      <c r="P220" s="232">
        <f t="shared" si="42"/>
        <v>1272</v>
      </c>
      <c r="Q220" s="212">
        <f t="shared" si="39"/>
        <v>10176</v>
      </c>
      <c r="R220" s="233">
        <f t="shared" si="40"/>
        <v>5.4384063801870129E-2</v>
      </c>
      <c r="S220" s="214">
        <f t="shared" si="43"/>
        <v>40704</v>
      </c>
      <c r="T220" s="7">
        <f t="shared" si="41"/>
        <v>40704</v>
      </c>
      <c r="X220" s="332"/>
      <c r="Y220" s="252"/>
      <c r="Z220" s="332"/>
      <c r="AB220" s="197"/>
      <c r="AC220" s="218"/>
      <c r="AD220" s="218"/>
      <c r="AE220" s="218"/>
      <c r="AF220" s="220"/>
      <c r="AG220" s="220">
        <f>S220</f>
        <v>40704</v>
      </c>
      <c r="AH220" s="218"/>
      <c r="AI220" s="218"/>
      <c r="AJ220" s="218"/>
      <c r="AK220" s="198"/>
    </row>
    <row r="221" spans="1:37" x14ac:dyDescent="0.35">
      <c r="A221" s="203" t="s">
        <v>567</v>
      </c>
      <c r="B221" s="203" t="s">
        <v>61</v>
      </c>
      <c r="C221" s="203" t="s">
        <v>568</v>
      </c>
      <c r="D221" s="203" t="s">
        <v>48</v>
      </c>
      <c r="E221" s="203" t="s">
        <v>569</v>
      </c>
      <c r="F221" s="204" t="s">
        <v>570</v>
      </c>
      <c r="G221" s="203">
        <v>2</v>
      </c>
      <c r="H221" s="203" t="s">
        <v>51</v>
      </c>
      <c r="I221" s="2282">
        <v>2</v>
      </c>
      <c r="J221" s="2283"/>
      <c r="K221" s="2283"/>
      <c r="L221" s="2284"/>
      <c r="M221" s="203">
        <v>1</v>
      </c>
      <c r="N221" s="212">
        <v>7920</v>
      </c>
      <c r="O221" s="219">
        <v>0.25</v>
      </c>
      <c r="P221" s="232">
        <f t="shared" si="42"/>
        <v>5940</v>
      </c>
      <c r="Q221" s="212">
        <f t="shared" si="39"/>
        <v>11880</v>
      </c>
      <c r="R221" s="213">
        <f t="shared" si="40"/>
        <v>6.3490829202654989E-2</v>
      </c>
      <c r="S221" s="214">
        <f t="shared" si="43"/>
        <v>47520</v>
      </c>
      <c r="T221" s="7">
        <f t="shared" si="41"/>
        <v>47520</v>
      </c>
      <c r="X221" s="332"/>
      <c r="Y221" s="234"/>
      <c r="Z221" s="441">
        <f t="shared" ref="Z221:Z222" si="44">S221</f>
        <v>47520</v>
      </c>
      <c r="AB221" s="197"/>
      <c r="AC221" s="218"/>
      <c r="AD221" s="218"/>
      <c r="AE221" s="218"/>
      <c r="AF221" s="220"/>
      <c r="AG221" s="220"/>
      <c r="AH221" s="220">
        <f>S221</f>
        <v>47520</v>
      </c>
      <c r="AI221" s="218"/>
      <c r="AJ221" s="218"/>
      <c r="AK221" s="198"/>
    </row>
    <row r="222" spans="1:37" x14ac:dyDescent="0.35">
      <c r="A222" s="203" t="s">
        <v>567</v>
      </c>
      <c r="B222" s="203" t="s">
        <v>62</v>
      </c>
      <c r="C222" s="203" t="s">
        <v>568</v>
      </c>
      <c r="D222" s="203" t="s">
        <v>48</v>
      </c>
      <c r="E222" s="203" t="s">
        <v>569</v>
      </c>
      <c r="F222" s="204" t="s">
        <v>570</v>
      </c>
      <c r="G222" s="203">
        <v>2</v>
      </c>
      <c r="H222" s="203" t="s">
        <v>51</v>
      </c>
      <c r="I222" s="2282">
        <v>2</v>
      </c>
      <c r="J222" s="2283"/>
      <c r="K222" s="2283"/>
      <c r="L222" s="2284"/>
      <c r="M222" s="203">
        <v>1</v>
      </c>
      <c r="N222" s="212">
        <v>18500</v>
      </c>
      <c r="O222" s="219">
        <v>0.6</v>
      </c>
      <c r="P222" s="232">
        <f t="shared" si="42"/>
        <v>7400</v>
      </c>
      <c r="Q222" s="212">
        <f t="shared" si="39"/>
        <v>14800</v>
      </c>
      <c r="R222" s="213">
        <f t="shared" si="40"/>
        <v>7.9096319208694768E-2</v>
      </c>
      <c r="S222" s="214">
        <f t="shared" si="43"/>
        <v>59200</v>
      </c>
      <c r="T222" s="7">
        <f t="shared" si="41"/>
        <v>59200</v>
      </c>
      <c r="X222" s="332"/>
      <c r="Y222" s="234"/>
      <c r="Z222" s="441">
        <f t="shared" si="44"/>
        <v>59200</v>
      </c>
      <c r="AB222" s="197"/>
      <c r="AC222" s="218"/>
      <c r="AD222" s="218"/>
      <c r="AE222" s="218"/>
      <c r="AF222" s="218"/>
      <c r="AG222" s="220"/>
      <c r="AH222" s="220"/>
      <c r="AI222" s="220">
        <f>S222</f>
        <v>59200</v>
      </c>
      <c r="AJ222" s="218"/>
      <c r="AK222" s="198"/>
    </row>
    <row r="223" spans="1:37" x14ac:dyDescent="0.35">
      <c r="A223" s="203" t="s">
        <v>567</v>
      </c>
      <c r="B223" s="203" t="s">
        <v>62</v>
      </c>
      <c r="C223" s="203" t="s">
        <v>568</v>
      </c>
      <c r="D223" s="203" t="s">
        <v>53</v>
      </c>
      <c r="E223" s="203" t="s">
        <v>571</v>
      </c>
      <c r="F223" s="204" t="s">
        <v>572</v>
      </c>
      <c r="G223" s="203">
        <v>2</v>
      </c>
      <c r="H223" s="203" t="s">
        <v>51</v>
      </c>
      <c r="I223" s="2282">
        <v>2</v>
      </c>
      <c r="J223" s="2283"/>
      <c r="K223" s="2283"/>
      <c r="L223" s="2284"/>
      <c r="M223" s="203">
        <v>1</v>
      </c>
      <c r="N223" s="212">
        <v>20500</v>
      </c>
      <c r="O223" s="219">
        <v>0.57999999999999996</v>
      </c>
      <c r="P223" s="232">
        <f t="shared" si="42"/>
        <v>8610</v>
      </c>
      <c r="Q223" s="212">
        <f t="shared" si="39"/>
        <v>17220</v>
      </c>
      <c r="R223" s="224">
        <f t="shared" si="40"/>
        <v>9.2029636268494849E-2</v>
      </c>
      <c r="S223" s="214">
        <f t="shared" si="43"/>
        <v>68880</v>
      </c>
      <c r="T223" s="7">
        <f t="shared" si="41"/>
        <v>68880</v>
      </c>
      <c r="X223" s="332"/>
      <c r="Y223" s="440">
        <f>S223</f>
        <v>68880</v>
      </c>
      <c r="Z223" s="332"/>
      <c r="AB223" s="197"/>
      <c r="AC223" s="218"/>
      <c r="AD223" s="218"/>
      <c r="AE223" s="218"/>
      <c r="AF223" s="218"/>
      <c r="AG223" s="218"/>
      <c r="AH223" s="220"/>
      <c r="AI223" s="220">
        <f>S223</f>
        <v>68880</v>
      </c>
      <c r="AJ223" s="218"/>
      <c r="AK223" s="198"/>
    </row>
    <row r="224" spans="1:37" x14ac:dyDescent="0.35">
      <c r="A224" s="203" t="s">
        <v>567</v>
      </c>
      <c r="B224" s="203" t="s">
        <v>63</v>
      </c>
      <c r="C224" s="203" t="s">
        <v>568</v>
      </c>
      <c r="D224" s="203" t="s">
        <v>48</v>
      </c>
      <c r="E224" s="203" t="s">
        <v>569</v>
      </c>
      <c r="F224" s="204" t="s">
        <v>570</v>
      </c>
      <c r="G224" s="203">
        <v>1</v>
      </c>
      <c r="H224" s="203" t="s">
        <v>51</v>
      </c>
      <c r="I224" s="2282">
        <v>1</v>
      </c>
      <c r="J224" s="2283"/>
      <c r="K224" s="2283"/>
      <c r="L224" s="2284"/>
      <c r="M224" s="203">
        <v>1</v>
      </c>
      <c r="N224" s="212">
        <v>8125</v>
      </c>
      <c r="O224" s="219">
        <v>0.15</v>
      </c>
      <c r="P224" s="232">
        <f t="shared" si="42"/>
        <v>6906.25</v>
      </c>
      <c r="Q224" s="212">
        <f t="shared" si="39"/>
        <v>6906.25</v>
      </c>
      <c r="R224" s="213">
        <f t="shared" si="40"/>
        <v>3.690938881993569E-2</v>
      </c>
      <c r="S224" s="214">
        <f t="shared" si="43"/>
        <v>27625</v>
      </c>
      <c r="T224" s="7">
        <f t="shared" si="41"/>
        <v>27625</v>
      </c>
      <c r="X224" s="332"/>
      <c r="Y224" s="234"/>
      <c r="Z224" s="441">
        <f t="shared" ref="Z224" si="45">S224</f>
        <v>27625</v>
      </c>
      <c r="AB224" s="197"/>
      <c r="AC224" s="218"/>
      <c r="AD224" s="218"/>
      <c r="AE224" s="218"/>
      <c r="AF224" s="218"/>
      <c r="AG224" s="218"/>
      <c r="AH224" s="218"/>
      <c r="AI224" s="220"/>
      <c r="AJ224" s="220">
        <f>S224</f>
        <v>27625</v>
      </c>
      <c r="AK224" s="198"/>
    </row>
    <row r="225" spans="1:37" x14ac:dyDescent="0.35">
      <c r="A225" s="218"/>
      <c r="B225" s="203"/>
      <c r="C225" s="203"/>
      <c r="D225" s="203"/>
      <c r="E225" s="203"/>
      <c r="F225" s="204"/>
      <c r="G225" s="203"/>
      <c r="H225" s="203"/>
      <c r="I225" s="234"/>
      <c r="L225" s="332"/>
      <c r="M225" s="203"/>
      <c r="N225" s="212"/>
      <c r="O225" s="219"/>
      <c r="P225" s="232"/>
      <c r="Q225" s="212"/>
      <c r="R225" s="6"/>
      <c r="S225" s="214"/>
      <c r="T225" s="7"/>
      <c r="X225" s="332"/>
      <c r="Y225" s="234"/>
      <c r="Z225" s="332"/>
      <c r="AB225" s="197"/>
      <c r="AC225" s="218"/>
      <c r="AD225" s="218"/>
      <c r="AE225" s="218"/>
      <c r="AF225" s="218"/>
      <c r="AG225" s="218"/>
      <c r="AH225" s="218"/>
      <c r="AI225" s="220"/>
      <c r="AJ225" s="220">
        <f>S225</f>
        <v>0</v>
      </c>
      <c r="AK225" s="217"/>
    </row>
    <row r="226" spans="1:37" x14ac:dyDescent="0.35">
      <c r="A226" s="218"/>
      <c r="B226" s="203"/>
      <c r="C226" s="203"/>
      <c r="D226" s="203"/>
      <c r="E226" s="203"/>
      <c r="F226" s="204"/>
      <c r="G226" s="203"/>
      <c r="H226" s="203"/>
      <c r="I226" s="234"/>
      <c r="L226" s="332"/>
      <c r="M226" s="203"/>
      <c r="N226" s="212"/>
      <c r="O226" s="219"/>
      <c r="P226" s="232"/>
      <c r="Q226" s="212"/>
      <c r="R226" s="6"/>
      <c r="S226" s="214"/>
      <c r="T226" s="7"/>
      <c r="X226" s="332"/>
      <c r="Y226" s="234"/>
      <c r="Z226" s="332"/>
      <c r="AB226" s="197"/>
      <c r="AC226" s="218"/>
      <c r="AD226" s="218"/>
      <c r="AE226" s="218"/>
      <c r="AF226" s="218"/>
      <c r="AG226" s="218"/>
      <c r="AH226" s="218"/>
      <c r="AI226" s="218"/>
      <c r="AJ226" s="220"/>
      <c r="AK226" s="217">
        <f>S226</f>
        <v>0</v>
      </c>
    </row>
    <row r="227" spans="1:37" x14ac:dyDescent="0.35">
      <c r="A227" s="218"/>
      <c r="B227" s="203"/>
      <c r="C227" s="236"/>
      <c r="D227" s="236"/>
      <c r="E227" s="236"/>
      <c r="F227" s="237"/>
      <c r="G227" s="236"/>
      <c r="H227" s="236"/>
      <c r="I227" s="289"/>
      <c r="J227" s="291"/>
      <c r="K227" s="291"/>
      <c r="L227" s="333"/>
      <c r="M227" s="236"/>
      <c r="N227" s="240"/>
      <c r="O227" s="241"/>
      <c r="P227" s="334"/>
      <c r="Q227" s="240"/>
      <c r="R227" s="6"/>
      <c r="S227" s="214"/>
      <c r="T227" s="7"/>
      <c r="X227" s="332"/>
      <c r="Y227" s="234"/>
      <c r="Z227" s="332"/>
      <c r="AB227" s="197"/>
      <c r="AC227" s="218"/>
      <c r="AD227" s="218"/>
      <c r="AE227" s="218"/>
      <c r="AF227" s="218"/>
      <c r="AG227" s="218"/>
      <c r="AH227" s="218"/>
      <c r="AI227" s="218"/>
      <c r="AJ227" s="220">
        <f>S227</f>
        <v>0</v>
      </c>
      <c r="AK227" s="217">
        <f>S227</f>
        <v>0</v>
      </c>
    </row>
    <row r="228" spans="1:37" x14ac:dyDescent="0.35">
      <c r="A228" s="154" t="s">
        <v>567</v>
      </c>
      <c r="B228" s="154" t="s">
        <v>579</v>
      </c>
      <c r="C228" s="238"/>
      <c r="D228" s="239"/>
      <c r="E228" s="239"/>
      <c r="F228" s="290"/>
      <c r="G228" s="239"/>
      <c r="H228" s="239"/>
      <c r="I228" s="2333"/>
      <c r="J228" s="2333"/>
      <c r="K228" s="2333"/>
      <c r="L228" s="2333"/>
      <c r="M228" s="239"/>
      <c r="N228" s="292"/>
      <c r="O228" s="242"/>
      <c r="P228" s="232"/>
      <c r="Q228" s="212">
        <f>P228*M228*G228</f>
        <v>0</v>
      </c>
      <c r="R228" s="302">
        <f>Q228/Q231</f>
        <v>0</v>
      </c>
      <c r="S228" s="214"/>
      <c r="T228" s="7"/>
      <c r="W228" s="215"/>
      <c r="X228" s="332"/>
      <c r="Y228" s="234"/>
      <c r="Z228" s="441">
        <f>W228</f>
        <v>0</v>
      </c>
      <c r="AB228" s="197"/>
      <c r="AC228" s="218"/>
      <c r="AD228" s="218"/>
      <c r="AE228" s="218"/>
      <c r="AF228" s="218"/>
      <c r="AG228" s="218"/>
      <c r="AH228" s="218"/>
      <c r="AI228" s="218"/>
      <c r="AJ228" s="218"/>
      <c r="AK228" s="198"/>
    </row>
    <row r="229" spans="1:37" x14ac:dyDescent="0.35">
      <c r="A229" s="154" t="s">
        <v>567</v>
      </c>
      <c r="B229" s="154" t="s">
        <v>580</v>
      </c>
      <c r="C229" s="335"/>
      <c r="D229" s="298" t="s">
        <v>581</v>
      </c>
      <c r="E229" s="298"/>
      <c r="F229" s="299"/>
      <c r="G229" s="298"/>
      <c r="H229" s="298"/>
      <c r="I229" s="300"/>
      <c r="J229" s="300"/>
      <c r="K229" s="300"/>
      <c r="L229" s="300"/>
      <c r="M229" s="298"/>
      <c r="N229" s="301"/>
      <c r="O229" s="302"/>
      <c r="P229" s="336"/>
      <c r="Q229" s="303">
        <v>30000</v>
      </c>
      <c r="R229" s="337">
        <f>Q229/Q231</f>
        <v>0.16033037677438128</v>
      </c>
      <c r="S229" s="214">
        <f t="shared" ref="S229" si="46">Q229*4</f>
        <v>120000</v>
      </c>
      <c r="T229" s="7"/>
      <c r="X229" s="441">
        <f>S229</f>
        <v>120000</v>
      </c>
      <c r="Y229" s="234"/>
      <c r="Z229" s="332"/>
      <c r="AB229" s="197"/>
      <c r="AC229" s="218"/>
      <c r="AD229" s="218"/>
      <c r="AE229" s="218"/>
      <c r="AF229" s="218"/>
      <c r="AG229" s="218"/>
      <c r="AH229" s="218"/>
      <c r="AI229" s="218"/>
      <c r="AJ229" s="218"/>
      <c r="AK229" s="198"/>
    </row>
    <row r="230" spans="1:37" ht="15" thickBot="1" x14ac:dyDescent="0.4">
      <c r="I230" s="161">
        <f>I231/M231</f>
        <v>0.65909090909090906</v>
      </c>
      <c r="J230" s="161"/>
      <c r="K230" s="161">
        <f>K231/M231</f>
        <v>0.34090909090909088</v>
      </c>
      <c r="S230" s="371"/>
      <c r="T230" s="7"/>
      <c r="X230" s="332"/>
      <c r="Y230" s="234"/>
      <c r="Z230" s="332"/>
      <c r="AB230" s="197"/>
      <c r="AC230" s="218"/>
      <c r="AD230" s="218"/>
      <c r="AE230" s="218"/>
      <c r="AF230" s="218"/>
      <c r="AG230" s="218"/>
      <c r="AH230" s="218"/>
      <c r="AI230" s="218"/>
      <c r="AJ230" s="218"/>
      <c r="AK230" s="198"/>
    </row>
    <row r="231" spans="1:37" x14ac:dyDescent="0.35">
      <c r="A231" s="442" t="s">
        <v>582</v>
      </c>
      <c r="B231" s="419"/>
      <c r="C231" s="419"/>
      <c r="D231" s="419"/>
      <c r="E231" s="419"/>
      <c r="F231" s="443"/>
      <c r="G231" s="419"/>
      <c r="H231" s="419"/>
      <c r="I231" s="419">
        <f>I221+I220+I218+I217+I216+I215+I214+I213+I212+I222+I224+I223</f>
        <v>29</v>
      </c>
      <c r="J231" s="419"/>
      <c r="K231" s="419">
        <f>K220+K219</f>
        <v>15</v>
      </c>
      <c r="L231" s="419"/>
      <c r="M231" s="419">
        <f>SUM(I231:L231)</f>
        <v>44</v>
      </c>
      <c r="N231" s="444"/>
      <c r="O231" s="445"/>
      <c r="P231" s="444"/>
      <c r="Q231" s="446">
        <f>SUM(Q211:Q230)</f>
        <v>187113.63750000001</v>
      </c>
      <c r="R231" s="447">
        <f>SUM(R211:R229)</f>
        <v>0.99999999999999978</v>
      </c>
      <c r="S231" s="448">
        <f>SUM(S211:S230)</f>
        <v>748454.55</v>
      </c>
      <c r="T231" s="449">
        <f t="shared" ref="T231:Z231" si="47">SUM(T211:T229)</f>
        <v>628454.55000000005</v>
      </c>
      <c r="U231" s="450">
        <f t="shared" si="47"/>
        <v>0</v>
      </c>
      <c r="V231" s="450">
        <f t="shared" si="47"/>
        <v>0</v>
      </c>
      <c r="W231" s="450">
        <f t="shared" si="47"/>
        <v>0</v>
      </c>
      <c r="X231" s="451">
        <f t="shared" si="47"/>
        <v>120000</v>
      </c>
      <c r="Y231" s="452">
        <f t="shared" si="47"/>
        <v>376844</v>
      </c>
      <c r="Z231" s="451">
        <f t="shared" si="47"/>
        <v>210906.55</v>
      </c>
      <c r="AA231" s="145"/>
      <c r="AB231" s="453">
        <f t="shared" ref="AB231:AK231" si="48">SUM(AB208:AB230)</f>
        <v>0</v>
      </c>
      <c r="AC231" s="454">
        <f t="shared" si="48"/>
        <v>27024.15</v>
      </c>
      <c r="AD231" s="454">
        <f t="shared" si="48"/>
        <v>176220</v>
      </c>
      <c r="AE231" s="454">
        <f t="shared" si="48"/>
        <v>63483</v>
      </c>
      <c r="AF231" s="454">
        <f t="shared" si="48"/>
        <v>117798.39999999999</v>
      </c>
      <c r="AG231" s="454">
        <f t="shared" si="48"/>
        <v>40704</v>
      </c>
      <c r="AH231" s="454">
        <f t="shared" si="48"/>
        <v>47520</v>
      </c>
      <c r="AI231" s="454">
        <f t="shared" si="48"/>
        <v>128080</v>
      </c>
      <c r="AJ231" s="454">
        <f t="shared" si="48"/>
        <v>27625</v>
      </c>
      <c r="AK231" s="455">
        <f t="shared" si="48"/>
        <v>0</v>
      </c>
    </row>
    <row r="232" spans="1:37" ht="15" thickBot="1" x14ac:dyDescent="0.4">
      <c r="A232" s="456" t="s">
        <v>583</v>
      </c>
      <c r="B232" s="457"/>
      <c r="C232" s="457"/>
      <c r="D232" s="457"/>
      <c r="E232" s="457"/>
      <c r="F232" s="458"/>
      <c r="G232" s="457"/>
      <c r="H232" s="457"/>
      <c r="I232" s="457">
        <f>I224+I223+I222+I221+I220+I218+I217+I216+I215+I214+I213+I212</f>
        <v>29</v>
      </c>
      <c r="J232" s="457">
        <f>I224+I223+I222+I221+I218+I217+I216+I215+I214+I213+I212</f>
        <v>27</v>
      </c>
      <c r="K232" s="457">
        <f>I224+I223+I222+I221+K220+K219+I218+I217+I216+I214+I213+I212</f>
        <v>29</v>
      </c>
      <c r="L232" s="457">
        <f>I224+I223+I222+I221+K219+I218+I217+I216+I214+I213+I212</f>
        <v>27</v>
      </c>
      <c r="M232" s="457">
        <f>SUM(I232:L232)</f>
        <v>112</v>
      </c>
      <c r="N232" s="459"/>
      <c r="O232" s="460"/>
      <c r="P232" s="459"/>
      <c r="Q232" s="459"/>
      <c r="R232" s="461"/>
      <c r="S232" s="462"/>
      <c r="T232" s="463">
        <f>T231/S231</f>
        <v>0.83966962322561867</v>
      </c>
      <c r="U232" s="464">
        <f>U231/S231</f>
        <v>0</v>
      </c>
      <c r="V232" s="464">
        <f>V231/S231</f>
        <v>0</v>
      </c>
      <c r="W232" s="464">
        <f>W231/S231</f>
        <v>0</v>
      </c>
      <c r="X232" s="465">
        <f>X231/S231</f>
        <v>0.16033037677438128</v>
      </c>
      <c r="Y232" s="466">
        <f>Y231/S231</f>
        <v>0.50349617087637444</v>
      </c>
      <c r="Z232" s="465">
        <f>Z231/S231</f>
        <v>0.28178938854737401</v>
      </c>
      <c r="AA232" s="467">
        <f>Y233+Z233</f>
        <v>40</v>
      </c>
      <c r="AB232" s="468"/>
      <c r="AC232" s="469"/>
      <c r="AD232" s="469"/>
      <c r="AE232" s="469"/>
      <c r="AF232" s="469"/>
      <c r="AG232" s="469"/>
      <c r="AH232" s="469"/>
      <c r="AI232" s="469"/>
      <c r="AJ232" s="469"/>
      <c r="AK232" s="470"/>
    </row>
    <row r="233" spans="1:37" ht="15" thickBot="1" x14ac:dyDescent="0.4">
      <c r="A233" s="289" t="s">
        <v>584</v>
      </c>
      <c r="B233" s="239"/>
      <c r="C233" s="239"/>
      <c r="D233" s="239"/>
      <c r="E233" s="239"/>
      <c r="F233" s="290"/>
      <c r="G233" s="239"/>
      <c r="H233" s="239"/>
      <c r="I233" s="2237">
        <f>I232/M232</f>
        <v>0.25892857142857145</v>
      </c>
      <c r="J233" s="2237">
        <f>J232/M232</f>
        <v>0.24107142857142858</v>
      </c>
      <c r="K233" s="2237">
        <f>K232/M232</f>
        <v>0.25892857142857145</v>
      </c>
      <c r="L233" s="2237">
        <f>L232/M232</f>
        <v>0.24107142857142858</v>
      </c>
      <c r="M233" s="239"/>
      <c r="N233" s="292"/>
      <c r="O233" s="242"/>
      <c r="P233" s="292"/>
      <c r="Q233" s="240">
        <f>T231</f>
        <v>628454.55000000005</v>
      </c>
      <c r="R233" s="293">
        <f>Q233/Q238</f>
        <v>0.83966962322561867</v>
      </c>
      <c r="X233" s="294"/>
      <c r="Y233" s="403">
        <f>I214+I215+I217+K219+I223</f>
        <v>31</v>
      </c>
      <c r="Z233" s="404">
        <f>I212+I213+I216+I218+I221+I222+I224</f>
        <v>9</v>
      </c>
      <c r="AA233" s="4" t="s">
        <v>585</v>
      </c>
    </row>
    <row r="234" spans="1:37" ht="15" thickBot="1" x14ac:dyDescent="0.4">
      <c r="A234" s="297" t="s">
        <v>38</v>
      </c>
      <c r="B234" s="298"/>
      <c r="C234" s="298"/>
      <c r="D234" s="298"/>
      <c r="E234" s="298"/>
      <c r="F234" s="299"/>
      <c r="G234" s="298"/>
      <c r="H234" s="298"/>
      <c r="I234" s="300"/>
      <c r="J234" s="300"/>
      <c r="K234" s="300"/>
      <c r="L234" s="300"/>
      <c r="M234" s="298"/>
      <c r="N234" s="301"/>
      <c r="O234" s="302"/>
      <c r="P234" s="301"/>
      <c r="Q234" s="303">
        <f>U231</f>
        <v>0</v>
      </c>
      <c r="R234" s="302">
        <f>Q234/Q238</f>
        <v>0</v>
      </c>
      <c r="S234" s="471">
        <f>Q231/M231</f>
        <v>4252.5826704545461</v>
      </c>
      <c r="T234" s="472" t="s">
        <v>586</v>
      </c>
      <c r="Y234" s="241">
        <f>Y233/M231</f>
        <v>0.70454545454545459</v>
      </c>
      <c r="Z234" s="293">
        <f>Z233/M231</f>
        <v>0.20454545454545456</v>
      </c>
      <c r="AK234" s="145"/>
    </row>
    <row r="235" spans="1:37" ht="15" thickBot="1" x14ac:dyDescent="0.4">
      <c r="A235" s="297" t="s">
        <v>587</v>
      </c>
      <c r="B235" s="298"/>
      <c r="C235" s="298"/>
      <c r="D235" s="298"/>
      <c r="E235" s="298"/>
      <c r="F235" s="299"/>
      <c r="G235" s="298"/>
      <c r="H235" s="298"/>
      <c r="I235" s="300"/>
      <c r="J235" s="300"/>
      <c r="K235" s="300"/>
      <c r="L235" s="300"/>
      <c r="M235" s="298"/>
      <c r="N235" s="301"/>
      <c r="O235" s="302"/>
      <c r="P235" s="301"/>
      <c r="Q235" s="303">
        <f>V231</f>
        <v>0</v>
      </c>
      <c r="R235" s="308">
        <f>Q235/Q238</f>
        <v>0</v>
      </c>
      <c r="U235" s="309"/>
      <c r="W235" s="145"/>
      <c r="Y235" s="2357" t="s">
        <v>588</v>
      </c>
      <c r="Z235" s="2357"/>
    </row>
    <row r="236" spans="1:37" x14ac:dyDescent="0.35">
      <c r="A236" s="297" t="s">
        <v>580</v>
      </c>
      <c r="B236" s="298"/>
      <c r="C236" s="298"/>
      <c r="D236" s="298"/>
      <c r="E236" s="298"/>
      <c r="F236" s="299"/>
      <c r="G236" s="298"/>
      <c r="H236" s="298"/>
      <c r="I236" s="300"/>
      <c r="J236" s="300"/>
      <c r="K236" s="300"/>
      <c r="L236" s="300"/>
      <c r="M236" s="298"/>
      <c r="N236" s="301"/>
      <c r="O236" s="302"/>
      <c r="P236" s="301"/>
      <c r="Q236" s="303">
        <f>X231</f>
        <v>120000</v>
      </c>
      <c r="R236" s="308">
        <f>Q236/Q238</f>
        <v>0.16033037677438128</v>
      </c>
      <c r="U236" s="309"/>
    </row>
    <row r="237" spans="1:37" x14ac:dyDescent="0.35">
      <c r="A237" s="297" t="s">
        <v>579</v>
      </c>
      <c r="B237" s="298"/>
      <c r="C237" s="298"/>
      <c r="D237" s="298"/>
      <c r="E237" s="298"/>
      <c r="F237" s="299"/>
      <c r="G237" s="298"/>
      <c r="H237" s="298"/>
      <c r="I237" s="300"/>
      <c r="J237" s="300"/>
      <c r="K237" s="300"/>
      <c r="L237" s="300"/>
      <c r="M237" s="298"/>
      <c r="N237" s="301"/>
      <c r="O237" s="302"/>
      <c r="P237" s="301"/>
      <c r="Q237" s="303">
        <f>W231</f>
        <v>0</v>
      </c>
      <c r="R237" s="308">
        <f>Q237/Q238</f>
        <v>0</v>
      </c>
    </row>
    <row r="238" spans="1:37" x14ac:dyDescent="0.35">
      <c r="A238" s="297"/>
      <c r="B238" s="298"/>
      <c r="C238" s="298"/>
      <c r="D238" s="298"/>
      <c r="E238" s="298"/>
      <c r="F238" s="299"/>
      <c r="G238" s="298"/>
      <c r="H238" s="298"/>
      <c r="I238" s="300"/>
      <c r="J238" s="300"/>
      <c r="K238" s="300"/>
      <c r="L238" s="300"/>
      <c r="M238" s="298"/>
      <c r="N238" s="301"/>
      <c r="O238" s="302"/>
      <c r="P238" s="301"/>
      <c r="Q238" s="310">
        <f>SUM(Q233:Q237)</f>
        <v>748454.55</v>
      </c>
      <c r="R238" s="308">
        <f>SUM(R233:R237)</f>
        <v>1</v>
      </c>
    </row>
    <row r="239" spans="1:37" x14ac:dyDescent="0.35">
      <c r="D239" s="144"/>
      <c r="E239" s="144"/>
      <c r="F239" s="144"/>
      <c r="G239" s="473"/>
      <c r="H239" s="473"/>
    </row>
    <row r="240" spans="1:37" ht="16.5" thickBot="1" x14ac:dyDescent="0.45">
      <c r="D240" s="350"/>
      <c r="E240" s="350"/>
      <c r="G240" s="350"/>
      <c r="H240" s="350"/>
      <c r="Z240" s="349">
        <f>SUM(AB241:AK241)</f>
        <v>2745907.05</v>
      </c>
      <c r="AB240" s="474" t="s">
        <v>27</v>
      </c>
      <c r="AC240" s="474" t="s">
        <v>39</v>
      </c>
      <c r="AD240" s="474" t="s">
        <v>40</v>
      </c>
      <c r="AE240" s="474" t="s">
        <v>41</v>
      </c>
      <c r="AF240" s="474" t="s">
        <v>42</v>
      </c>
      <c r="AG240" s="474" t="s">
        <v>43</v>
      </c>
      <c r="AH240" s="474" t="s">
        <v>44</v>
      </c>
      <c r="AI240" s="474" t="s">
        <v>45</v>
      </c>
      <c r="AJ240" s="474" t="s">
        <v>46</v>
      </c>
      <c r="AK240" s="475" t="s">
        <v>31</v>
      </c>
    </row>
    <row r="241" spans="1:37" s="183" customFormat="1" ht="18.5" x14ac:dyDescent="0.45">
      <c r="A241" s="476" t="s">
        <v>620</v>
      </c>
      <c r="B241" s="477"/>
      <c r="C241" s="477"/>
      <c r="D241" s="478"/>
      <c r="E241" s="478"/>
      <c r="F241" s="479"/>
      <c r="G241" s="478"/>
      <c r="H241" s="478"/>
      <c r="I241" s="480"/>
      <c r="J241" s="480"/>
      <c r="K241" s="480"/>
      <c r="L241" s="480"/>
      <c r="M241" s="477"/>
      <c r="N241" s="481"/>
      <c r="O241" s="482"/>
      <c r="P241" s="481"/>
      <c r="Q241" s="481"/>
      <c r="R241" s="482"/>
      <c r="S241" s="483">
        <f>S231+S189+S147+S99+S59</f>
        <v>3284407.0500000003</v>
      </c>
      <c r="T241" s="484"/>
      <c r="Z241" s="485" t="s">
        <v>621</v>
      </c>
      <c r="AB241" s="486">
        <f>AB231+AB189+AB147+AB99+AB59</f>
        <v>7114.7999999999993</v>
      </c>
      <c r="AC241" s="487">
        <f t="shared" ref="AC241:AK241" si="49">AC231+AC189+AC147+AC99+AC59</f>
        <v>81072.45</v>
      </c>
      <c r="AD241" s="487">
        <f t="shared" si="49"/>
        <v>653085</v>
      </c>
      <c r="AE241" s="487">
        <f t="shared" si="49"/>
        <v>394023</v>
      </c>
      <c r="AF241" s="487">
        <f t="shared" si="49"/>
        <v>468105.6</v>
      </c>
      <c r="AG241" s="487">
        <f t="shared" si="49"/>
        <v>167904</v>
      </c>
      <c r="AH241" s="487">
        <f t="shared" si="49"/>
        <v>112860</v>
      </c>
      <c r="AI241" s="487">
        <f t="shared" si="49"/>
        <v>327600</v>
      </c>
      <c r="AJ241" s="487">
        <f t="shared" si="49"/>
        <v>510142.19999999995</v>
      </c>
      <c r="AK241" s="488">
        <f t="shared" si="49"/>
        <v>24000</v>
      </c>
    </row>
    <row r="242" spans="1:37" s="183" customFormat="1" ht="18.5" x14ac:dyDescent="0.45">
      <c r="B242" s="489"/>
      <c r="C242" s="489"/>
      <c r="D242" s="490"/>
      <c r="E242" s="490"/>
      <c r="F242" s="491"/>
      <c r="G242" s="490"/>
      <c r="H242" s="490"/>
      <c r="M242" s="489"/>
      <c r="N242" s="492"/>
      <c r="O242" s="493"/>
      <c r="P242" s="492"/>
      <c r="Q242" s="492"/>
      <c r="R242" s="493" t="s">
        <v>622</v>
      </c>
      <c r="S242" s="492">
        <f>B10-S241</f>
        <v>10819.424999999814</v>
      </c>
      <c r="T242" s="484"/>
      <c r="Z242" s="494"/>
    </row>
    <row r="243" spans="1:37" x14ac:dyDescent="0.35">
      <c r="D243" s="350"/>
      <c r="E243" s="350"/>
      <c r="G243" s="350"/>
      <c r="H243" s="350"/>
    </row>
    <row r="244" spans="1:37" x14ac:dyDescent="0.35">
      <c r="D244" s="350"/>
    </row>
  </sheetData>
  <mergeCells count="168">
    <mergeCell ref="I222:L222"/>
    <mergeCell ref="I223:L223"/>
    <mergeCell ref="I224:L224"/>
    <mergeCell ref="I228:L228"/>
    <mergeCell ref="Y235:Z235"/>
    <mergeCell ref="I215:J215"/>
    <mergeCell ref="I216:L216"/>
    <mergeCell ref="I217:L217"/>
    <mergeCell ref="I218:L218"/>
    <mergeCell ref="K219:L219"/>
    <mergeCell ref="I221:L221"/>
    <mergeCell ref="A210:R210"/>
    <mergeCell ref="I212:L212"/>
    <mergeCell ref="I213:L213"/>
    <mergeCell ref="I214:L214"/>
    <mergeCell ref="F208:F209"/>
    <mergeCell ref="G208:G209"/>
    <mergeCell ref="H208:H209"/>
    <mergeCell ref="I208:L208"/>
    <mergeCell ref="R208:R209"/>
    <mergeCell ref="I182:L182"/>
    <mergeCell ref="I186:L186"/>
    <mergeCell ref="Y193:Z193"/>
    <mergeCell ref="A207:R207"/>
    <mergeCell ref="S207:AK207"/>
    <mergeCell ref="A208:A209"/>
    <mergeCell ref="B208:B209"/>
    <mergeCell ref="C208:C209"/>
    <mergeCell ref="D208:D209"/>
    <mergeCell ref="E208:E209"/>
    <mergeCell ref="Y208:Z209"/>
    <mergeCell ref="AB208:AK209"/>
    <mergeCell ref="T208:X209"/>
    <mergeCell ref="I174:L174"/>
    <mergeCell ref="K175:L175"/>
    <mergeCell ref="I177:L177"/>
    <mergeCell ref="I178:L178"/>
    <mergeCell ref="I179:L179"/>
    <mergeCell ref="I180:L180"/>
    <mergeCell ref="I168:L168"/>
    <mergeCell ref="I169:L169"/>
    <mergeCell ref="I170:L170"/>
    <mergeCell ref="I171:J171"/>
    <mergeCell ref="I172:L172"/>
    <mergeCell ref="I173:L173"/>
    <mergeCell ref="I164:L164"/>
    <mergeCell ref="R164:R165"/>
    <mergeCell ref="T164:X165"/>
    <mergeCell ref="Y164:Z165"/>
    <mergeCell ref="AB164:AK165"/>
    <mergeCell ref="A166:R166"/>
    <mergeCell ref="A163:R163"/>
    <mergeCell ref="S163:AK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36:L136"/>
    <mergeCell ref="I137:L137"/>
    <mergeCell ref="I138:L138"/>
    <mergeCell ref="I139:L139"/>
    <mergeCell ref="I144:L144"/>
    <mergeCell ref="Y151:Z151"/>
    <mergeCell ref="I129:L129"/>
    <mergeCell ref="I130:L130"/>
    <mergeCell ref="I131:L131"/>
    <mergeCell ref="I132:L132"/>
    <mergeCell ref="K133:L133"/>
    <mergeCell ref="I135:L135"/>
    <mergeCell ref="AB121:AK122"/>
    <mergeCell ref="A123:R123"/>
    <mergeCell ref="I125:L125"/>
    <mergeCell ref="I126:L126"/>
    <mergeCell ref="I127:L127"/>
    <mergeCell ref="I128:J128"/>
    <mergeCell ref="G121:G122"/>
    <mergeCell ref="H121:H122"/>
    <mergeCell ref="I121:L121"/>
    <mergeCell ref="R121:R122"/>
    <mergeCell ref="T121:X122"/>
    <mergeCell ref="Y121:Z122"/>
    <mergeCell ref="A121:A122"/>
    <mergeCell ref="B121:B122"/>
    <mergeCell ref="C121:C122"/>
    <mergeCell ref="D121:D122"/>
    <mergeCell ref="E121:E122"/>
    <mergeCell ref="F121:F122"/>
    <mergeCell ref="G115:H115"/>
    <mergeCell ref="I115:J115"/>
    <mergeCell ref="G116:H116"/>
    <mergeCell ref="I116:J116"/>
    <mergeCell ref="A120:R120"/>
    <mergeCell ref="S120:AK120"/>
    <mergeCell ref="I92:L92"/>
    <mergeCell ref="I96:L96"/>
    <mergeCell ref="Y103:Z103"/>
    <mergeCell ref="G113:H113"/>
    <mergeCell ref="I113:J113"/>
    <mergeCell ref="G114:H114"/>
    <mergeCell ref="I114:J114"/>
    <mergeCell ref="I84:L84"/>
    <mergeCell ref="K85:L85"/>
    <mergeCell ref="I87:L87"/>
    <mergeCell ref="I88:L88"/>
    <mergeCell ref="I89:L89"/>
    <mergeCell ref="I90:L90"/>
    <mergeCell ref="I78:L78"/>
    <mergeCell ref="I79:L79"/>
    <mergeCell ref="I80:L80"/>
    <mergeCell ref="I81:J81"/>
    <mergeCell ref="I82:L82"/>
    <mergeCell ref="I83:L83"/>
    <mergeCell ref="I73:L73"/>
    <mergeCell ref="R73:R74"/>
    <mergeCell ref="T73:X74"/>
    <mergeCell ref="Y73:Z74"/>
    <mergeCell ref="AB73:AK74"/>
    <mergeCell ref="A75:S75"/>
    <mergeCell ref="A72:R72"/>
    <mergeCell ref="S72:AK72"/>
    <mergeCell ref="A73:A74"/>
    <mergeCell ref="B73:B74"/>
    <mergeCell ref="C73:C74"/>
    <mergeCell ref="D73:D74"/>
    <mergeCell ref="E73:E74"/>
    <mergeCell ref="F73:F74"/>
    <mergeCell ref="G73:G74"/>
    <mergeCell ref="H73:H74"/>
    <mergeCell ref="I48:L48"/>
    <mergeCell ref="I49:L49"/>
    <mergeCell ref="I50:L50"/>
    <mergeCell ref="I51:L51"/>
    <mergeCell ref="I56:L56"/>
    <mergeCell ref="Y63:Z63"/>
    <mergeCell ref="I41:L41"/>
    <mergeCell ref="I42:L42"/>
    <mergeCell ref="I43:L43"/>
    <mergeCell ref="I44:L44"/>
    <mergeCell ref="K45:L45"/>
    <mergeCell ref="I47:L47"/>
    <mergeCell ref="I38:L38"/>
    <mergeCell ref="I39:L39"/>
    <mergeCell ref="I40:J40"/>
    <mergeCell ref="G32:G33"/>
    <mergeCell ref="H32:H33"/>
    <mergeCell ref="I32:L32"/>
    <mergeCell ref="R32:R33"/>
    <mergeCell ref="T32:X33"/>
    <mergeCell ref="Y32:Z33"/>
    <mergeCell ref="J24:L24"/>
    <mergeCell ref="J25:L25"/>
    <mergeCell ref="J26:L26"/>
    <mergeCell ref="J27:L27"/>
    <mergeCell ref="A31:R31"/>
    <mergeCell ref="S31:AK31"/>
    <mergeCell ref="AB32:AK33"/>
    <mergeCell ref="A34:R34"/>
    <mergeCell ref="I37:L37"/>
    <mergeCell ref="A32:A33"/>
    <mergeCell ref="B32:B33"/>
    <mergeCell ref="C32:C33"/>
    <mergeCell ref="D32:D33"/>
    <mergeCell ref="E32:E33"/>
    <mergeCell ref="F32:F33"/>
  </mergeCells>
  <pageMargins left="0.51181102362204722" right="0.51181102362204722" top="0.78740157480314965" bottom="0.78740157480314965" header="0.31496062992125984" footer="0.31496062992125984"/>
  <pageSetup paperSize="9" scale="13" orientation="landscape" horizontalDpi="300" verticalDpi="300" r:id="rId1"/>
  <headerFooter>
    <oddFooter>&amp;C_x000D_&amp;1#&amp;"Calibri"&amp;10&amp;K000000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22C6-5819-4F74-9BC7-1A49791AF479}">
  <sheetPr>
    <tabColor theme="9" tint="-0.249977111117893"/>
  </sheetPr>
  <dimension ref="A1:AH107"/>
  <sheetViews>
    <sheetView tabSelected="1" topLeftCell="B1" workbookViewId="0">
      <selection activeCell="B1" sqref="B1"/>
    </sheetView>
  </sheetViews>
  <sheetFormatPr defaultRowHeight="14.5" x14ac:dyDescent="0.35"/>
  <cols>
    <col min="1" max="1" width="17.453125" bestFit="1" customWidth="1"/>
    <col min="2" max="2" width="18.7265625" customWidth="1"/>
    <col min="3" max="3" width="5.54296875" customWidth="1"/>
    <col min="4" max="4" width="8.81640625" customWidth="1"/>
    <col min="5" max="5" width="21.81640625" style="1" customWidth="1"/>
    <col min="6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7.36328125" style="1" customWidth="1"/>
    <col min="22" max="22" width="21.81640625" style="71" customWidth="1"/>
    <col min="23" max="23" width="21.81640625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1216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380</v>
      </c>
      <c r="D2" t="s">
        <v>355</v>
      </c>
      <c r="E2" s="1" t="s">
        <v>357</v>
      </c>
      <c r="F2" s="1" t="s">
        <v>48</v>
      </c>
      <c r="G2" s="1"/>
      <c r="H2" s="1" t="s">
        <v>356</v>
      </c>
      <c r="I2" s="2241">
        <v>2</v>
      </c>
      <c r="J2" s="2241"/>
      <c r="K2" s="1"/>
      <c r="L2" s="1" t="s">
        <v>356</v>
      </c>
      <c r="M2" s="1">
        <v>6</v>
      </c>
      <c r="N2" s="1">
        <v>12</v>
      </c>
      <c r="O2" s="1">
        <v>1</v>
      </c>
      <c r="P2" s="1" t="s">
        <v>358</v>
      </c>
      <c r="Q2" s="1">
        <v>1</v>
      </c>
      <c r="R2" s="1"/>
      <c r="S2" s="1">
        <v>1</v>
      </c>
      <c r="T2" s="1"/>
      <c r="U2" s="1">
        <v>2</v>
      </c>
      <c r="V2" s="71">
        <v>5929</v>
      </c>
      <c r="W2" s="71">
        <v>0.6</v>
      </c>
      <c r="X2" s="71">
        <f>V2*(1-W2)</f>
        <v>2371.6</v>
      </c>
      <c r="Y2" s="71">
        <f t="shared" ref="Y2:Y17" si="0">X2*U2*O2</f>
        <v>4743.2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380</v>
      </c>
      <c r="D3" t="s">
        <v>355</v>
      </c>
      <c r="E3" s="1" t="s">
        <v>50</v>
      </c>
      <c r="F3" s="1" t="s">
        <v>48</v>
      </c>
      <c r="H3" s="1" t="s">
        <v>356</v>
      </c>
      <c r="I3" s="2241">
        <v>2</v>
      </c>
      <c r="J3" s="2241"/>
      <c r="L3" s="1" t="s">
        <v>356</v>
      </c>
      <c r="M3" s="1">
        <v>6</v>
      </c>
      <c r="N3" s="1">
        <v>12</v>
      </c>
      <c r="O3" s="1">
        <v>1</v>
      </c>
      <c r="P3" s="1" t="s">
        <v>51</v>
      </c>
      <c r="Q3" s="1">
        <v>1</v>
      </c>
      <c r="U3" s="1">
        <v>1</v>
      </c>
      <c r="V3" s="72">
        <v>27024.1</v>
      </c>
      <c r="W3" s="70">
        <v>0.75</v>
      </c>
      <c r="X3" s="72">
        <f>V3*(1-W3)</f>
        <v>6756.0249999999996</v>
      </c>
      <c r="Y3" s="72">
        <f t="shared" si="0"/>
        <v>6756.0249999999996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380</v>
      </c>
      <c r="D4" t="s">
        <v>355</v>
      </c>
      <c r="E4" s="1" t="s">
        <v>52</v>
      </c>
      <c r="F4" s="1" t="s">
        <v>48</v>
      </c>
      <c r="H4" s="1" t="s">
        <v>356</v>
      </c>
      <c r="I4" s="2241">
        <v>2</v>
      </c>
      <c r="J4" s="2241"/>
      <c r="L4" s="1" t="s">
        <v>356</v>
      </c>
      <c r="M4" s="1">
        <v>6</v>
      </c>
      <c r="N4" s="1">
        <v>12</v>
      </c>
      <c r="O4" s="1">
        <v>1</v>
      </c>
      <c r="P4" s="1" t="s">
        <v>51</v>
      </c>
      <c r="Q4" s="1">
        <v>1</v>
      </c>
      <c r="U4" s="1">
        <v>1</v>
      </c>
      <c r="V4" s="72">
        <v>7000</v>
      </c>
      <c r="W4" s="70">
        <v>0.1</v>
      </c>
      <c r="X4" s="72">
        <f t="shared" ref="X4:X17" si="1">V4*(1-W4)</f>
        <v>6300</v>
      </c>
      <c r="Y4" s="72">
        <f t="shared" si="0"/>
        <v>6300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380</v>
      </c>
      <c r="D5" t="s">
        <v>355</v>
      </c>
      <c r="E5" s="1" t="s">
        <v>52</v>
      </c>
      <c r="F5" s="1" t="s">
        <v>53</v>
      </c>
      <c r="H5" s="1" t="s">
        <v>356</v>
      </c>
      <c r="I5" s="2241">
        <v>5</v>
      </c>
      <c r="J5" s="2241"/>
      <c r="K5" s="1" t="s">
        <v>356</v>
      </c>
      <c r="M5" s="1">
        <v>4</v>
      </c>
      <c r="N5" s="2" t="s">
        <v>381</v>
      </c>
      <c r="O5" s="1">
        <v>1</v>
      </c>
      <c r="P5" s="1" t="s">
        <v>51</v>
      </c>
      <c r="Q5" s="1">
        <v>1</v>
      </c>
      <c r="U5" s="1">
        <v>1</v>
      </c>
      <c r="V5" s="72">
        <v>7500</v>
      </c>
      <c r="W5" s="70">
        <v>0.1</v>
      </c>
      <c r="X5" s="72">
        <f t="shared" si="1"/>
        <v>6750</v>
      </c>
      <c r="Y5" s="72">
        <f t="shared" si="0"/>
        <v>6750</v>
      </c>
      <c r="Z5" s="6"/>
      <c r="AA5" s="68"/>
      <c r="AB5" s="1"/>
    </row>
    <row r="6" spans="1:34" x14ac:dyDescent="0.35">
      <c r="A6" t="s">
        <v>378</v>
      </c>
      <c r="B6" t="s">
        <v>379</v>
      </c>
      <c r="C6" t="s">
        <v>380</v>
      </c>
      <c r="D6" t="s">
        <v>355</v>
      </c>
      <c r="E6" s="1" t="s">
        <v>52</v>
      </c>
      <c r="F6" s="1" t="s">
        <v>54</v>
      </c>
      <c r="H6" s="1" t="s">
        <v>356</v>
      </c>
      <c r="I6" s="2241">
        <v>1</v>
      </c>
      <c r="J6" s="2241"/>
      <c r="K6" s="1" t="s">
        <v>356</v>
      </c>
      <c r="M6" s="1">
        <v>15</v>
      </c>
      <c r="N6" s="2" t="s">
        <v>212</v>
      </c>
      <c r="O6" s="1">
        <v>25</v>
      </c>
      <c r="P6" s="1" t="s">
        <v>90</v>
      </c>
      <c r="Q6" s="1">
        <v>25</v>
      </c>
      <c r="U6" s="1">
        <v>1</v>
      </c>
      <c r="V6" s="72">
        <v>2650</v>
      </c>
      <c r="W6" s="70">
        <v>0.1</v>
      </c>
      <c r="X6" s="72">
        <f t="shared" si="1"/>
        <v>2385</v>
      </c>
      <c r="Y6" s="72">
        <f t="shared" si="0"/>
        <v>59625</v>
      </c>
      <c r="Z6" s="6"/>
      <c r="AA6" s="68"/>
      <c r="AB6" s="1"/>
    </row>
    <row r="7" spans="1:34" x14ac:dyDescent="0.35">
      <c r="A7" t="s">
        <v>378</v>
      </c>
      <c r="B7" t="s">
        <v>379</v>
      </c>
      <c r="C7" t="s">
        <v>380</v>
      </c>
      <c r="D7" t="s">
        <v>355</v>
      </c>
      <c r="E7" s="1" t="s">
        <v>55</v>
      </c>
      <c r="F7" s="1" t="s">
        <v>48</v>
      </c>
      <c r="H7" s="1" t="s">
        <v>356</v>
      </c>
      <c r="I7" s="2241">
        <v>2</v>
      </c>
      <c r="J7" s="2241"/>
      <c r="L7" s="1" t="s">
        <v>356</v>
      </c>
      <c r="M7" s="1">
        <v>6</v>
      </c>
      <c r="N7" s="2" t="s">
        <v>382</v>
      </c>
      <c r="O7" s="1">
        <v>1</v>
      </c>
      <c r="P7" s="1" t="s">
        <v>51</v>
      </c>
      <c r="Q7" s="1">
        <v>1</v>
      </c>
      <c r="U7" s="1">
        <v>1</v>
      </c>
      <c r="V7" s="72">
        <v>5593</v>
      </c>
      <c r="W7" s="70">
        <v>0.25</v>
      </c>
      <c r="X7" s="72">
        <f t="shared" si="1"/>
        <v>4194.75</v>
      </c>
      <c r="Y7" s="72">
        <f t="shared" si="0"/>
        <v>4194.75</v>
      </c>
      <c r="Z7" s="6"/>
      <c r="AA7" s="68"/>
      <c r="AB7" s="1"/>
    </row>
    <row r="8" spans="1:34" x14ac:dyDescent="0.35">
      <c r="A8" t="s">
        <v>378</v>
      </c>
      <c r="B8" t="s">
        <v>379</v>
      </c>
      <c r="C8" t="s">
        <v>380</v>
      </c>
      <c r="D8" t="s">
        <v>355</v>
      </c>
      <c r="E8" s="1" t="s">
        <v>55</v>
      </c>
      <c r="F8" s="1" t="s">
        <v>53</v>
      </c>
      <c r="H8" s="1" t="s">
        <v>356</v>
      </c>
      <c r="I8" s="2241">
        <v>5</v>
      </c>
      <c r="J8" s="2241"/>
      <c r="K8" s="1" t="s">
        <v>356</v>
      </c>
      <c r="M8" s="1">
        <v>4</v>
      </c>
      <c r="N8" s="2" t="s">
        <v>381</v>
      </c>
      <c r="O8" s="1">
        <v>2</v>
      </c>
      <c r="P8" s="1" t="s">
        <v>51</v>
      </c>
      <c r="Q8" s="1">
        <v>2</v>
      </c>
      <c r="U8" s="1">
        <v>1</v>
      </c>
      <c r="V8" s="72">
        <f>(10000+6680)/2</f>
        <v>8340</v>
      </c>
      <c r="W8" s="70">
        <v>0.3</v>
      </c>
      <c r="X8" s="72">
        <f t="shared" si="1"/>
        <v>5838</v>
      </c>
      <c r="Y8" s="72">
        <f t="shared" si="0"/>
        <v>11676</v>
      </c>
      <c r="Z8" s="6"/>
      <c r="AA8" s="68"/>
      <c r="AB8" s="1"/>
    </row>
    <row r="9" spans="1:34" x14ac:dyDescent="0.35">
      <c r="A9" t="s">
        <v>378</v>
      </c>
      <c r="B9" t="s">
        <v>379</v>
      </c>
      <c r="C9" t="s">
        <v>380</v>
      </c>
      <c r="D9" t="s">
        <v>355</v>
      </c>
      <c r="E9" s="1" t="s">
        <v>55</v>
      </c>
      <c r="F9" s="1" t="s">
        <v>56</v>
      </c>
      <c r="H9" s="1" t="s">
        <v>356</v>
      </c>
      <c r="I9" s="2241">
        <v>4</v>
      </c>
      <c r="J9" s="2241"/>
      <c r="K9" s="1" t="s">
        <v>356</v>
      </c>
      <c r="M9" s="1">
        <v>2</v>
      </c>
      <c r="N9" s="2" t="s">
        <v>256</v>
      </c>
      <c r="O9" s="1">
        <v>3</v>
      </c>
      <c r="P9" s="1" t="s">
        <v>51</v>
      </c>
      <c r="Q9" s="1">
        <v>3</v>
      </c>
      <c r="U9" s="1">
        <v>1</v>
      </c>
      <c r="V9" s="72">
        <f>(13400+28000+16000)/3</f>
        <v>19133.333333333332</v>
      </c>
      <c r="W9" s="70">
        <v>0.25</v>
      </c>
      <c r="X9" s="72">
        <f t="shared" si="1"/>
        <v>14350</v>
      </c>
      <c r="Y9" s="72">
        <f t="shared" si="0"/>
        <v>43050</v>
      </c>
      <c r="Z9" s="6"/>
      <c r="AA9" s="68"/>
      <c r="AB9" s="1"/>
    </row>
    <row r="10" spans="1:34" x14ac:dyDescent="0.35">
      <c r="A10" t="s">
        <v>378</v>
      </c>
      <c r="B10" t="s">
        <v>379</v>
      </c>
      <c r="C10" t="s">
        <v>380</v>
      </c>
      <c r="D10" t="s">
        <v>355</v>
      </c>
      <c r="E10" s="1" t="s">
        <v>57</v>
      </c>
      <c r="F10" s="1" t="s">
        <v>48</v>
      </c>
      <c r="H10" s="1" t="s">
        <v>356</v>
      </c>
      <c r="I10" s="2241">
        <v>2</v>
      </c>
      <c r="J10" s="2241"/>
      <c r="L10" s="1" t="s">
        <v>356</v>
      </c>
      <c r="M10" s="1">
        <v>6</v>
      </c>
      <c r="N10" s="2" t="s">
        <v>382</v>
      </c>
      <c r="O10" s="1">
        <v>1</v>
      </c>
      <c r="P10" s="1" t="s">
        <v>51</v>
      </c>
      <c r="Q10" s="1">
        <v>1</v>
      </c>
      <c r="U10" s="1">
        <v>1</v>
      </c>
      <c r="V10" s="72">
        <v>2362</v>
      </c>
      <c r="W10" s="70">
        <v>0.2</v>
      </c>
      <c r="X10" s="72">
        <f t="shared" si="1"/>
        <v>1889.6000000000001</v>
      </c>
      <c r="Y10" s="72">
        <f t="shared" si="0"/>
        <v>1889.6000000000001</v>
      </c>
      <c r="Z10" s="6"/>
      <c r="AA10" s="68"/>
      <c r="AB10" s="1"/>
    </row>
    <row r="11" spans="1:34" x14ac:dyDescent="0.35">
      <c r="A11" t="s">
        <v>378</v>
      </c>
      <c r="B11" t="s">
        <v>379</v>
      </c>
      <c r="C11" t="s">
        <v>380</v>
      </c>
      <c r="D11" t="s">
        <v>355</v>
      </c>
      <c r="E11" s="1" t="s">
        <v>57</v>
      </c>
      <c r="F11" s="1" t="s">
        <v>54</v>
      </c>
      <c r="H11" s="1" t="s">
        <v>356</v>
      </c>
      <c r="I11" s="2241">
        <v>1</v>
      </c>
      <c r="J11" s="2241"/>
      <c r="K11" s="1" t="s">
        <v>356</v>
      </c>
      <c r="M11" s="1">
        <v>15</v>
      </c>
      <c r="N11" s="2" t="s">
        <v>212</v>
      </c>
      <c r="O11" s="1">
        <v>25</v>
      </c>
      <c r="P11" s="1" t="s">
        <v>51</v>
      </c>
      <c r="S11" s="1">
        <v>25</v>
      </c>
      <c r="U11" s="1">
        <v>1</v>
      </c>
      <c r="V11" s="72">
        <v>2650</v>
      </c>
      <c r="W11" s="70">
        <v>0.2</v>
      </c>
      <c r="X11" s="72">
        <f t="shared" si="1"/>
        <v>2120</v>
      </c>
      <c r="Y11" s="72">
        <f t="shared" si="0"/>
        <v>53000</v>
      </c>
      <c r="Z11" s="6"/>
      <c r="AA11" s="68"/>
      <c r="AB11" s="1"/>
    </row>
    <row r="12" spans="1:34" x14ac:dyDescent="0.35">
      <c r="A12" t="s">
        <v>378</v>
      </c>
      <c r="B12" t="s">
        <v>379</v>
      </c>
      <c r="C12" t="s">
        <v>380</v>
      </c>
      <c r="D12" t="s">
        <v>355</v>
      </c>
      <c r="E12" s="1" t="s">
        <v>58</v>
      </c>
      <c r="F12" s="1" t="s">
        <v>59</v>
      </c>
      <c r="H12" s="1" t="s">
        <v>356</v>
      </c>
      <c r="I12" s="2241">
        <v>6</v>
      </c>
      <c r="J12" s="2241"/>
      <c r="M12" s="1">
        <v>7</v>
      </c>
      <c r="N12" s="2" t="s">
        <v>212</v>
      </c>
      <c r="O12" s="1">
        <v>7</v>
      </c>
      <c r="P12" s="1" t="s">
        <v>60</v>
      </c>
      <c r="Q12" s="1">
        <v>7</v>
      </c>
      <c r="S12" s="1">
        <v>7</v>
      </c>
      <c r="U12" s="1">
        <v>2</v>
      </c>
      <c r="V12" s="72">
        <f>265*8</f>
        <v>2120</v>
      </c>
      <c r="W12" s="70">
        <v>0.4</v>
      </c>
      <c r="X12" s="72">
        <f t="shared" si="1"/>
        <v>1272</v>
      </c>
      <c r="Y12" s="72">
        <f t="shared" si="0"/>
        <v>17808</v>
      </c>
      <c r="Z12" s="6"/>
      <c r="AA12" s="68"/>
      <c r="AB12" s="1"/>
    </row>
    <row r="13" spans="1:34" x14ac:dyDescent="0.35">
      <c r="A13" t="s">
        <v>378</v>
      </c>
      <c r="B13" t="s">
        <v>379</v>
      </c>
      <c r="C13" t="s">
        <v>380</v>
      </c>
      <c r="D13" t="s">
        <v>355</v>
      </c>
      <c r="E13" s="1" t="s">
        <v>61</v>
      </c>
      <c r="F13" s="1" t="s">
        <v>48</v>
      </c>
      <c r="H13" s="1" t="s">
        <v>356</v>
      </c>
      <c r="I13" s="2241">
        <v>2</v>
      </c>
      <c r="J13" s="2241"/>
      <c r="L13" s="1" t="s">
        <v>356</v>
      </c>
      <c r="M13" s="1">
        <v>6</v>
      </c>
      <c r="N13" s="2" t="s">
        <v>382</v>
      </c>
      <c r="O13" s="1">
        <v>2</v>
      </c>
      <c r="P13" s="1" t="s">
        <v>51</v>
      </c>
      <c r="Q13" s="1">
        <v>2</v>
      </c>
      <c r="U13" s="1">
        <v>1</v>
      </c>
      <c r="V13" s="72">
        <v>7920</v>
      </c>
      <c r="W13" s="70">
        <v>0.25</v>
      </c>
      <c r="X13" s="72">
        <f t="shared" si="1"/>
        <v>5940</v>
      </c>
      <c r="Y13" s="72">
        <f t="shared" si="0"/>
        <v>11880</v>
      </c>
      <c r="Z13" s="6"/>
      <c r="AA13" s="68"/>
      <c r="AB13" s="1"/>
    </row>
    <row r="14" spans="1:34" x14ac:dyDescent="0.35">
      <c r="A14" t="s">
        <v>378</v>
      </c>
      <c r="B14" t="s">
        <v>379</v>
      </c>
      <c r="C14" t="s">
        <v>380</v>
      </c>
      <c r="D14" t="s">
        <v>355</v>
      </c>
      <c r="E14" s="1" t="s">
        <v>62</v>
      </c>
      <c r="F14" s="1" t="s">
        <v>48</v>
      </c>
      <c r="H14" s="1" t="s">
        <v>356</v>
      </c>
      <c r="I14" s="2241">
        <v>2</v>
      </c>
      <c r="J14" s="2241"/>
      <c r="L14" s="1" t="s">
        <v>356</v>
      </c>
      <c r="M14" s="1">
        <v>6</v>
      </c>
      <c r="N14" s="2" t="s">
        <v>382</v>
      </c>
      <c r="O14" s="1">
        <v>2</v>
      </c>
      <c r="P14" s="1" t="s">
        <v>51</v>
      </c>
      <c r="Q14" s="1">
        <v>2</v>
      </c>
      <c r="U14" s="1">
        <v>1</v>
      </c>
      <c r="V14" s="72">
        <v>18500</v>
      </c>
      <c r="W14" s="70">
        <v>0.6</v>
      </c>
      <c r="X14" s="72">
        <f t="shared" si="1"/>
        <v>7400</v>
      </c>
      <c r="Y14" s="72">
        <f t="shared" si="0"/>
        <v>14800</v>
      </c>
      <c r="Z14" s="6"/>
      <c r="AA14" s="68"/>
      <c r="AB14" s="1"/>
    </row>
    <row r="15" spans="1:34" x14ac:dyDescent="0.35">
      <c r="A15" t="s">
        <v>378</v>
      </c>
      <c r="B15" t="s">
        <v>379</v>
      </c>
      <c r="C15" t="s">
        <v>380</v>
      </c>
      <c r="D15" t="s">
        <v>355</v>
      </c>
      <c r="E15" s="1" t="s">
        <v>62</v>
      </c>
      <c r="F15" s="1" t="s">
        <v>53</v>
      </c>
      <c r="H15" s="1" t="s">
        <v>356</v>
      </c>
      <c r="I15" s="2241">
        <v>5</v>
      </c>
      <c r="J15" s="2241"/>
      <c r="K15" s="1" t="s">
        <v>356</v>
      </c>
      <c r="M15" s="1">
        <v>6</v>
      </c>
      <c r="N15" s="2" t="s">
        <v>382</v>
      </c>
      <c r="O15" s="1">
        <v>2</v>
      </c>
      <c r="P15" s="1" t="s">
        <v>51</v>
      </c>
      <c r="Q15" s="1">
        <v>2</v>
      </c>
      <c r="U15" s="1">
        <v>1</v>
      </c>
      <c r="V15" s="72">
        <v>20500</v>
      </c>
      <c r="W15" s="70">
        <v>0.57999999999999996</v>
      </c>
      <c r="X15" s="72">
        <f t="shared" si="1"/>
        <v>8610</v>
      </c>
      <c r="Y15" s="72">
        <f t="shared" si="0"/>
        <v>17220</v>
      </c>
      <c r="Z15" s="6"/>
      <c r="AA15" s="68"/>
      <c r="AB15" s="1"/>
    </row>
    <row r="16" spans="1:34" x14ac:dyDescent="0.35">
      <c r="A16" t="s">
        <v>378</v>
      </c>
      <c r="B16" t="s">
        <v>379</v>
      </c>
      <c r="C16" t="s">
        <v>380</v>
      </c>
      <c r="D16" t="s">
        <v>355</v>
      </c>
      <c r="E16" s="1" t="s">
        <v>63</v>
      </c>
      <c r="F16" s="1" t="s">
        <v>48</v>
      </c>
      <c r="H16" s="1" t="s">
        <v>356</v>
      </c>
      <c r="I16" s="2241">
        <v>2</v>
      </c>
      <c r="J16" s="2241"/>
      <c r="L16" s="1" t="s">
        <v>356</v>
      </c>
      <c r="M16" s="1">
        <v>6</v>
      </c>
      <c r="N16" s="2" t="s">
        <v>382</v>
      </c>
      <c r="O16" s="1">
        <v>1</v>
      </c>
      <c r="P16" s="1" t="s">
        <v>51</v>
      </c>
      <c r="Q16" s="1">
        <v>1</v>
      </c>
      <c r="U16" s="1">
        <v>1</v>
      </c>
      <c r="V16" s="72">
        <v>8125</v>
      </c>
      <c r="W16" s="70">
        <v>0.15</v>
      </c>
      <c r="X16" s="72">
        <f t="shared" si="1"/>
        <v>6906.25</v>
      </c>
      <c r="Y16" s="72">
        <f t="shared" si="0"/>
        <v>6906.25</v>
      </c>
      <c r="Z16" s="6"/>
      <c r="AA16" s="68"/>
      <c r="AB16" s="1"/>
    </row>
    <row r="17" spans="1:28" x14ac:dyDescent="0.35">
      <c r="A17" t="s">
        <v>378</v>
      </c>
      <c r="B17" t="s">
        <v>379</v>
      </c>
      <c r="C17" t="s">
        <v>380</v>
      </c>
      <c r="D17" t="s">
        <v>355</v>
      </c>
      <c r="E17" s="1" t="s">
        <v>63</v>
      </c>
      <c r="F17" s="1" t="s">
        <v>64</v>
      </c>
      <c r="H17" s="1" t="s">
        <v>356</v>
      </c>
      <c r="I17" s="2241">
        <v>3</v>
      </c>
      <c r="J17" s="2241"/>
      <c r="K17" s="1" t="s">
        <v>356</v>
      </c>
      <c r="M17" s="1">
        <v>1</v>
      </c>
      <c r="N17" s="2" t="s">
        <v>384</v>
      </c>
      <c r="O17" s="1">
        <v>1</v>
      </c>
      <c r="P17" s="1" t="s">
        <v>51</v>
      </c>
      <c r="Q17" s="1">
        <v>1</v>
      </c>
      <c r="U17" s="1">
        <v>1</v>
      </c>
      <c r="V17" s="72">
        <v>73000</v>
      </c>
      <c r="W17" s="70">
        <v>0</v>
      </c>
      <c r="X17" s="72">
        <f t="shared" si="1"/>
        <v>73000</v>
      </c>
      <c r="Y17" s="72">
        <f t="shared" si="0"/>
        <v>73000</v>
      </c>
      <c r="Z17" s="6"/>
      <c r="AA17" s="68"/>
      <c r="AB17" s="1"/>
    </row>
    <row r="18" spans="1:28" x14ac:dyDescent="0.35">
      <c r="I18" s="2241"/>
      <c r="J18" s="2241"/>
      <c r="N18" s="2"/>
      <c r="O18" s="1"/>
      <c r="V18" s="72"/>
      <c r="W18" s="70"/>
      <c r="X18" s="72"/>
      <c r="Y18" s="72"/>
      <c r="Z18" s="68"/>
      <c r="AA18" s="68"/>
      <c r="AB18" s="1"/>
    </row>
    <row r="19" spans="1:28" x14ac:dyDescent="0.35">
      <c r="A19" t="s">
        <v>391</v>
      </c>
      <c r="B19" t="s">
        <v>379</v>
      </c>
      <c r="C19" t="s">
        <v>380</v>
      </c>
      <c r="D19" t="s">
        <v>355</v>
      </c>
      <c r="E19" s="1" t="s">
        <v>47</v>
      </c>
      <c r="F19" s="1" t="s">
        <v>48</v>
      </c>
      <c r="H19" s="1" t="s">
        <v>356</v>
      </c>
      <c r="I19" s="2241">
        <v>1</v>
      </c>
      <c r="J19" s="2241"/>
      <c r="L19" s="1" t="s">
        <v>359</v>
      </c>
      <c r="M19" s="1">
        <v>6</v>
      </c>
      <c r="N19" s="1">
        <v>12</v>
      </c>
      <c r="O19" s="1">
        <v>1</v>
      </c>
      <c r="P19" s="1" t="s">
        <v>49</v>
      </c>
      <c r="Q19" s="1">
        <v>1</v>
      </c>
      <c r="S19" s="1">
        <v>1</v>
      </c>
      <c r="U19" s="1">
        <v>1</v>
      </c>
      <c r="V19" s="74">
        <v>5929</v>
      </c>
      <c r="W19" s="71">
        <v>0.6</v>
      </c>
      <c r="X19" s="71">
        <f>V19*(1-W19)</f>
        <v>2371.6</v>
      </c>
      <c r="Y19" s="71">
        <f t="shared" ref="Y19:Y34" si="2">X19*U19*O19</f>
        <v>2371.6</v>
      </c>
      <c r="Z19" s="18"/>
    </row>
    <row r="20" spans="1:28" x14ac:dyDescent="0.35">
      <c r="A20" t="s">
        <v>391</v>
      </c>
      <c r="B20" t="s">
        <v>379</v>
      </c>
      <c r="C20" t="s">
        <v>380</v>
      </c>
      <c r="D20" t="s">
        <v>355</v>
      </c>
      <c r="E20" s="1" t="s">
        <v>50</v>
      </c>
      <c r="F20" s="1" t="s">
        <v>48</v>
      </c>
      <c r="H20" s="1" t="s">
        <v>356</v>
      </c>
      <c r="I20" s="2241">
        <v>1</v>
      </c>
      <c r="J20" s="2241"/>
      <c r="L20" s="1" t="s">
        <v>359</v>
      </c>
      <c r="M20" s="1">
        <v>6</v>
      </c>
      <c r="N20" s="1">
        <v>12</v>
      </c>
      <c r="O20" s="1">
        <v>2</v>
      </c>
      <c r="P20" s="1" t="s">
        <v>51</v>
      </c>
      <c r="Q20" s="1">
        <v>2</v>
      </c>
      <c r="U20" s="1">
        <v>1</v>
      </c>
      <c r="V20" s="72">
        <v>27024.15</v>
      </c>
      <c r="W20" s="70">
        <v>0.75</v>
      </c>
      <c r="X20" s="72">
        <f>V20*(1-W20)</f>
        <v>6756.0375000000004</v>
      </c>
      <c r="Y20" s="72">
        <f t="shared" si="2"/>
        <v>13512.075000000001</v>
      </c>
      <c r="Z20" s="6"/>
    </row>
    <row r="21" spans="1:28" x14ac:dyDescent="0.35">
      <c r="A21" t="s">
        <v>391</v>
      </c>
      <c r="B21" t="s">
        <v>379</v>
      </c>
      <c r="C21" t="s">
        <v>380</v>
      </c>
      <c r="D21" t="s">
        <v>355</v>
      </c>
      <c r="E21" s="1" t="s">
        <v>52</v>
      </c>
      <c r="F21" s="1" t="s">
        <v>48</v>
      </c>
      <c r="H21" s="1" t="s">
        <v>356</v>
      </c>
      <c r="I21" s="2241">
        <v>1</v>
      </c>
      <c r="J21" s="2241"/>
      <c r="L21" s="1" t="s">
        <v>359</v>
      </c>
      <c r="M21" s="1">
        <v>6</v>
      </c>
      <c r="N21" s="1">
        <v>12</v>
      </c>
      <c r="O21" s="1">
        <v>2</v>
      </c>
      <c r="P21" s="1" t="s">
        <v>51</v>
      </c>
      <c r="Q21" s="1">
        <v>2</v>
      </c>
      <c r="U21" s="1">
        <v>1</v>
      </c>
      <c r="V21" s="72">
        <v>7000</v>
      </c>
      <c r="W21" s="70">
        <v>0.1</v>
      </c>
      <c r="X21" s="72">
        <f t="shared" ref="X21:X34" si="3">V21*(1-W21)</f>
        <v>6300</v>
      </c>
      <c r="Y21" s="72">
        <f t="shared" si="2"/>
        <v>12600</v>
      </c>
      <c r="Z21" s="6"/>
    </row>
    <row r="22" spans="1:28" x14ac:dyDescent="0.35">
      <c r="A22" t="s">
        <v>391</v>
      </c>
      <c r="B22" t="s">
        <v>379</v>
      </c>
      <c r="C22" t="s">
        <v>380</v>
      </c>
      <c r="D22" t="s">
        <v>355</v>
      </c>
      <c r="E22" s="1" t="s">
        <v>52</v>
      </c>
      <c r="F22" s="1" t="s">
        <v>53</v>
      </c>
      <c r="H22" s="1" t="s">
        <v>356</v>
      </c>
      <c r="I22" s="2241">
        <v>5</v>
      </c>
      <c r="J22" s="2241"/>
      <c r="K22" s="1" t="s">
        <v>359</v>
      </c>
      <c r="M22" s="1">
        <v>4</v>
      </c>
      <c r="N22" s="1">
        <v>8</v>
      </c>
      <c r="O22" s="1">
        <v>1</v>
      </c>
      <c r="P22" s="1" t="s">
        <v>51</v>
      </c>
      <c r="Q22" s="1">
        <v>1</v>
      </c>
      <c r="U22" s="1">
        <v>1</v>
      </c>
      <c r="V22" s="72">
        <v>7500</v>
      </c>
      <c r="W22" s="70">
        <v>0.1</v>
      </c>
      <c r="X22" s="72">
        <f t="shared" si="3"/>
        <v>6750</v>
      </c>
      <c r="Y22" s="72">
        <f t="shared" si="2"/>
        <v>6750</v>
      </c>
      <c r="Z22" s="6"/>
    </row>
    <row r="23" spans="1:28" x14ac:dyDescent="0.35">
      <c r="A23" t="s">
        <v>391</v>
      </c>
      <c r="B23" t="s">
        <v>379</v>
      </c>
      <c r="C23" t="s">
        <v>380</v>
      </c>
      <c r="D23" t="s">
        <v>355</v>
      </c>
      <c r="E23" s="1" t="s">
        <v>52</v>
      </c>
      <c r="F23" s="1" t="s">
        <v>54</v>
      </c>
      <c r="H23" s="1" t="s">
        <v>356</v>
      </c>
      <c r="I23" s="2241">
        <v>2</v>
      </c>
      <c r="J23" s="2241"/>
      <c r="K23" s="1" t="s">
        <v>359</v>
      </c>
      <c r="M23" s="1">
        <v>15</v>
      </c>
      <c r="N23" s="1">
        <v>30</v>
      </c>
      <c r="O23" s="1">
        <v>30</v>
      </c>
      <c r="P23" s="1" t="s">
        <v>51</v>
      </c>
      <c r="Q23" s="1">
        <v>30</v>
      </c>
      <c r="U23" s="1">
        <v>1</v>
      </c>
      <c r="V23" s="72">
        <v>2650</v>
      </c>
      <c r="W23" s="70">
        <v>0.1</v>
      </c>
      <c r="X23" s="72">
        <f t="shared" si="3"/>
        <v>2385</v>
      </c>
      <c r="Y23" s="72">
        <f t="shared" si="2"/>
        <v>71550</v>
      </c>
      <c r="Z23" s="6"/>
    </row>
    <row r="24" spans="1:28" x14ac:dyDescent="0.35">
      <c r="A24" t="s">
        <v>391</v>
      </c>
      <c r="B24" t="s">
        <v>379</v>
      </c>
      <c r="C24" t="s">
        <v>380</v>
      </c>
      <c r="D24" t="s">
        <v>355</v>
      </c>
      <c r="E24" s="1" t="s">
        <v>55</v>
      </c>
      <c r="F24" s="1" t="s">
        <v>48</v>
      </c>
      <c r="H24" s="1" t="s">
        <v>356</v>
      </c>
      <c r="I24" s="2241">
        <v>1</v>
      </c>
      <c r="J24" s="2241"/>
      <c r="L24" s="1" t="s">
        <v>359</v>
      </c>
      <c r="M24" s="1">
        <v>6</v>
      </c>
      <c r="N24" s="1">
        <v>12</v>
      </c>
      <c r="O24" s="1">
        <v>1</v>
      </c>
      <c r="P24" s="1" t="s">
        <v>51</v>
      </c>
      <c r="Q24" s="1">
        <v>1</v>
      </c>
      <c r="U24" s="1">
        <v>1</v>
      </c>
      <c r="V24" s="72">
        <v>5593</v>
      </c>
      <c r="W24" s="70">
        <v>0.25</v>
      </c>
      <c r="X24" s="72">
        <f t="shared" si="3"/>
        <v>4194.75</v>
      </c>
      <c r="Y24" s="72">
        <f t="shared" si="2"/>
        <v>4194.75</v>
      </c>
      <c r="Z24" s="6"/>
    </row>
    <row r="25" spans="1:28" x14ac:dyDescent="0.35">
      <c r="A25" t="s">
        <v>391</v>
      </c>
      <c r="B25" t="s">
        <v>379</v>
      </c>
      <c r="C25" t="s">
        <v>380</v>
      </c>
      <c r="D25" t="s">
        <v>355</v>
      </c>
      <c r="E25" s="1" t="s">
        <v>55</v>
      </c>
      <c r="F25" s="1" t="s">
        <v>53</v>
      </c>
      <c r="H25" s="1" t="s">
        <v>356</v>
      </c>
      <c r="I25" s="2241">
        <v>5</v>
      </c>
      <c r="J25" s="2241"/>
      <c r="K25" s="1" t="s">
        <v>359</v>
      </c>
      <c r="M25" s="1">
        <v>4</v>
      </c>
      <c r="N25" s="1">
        <v>8</v>
      </c>
      <c r="O25" s="1">
        <v>2</v>
      </c>
      <c r="P25" s="1" t="s">
        <v>51</v>
      </c>
      <c r="Q25" s="1">
        <v>2</v>
      </c>
      <c r="U25" s="1">
        <v>1</v>
      </c>
      <c r="V25" s="72">
        <f>(10000+6680)/2</f>
        <v>8340</v>
      </c>
      <c r="W25" s="70">
        <v>0.3</v>
      </c>
      <c r="X25" s="72">
        <f t="shared" si="3"/>
        <v>5838</v>
      </c>
      <c r="Y25" s="72">
        <f t="shared" si="2"/>
        <v>11676</v>
      </c>
      <c r="Z25" s="6"/>
    </row>
    <row r="26" spans="1:28" x14ac:dyDescent="0.35">
      <c r="A26" t="s">
        <v>391</v>
      </c>
      <c r="B26" t="s">
        <v>379</v>
      </c>
      <c r="C26" t="s">
        <v>380</v>
      </c>
      <c r="D26" t="s">
        <v>355</v>
      </c>
      <c r="E26" s="1" t="s">
        <v>57</v>
      </c>
      <c r="F26" s="1" t="s">
        <v>48</v>
      </c>
      <c r="H26" s="1" t="s">
        <v>356</v>
      </c>
      <c r="I26" s="2241">
        <v>1</v>
      </c>
      <c r="J26" s="2241"/>
      <c r="L26" s="1" t="s">
        <v>359</v>
      </c>
      <c r="M26" s="1">
        <v>6</v>
      </c>
      <c r="N26" s="1">
        <v>12</v>
      </c>
      <c r="O26" s="1">
        <v>1</v>
      </c>
      <c r="P26" s="1" t="s">
        <v>51</v>
      </c>
      <c r="Q26" s="1">
        <v>1</v>
      </c>
      <c r="U26" s="1">
        <v>1</v>
      </c>
      <c r="V26" s="72">
        <v>2362</v>
      </c>
      <c r="W26" s="1">
        <v>0.2</v>
      </c>
      <c r="X26" s="72">
        <f t="shared" si="3"/>
        <v>1889.6000000000001</v>
      </c>
      <c r="Y26" s="72">
        <f t="shared" si="2"/>
        <v>1889.6000000000001</v>
      </c>
      <c r="Z26" s="6"/>
    </row>
    <row r="27" spans="1:28" x14ac:dyDescent="0.35">
      <c r="A27" t="s">
        <v>391</v>
      </c>
      <c r="B27" t="s">
        <v>379</v>
      </c>
      <c r="C27" t="s">
        <v>380</v>
      </c>
      <c r="D27" t="s">
        <v>355</v>
      </c>
      <c r="E27" s="1" t="s">
        <v>57</v>
      </c>
      <c r="F27" s="1" t="s">
        <v>54</v>
      </c>
      <c r="H27" s="1" t="s">
        <v>356</v>
      </c>
      <c r="I27" s="2241">
        <v>2</v>
      </c>
      <c r="J27" s="2241"/>
      <c r="K27" s="1" t="s">
        <v>359</v>
      </c>
      <c r="M27" s="1">
        <v>15</v>
      </c>
      <c r="N27" s="1">
        <v>30</v>
      </c>
      <c r="O27" s="1">
        <v>30</v>
      </c>
      <c r="P27" s="1" t="s">
        <v>51</v>
      </c>
      <c r="Q27" s="1">
        <v>30</v>
      </c>
      <c r="U27" s="1">
        <v>1</v>
      </c>
      <c r="V27" s="72">
        <v>2650</v>
      </c>
      <c r="W27" s="1">
        <v>0.2</v>
      </c>
      <c r="X27" s="72">
        <f t="shared" si="3"/>
        <v>2120</v>
      </c>
      <c r="Y27" s="72">
        <f t="shared" si="2"/>
        <v>63600</v>
      </c>
      <c r="Z27" s="6"/>
    </row>
    <row r="28" spans="1:28" x14ac:dyDescent="0.35">
      <c r="A28" t="s">
        <v>391</v>
      </c>
      <c r="B28" t="s">
        <v>379</v>
      </c>
      <c r="C28" t="s">
        <v>380</v>
      </c>
      <c r="D28" t="s">
        <v>355</v>
      </c>
      <c r="E28" s="1" t="s">
        <v>58</v>
      </c>
      <c r="F28" s="1" t="s">
        <v>59</v>
      </c>
      <c r="H28" s="1" t="s">
        <v>356</v>
      </c>
      <c r="I28" s="2241">
        <v>3</v>
      </c>
      <c r="J28" s="2241"/>
      <c r="K28" s="1" t="s">
        <v>359</v>
      </c>
      <c r="M28" s="1">
        <v>7</v>
      </c>
      <c r="N28" s="1">
        <v>30</v>
      </c>
      <c r="O28" s="1">
        <v>7</v>
      </c>
      <c r="P28" s="1" t="s">
        <v>60</v>
      </c>
      <c r="Q28" s="1">
        <v>7</v>
      </c>
      <c r="U28" s="1">
        <v>1</v>
      </c>
      <c r="V28" s="72">
        <f>265*8</f>
        <v>2120</v>
      </c>
      <c r="W28" s="1">
        <v>0.4</v>
      </c>
      <c r="X28" s="72">
        <f t="shared" si="3"/>
        <v>1272</v>
      </c>
      <c r="Y28" s="72">
        <f t="shared" si="2"/>
        <v>8904</v>
      </c>
      <c r="Z28" s="6"/>
    </row>
    <row r="29" spans="1:28" x14ac:dyDescent="0.35">
      <c r="A29" t="s">
        <v>391</v>
      </c>
      <c r="B29" t="s">
        <v>379</v>
      </c>
      <c r="C29" t="s">
        <v>380</v>
      </c>
      <c r="D29" t="s">
        <v>355</v>
      </c>
      <c r="E29" s="1" t="s">
        <v>61</v>
      </c>
      <c r="F29" s="1" t="s">
        <v>48</v>
      </c>
      <c r="H29" s="1" t="s">
        <v>356</v>
      </c>
      <c r="I29" s="2241">
        <v>1</v>
      </c>
      <c r="J29" s="2241"/>
      <c r="L29" s="1" t="s">
        <v>359</v>
      </c>
      <c r="M29" s="1">
        <v>6</v>
      </c>
      <c r="N29" s="1">
        <v>12</v>
      </c>
      <c r="O29" s="1">
        <v>2</v>
      </c>
      <c r="P29" s="1" t="s">
        <v>51</v>
      </c>
      <c r="Q29" s="1">
        <v>2</v>
      </c>
      <c r="U29" s="1">
        <v>1</v>
      </c>
      <c r="V29" s="72">
        <v>7920</v>
      </c>
      <c r="W29" s="1">
        <v>0.25</v>
      </c>
      <c r="X29" s="72">
        <f t="shared" si="3"/>
        <v>5940</v>
      </c>
      <c r="Y29" s="72">
        <f t="shared" si="2"/>
        <v>11880</v>
      </c>
      <c r="Z29" s="6"/>
    </row>
    <row r="30" spans="1:28" x14ac:dyDescent="0.35">
      <c r="A30" t="s">
        <v>391</v>
      </c>
      <c r="B30" t="s">
        <v>379</v>
      </c>
      <c r="C30" t="s">
        <v>380</v>
      </c>
      <c r="D30" t="s">
        <v>355</v>
      </c>
      <c r="E30" s="1" t="s">
        <v>62</v>
      </c>
      <c r="F30" s="1" t="s">
        <v>48</v>
      </c>
      <c r="H30" s="1" t="s">
        <v>356</v>
      </c>
      <c r="I30" s="2241">
        <v>1</v>
      </c>
      <c r="J30" s="2241"/>
      <c r="L30" s="1" t="s">
        <v>359</v>
      </c>
      <c r="M30" s="1">
        <v>6</v>
      </c>
      <c r="N30" s="1">
        <v>12</v>
      </c>
      <c r="O30" s="1">
        <v>3</v>
      </c>
      <c r="P30" s="1" t="s">
        <v>51</v>
      </c>
      <c r="Q30" s="1">
        <v>3</v>
      </c>
      <c r="U30" s="1">
        <v>1</v>
      </c>
      <c r="V30" s="72">
        <v>18500</v>
      </c>
      <c r="W30" s="1">
        <v>0.6</v>
      </c>
      <c r="X30" s="72">
        <f t="shared" si="3"/>
        <v>7400</v>
      </c>
      <c r="Y30" s="72">
        <f t="shared" si="2"/>
        <v>22200</v>
      </c>
      <c r="Z30" s="6"/>
    </row>
    <row r="31" spans="1:28" x14ac:dyDescent="0.35">
      <c r="A31" t="s">
        <v>391</v>
      </c>
      <c r="B31" t="s">
        <v>379</v>
      </c>
      <c r="C31" t="s">
        <v>380</v>
      </c>
      <c r="D31" t="s">
        <v>355</v>
      </c>
      <c r="E31" s="1" t="s">
        <v>62</v>
      </c>
      <c r="F31" s="1" t="s">
        <v>53</v>
      </c>
      <c r="H31" s="1" t="s">
        <v>356</v>
      </c>
      <c r="I31" s="2241">
        <v>5</v>
      </c>
      <c r="J31" s="2241"/>
      <c r="K31" s="1" t="s">
        <v>359</v>
      </c>
      <c r="M31" s="1">
        <v>4</v>
      </c>
      <c r="N31" s="1">
        <v>8</v>
      </c>
      <c r="O31" s="1">
        <v>2</v>
      </c>
      <c r="P31" s="1" t="s">
        <v>51</v>
      </c>
      <c r="Q31" s="1">
        <v>2</v>
      </c>
      <c r="U31" s="1">
        <v>1</v>
      </c>
      <c r="V31" s="72">
        <v>20500</v>
      </c>
      <c r="W31" s="1">
        <v>0.57999999999999996</v>
      </c>
      <c r="X31" s="72">
        <f t="shared" si="3"/>
        <v>8610</v>
      </c>
      <c r="Y31" s="72">
        <f t="shared" si="2"/>
        <v>17220</v>
      </c>
      <c r="Z31" s="6"/>
    </row>
    <row r="32" spans="1:28" x14ac:dyDescent="0.35">
      <c r="A32" t="s">
        <v>391</v>
      </c>
      <c r="B32" t="s">
        <v>379</v>
      </c>
      <c r="C32" t="s">
        <v>380</v>
      </c>
      <c r="D32" t="s">
        <v>355</v>
      </c>
      <c r="E32" s="1" t="s">
        <v>63</v>
      </c>
      <c r="F32" s="1" t="s">
        <v>48</v>
      </c>
      <c r="H32" s="1" t="s">
        <v>356</v>
      </c>
      <c r="I32" s="2241">
        <v>1</v>
      </c>
      <c r="J32" s="2241"/>
      <c r="L32" s="1" t="s">
        <v>359</v>
      </c>
      <c r="M32" s="1">
        <v>6</v>
      </c>
      <c r="N32" s="1">
        <v>12</v>
      </c>
      <c r="O32" s="1">
        <v>2</v>
      </c>
      <c r="P32" s="1" t="s">
        <v>51</v>
      </c>
      <c r="Q32" s="1">
        <v>2</v>
      </c>
      <c r="U32" s="1">
        <v>1</v>
      </c>
      <c r="V32" s="72">
        <v>8125</v>
      </c>
      <c r="W32" s="1">
        <v>0.15</v>
      </c>
      <c r="X32" s="72">
        <f t="shared" si="3"/>
        <v>6906.25</v>
      </c>
      <c r="Y32" s="72">
        <f t="shared" si="2"/>
        <v>13812.5</v>
      </c>
      <c r="Z32" s="6"/>
    </row>
    <row r="33" spans="1:26" x14ac:dyDescent="0.35">
      <c r="A33" t="s">
        <v>391</v>
      </c>
      <c r="B33" t="s">
        <v>379</v>
      </c>
      <c r="C33" t="s">
        <v>380</v>
      </c>
      <c r="D33" t="s">
        <v>355</v>
      </c>
      <c r="E33" s="1" t="s">
        <v>63</v>
      </c>
      <c r="F33" s="1" t="s">
        <v>66</v>
      </c>
      <c r="H33" s="1" t="s">
        <v>356</v>
      </c>
      <c r="I33" s="2241">
        <v>6</v>
      </c>
      <c r="J33" s="2241"/>
      <c r="K33" s="1" t="s">
        <v>359</v>
      </c>
      <c r="M33" s="1">
        <v>5</v>
      </c>
      <c r="N33" s="1">
        <v>10</v>
      </c>
      <c r="O33" s="1">
        <v>4</v>
      </c>
      <c r="P33" s="1" t="s">
        <v>67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72">
        <v>1944</v>
      </c>
      <c r="W33" s="1">
        <v>0.15</v>
      </c>
      <c r="X33" s="72">
        <f t="shared" si="3"/>
        <v>1652.3999999999999</v>
      </c>
      <c r="Y33" s="72">
        <f t="shared" si="2"/>
        <v>26438.399999999998</v>
      </c>
      <c r="Z33" s="6"/>
    </row>
    <row r="34" spans="1:26" x14ac:dyDescent="0.35">
      <c r="A34" t="s">
        <v>391</v>
      </c>
      <c r="B34" t="s">
        <v>379</v>
      </c>
      <c r="C34" t="s">
        <v>380</v>
      </c>
      <c r="D34" t="s">
        <v>355</v>
      </c>
      <c r="E34" s="1" t="s">
        <v>68</v>
      </c>
      <c r="F34" s="1" t="s">
        <v>69</v>
      </c>
      <c r="H34" s="1" t="s">
        <v>356</v>
      </c>
      <c r="I34" s="2241">
        <v>4</v>
      </c>
      <c r="J34" s="2241"/>
      <c r="K34" s="1" t="s">
        <v>359</v>
      </c>
      <c r="M34" s="1">
        <v>10</v>
      </c>
      <c r="N34" s="1">
        <v>35</v>
      </c>
      <c r="O34" s="1">
        <v>20</v>
      </c>
      <c r="P34" s="1" t="s">
        <v>51</v>
      </c>
      <c r="Q34" s="1">
        <v>20</v>
      </c>
      <c r="U34" s="1">
        <v>1</v>
      </c>
      <c r="V34" s="72">
        <v>1600</v>
      </c>
      <c r="W34" s="1">
        <v>0.5</v>
      </c>
      <c r="X34" s="72">
        <f t="shared" si="3"/>
        <v>800</v>
      </c>
      <c r="Y34" s="72">
        <f t="shared" si="2"/>
        <v>16000</v>
      </c>
      <c r="Z34" s="6"/>
    </row>
    <row r="35" spans="1:26" x14ac:dyDescent="0.35">
      <c r="I35" s="2241"/>
      <c r="J35" s="2241"/>
      <c r="O35" s="2"/>
    </row>
    <row r="36" spans="1:26" x14ac:dyDescent="0.35">
      <c r="A36" t="s">
        <v>393</v>
      </c>
      <c r="B36" t="s">
        <v>379</v>
      </c>
      <c r="C36" t="s">
        <v>380</v>
      </c>
      <c r="D36" t="s">
        <v>355</v>
      </c>
      <c r="E36" s="1" t="s">
        <v>50</v>
      </c>
      <c r="F36" s="1" t="s">
        <v>48</v>
      </c>
      <c r="H36" s="1" t="s">
        <v>356</v>
      </c>
      <c r="I36" s="2241">
        <v>2</v>
      </c>
      <c r="J36" s="2241"/>
      <c r="L36" s="1" t="s">
        <v>359</v>
      </c>
      <c r="M36" s="1">
        <v>4</v>
      </c>
      <c r="N36" s="1">
        <v>8</v>
      </c>
      <c r="O36" s="1">
        <v>1</v>
      </c>
      <c r="P36" s="1" t="s">
        <v>51</v>
      </c>
      <c r="Q36" s="1">
        <v>1</v>
      </c>
      <c r="U36" s="1">
        <v>1</v>
      </c>
      <c r="V36" s="72">
        <v>27024.15</v>
      </c>
      <c r="W36" s="1">
        <v>0.75</v>
      </c>
      <c r="X36" s="71">
        <f t="shared" ref="X36:X50" si="4">V36*(1-W36)</f>
        <v>6756.0375000000004</v>
      </c>
      <c r="Y36" s="71">
        <f t="shared" ref="Y36:Y50" si="5">X36*U36*O36</f>
        <v>6756.0375000000004</v>
      </c>
    </row>
    <row r="37" spans="1:26" x14ac:dyDescent="0.35">
      <c r="A37" t="s">
        <v>393</v>
      </c>
      <c r="B37" t="s">
        <v>379</v>
      </c>
      <c r="C37" t="s">
        <v>380</v>
      </c>
      <c r="D37" t="s">
        <v>355</v>
      </c>
      <c r="E37" s="1" t="s">
        <v>52</v>
      </c>
      <c r="F37" s="1" t="s">
        <v>48</v>
      </c>
      <c r="H37" s="1" t="s">
        <v>356</v>
      </c>
      <c r="I37" s="2241">
        <v>2</v>
      </c>
      <c r="J37" s="2241"/>
      <c r="L37" s="1" t="s">
        <v>359</v>
      </c>
      <c r="M37" s="1">
        <v>4</v>
      </c>
      <c r="N37" s="1">
        <v>8</v>
      </c>
      <c r="O37" s="1">
        <v>1</v>
      </c>
      <c r="P37" s="1" t="s">
        <v>51</v>
      </c>
      <c r="Q37" s="1">
        <v>1</v>
      </c>
      <c r="U37" s="1">
        <v>1</v>
      </c>
      <c r="V37" s="72">
        <v>7000</v>
      </c>
      <c r="W37" s="1">
        <v>0.1</v>
      </c>
      <c r="X37" s="71">
        <f t="shared" si="4"/>
        <v>6300</v>
      </c>
      <c r="Y37" s="71">
        <f t="shared" si="5"/>
        <v>6300</v>
      </c>
    </row>
    <row r="38" spans="1:26" x14ac:dyDescent="0.35">
      <c r="A38" t="s">
        <v>393</v>
      </c>
      <c r="B38" t="s">
        <v>379</v>
      </c>
      <c r="C38" t="s">
        <v>380</v>
      </c>
      <c r="D38" t="s">
        <v>355</v>
      </c>
      <c r="E38" s="1" t="s">
        <v>52</v>
      </c>
      <c r="F38" s="1" t="s">
        <v>53</v>
      </c>
      <c r="H38" s="1" t="s">
        <v>356</v>
      </c>
      <c r="I38" s="2241">
        <v>5</v>
      </c>
      <c r="J38" s="2241"/>
      <c r="K38" s="1" t="s">
        <v>359</v>
      </c>
      <c r="M38" s="1">
        <v>3</v>
      </c>
      <c r="N38" s="1">
        <v>6</v>
      </c>
      <c r="O38" s="1">
        <v>1</v>
      </c>
      <c r="P38" s="1" t="s">
        <v>51</v>
      </c>
      <c r="Q38" s="1">
        <v>1</v>
      </c>
      <c r="U38" s="1">
        <v>1</v>
      </c>
      <c r="V38" s="72">
        <v>7500</v>
      </c>
      <c r="W38" s="1">
        <v>0.1</v>
      </c>
      <c r="X38" s="71">
        <f t="shared" si="4"/>
        <v>6750</v>
      </c>
      <c r="Y38" s="71">
        <f t="shared" si="5"/>
        <v>6750</v>
      </c>
    </row>
    <row r="39" spans="1:26" x14ac:dyDescent="0.35">
      <c r="A39" t="s">
        <v>393</v>
      </c>
      <c r="B39" t="s">
        <v>379</v>
      </c>
      <c r="C39" t="s">
        <v>380</v>
      </c>
      <c r="D39" t="s">
        <v>355</v>
      </c>
      <c r="E39" s="1" t="s">
        <v>52</v>
      </c>
      <c r="F39" s="1" t="s">
        <v>54</v>
      </c>
      <c r="H39" s="1" t="s">
        <v>356</v>
      </c>
      <c r="I39" s="2241">
        <v>1</v>
      </c>
      <c r="J39" s="2241"/>
      <c r="K39" s="1" t="s">
        <v>359</v>
      </c>
      <c r="M39" s="1">
        <v>10</v>
      </c>
      <c r="N39" s="1">
        <v>20</v>
      </c>
      <c r="O39" s="1">
        <v>18</v>
      </c>
      <c r="P39" s="1" t="s">
        <v>51</v>
      </c>
      <c r="Q39" s="1">
        <v>18</v>
      </c>
      <c r="U39" s="1">
        <v>1</v>
      </c>
      <c r="V39" s="72">
        <v>2650</v>
      </c>
      <c r="W39" s="1">
        <v>0.1</v>
      </c>
      <c r="X39" s="71">
        <f t="shared" si="4"/>
        <v>2385</v>
      </c>
      <c r="Y39" s="71">
        <f t="shared" si="5"/>
        <v>42930</v>
      </c>
    </row>
    <row r="40" spans="1:26" x14ac:dyDescent="0.35">
      <c r="A40" t="s">
        <v>393</v>
      </c>
      <c r="B40" t="s">
        <v>379</v>
      </c>
      <c r="C40" t="s">
        <v>380</v>
      </c>
      <c r="D40" t="s">
        <v>355</v>
      </c>
      <c r="E40" s="1" t="s">
        <v>55</v>
      </c>
      <c r="F40" s="1" t="s">
        <v>48</v>
      </c>
      <c r="H40" s="1" t="s">
        <v>356</v>
      </c>
      <c r="I40" s="2241">
        <v>2</v>
      </c>
      <c r="J40" s="2241"/>
      <c r="L40" s="1" t="s">
        <v>359</v>
      </c>
      <c r="M40" s="1">
        <v>4</v>
      </c>
      <c r="N40" s="1">
        <v>8</v>
      </c>
      <c r="O40" s="1">
        <v>1</v>
      </c>
      <c r="P40" s="1" t="s">
        <v>51</v>
      </c>
      <c r="Q40" s="1">
        <v>1</v>
      </c>
      <c r="U40" s="1">
        <v>1</v>
      </c>
      <c r="V40" s="72">
        <v>5593</v>
      </c>
      <c r="W40" s="1">
        <v>0.25</v>
      </c>
      <c r="X40" s="71">
        <f t="shared" si="4"/>
        <v>4194.75</v>
      </c>
      <c r="Y40" s="71">
        <f t="shared" si="5"/>
        <v>4194.75</v>
      </c>
    </row>
    <row r="41" spans="1:26" x14ac:dyDescent="0.35">
      <c r="A41" t="s">
        <v>393</v>
      </c>
      <c r="B41" t="s">
        <v>379</v>
      </c>
      <c r="C41" t="s">
        <v>380</v>
      </c>
      <c r="D41" t="s">
        <v>355</v>
      </c>
      <c r="E41" s="1" t="s">
        <v>55</v>
      </c>
      <c r="F41" s="1" t="s">
        <v>53</v>
      </c>
      <c r="H41" s="1" t="s">
        <v>356</v>
      </c>
      <c r="I41" s="2241">
        <v>5</v>
      </c>
      <c r="J41" s="2241"/>
      <c r="K41" s="1" t="s">
        <v>359</v>
      </c>
      <c r="M41" s="1">
        <v>3</v>
      </c>
      <c r="N41" s="1">
        <v>6</v>
      </c>
      <c r="O41" s="1">
        <v>2</v>
      </c>
      <c r="P41" s="1" t="s">
        <v>51</v>
      </c>
      <c r="Q41" s="1">
        <v>2</v>
      </c>
      <c r="U41" s="1">
        <v>1</v>
      </c>
      <c r="V41" s="72">
        <f>(10000+6680)/2</f>
        <v>8340</v>
      </c>
      <c r="W41" s="1">
        <v>0.3</v>
      </c>
      <c r="X41" s="71">
        <f t="shared" si="4"/>
        <v>5838</v>
      </c>
      <c r="Y41" s="71">
        <f t="shared" si="5"/>
        <v>11676</v>
      </c>
    </row>
    <row r="42" spans="1:26" x14ac:dyDescent="0.35">
      <c r="A42" t="s">
        <v>393</v>
      </c>
      <c r="B42" t="s">
        <v>379</v>
      </c>
      <c r="C42" t="s">
        <v>380</v>
      </c>
      <c r="D42" t="s">
        <v>355</v>
      </c>
      <c r="E42" s="1" t="s">
        <v>55</v>
      </c>
      <c r="F42" s="1" t="s">
        <v>56</v>
      </c>
      <c r="H42" s="1" t="s">
        <v>356</v>
      </c>
      <c r="I42" s="2241">
        <v>4</v>
      </c>
      <c r="J42" s="2241"/>
      <c r="K42" s="1" t="s">
        <v>359</v>
      </c>
      <c r="M42" s="1">
        <v>1</v>
      </c>
      <c r="N42" s="1">
        <v>3</v>
      </c>
      <c r="O42" s="1">
        <v>3</v>
      </c>
      <c r="P42" s="1" t="s">
        <v>51</v>
      </c>
      <c r="Q42" s="1">
        <v>3</v>
      </c>
      <c r="U42" s="1">
        <v>1</v>
      </c>
      <c r="V42" s="72">
        <f>(13400+28000+16000)/3</f>
        <v>19133.333333333332</v>
      </c>
      <c r="W42" s="1">
        <v>0.25</v>
      </c>
      <c r="X42" s="71">
        <f t="shared" si="4"/>
        <v>14350</v>
      </c>
      <c r="Y42" s="71">
        <f t="shared" si="5"/>
        <v>43050</v>
      </c>
    </row>
    <row r="43" spans="1:26" x14ac:dyDescent="0.35">
      <c r="A43" t="s">
        <v>393</v>
      </c>
      <c r="B43" t="s">
        <v>379</v>
      </c>
      <c r="C43" t="s">
        <v>380</v>
      </c>
      <c r="D43" t="s">
        <v>355</v>
      </c>
      <c r="E43" s="1" t="s">
        <v>57</v>
      </c>
      <c r="F43" s="1" t="s">
        <v>48</v>
      </c>
      <c r="H43" s="1" t="s">
        <v>356</v>
      </c>
      <c r="I43" s="2241">
        <v>2</v>
      </c>
      <c r="J43" s="2241"/>
      <c r="L43" s="1" t="s">
        <v>359</v>
      </c>
      <c r="M43" s="1">
        <v>4</v>
      </c>
      <c r="N43" s="1">
        <v>8</v>
      </c>
      <c r="O43" s="1">
        <v>1</v>
      </c>
      <c r="P43" s="1" t="s">
        <v>51</v>
      </c>
      <c r="Q43" s="1">
        <v>1</v>
      </c>
      <c r="U43" s="1">
        <v>1</v>
      </c>
      <c r="V43" s="72">
        <v>2362</v>
      </c>
      <c r="W43" s="1">
        <v>0.2</v>
      </c>
      <c r="X43" s="71">
        <f t="shared" si="4"/>
        <v>1889.6000000000001</v>
      </c>
      <c r="Y43" s="71">
        <f t="shared" si="5"/>
        <v>1889.6000000000001</v>
      </c>
    </row>
    <row r="44" spans="1:26" x14ac:dyDescent="0.35">
      <c r="A44" t="s">
        <v>393</v>
      </c>
      <c r="B44" t="s">
        <v>379</v>
      </c>
      <c r="C44" t="s">
        <v>380</v>
      </c>
      <c r="D44" t="s">
        <v>355</v>
      </c>
      <c r="E44" s="1" t="s">
        <v>57</v>
      </c>
      <c r="F44" s="1" t="s">
        <v>54</v>
      </c>
      <c r="H44" s="1" t="s">
        <v>356</v>
      </c>
      <c r="I44" s="2241">
        <v>1</v>
      </c>
      <c r="J44" s="2241"/>
      <c r="K44" s="1" t="s">
        <v>359</v>
      </c>
      <c r="M44" s="1">
        <v>10</v>
      </c>
      <c r="N44" s="1">
        <v>20</v>
      </c>
      <c r="O44" s="1">
        <v>18</v>
      </c>
      <c r="P44" s="1" t="s">
        <v>51</v>
      </c>
      <c r="Q44" s="1">
        <v>18</v>
      </c>
      <c r="U44" s="1">
        <v>1</v>
      </c>
      <c r="V44" s="72">
        <v>2650</v>
      </c>
      <c r="W44" s="1">
        <v>0.2</v>
      </c>
      <c r="X44" s="71">
        <f t="shared" si="4"/>
        <v>2120</v>
      </c>
      <c r="Y44" s="71">
        <f t="shared" si="5"/>
        <v>38160</v>
      </c>
    </row>
    <row r="45" spans="1:26" x14ac:dyDescent="0.35">
      <c r="A45" t="s">
        <v>393</v>
      </c>
      <c r="B45" t="s">
        <v>379</v>
      </c>
      <c r="C45" t="s">
        <v>380</v>
      </c>
      <c r="D45" t="s">
        <v>355</v>
      </c>
      <c r="E45" s="1" t="s">
        <v>58</v>
      </c>
      <c r="F45" s="1" t="s">
        <v>59</v>
      </c>
      <c r="H45" s="1" t="s">
        <v>356</v>
      </c>
      <c r="I45" s="2241">
        <v>6</v>
      </c>
      <c r="J45" s="2241"/>
      <c r="K45" s="1" t="s">
        <v>359</v>
      </c>
      <c r="M45" s="1">
        <v>5</v>
      </c>
      <c r="N45" s="1">
        <v>20</v>
      </c>
      <c r="O45" s="1">
        <v>4</v>
      </c>
      <c r="P45" s="1" t="s">
        <v>60</v>
      </c>
      <c r="Q45" s="1">
        <v>5</v>
      </c>
      <c r="S45" s="1">
        <v>5</v>
      </c>
      <c r="U45" s="1">
        <v>2</v>
      </c>
      <c r="V45" s="72">
        <f>265*8</f>
        <v>2120</v>
      </c>
      <c r="W45" s="1">
        <v>0.4</v>
      </c>
      <c r="X45" s="71">
        <f t="shared" si="4"/>
        <v>1272</v>
      </c>
      <c r="Y45" s="71">
        <f t="shared" si="5"/>
        <v>10176</v>
      </c>
    </row>
    <row r="46" spans="1:26" x14ac:dyDescent="0.35">
      <c r="A46" t="s">
        <v>393</v>
      </c>
      <c r="B46" t="s">
        <v>379</v>
      </c>
      <c r="C46" t="s">
        <v>380</v>
      </c>
      <c r="D46" t="s">
        <v>355</v>
      </c>
      <c r="E46" s="1" t="s">
        <v>61</v>
      </c>
      <c r="F46" s="1" t="s">
        <v>48</v>
      </c>
      <c r="H46" s="1" t="s">
        <v>356</v>
      </c>
      <c r="I46" s="2241">
        <v>2</v>
      </c>
      <c r="J46" s="2241"/>
      <c r="L46" s="1" t="s">
        <v>359</v>
      </c>
      <c r="M46" s="1">
        <v>4</v>
      </c>
      <c r="N46" s="1">
        <v>8</v>
      </c>
      <c r="O46" s="1">
        <v>1</v>
      </c>
      <c r="P46" s="1" t="s">
        <v>51</v>
      </c>
      <c r="Q46" s="1">
        <v>1</v>
      </c>
      <c r="U46" s="1">
        <v>1</v>
      </c>
      <c r="V46" s="72">
        <v>7920</v>
      </c>
      <c r="W46" s="1">
        <v>0.25</v>
      </c>
      <c r="X46" s="71">
        <f t="shared" si="4"/>
        <v>5940</v>
      </c>
      <c r="Y46" s="71">
        <f t="shared" si="5"/>
        <v>5940</v>
      </c>
    </row>
    <row r="47" spans="1:26" x14ac:dyDescent="0.35">
      <c r="A47" t="s">
        <v>393</v>
      </c>
      <c r="B47" t="s">
        <v>379</v>
      </c>
      <c r="C47" t="s">
        <v>380</v>
      </c>
      <c r="D47" t="s">
        <v>355</v>
      </c>
      <c r="E47" s="1" t="s">
        <v>62</v>
      </c>
      <c r="F47" s="1" t="s">
        <v>48</v>
      </c>
      <c r="H47" s="1" t="s">
        <v>356</v>
      </c>
      <c r="I47" s="2241">
        <v>2</v>
      </c>
      <c r="J47" s="2241"/>
      <c r="L47" s="1" t="s">
        <v>359</v>
      </c>
      <c r="M47" s="1">
        <v>4</v>
      </c>
      <c r="N47" s="1">
        <v>8</v>
      </c>
      <c r="O47" s="1">
        <v>1</v>
      </c>
      <c r="P47" s="1" t="s">
        <v>51</v>
      </c>
      <c r="Q47" s="1">
        <v>1</v>
      </c>
      <c r="U47" s="1">
        <v>1</v>
      </c>
      <c r="V47" s="72">
        <v>18500</v>
      </c>
      <c r="W47" s="1">
        <v>0.6</v>
      </c>
      <c r="X47" s="71">
        <f t="shared" si="4"/>
        <v>7400</v>
      </c>
      <c r="Y47" s="71">
        <f t="shared" si="5"/>
        <v>7400</v>
      </c>
    </row>
    <row r="48" spans="1:26" x14ac:dyDescent="0.35">
      <c r="A48" t="s">
        <v>393</v>
      </c>
      <c r="B48" t="s">
        <v>379</v>
      </c>
      <c r="C48" t="s">
        <v>380</v>
      </c>
      <c r="D48" t="s">
        <v>355</v>
      </c>
      <c r="E48" s="1" t="s">
        <v>62</v>
      </c>
      <c r="F48" s="1" t="s">
        <v>53</v>
      </c>
      <c r="H48" s="1" t="s">
        <v>356</v>
      </c>
      <c r="I48" s="2241">
        <v>5</v>
      </c>
      <c r="J48" s="2241"/>
      <c r="K48" s="1" t="s">
        <v>359</v>
      </c>
      <c r="M48" s="1">
        <v>3</v>
      </c>
      <c r="N48" s="1">
        <v>6</v>
      </c>
      <c r="O48" s="1">
        <v>1</v>
      </c>
      <c r="P48" s="1" t="s">
        <v>51</v>
      </c>
      <c r="Q48" s="1">
        <v>1</v>
      </c>
      <c r="U48" s="1">
        <v>1</v>
      </c>
      <c r="V48" s="72">
        <v>20500</v>
      </c>
      <c r="W48" s="1">
        <v>0.57999999999999996</v>
      </c>
      <c r="X48" s="71">
        <f t="shared" si="4"/>
        <v>8610</v>
      </c>
      <c r="Y48" s="71">
        <f t="shared" si="5"/>
        <v>8610</v>
      </c>
    </row>
    <row r="49" spans="1:26" x14ac:dyDescent="0.35">
      <c r="A49" t="s">
        <v>393</v>
      </c>
      <c r="B49" t="s">
        <v>379</v>
      </c>
      <c r="C49" t="s">
        <v>380</v>
      </c>
      <c r="D49" t="s">
        <v>355</v>
      </c>
      <c r="E49" s="1" t="s">
        <v>63</v>
      </c>
      <c r="F49" s="1" t="s">
        <v>48</v>
      </c>
      <c r="H49" s="1" t="s">
        <v>356</v>
      </c>
      <c r="I49" s="2241">
        <v>2</v>
      </c>
      <c r="J49" s="2241"/>
      <c r="L49" s="1" t="s">
        <v>359</v>
      </c>
      <c r="M49" s="1">
        <v>4</v>
      </c>
      <c r="N49" s="1">
        <v>8</v>
      </c>
      <c r="O49" s="1">
        <v>1</v>
      </c>
      <c r="P49" s="1" t="s">
        <v>51</v>
      </c>
      <c r="Q49" s="1">
        <v>1</v>
      </c>
      <c r="U49" s="1">
        <v>1</v>
      </c>
      <c r="V49" s="72">
        <v>8125</v>
      </c>
      <c r="W49" s="1">
        <v>0.15</v>
      </c>
      <c r="X49" s="71">
        <f t="shared" si="4"/>
        <v>6906.25</v>
      </c>
      <c r="Y49" s="71">
        <f t="shared" si="5"/>
        <v>6906.25</v>
      </c>
    </row>
    <row r="50" spans="1:26" x14ac:dyDescent="0.35">
      <c r="A50" t="s">
        <v>393</v>
      </c>
      <c r="B50" t="s">
        <v>379</v>
      </c>
      <c r="C50" t="s">
        <v>380</v>
      </c>
      <c r="D50" t="s">
        <v>355</v>
      </c>
      <c r="E50" s="1" t="s">
        <v>63</v>
      </c>
      <c r="F50" s="1" t="s">
        <v>64</v>
      </c>
      <c r="H50" s="1" t="s">
        <v>356</v>
      </c>
      <c r="I50" s="2241">
        <v>3</v>
      </c>
      <c r="J50" s="2241"/>
      <c r="K50" s="1" t="s">
        <v>359</v>
      </c>
      <c r="M50" s="1">
        <v>1</v>
      </c>
      <c r="N50" s="1">
        <v>3</v>
      </c>
      <c r="O50" s="1">
        <v>1</v>
      </c>
      <c r="P50" s="1" t="s">
        <v>51</v>
      </c>
      <c r="Q50" s="1">
        <v>1</v>
      </c>
      <c r="U50" s="1">
        <v>1</v>
      </c>
      <c r="V50" s="72">
        <v>73000</v>
      </c>
      <c r="W50" s="1">
        <v>0</v>
      </c>
      <c r="X50" s="71">
        <f t="shared" si="4"/>
        <v>73000</v>
      </c>
      <c r="Y50" s="71">
        <f t="shared" si="5"/>
        <v>73000</v>
      </c>
    </row>
    <row r="51" spans="1:26" x14ac:dyDescent="0.35">
      <c r="I51" s="2241"/>
      <c r="J51" s="2241"/>
      <c r="O51" s="2"/>
    </row>
    <row r="52" spans="1:26" x14ac:dyDescent="0.35">
      <c r="A52" t="s">
        <v>394</v>
      </c>
      <c r="B52" t="s">
        <v>379</v>
      </c>
      <c r="C52" t="s">
        <v>380</v>
      </c>
      <c r="D52" t="s">
        <v>355</v>
      </c>
      <c r="E52" s="1" t="s">
        <v>50</v>
      </c>
      <c r="F52" s="1" t="s">
        <v>48</v>
      </c>
      <c r="H52" s="1" t="s">
        <v>356</v>
      </c>
      <c r="I52" s="2241">
        <v>1</v>
      </c>
      <c r="J52" s="2241"/>
      <c r="L52" s="1" t="s">
        <v>359</v>
      </c>
      <c r="M52" s="1">
        <v>4</v>
      </c>
      <c r="N52" s="1">
        <v>8</v>
      </c>
      <c r="O52" s="1">
        <v>1</v>
      </c>
      <c r="P52" s="1" t="s">
        <v>51</v>
      </c>
      <c r="Q52" s="1">
        <v>1</v>
      </c>
      <c r="U52" s="1">
        <v>1</v>
      </c>
      <c r="V52" s="72">
        <v>27024.15</v>
      </c>
      <c r="W52" s="1">
        <v>0.75</v>
      </c>
      <c r="X52" s="71">
        <f t="shared" ref="X52:X57" si="6">V52*(1-W52)</f>
        <v>6756.0375000000004</v>
      </c>
      <c r="Y52" s="71">
        <f t="shared" ref="Y52:Y57" si="7">X52*U52*O52</f>
        <v>6756.0375000000004</v>
      </c>
      <c r="Z52" s="6"/>
    </row>
    <row r="53" spans="1:26" x14ac:dyDescent="0.35">
      <c r="A53" t="s">
        <v>394</v>
      </c>
      <c r="B53" t="s">
        <v>379</v>
      </c>
      <c r="C53" t="s">
        <v>380</v>
      </c>
      <c r="D53" t="s">
        <v>355</v>
      </c>
      <c r="E53" s="1" t="s">
        <v>52</v>
      </c>
      <c r="F53" s="1" t="s">
        <v>48</v>
      </c>
      <c r="H53" s="1" t="s">
        <v>356</v>
      </c>
      <c r="I53" s="2241">
        <v>1</v>
      </c>
      <c r="J53" s="2241"/>
      <c r="L53" s="1" t="s">
        <v>359</v>
      </c>
      <c r="M53" s="1">
        <v>4</v>
      </c>
      <c r="N53" s="1">
        <v>8</v>
      </c>
      <c r="O53" s="1">
        <v>1</v>
      </c>
      <c r="P53" s="1" t="s">
        <v>51</v>
      </c>
      <c r="Q53" s="1">
        <v>1</v>
      </c>
      <c r="U53" s="1">
        <v>1</v>
      </c>
      <c r="V53" s="72">
        <v>7000</v>
      </c>
      <c r="W53" s="1">
        <v>0.1</v>
      </c>
      <c r="X53" s="71">
        <f t="shared" si="6"/>
        <v>6300</v>
      </c>
      <c r="Y53" s="71">
        <f t="shared" si="7"/>
        <v>6300</v>
      </c>
      <c r="Z53" s="6"/>
    </row>
    <row r="54" spans="1:26" x14ac:dyDescent="0.35">
      <c r="A54" t="s">
        <v>394</v>
      </c>
      <c r="B54" t="s">
        <v>379</v>
      </c>
      <c r="C54" t="s">
        <v>380</v>
      </c>
      <c r="D54" t="s">
        <v>355</v>
      </c>
      <c r="E54" s="1" t="s">
        <v>52</v>
      </c>
      <c r="F54" s="1" t="s">
        <v>53</v>
      </c>
      <c r="H54" s="1" t="s">
        <v>356</v>
      </c>
      <c r="I54" s="2241"/>
      <c r="J54" s="2241"/>
      <c r="K54" s="1" t="s">
        <v>359</v>
      </c>
      <c r="M54" s="1">
        <v>3</v>
      </c>
      <c r="N54" s="1">
        <v>6</v>
      </c>
      <c r="O54" s="1">
        <v>1</v>
      </c>
      <c r="P54" s="1" t="s">
        <v>51</v>
      </c>
      <c r="Q54" s="1">
        <v>1</v>
      </c>
      <c r="U54" s="1">
        <v>1</v>
      </c>
      <c r="V54" s="72">
        <v>7500</v>
      </c>
      <c r="W54" s="1">
        <v>0.1</v>
      </c>
      <c r="X54" s="71">
        <f t="shared" si="6"/>
        <v>6750</v>
      </c>
      <c r="Y54" s="71">
        <f t="shared" si="7"/>
        <v>6750</v>
      </c>
      <c r="Z54" s="6"/>
    </row>
    <row r="55" spans="1:26" x14ac:dyDescent="0.35">
      <c r="A55" t="s">
        <v>394</v>
      </c>
      <c r="B55" t="s">
        <v>379</v>
      </c>
      <c r="C55" t="s">
        <v>380</v>
      </c>
      <c r="D55" t="s">
        <v>355</v>
      </c>
      <c r="E55" s="1" t="s">
        <v>52</v>
      </c>
      <c r="F55" s="1" t="s">
        <v>54</v>
      </c>
      <c r="H55" s="1" t="s">
        <v>356</v>
      </c>
      <c r="I55" s="2241">
        <v>2</v>
      </c>
      <c r="J55" s="2241"/>
      <c r="K55" s="1" t="s">
        <v>359</v>
      </c>
      <c r="M55" s="1">
        <v>10</v>
      </c>
      <c r="N55" s="1">
        <v>20</v>
      </c>
      <c r="O55" s="1">
        <v>18</v>
      </c>
      <c r="P55" s="1" t="s">
        <v>51</v>
      </c>
      <c r="Q55" s="1">
        <v>18</v>
      </c>
      <c r="U55" s="1">
        <v>1</v>
      </c>
      <c r="V55" s="72">
        <v>2650</v>
      </c>
      <c r="W55" s="1">
        <v>0.1</v>
      </c>
      <c r="X55" s="71">
        <f t="shared" si="6"/>
        <v>2385</v>
      </c>
      <c r="Y55" s="71">
        <f t="shared" si="7"/>
        <v>42930</v>
      </c>
      <c r="Z55" s="6"/>
    </row>
    <row r="56" spans="1:26" x14ac:dyDescent="0.35">
      <c r="A56" t="s">
        <v>394</v>
      </c>
      <c r="B56" t="s">
        <v>379</v>
      </c>
      <c r="C56" t="s">
        <v>380</v>
      </c>
      <c r="D56" t="s">
        <v>355</v>
      </c>
      <c r="E56" s="1" t="s">
        <v>55</v>
      </c>
      <c r="F56" s="1" t="s">
        <v>48</v>
      </c>
      <c r="H56" s="1" t="s">
        <v>356</v>
      </c>
      <c r="I56" s="2241">
        <v>1</v>
      </c>
      <c r="J56" s="2241"/>
      <c r="L56" s="1" t="s">
        <v>359</v>
      </c>
      <c r="M56" s="1">
        <v>4</v>
      </c>
      <c r="N56" s="1">
        <v>8</v>
      </c>
      <c r="O56" s="1">
        <v>1</v>
      </c>
      <c r="P56" s="1" t="s">
        <v>51</v>
      </c>
      <c r="Q56" s="1">
        <v>1</v>
      </c>
      <c r="U56" s="1">
        <v>1</v>
      </c>
      <c r="V56" s="72">
        <v>5593</v>
      </c>
      <c r="W56" s="1">
        <v>0.25</v>
      </c>
      <c r="X56" s="71">
        <f t="shared" si="6"/>
        <v>4194.75</v>
      </c>
      <c r="Y56" s="71">
        <f t="shared" si="7"/>
        <v>4194.75</v>
      </c>
      <c r="Z56" s="6"/>
    </row>
    <row r="57" spans="1:26" x14ac:dyDescent="0.35">
      <c r="A57" t="s">
        <v>394</v>
      </c>
      <c r="B57" t="s">
        <v>379</v>
      </c>
      <c r="C57" t="s">
        <v>380</v>
      </c>
      <c r="D57" t="s">
        <v>355</v>
      </c>
      <c r="E57" s="1" t="s">
        <v>55</v>
      </c>
      <c r="F57" s="1" t="s">
        <v>53</v>
      </c>
      <c r="H57" s="1" t="s">
        <v>356</v>
      </c>
      <c r="I57" s="2241">
        <v>5</v>
      </c>
      <c r="J57" s="2241"/>
      <c r="K57" s="1" t="s">
        <v>359</v>
      </c>
      <c r="M57" s="1">
        <v>3</v>
      </c>
      <c r="N57" s="1">
        <v>6</v>
      </c>
      <c r="O57" s="1">
        <v>2</v>
      </c>
      <c r="P57" s="1" t="s">
        <v>51</v>
      </c>
      <c r="Q57" s="1">
        <v>2</v>
      </c>
      <c r="U57" s="1">
        <v>1</v>
      </c>
      <c r="V57" s="72">
        <f>(10000+6680)/2</f>
        <v>8340</v>
      </c>
      <c r="W57" s="1">
        <v>0.3</v>
      </c>
      <c r="X57" s="71">
        <f t="shared" si="6"/>
        <v>5838</v>
      </c>
      <c r="Y57" s="71">
        <f t="shared" si="7"/>
        <v>11676</v>
      </c>
      <c r="Z57" s="6"/>
    </row>
    <row r="58" spans="1:26" x14ac:dyDescent="0.35">
      <c r="A58" t="s">
        <v>394</v>
      </c>
      <c r="B58" t="s">
        <v>379</v>
      </c>
      <c r="C58" t="s">
        <v>380</v>
      </c>
      <c r="D58" t="s">
        <v>355</v>
      </c>
      <c r="E58" s="1" t="s">
        <v>57</v>
      </c>
      <c r="F58" s="1" t="s">
        <v>48</v>
      </c>
      <c r="H58" s="1" t="s">
        <v>356</v>
      </c>
      <c r="I58" s="2241">
        <v>1</v>
      </c>
      <c r="J58" s="2241"/>
      <c r="L58" s="1" t="s">
        <v>359</v>
      </c>
      <c r="M58" s="1">
        <v>4</v>
      </c>
      <c r="N58" s="1">
        <v>8</v>
      </c>
      <c r="O58" s="1">
        <v>1</v>
      </c>
      <c r="P58" s="1" t="s">
        <v>51</v>
      </c>
      <c r="Q58" s="1">
        <v>1</v>
      </c>
      <c r="U58" s="1">
        <v>1</v>
      </c>
      <c r="V58" s="72">
        <v>2362</v>
      </c>
      <c r="W58" s="1">
        <v>0.2</v>
      </c>
      <c r="X58" s="71">
        <f t="shared" ref="X58:X64" si="8">V58*(1-W58)</f>
        <v>1889.6000000000001</v>
      </c>
      <c r="Y58" s="71">
        <f t="shared" ref="Y58:Y66" si="9">X58*U58*O58</f>
        <v>1889.6000000000001</v>
      </c>
      <c r="Z58" s="6"/>
    </row>
    <row r="59" spans="1:26" x14ac:dyDescent="0.35">
      <c r="A59" t="s">
        <v>394</v>
      </c>
      <c r="B59" t="s">
        <v>379</v>
      </c>
      <c r="C59" t="s">
        <v>380</v>
      </c>
      <c r="D59" t="s">
        <v>355</v>
      </c>
      <c r="E59" s="1" t="s">
        <v>57</v>
      </c>
      <c r="F59" s="1" t="s">
        <v>54</v>
      </c>
      <c r="H59" s="1" t="s">
        <v>356</v>
      </c>
      <c r="I59" s="2241">
        <v>2</v>
      </c>
      <c r="J59" s="2241"/>
      <c r="K59" s="1" t="s">
        <v>359</v>
      </c>
      <c r="M59" s="1">
        <v>10</v>
      </c>
      <c r="N59" s="1">
        <v>20</v>
      </c>
      <c r="O59" s="1">
        <v>18</v>
      </c>
      <c r="P59" s="1" t="s">
        <v>51</v>
      </c>
      <c r="Q59" s="1">
        <v>18</v>
      </c>
      <c r="U59" s="1">
        <v>1</v>
      </c>
      <c r="V59" s="72">
        <v>2650</v>
      </c>
      <c r="W59" s="1">
        <v>0.2</v>
      </c>
      <c r="X59" s="71">
        <f t="shared" si="8"/>
        <v>2120</v>
      </c>
      <c r="Y59" s="71">
        <f t="shared" si="9"/>
        <v>38160</v>
      </c>
      <c r="Z59" s="6"/>
    </row>
    <row r="60" spans="1:26" x14ac:dyDescent="0.35">
      <c r="A60" t="s">
        <v>394</v>
      </c>
      <c r="B60" t="s">
        <v>379</v>
      </c>
      <c r="C60" t="s">
        <v>380</v>
      </c>
      <c r="D60" t="s">
        <v>355</v>
      </c>
      <c r="E60" s="1" t="s">
        <v>58</v>
      </c>
      <c r="F60" s="1" t="s">
        <v>59</v>
      </c>
      <c r="H60" s="1" t="s">
        <v>356</v>
      </c>
      <c r="I60" s="2241">
        <v>3</v>
      </c>
      <c r="J60" s="2241"/>
      <c r="K60" s="1" t="s">
        <v>359</v>
      </c>
      <c r="M60" s="1">
        <v>5</v>
      </c>
      <c r="N60" s="1">
        <v>20</v>
      </c>
      <c r="O60" s="1">
        <v>4</v>
      </c>
      <c r="P60" s="1" t="s">
        <v>60</v>
      </c>
      <c r="Q60" s="1">
        <v>5</v>
      </c>
      <c r="S60" s="1">
        <v>5</v>
      </c>
      <c r="U60" s="1">
        <v>2</v>
      </c>
      <c r="V60" s="72">
        <f>265*8</f>
        <v>2120</v>
      </c>
      <c r="W60" s="1">
        <v>0.4</v>
      </c>
      <c r="X60" s="71">
        <f t="shared" si="8"/>
        <v>1272</v>
      </c>
      <c r="Y60" s="71">
        <f t="shared" si="9"/>
        <v>10176</v>
      </c>
      <c r="Z60" s="6"/>
    </row>
    <row r="61" spans="1:26" x14ac:dyDescent="0.35">
      <c r="A61" t="s">
        <v>394</v>
      </c>
      <c r="B61" t="s">
        <v>379</v>
      </c>
      <c r="C61" t="s">
        <v>380</v>
      </c>
      <c r="D61" t="s">
        <v>355</v>
      </c>
      <c r="E61" s="1" t="s">
        <v>61</v>
      </c>
      <c r="F61" s="1" t="s">
        <v>48</v>
      </c>
      <c r="H61" s="1" t="s">
        <v>356</v>
      </c>
      <c r="I61" s="2241">
        <v>1</v>
      </c>
      <c r="J61" s="2241"/>
      <c r="L61" s="1" t="s">
        <v>359</v>
      </c>
      <c r="M61" s="1">
        <v>4</v>
      </c>
      <c r="N61" s="1">
        <v>8</v>
      </c>
      <c r="O61" s="1">
        <v>1</v>
      </c>
      <c r="P61" s="1" t="s">
        <v>51</v>
      </c>
      <c r="Q61" s="1">
        <v>1</v>
      </c>
      <c r="U61" s="1">
        <v>1</v>
      </c>
      <c r="V61" s="72">
        <v>7920</v>
      </c>
      <c r="W61" s="1">
        <v>0.25</v>
      </c>
      <c r="X61" s="71">
        <f t="shared" si="8"/>
        <v>5940</v>
      </c>
      <c r="Y61" s="71">
        <f t="shared" si="9"/>
        <v>5940</v>
      </c>
      <c r="Z61" s="6"/>
    </row>
    <row r="62" spans="1:26" x14ac:dyDescent="0.35">
      <c r="A62" t="s">
        <v>394</v>
      </c>
      <c r="B62" t="s">
        <v>379</v>
      </c>
      <c r="C62" t="s">
        <v>380</v>
      </c>
      <c r="D62" t="s">
        <v>355</v>
      </c>
      <c r="E62" s="1" t="s">
        <v>62</v>
      </c>
      <c r="F62" s="1" t="s">
        <v>48</v>
      </c>
      <c r="H62" s="1" t="s">
        <v>356</v>
      </c>
      <c r="I62" s="2241">
        <v>1</v>
      </c>
      <c r="J62" s="2241"/>
      <c r="L62" s="1" t="s">
        <v>359</v>
      </c>
      <c r="M62" s="1">
        <v>4</v>
      </c>
      <c r="N62" s="1">
        <v>8</v>
      </c>
      <c r="O62" s="1">
        <v>1</v>
      </c>
      <c r="P62" s="1" t="s">
        <v>51</v>
      </c>
      <c r="Q62" s="1">
        <v>1</v>
      </c>
      <c r="U62" s="1">
        <v>1</v>
      </c>
      <c r="V62" s="72">
        <v>18500</v>
      </c>
      <c r="W62" s="1">
        <v>0.6</v>
      </c>
      <c r="X62" s="71">
        <f t="shared" si="8"/>
        <v>7400</v>
      </c>
      <c r="Y62" s="71">
        <f t="shared" si="9"/>
        <v>7400</v>
      </c>
      <c r="Z62" s="6"/>
    </row>
    <row r="63" spans="1:26" x14ac:dyDescent="0.35">
      <c r="A63" t="s">
        <v>394</v>
      </c>
      <c r="B63" t="s">
        <v>379</v>
      </c>
      <c r="C63" t="s">
        <v>380</v>
      </c>
      <c r="D63" t="s">
        <v>355</v>
      </c>
      <c r="E63" s="1" t="s">
        <v>62</v>
      </c>
      <c r="F63" s="1" t="s">
        <v>53</v>
      </c>
      <c r="H63" s="1" t="s">
        <v>356</v>
      </c>
      <c r="I63" s="2241">
        <v>5</v>
      </c>
      <c r="J63" s="2241"/>
      <c r="K63" s="1" t="s">
        <v>359</v>
      </c>
      <c r="M63" s="1">
        <v>3</v>
      </c>
      <c r="N63" s="1">
        <v>6</v>
      </c>
      <c r="O63" s="1">
        <v>1</v>
      </c>
      <c r="P63" s="1" t="s">
        <v>51</v>
      </c>
      <c r="Q63" s="1">
        <v>1</v>
      </c>
      <c r="U63" s="1">
        <v>1</v>
      </c>
      <c r="V63" s="72">
        <v>20500</v>
      </c>
      <c r="W63" s="1">
        <v>0.57999999999999996</v>
      </c>
      <c r="X63" s="71">
        <f t="shared" si="8"/>
        <v>8610</v>
      </c>
      <c r="Y63" s="71">
        <f t="shared" si="9"/>
        <v>8610</v>
      </c>
      <c r="Z63" s="6"/>
    </row>
    <row r="64" spans="1:26" x14ac:dyDescent="0.35">
      <c r="A64" t="s">
        <v>394</v>
      </c>
      <c r="B64" t="s">
        <v>379</v>
      </c>
      <c r="C64" t="s">
        <v>380</v>
      </c>
      <c r="D64" t="s">
        <v>355</v>
      </c>
      <c r="E64" s="1" t="s">
        <v>63</v>
      </c>
      <c r="F64" s="1" t="s">
        <v>48</v>
      </c>
      <c r="H64" s="1" t="s">
        <v>356</v>
      </c>
      <c r="I64" s="2241">
        <v>1</v>
      </c>
      <c r="J64" s="2241"/>
      <c r="L64" s="1" t="s">
        <v>359</v>
      </c>
      <c r="M64" s="1">
        <v>4</v>
      </c>
      <c r="N64" s="1">
        <v>8</v>
      </c>
      <c r="O64" s="1">
        <v>1</v>
      </c>
      <c r="P64" s="1" t="s">
        <v>51</v>
      </c>
      <c r="Q64" s="1">
        <v>1</v>
      </c>
      <c r="U64" s="1">
        <v>1</v>
      </c>
      <c r="V64" s="72">
        <v>8125</v>
      </c>
      <c r="W64" s="1">
        <v>0.15</v>
      </c>
      <c r="X64" s="71">
        <f t="shared" si="8"/>
        <v>6906.25</v>
      </c>
      <c r="Y64" s="71">
        <f t="shared" si="9"/>
        <v>6906.25</v>
      </c>
      <c r="Z64" s="6"/>
    </row>
    <row r="65" spans="1:26" x14ac:dyDescent="0.35">
      <c r="A65" t="s">
        <v>394</v>
      </c>
      <c r="B65" t="s">
        <v>379</v>
      </c>
      <c r="C65" t="s">
        <v>380</v>
      </c>
      <c r="D65" t="s">
        <v>355</v>
      </c>
      <c r="E65" s="1" t="s">
        <v>63</v>
      </c>
      <c r="F65" s="1" t="s">
        <v>66</v>
      </c>
      <c r="H65" s="1" t="s">
        <v>356</v>
      </c>
      <c r="I65" s="2241">
        <v>6</v>
      </c>
      <c r="J65" s="2241"/>
      <c r="K65" s="1" t="s">
        <v>359</v>
      </c>
      <c r="M65" s="1">
        <v>5</v>
      </c>
      <c r="N65" s="1">
        <v>10</v>
      </c>
      <c r="O65" s="1">
        <v>4</v>
      </c>
      <c r="P65" s="1" t="s">
        <v>67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72">
        <v>1944</v>
      </c>
      <c r="W65" s="1">
        <v>0.15</v>
      </c>
      <c r="X65" s="72">
        <f t="shared" ref="X65:X66" si="10">V65*(1-W65)</f>
        <v>1652.3999999999999</v>
      </c>
      <c r="Y65" s="72">
        <f t="shared" si="9"/>
        <v>26438.399999999998</v>
      </c>
      <c r="Z65" s="6"/>
    </row>
    <row r="66" spans="1:26" x14ac:dyDescent="0.35">
      <c r="A66" t="s">
        <v>394</v>
      </c>
      <c r="B66" t="s">
        <v>379</v>
      </c>
      <c r="C66" t="s">
        <v>380</v>
      </c>
      <c r="D66" t="s">
        <v>355</v>
      </c>
      <c r="E66" s="1" t="s">
        <v>68</v>
      </c>
      <c r="F66" s="1" t="s">
        <v>69</v>
      </c>
      <c r="H66" s="1" t="s">
        <v>356</v>
      </c>
      <c r="I66" s="2241">
        <v>4</v>
      </c>
      <c r="J66" s="2241"/>
      <c r="K66" s="1" t="s">
        <v>359</v>
      </c>
      <c r="M66" s="1">
        <v>10</v>
      </c>
      <c r="N66" s="1">
        <v>35</v>
      </c>
      <c r="O66" s="1">
        <v>20</v>
      </c>
      <c r="P66" s="1" t="s">
        <v>51</v>
      </c>
      <c r="Q66" s="1">
        <v>20</v>
      </c>
      <c r="U66" s="1">
        <v>1</v>
      </c>
      <c r="V66" s="72">
        <v>1600</v>
      </c>
      <c r="W66" s="1">
        <v>0.5</v>
      </c>
      <c r="X66" s="72">
        <f t="shared" si="10"/>
        <v>800</v>
      </c>
      <c r="Y66" s="72">
        <f t="shared" si="9"/>
        <v>16000</v>
      </c>
      <c r="Z66" s="6"/>
    </row>
    <row r="67" spans="1:26" x14ac:dyDescent="0.35">
      <c r="I67" s="2241"/>
      <c r="J67" s="2241"/>
    </row>
    <row r="68" spans="1:26" x14ac:dyDescent="0.35">
      <c r="A68" t="s">
        <v>377</v>
      </c>
      <c r="B68" t="s">
        <v>379</v>
      </c>
      <c r="C68" t="s">
        <v>380</v>
      </c>
      <c r="D68" t="s">
        <v>355</v>
      </c>
      <c r="E68" s="1" t="s">
        <v>50</v>
      </c>
      <c r="F68" s="1" t="s">
        <v>48</v>
      </c>
      <c r="H68" s="1" t="s">
        <v>356</v>
      </c>
      <c r="I68" s="2241">
        <v>2</v>
      </c>
      <c r="J68" s="2241"/>
      <c r="L68" s="1" t="s">
        <v>359</v>
      </c>
      <c r="M68" s="1">
        <v>6</v>
      </c>
      <c r="N68" s="1">
        <v>12</v>
      </c>
      <c r="O68" s="1">
        <v>1</v>
      </c>
      <c r="P68" s="1" t="s">
        <v>51</v>
      </c>
      <c r="Q68" s="1">
        <v>1</v>
      </c>
      <c r="U68" s="1">
        <v>1</v>
      </c>
      <c r="V68" s="72">
        <v>27024.15</v>
      </c>
      <c r="W68" s="1">
        <v>0.75</v>
      </c>
      <c r="X68" s="72">
        <f t="shared" ref="X68:X80" si="11">V68*(1-W68)</f>
        <v>6756.0375000000004</v>
      </c>
      <c r="Y68" s="72">
        <f t="shared" ref="Y68:Y80" si="12">X68*U68*O68</f>
        <v>6756.0375000000004</v>
      </c>
      <c r="Z68" s="6"/>
    </row>
    <row r="69" spans="1:26" x14ac:dyDescent="0.35">
      <c r="A69" t="s">
        <v>377</v>
      </c>
      <c r="B69" t="s">
        <v>379</v>
      </c>
      <c r="C69" t="s">
        <v>380</v>
      </c>
      <c r="D69" t="s">
        <v>355</v>
      </c>
      <c r="E69" s="1" t="s">
        <v>52</v>
      </c>
      <c r="F69" s="1" t="s">
        <v>48</v>
      </c>
      <c r="H69" s="1" t="s">
        <v>356</v>
      </c>
      <c r="I69" s="2241">
        <v>2</v>
      </c>
      <c r="J69" s="2241"/>
      <c r="L69" s="1" t="s">
        <v>359</v>
      </c>
      <c r="M69" s="1">
        <v>6</v>
      </c>
      <c r="N69" s="1">
        <v>12</v>
      </c>
      <c r="O69" s="1">
        <v>1</v>
      </c>
      <c r="P69" s="1" t="s">
        <v>51</v>
      </c>
      <c r="Q69" s="1">
        <v>1</v>
      </c>
      <c r="U69" s="1">
        <v>1</v>
      </c>
      <c r="V69" s="72">
        <v>7000</v>
      </c>
      <c r="W69" s="1">
        <v>0.1</v>
      </c>
      <c r="X69" s="72">
        <f t="shared" si="11"/>
        <v>6300</v>
      </c>
      <c r="Y69" s="72">
        <f t="shared" si="12"/>
        <v>6300</v>
      </c>
      <c r="Z69" s="6"/>
    </row>
    <row r="70" spans="1:26" x14ac:dyDescent="0.35">
      <c r="A70" t="s">
        <v>377</v>
      </c>
      <c r="B70" t="s">
        <v>379</v>
      </c>
      <c r="C70" t="s">
        <v>380</v>
      </c>
      <c r="D70" t="s">
        <v>355</v>
      </c>
      <c r="E70" s="1" t="s">
        <v>52</v>
      </c>
      <c r="F70" s="1" t="s">
        <v>53</v>
      </c>
      <c r="H70" s="1" t="s">
        <v>356</v>
      </c>
      <c r="I70" s="2241">
        <v>3</v>
      </c>
      <c r="J70" s="2241"/>
      <c r="K70" s="1" t="s">
        <v>359</v>
      </c>
      <c r="M70" s="1">
        <v>4</v>
      </c>
      <c r="N70" s="1">
        <v>8</v>
      </c>
      <c r="O70" s="1">
        <v>1</v>
      </c>
      <c r="P70" s="1" t="s">
        <v>51</v>
      </c>
      <c r="Q70" s="1">
        <v>1</v>
      </c>
      <c r="U70" s="1">
        <v>1</v>
      </c>
      <c r="V70" s="72">
        <v>7500</v>
      </c>
      <c r="W70" s="1">
        <v>0.1</v>
      </c>
      <c r="X70" s="72">
        <f t="shared" si="11"/>
        <v>6750</v>
      </c>
      <c r="Y70" s="72">
        <f t="shared" si="12"/>
        <v>6750</v>
      </c>
      <c r="Z70" s="6"/>
    </row>
    <row r="71" spans="1:26" x14ac:dyDescent="0.35">
      <c r="A71" t="s">
        <v>377</v>
      </c>
      <c r="B71" t="s">
        <v>379</v>
      </c>
      <c r="C71" t="s">
        <v>380</v>
      </c>
      <c r="D71" t="s">
        <v>355</v>
      </c>
      <c r="E71" s="1" t="s">
        <v>52</v>
      </c>
      <c r="F71" s="1" t="s">
        <v>54</v>
      </c>
      <c r="H71" s="1" t="s">
        <v>356</v>
      </c>
      <c r="I71" s="2241">
        <v>1</v>
      </c>
      <c r="J71" s="2241"/>
      <c r="K71" s="1" t="s">
        <v>359</v>
      </c>
      <c r="M71" s="1">
        <v>15</v>
      </c>
      <c r="N71" s="1">
        <v>30</v>
      </c>
      <c r="O71" s="1">
        <v>13</v>
      </c>
      <c r="P71" s="1" t="s">
        <v>51</v>
      </c>
      <c r="Q71" s="1">
        <v>13</v>
      </c>
      <c r="U71" s="1">
        <v>1</v>
      </c>
      <c r="V71" s="72">
        <v>2650</v>
      </c>
      <c r="W71" s="1">
        <v>0.1</v>
      </c>
      <c r="X71" s="72">
        <f t="shared" si="11"/>
        <v>2385</v>
      </c>
      <c r="Y71" s="72">
        <f t="shared" si="12"/>
        <v>31005</v>
      </c>
      <c r="Z71" s="6"/>
    </row>
    <row r="72" spans="1:26" x14ac:dyDescent="0.35">
      <c r="A72" t="s">
        <v>377</v>
      </c>
      <c r="B72" t="s">
        <v>379</v>
      </c>
      <c r="C72" t="s">
        <v>380</v>
      </c>
      <c r="D72" t="s">
        <v>355</v>
      </c>
      <c r="E72" s="1" t="s">
        <v>55</v>
      </c>
      <c r="F72" s="1" t="s">
        <v>48</v>
      </c>
      <c r="H72" s="1" t="s">
        <v>356</v>
      </c>
      <c r="I72" s="2241">
        <v>2</v>
      </c>
      <c r="J72" s="2241"/>
      <c r="L72" s="1" t="s">
        <v>359</v>
      </c>
      <c r="M72" s="1">
        <v>6</v>
      </c>
      <c r="N72" s="1">
        <v>12</v>
      </c>
      <c r="O72" s="1">
        <v>1</v>
      </c>
      <c r="P72" s="1" t="s">
        <v>51</v>
      </c>
      <c r="Q72" s="1">
        <v>1</v>
      </c>
      <c r="U72" s="1">
        <v>1</v>
      </c>
      <c r="V72" s="72">
        <v>5593</v>
      </c>
      <c r="W72" s="1">
        <v>0.25</v>
      </c>
      <c r="X72" s="72">
        <f t="shared" si="11"/>
        <v>4194.75</v>
      </c>
      <c r="Y72" s="72">
        <f t="shared" si="12"/>
        <v>4194.75</v>
      </c>
      <c r="Z72" s="6"/>
    </row>
    <row r="73" spans="1:26" x14ac:dyDescent="0.35">
      <c r="A73" t="s">
        <v>377</v>
      </c>
      <c r="B73" t="s">
        <v>379</v>
      </c>
      <c r="C73" t="s">
        <v>380</v>
      </c>
      <c r="D73" t="s">
        <v>355</v>
      </c>
      <c r="E73" s="1" t="s">
        <v>55</v>
      </c>
      <c r="F73" s="1" t="s">
        <v>53</v>
      </c>
      <c r="H73" s="1" t="s">
        <v>356</v>
      </c>
      <c r="I73" s="2241">
        <v>3</v>
      </c>
      <c r="J73" s="2241"/>
      <c r="K73" s="1" t="s">
        <v>359</v>
      </c>
      <c r="M73" s="1">
        <v>4</v>
      </c>
      <c r="N73" s="1">
        <v>8</v>
      </c>
      <c r="O73" s="1">
        <v>2</v>
      </c>
      <c r="P73" s="1" t="s">
        <v>51</v>
      </c>
      <c r="Q73" s="1">
        <v>2</v>
      </c>
      <c r="U73" s="1">
        <v>1</v>
      </c>
      <c r="V73" s="72">
        <f>(10000+6680)/2</f>
        <v>8340</v>
      </c>
      <c r="W73" s="1">
        <v>0.3</v>
      </c>
      <c r="X73" s="72">
        <f t="shared" si="11"/>
        <v>5838</v>
      </c>
      <c r="Y73" s="72">
        <f t="shared" si="12"/>
        <v>11676</v>
      </c>
      <c r="Z73" s="6"/>
    </row>
    <row r="74" spans="1:26" x14ac:dyDescent="0.35">
      <c r="A74" t="s">
        <v>377</v>
      </c>
      <c r="B74" t="s">
        <v>379</v>
      </c>
      <c r="C74" t="s">
        <v>380</v>
      </c>
      <c r="D74" t="s">
        <v>355</v>
      </c>
      <c r="E74" s="1" t="s">
        <v>57</v>
      </c>
      <c r="F74" s="1" t="s">
        <v>48</v>
      </c>
      <c r="H74" s="1" t="s">
        <v>356</v>
      </c>
      <c r="I74" s="2241">
        <v>2</v>
      </c>
      <c r="J74" s="2241"/>
      <c r="L74" s="1" t="s">
        <v>359</v>
      </c>
      <c r="M74" s="1">
        <v>6</v>
      </c>
      <c r="N74" s="1">
        <v>12</v>
      </c>
      <c r="O74" s="1">
        <v>1</v>
      </c>
      <c r="P74" s="1" t="s">
        <v>51</v>
      </c>
      <c r="Q74" s="1">
        <v>1</v>
      </c>
      <c r="U74" s="1">
        <v>1</v>
      </c>
      <c r="V74" s="72">
        <v>2362</v>
      </c>
      <c r="W74" s="1">
        <v>0.2</v>
      </c>
      <c r="X74" s="72">
        <f t="shared" si="11"/>
        <v>1889.6000000000001</v>
      </c>
      <c r="Y74" s="72">
        <f t="shared" si="12"/>
        <v>1889.6000000000001</v>
      </c>
      <c r="Z74" s="6"/>
    </row>
    <row r="75" spans="1:26" x14ac:dyDescent="0.35">
      <c r="A75" t="s">
        <v>377</v>
      </c>
      <c r="B75" t="s">
        <v>379</v>
      </c>
      <c r="C75" t="s">
        <v>380</v>
      </c>
      <c r="D75" t="s">
        <v>355</v>
      </c>
      <c r="E75" s="1" t="s">
        <v>57</v>
      </c>
      <c r="F75" s="1" t="s">
        <v>54</v>
      </c>
      <c r="H75" s="1" t="s">
        <v>356</v>
      </c>
      <c r="I75" s="2241">
        <v>1</v>
      </c>
      <c r="J75" s="2241"/>
      <c r="K75" s="1" t="s">
        <v>359</v>
      </c>
      <c r="M75" s="1">
        <v>15</v>
      </c>
      <c r="N75" s="1">
        <v>30</v>
      </c>
      <c r="O75" s="1">
        <v>13</v>
      </c>
      <c r="P75" s="1" t="s">
        <v>51</v>
      </c>
      <c r="Q75" s="1">
        <v>13</v>
      </c>
      <c r="U75" s="1">
        <v>1</v>
      </c>
      <c r="V75" s="72">
        <v>2650</v>
      </c>
      <c r="W75" s="1">
        <v>0.2</v>
      </c>
      <c r="X75" s="72">
        <f t="shared" si="11"/>
        <v>2120</v>
      </c>
      <c r="Y75" s="72">
        <f t="shared" si="12"/>
        <v>27560</v>
      </c>
      <c r="Z75" s="6"/>
    </row>
    <row r="76" spans="1:26" x14ac:dyDescent="0.35">
      <c r="A76" t="s">
        <v>377</v>
      </c>
      <c r="B76" t="s">
        <v>379</v>
      </c>
      <c r="C76" t="s">
        <v>380</v>
      </c>
      <c r="D76" t="s">
        <v>355</v>
      </c>
      <c r="E76" s="1" t="s">
        <v>58</v>
      </c>
      <c r="F76" s="1" t="s">
        <v>59</v>
      </c>
      <c r="H76" s="1" t="s">
        <v>356</v>
      </c>
      <c r="I76" s="2241">
        <v>4</v>
      </c>
      <c r="J76" s="2241"/>
      <c r="K76" s="1" t="s">
        <v>359</v>
      </c>
      <c r="M76" s="1">
        <v>7</v>
      </c>
      <c r="N76" s="1">
        <v>30</v>
      </c>
      <c r="O76" s="1">
        <v>2</v>
      </c>
      <c r="P76" s="1" t="s">
        <v>60</v>
      </c>
      <c r="Q76" s="1">
        <v>2</v>
      </c>
      <c r="S76" s="1">
        <v>2</v>
      </c>
      <c r="U76" s="1">
        <v>4</v>
      </c>
      <c r="V76" s="72">
        <f>265*8</f>
        <v>2120</v>
      </c>
      <c r="W76" s="1">
        <v>0.4</v>
      </c>
      <c r="X76" s="72">
        <f t="shared" si="11"/>
        <v>1272</v>
      </c>
      <c r="Y76" s="72">
        <f t="shared" si="12"/>
        <v>10176</v>
      </c>
      <c r="Z76" s="6"/>
    </row>
    <row r="77" spans="1:26" x14ac:dyDescent="0.35">
      <c r="A77" t="s">
        <v>377</v>
      </c>
      <c r="B77" t="s">
        <v>379</v>
      </c>
      <c r="C77" t="s">
        <v>380</v>
      </c>
      <c r="D77" t="s">
        <v>355</v>
      </c>
      <c r="E77" s="1" t="s">
        <v>61</v>
      </c>
      <c r="F77" s="1" t="s">
        <v>48</v>
      </c>
      <c r="H77" s="1" t="s">
        <v>356</v>
      </c>
      <c r="I77" s="2241">
        <v>2</v>
      </c>
      <c r="J77" s="2241"/>
      <c r="L77" s="1" t="s">
        <v>359</v>
      </c>
      <c r="M77" s="1">
        <v>6</v>
      </c>
      <c r="N77" s="1">
        <v>12</v>
      </c>
      <c r="O77" s="1">
        <v>2</v>
      </c>
      <c r="P77" s="1" t="s">
        <v>51</v>
      </c>
      <c r="Q77" s="1">
        <v>2</v>
      </c>
      <c r="U77" s="1">
        <v>1</v>
      </c>
      <c r="V77" s="72">
        <v>7920</v>
      </c>
      <c r="W77" s="1">
        <v>0.25</v>
      </c>
      <c r="X77" s="72">
        <f t="shared" si="11"/>
        <v>5940</v>
      </c>
      <c r="Y77" s="72">
        <f t="shared" si="12"/>
        <v>11880</v>
      </c>
      <c r="Z77" s="6"/>
    </row>
    <row r="78" spans="1:26" x14ac:dyDescent="0.35">
      <c r="A78" t="s">
        <v>377</v>
      </c>
      <c r="B78" t="s">
        <v>379</v>
      </c>
      <c r="C78" t="s">
        <v>380</v>
      </c>
      <c r="D78" t="s">
        <v>355</v>
      </c>
      <c r="E78" s="1" t="s">
        <v>62</v>
      </c>
      <c r="F78" s="1" t="s">
        <v>48</v>
      </c>
      <c r="H78" s="1" t="s">
        <v>356</v>
      </c>
      <c r="I78" s="2241">
        <v>2</v>
      </c>
      <c r="J78" s="2241"/>
      <c r="L78" s="1" t="s">
        <v>359</v>
      </c>
      <c r="M78" s="1">
        <v>6</v>
      </c>
      <c r="N78" s="1">
        <v>12</v>
      </c>
      <c r="O78" s="1">
        <v>2</v>
      </c>
      <c r="P78" s="1" t="s">
        <v>51</v>
      </c>
      <c r="Q78" s="1">
        <v>2</v>
      </c>
      <c r="U78" s="1">
        <v>1</v>
      </c>
      <c r="V78" s="72">
        <v>18500</v>
      </c>
      <c r="W78" s="1">
        <v>0.6</v>
      </c>
      <c r="X78" s="72">
        <f t="shared" si="11"/>
        <v>7400</v>
      </c>
      <c r="Y78" s="72">
        <f t="shared" si="12"/>
        <v>14800</v>
      </c>
      <c r="Z78" s="6"/>
    </row>
    <row r="79" spans="1:26" x14ac:dyDescent="0.35">
      <c r="A79" t="s">
        <v>377</v>
      </c>
      <c r="B79" t="s">
        <v>379</v>
      </c>
      <c r="C79" t="s">
        <v>380</v>
      </c>
      <c r="D79" t="s">
        <v>355</v>
      </c>
      <c r="E79" s="1" t="s">
        <v>62</v>
      </c>
      <c r="F79" s="1" t="s">
        <v>53</v>
      </c>
      <c r="H79" s="1" t="s">
        <v>356</v>
      </c>
      <c r="I79" s="2241">
        <v>3</v>
      </c>
      <c r="J79" s="2241"/>
      <c r="K79" s="1" t="s">
        <v>359</v>
      </c>
      <c r="M79" s="1">
        <v>4</v>
      </c>
      <c r="N79" s="1">
        <v>8</v>
      </c>
      <c r="O79" s="1">
        <v>2</v>
      </c>
      <c r="P79" s="1" t="s">
        <v>51</v>
      </c>
      <c r="Q79" s="1">
        <v>2</v>
      </c>
      <c r="U79" s="1">
        <v>1</v>
      </c>
      <c r="V79" s="72">
        <v>20500</v>
      </c>
      <c r="W79" s="1">
        <v>0.57999999999999996</v>
      </c>
      <c r="X79" s="72">
        <f t="shared" si="11"/>
        <v>8610</v>
      </c>
      <c r="Y79" s="72">
        <f t="shared" si="12"/>
        <v>17220</v>
      </c>
      <c r="Z79" s="6"/>
    </row>
    <row r="80" spans="1:26" x14ac:dyDescent="0.35">
      <c r="A80" t="s">
        <v>377</v>
      </c>
      <c r="B80" t="s">
        <v>379</v>
      </c>
      <c r="C80" t="s">
        <v>380</v>
      </c>
      <c r="D80" t="s">
        <v>355</v>
      </c>
      <c r="E80" s="1" t="s">
        <v>63</v>
      </c>
      <c r="F80" s="1" t="s">
        <v>48</v>
      </c>
      <c r="H80" s="1" t="s">
        <v>356</v>
      </c>
      <c r="I80" s="2241">
        <v>2</v>
      </c>
      <c r="J80" s="2241"/>
      <c r="L80" s="1" t="s">
        <v>359</v>
      </c>
      <c r="M80" s="1">
        <v>6</v>
      </c>
      <c r="N80" s="1">
        <v>12</v>
      </c>
      <c r="O80" s="1">
        <v>1</v>
      </c>
      <c r="P80" s="1" t="s">
        <v>51</v>
      </c>
      <c r="Q80" s="1">
        <v>1</v>
      </c>
      <c r="U80" s="1">
        <v>1</v>
      </c>
      <c r="V80" s="72">
        <v>8125</v>
      </c>
      <c r="W80" s="1">
        <v>0.15</v>
      </c>
      <c r="X80" s="72">
        <f t="shared" si="11"/>
        <v>6906.25</v>
      </c>
      <c r="Y80" s="72">
        <f t="shared" si="12"/>
        <v>6906.25</v>
      </c>
      <c r="Z80" s="6"/>
    </row>
    <row r="81" spans="1:16" x14ac:dyDescent="0.35">
      <c r="P81" s="2"/>
    </row>
    <row r="86" spans="1:16" x14ac:dyDescent="0.35">
      <c r="A86" s="93"/>
      <c r="E86" s="89" t="s">
        <v>1209</v>
      </c>
      <c r="F86" s="89" t="s">
        <v>1210</v>
      </c>
      <c r="G86" s="89" t="s">
        <v>1211</v>
      </c>
      <c r="H86" s="89"/>
    </row>
    <row r="87" spans="1:16" x14ac:dyDescent="0.35">
      <c r="A87" s="93" t="s">
        <v>1212</v>
      </c>
      <c r="B87" s="2229"/>
      <c r="C87" s="2229"/>
      <c r="D87" s="2229"/>
      <c r="E87" s="2236">
        <f>F87*(1-10%)</f>
        <v>4352.4346875000001</v>
      </c>
      <c r="F87" s="473">
        <f>BELEM!S62</f>
        <v>4836.0385416666668</v>
      </c>
      <c r="G87" s="473">
        <f>F87*(1+15%)</f>
        <v>5561.4443229166664</v>
      </c>
      <c r="H87" s="473"/>
    </row>
    <row r="88" spans="1:16" x14ac:dyDescent="0.35">
      <c r="A88" s="93" t="s">
        <v>1213</v>
      </c>
      <c r="B88" s="2229"/>
      <c r="C88" s="2229"/>
      <c r="D88" s="2229"/>
      <c r="E88" s="2236">
        <f>F88*(1-25%)</f>
        <v>2116.2027343750005</v>
      </c>
      <c r="F88" s="473">
        <f>BELEM!S102</f>
        <v>2821.6036458333338</v>
      </c>
      <c r="G88" s="473">
        <f>F88*(1+5%)</f>
        <v>2962.6838281250007</v>
      </c>
      <c r="H88" s="473"/>
    </row>
    <row r="89" spans="1:16" x14ac:dyDescent="0.35">
      <c r="A89" s="93" t="s">
        <v>601</v>
      </c>
      <c r="B89" s="2229"/>
      <c r="C89" s="2229"/>
      <c r="D89" s="2229"/>
      <c r="E89" s="2236">
        <f>F89*(1-15%)</f>
        <v>4587.7515061475415</v>
      </c>
      <c r="F89" s="473">
        <f>BELEM!S150</f>
        <v>5397.3547131147543</v>
      </c>
      <c r="G89" s="473">
        <f>F89*(1+15%)</f>
        <v>6206.9579200819671</v>
      </c>
      <c r="H89" s="473"/>
    </row>
    <row r="90" spans="1:16" x14ac:dyDescent="0.35">
      <c r="A90" s="93" t="s">
        <v>730</v>
      </c>
      <c r="B90" s="2229"/>
      <c r="C90" s="2229"/>
      <c r="D90" s="2229"/>
      <c r="E90" s="2236">
        <f>F90*(1-25%)</f>
        <v>2267.0035837155961</v>
      </c>
      <c r="F90" s="473">
        <f>BELEM!S192</f>
        <v>3022.6714449541282</v>
      </c>
      <c r="G90" s="473">
        <f>F90*(1+5%)</f>
        <v>3173.8050172018347</v>
      </c>
      <c r="H90" s="473"/>
    </row>
    <row r="91" spans="1:16" x14ac:dyDescent="0.35">
      <c r="A91" s="93" t="s">
        <v>619</v>
      </c>
      <c r="B91" s="2229"/>
      <c r="C91" s="2229"/>
      <c r="D91" s="2229"/>
      <c r="E91" s="2236">
        <f>F91*(1-25%)</f>
        <v>3189.4370028409094</v>
      </c>
      <c r="F91" s="473">
        <f>BELEM!S234</f>
        <v>4252.5826704545461</v>
      </c>
      <c r="G91" s="473">
        <f>F91*(1+5%)</f>
        <v>4465.211803977274</v>
      </c>
      <c r="H91" s="473"/>
    </row>
    <row r="92" spans="1:16" x14ac:dyDescent="0.35">
      <c r="A92" s="93"/>
      <c r="B92" s="93"/>
      <c r="C92" s="93"/>
      <c r="D92" s="93"/>
      <c r="E92" s="94"/>
    </row>
    <row r="93" spans="1:16" x14ac:dyDescent="0.35">
      <c r="A93" s="93"/>
      <c r="B93" s="92"/>
      <c r="C93" s="92"/>
      <c r="D93" s="92"/>
      <c r="E93" s="2386" t="s">
        <v>1214</v>
      </c>
      <c r="F93" s="2387"/>
      <c r="G93" s="2387"/>
      <c r="H93" s="2387"/>
      <c r="I93" s="2387"/>
      <c r="J93" s="2388"/>
    </row>
    <row r="94" spans="1:16" x14ac:dyDescent="0.35">
      <c r="A94" s="93" t="s">
        <v>1212</v>
      </c>
      <c r="B94" s="2230"/>
      <c r="C94" s="2230"/>
      <c r="D94" s="2230"/>
      <c r="E94" s="2230">
        <f>BELEM!I58</f>
        <v>0.6071428571428571</v>
      </c>
      <c r="G94" s="350">
        <f>BELEM!K58</f>
        <v>0.39285714285714285</v>
      </c>
    </row>
    <row r="95" spans="1:16" x14ac:dyDescent="0.35">
      <c r="A95" s="93" t="s">
        <v>1213</v>
      </c>
      <c r="B95" s="2230"/>
      <c r="C95" s="2230"/>
      <c r="D95" s="2230"/>
      <c r="E95" s="2230">
        <v>0.55555555555555558</v>
      </c>
      <c r="F95" s="3">
        <v>7.6388888888888895E-2</v>
      </c>
      <c r="G95" s="3">
        <v>0.29166666666666669</v>
      </c>
      <c r="H95" s="3">
        <v>7.6388888888888895E-2</v>
      </c>
    </row>
    <row r="96" spans="1:16" x14ac:dyDescent="0.35">
      <c r="A96" s="93" t="s">
        <v>601</v>
      </c>
      <c r="B96" s="2230"/>
      <c r="C96" s="2230"/>
      <c r="D96" s="2230"/>
      <c r="E96" s="2230">
        <v>0.62295081967213117</v>
      </c>
      <c r="G96" s="3">
        <v>0.37704918032786883</v>
      </c>
    </row>
    <row r="97" spans="1:11" x14ac:dyDescent="0.35">
      <c r="A97" s="93" t="s">
        <v>730</v>
      </c>
      <c r="B97" s="2230"/>
      <c r="C97" s="2230"/>
      <c r="D97" s="2230"/>
      <c r="E97" s="2238">
        <v>0.55045871559633031</v>
      </c>
      <c r="F97" s="3">
        <v>0.08</v>
      </c>
      <c r="G97" s="3">
        <v>0.37</v>
      </c>
      <c r="H97" s="3"/>
      <c r="K97" s="3"/>
    </row>
    <row r="98" spans="1:11" x14ac:dyDescent="0.35">
      <c r="A98" s="93" t="s">
        <v>619</v>
      </c>
      <c r="B98" s="93"/>
      <c r="C98" s="93"/>
      <c r="D98" s="93"/>
      <c r="E98" s="2238">
        <v>0.65909090909090906</v>
      </c>
      <c r="F98" s="3"/>
      <c r="G98" s="3">
        <v>0.34090909090909088</v>
      </c>
    </row>
    <row r="99" spans="1:11" x14ac:dyDescent="0.35">
      <c r="A99" s="93"/>
      <c r="B99" s="93"/>
      <c r="C99" s="93"/>
      <c r="D99" s="93"/>
      <c r="E99" s="94"/>
    </row>
    <row r="100" spans="1:11" x14ac:dyDescent="0.35">
      <c r="A100" s="93"/>
      <c r="B100" s="93"/>
      <c r="C100" s="93"/>
      <c r="D100" s="93"/>
      <c r="E100" s="94"/>
    </row>
    <row r="101" spans="1:11" x14ac:dyDescent="0.35">
      <c r="A101" s="93"/>
      <c r="B101" s="93"/>
      <c r="C101" s="93"/>
      <c r="D101" s="93"/>
      <c r="E101" s="94"/>
    </row>
    <row r="102" spans="1:11" x14ac:dyDescent="0.35">
      <c r="A102" s="93"/>
      <c r="B102" s="92"/>
      <c r="C102" s="92"/>
      <c r="D102" s="92"/>
      <c r="E102" s="2386" t="s">
        <v>1215</v>
      </c>
      <c r="F102" s="2387"/>
      <c r="G102" s="2387"/>
      <c r="H102" s="2387"/>
      <c r="I102" s="2387"/>
      <c r="J102" s="2388"/>
    </row>
    <row r="103" spans="1:11" x14ac:dyDescent="0.35">
      <c r="A103" s="93" t="s">
        <v>1212</v>
      </c>
      <c r="B103" s="2230"/>
      <c r="C103" s="2230"/>
      <c r="D103" s="2230"/>
      <c r="E103" s="2230">
        <f>BELEM!I61</f>
        <v>0.27127659574468083</v>
      </c>
      <c r="F103" s="350">
        <f>BELEM!J61</f>
        <v>0.22872340425531915</v>
      </c>
      <c r="G103" s="350">
        <f>BELEM!K61</f>
        <v>0.27127659574468083</v>
      </c>
      <c r="H103" s="350">
        <f>BELEM!L61</f>
        <v>0.22872340425531915</v>
      </c>
    </row>
    <row r="104" spans="1:11" x14ac:dyDescent="0.35">
      <c r="A104" s="93" t="s">
        <v>1213</v>
      </c>
      <c r="B104" s="6"/>
      <c r="C104" s="6"/>
      <c r="D104" s="6"/>
      <c r="E104" s="6">
        <v>0.2484472049689441</v>
      </c>
      <c r="F104" s="3">
        <v>0.25776397515527949</v>
      </c>
      <c r="G104" s="3">
        <v>0.2484472049689441</v>
      </c>
      <c r="H104" s="3">
        <v>0.24534161490683229</v>
      </c>
    </row>
    <row r="105" spans="1:11" x14ac:dyDescent="0.35">
      <c r="A105" s="93" t="s">
        <v>601</v>
      </c>
      <c r="B105" s="2230"/>
      <c r="C105" s="2230"/>
      <c r="D105" s="2230"/>
      <c r="E105" s="2238">
        <v>0.35</v>
      </c>
      <c r="F105" s="3">
        <v>0.3</v>
      </c>
      <c r="G105" s="3">
        <v>0.35</v>
      </c>
      <c r="H105" s="3"/>
    </row>
    <row r="106" spans="1:11" x14ac:dyDescent="0.35">
      <c r="A106" s="93" t="s">
        <v>730</v>
      </c>
      <c r="B106" s="2230"/>
      <c r="C106" s="2230"/>
      <c r="D106" s="2230"/>
      <c r="E106" s="2238">
        <v>0.35</v>
      </c>
      <c r="F106" s="3">
        <v>0.28999999999999998</v>
      </c>
      <c r="G106" s="3">
        <v>0.36</v>
      </c>
      <c r="H106" s="3"/>
    </row>
    <row r="107" spans="1:11" x14ac:dyDescent="0.35">
      <c r="A107" s="93" t="s">
        <v>619</v>
      </c>
      <c r="B107" s="93"/>
      <c r="C107" s="93"/>
      <c r="D107" s="93"/>
      <c r="E107" s="2238">
        <v>0.35</v>
      </c>
      <c r="F107" s="3">
        <v>0.28999999999999998</v>
      </c>
      <c r="G107" s="3">
        <v>0.36</v>
      </c>
      <c r="H107" s="3"/>
    </row>
  </sheetData>
  <mergeCells count="2">
    <mergeCell ref="E102:J102"/>
    <mergeCell ref="E93:J93"/>
  </mergeCells>
  <pageMargins left="0.511811024" right="0.511811024" top="0.78740157499999996" bottom="0.78740157499999996" header="0.31496062000000002" footer="0.31496062000000002"/>
  <ignoredErrors>
    <ignoredError sqref="N5:N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A4CD-A076-4CEB-83F6-B0A36B83E0DC}">
  <sheetPr>
    <tabColor rgb="FF92D050"/>
  </sheetPr>
  <dimension ref="A1:AD174"/>
  <sheetViews>
    <sheetView topLeftCell="B1" zoomScale="86" zoomScaleNormal="86" workbookViewId="0">
      <selection activeCell="I165" sqref="I165:L165"/>
    </sheetView>
  </sheetViews>
  <sheetFormatPr defaultRowHeight="14.5" x14ac:dyDescent="0.35"/>
  <cols>
    <col min="1" max="1" width="43.26953125" customWidth="1"/>
    <col min="2" max="2" width="24.26953125" style="1" customWidth="1"/>
    <col min="3" max="3" width="19.81640625" style="1" customWidth="1"/>
    <col min="4" max="4" width="30.54296875" style="1" customWidth="1"/>
    <col min="5" max="5" width="26.179687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5.81640625" customWidth="1"/>
    <col min="10" max="10" width="5.7265625" customWidth="1"/>
    <col min="11" max="11" width="10.1796875" customWidth="1"/>
    <col min="12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5.453125" style="145" customWidth="1"/>
    <col min="21" max="21" width="13.26953125" style="157" customWidth="1"/>
    <col min="22" max="24" width="12.453125" customWidth="1"/>
    <col min="25" max="25" width="14.81640625" customWidth="1"/>
    <col min="26" max="26" width="13.1796875" customWidth="1"/>
    <col min="27" max="27" width="14.453125" customWidth="1"/>
    <col min="28" max="29" width="16.81640625" customWidth="1"/>
    <col min="30" max="30" width="14.81640625" customWidth="1"/>
  </cols>
  <sheetData>
    <row r="1" spans="1:9" ht="21" x14ac:dyDescent="0.5">
      <c r="A1" s="138" t="str">
        <f>[14]BASE!A2</f>
        <v>ESTUDO BOA VISTA</v>
      </c>
    </row>
    <row r="2" spans="1:9" x14ac:dyDescent="0.35">
      <c r="A2" t="s">
        <v>503</v>
      </c>
    </row>
    <row r="3" spans="1:9" ht="17.5" customHeight="1" x14ac:dyDescent="0.35">
      <c r="A3" s="139"/>
      <c r="B3" s="140"/>
    </row>
    <row r="4" spans="1:9" ht="14.15" customHeight="1" x14ac:dyDescent="0.35"/>
    <row r="5" spans="1:9" x14ac:dyDescent="0.35">
      <c r="B5" s="141"/>
    </row>
    <row r="6" spans="1:9" x14ac:dyDescent="0.35">
      <c r="B6" s="142"/>
      <c r="C6" s="143"/>
      <c r="F6" s="144"/>
      <c r="G6" s="144"/>
      <c r="H6" s="144"/>
      <c r="I6" s="145"/>
    </row>
    <row r="7" spans="1:9" x14ac:dyDescent="0.35">
      <c r="A7" s="146" t="s">
        <v>623</v>
      </c>
      <c r="B7" s="147">
        <v>249713.29</v>
      </c>
      <c r="C7" s="148"/>
      <c r="F7" s="144"/>
      <c r="G7" s="144"/>
      <c r="H7" s="144"/>
      <c r="I7" s="145"/>
    </row>
    <row r="8" spans="1:9" x14ac:dyDescent="0.35">
      <c r="A8" s="146" t="s">
        <v>624</v>
      </c>
      <c r="B8" s="147">
        <v>249713.29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">
        <v>625</v>
      </c>
      <c r="B10" s="150">
        <v>657396.25</v>
      </c>
      <c r="C10" s="151"/>
      <c r="F10" s="144"/>
      <c r="G10" s="144"/>
      <c r="H10" s="144"/>
      <c r="I10" s="145"/>
    </row>
    <row r="11" spans="1:9" ht="14.15" customHeight="1" x14ac:dyDescent="0.35">
      <c r="A11" s="146" t="s">
        <v>626</v>
      </c>
      <c r="B11" s="147">
        <v>657396.25</v>
      </c>
      <c r="C11" s="3"/>
      <c r="F11" s="144"/>
      <c r="G11" s="144"/>
      <c r="H11" s="144"/>
      <c r="I11" s="145"/>
    </row>
    <row r="12" spans="1:9" x14ac:dyDescent="0.35">
      <c r="D12" s="495"/>
      <c r="E12" s="496"/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627</v>
      </c>
      <c r="B16" s="154" t="s">
        <v>514</v>
      </c>
      <c r="C16" s="155">
        <v>0.44</v>
      </c>
      <c r="D16" s="156">
        <v>289254.34999999998</v>
      </c>
      <c r="E16" s="156">
        <v>96418.116666666654</v>
      </c>
      <c r="F16" s="144"/>
      <c r="G16" s="144"/>
      <c r="H16" s="144"/>
      <c r="I16" s="145"/>
    </row>
    <row r="17" spans="1:30" x14ac:dyDescent="0.35">
      <c r="A17" s="153" t="s">
        <v>515</v>
      </c>
      <c r="B17" s="154" t="s">
        <v>516</v>
      </c>
      <c r="C17" s="155">
        <v>0.48</v>
      </c>
      <c r="D17" s="156">
        <v>315550.2</v>
      </c>
      <c r="E17" s="156">
        <v>63110.04</v>
      </c>
      <c r="F17" s="144"/>
      <c r="G17" s="144"/>
      <c r="H17" s="144"/>
      <c r="I17" s="145"/>
    </row>
    <row r="18" spans="1:30" x14ac:dyDescent="0.35">
      <c r="A18" s="153" t="s">
        <v>517</v>
      </c>
      <c r="B18" s="154">
        <v>2</v>
      </c>
      <c r="C18" s="155">
        <v>0.08</v>
      </c>
      <c r="D18" s="156">
        <v>52591.700000000004</v>
      </c>
      <c r="E18" s="156">
        <v>26295.850000000002</v>
      </c>
      <c r="F18" s="144"/>
      <c r="G18" s="144"/>
      <c r="H18" s="144"/>
      <c r="I18" s="145"/>
    </row>
    <row r="19" spans="1:30" x14ac:dyDescent="0.35">
      <c r="B19" s="1" t="s">
        <v>628</v>
      </c>
      <c r="C19" s="3">
        <v>0.99999999999999989</v>
      </c>
      <c r="D19" s="158">
        <v>657396.25</v>
      </c>
      <c r="F19" s="144"/>
      <c r="G19" s="144"/>
      <c r="H19" s="144"/>
      <c r="I19" s="145"/>
    </row>
    <row r="20" spans="1:30" x14ac:dyDescent="0.35">
      <c r="F20" s="144"/>
      <c r="G20" s="144"/>
      <c r="H20" s="144"/>
      <c r="I20" s="145"/>
    </row>
    <row r="21" spans="1:30" ht="16" x14ac:dyDescent="0.4">
      <c r="A21" s="497" t="s">
        <v>629</v>
      </c>
      <c r="B21" s="498">
        <v>413486</v>
      </c>
      <c r="F21" s="144"/>
      <c r="G21" s="144"/>
      <c r="H21" s="144"/>
      <c r="I21" s="145"/>
    </row>
    <row r="22" spans="1:30" ht="16" x14ac:dyDescent="0.4">
      <c r="A22" s="499" t="s">
        <v>630</v>
      </c>
      <c r="B22" s="498">
        <v>223605</v>
      </c>
      <c r="Q22" s="161"/>
      <c r="R22" s="161"/>
    </row>
    <row r="23" spans="1:30" x14ac:dyDescent="0.35">
      <c r="E23" s="1" t="s">
        <v>521</v>
      </c>
      <c r="F23" s="2" t="s">
        <v>631</v>
      </c>
      <c r="H23" s="1" t="s">
        <v>523</v>
      </c>
      <c r="J23" s="2264">
        <v>0.49</v>
      </c>
      <c r="K23" s="2265"/>
      <c r="L23" s="2265"/>
    </row>
    <row r="24" spans="1:30" x14ac:dyDescent="0.35">
      <c r="E24" s="1" t="s">
        <v>524</v>
      </c>
      <c r="F24" s="2" t="s">
        <v>632</v>
      </c>
      <c r="H24" s="1" t="s">
        <v>524</v>
      </c>
      <c r="J24" s="2266">
        <v>35</v>
      </c>
      <c r="K24" s="2266"/>
      <c r="L24" s="2266"/>
    </row>
    <row r="25" spans="1:30" x14ac:dyDescent="0.35">
      <c r="E25" s="1" t="s">
        <v>526</v>
      </c>
      <c r="F25" s="2" t="s">
        <v>633</v>
      </c>
      <c r="H25" s="1" t="s">
        <v>526</v>
      </c>
      <c r="J25" s="2267">
        <v>590</v>
      </c>
      <c r="K25" s="2267"/>
      <c r="L25" s="2267"/>
      <c r="P25" s="161"/>
    </row>
    <row r="26" spans="1:30" x14ac:dyDescent="0.35">
      <c r="E26" s="1" t="s">
        <v>528</v>
      </c>
      <c r="F26" s="2" t="s">
        <v>634</v>
      </c>
      <c r="H26" s="1" t="s">
        <v>528</v>
      </c>
      <c r="J26" s="2267">
        <v>2145987</v>
      </c>
      <c r="K26" s="2267"/>
      <c r="L26" s="2267"/>
      <c r="O26" s="144"/>
      <c r="T26" s="162"/>
    </row>
    <row r="27" spans="1:30" x14ac:dyDescent="0.35">
      <c r="O27" s="144"/>
      <c r="P27" s="163"/>
    </row>
    <row r="28" spans="1:30" ht="18.5" x14ac:dyDescent="0.45">
      <c r="A28" s="164" t="s">
        <v>530</v>
      </c>
      <c r="O28" s="165"/>
      <c r="S28" s="144"/>
    </row>
    <row r="30" spans="1:30" s="500" customFormat="1" ht="22" customHeight="1" thickBot="1" x14ac:dyDescent="0.4">
      <c r="A30" s="2389" t="s">
        <v>531</v>
      </c>
      <c r="B30" s="2390"/>
      <c r="C30" s="2390"/>
      <c r="D30" s="2390"/>
      <c r="E30" s="2390"/>
      <c r="F30" s="2390"/>
      <c r="G30" s="2390"/>
      <c r="H30" s="2390"/>
      <c r="I30" s="2390"/>
      <c r="J30" s="2390"/>
      <c r="K30" s="2390"/>
      <c r="L30" s="2390"/>
      <c r="M30" s="2390"/>
      <c r="N30" s="2390"/>
      <c r="O30" s="2390"/>
      <c r="P30" s="2390"/>
      <c r="Q30" s="2390"/>
      <c r="R30" s="2390"/>
      <c r="S30" s="2391"/>
      <c r="T30" s="2392" t="s">
        <v>635</v>
      </c>
      <c r="U30" s="2393"/>
      <c r="V30" s="2393"/>
      <c r="W30" s="2393"/>
      <c r="X30" s="2393"/>
      <c r="Y30" s="2393"/>
      <c r="Z30" s="2393"/>
      <c r="AA30" s="2393"/>
      <c r="AB30" s="2393"/>
      <c r="AC30" s="2393"/>
      <c r="AD30" s="2394"/>
    </row>
    <row r="31" spans="1:30" s="171" customFormat="1" ht="16" x14ac:dyDescent="0.4">
      <c r="A31" s="2285" t="s">
        <v>533</v>
      </c>
      <c r="B31" s="2287" t="s">
        <v>534</v>
      </c>
      <c r="C31" s="2287" t="s">
        <v>535</v>
      </c>
      <c r="D31" s="2287" t="s">
        <v>536</v>
      </c>
      <c r="E31" s="2287" t="s">
        <v>537</v>
      </c>
      <c r="F31" s="2289" t="s">
        <v>538</v>
      </c>
      <c r="G31" s="2287" t="s">
        <v>539</v>
      </c>
      <c r="H31" s="2287" t="s">
        <v>540</v>
      </c>
      <c r="I31" s="2294" t="s">
        <v>541</v>
      </c>
      <c r="J31" s="2294"/>
      <c r="K31" s="2294"/>
      <c r="L31" s="2294"/>
      <c r="M31" s="167" t="s">
        <v>542</v>
      </c>
      <c r="N31" s="168" t="s">
        <v>543</v>
      </c>
      <c r="O31" s="169" t="s">
        <v>544</v>
      </c>
      <c r="P31" s="168" t="s">
        <v>543</v>
      </c>
      <c r="Q31" s="168" t="s">
        <v>545</v>
      </c>
      <c r="R31" s="501" t="s">
        <v>636</v>
      </c>
      <c r="S31" s="2401" t="s">
        <v>546</v>
      </c>
      <c r="T31" s="170" t="s">
        <v>547</v>
      </c>
      <c r="U31" s="2403" t="s">
        <v>548</v>
      </c>
      <c r="V31" s="2404"/>
      <c r="W31" s="2404"/>
      <c r="X31" s="2404"/>
      <c r="Y31" s="2405"/>
      <c r="Z31" s="2395" t="s">
        <v>549</v>
      </c>
      <c r="AA31" s="2397"/>
      <c r="AB31" s="2395" t="s">
        <v>550</v>
      </c>
      <c r="AC31" s="2396"/>
      <c r="AD31" s="2397"/>
    </row>
    <row r="32" spans="1:30" s="171" customFormat="1" ht="16.5" thickBot="1" x14ac:dyDescent="0.45">
      <c r="A32" s="2286"/>
      <c r="B32" s="2288"/>
      <c r="C32" s="2288"/>
      <c r="D32" s="2288"/>
      <c r="E32" s="2288"/>
      <c r="F32" s="2290"/>
      <c r="G32" s="2288"/>
      <c r="H32" s="2288"/>
      <c r="I32" s="172" t="s">
        <v>551</v>
      </c>
      <c r="J32" s="172" t="s">
        <v>552</v>
      </c>
      <c r="K32" s="172" t="s">
        <v>553</v>
      </c>
      <c r="L32" s="172" t="s">
        <v>554</v>
      </c>
      <c r="M32" s="173" t="s">
        <v>555</v>
      </c>
      <c r="N32" s="174" t="s">
        <v>556</v>
      </c>
      <c r="O32" s="175" t="s">
        <v>557</v>
      </c>
      <c r="P32" s="174" t="s">
        <v>558</v>
      </c>
      <c r="Q32" s="174" t="s">
        <v>558</v>
      </c>
      <c r="R32" s="502"/>
      <c r="S32" s="2402"/>
      <c r="T32" s="176" t="s">
        <v>559</v>
      </c>
      <c r="U32" s="2300"/>
      <c r="V32" s="2301"/>
      <c r="W32" s="2301"/>
      <c r="X32" s="2301"/>
      <c r="Y32" s="2302"/>
      <c r="Z32" s="2277"/>
      <c r="AA32" s="2279"/>
      <c r="AB32" s="2277"/>
      <c r="AC32" s="2278"/>
      <c r="AD32" s="2279"/>
    </row>
    <row r="33" spans="1:30" s="4" customFormat="1" x14ac:dyDescent="0.35">
      <c r="A33" s="2398" t="s">
        <v>560</v>
      </c>
      <c r="B33" s="2399"/>
      <c r="C33" s="2399"/>
      <c r="D33" s="2399"/>
      <c r="E33" s="2399"/>
      <c r="F33" s="2399"/>
      <c r="G33" s="2399"/>
      <c r="H33" s="2399"/>
      <c r="I33" s="2399"/>
      <c r="J33" s="2399"/>
      <c r="K33" s="2399"/>
      <c r="L33" s="2399"/>
      <c r="M33" s="2399"/>
      <c r="N33" s="2399"/>
      <c r="O33" s="2399"/>
      <c r="P33" s="2399"/>
      <c r="Q33" s="2399"/>
      <c r="R33" s="2399"/>
      <c r="S33" s="2400"/>
      <c r="T33" s="503"/>
      <c r="U33" s="504" t="s">
        <v>561</v>
      </c>
      <c r="V33" s="505" t="s">
        <v>38</v>
      </c>
      <c r="W33" s="505" t="s">
        <v>562</v>
      </c>
      <c r="X33" s="505" t="s">
        <v>563</v>
      </c>
      <c r="Y33" s="506" t="s">
        <v>564</v>
      </c>
      <c r="Z33" s="507" t="s">
        <v>565</v>
      </c>
      <c r="AA33" s="506" t="s">
        <v>566</v>
      </c>
      <c r="AB33" s="505" t="s">
        <v>71</v>
      </c>
      <c r="AC33" s="505" t="s">
        <v>72</v>
      </c>
      <c r="AD33" s="508" t="s">
        <v>31</v>
      </c>
    </row>
    <row r="34" spans="1:30" x14ac:dyDescent="0.35">
      <c r="A34" s="199"/>
      <c r="B34" s="509"/>
      <c r="C34" s="509"/>
      <c r="D34" s="509"/>
      <c r="E34" s="509"/>
      <c r="F34" s="510"/>
      <c r="G34" s="509"/>
      <c r="H34" s="509"/>
      <c r="I34" s="511"/>
      <c r="J34" s="512"/>
      <c r="K34" s="512"/>
      <c r="L34" s="513"/>
      <c r="M34" s="514"/>
      <c r="N34" s="515"/>
      <c r="O34" s="516"/>
      <c r="P34" s="515"/>
      <c r="Q34" s="515"/>
      <c r="R34" s="517"/>
      <c r="S34" s="518"/>
      <c r="T34" s="195"/>
      <c r="U34" s="7"/>
      <c r="Y34" s="332"/>
      <c r="Z34" s="234"/>
      <c r="AA34" s="332"/>
      <c r="AD34" s="198"/>
    </row>
    <row r="35" spans="1:30" x14ac:dyDescent="0.35">
      <c r="A35" s="202" t="s">
        <v>637</v>
      </c>
      <c r="B35" s="203" t="s">
        <v>73</v>
      </c>
      <c r="C35" s="203" t="s">
        <v>568</v>
      </c>
      <c r="D35" s="203" t="s">
        <v>53</v>
      </c>
      <c r="E35" s="203" t="s">
        <v>571</v>
      </c>
      <c r="F35" s="204" t="s">
        <v>638</v>
      </c>
      <c r="G35" s="203">
        <v>3</v>
      </c>
      <c r="H35" s="203" t="s">
        <v>51</v>
      </c>
      <c r="I35" s="2282">
        <v>3</v>
      </c>
      <c r="J35" s="2283"/>
      <c r="K35" s="2283"/>
      <c r="L35" s="2284"/>
      <c r="M35" s="209">
        <v>1</v>
      </c>
      <c r="N35" s="212">
        <v>4480</v>
      </c>
      <c r="O35" s="211">
        <v>0.2</v>
      </c>
      <c r="P35" s="212">
        <f>N35*(1-O35)</f>
        <v>3584</v>
      </c>
      <c r="Q35" s="212">
        <f t="shared" ref="Q35:Q38" si="0">P35*M35*G35</f>
        <v>10752</v>
      </c>
      <c r="R35" s="252" t="e">
        <f>(Q35+Q36+#REF!+#REF!)/E11*1000</f>
        <v>#REF!</v>
      </c>
      <c r="S35" s="364">
        <f>Q35/$Q$43</f>
        <v>0.25844911302341234</v>
      </c>
      <c r="T35" s="214">
        <f t="shared" ref="T35:T38" si="1">Q35*2</f>
        <v>21504</v>
      </c>
      <c r="U35" s="7">
        <f t="shared" ref="U35:U36" si="2">T35</f>
        <v>21504</v>
      </c>
      <c r="V35" s="215"/>
      <c r="W35" s="215"/>
      <c r="X35" s="215"/>
      <c r="Y35" s="441"/>
      <c r="Z35" s="440"/>
      <c r="AA35" s="441">
        <f>T35</f>
        <v>21504</v>
      </c>
      <c r="AB35" s="215">
        <f>T35</f>
        <v>21504</v>
      </c>
      <c r="AD35" s="198"/>
    </row>
    <row r="36" spans="1:30" x14ac:dyDescent="0.35">
      <c r="A36" s="202" t="s">
        <v>637</v>
      </c>
      <c r="B36" s="203" t="s">
        <v>74</v>
      </c>
      <c r="C36" s="203" t="s">
        <v>568</v>
      </c>
      <c r="D36" s="203" t="s">
        <v>48</v>
      </c>
      <c r="E36" s="203" t="s">
        <v>569</v>
      </c>
      <c r="F36" s="204" t="s">
        <v>639</v>
      </c>
      <c r="G36" s="203">
        <v>2</v>
      </c>
      <c r="H36" s="203" t="s">
        <v>51</v>
      </c>
      <c r="I36" s="2282">
        <v>2</v>
      </c>
      <c r="J36" s="2283"/>
      <c r="K36" s="2283"/>
      <c r="L36" s="2284"/>
      <c r="M36" s="209">
        <v>1</v>
      </c>
      <c r="N36" s="212">
        <v>5000</v>
      </c>
      <c r="O36" s="219">
        <v>0.25</v>
      </c>
      <c r="P36" s="212">
        <f>N36*(1-O36)</f>
        <v>3750</v>
      </c>
      <c r="Q36" s="212">
        <f t="shared" si="0"/>
        <v>7500</v>
      </c>
      <c r="R36" s="252" t="e">
        <f>(Q36+Q37+#REF!+#REF!)/E12*1000</f>
        <v>#REF!</v>
      </c>
      <c r="S36" s="519">
        <f>Q36/$Q$43</f>
        <v>0.18027979424066151</v>
      </c>
      <c r="T36" s="214">
        <f t="shared" si="1"/>
        <v>15000</v>
      </c>
      <c r="U36" s="7">
        <f t="shared" si="2"/>
        <v>15000</v>
      </c>
      <c r="V36" s="215"/>
      <c r="Y36" s="332"/>
      <c r="Z36" s="440">
        <f>T36</f>
        <v>15000</v>
      </c>
      <c r="AA36" s="441"/>
      <c r="AC36" s="215">
        <f>T36</f>
        <v>15000</v>
      </c>
      <c r="AD36" s="198"/>
    </row>
    <row r="37" spans="1:30" x14ac:dyDescent="0.35">
      <c r="A37" s="202" t="s">
        <v>637</v>
      </c>
      <c r="B37" s="203" t="s">
        <v>74</v>
      </c>
      <c r="C37" s="203" t="s">
        <v>568</v>
      </c>
      <c r="D37" s="203" t="s">
        <v>75</v>
      </c>
      <c r="E37" s="203" t="s">
        <v>569</v>
      </c>
      <c r="F37" s="204" t="s">
        <v>640</v>
      </c>
      <c r="G37" s="203">
        <v>2</v>
      </c>
      <c r="H37" s="203" t="s">
        <v>51</v>
      </c>
      <c r="I37" s="2282">
        <v>2</v>
      </c>
      <c r="J37" s="2283"/>
      <c r="K37" s="2283"/>
      <c r="L37" s="2284"/>
      <c r="M37" s="209">
        <v>1</v>
      </c>
      <c r="N37" s="212">
        <v>5000</v>
      </c>
      <c r="O37" s="219">
        <v>0.25</v>
      </c>
      <c r="P37" s="212">
        <f t="shared" ref="P37:P38" si="3">N37*(1-O37)</f>
        <v>3750</v>
      </c>
      <c r="Q37" s="212">
        <f t="shared" si="0"/>
        <v>7500</v>
      </c>
      <c r="R37" s="252"/>
      <c r="S37" s="519">
        <f>Q37/$Q$43</f>
        <v>0.18027979424066151</v>
      </c>
      <c r="T37" s="214">
        <f t="shared" si="1"/>
        <v>15000</v>
      </c>
      <c r="U37" s="7"/>
      <c r="V37" s="215">
        <f>T37</f>
        <v>15000</v>
      </c>
      <c r="Y37" s="332"/>
      <c r="Z37" s="440">
        <f>T37</f>
        <v>15000</v>
      </c>
      <c r="AA37" s="441"/>
      <c r="AC37" s="215">
        <f>T37</f>
        <v>15000</v>
      </c>
      <c r="AD37" s="198"/>
    </row>
    <row r="38" spans="1:30" x14ac:dyDescent="0.35">
      <c r="A38" s="202" t="s">
        <v>637</v>
      </c>
      <c r="B38" s="203" t="s">
        <v>74</v>
      </c>
      <c r="C38" s="203" t="s">
        <v>568</v>
      </c>
      <c r="D38" s="203" t="s">
        <v>53</v>
      </c>
      <c r="E38" s="203" t="s">
        <v>571</v>
      </c>
      <c r="F38" s="204" t="s">
        <v>638</v>
      </c>
      <c r="G38" s="203">
        <v>2</v>
      </c>
      <c r="H38" s="203" t="s">
        <v>51</v>
      </c>
      <c r="I38" s="2282">
        <v>2</v>
      </c>
      <c r="J38" s="2283"/>
      <c r="K38" s="2283"/>
      <c r="L38" s="2284"/>
      <c r="M38" s="209">
        <v>1</v>
      </c>
      <c r="N38" s="520">
        <v>5500</v>
      </c>
      <c r="O38" s="211">
        <v>0.25</v>
      </c>
      <c r="P38" s="212">
        <f t="shared" si="3"/>
        <v>4125</v>
      </c>
      <c r="Q38" s="212">
        <f t="shared" si="0"/>
        <v>8250</v>
      </c>
      <c r="R38" s="252"/>
      <c r="S38" s="364">
        <f>Q38/$Q$43</f>
        <v>0.19830777366472765</v>
      </c>
      <c r="T38" s="214">
        <f t="shared" si="1"/>
        <v>16500</v>
      </c>
      <c r="U38" s="7">
        <f>T38</f>
        <v>16500</v>
      </c>
      <c r="Y38" s="332"/>
      <c r="Z38" s="440"/>
      <c r="AA38" s="441">
        <f>T38</f>
        <v>16500</v>
      </c>
      <c r="AC38" s="215">
        <f>U38</f>
        <v>16500</v>
      </c>
      <c r="AD38" s="198"/>
    </row>
    <row r="39" spans="1:30" x14ac:dyDescent="0.35">
      <c r="A39" s="202"/>
      <c r="B39" s="203"/>
      <c r="C39" s="203"/>
      <c r="D39" s="203"/>
      <c r="E39" s="203"/>
      <c r="F39" s="204"/>
      <c r="G39" s="203"/>
      <c r="H39" s="203"/>
      <c r="I39" s="521"/>
      <c r="J39" s="1"/>
      <c r="K39" s="1"/>
      <c r="L39" s="522"/>
      <c r="M39" s="209"/>
      <c r="N39" s="520"/>
      <c r="O39" s="211"/>
      <c r="P39" s="523"/>
      <c r="Q39" s="520"/>
      <c r="R39" s="9"/>
      <c r="S39" s="524"/>
      <c r="T39" s="525"/>
      <c r="U39" s="15"/>
      <c r="Y39" s="332"/>
      <c r="Z39" s="440"/>
      <c r="AA39" s="441"/>
      <c r="AD39" s="217">
        <f>T39</f>
        <v>0</v>
      </c>
    </row>
    <row r="40" spans="1:30" x14ac:dyDescent="0.35">
      <c r="A40" s="235" t="s">
        <v>637</v>
      </c>
      <c r="B40" s="236" t="s">
        <v>579</v>
      </c>
      <c r="C40" s="236"/>
      <c r="D40" s="236"/>
      <c r="E40" s="236"/>
      <c r="F40" s="237"/>
      <c r="G40" s="236"/>
      <c r="H40" s="236"/>
      <c r="I40" s="2303"/>
      <c r="J40" s="2304"/>
      <c r="K40" s="2304"/>
      <c r="L40" s="2304"/>
      <c r="M40" s="236"/>
      <c r="N40" s="240"/>
      <c r="O40" s="241"/>
      <c r="P40" s="232"/>
      <c r="Q40" s="212"/>
      <c r="R40" s="334"/>
      <c r="S40" s="369"/>
      <c r="T40" s="214">
        <f t="shared" ref="T40:T41" si="4">Q40*2</f>
        <v>0</v>
      </c>
      <c r="U40" s="7"/>
      <c r="X40" s="215">
        <f>T40</f>
        <v>0</v>
      </c>
      <c r="Y40" s="332"/>
      <c r="Z40" s="234"/>
      <c r="AA40" s="441"/>
      <c r="AD40" s="198"/>
    </row>
    <row r="41" spans="1:30" x14ac:dyDescent="0.35">
      <c r="A41" s="411" t="s">
        <v>637</v>
      </c>
      <c r="B41" s="154" t="s">
        <v>580</v>
      </c>
      <c r="C41" s="154"/>
      <c r="D41" s="154" t="s">
        <v>581</v>
      </c>
      <c r="E41" s="154"/>
      <c r="F41" s="526"/>
      <c r="G41" s="154"/>
      <c r="H41" s="154"/>
      <c r="I41" s="300"/>
      <c r="J41" s="300"/>
      <c r="K41" s="300"/>
      <c r="L41" s="300"/>
      <c r="M41" s="154"/>
      <c r="N41" s="303"/>
      <c r="O41" s="155"/>
      <c r="P41" s="336"/>
      <c r="Q41" s="303">
        <v>7600</v>
      </c>
      <c r="R41" s="527"/>
      <c r="S41" s="413">
        <f>Q41/Q43</f>
        <v>0.18268352483053699</v>
      </c>
      <c r="T41" s="214">
        <f t="shared" si="4"/>
        <v>15200</v>
      </c>
      <c r="U41" s="7"/>
      <c r="Y41" s="441">
        <f>T41</f>
        <v>15200</v>
      </c>
      <c r="Z41" s="234"/>
      <c r="AA41" s="332"/>
      <c r="AD41" s="198"/>
    </row>
    <row r="42" spans="1:30" ht="15" thickBot="1" x14ac:dyDescent="0.4">
      <c r="A42" s="414"/>
      <c r="B42" s="415"/>
      <c r="C42" s="415"/>
      <c r="D42" s="415"/>
      <c r="E42" s="415"/>
      <c r="F42" s="416"/>
      <c r="G42" s="415"/>
      <c r="H42" s="415"/>
      <c r="I42" s="254"/>
      <c r="J42" s="254"/>
      <c r="K42" s="254"/>
      <c r="L42" s="254"/>
      <c r="M42" s="415"/>
      <c r="N42" s="417"/>
      <c r="O42" s="418"/>
      <c r="P42" s="417"/>
      <c r="Q42" s="417"/>
      <c r="R42" s="417"/>
      <c r="S42" s="307"/>
      <c r="T42" s="195"/>
      <c r="U42" s="7"/>
      <c r="Y42" s="332"/>
      <c r="Z42" s="234"/>
      <c r="AA42" s="332"/>
      <c r="AD42" s="198"/>
    </row>
    <row r="43" spans="1:30" x14ac:dyDescent="0.35">
      <c r="A43" s="258" t="s">
        <v>582</v>
      </c>
      <c r="B43" s="259"/>
      <c r="C43" s="259"/>
      <c r="D43" s="259"/>
      <c r="E43" s="259"/>
      <c r="F43" s="260"/>
      <c r="G43" s="259"/>
      <c r="H43" s="259"/>
      <c r="I43" s="259">
        <f>I38+I37+I36+I35</f>
        <v>9</v>
      </c>
      <c r="J43" s="259"/>
      <c r="K43" s="259"/>
      <c r="L43" s="259"/>
      <c r="M43" s="259">
        <f>SUM(I43:L43)</f>
        <v>9</v>
      </c>
      <c r="N43" s="261"/>
      <c r="O43" s="262"/>
      <c r="P43" s="261"/>
      <c r="Q43" s="528">
        <f>SUM(Q35:Q42)</f>
        <v>41602</v>
      </c>
      <c r="R43" s="528"/>
      <c r="S43" s="264">
        <f>SUM(S35:S41)</f>
        <v>1</v>
      </c>
      <c r="T43" s="338">
        <f>SUM(T35:T42)</f>
        <v>83204</v>
      </c>
      <c r="U43" s="340">
        <f t="shared" ref="U43:AA43" si="5">SUM(U35:U41)</f>
        <v>53004</v>
      </c>
      <c r="V43" s="340">
        <f t="shared" si="5"/>
        <v>15000</v>
      </c>
      <c r="W43" s="340">
        <f t="shared" si="5"/>
        <v>0</v>
      </c>
      <c r="X43" s="340">
        <f t="shared" si="5"/>
        <v>0</v>
      </c>
      <c r="Y43" s="340">
        <f t="shared" si="5"/>
        <v>15200</v>
      </c>
      <c r="Z43" s="529">
        <f t="shared" si="5"/>
        <v>30000</v>
      </c>
      <c r="AA43" s="530">
        <f t="shared" si="5"/>
        <v>38004</v>
      </c>
      <c r="AB43" s="340">
        <f>SUM(AB35:AB42)</f>
        <v>21504</v>
      </c>
      <c r="AC43" s="340">
        <f>SUM(AC34:AC40)</f>
        <v>46500</v>
      </c>
      <c r="AD43" s="341">
        <f>SUM(AD34:AD40)</f>
        <v>0</v>
      </c>
    </row>
    <row r="44" spans="1:30" ht="15" thickBot="1" x14ac:dyDescent="0.4">
      <c r="A44" s="274" t="s">
        <v>583</v>
      </c>
      <c r="B44" s="275"/>
      <c r="C44" s="275"/>
      <c r="D44" s="275"/>
      <c r="E44" s="275"/>
      <c r="F44" s="276"/>
      <c r="G44" s="275"/>
      <c r="H44" s="275"/>
      <c r="I44" s="275">
        <f>I38+I37+I36+I35</f>
        <v>9</v>
      </c>
      <c r="J44" s="275">
        <f>I38+I37+I36+I35</f>
        <v>9</v>
      </c>
      <c r="K44" s="275">
        <f>I38+I37+I36+I35</f>
        <v>9</v>
      </c>
      <c r="L44" s="275">
        <f>I38+I37+I36+I35</f>
        <v>9</v>
      </c>
      <c r="M44" s="275">
        <f>SUM(I44:L44)</f>
        <v>36</v>
      </c>
      <c r="N44" s="277"/>
      <c r="O44" s="278"/>
      <c r="P44" s="277"/>
      <c r="Q44" s="277"/>
      <c r="R44" s="277"/>
      <c r="S44" s="279"/>
      <c r="T44" s="280"/>
      <c r="U44" s="531">
        <f>U43/T43</f>
        <v>0.6370366809288015</v>
      </c>
      <c r="V44" s="282">
        <f>V43/T43</f>
        <v>0.18027979424066151</v>
      </c>
      <c r="W44" s="282">
        <f>W43/T43</f>
        <v>0</v>
      </c>
      <c r="X44" s="282">
        <f>X43/T43</f>
        <v>0</v>
      </c>
      <c r="Y44" s="282">
        <f>Y43/T43</f>
        <v>0.18268352483053699</v>
      </c>
      <c r="Z44" s="318">
        <f>Z43/T43</f>
        <v>0.36055958848132302</v>
      </c>
      <c r="AA44" s="532">
        <f>AA43/T43</f>
        <v>0.45675688668814002</v>
      </c>
      <c r="AB44" s="533"/>
      <c r="AC44" s="534"/>
      <c r="AD44" s="288"/>
    </row>
    <row r="45" spans="1:30" ht="15" thickBot="1" x14ac:dyDescent="0.4">
      <c r="A45" s="289" t="s">
        <v>584</v>
      </c>
      <c r="B45" s="239"/>
      <c r="C45" s="239"/>
      <c r="D45" s="239"/>
      <c r="E45" s="239"/>
      <c r="F45" s="290"/>
      <c r="G45" s="239"/>
      <c r="H45" s="239"/>
      <c r="I45" s="291"/>
      <c r="J45" s="291"/>
      <c r="K45" s="291"/>
      <c r="L45" s="291"/>
      <c r="M45" s="239"/>
      <c r="N45" s="292"/>
      <c r="O45" s="242"/>
      <c r="P45" s="292"/>
      <c r="Q45" s="240">
        <f>U43/2</f>
        <v>26502</v>
      </c>
      <c r="R45" s="334"/>
      <c r="S45" s="293">
        <f>Q45/Q50</f>
        <v>0.6370366809288015</v>
      </c>
      <c r="Y45" s="294">
        <f>SUM(U35:Y42)</f>
        <v>83204</v>
      </c>
      <c r="Z45" s="403">
        <f>I36+I37</f>
        <v>4</v>
      </c>
      <c r="AA45" s="404">
        <f>I35+I38</f>
        <v>5</v>
      </c>
    </row>
    <row r="46" spans="1:30" ht="15" thickBot="1" x14ac:dyDescent="0.4">
      <c r="A46" s="297" t="s">
        <v>38</v>
      </c>
      <c r="B46" s="298"/>
      <c r="C46" s="298"/>
      <c r="D46" s="298"/>
      <c r="E46" s="298"/>
      <c r="F46" s="299"/>
      <c r="G46" s="298"/>
      <c r="H46" s="298"/>
      <c r="I46" s="300"/>
      <c r="J46" s="300"/>
      <c r="K46" s="300"/>
      <c r="L46" s="300"/>
      <c r="M46" s="298"/>
      <c r="N46" s="301"/>
      <c r="O46" s="302"/>
      <c r="P46" s="301"/>
      <c r="Q46" s="303">
        <f>V43/2</f>
        <v>7500</v>
      </c>
      <c r="R46" s="336"/>
      <c r="S46" s="302">
        <f>Q46/Q50</f>
        <v>0.18027979424066151</v>
      </c>
      <c r="T46" s="535">
        <f>Q43/M43</f>
        <v>4622.4444444444443</v>
      </c>
      <c r="U46" s="536" t="s">
        <v>586</v>
      </c>
      <c r="Z46" s="241">
        <f>Z45/M43</f>
        <v>0.44444444444444442</v>
      </c>
      <c r="AA46" s="293">
        <f>AA45/M43</f>
        <v>0.55555555555555558</v>
      </c>
    </row>
    <row r="47" spans="1:30" ht="15" thickBot="1" x14ac:dyDescent="0.4">
      <c r="A47" s="297" t="s">
        <v>587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01"/>
      <c r="Q47" s="303">
        <f>W43/2</f>
        <v>0</v>
      </c>
      <c r="R47" s="336"/>
      <c r="S47" s="308">
        <f>Q47/Q50</f>
        <v>0</v>
      </c>
      <c r="V47" s="309"/>
      <c r="X47" s="145"/>
      <c r="Z47" s="2305" t="s">
        <v>588</v>
      </c>
      <c r="AA47" s="2305"/>
    </row>
    <row r="48" spans="1:30" x14ac:dyDescent="0.35">
      <c r="A48" s="297" t="s">
        <v>580</v>
      </c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01"/>
      <c r="Q48" s="303">
        <f>Y43/2</f>
        <v>7600</v>
      </c>
      <c r="R48" s="336"/>
      <c r="S48" s="308">
        <f>Q48/Q50</f>
        <v>0.18268352483053699</v>
      </c>
      <c r="V48" s="309"/>
    </row>
    <row r="49" spans="1:30" x14ac:dyDescent="0.35">
      <c r="A49" s="297" t="s">
        <v>579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X43/2</f>
        <v>0</v>
      </c>
      <c r="R49" s="336"/>
      <c r="S49" s="308">
        <f>Q49/Q50</f>
        <v>0</v>
      </c>
    </row>
    <row r="50" spans="1:30" x14ac:dyDescent="0.35">
      <c r="A50" s="297"/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10">
        <f>SUM(Q45:Q49)</f>
        <v>41602</v>
      </c>
      <c r="R50" s="537"/>
      <c r="S50" s="308">
        <f>SUM(S45:S49)</f>
        <v>1</v>
      </c>
    </row>
    <row r="52" spans="1:30" ht="18.5" x14ac:dyDescent="0.45">
      <c r="A52" s="164" t="s">
        <v>589</v>
      </c>
      <c r="S52" s="144"/>
    </row>
    <row r="54" spans="1:30" s="500" customFormat="1" ht="22" customHeight="1" thickBot="1" x14ac:dyDescent="0.4">
      <c r="A54" s="2389" t="s">
        <v>531</v>
      </c>
      <c r="B54" s="2390"/>
      <c r="C54" s="2390"/>
      <c r="D54" s="2390"/>
      <c r="E54" s="2390"/>
      <c r="F54" s="2390"/>
      <c r="G54" s="2390"/>
      <c r="H54" s="2390"/>
      <c r="I54" s="2390"/>
      <c r="J54" s="2390"/>
      <c r="K54" s="2390"/>
      <c r="L54" s="2390"/>
      <c r="M54" s="2390"/>
      <c r="N54" s="2390"/>
      <c r="O54" s="2390"/>
      <c r="P54" s="2390"/>
      <c r="Q54" s="2390"/>
      <c r="R54" s="2390"/>
      <c r="S54" s="2391"/>
      <c r="T54" s="2392" t="s">
        <v>635</v>
      </c>
      <c r="U54" s="2393"/>
      <c r="V54" s="2393"/>
      <c r="W54" s="2393"/>
      <c r="X54" s="2393"/>
      <c r="Y54" s="2393"/>
      <c r="Z54" s="2393"/>
      <c r="AA54" s="2393"/>
      <c r="AB54" s="2393"/>
      <c r="AC54" s="2393"/>
      <c r="AD54" s="2394"/>
    </row>
    <row r="55" spans="1:30" ht="16" x14ac:dyDescent="0.4">
      <c r="A55" s="2327" t="s">
        <v>533</v>
      </c>
      <c r="B55" s="2329" t="s">
        <v>534</v>
      </c>
      <c r="C55" s="2329" t="s">
        <v>535</v>
      </c>
      <c r="D55" s="2329" t="s">
        <v>536</v>
      </c>
      <c r="E55" s="2329" t="s">
        <v>537</v>
      </c>
      <c r="F55" s="2331" t="s">
        <v>538</v>
      </c>
      <c r="G55" s="2329" t="s">
        <v>539</v>
      </c>
      <c r="H55" s="2329" t="s">
        <v>540</v>
      </c>
      <c r="I55" s="2309" t="s">
        <v>541</v>
      </c>
      <c r="J55" s="2309"/>
      <c r="K55" s="2309"/>
      <c r="L55" s="2309"/>
      <c r="M55" s="311" t="s">
        <v>542</v>
      </c>
      <c r="N55" s="312" t="s">
        <v>543</v>
      </c>
      <c r="O55" s="313" t="s">
        <v>544</v>
      </c>
      <c r="P55" s="312" t="s">
        <v>543</v>
      </c>
      <c r="Q55" s="312" t="s">
        <v>545</v>
      </c>
      <c r="R55" s="538" t="s">
        <v>636</v>
      </c>
      <c r="S55" s="2310" t="s">
        <v>546</v>
      </c>
      <c r="T55" s="539" t="s">
        <v>547</v>
      </c>
      <c r="U55" s="2403" t="s">
        <v>548</v>
      </c>
      <c r="V55" s="2404"/>
      <c r="W55" s="2404"/>
      <c r="X55" s="2404"/>
      <c r="Y55" s="2405"/>
      <c r="Z55" s="2395" t="s">
        <v>549</v>
      </c>
      <c r="AA55" s="2397"/>
      <c r="AB55" s="2395" t="s">
        <v>550</v>
      </c>
      <c r="AC55" s="2396"/>
      <c r="AD55" s="2397"/>
    </row>
    <row r="56" spans="1:30" ht="16.5" thickBot="1" x14ac:dyDescent="0.45">
      <c r="A56" s="2328"/>
      <c r="B56" s="2330"/>
      <c r="C56" s="2330"/>
      <c r="D56" s="2330"/>
      <c r="E56" s="2330"/>
      <c r="F56" s="2332"/>
      <c r="G56" s="2330"/>
      <c r="H56" s="2330"/>
      <c r="I56" s="315" t="s">
        <v>551</v>
      </c>
      <c r="J56" s="315" t="s">
        <v>552</v>
      </c>
      <c r="K56" s="315" t="s">
        <v>553</v>
      </c>
      <c r="L56" s="315" t="s">
        <v>554</v>
      </c>
      <c r="M56" s="316" t="s">
        <v>555</v>
      </c>
      <c r="N56" s="317" t="s">
        <v>556</v>
      </c>
      <c r="O56" s="318" t="s">
        <v>557</v>
      </c>
      <c r="P56" s="317" t="s">
        <v>558</v>
      </c>
      <c r="Q56" s="317" t="s">
        <v>558</v>
      </c>
      <c r="R56" s="317"/>
      <c r="S56" s="2311"/>
      <c r="T56" s="540" t="s">
        <v>559</v>
      </c>
      <c r="U56" s="2300"/>
      <c r="V56" s="2301"/>
      <c r="W56" s="2301"/>
      <c r="X56" s="2301"/>
      <c r="Y56" s="2302"/>
      <c r="Z56" s="2277"/>
      <c r="AA56" s="2279"/>
      <c r="AB56" s="2277"/>
      <c r="AC56" s="2278"/>
      <c r="AD56" s="2279"/>
    </row>
    <row r="57" spans="1:30" s="184" customFormat="1" ht="18.5" x14ac:dyDescent="0.45">
      <c r="A57" s="2406" t="s">
        <v>591</v>
      </c>
      <c r="B57" s="2407"/>
      <c r="C57" s="2407"/>
      <c r="D57" s="2407"/>
      <c r="E57" s="2407"/>
      <c r="F57" s="2407"/>
      <c r="G57" s="2407"/>
      <c r="H57" s="2407"/>
      <c r="I57" s="2407"/>
      <c r="J57" s="2407"/>
      <c r="K57" s="2407"/>
      <c r="L57" s="2407"/>
      <c r="M57" s="2407"/>
      <c r="N57" s="2407"/>
      <c r="O57" s="2407"/>
      <c r="P57" s="2407"/>
      <c r="Q57" s="2407"/>
      <c r="R57" s="2407"/>
      <c r="S57" s="2407"/>
      <c r="T57" s="541"/>
      <c r="U57" s="542" t="s">
        <v>561</v>
      </c>
      <c r="V57" s="543" t="s">
        <v>38</v>
      </c>
      <c r="W57" s="543" t="s">
        <v>562</v>
      </c>
      <c r="X57" s="543" t="s">
        <v>563</v>
      </c>
      <c r="Y57" s="544" t="s">
        <v>564</v>
      </c>
      <c r="Z57" s="545" t="s">
        <v>565</v>
      </c>
      <c r="AA57" s="544" t="s">
        <v>566</v>
      </c>
      <c r="AB57" s="505" t="s">
        <v>71</v>
      </c>
      <c r="AC57" s="546" t="s">
        <v>72</v>
      </c>
      <c r="AD57" s="547" t="s">
        <v>31</v>
      </c>
    </row>
    <row r="58" spans="1:30" x14ac:dyDescent="0.35">
      <c r="A58" s="200"/>
      <c r="B58" s="509"/>
      <c r="C58" s="509"/>
      <c r="D58" s="509"/>
      <c r="E58" s="509"/>
      <c r="F58" s="510"/>
      <c r="G58" s="509"/>
      <c r="H58" s="509"/>
      <c r="I58" s="512"/>
      <c r="J58" s="512"/>
      <c r="K58" s="512"/>
      <c r="L58" s="512"/>
      <c r="M58" s="509"/>
      <c r="N58" s="515"/>
      <c r="O58" s="516"/>
      <c r="P58" s="515"/>
      <c r="Q58" s="515"/>
      <c r="R58" s="517"/>
      <c r="S58" s="548"/>
      <c r="T58" s="212"/>
      <c r="U58" s="549"/>
      <c r="Y58" s="332"/>
      <c r="Z58" s="234"/>
      <c r="AA58" s="332"/>
      <c r="AD58" s="198"/>
    </row>
    <row r="59" spans="1:30" x14ac:dyDescent="0.35">
      <c r="A59" s="203" t="s">
        <v>637</v>
      </c>
      <c r="B59" s="203" t="s">
        <v>73</v>
      </c>
      <c r="C59" s="203" t="s">
        <v>568</v>
      </c>
      <c r="D59" s="203" t="s">
        <v>53</v>
      </c>
      <c r="E59" s="203" t="s">
        <v>571</v>
      </c>
      <c r="F59" s="204" t="s">
        <v>641</v>
      </c>
      <c r="G59" s="203">
        <v>2</v>
      </c>
      <c r="H59" s="203" t="s">
        <v>51</v>
      </c>
      <c r="I59" s="2282">
        <v>2</v>
      </c>
      <c r="J59" s="2283"/>
      <c r="K59" s="2283"/>
      <c r="L59" s="2284"/>
      <c r="M59" s="209">
        <v>1</v>
      </c>
      <c r="N59" s="212">
        <v>4480</v>
      </c>
      <c r="O59" s="211">
        <v>0.2</v>
      </c>
      <c r="P59" s="212">
        <f>N59*(1-O59)</f>
        <v>3584</v>
      </c>
      <c r="Q59" s="212">
        <f t="shared" ref="Q59:Q64" si="6">P59*M59*G59</f>
        <v>7168</v>
      </c>
      <c r="R59" s="252" t="e">
        <f>(Q59+Q60+#REF!+#REF!)/E35*1000</f>
        <v>#REF!</v>
      </c>
      <c r="S59" s="213">
        <f t="shared" ref="S59:S64" si="7">Q59/$Q$70</f>
        <v>0.17012792822728029</v>
      </c>
      <c r="T59" s="550">
        <f t="shared" ref="T59:T64" si="8">Q59</f>
        <v>7168</v>
      </c>
      <c r="U59" s="549">
        <f t="shared" ref="U59:U60" si="9">T59</f>
        <v>7168</v>
      </c>
      <c r="V59" s="215"/>
      <c r="W59" s="215"/>
      <c r="X59" s="215"/>
      <c r="Y59" s="441"/>
      <c r="Z59" s="440"/>
      <c r="AA59" s="441">
        <f>T59</f>
        <v>7168</v>
      </c>
      <c r="AB59" s="215">
        <f>T59</f>
        <v>7168</v>
      </c>
      <c r="AD59" s="198"/>
    </row>
    <row r="60" spans="1:30" x14ac:dyDescent="0.35">
      <c r="A60" s="203" t="s">
        <v>637</v>
      </c>
      <c r="B60" s="203" t="s">
        <v>74</v>
      </c>
      <c r="C60" s="203" t="s">
        <v>568</v>
      </c>
      <c r="D60" s="203" t="s">
        <v>48</v>
      </c>
      <c r="E60" s="203" t="s">
        <v>569</v>
      </c>
      <c r="F60" s="204" t="s">
        <v>639</v>
      </c>
      <c r="G60" s="203">
        <v>2</v>
      </c>
      <c r="H60" s="203" t="s">
        <v>51</v>
      </c>
      <c r="I60" s="2282">
        <v>2</v>
      </c>
      <c r="J60" s="2283"/>
      <c r="K60" s="2283"/>
      <c r="L60" s="2284"/>
      <c r="M60" s="209">
        <v>1</v>
      </c>
      <c r="N60" s="212">
        <v>5000</v>
      </c>
      <c r="O60" s="219">
        <v>0.25</v>
      </c>
      <c r="P60" s="212">
        <f>N60*(1-O60)</f>
        <v>3750</v>
      </c>
      <c r="Q60" s="212">
        <f t="shared" si="6"/>
        <v>7500</v>
      </c>
      <c r="R60" s="252" t="e">
        <f>(Q60+Q61+#REF!+#REF!)/E36*1000</f>
        <v>#REF!</v>
      </c>
      <c r="S60" s="551">
        <f t="shared" si="7"/>
        <v>0.17800773740298578</v>
      </c>
      <c r="T60" s="550">
        <f t="shared" si="8"/>
        <v>7500</v>
      </c>
      <c r="U60" s="549">
        <f t="shared" si="9"/>
        <v>7500</v>
      </c>
      <c r="V60" s="215"/>
      <c r="Y60" s="332"/>
      <c r="Z60" s="440">
        <f>T60</f>
        <v>7500</v>
      </c>
      <c r="AA60" s="441"/>
      <c r="AC60" s="215">
        <f>T60</f>
        <v>7500</v>
      </c>
      <c r="AD60" s="198"/>
    </row>
    <row r="61" spans="1:30" x14ac:dyDescent="0.35">
      <c r="A61" s="203" t="s">
        <v>637</v>
      </c>
      <c r="B61" s="203" t="s">
        <v>74</v>
      </c>
      <c r="C61" s="203" t="s">
        <v>568</v>
      </c>
      <c r="D61" s="203" t="s">
        <v>75</v>
      </c>
      <c r="E61" s="203" t="s">
        <v>569</v>
      </c>
      <c r="F61" s="204" t="s">
        <v>640</v>
      </c>
      <c r="G61" s="203">
        <v>2</v>
      </c>
      <c r="H61" s="203" t="s">
        <v>51</v>
      </c>
      <c r="I61" s="2291">
        <v>2</v>
      </c>
      <c r="J61" s="2292"/>
      <c r="K61" s="2292"/>
      <c r="L61" s="2293"/>
      <c r="M61" s="209">
        <v>1</v>
      </c>
      <c r="N61" s="212">
        <v>5000</v>
      </c>
      <c r="O61" s="219">
        <v>0.25</v>
      </c>
      <c r="P61" s="212">
        <f t="shared" ref="P61:P64" si="10">N61*(1-O61)</f>
        <v>3750</v>
      </c>
      <c r="Q61" s="212">
        <f t="shared" si="6"/>
        <v>7500</v>
      </c>
      <c r="R61" s="252"/>
      <c r="S61" s="551">
        <f t="shared" si="7"/>
        <v>0.17800773740298578</v>
      </c>
      <c r="T61" s="550">
        <f t="shared" si="8"/>
        <v>7500</v>
      </c>
      <c r="U61" s="549"/>
      <c r="V61" s="215">
        <f>T61</f>
        <v>7500</v>
      </c>
      <c r="Y61" s="332"/>
      <c r="Z61" s="440">
        <f>T61</f>
        <v>7500</v>
      </c>
      <c r="AA61" s="441"/>
      <c r="AC61" s="215">
        <f>T61</f>
        <v>7500</v>
      </c>
      <c r="AD61" s="198"/>
    </row>
    <row r="62" spans="1:30" x14ac:dyDescent="0.35">
      <c r="A62" s="203" t="s">
        <v>637</v>
      </c>
      <c r="B62" s="203" t="s">
        <v>74</v>
      </c>
      <c r="C62" s="203" t="s">
        <v>568</v>
      </c>
      <c r="D62" s="203" t="s">
        <v>53</v>
      </c>
      <c r="E62" s="203" t="s">
        <v>571</v>
      </c>
      <c r="F62" s="204" t="s">
        <v>640</v>
      </c>
      <c r="G62" s="203">
        <v>1</v>
      </c>
      <c r="H62" s="203" t="s">
        <v>51</v>
      </c>
      <c r="I62" s="2282">
        <v>1</v>
      </c>
      <c r="J62" s="2283"/>
      <c r="K62" s="2283"/>
      <c r="L62" s="2284"/>
      <c r="M62" s="209">
        <v>1</v>
      </c>
      <c r="N62" s="520">
        <v>5500</v>
      </c>
      <c r="O62" s="211">
        <v>0.25</v>
      </c>
      <c r="P62" s="212">
        <f t="shared" si="10"/>
        <v>4125</v>
      </c>
      <c r="Q62" s="212">
        <f t="shared" si="6"/>
        <v>4125</v>
      </c>
      <c r="R62" s="252"/>
      <c r="S62" s="213">
        <f t="shared" si="7"/>
        <v>9.7904255571642188E-2</v>
      </c>
      <c r="T62" s="550">
        <f t="shared" si="8"/>
        <v>4125</v>
      </c>
      <c r="U62" s="549">
        <f>T62</f>
        <v>4125</v>
      </c>
      <c r="Y62" s="332"/>
      <c r="Z62" s="440"/>
      <c r="AA62" s="441">
        <f>T62</f>
        <v>4125</v>
      </c>
      <c r="AC62" s="215">
        <f>T62</f>
        <v>4125</v>
      </c>
      <c r="AD62" s="198"/>
    </row>
    <row r="63" spans="1:30" x14ac:dyDescent="0.35">
      <c r="A63" s="203" t="s">
        <v>637</v>
      </c>
      <c r="B63" s="203" t="s">
        <v>68</v>
      </c>
      <c r="C63" s="203" t="s">
        <v>576</v>
      </c>
      <c r="D63" s="203" t="s">
        <v>76</v>
      </c>
      <c r="E63" s="203" t="s">
        <v>571</v>
      </c>
      <c r="F63" s="552" t="s">
        <v>642</v>
      </c>
      <c r="G63" s="203">
        <v>8</v>
      </c>
      <c r="H63" s="203" t="s">
        <v>51</v>
      </c>
      <c r="I63" s="2282">
        <v>8</v>
      </c>
      <c r="J63" s="2283"/>
      <c r="K63" s="2283"/>
      <c r="L63" s="2284"/>
      <c r="M63" s="209">
        <v>1</v>
      </c>
      <c r="N63" s="520">
        <v>1600</v>
      </c>
      <c r="O63" s="211">
        <v>0.7</v>
      </c>
      <c r="P63" s="523">
        <f t="shared" si="10"/>
        <v>480.00000000000006</v>
      </c>
      <c r="Q63" s="520">
        <f t="shared" si="6"/>
        <v>3840.0000000000005</v>
      </c>
      <c r="R63" s="9"/>
      <c r="S63" s="553">
        <f t="shared" si="7"/>
        <v>9.1139961550328732E-2</v>
      </c>
      <c r="T63" s="210">
        <f t="shared" si="8"/>
        <v>3840.0000000000005</v>
      </c>
      <c r="U63" s="554"/>
      <c r="W63" s="215">
        <f>T63</f>
        <v>3840.0000000000005</v>
      </c>
      <c r="Y63" s="332"/>
      <c r="Z63" s="440"/>
      <c r="AA63" s="441"/>
      <c r="AD63" s="217">
        <f>T63</f>
        <v>3840.0000000000005</v>
      </c>
    </row>
    <row r="64" spans="1:30" x14ac:dyDescent="0.35">
      <c r="A64" s="203" t="s">
        <v>637</v>
      </c>
      <c r="B64" s="203" t="s">
        <v>74</v>
      </c>
      <c r="C64" s="203" t="s">
        <v>643</v>
      </c>
      <c r="D64" s="203" t="s">
        <v>77</v>
      </c>
      <c r="E64" s="203" t="s">
        <v>571</v>
      </c>
      <c r="F64" s="204" t="s">
        <v>574</v>
      </c>
      <c r="G64" s="203">
        <v>4</v>
      </c>
      <c r="H64" s="203" t="s">
        <v>51</v>
      </c>
      <c r="I64" s="2282">
        <v>4</v>
      </c>
      <c r="J64" s="2283"/>
      <c r="K64" s="2283"/>
      <c r="L64" s="2284"/>
      <c r="M64" s="209">
        <v>1</v>
      </c>
      <c r="N64" s="520">
        <v>2000</v>
      </c>
      <c r="O64" s="211">
        <v>0.45</v>
      </c>
      <c r="P64" s="523">
        <f t="shared" si="10"/>
        <v>1100</v>
      </c>
      <c r="Q64" s="520">
        <f t="shared" si="6"/>
        <v>4400</v>
      </c>
      <c r="R64" s="9"/>
      <c r="S64" s="553">
        <f t="shared" si="7"/>
        <v>0.104431205943085</v>
      </c>
      <c r="T64" s="210">
        <f t="shared" si="8"/>
        <v>4400</v>
      </c>
      <c r="U64" s="554"/>
      <c r="W64" s="215">
        <f>T64</f>
        <v>4400</v>
      </c>
      <c r="Y64" s="332"/>
      <c r="Z64" s="440"/>
      <c r="AA64" s="441"/>
      <c r="AC64" s="215">
        <f>T64</f>
        <v>4400</v>
      </c>
      <c r="AD64" s="198"/>
    </row>
    <row r="65" spans="1:30" x14ac:dyDescent="0.35">
      <c r="A65" s="203"/>
      <c r="B65" s="203"/>
      <c r="C65" s="203"/>
      <c r="D65" s="203"/>
      <c r="E65" s="203"/>
      <c r="F65" s="204"/>
      <c r="G65" s="203"/>
      <c r="H65" s="203"/>
      <c r="I65" s="521"/>
      <c r="J65" s="1"/>
      <c r="K65" s="1"/>
      <c r="L65" s="209"/>
      <c r="M65" s="209"/>
      <c r="N65" s="520"/>
      <c r="O65" s="211"/>
      <c r="P65" s="523"/>
      <c r="Q65" s="520"/>
      <c r="R65" s="9"/>
      <c r="S65" s="553"/>
      <c r="T65" s="210"/>
      <c r="U65" s="554"/>
      <c r="Y65" s="332"/>
      <c r="Z65" s="440"/>
      <c r="AA65" s="441"/>
      <c r="AD65" s="198"/>
    </row>
    <row r="66" spans="1:30" x14ac:dyDescent="0.35">
      <c r="A66" s="203"/>
      <c r="B66" s="203"/>
      <c r="C66" s="203"/>
      <c r="D66" s="203"/>
      <c r="E66" s="203"/>
      <c r="F66" s="204"/>
      <c r="G66" s="203"/>
      <c r="H66" s="203"/>
      <c r="I66" s="521"/>
      <c r="J66" s="1"/>
      <c r="K66" s="1"/>
      <c r="L66" s="209"/>
      <c r="M66" s="209"/>
      <c r="N66" s="520"/>
      <c r="O66" s="211"/>
      <c r="P66" s="523"/>
      <c r="Q66" s="520"/>
      <c r="R66" s="9"/>
      <c r="S66" s="553"/>
      <c r="T66" s="210"/>
      <c r="U66" s="554"/>
      <c r="Y66" s="332"/>
      <c r="Z66" s="440"/>
      <c r="AA66" s="441"/>
      <c r="AD66" s="198"/>
    </row>
    <row r="67" spans="1:30" x14ac:dyDescent="0.35">
      <c r="A67" s="236" t="s">
        <v>637</v>
      </c>
      <c r="B67" s="236" t="s">
        <v>579</v>
      </c>
      <c r="C67" s="236"/>
      <c r="D67" s="236"/>
      <c r="E67" s="236"/>
      <c r="F67" s="237"/>
      <c r="G67" s="236"/>
      <c r="H67" s="236"/>
      <c r="I67" s="2303"/>
      <c r="J67" s="2304"/>
      <c r="K67" s="2304"/>
      <c r="L67" s="2304"/>
      <c r="M67" s="236"/>
      <c r="N67" s="240"/>
      <c r="O67" s="241"/>
      <c r="P67" s="232"/>
      <c r="Q67" s="212"/>
      <c r="R67" s="334"/>
      <c r="S67" s="293"/>
      <c r="T67" s="550">
        <f t="shared" ref="T67" si="11">Q67*2</f>
        <v>0</v>
      </c>
      <c r="U67" s="549"/>
      <c r="X67" s="215">
        <f>T67</f>
        <v>0</v>
      </c>
      <c r="Y67" s="332"/>
      <c r="Z67" s="234"/>
      <c r="AA67" s="441"/>
      <c r="AD67" s="198"/>
    </row>
    <row r="68" spans="1:30" x14ac:dyDescent="0.35">
      <c r="A68" s="154" t="s">
        <v>637</v>
      </c>
      <c r="B68" s="154" t="s">
        <v>580</v>
      </c>
      <c r="C68" s="154"/>
      <c r="D68" s="154" t="s">
        <v>581</v>
      </c>
      <c r="E68" s="154"/>
      <c r="F68" s="526"/>
      <c r="G68" s="154"/>
      <c r="H68" s="154"/>
      <c r="I68" s="300"/>
      <c r="J68" s="300"/>
      <c r="K68" s="300"/>
      <c r="L68" s="300"/>
      <c r="M68" s="154"/>
      <c r="N68" s="303"/>
      <c r="O68" s="155"/>
      <c r="P68" s="336"/>
      <c r="Q68" s="303">
        <v>7600</v>
      </c>
      <c r="R68" s="527"/>
      <c r="S68" s="337">
        <f>Q68/Q70</f>
        <v>0.18038117390169225</v>
      </c>
      <c r="T68" s="550">
        <f>Q68</f>
        <v>7600</v>
      </c>
      <c r="U68" s="549"/>
      <c r="Y68" s="441">
        <f>T68</f>
        <v>7600</v>
      </c>
      <c r="Z68" s="234"/>
      <c r="AA68" s="332"/>
      <c r="AD68" s="198"/>
    </row>
    <row r="69" spans="1:30" ht="15" thickBot="1" x14ac:dyDescent="0.4">
      <c r="T69" s="212"/>
      <c r="U69" s="549"/>
      <c r="Y69" s="332"/>
      <c r="Z69" s="234"/>
      <c r="AA69" s="332"/>
      <c r="AD69" s="198"/>
    </row>
    <row r="70" spans="1:30" x14ac:dyDescent="0.35">
      <c r="A70" s="258" t="s">
        <v>582</v>
      </c>
      <c r="B70" s="259"/>
      <c r="C70" s="259"/>
      <c r="D70" s="259"/>
      <c r="E70" s="259"/>
      <c r="F70" s="260"/>
      <c r="G70" s="259"/>
      <c r="H70" s="259"/>
      <c r="I70" s="259">
        <f>I62+I61+I60+I59+I63+I64</f>
        <v>19</v>
      </c>
      <c r="J70" s="259"/>
      <c r="K70" s="259"/>
      <c r="L70" s="259"/>
      <c r="M70" s="259">
        <f>SUM(I70:L70)</f>
        <v>19</v>
      </c>
      <c r="N70" s="261"/>
      <c r="O70" s="262"/>
      <c r="P70" s="261"/>
      <c r="Q70" s="528">
        <f>SUM(Q59:Q69)</f>
        <v>42133</v>
      </c>
      <c r="R70" s="528"/>
      <c r="S70" s="264">
        <f>SUM(S59:S68)</f>
        <v>1</v>
      </c>
      <c r="T70" s="555">
        <f>SUM(T59:T69)</f>
        <v>42133</v>
      </c>
      <c r="U70" s="556">
        <f t="shared" ref="U70:AA70" si="12">SUM(U59:U68)</f>
        <v>18793</v>
      </c>
      <c r="V70" s="340">
        <f t="shared" si="12"/>
        <v>7500</v>
      </c>
      <c r="W70" s="340">
        <f t="shared" si="12"/>
        <v>8240</v>
      </c>
      <c r="X70" s="340">
        <f t="shared" si="12"/>
        <v>0</v>
      </c>
      <c r="Y70" s="340">
        <f t="shared" si="12"/>
        <v>7600</v>
      </c>
      <c r="Z70" s="529">
        <f t="shared" si="12"/>
        <v>15000</v>
      </c>
      <c r="AA70" s="530">
        <f t="shared" si="12"/>
        <v>11293</v>
      </c>
      <c r="AB70" s="340">
        <f>SUM(AB59:AB69)</f>
        <v>7168</v>
      </c>
      <c r="AC70" s="340">
        <f>SUM(AC59:AC69)</f>
        <v>23525</v>
      </c>
      <c r="AD70" s="341">
        <f>SUM(AD59:AD69)</f>
        <v>3840.0000000000005</v>
      </c>
    </row>
    <row r="71" spans="1:30" ht="15" thickBot="1" x14ac:dyDescent="0.4">
      <c r="A71" s="274" t="s">
        <v>583</v>
      </c>
      <c r="B71" s="275"/>
      <c r="C71" s="275"/>
      <c r="D71" s="275"/>
      <c r="E71" s="275"/>
      <c r="F71" s="276"/>
      <c r="G71" s="275"/>
      <c r="H71" s="275"/>
      <c r="I71" s="275">
        <f>I62+I61+I60+I59+I63+I64</f>
        <v>19</v>
      </c>
      <c r="J71" s="275">
        <f>I62+I61+I60+I59+I63+I64</f>
        <v>19</v>
      </c>
      <c r="K71" s="275">
        <f>I62+I61+I60+I59+I63+I64</f>
        <v>19</v>
      </c>
      <c r="L71" s="275">
        <f>I62+I61+I60+I59+I63+I64</f>
        <v>19</v>
      </c>
      <c r="M71" s="275">
        <f>SUM(I71:L71)</f>
        <v>76</v>
      </c>
      <c r="N71" s="277"/>
      <c r="O71" s="278"/>
      <c r="P71" s="277"/>
      <c r="Q71" s="277"/>
      <c r="R71" s="277"/>
      <c r="S71" s="279"/>
      <c r="T71" s="557"/>
      <c r="U71" s="558">
        <f>U70/T70</f>
        <v>0.44603992120190822</v>
      </c>
      <c r="V71" s="282">
        <f>V70/T70</f>
        <v>0.17800773740298578</v>
      </c>
      <c r="W71" s="282">
        <f>W70/T70</f>
        <v>0.19557116749341372</v>
      </c>
      <c r="X71" s="282">
        <f>X70/T70</f>
        <v>0</v>
      </c>
      <c r="Y71" s="282">
        <f>Y70/T70</f>
        <v>0.18038117390169225</v>
      </c>
      <c r="Z71" s="318">
        <f>Z70/T70</f>
        <v>0.35601547480597157</v>
      </c>
      <c r="AA71" s="532">
        <f>AA70/T70</f>
        <v>0.26803218379892246</v>
      </c>
      <c r="AB71" s="533"/>
      <c r="AC71" s="534"/>
      <c r="AD71" s="288"/>
    </row>
    <row r="72" spans="1:30" ht="15" thickBot="1" x14ac:dyDescent="0.4">
      <c r="A72" s="289" t="s">
        <v>584</v>
      </c>
      <c r="B72" s="239"/>
      <c r="C72" s="239"/>
      <c r="D72" s="239"/>
      <c r="E72" s="239"/>
      <c r="F72" s="290"/>
      <c r="G72" s="239"/>
      <c r="H72" s="239"/>
      <c r="I72" s="291"/>
      <c r="J72" s="291"/>
      <c r="K72" s="291"/>
      <c r="L72" s="291"/>
      <c r="M72" s="239"/>
      <c r="N72" s="292"/>
      <c r="O72" s="242"/>
      <c r="P72" s="292"/>
      <c r="Q72" s="240">
        <f>U70/2</f>
        <v>9396.5</v>
      </c>
      <c r="R72" s="334"/>
      <c r="S72" s="293">
        <f>Q72/Q77</f>
        <v>0.44603992120190822</v>
      </c>
      <c r="Y72" s="294">
        <f>SUM(U59:Y69)</f>
        <v>42133</v>
      </c>
      <c r="Z72" s="403">
        <f>I60+I61+I63+I64</f>
        <v>16</v>
      </c>
      <c r="AA72" s="404">
        <f>I59+I62</f>
        <v>3</v>
      </c>
    </row>
    <row r="73" spans="1:30" ht="15" thickBot="1" x14ac:dyDescent="0.4">
      <c r="A73" s="297" t="s">
        <v>38</v>
      </c>
      <c r="B73" s="298"/>
      <c r="C73" s="298"/>
      <c r="D73" s="298"/>
      <c r="E73" s="298"/>
      <c r="F73" s="299"/>
      <c r="G73" s="298"/>
      <c r="H73" s="298"/>
      <c r="I73" s="300"/>
      <c r="J73" s="300"/>
      <c r="K73" s="300"/>
      <c r="L73" s="300"/>
      <c r="M73" s="298"/>
      <c r="N73" s="301"/>
      <c r="O73" s="302"/>
      <c r="P73" s="301"/>
      <c r="Q73" s="303">
        <f>V70/2</f>
        <v>3750</v>
      </c>
      <c r="R73" s="336"/>
      <c r="S73" s="302">
        <f>Q73/Q77</f>
        <v>0.17800773740298578</v>
      </c>
      <c r="T73" s="535">
        <f>Q70/M70</f>
        <v>2217.5263157894738</v>
      </c>
      <c r="U73" s="536" t="s">
        <v>586</v>
      </c>
      <c r="Z73" s="241">
        <f>Z72/M70</f>
        <v>0.84210526315789469</v>
      </c>
      <c r="AA73" s="293">
        <f>AA72/M70</f>
        <v>0.15789473684210525</v>
      </c>
    </row>
    <row r="74" spans="1:30" ht="15" thickBot="1" x14ac:dyDescent="0.4">
      <c r="A74" s="297" t="s">
        <v>587</v>
      </c>
      <c r="B74" s="298"/>
      <c r="C74" s="298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2"/>
      <c r="P74" s="301"/>
      <c r="Q74" s="303">
        <f>W70/2</f>
        <v>4120</v>
      </c>
      <c r="R74" s="336"/>
      <c r="S74" s="308">
        <f>Q74/Q77</f>
        <v>0.19557116749341372</v>
      </c>
      <c r="V74" s="309"/>
      <c r="X74" s="145"/>
      <c r="Z74" s="2305" t="s">
        <v>588</v>
      </c>
      <c r="AA74" s="2305"/>
    </row>
    <row r="75" spans="1:30" x14ac:dyDescent="0.35">
      <c r="A75" s="297" t="s">
        <v>580</v>
      </c>
      <c r="B75" s="298"/>
      <c r="C75" s="298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2"/>
      <c r="P75" s="301"/>
      <c r="Q75" s="303">
        <f>Y70/2</f>
        <v>3800</v>
      </c>
      <c r="R75" s="336"/>
      <c r="S75" s="308">
        <f>Q75/Q77</f>
        <v>0.18038117390169225</v>
      </c>
      <c r="V75" s="309"/>
    </row>
    <row r="76" spans="1:30" x14ac:dyDescent="0.35">
      <c r="A76" s="297" t="s">
        <v>579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01"/>
      <c r="Q76" s="303">
        <f>X70/2</f>
        <v>0</v>
      </c>
      <c r="R76" s="336"/>
      <c r="S76" s="308">
        <f>Q76/Q77</f>
        <v>0</v>
      </c>
    </row>
    <row r="77" spans="1:30" x14ac:dyDescent="0.35">
      <c r="A77" s="297"/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10">
        <f>SUM(Q72:Q76)</f>
        <v>21066.5</v>
      </c>
      <c r="R77" s="537"/>
      <c r="S77" s="308">
        <f>SUM(S72:S76)</f>
        <v>1</v>
      </c>
    </row>
    <row r="78" spans="1:30" x14ac:dyDescent="0.35">
      <c r="B78" s="2"/>
    </row>
    <row r="79" spans="1:30" x14ac:dyDescent="0.35">
      <c r="B79" s="2"/>
      <c r="E79" s="1" t="s">
        <v>594</v>
      </c>
      <c r="F79" s="2" t="s">
        <v>644</v>
      </c>
      <c r="G79" s="2266" t="s">
        <v>596</v>
      </c>
      <c r="H79" s="2266"/>
      <c r="I79" s="2264">
        <v>0.42</v>
      </c>
      <c r="J79" s="2265"/>
      <c r="K79" s="2265"/>
    </row>
    <row r="80" spans="1:30" x14ac:dyDescent="0.35">
      <c r="B80" s="2"/>
      <c r="E80" s="1" t="s">
        <v>524</v>
      </c>
      <c r="F80" s="2" t="s">
        <v>78</v>
      </c>
      <c r="G80" s="2266" t="s">
        <v>524</v>
      </c>
      <c r="H80" s="2266"/>
      <c r="I80" s="2266">
        <v>28</v>
      </c>
      <c r="J80" s="2266"/>
      <c r="K80" s="2266"/>
    </row>
    <row r="81" spans="1:30" x14ac:dyDescent="0.35">
      <c r="B81" s="2"/>
      <c r="E81" s="1" t="s">
        <v>526</v>
      </c>
      <c r="F81" s="2" t="s">
        <v>645</v>
      </c>
      <c r="G81" s="2266" t="s">
        <v>526</v>
      </c>
      <c r="H81" s="2266"/>
      <c r="I81" s="2267">
        <v>412</v>
      </c>
      <c r="J81" s="2267"/>
      <c r="K81" s="2267"/>
    </row>
    <row r="82" spans="1:30" x14ac:dyDescent="0.35">
      <c r="B82" s="2"/>
      <c r="E82" s="1" t="s">
        <v>528</v>
      </c>
      <c r="F82" s="2" t="s">
        <v>646</v>
      </c>
      <c r="G82" s="2266" t="s">
        <v>528</v>
      </c>
      <c r="H82" s="2266"/>
      <c r="I82" s="2267">
        <v>1894560</v>
      </c>
      <c r="J82" s="2267"/>
      <c r="K82" s="2267"/>
    </row>
    <row r="83" spans="1:30" x14ac:dyDescent="0.35">
      <c r="B83" s="2"/>
    </row>
    <row r="84" spans="1:30" ht="18.5" x14ac:dyDescent="0.45">
      <c r="A84" s="164" t="s">
        <v>647</v>
      </c>
      <c r="S84" s="144"/>
    </row>
    <row r="86" spans="1:30" s="500" customFormat="1" ht="22" customHeight="1" thickBot="1" x14ac:dyDescent="0.4">
      <c r="A86" s="2389" t="s">
        <v>531</v>
      </c>
      <c r="B86" s="2390"/>
      <c r="C86" s="2390"/>
      <c r="D86" s="2390"/>
      <c r="E86" s="2390"/>
      <c r="F86" s="2390"/>
      <c r="G86" s="2390"/>
      <c r="H86" s="2390"/>
      <c r="I86" s="2390"/>
      <c r="J86" s="2390"/>
      <c r="K86" s="2390"/>
      <c r="L86" s="2390"/>
      <c r="M86" s="2390"/>
      <c r="N86" s="2390"/>
      <c r="O86" s="2390"/>
      <c r="P86" s="2390"/>
      <c r="Q86" s="2390"/>
      <c r="R86" s="2390"/>
      <c r="S86" s="2391"/>
      <c r="T86" s="2392" t="s">
        <v>635</v>
      </c>
      <c r="U86" s="2393"/>
      <c r="V86" s="2393"/>
      <c r="W86" s="2393"/>
      <c r="X86" s="2393"/>
      <c r="Y86" s="2393"/>
      <c r="Z86" s="2393"/>
      <c r="AA86" s="2393"/>
      <c r="AB86" s="2393"/>
      <c r="AC86" s="2393"/>
      <c r="AD86" s="2394"/>
    </row>
    <row r="87" spans="1:30" ht="16" x14ac:dyDescent="0.4">
      <c r="A87" s="2353" t="s">
        <v>533</v>
      </c>
      <c r="B87" s="2344" t="s">
        <v>534</v>
      </c>
      <c r="C87" s="2344" t="s">
        <v>535</v>
      </c>
      <c r="D87" s="2344" t="s">
        <v>536</v>
      </c>
      <c r="E87" s="2344" t="s">
        <v>537</v>
      </c>
      <c r="F87" s="2355" t="s">
        <v>538</v>
      </c>
      <c r="G87" s="2344" t="s">
        <v>539</v>
      </c>
      <c r="H87" s="2344" t="s">
        <v>540</v>
      </c>
      <c r="I87" s="2346" t="s">
        <v>541</v>
      </c>
      <c r="J87" s="2346"/>
      <c r="K87" s="2346"/>
      <c r="L87" s="2346"/>
      <c r="M87" s="351" t="s">
        <v>542</v>
      </c>
      <c r="N87" s="352" t="s">
        <v>543</v>
      </c>
      <c r="O87" s="353" t="s">
        <v>544</v>
      </c>
      <c r="P87" s="352" t="s">
        <v>543</v>
      </c>
      <c r="Q87" s="352" t="s">
        <v>545</v>
      </c>
      <c r="R87" s="559" t="s">
        <v>636</v>
      </c>
      <c r="S87" s="2414" t="s">
        <v>546</v>
      </c>
      <c r="T87" s="560" t="s">
        <v>547</v>
      </c>
      <c r="U87" s="2416" t="s">
        <v>548</v>
      </c>
      <c r="V87" s="2417"/>
      <c r="W87" s="2417"/>
      <c r="X87" s="2417"/>
      <c r="Y87" s="2418"/>
      <c r="Z87" s="2408" t="s">
        <v>549</v>
      </c>
      <c r="AA87" s="2410"/>
      <c r="AB87" s="2408" t="s">
        <v>550</v>
      </c>
      <c r="AC87" s="2409"/>
      <c r="AD87" s="2410"/>
    </row>
    <row r="88" spans="1:30" ht="16.5" thickBot="1" x14ac:dyDescent="0.45">
      <c r="A88" s="2354"/>
      <c r="B88" s="2345"/>
      <c r="C88" s="2345"/>
      <c r="D88" s="2345"/>
      <c r="E88" s="2345"/>
      <c r="F88" s="2356"/>
      <c r="G88" s="2345"/>
      <c r="H88" s="2345"/>
      <c r="I88" s="356" t="s">
        <v>551</v>
      </c>
      <c r="J88" s="356" t="s">
        <v>552</v>
      </c>
      <c r="K88" s="356" t="s">
        <v>553</v>
      </c>
      <c r="L88" s="356" t="s">
        <v>554</v>
      </c>
      <c r="M88" s="357" t="s">
        <v>555</v>
      </c>
      <c r="N88" s="358" t="s">
        <v>556</v>
      </c>
      <c r="O88" s="359" t="s">
        <v>557</v>
      </c>
      <c r="P88" s="358" t="s">
        <v>558</v>
      </c>
      <c r="Q88" s="358" t="s">
        <v>558</v>
      </c>
      <c r="R88" s="561"/>
      <c r="S88" s="2415"/>
      <c r="T88" s="562" t="s">
        <v>559</v>
      </c>
      <c r="U88" s="2419"/>
      <c r="V88" s="2420"/>
      <c r="W88" s="2420"/>
      <c r="X88" s="2420"/>
      <c r="Y88" s="2421"/>
      <c r="Z88" s="2411"/>
      <c r="AA88" s="2413"/>
      <c r="AB88" s="2411"/>
      <c r="AC88" s="2412"/>
      <c r="AD88" s="2413"/>
    </row>
    <row r="89" spans="1:30" s="184" customFormat="1" ht="18.5" x14ac:dyDescent="0.45">
      <c r="A89" s="2406" t="s">
        <v>601</v>
      </c>
      <c r="B89" s="2407"/>
      <c r="C89" s="2407"/>
      <c r="D89" s="2407"/>
      <c r="E89" s="2407"/>
      <c r="F89" s="2407"/>
      <c r="G89" s="2407"/>
      <c r="H89" s="2407"/>
      <c r="I89" s="2407"/>
      <c r="J89" s="2407"/>
      <c r="K89" s="2407"/>
      <c r="L89" s="2407"/>
      <c r="M89" s="2407"/>
      <c r="N89" s="2407"/>
      <c r="O89" s="2407"/>
      <c r="P89" s="2407"/>
      <c r="Q89" s="2407"/>
      <c r="R89" s="2407"/>
      <c r="S89" s="2407"/>
      <c r="T89" s="541"/>
      <c r="U89" s="542" t="s">
        <v>561</v>
      </c>
      <c r="V89" s="543" t="s">
        <v>38</v>
      </c>
      <c r="W89" s="543" t="s">
        <v>562</v>
      </c>
      <c r="X89" s="543" t="s">
        <v>563</v>
      </c>
      <c r="Y89" s="544" t="s">
        <v>564</v>
      </c>
      <c r="Z89" s="545" t="s">
        <v>565</v>
      </c>
      <c r="AA89" s="544" t="s">
        <v>566</v>
      </c>
      <c r="AB89" s="505" t="s">
        <v>71</v>
      </c>
      <c r="AC89" s="546" t="s">
        <v>72</v>
      </c>
      <c r="AD89" s="547" t="s">
        <v>31</v>
      </c>
    </row>
    <row r="90" spans="1:30" x14ac:dyDescent="0.35">
      <c r="A90" s="200"/>
      <c r="B90" s="509"/>
      <c r="C90" s="509"/>
      <c r="D90" s="509"/>
      <c r="E90" s="509"/>
      <c r="F90" s="510"/>
      <c r="G90" s="509"/>
      <c r="H90" s="509"/>
      <c r="I90" s="511"/>
      <c r="J90" s="512"/>
      <c r="K90" s="512"/>
      <c r="L90" s="513"/>
      <c r="M90" s="514"/>
      <c r="N90" s="515"/>
      <c r="O90" s="516"/>
      <c r="P90" s="515"/>
      <c r="Q90" s="515"/>
      <c r="R90" s="517"/>
      <c r="S90" s="548"/>
      <c r="T90" s="212"/>
      <c r="U90" s="549"/>
      <c r="Y90" s="332"/>
      <c r="Z90" s="234"/>
      <c r="AA90" s="332"/>
      <c r="AD90" s="198"/>
    </row>
    <row r="91" spans="1:30" x14ac:dyDescent="0.35">
      <c r="A91" s="203" t="s">
        <v>637</v>
      </c>
      <c r="B91" s="203" t="s">
        <v>73</v>
      </c>
      <c r="C91" s="203" t="s">
        <v>568</v>
      </c>
      <c r="D91" s="203" t="s">
        <v>53</v>
      </c>
      <c r="E91" s="203" t="s">
        <v>571</v>
      </c>
      <c r="F91" s="204" t="s">
        <v>641</v>
      </c>
      <c r="G91" s="203">
        <v>2</v>
      </c>
      <c r="H91" s="203" t="s">
        <v>51</v>
      </c>
      <c r="I91" s="2282">
        <v>2</v>
      </c>
      <c r="J91" s="2283"/>
      <c r="K91" s="2283"/>
      <c r="L91" s="2284"/>
      <c r="M91" s="209">
        <v>1</v>
      </c>
      <c r="N91" s="212">
        <v>4480</v>
      </c>
      <c r="O91" s="211">
        <v>0.2</v>
      </c>
      <c r="P91" s="212">
        <f>N91*(1-O91)</f>
        <v>3584</v>
      </c>
      <c r="Q91" s="212">
        <f t="shared" ref="Q91:Q94" si="13">P91*M91*G91</f>
        <v>7168</v>
      </c>
      <c r="R91" s="252" t="e">
        <f>(Q91+Q92+#REF!+#REF!)/E67*1000</f>
        <v>#REF!</v>
      </c>
      <c r="S91" s="213">
        <f>Q91/$Q$99</f>
        <v>0.22545843424653225</v>
      </c>
      <c r="T91" s="550">
        <f>Q91*4</f>
        <v>28672</v>
      </c>
      <c r="U91" s="549">
        <f t="shared" ref="U91:U92" si="14">T91</f>
        <v>28672</v>
      </c>
      <c r="V91" s="215"/>
      <c r="W91" s="215"/>
      <c r="X91" s="215"/>
      <c r="Y91" s="441"/>
      <c r="Z91" s="440"/>
      <c r="AA91" s="441">
        <f>T91</f>
        <v>28672</v>
      </c>
      <c r="AB91" s="215">
        <f>T91</f>
        <v>28672</v>
      </c>
      <c r="AD91" s="198"/>
    </row>
    <row r="92" spans="1:30" x14ac:dyDescent="0.35">
      <c r="A92" s="203" t="s">
        <v>637</v>
      </c>
      <c r="B92" s="203" t="s">
        <v>74</v>
      </c>
      <c r="C92" s="203" t="s">
        <v>568</v>
      </c>
      <c r="D92" s="203" t="s">
        <v>48</v>
      </c>
      <c r="E92" s="203" t="s">
        <v>569</v>
      </c>
      <c r="F92" s="204" t="s">
        <v>639</v>
      </c>
      <c r="G92" s="203">
        <v>2</v>
      </c>
      <c r="H92" s="203" t="s">
        <v>51</v>
      </c>
      <c r="I92" s="2282">
        <v>2</v>
      </c>
      <c r="J92" s="2283"/>
      <c r="K92" s="2283"/>
      <c r="L92" s="2284"/>
      <c r="M92" s="209">
        <v>1</v>
      </c>
      <c r="N92" s="212">
        <v>5000</v>
      </c>
      <c r="O92" s="219">
        <v>0.25</v>
      </c>
      <c r="P92" s="212">
        <f>N92*(1-O92)</f>
        <v>3750</v>
      </c>
      <c r="Q92" s="212">
        <f t="shared" si="13"/>
        <v>7500</v>
      </c>
      <c r="R92" s="252" t="e">
        <f>(Q92+Q93+#REF!+#REF!)/E68*1000</f>
        <v>#REF!</v>
      </c>
      <c r="S92" s="551">
        <f>Q92/$Q$99</f>
        <v>0.23590098449344196</v>
      </c>
      <c r="T92" s="550">
        <f t="shared" ref="T92:T94" si="15">Q92*4</f>
        <v>30000</v>
      </c>
      <c r="U92" s="549">
        <f t="shared" si="14"/>
        <v>30000</v>
      </c>
      <c r="V92" s="215"/>
      <c r="Y92" s="332"/>
      <c r="Z92" s="440">
        <f>T92</f>
        <v>30000</v>
      </c>
      <c r="AA92" s="441"/>
      <c r="AC92" s="215">
        <f>T92</f>
        <v>30000</v>
      </c>
      <c r="AD92" s="198"/>
    </row>
    <row r="93" spans="1:30" x14ac:dyDescent="0.35">
      <c r="A93" s="203" t="s">
        <v>637</v>
      </c>
      <c r="B93" s="203" t="s">
        <v>74</v>
      </c>
      <c r="C93" s="203" t="s">
        <v>568</v>
      </c>
      <c r="D93" s="203" t="s">
        <v>75</v>
      </c>
      <c r="E93" s="203" t="s">
        <v>569</v>
      </c>
      <c r="F93" s="204" t="s">
        <v>640</v>
      </c>
      <c r="G93" s="203">
        <v>2</v>
      </c>
      <c r="H93" s="203" t="s">
        <v>51</v>
      </c>
      <c r="I93" s="2282">
        <v>2</v>
      </c>
      <c r="J93" s="2283"/>
      <c r="K93" s="2283"/>
      <c r="L93" s="2284"/>
      <c r="M93" s="209">
        <v>1</v>
      </c>
      <c r="N93" s="212">
        <v>5000</v>
      </c>
      <c r="O93" s="219">
        <v>0.25</v>
      </c>
      <c r="P93" s="212">
        <f t="shared" ref="P93:P94" si="16">N93*(1-O93)</f>
        <v>3750</v>
      </c>
      <c r="Q93" s="212">
        <f t="shared" si="13"/>
        <v>7500</v>
      </c>
      <c r="R93" s="252"/>
      <c r="S93" s="551">
        <f>Q93/$Q$99</f>
        <v>0.23590098449344196</v>
      </c>
      <c r="T93" s="550">
        <f t="shared" si="15"/>
        <v>30000</v>
      </c>
      <c r="U93" s="549"/>
      <c r="V93" s="215">
        <f>T93</f>
        <v>30000</v>
      </c>
      <c r="Y93" s="332"/>
      <c r="Z93" s="440">
        <f>T93</f>
        <v>30000</v>
      </c>
      <c r="AA93" s="441"/>
      <c r="AC93" s="215">
        <f>T93</f>
        <v>30000</v>
      </c>
      <c r="AD93" s="198"/>
    </row>
    <row r="94" spans="1:30" x14ac:dyDescent="0.35">
      <c r="A94" s="203" t="s">
        <v>637</v>
      </c>
      <c r="B94" s="203" t="s">
        <v>74</v>
      </c>
      <c r="C94" s="203" t="s">
        <v>568</v>
      </c>
      <c r="D94" s="203" t="s">
        <v>53</v>
      </c>
      <c r="E94" s="203" t="s">
        <v>571</v>
      </c>
      <c r="F94" s="204" t="s">
        <v>640</v>
      </c>
      <c r="G94" s="203">
        <v>1</v>
      </c>
      <c r="H94" s="203" t="s">
        <v>51</v>
      </c>
      <c r="I94" s="2282">
        <v>1</v>
      </c>
      <c r="J94" s="2283"/>
      <c r="K94" s="2283"/>
      <c r="L94" s="2284"/>
      <c r="M94" s="209">
        <v>1</v>
      </c>
      <c r="N94" s="520">
        <v>5500</v>
      </c>
      <c r="O94" s="211">
        <v>0.25</v>
      </c>
      <c r="P94" s="212">
        <f t="shared" si="16"/>
        <v>4125</v>
      </c>
      <c r="Q94" s="212">
        <f t="shared" si="13"/>
        <v>4125</v>
      </c>
      <c r="R94" s="252"/>
      <c r="S94" s="213">
        <f>Q94/$Q$99</f>
        <v>0.12974554147139308</v>
      </c>
      <c r="T94" s="550">
        <f t="shared" si="15"/>
        <v>16500</v>
      </c>
      <c r="U94" s="550">
        <f>T94</f>
        <v>16500</v>
      </c>
      <c r="Y94" s="332"/>
      <c r="Z94" s="440"/>
      <c r="AA94" s="441">
        <f>T94</f>
        <v>16500</v>
      </c>
      <c r="AC94" s="215">
        <f>T94</f>
        <v>16500</v>
      </c>
      <c r="AD94" s="198"/>
    </row>
    <row r="95" spans="1:30" x14ac:dyDescent="0.35">
      <c r="A95" s="203"/>
      <c r="B95" s="203"/>
      <c r="C95" s="203"/>
      <c r="D95" s="203"/>
      <c r="E95" s="203"/>
      <c r="F95" s="204"/>
      <c r="G95" s="203"/>
      <c r="H95" s="203"/>
      <c r="I95" s="521"/>
      <c r="J95" s="1"/>
      <c r="K95" s="1"/>
      <c r="L95" s="522"/>
      <c r="M95" s="209"/>
      <c r="N95" s="520"/>
      <c r="O95" s="211"/>
      <c r="P95" s="523"/>
      <c r="Q95" s="520"/>
      <c r="R95" s="9"/>
      <c r="S95" s="553"/>
      <c r="T95" s="210"/>
      <c r="U95" s="554"/>
      <c r="Y95" s="332"/>
      <c r="Z95" s="440"/>
      <c r="AA95" s="441"/>
      <c r="AD95" s="198"/>
    </row>
    <row r="96" spans="1:30" x14ac:dyDescent="0.35">
      <c r="A96" s="236" t="s">
        <v>637</v>
      </c>
      <c r="B96" s="236" t="s">
        <v>579</v>
      </c>
      <c r="C96" s="236"/>
      <c r="D96" s="236"/>
      <c r="E96" s="236"/>
      <c r="F96" s="237"/>
      <c r="G96" s="236"/>
      <c r="H96" s="236"/>
      <c r="I96" s="2303"/>
      <c r="J96" s="2304"/>
      <c r="K96" s="2304"/>
      <c r="L96" s="2304"/>
      <c r="M96" s="236"/>
      <c r="N96" s="240"/>
      <c r="O96" s="241"/>
      <c r="P96" s="232"/>
      <c r="Q96" s="212"/>
      <c r="R96" s="334"/>
      <c r="S96" s="293"/>
      <c r="T96" s="550">
        <f>Q96*4</f>
        <v>0</v>
      </c>
      <c r="U96" s="549"/>
      <c r="X96" s="215">
        <f>T96</f>
        <v>0</v>
      </c>
      <c r="Y96" s="332"/>
      <c r="Z96" s="234"/>
      <c r="AA96" s="441"/>
      <c r="AD96" s="198"/>
    </row>
    <row r="97" spans="1:30" x14ac:dyDescent="0.35">
      <c r="A97" s="154" t="s">
        <v>637</v>
      </c>
      <c r="B97" s="154" t="s">
        <v>580</v>
      </c>
      <c r="C97" s="154"/>
      <c r="D97" s="154" t="s">
        <v>581</v>
      </c>
      <c r="E97" s="154"/>
      <c r="F97" s="526"/>
      <c r="G97" s="154"/>
      <c r="H97" s="154"/>
      <c r="I97" s="300"/>
      <c r="J97" s="300"/>
      <c r="K97" s="300"/>
      <c r="L97" s="300"/>
      <c r="M97" s="154"/>
      <c r="N97" s="303"/>
      <c r="O97" s="155"/>
      <c r="P97" s="336"/>
      <c r="Q97" s="303">
        <v>5500</v>
      </c>
      <c r="R97" s="527"/>
      <c r="S97" s="337">
        <f>Q97/Q99</f>
        <v>0.17299405529519077</v>
      </c>
      <c r="T97" s="550">
        <f>Q97*4</f>
        <v>22000</v>
      </c>
      <c r="U97" s="549"/>
      <c r="Y97" s="441">
        <f>T97</f>
        <v>22000</v>
      </c>
      <c r="Z97" s="234"/>
      <c r="AA97" s="332"/>
      <c r="AD97" s="198"/>
    </row>
    <row r="98" spans="1:30" ht="15" thickBot="1" x14ac:dyDescent="0.4">
      <c r="T98" s="212"/>
      <c r="U98" s="549"/>
      <c r="Y98" s="332"/>
      <c r="Z98" s="234"/>
      <c r="AA98" s="332"/>
      <c r="AD98" s="198"/>
    </row>
    <row r="99" spans="1:30" x14ac:dyDescent="0.35">
      <c r="A99" s="372" t="s">
        <v>582</v>
      </c>
      <c r="B99" s="373"/>
      <c r="C99" s="373"/>
      <c r="D99" s="373"/>
      <c r="E99" s="373"/>
      <c r="F99" s="374"/>
      <c r="G99" s="373"/>
      <c r="H99" s="373"/>
      <c r="I99" s="373">
        <f>I94+I93+I92+I91</f>
        <v>7</v>
      </c>
      <c r="J99" s="373"/>
      <c r="K99" s="373"/>
      <c r="L99" s="373"/>
      <c r="M99" s="373">
        <f>SUM(I99:L99)</f>
        <v>7</v>
      </c>
      <c r="N99" s="375"/>
      <c r="O99" s="376"/>
      <c r="P99" s="375"/>
      <c r="Q99" s="377">
        <f>SUM(Q91:Q98)</f>
        <v>31793</v>
      </c>
      <c r="R99" s="377"/>
      <c r="S99" s="378">
        <f>SUM(S91:S97)</f>
        <v>1</v>
      </c>
      <c r="T99" s="563">
        <f>SUM(T88:T98)</f>
        <v>127172</v>
      </c>
      <c r="U99" s="564">
        <f t="shared" ref="U99:AA99" si="17">SUM(U88:U97)</f>
        <v>75172</v>
      </c>
      <c r="V99" s="381">
        <f t="shared" si="17"/>
        <v>30000</v>
      </c>
      <c r="W99" s="381">
        <f t="shared" si="17"/>
        <v>0</v>
      </c>
      <c r="X99" s="381">
        <f t="shared" si="17"/>
        <v>0</v>
      </c>
      <c r="Y99" s="381">
        <f t="shared" si="17"/>
        <v>22000</v>
      </c>
      <c r="Z99" s="565">
        <f t="shared" si="17"/>
        <v>60000</v>
      </c>
      <c r="AA99" s="566">
        <f t="shared" si="17"/>
        <v>45172</v>
      </c>
      <c r="AB99" s="381">
        <f>SUM(AB88:AB98)</f>
        <v>28672</v>
      </c>
      <c r="AC99" s="381">
        <f>SUM(AC88:AC98)</f>
        <v>76500</v>
      </c>
      <c r="AD99" s="383">
        <f>SUM(AD88:AD98)</f>
        <v>0</v>
      </c>
    </row>
    <row r="100" spans="1:30" ht="15" thickBot="1" x14ac:dyDescent="0.4">
      <c r="A100" s="388" t="s">
        <v>583</v>
      </c>
      <c r="B100" s="389"/>
      <c r="C100" s="389"/>
      <c r="D100" s="389"/>
      <c r="E100" s="389"/>
      <c r="F100" s="390"/>
      <c r="G100" s="389"/>
      <c r="H100" s="389"/>
      <c r="I100" s="389">
        <f>I94+I93+I92+I91</f>
        <v>7</v>
      </c>
      <c r="J100" s="389">
        <f>I94+I93+I92+I91</f>
        <v>7</v>
      </c>
      <c r="K100" s="389">
        <f>I94+I93+I92+I91</f>
        <v>7</v>
      </c>
      <c r="L100" s="389">
        <f>I94+I93+I92+I91</f>
        <v>7</v>
      </c>
      <c r="M100" s="389">
        <f>SUM(I100:L100)</f>
        <v>28</v>
      </c>
      <c r="N100" s="391"/>
      <c r="O100" s="392"/>
      <c r="P100" s="391"/>
      <c r="Q100" s="391"/>
      <c r="R100" s="391"/>
      <c r="S100" s="393"/>
      <c r="T100" s="567"/>
      <c r="U100" s="568">
        <f>U99/T99</f>
        <v>0.59110496021136727</v>
      </c>
      <c r="V100" s="396">
        <f>V99/T99</f>
        <v>0.23590098449344196</v>
      </c>
      <c r="W100" s="396">
        <f>W99/T99</f>
        <v>0</v>
      </c>
      <c r="X100" s="396">
        <f>X99/T99</f>
        <v>0</v>
      </c>
      <c r="Y100" s="396">
        <f>Y99/T99</f>
        <v>0.17299405529519077</v>
      </c>
      <c r="Z100" s="359">
        <f>Z99/T99</f>
        <v>0.47180196898688392</v>
      </c>
      <c r="AA100" s="569">
        <f>AA99/T99</f>
        <v>0.35520397571792534</v>
      </c>
      <c r="AB100" s="570"/>
      <c r="AC100" s="571"/>
      <c r="AD100" s="402"/>
    </row>
    <row r="101" spans="1:30" ht="15" thickBot="1" x14ac:dyDescent="0.4">
      <c r="A101" s="289" t="s">
        <v>584</v>
      </c>
      <c r="B101" s="239"/>
      <c r="C101" s="239"/>
      <c r="D101" s="239"/>
      <c r="E101" s="239"/>
      <c r="F101" s="290"/>
      <c r="G101" s="239"/>
      <c r="H101" s="239"/>
      <c r="I101" s="291"/>
      <c r="J101" s="291"/>
      <c r="K101" s="291"/>
      <c r="L101" s="291"/>
      <c r="M101" s="239"/>
      <c r="N101" s="292"/>
      <c r="O101" s="242"/>
      <c r="P101" s="292"/>
      <c r="Q101" s="240">
        <f>U99/4</f>
        <v>18793</v>
      </c>
      <c r="R101" s="334"/>
      <c r="S101" s="293">
        <f>Q101/Q106</f>
        <v>0.59110496021136727</v>
      </c>
      <c r="Y101" s="294">
        <f>SUM(U91:Y98)</f>
        <v>127172</v>
      </c>
      <c r="Z101" s="403">
        <f>I92+I93</f>
        <v>4</v>
      </c>
      <c r="AA101" s="404">
        <f>I91+I94</f>
        <v>3</v>
      </c>
    </row>
    <row r="102" spans="1:30" ht="15" thickBot="1" x14ac:dyDescent="0.4">
      <c r="A102" s="297" t="s">
        <v>38</v>
      </c>
      <c r="B102" s="298"/>
      <c r="C102" s="298"/>
      <c r="D102" s="298"/>
      <c r="E102" s="298"/>
      <c r="F102" s="299"/>
      <c r="G102" s="298"/>
      <c r="H102" s="298"/>
      <c r="I102" s="300"/>
      <c r="J102" s="300"/>
      <c r="K102" s="300"/>
      <c r="L102" s="300"/>
      <c r="M102" s="298"/>
      <c r="N102" s="301"/>
      <c r="O102" s="302"/>
      <c r="P102" s="301"/>
      <c r="Q102" s="303">
        <f>V99/4</f>
        <v>7500</v>
      </c>
      <c r="R102" s="336"/>
      <c r="S102" s="302">
        <f>Q102/Q106</f>
        <v>0.23590098449344196</v>
      </c>
      <c r="T102" s="572">
        <f>Q99/M99</f>
        <v>4541.8571428571431</v>
      </c>
      <c r="U102" s="573" t="s">
        <v>586</v>
      </c>
      <c r="Z102" s="241">
        <f>Z101/M99</f>
        <v>0.5714285714285714</v>
      </c>
      <c r="AA102" s="293">
        <f>AA101/M99</f>
        <v>0.42857142857142855</v>
      </c>
    </row>
    <row r="103" spans="1:30" ht="15" thickBot="1" x14ac:dyDescent="0.4">
      <c r="A103" s="297" t="s">
        <v>587</v>
      </c>
      <c r="B103" s="298"/>
      <c r="C103" s="298"/>
      <c r="D103" s="298"/>
      <c r="E103" s="298"/>
      <c r="F103" s="299"/>
      <c r="G103" s="298"/>
      <c r="H103" s="298"/>
      <c r="I103" s="300"/>
      <c r="J103" s="300"/>
      <c r="K103" s="300"/>
      <c r="L103" s="300"/>
      <c r="M103" s="298"/>
      <c r="N103" s="301"/>
      <c r="O103" s="302"/>
      <c r="P103" s="301"/>
      <c r="Q103" s="303">
        <f>W99/4</f>
        <v>0</v>
      </c>
      <c r="R103" s="336"/>
      <c r="S103" s="308">
        <f>Q103/Q106</f>
        <v>0</v>
      </c>
      <c r="V103" s="309"/>
      <c r="X103" s="145"/>
      <c r="Z103" s="2305" t="s">
        <v>588</v>
      </c>
      <c r="AA103" s="2305"/>
    </row>
    <row r="104" spans="1:30" x14ac:dyDescent="0.35">
      <c r="A104" s="297" t="s">
        <v>580</v>
      </c>
      <c r="B104" s="298"/>
      <c r="C104" s="298"/>
      <c r="D104" s="298"/>
      <c r="E104" s="298"/>
      <c r="F104" s="299"/>
      <c r="G104" s="298"/>
      <c r="H104" s="298"/>
      <c r="I104" s="300"/>
      <c r="J104" s="300"/>
      <c r="K104" s="300"/>
      <c r="L104" s="300"/>
      <c r="M104" s="298"/>
      <c r="N104" s="301"/>
      <c r="O104" s="302"/>
      <c r="P104" s="301"/>
      <c r="Q104" s="303">
        <f>Y99/4</f>
        <v>5500</v>
      </c>
      <c r="R104" s="336"/>
      <c r="S104" s="308">
        <f>Q104/Q106</f>
        <v>0.17299405529519077</v>
      </c>
      <c r="V104" s="309"/>
    </row>
    <row r="105" spans="1:30" x14ac:dyDescent="0.35">
      <c r="A105" s="297" t="s">
        <v>579</v>
      </c>
      <c r="B105" s="298"/>
      <c r="C105" s="298"/>
      <c r="D105" s="298"/>
      <c r="E105" s="298"/>
      <c r="F105" s="299"/>
      <c r="G105" s="298"/>
      <c r="H105" s="298"/>
      <c r="I105" s="300"/>
      <c r="J105" s="300"/>
      <c r="K105" s="300"/>
      <c r="L105" s="300"/>
      <c r="M105" s="298"/>
      <c r="N105" s="301"/>
      <c r="O105" s="302"/>
      <c r="P105" s="301"/>
      <c r="Q105" s="303">
        <f>X99/4</f>
        <v>0</v>
      </c>
      <c r="R105" s="336"/>
      <c r="S105" s="308">
        <f>Q105/Q106</f>
        <v>0</v>
      </c>
    </row>
    <row r="106" spans="1:30" x14ac:dyDescent="0.35">
      <c r="A106" s="297"/>
      <c r="B106" s="298"/>
      <c r="C106" s="298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01"/>
      <c r="Q106" s="310">
        <f>SUM(Q101:Q105)</f>
        <v>31793</v>
      </c>
      <c r="R106" s="537"/>
      <c r="S106" s="308">
        <f>SUM(S101:S105)</f>
        <v>1</v>
      </c>
    </row>
    <row r="107" spans="1:30" x14ac:dyDescent="0.35">
      <c r="A107" s="512"/>
      <c r="B107" s="574"/>
      <c r="C107" s="574"/>
      <c r="D107" s="574"/>
      <c r="E107" s="574"/>
      <c r="F107" s="575"/>
      <c r="G107" s="574"/>
      <c r="H107" s="574"/>
      <c r="I107" s="512"/>
      <c r="J107" s="512"/>
      <c r="K107" s="512"/>
      <c r="L107" s="512"/>
      <c r="M107" s="574"/>
      <c r="N107" s="576"/>
      <c r="O107" s="577"/>
      <c r="P107" s="576"/>
      <c r="Q107" s="578"/>
      <c r="R107" s="578"/>
      <c r="S107" s="577"/>
      <c r="T107" s="5"/>
      <c r="U107" s="7"/>
    </row>
    <row r="108" spans="1:30" x14ac:dyDescent="0.35">
      <c r="A108" s="234"/>
      <c r="N108" s="5"/>
      <c r="O108" s="6"/>
      <c r="P108" s="5"/>
      <c r="Q108" s="7"/>
      <c r="R108" s="7"/>
      <c r="S108" s="8"/>
      <c r="T108" s="5"/>
    </row>
    <row r="109" spans="1:30" x14ac:dyDescent="0.35">
      <c r="A109" s="234"/>
      <c r="N109" s="5"/>
      <c r="O109" s="6"/>
      <c r="P109" s="5"/>
      <c r="Q109" s="7"/>
      <c r="R109" s="7"/>
      <c r="S109" s="8"/>
      <c r="T109" s="5"/>
    </row>
    <row r="110" spans="1:30" x14ac:dyDescent="0.35">
      <c r="A110" s="234"/>
      <c r="N110" s="5"/>
      <c r="O110" s="6"/>
      <c r="P110" s="5"/>
      <c r="Q110" s="7"/>
      <c r="R110" s="7"/>
      <c r="S110" s="8"/>
      <c r="T110" s="5"/>
    </row>
    <row r="111" spans="1:30" x14ac:dyDescent="0.35">
      <c r="A111" s="234"/>
      <c r="N111" s="5"/>
      <c r="O111" s="6"/>
      <c r="P111" s="5"/>
      <c r="Q111" s="7"/>
      <c r="R111" s="7"/>
      <c r="S111" s="8"/>
      <c r="T111" s="5"/>
    </row>
    <row r="112" spans="1:30" ht="18.5" x14ac:dyDescent="0.45">
      <c r="A112" s="164" t="s">
        <v>648</v>
      </c>
      <c r="N112" s="5"/>
      <c r="O112" s="6"/>
      <c r="P112" s="5"/>
      <c r="Q112" s="7"/>
      <c r="R112" s="7"/>
      <c r="S112" s="8"/>
      <c r="T112" s="5"/>
    </row>
    <row r="113" spans="1:30" x14ac:dyDescent="0.35">
      <c r="A113" s="234"/>
      <c r="N113" s="5"/>
      <c r="O113" s="6"/>
      <c r="P113" s="5"/>
      <c r="Q113" s="7"/>
      <c r="R113" s="7"/>
      <c r="S113" s="6"/>
      <c r="T113" s="5"/>
    </row>
    <row r="114" spans="1:30" s="500" customFormat="1" ht="22" customHeight="1" thickBot="1" x14ac:dyDescent="0.4">
      <c r="A114" s="2389" t="s">
        <v>531</v>
      </c>
      <c r="B114" s="2390"/>
      <c r="C114" s="2390"/>
      <c r="D114" s="2390"/>
      <c r="E114" s="2390"/>
      <c r="F114" s="2390"/>
      <c r="G114" s="2390"/>
      <c r="H114" s="2390"/>
      <c r="I114" s="2390"/>
      <c r="J114" s="2390"/>
      <c r="K114" s="2390"/>
      <c r="L114" s="2390"/>
      <c r="M114" s="2390"/>
      <c r="N114" s="2390"/>
      <c r="O114" s="2390"/>
      <c r="P114" s="2390"/>
      <c r="Q114" s="2390"/>
      <c r="R114" s="2390"/>
      <c r="S114" s="2391"/>
      <c r="T114" s="2392" t="s">
        <v>635</v>
      </c>
      <c r="U114" s="2393"/>
      <c r="V114" s="2393"/>
      <c r="W114" s="2393"/>
      <c r="X114" s="2393"/>
      <c r="Y114" s="2393"/>
      <c r="Z114" s="2393"/>
      <c r="AA114" s="2393"/>
      <c r="AB114" s="2393"/>
      <c r="AC114" s="2393"/>
      <c r="AD114" s="2394"/>
    </row>
    <row r="115" spans="1:30" ht="16" x14ac:dyDescent="0.4">
      <c r="A115" s="2353" t="s">
        <v>533</v>
      </c>
      <c r="B115" s="2344" t="s">
        <v>534</v>
      </c>
      <c r="C115" s="2344" t="s">
        <v>535</v>
      </c>
      <c r="D115" s="2344" t="s">
        <v>606</v>
      </c>
      <c r="E115" s="2344" t="s">
        <v>607</v>
      </c>
      <c r="F115" s="2355" t="s">
        <v>538</v>
      </c>
      <c r="G115" s="2344" t="s">
        <v>608</v>
      </c>
      <c r="H115" s="2344" t="s">
        <v>540</v>
      </c>
      <c r="I115" s="2346" t="s">
        <v>541</v>
      </c>
      <c r="J115" s="2346"/>
      <c r="K115" s="2346"/>
      <c r="L115" s="2346"/>
      <c r="M115" s="351" t="s">
        <v>542</v>
      </c>
      <c r="N115" s="352" t="s">
        <v>609</v>
      </c>
      <c r="O115" s="353" t="s">
        <v>544</v>
      </c>
      <c r="P115" s="352" t="s">
        <v>609</v>
      </c>
      <c r="Q115" s="352" t="s">
        <v>610</v>
      </c>
      <c r="R115" s="559" t="s">
        <v>636</v>
      </c>
      <c r="S115" s="2414" t="s">
        <v>546</v>
      </c>
      <c r="T115" s="560" t="s">
        <v>547</v>
      </c>
      <c r="U115" s="2416" t="s">
        <v>548</v>
      </c>
      <c r="V115" s="2417"/>
      <c r="W115" s="2417"/>
      <c r="X115" s="2417"/>
      <c r="Y115" s="2418"/>
      <c r="Z115" s="2408" t="s">
        <v>549</v>
      </c>
      <c r="AA115" s="2410"/>
      <c r="AB115" s="2408" t="s">
        <v>550</v>
      </c>
      <c r="AC115" s="2409"/>
      <c r="AD115" s="2410"/>
    </row>
    <row r="116" spans="1:30" ht="16.5" thickBot="1" x14ac:dyDescent="0.45">
      <c r="A116" s="2354"/>
      <c r="B116" s="2345"/>
      <c r="C116" s="2345"/>
      <c r="D116" s="2345"/>
      <c r="E116" s="2345"/>
      <c r="F116" s="2356"/>
      <c r="G116" s="2345"/>
      <c r="H116" s="2345"/>
      <c r="I116" s="356" t="s">
        <v>551</v>
      </c>
      <c r="J116" s="356" t="s">
        <v>552</v>
      </c>
      <c r="K116" s="356" t="s">
        <v>553</v>
      </c>
      <c r="L116" s="356" t="s">
        <v>554</v>
      </c>
      <c r="M116" s="357" t="s">
        <v>555</v>
      </c>
      <c r="N116" s="358" t="s">
        <v>556</v>
      </c>
      <c r="O116" s="359" t="s">
        <v>557</v>
      </c>
      <c r="P116" s="358" t="s">
        <v>558</v>
      </c>
      <c r="Q116" s="358" t="s">
        <v>611</v>
      </c>
      <c r="R116" s="358"/>
      <c r="S116" s="2415"/>
      <c r="T116" s="562" t="s">
        <v>559</v>
      </c>
      <c r="U116" s="2419"/>
      <c r="V116" s="2420"/>
      <c r="W116" s="2420"/>
      <c r="X116" s="2420"/>
      <c r="Y116" s="2421"/>
      <c r="Z116" s="2411"/>
      <c r="AA116" s="2413"/>
      <c r="AB116" s="2411"/>
      <c r="AC116" s="2412"/>
      <c r="AD116" s="2413"/>
    </row>
    <row r="117" spans="1:30" s="184" customFormat="1" ht="18.5" x14ac:dyDescent="0.45">
      <c r="A117" s="2422" t="s">
        <v>612</v>
      </c>
      <c r="B117" s="2423"/>
      <c r="C117" s="2423"/>
      <c r="D117" s="2423"/>
      <c r="E117" s="2423"/>
      <c r="F117" s="2423"/>
      <c r="G117" s="2423"/>
      <c r="H117" s="2423"/>
      <c r="I117" s="2423"/>
      <c r="J117" s="2423"/>
      <c r="K117" s="2423"/>
      <c r="L117" s="2423"/>
      <c r="M117" s="2423"/>
      <c r="N117" s="2423"/>
      <c r="O117" s="2423"/>
      <c r="P117" s="2423"/>
      <c r="Q117" s="2423"/>
      <c r="R117" s="2423"/>
      <c r="S117" s="2423"/>
      <c r="T117" s="541"/>
      <c r="U117" s="542" t="s">
        <v>561</v>
      </c>
      <c r="V117" s="543" t="s">
        <v>38</v>
      </c>
      <c r="W117" s="543" t="s">
        <v>562</v>
      </c>
      <c r="X117" s="543" t="s">
        <v>563</v>
      </c>
      <c r="Y117" s="544" t="s">
        <v>564</v>
      </c>
      <c r="Z117" s="545" t="s">
        <v>565</v>
      </c>
      <c r="AA117" s="544" t="s">
        <v>566</v>
      </c>
      <c r="AB117" s="505" t="s">
        <v>71</v>
      </c>
      <c r="AC117" s="546" t="s">
        <v>72</v>
      </c>
      <c r="AD117" s="547" t="s">
        <v>31</v>
      </c>
    </row>
    <row r="118" spans="1:30" x14ac:dyDescent="0.35">
      <c r="A118" s="200"/>
      <c r="B118" s="509"/>
      <c r="C118" s="509"/>
      <c r="D118" s="509"/>
      <c r="E118" s="509"/>
      <c r="F118" s="510"/>
      <c r="G118" s="509"/>
      <c r="H118" s="509"/>
      <c r="I118" s="512"/>
      <c r="J118" s="512"/>
      <c r="K118" s="512"/>
      <c r="L118" s="512"/>
      <c r="M118" s="509"/>
      <c r="N118" s="515"/>
      <c r="O118" s="516"/>
      <c r="P118" s="515"/>
      <c r="Q118" s="515"/>
      <c r="R118" s="517"/>
      <c r="S118" s="579"/>
      <c r="T118" s="212"/>
      <c r="U118" s="549"/>
      <c r="Y118" s="332"/>
      <c r="Z118" s="234"/>
      <c r="AA118" s="332"/>
      <c r="AD118" s="198"/>
    </row>
    <row r="119" spans="1:30" x14ac:dyDescent="0.35">
      <c r="A119" s="203" t="s">
        <v>637</v>
      </c>
      <c r="B119" s="203" t="s">
        <v>73</v>
      </c>
      <c r="C119" s="203" t="s">
        <v>568</v>
      </c>
      <c r="D119" s="203" t="s">
        <v>53</v>
      </c>
      <c r="E119" s="203" t="s">
        <v>571</v>
      </c>
      <c r="F119" s="204" t="s">
        <v>641</v>
      </c>
      <c r="G119" s="203">
        <v>1</v>
      </c>
      <c r="H119" s="203" t="s">
        <v>51</v>
      </c>
      <c r="I119" s="2282">
        <v>1</v>
      </c>
      <c r="J119" s="2283"/>
      <c r="K119" s="2283"/>
      <c r="L119" s="2284"/>
      <c r="M119" s="209">
        <v>1</v>
      </c>
      <c r="N119" s="212">
        <v>4480</v>
      </c>
      <c r="O119" s="211">
        <v>0.2</v>
      </c>
      <c r="P119" s="212">
        <f>N119*(1-O119)</f>
        <v>3584</v>
      </c>
      <c r="Q119" s="212">
        <f t="shared" ref="Q119:Q124" si="18">P119*M119*G119</f>
        <v>3584</v>
      </c>
      <c r="R119" s="252" t="e">
        <f>(Q119+Q120+#REF!+#REF!)/E95*1000</f>
        <v>#REF!</v>
      </c>
      <c r="S119" s="213">
        <f>Q119/$Q$130</f>
        <v>0.10421937247375614</v>
      </c>
      <c r="T119" s="550">
        <f t="shared" ref="T119:T124" si="19">Q119</f>
        <v>3584</v>
      </c>
      <c r="U119" s="549">
        <f t="shared" ref="U119:U120" si="20">T119</f>
        <v>3584</v>
      </c>
      <c r="V119" s="215"/>
      <c r="W119" s="215"/>
      <c r="X119" s="215"/>
      <c r="Y119" s="441"/>
      <c r="Z119" s="440"/>
      <c r="AA119" s="441">
        <f>T119</f>
        <v>3584</v>
      </c>
      <c r="AB119" s="215">
        <f>T119</f>
        <v>3584</v>
      </c>
      <c r="AD119" s="198"/>
    </row>
    <row r="120" spans="1:30" x14ac:dyDescent="0.35">
      <c r="A120" s="203" t="s">
        <v>637</v>
      </c>
      <c r="B120" s="203" t="s">
        <v>74</v>
      </c>
      <c r="C120" s="203" t="s">
        <v>568</v>
      </c>
      <c r="D120" s="203" t="s">
        <v>48</v>
      </c>
      <c r="E120" s="203" t="s">
        <v>569</v>
      </c>
      <c r="F120" s="204" t="s">
        <v>639</v>
      </c>
      <c r="G120" s="203">
        <v>2</v>
      </c>
      <c r="H120" s="203" t="s">
        <v>51</v>
      </c>
      <c r="I120" s="2282">
        <v>2</v>
      </c>
      <c r="J120" s="2283"/>
      <c r="K120" s="2283"/>
      <c r="L120" s="2284"/>
      <c r="M120" s="209">
        <v>1</v>
      </c>
      <c r="N120" s="212">
        <v>5000</v>
      </c>
      <c r="O120" s="219">
        <v>0.25</v>
      </c>
      <c r="P120" s="212">
        <f>N120*(1-O120)</f>
        <v>3750</v>
      </c>
      <c r="Q120" s="212">
        <f t="shared" si="18"/>
        <v>7500</v>
      </c>
      <c r="R120" s="252" t="e">
        <f>(Q120+Q121+#REF!+#REF!)/E96*1000</f>
        <v>#REF!</v>
      </c>
      <c r="S120" s="551">
        <f>Q120/$Q$130</f>
        <v>0.21809299485300532</v>
      </c>
      <c r="T120" s="550">
        <f t="shared" si="19"/>
        <v>7500</v>
      </c>
      <c r="U120" s="549">
        <f t="shared" si="20"/>
        <v>7500</v>
      </c>
      <c r="V120" s="215"/>
      <c r="Y120" s="332"/>
      <c r="Z120" s="440">
        <f>T120</f>
        <v>7500</v>
      </c>
      <c r="AA120" s="441"/>
      <c r="AC120" s="215">
        <f>T120</f>
        <v>7500</v>
      </c>
      <c r="AD120" s="198"/>
    </row>
    <row r="121" spans="1:30" x14ac:dyDescent="0.35">
      <c r="A121" s="203" t="s">
        <v>637</v>
      </c>
      <c r="B121" s="203" t="s">
        <v>74</v>
      </c>
      <c r="C121" s="203" t="s">
        <v>568</v>
      </c>
      <c r="D121" s="203" t="s">
        <v>75</v>
      </c>
      <c r="E121" s="203" t="s">
        <v>569</v>
      </c>
      <c r="F121" s="204" t="s">
        <v>640</v>
      </c>
      <c r="G121" s="203">
        <v>2</v>
      </c>
      <c r="H121" s="203" t="s">
        <v>51</v>
      </c>
      <c r="I121" s="2291">
        <v>2</v>
      </c>
      <c r="J121" s="2292"/>
      <c r="K121" s="2292"/>
      <c r="L121" s="2293"/>
      <c r="M121" s="209">
        <v>1</v>
      </c>
      <c r="N121" s="212">
        <v>5000</v>
      </c>
      <c r="O121" s="219">
        <v>0.25</v>
      </c>
      <c r="P121" s="212">
        <f t="shared" ref="P121:P124" si="21">N121*(1-O121)</f>
        <v>3750</v>
      </c>
      <c r="Q121" s="212">
        <f t="shared" si="18"/>
        <v>7500</v>
      </c>
      <c r="R121" s="252"/>
      <c r="S121" s="551">
        <f>Q121/$Q$130</f>
        <v>0.21809299485300532</v>
      </c>
      <c r="T121" s="550">
        <f t="shared" si="19"/>
        <v>7500</v>
      </c>
      <c r="U121" s="549"/>
      <c r="V121" s="215">
        <f>T121</f>
        <v>7500</v>
      </c>
      <c r="Y121" s="332"/>
      <c r="Z121" s="440">
        <f>T121</f>
        <v>7500</v>
      </c>
      <c r="AA121" s="441"/>
      <c r="AC121" s="215">
        <f>T121</f>
        <v>7500</v>
      </c>
      <c r="AD121" s="198"/>
    </row>
    <row r="122" spans="1:30" x14ac:dyDescent="0.35">
      <c r="A122" s="203" t="s">
        <v>637</v>
      </c>
      <c r="B122" s="203" t="s">
        <v>74</v>
      </c>
      <c r="C122" s="203" t="s">
        <v>568</v>
      </c>
      <c r="D122" s="203" t="s">
        <v>53</v>
      </c>
      <c r="E122" s="203" t="s">
        <v>571</v>
      </c>
      <c r="F122" s="204" t="s">
        <v>640</v>
      </c>
      <c r="G122" s="203">
        <v>1</v>
      </c>
      <c r="H122" s="203" t="s">
        <v>51</v>
      </c>
      <c r="I122" s="2282">
        <v>1</v>
      </c>
      <c r="J122" s="2283"/>
      <c r="K122" s="2283"/>
      <c r="L122" s="2284"/>
      <c r="M122" s="209">
        <v>1</v>
      </c>
      <c r="N122" s="520">
        <v>5500</v>
      </c>
      <c r="O122" s="211">
        <v>0.25</v>
      </c>
      <c r="P122" s="212">
        <f t="shared" si="21"/>
        <v>4125</v>
      </c>
      <c r="Q122" s="212">
        <f t="shared" si="18"/>
        <v>4125</v>
      </c>
      <c r="R122" s="252"/>
      <c r="S122" s="213">
        <f>Q122/$Q$130</f>
        <v>0.11995114716915292</v>
      </c>
      <c r="T122" s="550">
        <f t="shared" si="19"/>
        <v>4125</v>
      </c>
      <c r="U122" s="550">
        <f>T122</f>
        <v>4125</v>
      </c>
      <c r="Y122" s="332"/>
      <c r="Z122" s="440"/>
      <c r="AA122" s="441">
        <f>T122</f>
        <v>4125</v>
      </c>
      <c r="AC122" s="215">
        <f>T122</f>
        <v>4125</v>
      </c>
      <c r="AD122" s="198"/>
    </row>
    <row r="123" spans="1:30" x14ac:dyDescent="0.35">
      <c r="A123" s="203" t="s">
        <v>637</v>
      </c>
      <c r="B123" s="203" t="s">
        <v>68</v>
      </c>
      <c r="C123" s="203" t="s">
        <v>576</v>
      </c>
      <c r="D123" s="203" t="s">
        <v>76</v>
      </c>
      <c r="E123" s="203" t="s">
        <v>571</v>
      </c>
      <c r="F123" s="552" t="s">
        <v>642</v>
      </c>
      <c r="G123" s="203">
        <v>6</v>
      </c>
      <c r="H123" s="203" t="s">
        <v>51</v>
      </c>
      <c r="I123" s="2282">
        <v>6</v>
      </c>
      <c r="J123" s="2283"/>
      <c r="K123" s="2283"/>
      <c r="L123" s="2284"/>
      <c r="M123" s="209">
        <v>1</v>
      </c>
      <c r="N123" s="520">
        <v>1600</v>
      </c>
      <c r="O123" s="211">
        <v>0.7</v>
      </c>
      <c r="P123" s="523">
        <f t="shared" si="21"/>
        <v>480.00000000000006</v>
      </c>
      <c r="Q123" s="520">
        <f t="shared" si="18"/>
        <v>2880.0000000000005</v>
      </c>
      <c r="R123" s="9"/>
      <c r="S123" s="551">
        <f t="shared" ref="S123:S124" si="22">Q123/$Q$130</f>
        <v>8.3747710023554051E-2</v>
      </c>
      <c r="T123" s="210">
        <f t="shared" si="19"/>
        <v>2880.0000000000005</v>
      </c>
      <c r="U123" s="554"/>
      <c r="W123" s="215">
        <f>T123</f>
        <v>2880.0000000000005</v>
      </c>
      <c r="Y123" s="332"/>
      <c r="Z123" s="440"/>
      <c r="AA123" s="441"/>
      <c r="AD123" s="217">
        <f>T123</f>
        <v>2880.0000000000005</v>
      </c>
    </row>
    <row r="124" spans="1:30" x14ac:dyDescent="0.35">
      <c r="A124" s="203" t="s">
        <v>637</v>
      </c>
      <c r="B124" s="203" t="s">
        <v>74</v>
      </c>
      <c r="C124" s="203" t="s">
        <v>643</v>
      </c>
      <c r="D124" s="203" t="s">
        <v>77</v>
      </c>
      <c r="E124" s="203" t="s">
        <v>571</v>
      </c>
      <c r="F124" s="204" t="s">
        <v>574</v>
      </c>
      <c r="G124" s="203">
        <v>3</v>
      </c>
      <c r="H124" s="203" t="s">
        <v>51</v>
      </c>
      <c r="I124" s="2282">
        <v>3</v>
      </c>
      <c r="J124" s="2283"/>
      <c r="K124" s="2283"/>
      <c r="L124" s="2284"/>
      <c r="M124" s="209">
        <v>1</v>
      </c>
      <c r="N124" s="520">
        <v>2000</v>
      </c>
      <c r="O124" s="211">
        <v>0.45</v>
      </c>
      <c r="P124" s="523">
        <f t="shared" si="21"/>
        <v>1100</v>
      </c>
      <c r="Q124" s="520">
        <f t="shared" si="18"/>
        <v>3300</v>
      </c>
      <c r="R124" s="9"/>
      <c r="S124" s="551">
        <f t="shared" si="22"/>
        <v>9.5960917735322337E-2</v>
      </c>
      <c r="T124" s="210">
        <f t="shared" si="19"/>
        <v>3300</v>
      </c>
      <c r="U124" s="554"/>
      <c r="W124" s="215">
        <f>T124</f>
        <v>3300</v>
      </c>
      <c r="Y124" s="332"/>
      <c r="Z124" s="440"/>
      <c r="AA124" s="441"/>
      <c r="AC124" s="215">
        <f>T124</f>
        <v>3300</v>
      </c>
      <c r="AD124" s="198"/>
    </row>
    <row r="125" spans="1:30" x14ac:dyDescent="0.35">
      <c r="A125" s="203"/>
      <c r="B125" s="203"/>
      <c r="C125" s="203"/>
      <c r="D125" s="203"/>
      <c r="E125" s="203"/>
      <c r="F125" s="204"/>
      <c r="G125" s="203"/>
      <c r="H125" s="203"/>
      <c r="I125" s="521"/>
      <c r="J125" s="1"/>
      <c r="K125" s="1"/>
      <c r="L125" s="209"/>
      <c r="M125" s="209"/>
      <c r="N125" s="520"/>
      <c r="O125" s="211"/>
      <c r="P125" s="523"/>
      <c r="Q125" s="520"/>
      <c r="R125" s="9"/>
      <c r="S125" s="553"/>
      <c r="T125" s="210"/>
      <c r="U125" s="554"/>
      <c r="Y125" s="332"/>
      <c r="Z125" s="440"/>
      <c r="AA125" s="441"/>
      <c r="AD125" s="198"/>
    </row>
    <row r="126" spans="1:30" x14ac:dyDescent="0.35">
      <c r="A126" s="203"/>
      <c r="B126" s="203"/>
      <c r="C126" s="203"/>
      <c r="D126" s="203"/>
      <c r="E126" s="203"/>
      <c r="F126" s="204"/>
      <c r="G126" s="203"/>
      <c r="H126" s="203"/>
      <c r="I126" s="521"/>
      <c r="J126" s="1"/>
      <c r="K126" s="1"/>
      <c r="L126" s="209"/>
      <c r="M126" s="209"/>
      <c r="N126" s="520"/>
      <c r="O126" s="211"/>
      <c r="P126" s="523"/>
      <c r="Q126" s="520"/>
      <c r="R126" s="9"/>
      <c r="S126" s="553"/>
      <c r="T126" s="210"/>
      <c r="U126" s="554"/>
      <c r="Y126" s="332"/>
      <c r="Z126" s="440"/>
      <c r="AA126" s="441"/>
      <c r="AD126" s="198"/>
    </row>
    <row r="127" spans="1:30" x14ac:dyDescent="0.35">
      <c r="A127" s="236" t="s">
        <v>637</v>
      </c>
      <c r="B127" s="236" t="s">
        <v>579</v>
      </c>
      <c r="C127" s="236"/>
      <c r="D127" s="236"/>
      <c r="E127" s="236"/>
      <c r="F127" s="237"/>
      <c r="G127" s="236"/>
      <c r="H127" s="236"/>
      <c r="I127" s="2303"/>
      <c r="J127" s="2304"/>
      <c r="K127" s="2304"/>
      <c r="L127" s="2304"/>
      <c r="M127" s="236"/>
      <c r="N127" s="240"/>
      <c r="O127" s="241"/>
      <c r="P127" s="232"/>
      <c r="Q127" s="212"/>
      <c r="R127" s="334"/>
      <c r="S127" s="293"/>
      <c r="T127" s="550">
        <f t="shared" ref="T127" si="23">Q127*2</f>
        <v>0</v>
      </c>
      <c r="U127" s="549"/>
      <c r="X127" s="215">
        <f>T127</f>
        <v>0</v>
      </c>
      <c r="Y127" s="332"/>
      <c r="Z127" s="234"/>
      <c r="AA127" s="441"/>
      <c r="AD127" s="198"/>
    </row>
    <row r="128" spans="1:30" x14ac:dyDescent="0.35">
      <c r="A128" s="154" t="s">
        <v>637</v>
      </c>
      <c r="B128" s="154" t="s">
        <v>580</v>
      </c>
      <c r="C128" s="154"/>
      <c r="D128" s="154" t="s">
        <v>581</v>
      </c>
      <c r="E128" s="154"/>
      <c r="F128" s="526"/>
      <c r="G128" s="154"/>
      <c r="H128" s="154"/>
      <c r="I128" s="300"/>
      <c r="J128" s="300"/>
      <c r="K128" s="300"/>
      <c r="L128" s="300"/>
      <c r="M128" s="154"/>
      <c r="N128" s="303"/>
      <c r="O128" s="155"/>
      <c r="P128" s="336"/>
      <c r="Q128" s="303">
        <v>5500</v>
      </c>
      <c r="R128" s="527"/>
      <c r="S128" s="337">
        <f>Q128/Q130</f>
        <v>0.15993486289220391</v>
      </c>
      <c r="T128" s="550">
        <f>Q128</f>
        <v>5500</v>
      </c>
      <c r="U128" s="549"/>
      <c r="Y128" s="441">
        <f>T128</f>
        <v>5500</v>
      </c>
      <c r="Z128" s="234"/>
      <c r="AA128" s="332"/>
      <c r="AD128" s="198"/>
    </row>
    <row r="129" spans="1:30" ht="15" thickBot="1" x14ac:dyDescent="0.4">
      <c r="T129" s="212"/>
      <c r="U129" s="549"/>
      <c r="Y129" s="332"/>
      <c r="Z129" s="234"/>
      <c r="AA129" s="332"/>
      <c r="AD129" s="198"/>
    </row>
    <row r="130" spans="1:30" x14ac:dyDescent="0.35">
      <c r="A130" s="372" t="s">
        <v>582</v>
      </c>
      <c r="B130" s="373"/>
      <c r="C130" s="373"/>
      <c r="D130" s="373"/>
      <c r="E130" s="373"/>
      <c r="F130" s="374"/>
      <c r="G130" s="373"/>
      <c r="H130" s="373"/>
      <c r="I130" s="373">
        <f>I122+I121+I120+I119+I123+I124</f>
        <v>15</v>
      </c>
      <c r="J130" s="373"/>
      <c r="K130" s="373"/>
      <c r="L130" s="373"/>
      <c r="M130" s="373">
        <f>SUM(I130:L130)</f>
        <v>15</v>
      </c>
      <c r="N130" s="375"/>
      <c r="O130" s="376"/>
      <c r="P130" s="375"/>
      <c r="Q130" s="377">
        <f>SUM(Q119:Q129)</f>
        <v>34389</v>
      </c>
      <c r="R130" s="377"/>
      <c r="S130" s="378">
        <f>SUM(S119:S128)</f>
        <v>1</v>
      </c>
      <c r="T130" s="563">
        <f>SUM(T119:T129)</f>
        <v>34389</v>
      </c>
      <c r="U130" s="564">
        <f t="shared" ref="U130:AA130" si="24">SUM(U119:U128)</f>
        <v>15209</v>
      </c>
      <c r="V130" s="381">
        <f t="shared" si="24"/>
        <v>7500</v>
      </c>
      <c r="W130" s="381">
        <f t="shared" si="24"/>
        <v>6180</v>
      </c>
      <c r="X130" s="381">
        <f t="shared" si="24"/>
        <v>0</v>
      </c>
      <c r="Y130" s="381">
        <f t="shared" si="24"/>
        <v>5500</v>
      </c>
      <c r="Z130" s="565">
        <f t="shared" si="24"/>
        <v>15000</v>
      </c>
      <c r="AA130" s="566">
        <f t="shared" si="24"/>
        <v>7709</v>
      </c>
      <c r="AB130" s="381">
        <f>SUM(AB119:AB129)</f>
        <v>3584</v>
      </c>
      <c r="AC130" s="381">
        <f>SUM(AC119:AC129)</f>
        <v>22425</v>
      </c>
      <c r="AD130" s="383">
        <f>SUM(AD119:AD129)</f>
        <v>2880.0000000000005</v>
      </c>
    </row>
    <row r="131" spans="1:30" ht="15" thickBot="1" x14ac:dyDescent="0.4">
      <c r="A131" s="388" t="s">
        <v>583</v>
      </c>
      <c r="B131" s="389"/>
      <c r="C131" s="389"/>
      <c r="D131" s="389"/>
      <c r="E131" s="389"/>
      <c r="F131" s="390"/>
      <c r="G131" s="389"/>
      <c r="H131" s="389"/>
      <c r="I131" s="389">
        <f>I122+I121+I120+I119+I123+I124</f>
        <v>15</v>
      </c>
      <c r="J131" s="389">
        <f>I122+I121+I120+I119+I123+I124</f>
        <v>15</v>
      </c>
      <c r="K131" s="389">
        <f>I122+I121+I120+I119+I123+I124</f>
        <v>15</v>
      </c>
      <c r="L131" s="389">
        <f>I122+I121+I120+I119+I123+I124</f>
        <v>15</v>
      </c>
      <c r="M131" s="389">
        <f>SUM(I131:L131)</f>
        <v>60</v>
      </c>
      <c r="N131" s="391"/>
      <c r="O131" s="392"/>
      <c r="P131" s="391"/>
      <c r="Q131" s="391"/>
      <c r="R131" s="391"/>
      <c r="S131" s="393"/>
      <c r="T131" s="567"/>
      <c r="U131" s="580">
        <f>U130/T130</f>
        <v>0.44226351449591439</v>
      </c>
      <c r="V131" s="396">
        <f>V130/T130</f>
        <v>0.21809299485300532</v>
      </c>
      <c r="W131" s="396">
        <f>W130/T130</f>
        <v>0.17970862775887639</v>
      </c>
      <c r="X131" s="396">
        <f>X130/T130</f>
        <v>0</v>
      </c>
      <c r="Y131" s="396">
        <f>Y130/T130</f>
        <v>0.15993486289220391</v>
      </c>
      <c r="Z131" s="359">
        <f>Z130/T130</f>
        <v>0.43618598970601064</v>
      </c>
      <c r="AA131" s="569">
        <f>AA130/T130</f>
        <v>0.22417051964290907</v>
      </c>
      <c r="AB131" s="570"/>
      <c r="AC131" s="571"/>
      <c r="AD131" s="402"/>
    </row>
    <row r="132" spans="1:30" ht="15" thickBot="1" x14ac:dyDescent="0.4">
      <c r="A132" s="289" t="s">
        <v>584</v>
      </c>
      <c r="B132" s="239"/>
      <c r="C132" s="239"/>
      <c r="D132" s="239"/>
      <c r="E132" s="239"/>
      <c r="F132" s="290"/>
      <c r="G132" s="239"/>
      <c r="H132" s="239"/>
      <c r="I132" s="291"/>
      <c r="J132" s="291"/>
      <c r="K132" s="291"/>
      <c r="L132" s="291"/>
      <c r="M132" s="239"/>
      <c r="N132" s="292"/>
      <c r="O132" s="242"/>
      <c r="P132" s="292"/>
      <c r="Q132" s="240">
        <f>U130</f>
        <v>15209</v>
      </c>
      <c r="R132" s="334"/>
      <c r="S132" s="293">
        <f>Q132/Q137</f>
        <v>0.44226351449591439</v>
      </c>
      <c r="Y132" s="294">
        <f>SUM(U119:Y129)</f>
        <v>34389</v>
      </c>
      <c r="Z132" s="403">
        <f>I120+I121+I123+I124</f>
        <v>13</v>
      </c>
      <c r="AA132" s="404">
        <f>I119+I122</f>
        <v>2</v>
      </c>
    </row>
    <row r="133" spans="1:30" ht="15" thickBot="1" x14ac:dyDescent="0.4">
      <c r="A133" s="297" t="s">
        <v>38</v>
      </c>
      <c r="B133" s="298"/>
      <c r="C133" s="298"/>
      <c r="D133" s="298"/>
      <c r="E133" s="298"/>
      <c r="F133" s="299"/>
      <c r="G133" s="298"/>
      <c r="H133" s="298"/>
      <c r="I133" s="300"/>
      <c r="J133" s="300"/>
      <c r="K133" s="300"/>
      <c r="L133" s="300"/>
      <c r="M133" s="298"/>
      <c r="N133" s="301"/>
      <c r="O133" s="302"/>
      <c r="P133" s="301"/>
      <c r="Q133" s="303">
        <f>V130</f>
        <v>7500</v>
      </c>
      <c r="R133" s="336"/>
      <c r="S133" s="302">
        <f>Q133/Q137</f>
        <v>0.21809299485300532</v>
      </c>
      <c r="T133" s="572">
        <f>Q130/M130</f>
        <v>2292.6</v>
      </c>
      <c r="U133" s="573" t="s">
        <v>586</v>
      </c>
      <c r="Z133" s="241">
        <f>Z132/M130</f>
        <v>0.8666666666666667</v>
      </c>
      <c r="AA133" s="293">
        <f>AA132/M130</f>
        <v>0.13333333333333333</v>
      </c>
    </row>
    <row r="134" spans="1:30" ht="15" thickBot="1" x14ac:dyDescent="0.4">
      <c r="A134" s="297" t="s">
        <v>587</v>
      </c>
      <c r="B134" s="298"/>
      <c r="C134" s="298"/>
      <c r="D134" s="298"/>
      <c r="E134" s="298"/>
      <c r="F134" s="299"/>
      <c r="G134" s="298"/>
      <c r="H134" s="298"/>
      <c r="I134" s="300"/>
      <c r="J134" s="300"/>
      <c r="K134" s="300"/>
      <c r="L134" s="300"/>
      <c r="M134" s="298"/>
      <c r="N134" s="301"/>
      <c r="O134" s="302"/>
      <c r="P134" s="301"/>
      <c r="Q134" s="303">
        <f>W130</f>
        <v>6180</v>
      </c>
      <c r="R134" s="336"/>
      <c r="S134" s="308">
        <f>Q134/Q137</f>
        <v>0.17970862775887639</v>
      </c>
      <c r="V134" s="309"/>
      <c r="X134" s="145"/>
      <c r="Z134" s="2305" t="s">
        <v>588</v>
      </c>
      <c r="AA134" s="2305"/>
    </row>
    <row r="135" spans="1:30" x14ac:dyDescent="0.35">
      <c r="A135" s="297" t="s">
        <v>580</v>
      </c>
      <c r="B135" s="298"/>
      <c r="C135" s="298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01"/>
      <c r="Q135" s="303">
        <f>Y130</f>
        <v>5500</v>
      </c>
      <c r="R135" s="336"/>
      <c r="S135" s="308">
        <f>Q135/Q137</f>
        <v>0.15993486289220391</v>
      </c>
      <c r="V135" s="309"/>
    </row>
    <row r="136" spans="1:30" x14ac:dyDescent="0.35">
      <c r="A136" s="297" t="s">
        <v>579</v>
      </c>
      <c r="B136" s="298"/>
      <c r="C136" s="298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01"/>
      <c r="Q136" s="303">
        <f>X130</f>
        <v>0</v>
      </c>
      <c r="R136" s="336"/>
      <c r="S136" s="308">
        <f>Q136/Q137</f>
        <v>0</v>
      </c>
    </row>
    <row r="137" spans="1:30" x14ac:dyDescent="0.35">
      <c r="A137" s="297"/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01"/>
      <c r="Q137" s="310">
        <f>SUM(Q132:Q136)</f>
        <v>34389</v>
      </c>
      <c r="R137" s="537"/>
      <c r="S137" s="308">
        <f>SUM(S132:S136)</f>
        <v>1</v>
      </c>
    </row>
    <row r="141" spans="1:30" x14ac:dyDescent="0.35">
      <c r="E141" s="1" t="s">
        <v>613</v>
      </c>
      <c r="F141" s="2" t="s">
        <v>649</v>
      </c>
    </row>
    <row r="142" spans="1:30" x14ac:dyDescent="0.35">
      <c r="E142" s="1" t="s">
        <v>524</v>
      </c>
      <c r="F142" s="2" t="s">
        <v>79</v>
      </c>
    </row>
    <row r="143" spans="1:30" x14ac:dyDescent="0.35">
      <c r="E143" s="1" t="s">
        <v>526</v>
      </c>
      <c r="F143" s="2" t="s">
        <v>650</v>
      </c>
    </row>
    <row r="144" spans="1:30" x14ac:dyDescent="0.35">
      <c r="E144" s="1" t="s">
        <v>528</v>
      </c>
      <c r="F144" s="2" t="s">
        <v>651</v>
      </c>
    </row>
    <row r="146" spans="1:30" ht="18.5" x14ac:dyDescent="0.45">
      <c r="A146" s="164" t="s">
        <v>618</v>
      </c>
      <c r="S146" s="144"/>
    </row>
    <row r="148" spans="1:30" s="500" customFormat="1" ht="22" customHeight="1" thickBot="1" x14ac:dyDescent="0.4">
      <c r="A148" s="2389" t="s">
        <v>531</v>
      </c>
      <c r="B148" s="2390"/>
      <c r="C148" s="2390"/>
      <c r="D148" s="2390"/>
      <c r="E148" s="2390"/>
      <c r="F148" s="2390"/>
      <c r="G148" s="2390"/>
      <c r="H148" s="2390"/>
      <c r="I148" s="2390"/>
      <c r="J148" s="2390"/>
      <c r="K148" s="2390"/>
      <c r="L148" s="2390"/>
      <c r="M148" s="2390"/>
      <c r="N148" s="2390"/>
      <c r="O148" s="2390"/>
      <c r="P148" s="2390"/>
      <c r="Q148" s="2390"/>
      <c r="R148" s="2390"/>
      <c r="S148" s="2391"/>
      <c r="T148" s="2392" t="s">
        <v>635</v>
      </c>
      <c r="U148" s="2393"/>
      <c r="V148" s="2393"/>
      <c r="W148" s="2393"/>
      <c r="X148" s="2393"/>
      <c r="Y148" s="2393"/>
      <c r="Z148" s="2393"/>
      <c r="AA148" s="2393"/>
      <c r="AB148" s="2393"/>
      <c r="AC148" s="2393"/>
      <c r="AD148" s="2394"/>
    </row>
    <row r="149" spans="1:30" ht="16" x14ac:dyDescent="0.4">
      <c r="A149" s="2363" t="s">
        <v>533</v>
      </c>
      <c r="B149" s="2365" t="s">
        <v>534</v>
      </c>
      <c r="C149" s="2365" t="s">
        <v>535</v>
      </c>
      <c r="D149" s="2365" t="s">
        <v>606</v>
      </c>
      <c r="E149" s="2365" t="s">
        <v>607</v>
      </c>
      <c r="F149" s="2379" t="s">
        <v>538</v>
      </c>
      <c r="G149" s="2365" t="s">
        <v>608</v>
      </c>
      <c r="H149" s="2365" t="s">
        <v>540</v>
      </c>
      <c r="I149" s="2381" t="s">
        <v>541</v>
      </c>
      <c r="J149" s="2382"/>
      <c r="K149" s="2382"/>
      <c r="L149" s="2383"/>
      <c r="M149" s="420" t="s">
        <v>542</v>
      </c>
      <c r="N149" s="421" t="s">
        <v>609</v>
      </c>
      <c r="O149" s="422" t="s">
        <v>544</v>
      </c>
      <c r="P149" s="421" t="s">
        <v>609</v>
      </c>
      <c r="Q149" s="421" t="s">
        <v>610</v>
      </c>
      <c r="R149" s="581" t="s">
        <v>636</v>
      </c>
      <c r="S149" s="2436" t="s">
        <v>546</v>
      </c>
      <c r="T149" s="582" t="s">
        <v>547</v>
      </c>
      <c r="U149" s="2438" t="s">
        <v>548</v>
      </c>
      <c r="V149" s="2439"/>
      <c r="W149" s="2439"/>
      <c r="X149" s="2439"/>
      <c r="Y149" s="2440"/>
      <c r="Z149" s="2427" t="s">
        <v>549</v>
      </c>
      <c r="AA149" s="2429"/>
      <c r="AB149" s="2427" t="s">
        <v>550</v>
      </c>
      <c r="AC149" s="2428"/>
      <c r="AD149" s="2429"/>
    </row>
    <row r="150" spans="1:30" ht="16.5" thickBot="1" x14ac:dyDescent="0.45">
      <c r="A150" s="2424"/>
      <c r="B150" s="2425"/>
      <c r="C150" s="2425"/>
      <c r="D150" s="2425"/>
      <c r="E150" s="2425"/>
      <c r="F150" s="2426"/>
      <c r="G150" s="2425"/>
      <c r="H150" s="2425"/>
      <c r="I150" s="583" t="s">
        <v>551</v>
      </c>
      <c r="J150" s="583" t="s">
        <v>552</v>
      </c>
      <c r="K150" s="583" t="s">
        <v>553</v>
      </c>
      <c r="L150" s="583" t="s">
        <v>554</v>
      </c>
      <c r="M150" s="584" t="s">
        <v>555</v>
      </c>
      <c r="N150" s="585" t="s">
        <v>556</v>
      </c>
      <c r="O150" s="586" t="s">
        <v>557</v>
      </c>
      <c r="P150" s="585" t="s">
        <v>558</v>
      </c>
      <c r="Q150" s="585" t="s">
        <v>611</v>
      </c>
      <c r="R150" s="585"/>
      <c r="S150" s="2437"/>
      <c r="T150" s="587" t="s">
        <v>559</v>
      </c>
      <c r="U150" s="2441"/>
      <c r="V150" s="2442"/>
      <c r="W150" s="2442"/>
      <c r="X150" s="2442"/>
      <c r="Y150" s="2443"/>
      <c r="Z150" s="2430"/>
      <c r="AA150" s="2432"/>
      <c r="AB150" s="2430"/>
      <c r="AC150" s="2431"/>
      <c r="AD150" s="2432"/>
    </row>
    <row r="151" spans="1:30" s="184" customFormat="1" ht="18.5" x14ac:dyDescent="0.45">
      <c r="A151" s="2433" t="s">
        <v>619</v>
      </c>
      <c r="B151" s="2434"/>
      <c r="C151" s="2434"/>
      <c r="D151" s="2434"/>
      <c r="E151" s="2434"/>
      <c r="F151" s="2434"/>
      <c r="G151" s="2434"/>
      <c r="H151" s="2434"/>
      <c r="I151" s="2434"/>
      <c r="J151" s="2434"/>
      <c r="K151" s="2434"/>
      <c r="L151" s="2434"/>
      <c r="M151" s="2434"/>
      <c r="N151" s="2434"/>
      <c r="O151" s="2434"/>
      <c r="P151" s="2434"/>
      <c r="Q151" s="2434"/>
      <c r="R151" s="2434"/>
      <c r="S151" s="2435"/>
      <c r="T151" s="541"/>
      <c r="U151" s="542" t="s">
        <v>561</v>
      </c>
      <c r="V151" s="543" t="s">
        <v>38</v>
      </c>
      <c r="W151" s="543" t="s">
        <v>562</v>
      </c>
      <c r="X151" s="543" t="s">
        <v>563</v>
      </c>
      <c r="Y151" s="544" t="s">
        <v>564</v>
      </c>
      <c r="Z151" s="545" t="s">
        <v>565</v>
      </c>
      <c r="AA151" s="544" t="s">
        <v>566</v>
      </c>
      <c r="AB151" s="505" t="s">
        <v>71</v>
      </c>
      <c r="AC151" s="546" t="s">
        <v>72</v>
      </c>
      <c r="AD151" s="547" t="s">
        <v>31</v>
      </c>
    </row>
    <row r="152" spans="1:30" x14ac:dyDescent="0.35">
      <c r="A152" s="200"/>
      <c r="B152" s="509"/>
      <c r="C152" s="509"/>
      <c r="D152" s="509"/>
      <c r="E152" s="509"/>
      <c r="F152" s="510"/>
      <c r="G152" s="509"/>
      <c r="H152" s="509"/>
      <c r="I152" s="512"/>
      <c r="J152" s="512"/>
      <c r="K152" s="512"/>
      <c r="L152" s="512"/>
      <c r="M152" s="509"/>
      <c r="N152" s="515"/>
      <c r="O152" s="516"/>
      <c r="P152" s="515"/>
      <c r="Q152" s="515"/>
      <c r="R152" s="515"/>
      <c r="S152" s="516"/>
      <c r="T152" s="212"/>
      <c r="Y152" s="332"/>
      <c r="AA152" s="332"/>
      <c r="AD152" s="198"/>
    </row>
    <row r="153" spans="1:30" x14ac:dyDescent="0.35">
      <c r="A153" s="203" t="s">
        <v>637</v>
      </c>
      <c r="B153" s="203" t="s">
        <v>73</v>
      </c>
      <c r="C153" s="203" t="s">
        <v>568</v>
      </c>
      <c r="D153" s="203" t="s">
        <v>53</v>
      </c>
      <c r="E153" s="203" t="s">
        <v>571</v>
      </c>
      <c r="F153" s="204" t="s">
        <v>641</v>
      </c>
      <c r="G153" s="203">
        <v>1</v>
      </c>
      <c r="H153" s="203" t="s">
        <v>51</v>
      </c>
      <c r="I153" s="2282">
        <v>1</v>
      </c>
      <c r="J153" s="2283"/>
      <c r="K153" s="2283"/>
      <c r="L153" s="2284"/>
      <c r="M153" s="209">
        <v>1</v>
      </c>
      <c r="N153" s="212">
        <v>4480</v>
      </c>
      <c r="O153" s="211">
        <v>0.2</v>
      </c>
      <c r="P153" s="212">
        <f>N153*(1-O153)</f>
        <v>3584</v>
      </c>
      <c r="Q153" s="212">
        <f t="shared" ref="Q153:Q158" si="25">P153*M153*G153</f>
        <v>3584</v>
      </c>
      <c r="R153" s="252" t="e">
        <f>(Q153+Q154+#REF!+#REF!)/E129*1000</f>
        <v>#REF!</v>
      </c>
      <c r="S153" s="213">
        <f>Q153/$Q$164</f>
        <v>0.18129394506550661</v>
      </c>
      <c r="T153" s="550">
        <f>Q153*2</f>
        <v>7168</v>
      </c>
      <c r="U153" s="549">
        <f t="shared" ref="U153:U154" si="26">T153</f>
        <v>7168</v>
      </c>
      <c r="V153" s="215"/>
      <c r="W153" s="215"/>
      <c r="X153" s="215"/>
      <c r="Y153" s="441"/>
      <c r="Z153" s="440"/>
      <c r="AA153" s="441">
        <f>T153</f>
        <v>7168</v>
      </c>
      <c r="AB153" s="215">
        <f>T153</f>
        <v>7168</v>
      </c>
      <c r="AD153" s="198"/>
    </row>
    <row r="154" spans="1:30" x14ac:dyDescent="0.35">
      <c r="A154" s="203" t="s">
        <v>637</v>
      </c>
      <c r="B154" s="203" t="s">
        <v>74</v>
      </c>
      <c r="C154" s="203" t="s">
        <v>568</v>
      </c>
      <c r="D154" s="203" t="s">
        <v>48</v>
      </c>
      <c r="E154" s="203" t="s">
        <v>569</v>
      </c>
      <c r="F154" s="204" t="s">
        <v>639</v>
      </c>
      <c r="G154" s="203">
        <v>1</v>
      </c>
      <c r="H154" s="203" t="s">
        <v>51</v>
      </c>
      <c r="I154" s="2282">
        <v>1</v>
      </c>
      <c r="J154" s="2283"/>
      <c r="K154" s="2283"/>
      <c r="L154" s="2284"/>
      <c r="M154" s="209">
        <v>1</v>
      </c>
      <c r="N154" s="212">
        <v>5000</v>
      </c>
      <c r="O154" s="219">
        <v>0.25</v>
      </c>
      <c r="P154" s="212">
        <f>N154*(1-O154)</f>
        <v>3750</v>
      </c>
      <c r="Q154" s="212">
        <f t="shared" si="25"/>
        <v>3750</v>
      </c>
      <c r="R154" s="252" t="e">
        <f>(Q154+Q155+#REF!+#REF!)/E130*1000</f>
        <v>#REF!</v>
      </c>
      <c r="S154" s="551">
        <f>Q154/$Q$164</f>
        <v>0.18969093024432193</v>
      </c>
      <c r="T154" s="550">
        <f t="shared" ref="T154:T158" si="27">Q154*2</f>
        <v>7500</v>
      </c>
      <c r="U154" s="549">
        <f t="shared" si="26"/>
        <v>7500</v>
      </c>
      <c r="V154" s="215"/>
      <c r="Y154" s="332"/>
      <c r="Z154" s="440">
        <f>T154</f>
        <v>7500</v>
      </c>
      <c r="AA154" s="441"/>
      <c r="AC154" s="215">
        <f>T154</f>
        <v>7500</v>
      </c>
      <c r="AD154" s="198"/>
    </row>
    <row r="155" spans="1:30" x14ac:dyDescent="0.35">
      <c r="A155" s="203" t="s">
        <v>637</v>
      </c>
      <c r="B155" s="203" t="s">
        <v>74</v>
      </c>
      <c r="C155" s="203" t="s">
        <v>568</v>
      </c>
      <c r="D155" s="203" t="s">
        <v>75</v>
      </c>
      <c r="E155" s="203" t="s">
        <v>569</v>
      </c>
      <c r="F155" s="204" t="s">
        <v>640</v>
      </c>
      <c r="G155" s="203">
        <v>1</v>
      </c>
      <c r="H155" s="203" t="s">
        <v>51</v>
      </c>
      <c r="I155" s="2291">
        <v>1</v>
      </c>
      <c r="J155" s="2292"/>
      <c r="K155" s="2292"/>
      <c r="L155" s="2293"/>
      <c r="M155" s="209">
        <v>1</v>
      </c>
      <c r="N155" s="212">
        <v>5000</v>
      </c>
      <c r="O155" s="219">
        <v>0.25</v>
      </c>
      <c r="P155" s="212">
        <f t="shared" ref="P155:P158" si="28">N155*(1-O155)</f>
        <v>3750</v>
      </c>
      <c r="Q155" s="212">
        <f t="shared" si="25"/>
        <v>3750</v>
      </c>
      <c r="R155" s="252"/>
      <c r="S155" s="551">
        <f>Q155/$Q$164</f>
        <v>0.18969093024432193</v>
      </c>
      <c r="T155" s="550">
        <f t="shared" si="27"/>
        <v>7500</v>
      </c>
      <c r="U155" s="549"/>
      <c r="V155" s="215">
        <f>T155</f>
        <v>7500</v>
      </c>
      <c r="Y155" s="332"/>
      <c r="Z155" s="440">
        <f>T155</f>
        <v>7500</v>
      </c>
      <c r="AA155" s="441"/>
      <c r="AC155" s="215">
        <f>T155</f>
        <v>7500</v>
      </c>
      <c r="AD155" s="198"/>
    </row>
    <row r="156" spans="1:30" x14ac:dyDescent="0.35">
      <c r="A156" s="203" t="s">
        <v>637</v>
      </c>
      <c r="B156" s="203" t="s">
        <v>74</v>
      </c>
      <c r="C156" s="203" t="s">
        <v>568</v>
      </c>
      <c r="D156" s="203" t="s">
        <v>53</v>
      </c>
      <c r="E156" s="203" t="s">
        <v>571</v>
      </c>
      <c r="F156" s="204" t="s">
        <v>640</v>
      </c>
      <c r="G156" s="203">
        <v>1</v>
      </c>
      <c r="H156" s="203" t="s">
        <v>51</v>
      </c>
      <c r="I156" s="2282">
        <v>1</v>
      </c>
      <c r="J156" s="2283"/>
      <c r="K156" s="2283"/>
      <c r="L156" s="2284"/>
      <c r="M156" s="209">
        <v>1</v>
      </c>
      <c r="N156" s="520">
        <v>5500</v>
      </c>
      <c r="O156" s="211">
        <v>0.25</v>
      </c>
      <c r="P156" s="212">
        <f t="shared" si="28"/>
        <v>4125</v>
      </c>
      <c r="Q156" s="212">
        <f t="shared" si="25"/>
        <v>4125</v>
      </c>
      <c r="R156" s="252"/>
      <c r="S156" s="213">
        <f>Q156/$Q$164</f>
        <v>0.2086600232687541</v>
      </c>
      <c r="T156" s="550">
        <f t="shared" si="27"/>
        <v>8250</v>
      </c>
      <c r="U156" s="549">
        <f>T156</f>
        <v>8250</v>
      </c>
      <c r="Y156" s="332"/>
      <c r="Z156" s="440"/>
      <c r="AA156" s="441">
        <f>T156</f>
        <v>8250</v>
      </c>
      <c r="AC156" s="215">
        <f>T156</f>
        <v>8250</v>
      </c>
      <c r="AD156" s="198"/>
    </row>
    <row r="157" spans="1:30" x14ac:dyDescent="0.35">
      <c r="A157" s="203" t="s">
        <v>637</v>
      </c>
      <c r="B157" s="203" t="s">
        <v>68</v>
      </c>
      <c r="C157" s="203" t="s">
        <v>576</v>
      </c>
      <c r="D157" s="203" t="s">
        <v>76</v>
      </c>
      <c r="E157" s="203" t="s">
        <v>571</v>
      </c>
      <c r="F157" s="552" t="s">
        <v>642</v>
      </c>
      <c r="G157" s="203">
        <v>2</v>
      </c>
      <c r="H157" s="203" t="s">
        <v>51</v>
      </c>
      <c r="I157" s="2282">
        <v>2</v>
      </c>
      <c r="J157" s="2283"/>
      <c r="K157" s="2283"/>
      <c r="L157" s="2284"/>
      <c r="M157" s="209">
        <v>1</v>
      </c>
      <c r="N157" s="520">
        <v>1600</v>
      </c>
      <c r="O157" s="211">
        <v>0.7</v>
      </c>
      <c r="P157" s="523">
        <f t="shared" si="28"/>
        <v>480.00000000000006</v>
      </c>
      <c r="Q157" s="520">
        <f t="shared" si="25"/>
        <v>960.00000000000011</v>
      </c>
      <c r="R157" s="9"/>
      <c r="S157" s="551">
        <f t="shared" ref="S157:S158" si="29">Q157/$Q$164</f>
        <v>4.8560878142546414E-2</v>
      </c>
      <c r="T157" s="550">
        <f t="shared" si="27"/>
        <v>1920.0000000000002</v>
      </c>
      <c r="U157" s="554"/>
      <c r="W157" s="215">
        <f>T157</f>
        <v>1920.0000000000002</v>
      </c>
      <c r="Y157" s="332"/>
      <c r="Z157" s="440"/>
      <c r="AA157" s="441"/>
      <c r="AD157" s="217">
        <f>T157</f>
        <v>1920.0000000000002</v>
      </c>
    </row>
    <row r="158" spans="1:30" x14ac:dyDescent="0.35">
      <c r="A158" s="203" t="s">
        <v>637</v>
      </c>
      <c r="B158" s="203" t="s">
        <v>74</v>
      </c>
      <c r="C158" s="203" t="s">
        <v>643</v>
      </c>
      <c r="D158" s="203" t="s">
        <v>77</v>
      </c>
      <c r="E158" s="203" t="s">
        <v>571</v>
      </c>
      <c r="F158" s="204" t="s">
        <v>574</v>
      </c>
      <c r="G158" s="203">
        <v>1</v>
      </c>
      <c r="H158" s="203" t="s">
        <v>51</v>
      </c>
      <c r="I158" s="2282">
        <v>1</v>
      </c>
      <c r="J158" s="2283"/>
      <c r="K158" s="2283"/>
      <c r="L158" s="2284"/>
      <c r="M158" s="209">
        <v>1</v>
      </c>
      <c r="N158" s="520">
        <v>2000</v>
      </c>
      <c r="O158" s="211">
        <v>0.45</v>
      </c>
      <c r="P158" s="523">
        <f t="shared" si="28"/>
        <v>1100</v>
      </c>
      <c r="Q158" s="520">
        <f t="shared" si="25"/>
        <v>1100</v>
      </c>
      <c r="R158" s="9"/>
      <c r="S158" s="551">
        <f t="shared" si="29"/>
        <v>5.5642672871667763E-2</v>
      </c>
      <c r="T158" s="550">
        <f t="shared" si="27"/>
        <v>2200</v>
      </c>
      <c r="U158" s="554"/>
      <c r="W158" s="215">
        <f>T158</f>
        <v>2200</v>
      </c>
      <c r="Y158" s="332"/>
      <c r="Z158" s="440"/>
      <c r="AA158" s="441"/>
      <c r="AC158" s="215">
        <f>T158</f>
        <v>2200</v>
      </c>
      <c r="AD158" s="198"/>
    </row>
    <row r="159" spans="1:30" x14ac:dyDescent="0.35">
      <c r="A159" s="203"/>
      <c r="B159" s="203"/>
      <c r="C159" s="203"/>
      <c r="D159" s="203"/>
      <c r="E159" s="203"/>
      <c r="F159" s="204"/>
      <c r="G159" s="203"/>
      <c r="H159" s="203"/>
      <c r="I159" s="521"/>
      <c r="J159" s="1"/>
      <c r="K159" s="1"/>
      <c r="L159" s="209"/>
      <c r="M159" s="209"/>
      <c r="N159" s="520"/>
      <c r="O159" s="211"/>
      <c r="P159" s="523"/>
      <c r="Q159" s="520"/>
      <c r="R159" s="9"/>
      <c r="S159" s="553"/>
      <c r="T159" s="210"/>
      <c r="U159" s="554"/>
      <c r="Y159" s="332"/>
      <c r="Z159" s="440"/>
      <c r="AA159" s="441"/>
      <c r="AD159" s="198"/>
    </row>
    <row r="160" spans="1:30" x14ac:dyDescent="0.35">
      <c r="A160" s="203"/>
      <c r="B160" s="203"/>
      <c r="C160" s="203"/>
      <c r="D160" s="203"/>
      <c r="E160" s="203"/>
      <c r="F160" s="204"/>
      <c r="G160" s="203"/>
      <c r="H160" s="203"/>
      <c r="I160" s="521"/>
      <c r="J160" s="1"/>
      <c r="K160" s="1"/>
      <c r="L160" s="209"/>
      <c r="M160" s="209"/>
      <c r="N160" s="520"/>
      <c r="O160" s="211"/>
      <c r="P160" s="523"/>
      <c r="Q160" s="520"/>
      <c r="R160" s="9"/>
      <c r="S160" s="553"/>
      <c r="T160" s="210"/>
      <c r="U160" s="554"/>
      <c r="Y160" s="332"/>
      <c r="Z160" s="440"/>
      <c r="AA160" s="441"/>
      <c r="AD160" s="198"/>
    </row>
    <row r="161" spans="1:30" x14ac:dyDescent="0.35">
      <c r="A161" s="236" t="s">
        <v>637</v>
      </c>
      <c r="B161" s="236" t="s">
        <v>579</v>
      </c>
      <c r="C161" s="236"/>
      <c r="D161" s="236"/>
      <c r="E161" s="236"/>
      <c r="F161" s="237"/>
      <c r="G161" s="236"/>
      <c r="H161" s="236"/>
      <c r="I161" s="2303"/>
      <c r="J161" s="2304"/>
      <c r="K161" s="2304"/>
      <c r="L161" s="2304"/>
      <c r="M161" s="236"/>
      <c r="N161" s="240"/>
      <c r="O161" s="241"/>
      <c r="P161" s="232"/>
      <c r="Q161" s="212"/>
      <c r="R161" s="334"/>
      <c r="S161" s="293"/>
      <c r="T161" s="550">
        <f t="shared" ref="T161" si="30">Q161*2</f>
        <v>0</v>
      </c>
      <c r="U161" s="549"/>
      <c r="X161" s="215">
        <f>T161</f>
        <v>0</v>
      </c>
      <c r="Y161" s="332"/>
      <c r="Z161" s="234"/>
      <c r="AA161" s="441"/>
      <c r="AD161" s="198"/>
    </row>
    <row r="162" spans="1:30" x14ac:dyDescent="0.35">
      <c r="A162" s="154" t="s">
        <v>637</v>
      </c>
      <c r="B162" s="154" t="s">
        <v>580</v>
      </c>
      <c r="C162" s="154"/>
      <c r="D162" s="154" t="s">
        <v>581</v>
      </c>
      <c r="E162" s="154"/>
      <c r="F162" s="526"/>
      <c r="G162" s="154"/>
      <c r="H162" s="154"/>
      <c r="I162" s="300"/>
      <c r="J162" s="300"/>
      <c r="K162" s="300"/>
      <c r="L162" s="300"/>
      <c r="M162" s="154"/>
      <c r="N162" s="303"/>
      <c r="O162" s="155"/>
      <c r="P162" s="336"/>
      <c r="Q162" s="303">
        <v>2500</v>
      </c>
      <c r="R162" s="527"/>
      <c r="S162" s="337">
        <f>Q162/Q164</f>
        <v>0.12646062016288129</v>
      </c>
      <c r="T162" s="550">
        <f>Q162*2</f>
        <v>5000</v>
      </c>
      <c r="U162" s="549"/>
      <c r="Y162" s="441">
        <f>T162</f>
        <v>5000</v>
      </c>
      <c r="Z162" s="234"/>
      <c r="AA162" s="332"/>
      <c r="AD162" s="198"/>
    </row>
    <row r="163" spans="1:30" ht="15" thickBot="1" x14ac:dyDescent="0.4">
      <c r="T163" s="212"/>
      <c r="U163" s="549"/>
      <c r="Y163" s="332"/>
      <c r="Z163" s="234"/>
      <c r="AA163" s="332"/>
      <c r="AD163" s="198"/>
    </row>
    <row r="164" spans="1:30" x14ac:dyDescent="0.35">
      <c r="A164" s="442" t="s">
        <v>582</v>
      </c>
      <c r="B164" s="419"/>
      <c r="C164" s="419"/>
      <c r="D164" s="419"/>
      <c r="E164" s="419"/>
      <c r="F164" s="443"/>
      <c r="G164" s="419"/>
      <c r="H164" s="419"/>
      <c r="I164" s="419">
        <f>I156+I155+I154+I153+I157+I158</f>
        <v>7</v>
      </c>
      <c r="J164" s="419"/>
      <c r="K164" s="419"/>
      <c r="L164" s="419"/>
      <c r="M164" s="419">
        <f>SUM(I164:L164)</f>
        <v>7</v>
      </c>
      <c r="N164" s="444"/>
      <c r="O164" s="445"/>
      <c r="P164" s="444"/>
      <c r="Q164" s="446">
        <f>SUM(Q153:Q163)</f>
        <v>19769</v>
      </c>
      <c r="R164" s="446"/>
      <c r="S164" s="447">
        <f>SUM(S153:S162)</f>
        <v>1</v>
      </c>
      <c r="T164" s="588">
        <f>SUM(T153:T163)</f>
        <v>39538</v>
      </c>
      <c r="U164" s="589">
        <f t="shared" ref="U164:AA164" si="31">SUM(U153:U162)</f>
        <v>22918</v>
      </c>
      <c r="V164" s="450">
        <f t="shared" si="31"/>
        <v>7500</v>
      </c>
      <c r="W164" s="450">
        <f t="shared" si="31"/>
        <v>4120</v>
      </c>
      <c r="X164" s="450">
        <f t="shared" si="31"/>
        <v>0</v>
      </c>
      <c r="Y164" s="450">
        <f t="shared" si="31"/>
        <v>5000</v>
      </c>
      <c r="Z164" s="590">
        <f t="shared" si="31"/>
        <v>15000</v>
      </c>
      <c r="AA164" s="591">
        <f t="shared" si="31"/>
        <v>15418</v>
      </c>
      <c r="AB164" s="592">
        <f>SUM(AB153:AB163)</f>
        <v>7168</v>
      </c>
      <c r="AC164" s="450">
        <f>SUM(AC153:AC163)</f>
        <v>25450</v>
      </c>
      <c r="AD164" s="451">
        <f>SUM(AD153:AD163)</f>
        <v>1920.0000000000002</v>
      </c>
    </row>
    <row r="165" spans="1:30" ht="15" thickBot="1" x14ac:dyDescent="0.4">
      <c r="A165" s="456" t="s">
        <v>583</v>
      </c>
      <c r="B165" s="457"/>
      <c r="C165" s="457"/>
      <c r="D165" s="457"/>
      <c r="E165" s="457"/>
      <c r="F165" s="458"/>
      <c r="G165" s="457"/>
      <c r="H165" s="457"/>
      <c r="I165" s="457">
        <f>I156+I155+I154+I153+I157+I158</f>
        <v>7</v>
      </c>
      <c r="J165" s="457">
        <f>I156+I155+I154+I153+I157+I158</f>
        <v>7</v>
      </c>
      <c r="K165" s="457">
        <f>I156+I155+I154+I153+I157+I158</f>
        <v>7</v>
      </c>
      <c r="L165" s="457">
        <f>I156+I155+I154+I153+I157+I158</f>
        <v>7</v>
      </c>
      <c r="M165" s="457">
        <f>SUM(I165:L165)</f>
        <v>28</v>
      </c>
      <c r="N165" s="459"/>
      <c r="O165" s="460"/>
      <c r="P165" s="459"/>
      <c r="Q165" s="459"/>
      <c r="R165" s="459"/>
      <c r="S165" s="461"/>
      <c r="T165" s="593"/>
      <c r="U165" s="594">
        <f>U164/T164</f>
        <v>0.57964489857858259</v>
      </c>
      <c r="V165" s="464">
        <f>V164/T164</f>
        <v>0.18969093024432193</v>
      </c>
      <c r="W165" s="464">
        <f>W164/T164</f>
        <v>0.10420355101421418</v>
      </c>
      <c r="X165" s="464">
        <f>X164/T164</f>
        <v>0</v>
      </c>
      <c r="Y165" s="464">
        <f>Y164/T164</f>
        <v>0.12646062016288129</v>
      </c>
      <c r="Z165" s="586">
        <f>Z164/T164</f>
        <v>0.37938186048864386</v>
      </c>
      <c r="AA165" s="595">
        <f>AA164/T164</f>
        <v>0.38995396833426071</v>
      </c>
      <c r="AB165" s="596"/>
      <c r="AC165" s="597"/>
      <c r="AD165" s="470"/>
    </row>
    <row r="166" spans="1:30" ht="15" thickBot="1" x14ac:dyDescent="0.4">
      <c r="A166" s="289" t="s">
        <v>584</v>
      </c>
      <c r="B166" s="239"/>
      <c r="C166" s="239"/>
      <c r="D166" s="239"/>
      <c r="E166" s="239"/>
      <c r="F166" s="290"/>
      <c r="G166" s="239"/>
      <c r="H166" s="239"/>
      <c r="I166" s="291"/>
      <c r="J166" s="291"/>
      <c r="K166" s="291"/>
      <c r="L166" s="291"/>
      <c r="M166" s="239"/>
      <c r="N166" s="292"/>
      <c r="O166" s="242"/>
      <c r="P166" s="292"/>
      <c r="Q166" s="240">
        <f>U164/2</f>
        <v>11459</v>
      </c>
      <c r="R166" s="334"/>
      <c r="S166" s="293">
        <f>Q166/Q171</f>
        <v>0.57964489857858259</v>
      </c>
      <c r="Y166" s="294">
        <f>SUM(U153:Y163)</f>
        <v>39538</v>
      </c>
      <c r="Z166" s="403">
        <f>I154+I155+I157+I158</f>
        <v>5</v>
      </c>
      <c r="AA166" s="404">
        <f>I153+I156</f>
        <v>2</v>
      </c>
    </row>
    <row r="167" spans="1:30" ht="15" thickBot="1" x14ac:dyDescent="0.4">
      <c r="A167" s="297" t="s">
        <v>38</v>
      </c>
      <c r="B167" s="298"/>
      <c r="C167" s="298"/>
      <c r="D167" s="298"/>
      <c r="E167" s="298"/>
      <c r="F167" s="299"/>
      <c r="G167" s="298"/>
      <c r="H167" s="298"/>
      <c r="I167" s="300"/>
      <c r="J167" s="300"/>
      <c r="K167" s="300"/>
      <c r="L167" s="300"/>
      <c r="M167" s="298"/>
      <c r="N167" s="301"/>
      <c r="O167" s="302"/>
      <c r="P167" s="301"/>
      <c r="Q167" s="303">
        <f>V164/2</f>
        <v>3750</v>
      </c>
      <c r="R167" s="336"/>
      <c r="S167" s="302">
        <f>Q167/Q171</f>
        <v>0.18969093024432193</v>
      </c>
      <c r="T167" s="598">
        <f>Q164/M164</f>
        <v>2824.1428571428573</v>
      </c>
      <c r="U167" s="472" t="s">
        <v>586</v>
      </c>
      <c r="Z167" s="241">
        <f>Z166/M164</f>
        <v>0.7142857142857143</v>
      </c>
      <c r="AA167" s="293">
        <f>AA166/M164</f>
        <v>0.2857142857142857</v>
      </c>
    </row>
    <row r="168" spans="1:30" x14ac:dyDescent="0.35">
      <c r="A168" s="297" t="s">
        <v>587</v>
      </c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01"/>
      <c r="Q168" s="303">
        <f>W164/2</f>
        <v>2060</v>
      </c>
      <c r="R168" s="336"/>
      <c r="S168" s="308">
        <f>Q168/Q171</f>
        <v>0.10420355101421418</v>
      </c>
      <c r="V168" s="309"/>
      <c r="X168" s="145"/>
    </row>
    <row r="169" spans="1:30" x14ac:dyDescent="0.35">
      <c r="A169" s="297" t="s">
        <v>580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>
        <f>Y164/2</f>
        <v>2500</v>
      </c>
      <c r="R169" s="336"/>
      <c r="S169" s="308">
        <f>Q169/Q171</f>
        <v>0.12646062016288129</v>
      </c>
      <c r="V169" s="309"/>
    </row>
    <row r="170" spans="1:30" x14ac:dyDescent="0.35">
      <c r="A170" s="297" t="s">
        <v>579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X164/2</f>
        <v>0</v>
      </c>
      <c r="R170" s="336"/>
      <c r="S170" s="308">
        <f>Q170/Q171</f>
        <v>0</v>
      </c>
    </row>
    <row r="171" spans="1:30" x14ac:dyDescent="0.35">
      <c r="A171" s="297"/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10">
        <f>SUM(Q166:Q170)</f>
        <v>19769</v>
      </c>
      <c r="R171" s="537"/>
      <c r="S171" s="308">
        <f>SUM(S166:S170)</f>
        <v>1</v>
      </c>
    </row>
    <row r="172" spans="1:30" x14ac:dyDescent="0.35">
      <c r="AA172" s="349">
        <f>SUM(AB173:AD173)</f>
        <v>271136</v>
      </c>
      <c r="AB172" s="545" t="s">
        <v>71</v>
      </c>
      <c r="AC172" s="543" t="s">
        <v>72</v>
      </c>
      <c r="AD172" s="544" t="s">
        <v>31</v>
      </c>
    </row>
    <row r="173" spans="1:30" s="183" customFormat="1" ht="18.5" x14ac:dyDescent="0.45">
      <c r="A173" s="476" t="s">
        <v>620</v>
      </c>
      <c r="B173" s="477"/>
      <c r="C173" s="477"/>
      <c r="D173" s="478"/>
      <c r="E173" s="478"/>
      <c r="F173" s="479"/>
      <c r="G173" s="478"/>
      <c r="H173" s="478"/>
      <c r="I173" s="480"/>
      <c r="J173" s="480"/>
      <c r="K173" s="480"/>
      <c r="L173" s="480"/>
      <c r="M173" s="477"/>
      <c r="N173" s="481"/>
      <c r="O173" s="482"/>
      <c r="P173" s="481"/>
      <c r="Q173" s="481"/>
      <c r="R173" s="482"/>
      <c r="S173" s="483"/>
      <c r="T173" s="481">
        <f>T164+T130+T99+T70+T43</f>
        <v>326436</v>
      </c>
      <c r="AA173" s="183" t="s">
        <v>652</v>
      </c>
      <c r="AB173" s="599">
        <f>AB164+AB130+AB99+AB70+AB43</f>
        <v>68096</v>
      </c>
      <c r="AC173" s="481">
        <f t="shared" ref="AC173:AD173" si="32">AC164+AC130+AC99+AC70+AC43</f>
        <v>194400</v>
      </c>
      <c r="AD173" s="600">
        <f t="shared" si="32"/>
        <v>8640.0000000000018</v>
      </c>
    </row>
    <row r="174" spans="1:30" x14ac:dyDescent="0.35">
      <c r="S174" s="3" t="s">
        <v>622</v>
      </c>
      <c r="T174" s="145">
        <f>D19-T173</f>
        <v>330960.25</v>
      </c>
    </row>
  </sheetData>
  <mergeCells count="127">
    <mergeCell ref="I157:L157"/>
    <mergeCell ref="I158:L158"/>
    <mergeCell ref="I161:L161"/>
    <mergeCell ref="AB149:AD150"/>
    <mergeCell ref="A151:S151"/>
    <mergeCell ref="I153:L153"/>
    <mergeCell ref="I154:L154"/>
    <mergeCell ref="I155:L155"/>
    <mergeCell ref="I156:L156"/>
    <mergeCell ref="G149:G150"/>
    <mergeCell ref="H149:H150"/>
    <mergeCell ref="I149:L149"/>
    <mergeCell ref="S149:S150"/>
    <mergeCell ref="U149:Y150"/>
    <mergeCell ref="Z149:AA150"/>
    <mergeCell ref="I127:L127"/>
    <mergeCell ref="Z134:AA134"/>
    <mergeCell ref="A148:S148"/>
    <mergeCell ref="T148:AD148"/>
    <mergeCell ref="A149:A150"/>
    <mergeCell ref="B149:B150"/>
    <mergeCell ref="C149:C150"/>
    <mergeCell ref="D149:D150"/>
    <mergeCell ref="E149:E150"/>
    <mergeCell ref="F149:F150"/>
    <mergeCell ref="I119:L119"/>
    <mergeCell ref="I120:L120"/>
    <mergeCell ref="I121:L121"/>
    <mergeCell ref="I122:L122"/>
    <mergeCell ref="I123:L123"/>
    <mergeCell ref="I124:L124"/>
    <mergeCell ref="I115:L115"/>
    <mergeCell ref="S115:S116"/>
    <mergeCell ref="U115:Y116"/>
    <mergeCell ref="Z115:AA116"/>
    <mergeCell ref="AB115:AD116"/>
    <mergeCell ref="A117:S117"/>
    <mergeCell ref="A114:S114"/>
    <mergeCell ref="T114:AD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91:L91"/>
    <mergeCell ref="I92:L92"/>
    <mergeCell ref="I93:L93"/>
    <mergeCell ref="I94:L94"/>
    <mergeCell ref="I96:L96"/>
    <mergeCell ref="Z103:AA103"/>
    <mergeCell ref="I87:L87"/>
    <mergeCell ref="S87:S88"/>
    <mergeCell ref="U87:Y88"/>
    <mergeCell ref="Z87:AA88"/>
    <mergeCell ref="AB87:AD88"/>
    <mergeCell ref="A89:S89"/>
    <mergeCell ref="A86:S86"/>
    <mergeCell ref="T86:AD86"/>
    <mergeCell ref="A87:A88"/>
    <mergeCell ref="B87:B88"/>
    <mergeCell ref="C87:C88"/>
    <mergeCell ref="D87:D88"/>
    <mergeCell ref="E87:E88"/>
    <mergeCell ref="F87:F88"/>
    <mergeCell ref="G87:G88"/>
    <mergeCell ref="H87:H88"/>
    <mergeCell ref="G80:H80"/>
    <mergeCell ref="I80:K80"/>
    <mergeCell ref="G81:H81"/>
    <mergeCell ref="I81:K81"/>
    <mergeCell ref="G82:H82"/>
    <mergeCell ref="I82:K82"/>
    <mergeCell ref="I63:L63"/>
    <mergeCell ref="I64:L64"/>
    <mergeCell ref="I67:L67"/>
    <mergeCell ref="Z74:AA74"/>
    <mergeCell ref="G79:H79"/>
    <mergeCell ref="I79:K79"/>
    <mergeCell ref="AB55:AD56"/>
    <mergeCell ref="A57:S57"/>
    <mergeCell ref="I59:L59"/>
    <mergeCell ref="I60:L60"/>
    <mergeCell ref="I61:L61"/>
    <mergeCell ref="I62:L62"/>
    <mergeCell ref="G55:G56"/>
    <mergeCell ref="H55:H56"/>
    <mergeCell ref="I55:L55"/>
    <mergeCell ref="S55:S56"/>
    <mergeCell ref="U55:Y56"/>
    <mergeCell ref="Z55:AA56"/>
    <mergeCell ref="I40:L40"/>
    <mergeCell ref="Z47:AA47"/>
    <mergeCell ref="A54:S54"/>
    <mergeCell ref="T54:AD54"/>
    <mergeCell ref="A55:A56"/>
    <mergeCell ref="B55:B56"/>
    <mergeCell ref="C55:C56"/>
    <mergeCell ref="D55:D56"/>
    <mergeCell ref="E55:E56"/>
    <mergeCell ref="F55:F56"/>
    <mergeCell ref="I36:L36"/>
    <mergeCell ref="I37:L37"/>
    <mergeCell ref="I38:L38"/>
    <mergeCell ref="G31:G32"/>
    <mergeCell ref="H31:H32"/>
    <mergeCell ref="I31:L31"/>
    <mergeCell ref="S31:S32"/>
    <mergeCell ref="U31:Y32"/>
    <mergeCell ref="Z31:AA32"/>
    <mergeCell ref="J23:L23"/>
    <mergeCell ref="J24:L24"/>
    <mergeCell ref="J25:L25"/>
    <mergeCell ref="J26:L26"/>
    <mergeCell ref="A30:S30"/>
    <mergeCell ref="T30:AD30"/>
    <mergeCell ref="AB31:AD32"/>
    <mergeCell ref="A33:S33"/>
    <mergeCell ref="I35:L35"/>
    <mergeCell ref="A31:A32"/>
    <mergeCell ref="B31:B32"/>
    <mergeCell ref="C31:C32"/>
    <mergeCell ref="D31:D32"/>
    <mergeCell ref="E31:E32"/>
    <mergeCell ref="F31:F3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EB3F-8BA0-4FF6-92B4-BA3A13828A43}">
  <sheetPr>
    <tabColor theme="9" tint="-0.249977111117893"/>
  </sheetPr>
  <dimension ref="A1:AH57"/>
  <sheetViews>
    <sheetView workbookViewId="0">
      <selection activeCell="G65" sqref="G65"/>
    </sheetView>
  </sheetViews>
  <sheetFormatPr defaultRowHeight="14.5" x14ac:dyDescent="0.35"/>
  <cols>
    <col min="1" max="1" width="17.453125" bestFit="1" customWidth="1"/>
    <col min="2" max="2" width="16.36328125" customWidth="1"/>
    <col min="3" max="3" width="5.54296875" customWidth="1"/>
    <col min="4" max="4" width="15.08984375" customWidth="1"/>
    <col min="5" max="5" width="21.81640625" style="1" customWidth="1"/>
    <col min="6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7.36328125" style="1" customWidth="1"/>
    <col min="22" max="22" width="21.81640625" style="71" customWidth="1"/>
    <col min="23" max="23" width="21.81640625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395</v>
      </c>
      <c r="D2" t="s">
        <v>396</v>
      </c>
      <c r="E2" s="1" t="s">
        <v>73</v>
      </c>
      <c r="F2" s="1" t="s">
        <v>53</v>
      </c>
      <c r="G2" s="1"/>
      <c r="H2" s="1" t="s">
        <v>356</v>
      </c>
      <c r="I2" s="2241">
        <v>1</v>
      </c>
      <c r="J2" s="2241"/>
      <c r="K2" s="1" t="s">
        <v>359</v>
      </c>
      <c r="L2" s="1"/>
      <c r="M2" s="1">
        <v>3</v>
      </c>
      <c r="N2" s="1">
        <v>5</v>
      </c>
      <c r="O2" s="1">
        <v>3</v>
      </c>
      <c r="P2" s="1" t="s">
        <v>51</v>
      </c>
      <c r="Q2" s="1">
        <v>3</v>
      </c>
      <c r="R2" s="1"/>
      <c r="S2" s="1">
        <v>1</v>
      </c>
      <c r="T2" s="1"/>
      <c r="U2" s="1">
        <v>1</v>
      </c>
      <c r="V2" s="5">
        <v>4480</v>
      </c>
      <c r="W2" s="71">
        <v>0.2</v>
      </c>
      <c r="X2" s="71">
        <f>V2*(1-W2)</f>
        <v>3584</v>
      </c>
      <c r="Y2" s="71">
        <f>X2*U2*O2</f>
        <v>10752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395</v>
      </c>
      <c r="D3" t="s">
        <v>396</v>
      </c>
      <c r="E3" s="1" t="s">
        <v>74</v>
      </c>
      <c r="F3" s="1" t="s">
        <v>48</v>
      </c>
      <c r="H3" s="1" t="s">
        <v>356</v>
      </c>
      <c r="I3" s="2241">
        <v>2</v>
      </c>
      <c r="J3" s="2241"/>
      <c r="L3" s="1" t="s">
        <v>356</v>
      </c>
      <c r="M3" s="1">
        <v>2</v>
      </c>
      <c r="N3" s="1">
        <v>4</v>
      </c>
      <c r="O3" s="1">
        <v>2</v>
      </c>
      <c r="P3" s="1" t="s">
        <v>51</v>
      </c>
      <c r="Q3" s="1">
        <v>2</v>
      </c>
      <c r="U3" s="1">
        <v>1</v>
      </c>
      <c r="V3" s="5">
        <v>5000</v>
      </c>
      <c r="W3" s="70">
        <v>0.25</v>
      </c>
      <c r="X3" s="72">
        <f>V3*(1-W3)</f>
        <v>3750</v>
      </c>
      <c r="Y3" s="72">
        <f>X3*U3*O3</f>
        <v>7500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395</v>
      </c>
      <c r="D4" t="s">
        <v>396</v>
      </c>
      <c r="E4" s="1" t="s">
        <v>74</v>
      </c>
      <c r="F4" s="1" t="s">
        <v>75</v>
      </c>
      <c r="G4" s="1" t="s">
        <v>356</v>
      </c>
      <c r="I4" s="2241">
        <v>3</v>
      </c>
      <c r="J4" s="2241"/>
      <c r="L4" s="1" t="s">
        <v>356</v>
      </c>
      <c r="M4" s="1">
        <v>1</v>
      </c>
      <c r="N4" s="1">
        <v>2</v>
      </c>
      <c r="O4" s="1">
        <v>2</v>
      </c>
      <c r="P4" s="1" t="s">
        <v>51</v>
      </c>
      <c r="Q4" s="1">
        <v>2</v>
      </c>
      <c r="U4" s="1">
        <v>1</v>
      </c>
      <c r="V4" s="5">
        <v>5000</v>
      </c>
      <c r="W4" s="70">
        <v>0.25</v>
      </c>
      <c r="X4" s="72">
        <f t="shared" ref="X4:X17" si="0">V4*(1-W4)</f>
        <v>3750</v>
      </c>
      <c r="Y4" s="72">
        <f>X4*U4*O4</f>
        <v>7500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395</v>
      </c>
      <c r="D5" t="s">
        <v>396</v>
      </c>
      <c r="E5" s="1" t="s">
        <v>74</v>
      </c>
      <c r="F5" s="1" t="s">
        <v>53</v>
      </c>
      <c r="H5" s="1" t="s">
        <v>356</v>
      </c>
      <c r="I5" s="2241">
        <v>1</v>
      </c>
      <c r="J5" s="2241"/>
      <c r="K5" s="1" t="s">
        <v>356</v>
      </c>
      <c r="M5" s="1">
        <v>3</v>
      </c>
      <c r="N5" s="2" t="s">
        <v>256</v>
      </c>
      <c r="O5" s="1">
        <v>2</v>
      </c>
      <c r="P5" s="1" t="s">
        <v>51</v>
      </c>
      <c r="Q5" s="1">
        <v>2</v>
      </c>
      <c r="U5" s="1">
        <v>1</v>
      </c>
      <c r="V5" s="9">
        <v>5500</v>
      </c>
      <c r="W5" s="70">
        <v>0.25</v>
      </c>
      <c r="X5" s="72">
        <f t="shared" si="0"/>
        <v>4125</v>
      </c>
      <c r="Y5" s="72">
        <f>X5*U5*O5</f>
        <v>8250</v>
      </c>
      <c r="Z5" s="18"/>
      <c r="AA5" s="68"/>
      <c r="AB5" s="1"/>
    </row>
    <row r="6" spans="1:34" x14ac:dyDescent="0.35">
      <c r="I6" s="2241"/>
      <c r="J6" s="2241"/>
      <c r="N6" s="2"/>
      <c r="O6" s="1"/>
      <c r="V6" s="72"/>
      <c r="W6" s="70"/>
      <c r="X6" s="72"/>
      <c r="Y6" s="72"/>
      <c r="Z6" s="6"/>
      <c r="AA6" s="68"/>
      <c r="AB6" s="1"/>
    </row>
    <row r="7" spans="1:34" x14ac:dyDescent="0.35">
      <c r="A7" t="s">
        <v>391</v>
      </c>
      <c r="B7" t="s">
        <v>379</v>
      </c>
      <c r="C7" t="s">
        <v>395</v>
      </c>
      <c r="D7" t="s">
        <v>396</v>
      </c>
      <c r="E7" s="1" t="s">
        <v>73</v>
      </c>
      <c r="F7" s="1" t="s">
        <v>53</v>
      </c>
      <c r="H7" s="1" t="s">
        <v>356</v>
      </c>
      <c r="I7" s="2241">
        <v>3</v>
      </c>
      <c r="J7" s="2241"/>
      <c r="K7" s="1" t="s">
        <v>359</v>
      </c>
      <c r="M7" s="1">
        <v>2</v>
      </c>
      <c r="N7" s="2" t="s">
        <v>384</v>
      </c>
      <c r="O7" s="1">
        <v>2</v>
      </c>
      <c r="P7" s="1" t="s">
        <v>51</v>
      </c>
      <c r="Q7" s="1">
        <v>2</v>
      </c>
      <c r="U7" s="1">
        <v>1</v>
      </c>
      <c r="V7" s="5">
        <v>4480</v>
      </c>
      <c r="W7" s="75">
        <v>0.2</v>
      </c>
      <c r="X7" s="72">
        <f t="shared" si="0"/>
        <v>3584</v>
      </c>
      <c r="Y7" s="72">
        <f t="shared" ref="Y7:Y12" si="1">X7*U7*O7</f>
        <v>7168</v>
      </c>
      <c r="Z7" s="6"/>
      <c r="AA7" s="68"/>
      <c r="AB7" s="1"/>
    </row>
    <row r="8" spans="1:34" x14ac:dyDescent="0.35">
      <c r="A8" t="s">
        <v>391</v>
      </c>
      <c r="B8" t="s">
        <v>379</v>
      </c>
      <c r="C8" t="s">
        <v>395</v>
      </c>
      <c r="D8" t="s">
        <v>396</v>
      </c>
      <c r="E8" s="1" t="s">
        <v>74</v>
      </c>
      <c r="F8" s="1" t="s">
        <v>48</v>
      </c>
      <c r="H8" s="1" t="s">
        <v>356</v>
      </c>
      <c r="I8" s="2241">
        <v>1</v>
      </c>
      <c r="J8" s="2241"/>
      <c r="L8" s="1" t="s">
        <v>359</v>
      </c>
      <c r="M8" s="1">
        <v>2</v>
      </c>
      <c r="N8" s="2" t="s">
        <v>397</v>
      </c>
      <c r="O8" s="1">
        <v>2</v>
      </c>
      <c r="P8" s="1" t="s">
        <v>51</v>
      </c>
      <c r="Q8" s="1">
        <v>2</v>
      </c>
      <c r="U8" s="1">
        <v>1</v>
      </c>
      <c r="V8" s="5">
        <v>5000</v>
      </c>
      <c r="W8" s="70">
        <v>0.25</v>
      </c>
      <c r="X8" s="72">
        <f t="shared" si="0"/>
        <v>3750</v>
      </c>
      <c r="Y8" s="72">
        <f t="shared" si="1"/>
        <v>7500</v>
      </c>
      <c r="Z8" s="6"/>
      <c r="AA8" s="68"/>
      <c r="AB8" s="1"/>
    </row>
    <row r="9" spans="1:34" x14ac:dyDescent="0.35">
      <c r="A9" t="s">
        <v>391</v>
      </c>
      <c r="B9" t="s">
        <v>379</v>
      </c>
      <c r="C9" t="s">
        <v>395</v>
      </c>
      <c r="D9" t="s">
        <v>396</v>
      </c>
      <c r="E9" s="1" t="s">
        <v>74</v>
      </c>
      <c r="F9" s="1" t="s">
        <v>75</v>
      </c>
      <c r="G9" s="1" t="s">
        <v>356</v>
      </c>
      <c r="I9" s="2241">
        <v>4</v>
      </c>
      <c r="J9" s="2241"/>
      <c r="L9" s="1" t="s">
        <v>359</v>
      </c>
      <c r="M9" s="1">
        <v>1</v>
      </c>
      <c r="N9" s="2" t="s">
        <v>383</v>
      </c>
      <c r="O9" s="1">
        <v>2</v>
      </c>
      <c r="P9" s="1" t="s">
        <v>51</v>
      </c>
      <c r="Q9" s="1">
        <v>2</v>
      </c>
      <c r="U9" s="1">
        <v>1</v>
      </c>
      <c r="V9" s="5">
        <v>5000</v>
      </c>
      <c r="W9" s="70">
        <v>0.25</v>
      </c>
      <c r="X9" s="72">
        <f t="shared" si="0"/>
        <v>3750</v>
      </c>
      <c r="Y9" s="72">
        <f t="shared" si="1"/>
        <v>7500</v>
      </c>
      <c r="Z9" s="6"/>
      <c r="AA9" s="68"/>
      <c r="AB9" s="1"/>
    </row>
    <row r="10" spans="1:34" x14ac:dyDescent="0.35">
      <c r="A10" t="s">
        <v>391</v>
      </c>
      <c r="B10" t="s">
        <v>379</v>
      </c>
      <c r="C10" t="s">
        <v>395</v>
      </c>
      <c r="D10" t="s">
        <v>396</v>
      </c>
      <c r="E10" s="1" t="s">
        <v>74</v>
      </c>
      <c r="F10" s="1" t="s">
        <v>53</v>
      </c>
      <c r="H10" s="1" t="s">
        <v>356</v>
      </c>
      <c r="I10" s="2241">
        <v>3</v>
      </c>
      <c r="J10" s="2241"/>
      <c r="K10" s="1" t="s">
        <v>359</v>
      </c>
      <c r="M10" s="1">
        <v>1</v>
      </c>
      <c r="N10" s="2" t="s">
        <v>383</v>
      </c>
      <c r="O10" s="1">
        <v>1</v>
      </c>
      <c r="P10" s="1" t="s">
        <v>51</v>
      </c>
      <c r="Q10" s="1">
        <v>1</v>
      </c>
      <c r="U10" s="1">
        <v>1</v>
      </c>
      <c r="V10" s="9">
        <v>5500</v>
      </c>
      <c r="W10" s="75">
        <v>0.25</v>
      </c>
      <c r="X10" s="72">
        <f t="shared" si="0"/>
        <v>4125</v>
      </c>
      <c r="Y10" s="72">
        <f t="shared" si="1"/>
        <v>4125</v>
      </c>
      <c r="Z10" s="6"/>
      <c r="AA10" s="68"/>
      <c r="AB10" s="1"/>
    </row>
    <row r="11" spans="1:34" x14ac:dyDescent="0.35">
      <c r="A11" t="s">
        <v>391</v>
      </c>
      <c r="B11" t="s">
        <v>379</v>
      </c>
      <c r="C11" t="s">
        <v>395</v>
      </c>
      <c r="D11" t="s">
        <v>396</v>
      </c>
      <c r="E11" s="1" t="s">
        <v>68</v>
      </c>
      <c r="F11" s="1" t="s">
        <v>76</v>
      </c>
      <c r="H11" s="1" t="s">
        <v>356</v>
      </c>
      <c r="I11" s="2241">
        <v>5</v>
      </c>
      <c r="J11" s="2241"/>
      <c r="K11" s="1" t="s">
        <v>359</v>
      </c>
      <c r="M11" s="1">
        <v>3</v>
      </c>
      <c r="N11" s="2" t="s">
        <v>381</v>
      </c>
      <c r="O11" s="1">
        <v>8</v>
      </c>
      <c r="P11" s="1" t="s">
        <v>51</v>
      </c>
      <c r="Q11" s="1">
        <v>8</v>
      </c>
      <c r="U11" s="1">
        <v>1</v>
      </c>
      <c r="V11" s="9">
        <v>1600</v>
      </c>
      <c r="W11" s="75">
        <v>0.7</v>
      </c>
      <c r="X11" s="72">
        <f t="shared" si="0"/>
        <v>480.00000000000006</v>
      </c>
      <c r="Y11" s="72">
        <f t="shared" si="1"/>
        <v>3840.0000000000005</v>
      </c>
      <c r="Z11" s="6"/>
      <c r="AA11" s="68"/>
      <c r="AB11" s="1"/>
    </row>
    <row r="12" spans="1:34" x14ac:dyDescent="0.35">
      <c r="A12" t="s">
        <v>391</v>
      </c>
      <c r="B12" t="s">
        <v>379</v>
      </c>
      <c r="C12" t="s">
        <v>395</v>
      </c>
      <c r="D12" t="s">
        <v>396</v>
      </c>
      <c r="E12" s="1" t="s">
        <v>74</v>
      </c>
      <c r="F12" s="1" t="s">
        <v>77</v>
      </c>
      <c r="H12" s="1" t="s">
        <v>356</v>
      </c>
      <c r="I12" s="2241">
        <v>2</v>
      </c>
      <c r="J12" s="2241"/>
      <c r="K12" s="1" t="s">
        <v>359</v>
      </c>
      <c r="M12" s="1">
        <v>2</v>
      </c>
      <c r="N12" s="2" t="s">
        <v>256</v>
      </c>
      <c r="O12" s="1">
        <v>4</v>
      </c>
      <c r="P12" s="1" t="s">
        <v>51</v>
      </c>
      <c r="Q12" s="1">
        <v>4</v>
      </c>
      <c r="U12" s="1">
        <v>1</v>
      </c>
      <c r="V12" s="9">
        <v>2000</v>
      </c>
      <c r="W12" s="75">
        <v>0.45</v>
      </c>
      <c r="X12" s="72">
        <f t="shared" si="0"/>
        <v>1100</v>
      </c>
      <c r="Y12" s="72">
        <f t="shared" si="1"/>
        <v>4400</v>
      </c>
      <c r="Z12" s="6"/>
      <c r="AA12" s="68"/>
      <c r="AB12" s="1"/>
    </row>
    <row r="13" spans="1:34" x14ac:dyDescent="0.35">
      <c r="I13" s="2241"/>
      <c r="J13" s="2241"/>
      <c r="N13" s="2"/>
      <c r="O13" s="1"/>
      <c r="V13" s="72"/>
      <c r="W13" s="70"/>
      <c r="X13" s="72"/>
      <c r="Y13" s="72"/>
      <c r="Z13" s="6"/>
      <c r="AA13" s="68"/>
      <c r="AB13" s="1"/>
    </row>
    <row r="14" spans="1:34" x14ac:dyDescent="0.35">
      <c r="A14" t="s">
        <v>393</v>
      </c>
      <c r="B14" t="s">
        <v>379</v>
      </c>
      <c r="C14" t="s">
        <v>395</v>
      </c>
      <c r="D14" t="s">
        <v>396</v>
      </c>
      <c r="E14" s="1" t="s">
        <v>73</v>
      </c>
      <c r="F14" s="1" t="s">
        <v>53</v>
      </c>
      <c r="H14" s="1" t="s">
        <v>356</v>
      </c>
      <c r="I14" s="2241">
        <v>1</v>
      </c>
      <c r="J14" s="2241"/>
      <c r="K14" s="1" t="s">
        <v>359</v>
      </c>
      <c r="M14" s="1">
        <v>2</v>
      </c>
      <c r="N14" s="2" t="s">
        <v>384</v>
      </c>
      <c r="O14" s="1">
        <v>2</v>
      </c>
      <c r="P14" s="1" t="s">
        <v>51</v>
      </c>
      <c r="Q14" s="1">
        <v>2</v>
      </c>
      <c r="U14" s="1">
        <v>1</v>
      </c>
      <c r="V14" s="5">
        <v>4480</v>
      </c>
      <c r="W14" s="75">
        <v>0.2</v>
      </c>
      <c r="X14" s="72">
        <f t="shared" si="0"/>
        <v>3584</v>
      </c>
      <c r="Y14" s="72">
        <f>X14*U14*O14</f>
        <v>7168</v>
      </c>
      <c r="Z14" s="6"/>
      <c r="AA14" s="68"/>
      <c r="AB14" s="1"/>
    </row>
    <row r="15" spans="1:34" x14ac:dyDescent="0.35">
      <c r="A15" t="s">
        <v>393</v>
      </c>
      <c r="B15" t="s">
        <v>379</v>
      </c>
      <c r="C15" t="s">
        <v>395</v>
      </c>
      <c r="D15" t="s">
        <v>396</v>
      </c>
      <c r="E15" s="1" t="s">
        <v>74</v>
      </c>
      <c r="F15" s="1" t="s">
        <v>48</v>
      </c>
      <c r="H15" s="1" t="s">
        <v>356</v>
      </c>
      <c r="I15" s="2241">
        <v>2</v>
      </c>
      <c r="J15" s="2241"/>
      <c r="L15" s="1" t="s">
        <v>359</v>
      </c>
      <c r="M15" s="1">
        <v>2</v>
      </c>
      <c r="N15" s="2" t="s">
        <v>397</v>
      </c>
      <c r="O15" s="1">
        <v>2</v>
      </c>
      <c r="P15" s="1" t="s">
        <v>51</v>
      </c>
      <c r="Q15" s="1">
        <v>2</v>
      </c>
      <c r="U15" s="1">
        <v>1</v>
      </c>
      <c r="V15" s="5">
        <v>5000</v>
      </c>
      <c r="W15" s="70">
        <v>0.25</v>
      </c>
      <c r="X15" s="72">
        <f t="shared" si="0"/>
        <v>3750</v>
      </c>
      <c r="Y15" s="72">
        <f>X15*U15*O15</f>
        <v>7500</v>
      </c>
      <c r="Z15" s="6"/>
      <c r="AA15" s="68"/>
      <c r="AB15" s="1"/>
    </row>
    <row r="16" spans="1:34" x14ac:dyDescent="0.35">
      <c r="A16" t="s">
        <v>393</v>
      </c>
      <c r="B16" t="s">
        <v>379</v>
      </c>
      <c r="C16" t="s">
        <v>395</v>
      </c>
      <c r="D16" t="s">
        <v>396</v>
      </c>
      <c r="E16" s="1" t="s">
        <v>74</v>
      </c>
      <c r="F16" s="1" t="s">
        <v>75</v>
      </c>
      <c r="G16" s="1" t="s">
        <v>356</v>
      </c>
      <c r="I16" s="2241">
        <v>3</v>
      </c>
      <c r="J16" s="2241"/>
      <c r="L16" s="1" t="s">
        <v>359</v>
      </c>
      <c r="M16" s="1">
        <v>1</v>
      </c>
      <c r="N16" s="2" t="s">
        <v>383</v>
      </c>
      <c r="O16" s="1">
        <v>2</v>
      </c>
      <c r="P16" s="1" t="s">
        <v>51</v>
      </c>
      <c r="Q16" s="1">
        <v>2</v>
      </c>
      <c r="U16" s="1">
        <v>1</v>
      </c>
      <c r="V16" s="5">
        <v>5000</v>
      </c>
      <c r="W16" s="70">
        <v>0.25</v>
      </c>
      <c r="X16" s="72">
        <f t="shared" si="0"/>
        <v>3750</v>
      </c>
      <c r="Y16" s="72">
        <f>X16*U16*O16</f>
        <v>7500</v>
      </c>
      <c r="Z16" s="6"/>
      <c r="AA16" s="68"/>
      <c r="AB16" s="1"/>
    </row>
    <row r="17" spans="1:28" x14ac:dyDescent="0.35">
      <c r="A17" t="s">
        <v>393</v>
      </c>
      <c r="B17" t="s">
        <v>379</v>
      </c>
      <c r="C17" t="s">
        <v>395</v>
      </c>
      <c r="D17" t="s">
        <v>396</v>
      </c>
      <c r="E17" s="1" t="s">
        <v>74</v>
      </c>
      <c r="F17" s="1" t="s">
        <v>53</v>
      </c>
      <c r="H17" s="1" t="s">
        <v>356</v>
      </c>
      <c r="I17" s="2241">
        <v>1</v>
      </c>
      <c r="J17" s="2241"/>
      <c r="K17" s="1" t="s">
        <v>359</v>
      </c>
      <c r="M17" s="1">
        <v>1</v>
      </c>
      <c r="N17" s="2" t="s">
        <v>383</v>
      </c>
      <c r="O17" s="1">
        <v>1</v>
      </c>
      <c r="P17" s="1" t="s">
        <v>51</v>
      </c>
      <c r="Q17" s="1">
        <v>1</v>
      </c>
      <c r="U17" s="1">
        <v>1</v>
      </c>
      <c r="V17" s="9">
        <v>5500</v>
      </c>
      <c r="W17" s="75">
        <v>0.25</v>
      </c>
      <c r="X17" s="72">
        <f t="shared" si="0"/>
        <v>4125</v>
      </c>
      <c r="Y17" s="72">
        <f>X17*U17*O17</f>
        <v>4125</v>
      </c>
      <c r="Z17" s="6"/>
      <c r="AA17" s="68"/>
      <c r="AB17" s="1"/>
    </row>
    <row r="18" spans="1:28" x14ac:dyDescent="0.35">
      <c r="I18" s="2241"/>
      <c r="J18" s="2241"/>
      <c r="N18" s="2"/>
      <c r="O18" s="1"/>
      <c r="V18" s="72"/>
      <c r="W18" s="70"/>
      <c r="X18" s="72"/>
      <c r="Y18" s="72"/>
      <c r="Z18" s="68"/>
      <c r="AA18" s="68"/>
      <c r="AB18" s="1"/>
    </row>
    <row r="19" spans="1:28" x14ac:dyDescent="0.35">
      <c r="A19" t="s">
        <v>394</v>
      </c>
      <c r="B19" t="s">
        <v>379</v>
      </c>
      <c r="C19" t="s">
        <v>395</v>
      </c>
      <c r="D19" t="s">
        <v>396</v>
      </c>
      <c r="E19" s="1" t="s">
        <v>73</v>
      </c>
      <c r="F19" s="1" t="s">
        <v>53</v>
      </c>
      <c r="H19" s="1" t="s">
        <v>356</v>
      </c>
      <c r="I19" s="2241">
        <v>3</v>
      </c>
      <c r="J19" s="2241"/>
      <c r="K19" s="1" t="s">
        <v>359</v>
      </c>
      <c r="M19" s="1">
        <v>2</v>
      </c>
      <c r="N19" s="1">
        <v>3</v>
      </c>
      <c r="O19" s="1">
        <v>1</v>
      </c>
      <c r="P19" s="1" t="s">
        <v>51</v>
      </c>
      <c r="Q19" s="1">
        <v>1</v>
      </c>
      <c r="U19" s="1">
        <v>1</v>
      </c>
      <c r="V19" s="5">
        <v>4480</v>
      </c>
      <c r="W19" s="75">
        <v>0.2</v>
      </c>
      <c r="X19" s="71">
        <f>V19*(1-W19)</f>
        <v>3584</v>
      </c>
      <c r="Y19" s="71">
        <f t="shared" ref="Y19:Y24" si="2">X19*U19*O19</f>
        <v>3584</v>
      </c>
      <c r="Z19" s="18"/>
    </row>
    <row r="20" spans="1:28" x14ac:dyDescent="0.35">
      <c r="A20" t="s">
        <v>394</v>
      </c>
      <c r="B20" t="s">
        <v>379</v>
      </c>
      <c r="C20" t="s">
        <v>395</v>
      </c>
      <c r="D20" t="s">
        <v>396</v>
      </c>
      <c r="E20" s="1" t="s">
        <v>74</v>
      </c>
      <c r="F20" s="1" t="s">
        <v>48</v>
      </c>
      <c r="H20" s="1" t="s">
        <v>356</v>
      </c>
      <c r="I20" s="2241">
        <v>1</v>
      </c>
      <c r="J20" s="2241"/>
      <c r="L20" s="1" t="s">
        <v>359</v>
      </c>
      <c r="M20" s="1">
        <v>2</v>
      </c>
      <c r="N20" s="1">
        <v>4</v>
      </c>
      <c r="O20" s="1">
        <v>2</v>
      </c>
      <c r="P20" s="1" t="s">
        <v>51</v>
      </c>
      <c r="Q20" s="1">
        <v>2</v>
      </c>
      <c r="U20" s="1">
        <v>1</v>
      </c>
      <c r="V20" s="5">
        <v>5000</v>
      </c>
      <c r="W20" s="70">
        <v>0.25</v>
      </c>
      <c r="X20" s="72">
        <f>V20*(1-W20)</f>
        <v>3750</v>
      </c>
      <c r="Y20" s="72">
        <f t="shared" si="2"/>
        <v>7500</v>
      </c>
      <c r="Z20" s="6"/>
    </row>
    <row r="21" spans="1:28" x14ac:dyDescent="0.35">
      <c r="A21" t="s">
        <v>394</v>
      </c>
      <c r="B21" t="s">
        <v>379</v>
      </c>
      <c r="C21" t="s">
        <v>395</v>
      </c>
      <c r="D21" t="s">
        <v>396</v>
      </c>
      <c r="E21" s="1" t="s">
        <v>74</v>
      </c>
      <c r="F21" s="1" t="s">
        <v>75</v>
      </c>
      <c r="G21" s="1" t="s">
        <v>356</v>
      </c>
      <c r="I21" s="2241">
        <v>4</v>
      </c>
      <c r="J21" s="2241"/>
      <c r="L21" s="1" t="s">
        <v>359</v>
      </c>
      <c r="M21" s="1">
        <v>1</v>
      </c>
      <c r="N21" s="1">
        <v>2</v>
      </c>
      <c r="O21" s="1">
        <v>2</v>
      </c>
      <c r="P21" s="1" t="s">
        <v>51</v>
      </c>
      <c r="Q21" s="1">
        <v>2</v>
      </c>
      <c r="U21" s="1">
        <v>1</v>
      </c>
      <c r="V21" s="5">
        <v>5000</v>
      </c>
      <c r="W21" s="70">
        <v>0.25</v>
      </c>
      <c r="X21" s="72">
        <f t="shared" ref="X21:X31" si="3">V21*(1-W21)</f>
        <v>3750</v>
      </c>
      <c r="Y21" s="72">
        <f t="shared" si="2"/>
        <v>7500</v>
      </c>
      <c r="Z21" s="6"/>
    </row>
    <row r="22" spans="1:28" x14ac:dyDescent="0.35">
      <c r="A22" t="s">
        <v>394</v>
      </c>
      <c r="B22" t="s">
        <v>379</v>
      </c>
      <c r="C22" t="s">
        <v>395</v>
      </c>
      <c r="D22" t="s">
        <v>396</v>
      </c>
      <c r="E22" s="1" t="s">
        <v>74</v>
      </c>
      <c r="F22" s="1" t="s">
        <v>53</v>
      </c>
      <c r="H22" s="1" t="s">
        <v>356</v>
      </c>
      <c r="I22" s="2241">
        <v>3</v>
      </c>
      <c r="J22" s="2241"/>
      <c r="K22" s="1" t="s">
        <v>359</v>
      </c>
      <c r="M22" s="1">
        <v>1</v>
      </c>
      <c r="N22" s="1">
        <v>2</v>
      </c>
      <c r="O22" s="1">
        <v>1</v>
      </c>
      <c r="P22" s="1" t="s">
        <v>51</v>
      </c>
      <c r="Q22" s="1">
        <v>1</v>
      </c>
      <c r="U22" s="1">
        <v>1</v>
      </c>
      <c r="V22" s="9">
        <v>5500</v>
      </c>
      <c r="W22" s="75">
        <v>0.25</v>
      </c>
      <c r="X22" s="72">
        <f t="shared" si="3"/>
        <v>4125</v>
      </c>
      <c r="Y22" s="72">
        <f t="shared" si="2"/>
        <v>4125</v>
      </c>
      <c r="Z22" s="6"/>
    </row>
    <row r="23" spans="1:28" x14ac:dyDescent="0.35">
      <c r="A23" t="s">
        <v>394</v>
      </c>
      <c r="B23" t="s">
        <v>379</v>
      </c>
      <c r="C23" t="s">
        <v>395</v>
      </c>
      <c r="D23" t="s">
        <v>396</v>
      </c>
      <c r="E23" s="1" t="s">
        <v>68</v>
      </c>
      <c r="F23" s="1" t="s">
        <v>76</v>
      </c>
      <c r="H23" s="1" t="s">
        <v>356</v>
      </c>
      <c r="I23" s="2241">
        <v>5</v>
      </c>
      <c r="J23" s="2241"/>
      <c r="K23" s="1" t="s">
        <v>359</v>
      </c>
      <c r="M23" s="1">
        <v>3</v>
      </c>
      <c r="N23" s="1">
        <v>8</v>
      </c>
      <c r="O23" s="1">
        <v>6</v>
      </c>
      <c r="P23" s="1" t="s">
        <v>51</v>
      </c>
      <c r="Q23" s="1">
        <v>6</v>
      </c>
      <c r="U23" s="1">
        <v>1</v>
      </c>
      <c r="V23" s="9">
        <v>1600</v>
      </c>
      <c r="W23" s="75">
        <v>0.7</v>
      </c>
      <c r="X23" s="72">
        <f t="shared" si="3"/>
        <v>480.00000000000006</v>
      </c>
      <c r="Y23" s="72">
        <f t="shared" si="2"/>
        <v>2880.0000000000005</v>
      </c>
      <c r="Z23" s="6"/>
    </row>
    <row r="24" spans="1:28" x14ac:dyDescent="0.35">
      <c r="A24" t="s">
        <v>394</v>
      </c>
      <c r="B24" t="s">
        <v>379</v>
      </c>
      <c r="C24" t="s">
        <v>395</v>
      </c>
      <c r="D24" t="s">
        <v>396</v>
      </c>
      <c r="E24" s="1" t="s">
        <v>74</v>
      </c>
      <c r="F24" s="1" t="s">
        <v>77</v>
      </c>
      <c r="H24" s="1" t="s">
        <v>356</v>
      </c>
      <c r="I24" s="2241">
        <v>2</v>
      </c>
      <c r="J24" s="2241"/>
      <c r="K24" s="1" t="s">
        <v>359</v>
      </c>
      <c r="M24" s="1">
        <v>2</v>
      </c>
      <c r="N24" s="1">
        <v>5</v>
      </c>
      <c r="O24" s="1">
        <v>3</v>
      </c>
      <c r="P24" s="1" t="s">
        <v>51</v>
      </c>
      <c r="Q24" s="1">
        <v>3</v>
      </c>
      <c r="U24" s="1">
        <v>1</v>
      </c>
      <c r="V24" s="9">
        <v>2000</v>
      </c>
      <c r="W24" s="75">
        <v>0.45</v>
      </c>
      <c r="X24" s="72">
        <f t="shared" si="3"/>
        <v>1100</v>
      </c>
      <c r="Y24" s="72">
        <f t="shared" si="2"/>
        <v>3300</v>
      </c>
      <c r="Z24" s="6"/>
    </row>
    <row r="25" spans="1:28" x14ac:dyDescent="0.35">
      <c r="I25" s="2241"/>
      <c r="J25" s="2241"/>
      <c r="O25" s="1"/>
      <c r="V25" s="72"/>
      <c r="W25" s="70"/>
      <c r="X25" s="72"/>
      <c r="Y25" s="72"/>
      <c r="Z25" s="6"/>
    </row>
    <row r="26" spans="1:28" x14ac:dyDescent="0.35">
      <c r="A26" t="s">
        <v>377</v>
      </c>
      <c r="B26" t="s">
        <v>379</v>
      </c>
      <c r="C26" t="s">
        <v>395</v>
      </c>
      <c r="D26" t="s">
        <v>396</v>
      </c>
      <c r="E26" s="1" t="s">
        <v>73</v>
      </c>
      <c r="F26" s="1" t="s">
        <v>53</v>
      </c>
      <c r="H26" s="1" t="s">
        <v>356</v>
      </c>
      <c r="I26" s="2241">
        <v>3</v>
      </c>
      <c r="J26" s="2241"/>
      <c r="K26" s="1" t="s">
        <v>359</v>
      </c>
      <c r="M26" s="1">
        <v>2</v>
      </c>
      <c r="N26" s="1">
        <v>3</v>
      </c>
      <c r="O26" s="1">
        <v>1</v>
      </c>
      <c r="P26" s="1" t="s">
        <v>51</v>
      </c>
      <c r="Q26" s="1">
        <v>1</v>
      </c>
      <c r="T26" s="18"/>
      <c r="U26" s="1">
        <v>1</v>
      </c>
      <c r="V26" s="5">
        <v>4480</v>
      </c>
      <c r="W26" s="1">
        <v>0.2</v>
      </c>
      <c r="X26" s="72">
        <f t="shared" si="3"/>
        <v>3584</v>
      </c>
      <c r="Y26" s="72">
        <f t="shared" ref="Y26:Y31" si="4">X26*U26*O26</f>
        <v>3584</v>
      </c>
      <c r="Z26" s="6"/>
    </row>
    <row r="27" spans="1:28" x14ac:dyDescent="0.35">
      <c r="A27" t="s">
        <v>377</v>
      </c>
      <c r="B27" t="s">
        <v>379</v>
      </c>
      <c r="C27" t="s">
        <v>395</v>
      </c>
      <c r="D27" t="s">
        <v>396</v>
      </c>
      <c r="E27" s="1" t="s">
        <v>74</v>
      </c>
      <c r="F27" s="1" t="s">
        <v>48</v>
      </c>
      <c r="H27" s="1" t="s">
        <v>356</v>
      </c>
      <c r="I27" s="2241">
        <v>1</v>
      </c>
      <c r="J27" s="2241"/>
      <c r="L27" s="1" t="s">
        <v>359</v>
      </c>
      <c r="M27" s="1">
        <v>2</v>
      </c>
      <c r="N27" s="1">
        <v>4</v>
      </c>
      <c r="O27" s="1">
        <v>1</v>
      </c>
      <c r="P27" s="1" t="s">
        <v>51</v>
      </c>
      <c r="Q27" s="1">
        <v>1</v>
      </c>
      <c r="T27" s="6"/>
      <c r="U27" s="1">
        <v>1</v>
      </c>
      <c r="V27" s="5">
        <v>5000</v>
      </c>
      <c r="W27" s="1">
        <v>0.25</v>
      </c>
      <c r="X27" s="72">
        <f t="shared" si="3"/>
        <v>3750</v>
      </c>
      <c r="Y27" s="72">
        <f t="shared" si="4"/>
        <v>3750</v>
      </c>
      <c r="Z27" s="6"/>
    </row>
    <row r="28" spans="1:28" x14ac:dyDescent="0.35">
      <c r="A28" t="s">
        <v>377</v>
      </c>
      <c r="B28" t="s">
        <v>379</v>
      </c>
      <c r="C28" t="s">
        <v>395</v>
      </c>
      <c r="D28" t="s">
        <v>396</v>
      </c>
      <c r="E28" s="1" t="s">
        <v>74</v>
      </c>
      <c r="F28" s="1" t="s">
        <v>75</v>
      </c>
      <c r="G28" s="1" t="s">
        <v>356</v>
      </c>
      <c r="I28" s="2241">
        <v>4</v>
      </c>
      <c r="J28" s="2241"/>
      <c r="L28" s="1" t="s">
        <v>359</v>
      </c>
      <c r="M28" s="1">
        <v>1</v>
      </c>
      <c r="N28" s="1">
        <v>2</v>
      </c>
      <c r="O28" s="1">
        <v>1</v>
      </c>
      <c r="P28" s="1" t="s">
        <v>51</v>
      </c>
      <c r="Q28" s="1">
        <v>1</v>
      </c>
      <c r="T28" s="6"/>
      <c r="U28" s="1">
        <v>1</v>
      </c>
      <c r="V28" s="5">
        <v>5000</v>
      </c>
      <c r="W28" s="1">
        <v>0.25</v>
      </c>
      <c r="X28" s="72">
        <f t="shared" si="3"/>
        <v>3750</v>
      </c>
      <c r="Y28" s="72">
        <f t="shared" si="4"/>
        <v>3750</v>
      </c>
      <c r="Z28" s="6"/>
    </row>
    <row r="29" spans="1:28" x14ac:dyDescent="0.35">
      <c r="A29" t="s">
        <v>377</v>
      </c>
      <c r="B29" t="s">
        <v>379</v>
      </c>
      <c r="C29" t="s">
        <v>395</v>
      </c>
      <c r="D29" t="s">
        <v>396</v>
      </c>
      <c r="E29" s="1" t="s">
        <v>74</v>
      </c>
      <c r="F29" s="1" t="s">
        <v>53</v>
      </c>
      <c r="H29" s="1" t="s">
        <v>356</v>
      </c>
      <c r="I29" s="2241">
        <v>3</v>
      </c>
      <c r="J29" s="2241"/>
      <c r="K29" s="1" t="s">
        <v>359</v>
      </c>
      <c r="M29" s="1">
        <v>1</v>
      </c>
      <c r="N29" s="1">
        <v>2</v>
      </c>
      <c r="O29" s="1">
        <v>1</v>
      </c>
      <c r="P29" s="1" t="s">
        <v>51</v>
      </c>
      <c r="Q29" s="1">
        <v>1</v>
      </c>
      <c r="T29" s="18"/>
      <c r="U29" s="1">
        <v>1</v>
      </c>
      <c r="V29" s="9">
        <v>5500</v>
      </c>
      <c r="W29" s="1">
        <v>0.25</v>
      </c>
      <c r="X29" s="72">
        <f t="shared" si="3"/>
        <v>4125</v>
      </c>
      <c r="Y29" s="72">
        <f t="shared" si="4"/>
        <v>4125</v>
      </c>
      <c r="Z29" s="6"/>
    </row>
    <row r="30" spans="1:28" x14ac:dyDescent="0.35">
      <c r="A30" t="s">
        <v>377</v>
      </c>
      <c r="B30" t="s">
        <v>379</v>
      </c>
      <c r="C30" t="s">
        <v>395</v>
      </c>
      <c r="D30" t="s">
        <v>396</v>
      </c>
      <c r="E30" s="1" t="s">
        <v>68</v>
      </c>
      <c r="F30" s="1" t="s">
        <v>76</v>
      </c>
      <c r="H30" s="1" t="s">
        <v>356</v>
      </c>
      <c r="I30" s="2241">
        <v>5</v>
      </c>
      <c r="J30" s="2241"/>
      <c r="K30" s="1" t="s">
        <v>359</v>
      </c>
      <c r="M30" s="1">
        <v>3</v>
      </c>
      <c r="N30" s="1">
        <v>8</v>
      </c>
      <c r="O30" s="1">
        <v>2</v>
      </c>
      <c r="P30" s="1" t="s">
        <v>51</v>
      </c>
      <c r="Q30" s="1">
        <v>2</v>
      </c>
      <c r="T30" s="18"/>
      <c r="U30" s="1">
        <v>1</v>
      </c>
      <c r="V30" s="9">
        <v>1600</v>
      </c>
      <c r="W30" s="1">
        <v>0.7</v>
      </c>
      <c r="X30" s="72">
        <f t="shared" si="3"/>
        <v>480.00000000000006</v>
      </c>
      <c r="Y30" s="72">
        <f t="shared" si="4"/>
        <v>960.00000000000011</v>
      </c>
      <c r="Z30" s="6"/>
    </row>
    <row r="31" spans="1:28" x14ac:dyDescent="0.35">
      <c r="A31" t="s">
        <v>377</v>
      </c>
      <c r="B31" t="s">
        <v>379</v>
      </c>
      <c r="C31" t="s">
        <v>395</v>
      </c>
      <c r="D31" t="s">
        <v>396</v>
      </c>
      <c r="E31" s="1" t="s">
        <v>74</v>
      </c>
      <c r="F31" s="1" t="s">
        <v>77</v>
      </c>
      <c r="H31" s="1" t="s">
        <v>356</v>
      </c>
      <c r="I31" s="2241">
        <v>2</v>
      </c>
      <c r="J31" s="2241"/>
      <c r="K31" s="1" t="s">
        <v>359</v>
      </c>
      <c r="M31" s="1">
        <v>2</v>
      </c>
      <c r="N31" s="1">
        <v>5</v>
      </c>
      <c r="O31" s="1">
        <v>1</v>
      </c>
      <c r="P31" s="1" t="s">
        <v>51</v>
      </c>
      <c r="Q31" s="1">
        <v>1</v>
      </c>
      <c r="T31" s="18"/>
      <c r="U31" s="1">
        <v>1</v>
      </c>
      <c r="V31" s="9">
        <v>2000</v>
      </c>
      <c r="W31" s="1">
        <v>0.45</v>
      </c>
      <c r="X31" s="72">
        <f t="shared" si="3"/>
        <v>1100</v>
      </c>
      <c r="Y31" s="72">
        <f t="shared" si="4"/>
        <v>1100</v>
      </c>
      <c r="Z31" s="6"/>
    </row>
    <row r="36" spans="1:10" x14ac:dyDescent="0.35">
      <c r="A36" s="93"/>
      <c r="E36" s="89" t="s">
        <v>1209</v>
      </c>
      <c r="F36" s="89" t="s">
        <v>1210</v>
      </c>
      <c r="G36" s="89" t="s">
        <v>1211</v>
      </c>
      <c r="H36" s="89"/>
    </row>
    <row r="37" spans="1:10" x14ac:dyDescent="0.35">
      <c r="A37" s="93" t="s">
        <v>1212</v>
      </c>
      <c r="B37" s="2229"/>
      <c r="C37" s="2229"/>
      <c r="D37" s="2229"/>
      <c r="E37" s="2236">
        <f>F37*(1-10%)</f>
        <v>4160.2</v>
      </c>
      <c r="F37" s="473">
        <f>'BOA VISTA'!T46</f>
        <v>4622.4444444444443</v>
      </c>
      <c r="G37" s="473">
        <f>F37*(1+15%)</f>
        <v>5315.8111111111102</v>
      </c>
      <c r="H37" s="473"/>
    </row>
    <row r="38" spans="1:10" x14ac:dyDescent="0.35">
      <c r="A38" s="93" t="s">
        <v>1213</v>
      </c>
      <c r="B38" s="2229"/>
      <c r="C38" s="2229"/>
      <c r="D38" s="2229"/>
      <c r="E38" s="2236">
        <f>F38*(1-25%)</f>
        <v>1663.1447368421054</v>
      </c>
      <c r="F38" s="473">
        <f>'BOA VISTA'!T73</f>
        <v>2217.5263157894738</v>
      </c>
      <c r="G38" s="473">
        <f>F38*(1+5%)</f>
        <v>2328.4026315789474</v>
      </c>
      <c r="H38" s="473"/>
    </row>
    <row r="39" spans="1:10" x14ac:dyDescent="0.35">
      <c r="A39" s="93" t="s">
        <v>601</v>
      </c>
      <c r="B39" s="2229"/>
      <c r="C39" s="2229"/>
      <c r="D39" s="2229"/>
      <c r="E39" s="2236">
        <f>F39*(1-15%)</f>
        <v>3860.5785714285716</v>
      </c>
      <c r="F39" s="473">
        <f>'BOA VISTA'!T102</f>
        <v>4541.8571428571431</v>
      </c>
      <c r="G39" s="473">
        <f>F39*(1+15%)</f>
        <v>5223.1357142857141</v>
      </c>
      <c r="H39" s="473"/>
    </row>
    <row r="40" spans="1:10" x14ac:dyDescent="0.35">
      <c r="A40" s="93" t="s">
        <v>730</v>
      </c>
      <c r="B40" s="2229"/>
      <c r="C40" s="2229"/>
      <c r="D40" s="2229"/>
      <c r="E40" s="2236">
        <f>F40*(1-25%)</f>
        <v>1719.4499999999998</v>
      </c>
      <c r="F40" s="473">
        <f>'BOA VISTA'!T133</f>
        <v>2292.6</v>
      </c>
      <c r="G40" s="473">
        <f>F40*(1+5%)</f>
        <v>2407.23</v>
      </c>
      <c r="H40" s="473"/>
    </row>
    <row r="41" spans="1:10" x14ac:dyDescent="0.35">
      <c r="A41" s="93" t="s">
        <v>619</v>
      </c>
      <c r="B41" s="2229"/>
      <c r="C41" s="2229"/>
      <c r="D41" s="2229"/>
      <c r="E41" s="2236">
        <f>F41*(1-25%)</f>
        <v>2118.1071428571431</v>
      </c>
      <c r="F41" s="473">
        <f>'BOA VISTA'!T167</f>
        <v>2824.1428571428573</v>
      </c>
      <c r="G41" s="473">
        <f>F41*(1+5%)</f>
        <v>2965.3500000000004</v>
      </c>
      <c r="H41" s="473"/>
    </row>
    <row r="42" spans="1:10" x14ac:dyDescent="0.35">
      <c r="A42" s="93"/>
      <c r="B42" s="93"/>
      <c r="C42" s="93"/>
      <c r="D42" s="93"/>
      <c r="E42" s="94"/>
    </row>
    <row r="43" spans="1:10" x14ac:dyDescent="0.35">
      <c r="A43" s="93"/>
      <c r="B43" s="92"/>
      <c r="C43" s="92"/>
      <c r="D43" s="92"/>
      <c r="E43" s="2386" t="s">
        <v>1214</v>
      </c>
      <c r="F43" s="2387"/>
      <c r="G43" s="2387"/>
      <c r="H43" s="2387"/>
      <c r="I43" s="2387"/>
      <c r="J43" s="2388"/>
    </row>
    <row r="44" spans="1:10" x14ac:dyDescent="0.35">
      <c r="A44" s="93" t="s">
        <v>1212</v>
      </c>
      <c r="B44" s="2230"/>
      <c r="C44" s="2230"/>
      <c r="D44" s="2230"/>
      <c r="E44" s="2230">
        <v>1</v>
      </c>
      <c r="I44" s="350"/>
    </row>
    <row r="45" spans="1:10" x14ac:dyDescent="0.35">
      <c r="A45" s="93" t="s">
        <v>1213</v>
      </c>
      <c r="B45" s="2230"/>
      <c r="C45" s="2230"/>
      <c r="D45" s="2230"/>
      <c r="E45" s="2230">
        <v>1</v>
      </c>
      <c r="F45" s="3"/>
      <c r="G45" s="3"/>
      <c r="H45" s="3"/>
      <c r="I45" s="3"/>
      <c r="J45" s="3"/>
    </row>
    <row r="46" spans="1:10" x14ac:dyDescent="0.35">
      <c r="A46" s="93" t="s">
        <v>601</v>
      </c>
      <c r="B46" s="2230"/>
      <c r="C46" s="2230"/>
      <c r="D46" s="2230"/>
      <c r="E46" s="2230">
        <v>1</v>
      </c>
      <c r="I46" s="3"/>
    </row>
    <row r="47" spans="1:10" x14ac:dyDescent="0.35">
      <c r="A47" s="93" t="s">
        <v>730</v>
      </c>
      <c r="B47" s="2230"/>
      <c r="C47" s="2230"/>
      <c r="D47" s="2230"/>
      <c r="E47" s="2230">
        <v>1</v>
      </c>
      <c r="F47" s="3"/>
      <c r="G47" s="3"/>
      <c r="H47" s="3"/>
      <c r="I47" s="3"/>
      <c r="J47" s="3"/>
    </row>
    <row r="48" spans="1:10" x14ac:dyDescent="0.35">
      <c r="A48" s="93" t="s">
        <v>619</v>
      </c>
      <c r="B48" s="93"/>
      <c r="C48" s="93"/>
      <c r="D48" s="93"/>
      <c r="E48" s="2230">
        <v>1</v>
      </c>
      <c r="F48" s="3"/>
      <c r="G48" s="3"/>
      <c r="H48" s="3"/>
      <c r="I48" s="3"/>
    </row>
    <row r="49" spans="1:11" x14ac:dyDescent="0.35">
      <c r="A49" s="93"/>
      <c r="B49" s="93"/>
      <c r="C49" s="93"/>
      <c r="D49" s="93"/>
      <c r="E49" s="94"/>
    </row>
    <row r="50" spans="1:11" x14ac:dyDescent="0.35">
      <c r="A50" s="93"/>
      <c r="B50" s="93"/>
      <c r="C50" s="93"/>
      <c r="D50" s="93"/>
      <c r="E50" s="94"/>
    </row>
    <row r="51" spans="1:11" x14ac:dyDescent="0.35">
      <c r="A51" s="93"/>
      <c r="B51" s="93"/>
      <c r="C51" s="93"/>
      <c r="D51" s="93"/>
      <c r="E51" s="94"/>
    </row>
    <row r="52" spans="1:11" x14ac:dyDescent="0.35">
      <c r="A52" s="93"/>
      <c r="B52" s="92"/>
      <c r="C52" s="92"/>
      <c r="D52" s="92"/>
      <c r="E52" s="2386" t="s">
        <v>1215</v>
      </c>
      <c r="F52" s="2387"/>
      <c r="G52" s="2387"/>
      <c r="H52" s="2387"/>
      <c r="I52" s="2387"/>
      <c r="J52" s="2388"/>
    </row>
    <row r="53" spans="1:11" x14ac:dyDescent="0.35">
      <c r="A53" s="93" t="s">
        <v>1212</v>
      </c>
      <c r="B53" s="2230"/>
      <c r="C53" s="2230"/>
      <c r="D53" s="2230"/>
      <c r="E53" s="2230">
        <v>0.25</v>
      </c>
      <c r="F53" s="3">
        <v>0.25</v>
      </c>
      <c r="G53" s="3">
        <v>0.25</v>
      </c>
      <c r="H53" s="3">
        <v>0.25</v>
      </c>
    </row>
    <row r="54" spans="1:11" x14ac:dyDescent="0.35">
      <c r="A54" s="93" t="s">
        <v>1213</v>
      </c>
      <c r="B54" s="6"/>
      <c r="C54" s="6"/>
      <c r="D54" s="6"/>
      <c r="E54" s="2230">
        <v>0.25</v>
      </c>
      <c r="F54" s="3">
        <v>0.25</v>
      </c>
      <c r="G54" s="3">
        <v>0.25</v>
      </c>
      <c r="H54" s="3">
        <v>0.25</v>
      </c>
    </row>
    <row r="55" spans="1:11" x14ac:dyDescent="0.35">
      <c r="A55" s="93" t="s">
        <v>601</v>
      </c>
      <c r="B55" s="2230"/>
      <c r="C55" s="2230"/>
      <c r="D55" s="2230"/>
      <c r="E55" s="2230">
        <v>0.34</v>
      </c>
      <c r="F55" s="3">
        <v>0.33</v>
      </c>
      <c r="G55" s="3">
        <v>0.33</v>
      </c>
      <c r="H55" s="3"/>
      <c r="K55" s="350"/>
    </row>
    <row r="56" spans="1:11" x14ac:dyDescent="0.35">
      <c r="A56" s="93" t="s">
        <v>730</v>
      </c>
      <c r="B56" s="2230"/>
      <c r="C56" s="2230"/>
      <c r="D56" s="2230"/>
      <c r="E56" s="2230">
        <v>0.34</v>
      </c>
      <c r="F56" s="3">
        <v>0.33</v>
      </c>
      <c r="G56" s="3">
        <v>0.33</v>
      </c>
      <c r="H56" s="3"/>
    </row>
    <row r="57" spans="1:11" x14ac:dyDescent="0.35">
      <c r="A57" s="93" t="s">
        <v>619</v>
      </c>
      <c r="B57" s="93"/>
      <c r="C57" s="93"/>
      <c r="D57" s="93"/>
      <c r="E57" s="2230">
        <v>0.34</v>
      </c>
      <c r="F57" s="3">
        <v>0.33</v>
      </c>
      <c r="G57" s="3">
        <v>0.33</v>
      </c>
      <c r="H57" s="3"/>
    </row>
  </sheetData>
  <mergeCells count="2">
    <mergeCell ref="E43:J43"/>
    <mergeCell ref="E52:J52"/>
  </mergeCells>
  <pageMargins left="0.511811024" right="0.511811024" top="0.78740157499999996" bottom="0.78740157499999996" header="0.31496062000000002" footer="0.31496062000000002"/>
  <ignoredErrors>
    <ignoredError sqref="N5:N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2689-15F1-4295-918C-69C47315AB73}">
  <sheetPr>
    <tabColor rgb="FF92D050"/>
  </sheetPr>
  <dimension ref="A1:AD180"/>
  <sheetViews>
    <sheetView topLeftCell="B146" zoomScale="89" zoomScaleNormal="89" workbookViewId="0">
      <selection activeCell="I168" sqref="I168:K168"/>
    </sheetView>
  </sheetViews>
  <sheetFormatPr defaultRowHeight="14.5" x14ac:dyDescent="0.35"/>
  <cols>
    <col min="1" max="1" width="39.1796875" customWidth="1"/>
    <col min="2" max="2" width="24.26953125" style="1" customWidth="1"/>
    <col min="3" max="3" width="15.54296875" style="1" customWidth="1"/>
    <col min="4" max="4" width="36.1796875" style="1" customWidth="1"/>
    <col min="5" max="5" width="22.54296875" style="1" customWidth="1"/>
    <col min="6" max="6" width="22.453125" style="2" customWidth="1"/>
    <col min="7" max="7" width="16.81640625" style="1" customWidth="1"/>
    <col min="8" max="8" width="17.54296875" style="1" customWidth="1"/>
    <col min="9" max="9" width="5.81640625" customWidth="1"/>
    <col min="10" max="10" width="5.7265625" customWidth="1"/>
    <col min="11" max="11" width="5.26953125" customWidth="1"/>
    <col min="12" max="12" width="5.7265625" customWidth="1"/>
    <col min="13" max="13" width="8.7265625" style="1"/>
    <col min="14" max="14" width="16.72656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5.453125" style="145" customWidth="1"/>
    <col min="21" max="21" width="13.26953125" style="157" customWidth="1"/>
    <col min="22" max="24" width="12.453125" customWidth="1"/>
    <col min="25" max="25" width="14.81640625" customWidth="1"/>
    <col min="26" max="26" width="13.1796875" customWidth="1"/>
    <col min="27" max="27" width="17.36328125" customWidth="1"/>
    <col min="28" max="28" width="15.26953125" bestFit="1" customWidth="1"/>
    <col min="29" max="29" width="15.26953125" customWidth="1"/>
  </cols>
  <sheetData>
    <row r="1" spans="1:9" ht="21" x14ac:dyDescent="0.5">
      <c r="A1" s="138" t="str">
        <f>[15]BASE!A2</f>
        <v>ESTUDO MACAPA</v>
      </c>
    </row>
    <row r="2" spans="1:9" x14ac:dyDescent="0.35">
      <c r="A2" t="s">
        <v>503</v>
      </c>
    </row>
    <row r="3" spans="1:9" ht="17.5" customHeight="1" x14ac:dyDescent="0.35">
      <c r="A3" s="139"/>
      <c r="B3" s="140"/>
    </row>
    <row r="4" spans="1:9" ht="14.15" customHeight="1" x14ac:dyDescent="0.35"/>
    <row r="5" spans="1:9" x14ac:dyDescent="0.35">
      <c r="B5" s="142"/>
      <c r="C5" s="143"/>
      <c r="F5" s="144"/>
      <c r="G5" s="144"/>
      <c r="H5" s="144"/>
      <c r="I5" s="145"/>
    </row>
    <row r="6" spans="1:9" x14ac:dyDescent="0.35">
      <c r="A6" s="146" t="s">
        <v>653</v>
      </c>
      <c r="B6" s="147">
        <v>393739.79999999993</v>
      </c>
      <c r="C6" s="148"/>
      <c r="F6" s="144"/>
      <c r="G6" s="144"/>
      <c r="H6" s="144"/>
      <c r="I6" s="145"/>
    </row>
    <row r="7" spans="1:9" x14ac:dyDescent="0.35">
      <c r="A7" s="146" t="s">
        <v>654</v>
      </c>
      <c r="B7" s="147">
        <v>393739.79999999993</v>
      </c>
      <c r="C7" s="143"/>
      <c r="F7" s="144"/>
      <c r="G7" s="144"/>
      <c r="H7" s="144"/>
      <c r="I7" s="145"/>
    </row>
    <row r="8" spans="1:9" x14ac:dyDescent="0.35">
      <c r="C8" s="143"/>
      <c r="F8" s="144"/>
      <c r="G8" s="144"/>
      <c r="H8" s="144"/>
      <c r="I8" s="145"/>
    </row>
    <row r="9" spans="1:9" ht="17.5" customHeight="1" x14ac:dyDescent="0.35">
      <c r="A9" s="149" t="s">
        <v>655</v>
      </c>
      <c r="B9" s="150">
        <v>1077573.75</v>
      </c>
      <c r="C9" s="151"/>
      <c r="F9" s="144"/>
      <c r="G9" s="144"/>
      <c r="H9" s="144"/>
      <c r="I9" s="145"/>
    </row>
    <row r="10" spans="1:9" ht="14.15" customHeight="1" x14ac:dyDescent="0.35">
      <c r="A10" s="146" t="s">
        <v>656</v>
      </c>
      <c r="B10" s="147">
        <v>1077573.75</v>
      </c>
      <c r="C10" s="3"/>
      <c r="F10" s="144"/>
      <c r="G10" s="144"/>
      <c r="H10" s="144"/>
      <c r="I10" s="145"/>
    </row>
    <row r="11" spans="1:9" x14ac:dyDescent="0.35">
      <c r="D11" s="601"/>
      <c r="E11" s="602"/>
      <c r="F11" s="144"/>
      <c r="G11" s="144"/>
      <c r="H11" s="144"/>
      <c r="I11" s="145"/>
    </row>
    <row r="12" spans="1:9" x14ac:dyDescent="0.35">
      <c r="F12" s="144"/>
      <c r="G12" s="144"/>
      <c r="H12" s="144"/>
      <c r="I12" s="145"/>
    </row>
    <row r="13" spans="1:9" x14ac:dyDescent="0.35">
      <c r="A13" s="4" t="s">
        <v>508</v>
      </c>
      <c r="F13" s="144"/>
      <c r="G13" s="144"/>
      <c r="H13" s="144"/>
      <c r="I13" s="145"/>
    </row>
    <row r="14" spans="1:9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  <c r="F14" s="144"/>
      <c r="G14" s="144"/>
      <c r="H14" s="144"/>
      <c r="I14" s="145"/>
    </row>
    <row r="15" spans="1:9" x14ac:dyDescent="0.35">
      <c r="A15" s="153" t="s">
        <v>657</v>
      </c>
      <c r="B15" s="154" t="s">
        <v>514</v>
      </c>
      <c r="C15" s="155">
        <v>0.44</v>
      </c>
      <c r="D15" s="156">
        <v>474132.45</v>
      </c>
      <c r="E15" s="156">
        <v>158044.15</v>
      </c>
      <c r="F15" s="144"/>
      <c r="G15" s="144"/>
      <c r="H15" s="144"/>
      <c r="I15" s="145"/>
    </row>
    <row r="16" spans="1:9" x14ac:dyDescent="0.35">
      <c r="A16" s="153" t="s">
        <v>658</v>
      </c>
      <c r="B16" s="154" t="s">
        <v>516</v>
      </c>
      <c r="C16" s="155">
        <v>0.48</v>
      </c>
      <c r="D16" s="156">
        <v>517235.39999999997</v>
      </c>
      <c r="E16" s="156">
        <v>103447.07999999999</v>
      </c>
      <c r="F16" s="144"/>
      <c r="G16" s="144"/>
      <c r="H16" s="144"/>
      <c r="I16" s="145"/>
    </row>
    <row r="17" spans="1:30" x14ac:dyDescent="0.35">
      <c r="A17" s="153" t="s">
        <v>659</v>
      </c>
      <c r="B17" s="154">
        <v>2</v>
      </c>
      <c r="C17" s="155">
        <v>0.08</v>
      </c>
      <c r="D17" s="156">
        <v>86205.900000000009</v>
      </c>
      <c r="E17" s="156">
        <v>43102.950000000004</v>
      </c>
      <c r="F17" s="144"/>
      <c r="G17" s="144"/>
      <c r="H17" s="144"/>
      <c r="I17" s="145"/>
    </row>
    <row r="18" spans="1:30" x14ac:dyDescent="0.35">
      <c r="B18" s="1" t="s">
        <v>628</v>
      </c>
      <c r="C18" s="3">
        <v>0.99999999999999989</v>
      </c>
      <c r="D18" s="158">
        <v>1077573.75</v>
      </c>
      <c r="F18" s="144"/>
      <c r="G18" s="144"/>
      <c r="H18" s="144"/>
      <c r="I18" s="145"/>
    </row>
    <row r="19" spans="1:30" x14ac:dyDescent="0.35">
      <c r="F19" s="144"/>
      <c r="G19" s="144"/>
      <c r="H19" s="144"/>
      <c r="I19" s="145"/>
    </row>
    <row r="20" spans="1:30" x14ac:dyDescent="0.35">
      <c r="F20" s="144"/>
      <c r="G20" s="144"/>
      <c r="H20" s="144"/>
      <c r="I20" s="145"/>
    </row>
    <row r="21" spans="1:30" ht="16" x14ac:dyDescent="0.4">
      <c r="A21" s="603" t="s">
        <v>629</v>
      </c>
      <c r="B21" s="604">
        <v>442933</v>
      </c>
      <c r="Q21" s="161"/>
      <c r="R21" s="161"/>
    </row>
    <row r="22" spans="1:30" ht="16" x14ac:dyDescent="0.4">
      <c r="A22" s="603" t="s">
        <v>630</v>
      </c>
      <c r="B22" s="604">
        <v>249133</v>
      </c>
      <c r="E22" s="1" t="s">
        <v>521</v>
      </c>
      <c r="F22" s="2" t="s">
        <v>644</v>
      </c>
      <c r="H22" s="1" t="s">
        <v>523</v>
      </c>
      <c r="J22" s="2264">
        <v>0.34</v>
      </c>
      <c r="K22" s="2265"/>
      <c r="L22" s="2265"/>
    </row>
    <row r="23" spans="1:30" x14ac:dyDescent="0.35">
      <c r="E23" s="1" t="s">
        <v>524</v>
      </c>
      <c r="F23" s="2" t="s">
        <v>80</v>
      </c>
      <c r="H23" s="1" t="s">
        <v>524</v>
      </c>
      <c r="J23" s="2266">
        <v>25</v>
      </c>
      <c r="K23" s="2266"/>
      <c r="L23" s="2266"/>
    </row>
    <row r="24" spans="1:30" x14ac:dyDescent="0.35">
      <c r="E24" s="1" t="s">
        <v>526</v>
      </c>
      <c r="F24" s="2" t="s">
        <v>660</v>
      </c>
      <c r="H24" s="1" t="s">
        <v>526</v>
      </c>
      <c r="J24" s="2267">
        <v>735</v>
      </c>
      <c r="K24" s="2267"/>
      <c r="L24" s="2267"/>
      <c r="P24" s="161"/>
    </row>
    <row r="25" spans="1:30" x14ac:dyDescent="0.35">
      <c r="E25" s="1" t="s">
        <v>528</v>
      </c>
      <c r="F25" s="2" t="s">
        <v>661</v>
      </c>
      <c r="H25" s="1" t="s">
        <v>528</v>
      </c>
      <c r="J25" s="2267">
        <v>1831500</v>
      </c>
      <c r="K25" s="2267"/>
      <c r="L25" s="2267"/>
      <c r="O25" s="144"/>
      <c r="T25" s="162"/>
    </row>
    <row r="26" spans="1:30" x14ac:dyDescent="0.35">
      <c r="O26" s="144"/>
      <c r="P26" s="163"/>
    </row>
    <row r="27" spans="1:30" ht="18.5" x14ac:dyDescent="0.45">
      <c r="A27" s="164" t="s">
        <v>530</v>
      </c>
      <c r="O27" s="165"/>
      <c r="S27" s="144"/>
    </row>
    <row r="29" spans="1:30" s="500" customFormat="1" ht="22" customHeight="1" thickBot="1" x14ac:dyDescent="0.4">
      <c r="A29" s="2389" t="s">
        <v>531</v>
      </c>
      <c r="B29" s="2390"/>
      <c r="C29" s="2390"/>
      <c r="D29" s="2390"/>
      <c r="E29" s="2390"/>
      <c r="F29" s="2390"/>
      <c r="G29" s="2390"/>
      <c r="H29" s="2390"/>
      <c r="I29" s="2390"/>
      <c r="J29" s="2390"/>
      <c r="K29" s="2390"/>
      <c r="L29" s="2390"/>
      <c r="M29" s="2390"/>
      <c r="N29" s="2390"/>
      <c r="O29" s="2390"/>
      <c r="P29" s="2390"/>
      <c r="Q29" s="2390"/>
      <c r="R29" s="2390"/>
      <c r="S29" s="2391"/>
      <c r="T29" s="2392" t="s">
        <v>635</v>
      </c>
      <c r="U29" s="2393"/>
      <c r="V29" s="2393"/>
      <c r="W29" s="2393"/>
      <c r="X29" s="2393"/>
      <c r="Y29" s="2393"/>
      <c r="Z29" s="2393"/>
      <c r="AA29" s="2393"/>
      <c r="AB29" s="2393"/>
      <c r="AC29" s="2393"/>
      <c r="AD29" s="2394"/>
    </row>
    <row r="30" spans="1:30" ht="16" x14ac:dyDescent="0.4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170" t="s">
        <v>547</v>
      </c>
      <c r="U30" s="2403" t="s">
        <v>548</v>
      </c>
      <c r="V30" s="2404"/>
      <c r="W30" s="2404"/>
      <c r="X30" s="2404"/>
      <c r="Y30" s="2405"/>
      <c r="Z30" s="2395" t="s">
        <v>549</v>
      </c>
      <c r="AA30" s="2397"/>
      <c r="AB30" s="2395" t="s">
        <v>550</v>
      </c>
      <c r="AC30" s="2396"/>
      <c r="AD30" s="2397"/>
    </row>
    <row r="31" spans="1:30" ht="16.5" thickBot="1" x14ac:dyDescent="0.4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176" t="s">
        <v>559</v>
      </c>
      <c r="U31" s="2300"/>
      <c r="V31" s="2301"/>
      <c r="W31" s="2301"/>
      <c r="X31" s="2301"/>
      <c r="Y31" s="2302"/>
      <c r="Z31" s="2277"/>
      <c r="AA31" s="2279"/>
      <c r="AB31" s="2277"/>
      <c r="AC31" s="2278"/>
      <c r="AD31" s="2279"/>
    </row>
    <row r="32" spans="1:30" s="183" customFormat="1" ht="18.5" x14ac:dyDescent="0.45">
      <c r="A32" s="2444" t="s">
        <v>560</v>
      </c>
      <c r="B32" s="2445"/>
      <c r="C32" s="2445"/>
      <c r="D32" s="2445"/>
      <c r="E32" s="2445"/>
      <c r="F32" s="2445"/>
      <c r="G32" s="2445"/>
      <c r="H32" s="2445"/>
      <c r="I32" s="2445"/>
      <c r="J32" s="2445"/>
      <c r="K32" s="2445"/>
      <c r="L32" s="2445"/>
      <c r="M32" s="2445"/>
      <c r="N32" s="2445"/>
      <c r="O32" s="2445"/>
      <c r="P32" s="2445"/>
      <c r="Q32" s="2445"/>
      <c r="R32" s="2445"/>
      <c r="S32" s="2445"/>
      <c r="T32" s="606"/>
      <c r="U32" s="607" t="s">
        <v>561</v>
      </c>
      <c r="V32" s="608" t="s">
        <v>38</v>
      </c>
      <c r="W32" s="608" t="s">
        <v>562</v>
      </c>
      <c r="X32" s="608" t="s">
        <v>563</v>
      </c>
      <c r="Y32" s="609" t="s">
        <v>564</v>
      </c>
      <c r="Z32" s="610" t="s">
        <v>565</v>
      </c>
      <c r="AA32" s="609" t="s">
        <v>566</v>
      </c>
      <c r="AB32" s="610" t="s">
        <v>46</v>
      </c>
      <c r="AC32" s="608" t="s">
        <v>81</v>
      </c>
      <c r="AD32" s="611"/>
    </row>
    <row r="33" spans="1:30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48"/>
      <c r="T33" s="195"/>
      <c r="U33" s="196"/>
      <c r="Y33" s="198"/>
      <c r="Z33" s="326"/>
      <c r="AA33" s="198"/>
      <c r="AB33" s="326"/>
      <c r="AD33" s="198"/>
    </row>
    <row r="34" spans="1:30" x14ac:dyDescent="0.35">
      <c r="A34" s="203" t="s">
        <v>662</v>
      </c>
      <c r="B34" s="203" t="s">
        <v>82</v>
      </c>
      <c r="C34" s="203" t="s">
        <v>568</v>
      </c>
      <c r="D34" s="203" t="s">
        <v>53</v>
      </c>
      <c r="E34" s="203" t="s">
        <v>571</v>
      </c>
      <c r="F34" s="204" t="s">
        <v>641</v>
      </c>
      <c r="G34" s="203">
        <v>2</v>
      </c>
      <c r="H34" s="203" t="s">
        <v>51</v>
      </c>
      <c r="I34" s="2282">
        <v>2</v>
      </c>
      <c r="J34" s="2283"/>
      <c r="K34" s="2283"/>
      <c r="L34" s="2284"/>
      <c r="M34" s="209">
        <v>1</v>
      </c>
      <c r="N34" s="210">
        <v>5200</v>
      </c>
      <c r="O34" s="211">
        <v>0.34</v>
      </c>
      <c r="P34" s="212">
        <f>N34*(1-O34)</f>
        <v>3431.9999999999995</v>
      </c>
      <c r="Q34" s="212">
        <f t="shared" ref="Q34:Q38" si="0">P34*M34*G34</f>
        <v>6863.9999999999991</v>
      </c>
      <c r="R34" s="252" t="e">
        <f>(Q34+Q35+Q39+#REF!)/E7*1000</f>
        <v>#REF!</v>
      </c>
      <c r="S34" s="224">
        <f>Q34/$Q$43</f>
        <v>0.11259842519685039</v>
      </c>
      <c r="T34" s="214">
        <f>Q34*2</f>
        <v>13727.999999999998</v>
      </c>
      <c r="U34" s="196">
        <f t="shared" ref="U34:U38" si="1">T34</f>
        <v>13727.999999999998</v>
      </c>
      <c r="V34" s="215"/>
      <c r="W34" s="215"/>
      <c r="X34" s="215"/>
      <c r="Y34" s="217"/>
      <c r="Z34" s="328"/>
      <c r="AA34" s="217">
        <f>T34</f>
        <v>13727.999999999998</v>
      </c>
      <c r="AB34" s="328">
        <f>T34</f>
        <v>13727.999999999998</v>
      </c>
      <c r="AD34" s="198"/>
    </row>
    <row r="35" spans="1:30" x14ac:dyDescent="0.35">
      <c r="A35" s="203" t="s">
        <v>662</v>
      </c>
      <c r="B35" s="203" t="s">
        <v>82</v>
      </c>
      <c r="C35" s="203" t="s">
        <v>568</v>
      </c>
      <c r="D35" s="203" t="s">
        <v>48</v>
      </c>
      <c r="E35" s="203" t="s">
        <v>569</v>
      </c>
      <c r="F35" s="204" t="s">
        <v>639</v>
      </c>
      <c r="G35" s="203">
        <v>2</v>
      </c>
      <c r="H35" s="203" t="s">
        <v>51</v>
      </c>
      <c r="I35" s="2282">
        <v>2</v>
      </c>
      <c r="J35" s="2283"/>
      <c r="K35" s="2283"/>
      <c r="L35" s="2284"/>
      <c r="M35" s="209">
        <v>1</v>
      </c>
      <c r="N35" s="212">
        <v>7800</v>
      </c>
      <c r="O35" s="219">
        <v>0.34</v>
      </c>
      <c r="P35" s="212">
        <f>N35*(1-O35)</f>
        <v>5147.9999999999991</v>
      </c>
      <c r="Q35" s="212">
        <f t="shared" si="0"/>
        <v>10295.999999999998</v>
      </c>
      <c r="R35" s="252" t="e">
        <f>(Q35+Q38+#REF!+#REF!)/E8*1000</f>
        <v>#REF!</v>
      </c>
      <c r="S35" s="213">
        <f>Q35/$Q$43</f>
        <v>0.16889763779527556</v>
      </c>
      <c r="T35" s="214">
        <f t="shared" ref="T35:T38" si="2">Q35*2</f>
        <v>20591.999999999996</v>
      </c>
      <c r="U35" s="196">
        <f t="shared" si="1"/>
        <v>20591.999999999996</v>
      </c>
      <c r="V35" s="215"/>
      <c r="Y35" s="198"/>
      <c r="Z35" s="328"/>
      <c r="AA35" s="217">
        <f>T35</f>
        <v>20591.999999999996</v>
      </c>
      <c r="AB35" s="328">
        <f>T35</f>
        <v>20591.999999999996</v>
      </c>
      <c r="AD35" s="198"/>
    </row>
    <row r="36" spans="1:30" x14ac:dyDescent="0.35">
      <c r="A36" s="203" t="s">
        <v>662</v>
      </c>
      <c r="B36" s="203" t="s">
        <v>83</v>
      </c>
      <c r="C36" s="203" t="s">
        <v>568</v>
      </c>
      <c r="D36" s="203" t="s">
        <v>53</v>
      </c>
      <c r="E36" s="203" t="s">
        <v>571</v>
      </c>
      <c r="F36" s="204" t="s">
        <v>639</v>
      </c>
      <c r="G36" s="203">
        <v>1</v>
      </c>
      <c r="H36" s="203" t="s">
        <v>51</v>
      </c>
      <c r="I36" s="2282">
        <v>1</v>
      </c>
      <c r="J36" s="2283"/>
      <c r="K36" s="2283"/>
      <c r="L36" s="2284"/>
      <c r="M36" s="209">
        <v>1</v>
      </c>
      <c r="N36" s="212">
        <v>3500</v>
      </c>
      <c r="O36" s="219">
        <v>0.2</v>
      </c>
      <c r="P36" s="212">
        <f t="shared" ref="P36:P38" si="3">N36*(1-O36)</f>
        <v>2800</v>
      </c>
      <c r="Q36" s="212">
        <f t="shared" si="0"/>
        <v>2800</v>
      </c>
      <c r="R36" s="252"/>
      <c r="S36" s="551">
        <f>Q36/$Q$43</f>
        <v>4.5931758530183726E-2</v>
      </c>
      <c r="T36" s="214">
        <f t="shared" si="2"/>
        <v>5600</v>
      </c>
      <c r="U36" s="196">
        <f t="shared" si="1"/>
        <v>5600</v>
      </c>
      <c r="V36" s="215"/>
      <c r="Y36" s="198"/>
      <c r="Z36" s="328"/>
      <c r="AA36" s="217">
        <f>T36</f>
        <v>5600</v>
      </c>
      <c r="AB36" s="326"/>
      <c r="AC36" s="215">
        <f>T36</f>
        <v>5600</v>
      </c>
      <c r="AD36" s="198"/>
    </row>
    <row r="37" spans="1:30" x14ac:dyDescent="0.35">
      <c r="A37" s="203" t="s">
        <v>662</v>
      </c>
      <c r="B37" s="203" t="s">
        <v>83</v>
      </c>
      <c r="C37" s="203" t="s">
        <v>568</v>
      </c>
      <c r="D37" s="203" t="s">
        <v>54</v>
      </c>
      <c r="E37" s="203" t="s">
        <v>571</v>
      </c>
      <c r="F37" s="204" t="s">
        <v>663</v>
      </c>
      <c r="G37" s="203">
        <v>15</v>
      </c>
      <c r="H37" s="203" t="s">
        <v>51</v>
      </c>
      <c r="I37" s="2291">
        <v>15</v>
      </c>
      <c r="J37" s="2292"/>
      <c r="K37" s="225"/>
      <c r="L37" s="226"/>
      <c r="M37" s="209">
        <v>1</v>
      </c>
      <c r="N37" s="212">
        <v>1500</v>
      </c>
      <c r="O37" s="219">
        <v>0.2</v>
      </c>
      <c r="P37" s="212">
        <f t="shared" si="3"/>
        <v>1200</v>
      </c>
      <c r="Q37" s="212">
        <f t="shared" si="0"/>
        <v>18000</v>
      </c>
      <c r="R37" s="252" t="e">
        <f>(Q37+#REF!)/E6*1000</f>
        <v>#REF!</v>
      </c>
      <c r="S37" s="551">
        <f t="shared" ref="S37:S38" si="4">Q37/$Q$43</f>
        <v>0.29527559055118108</v>
      </c>
      <c r="T37" s="214">
        <f t="shared" si="2"/>
        <v>36000</v>
      </c>
      <c r="U37" s="196">
        <f t="shared" si="1"/>
        <v>36000</v>
      </c>
      <c r="W37" s="215"/>
      <c r="Y37" s="198"/>
      <c r="Z37" s="329">
        <f>T37</f>
        <v>36000</v>
      </c>
      <c r="AA37" s="217"/>
      <c r="AB37" s="326"/>
      <c r="AC37" s="215">
        <f>T37</f>
        <v>36000</v>
      </c>
      <c r="AD37" s="198"/>
    </row>
    <row r="38" spans="1:30" x14ac:dyDescent="0.35">
      <c r="A38" s="203" t="s">
        <v>662</v>
      </c>
      <c r="B38" s="203" t="s">
        <v>83</v>
      </c>
      <c r="C38" s="203" t="s">
        <v>568</v>
      </c>
      <c r="D38" s="203" t="s">
        <v>54</v>
      </c>
      <c r="E38" s="203" t="s">
        <v>571</v>
      </c>
      <c r="F38" s="204" t="s">
        <v>664</v>
      </c>
      <c r="G38" s="203">
        <v>15</v>
      </c>
      <c r="H38" s="203" t="s">
        <v>51</v>
      </c>
      <c r="I38" s="521"/>
      <c r="J38" s="1"/>
      <c r="K38" s="2292">
        <v>15</v>
      </c>
      <c r="L38" s="2293"/>
      <c r="M38" s="209">
        <v>1</v>
      </c>
      <c r="N38" s="212">
        <v>1500</v>
      </c>
      <c r="O38" s="219">
        <v>0.2</v>
      </c>
      <c r="P38" s="212">
        <f t="shared" si="3"/>
        <v>1200</v>
      </c>
      <c r="Q38" s="212">
        <f t="shared" si="0"/>
        <v>18000</v>
      </c>
      <c r="R38" s="252" t="e">
        <f>(Q38+#REF!)/E8*1000</f>
        <v>#REF!</v>
      </c>
      <c r="S38" s="551">
        <f t="shared" si="4"/>
        <v>0.29527559055118108</v>
      </c>
      <c r="T38" s="214">
        <f t="shared" si="2"/>
        <v>36000</v>
      </c>
      <c r="U38" s="196">
        <f t="shared" si="1"/>
        <v>36000</v>
      </c>
      <c r="W38" s="215"/>
      <c r="Y38" s="198"/>
      <c r="Z38" s="329">
        <f>T38</f>
        <v>36000</v>
      </c>
      <c r="AA38" s="217"/>
      <c r="AB38" s="326"/>
      <c r="AC38" s="215">
        <f>T38</f>
        <v>36000</v>
      </c>
      <c r="AD38" s="198"/>
    </row>
    <row r="39" spans="1:30" x14ac:dyDescent="0.35">
      <c r="A39" s="203"/>
      <c r="B39" s="203"/>
      <c r="C39" s="203"/>
      <c r="D39" s="203"/>
      <c r="E39" s="203"/>
      <c r="F39" s="204"/>
      <c r="G39" s="203"/>
      <c r="H39" s="203"/>
      <c r="I39" s="521"/>
      <c r="J39" s="1"/>
      <c r="K39" s="1"/>
      <c r="L39" s="209"/>
      <c r="M39" s="209"/>
      <c r="N39" s="520"/>
      <c r="O39" s="211"/>
      <c r="P39" s="523"/>
      <c r="Q39" s="520"/>
      <c r="R39" s="9"/>
      <c r="S39" s="553"/>
      <c r="T39" s="525"/>
      <c r="U39" s="612"/>
      <c r="Y39" s="198"/>
      <c r="Z39" s="328"/>
      <c r="AA39" s="217"/>
      <c r="AB39" s="326"/>
      <c r="AD39" s="198"/>
    </row>
    <row r="40" spans="1:30" x14ac:dyDescent="0.35">
      <c r="A40" s="236" t="s">
        <v>665</v>
      </c>
      <c r="B40" s="236" t="s">
        <v>579</v>
      </c>
      <c r="C40" s="236"/>
      <c r="D40" s="236"/>
      <c r="E40" s="236"/>
      <c r="F40" s="237"/>
      <c r="G40" s="236"/>
      <c r="H40" s="236"/>
      <c r="I40" s="2303"/>
      <c r="J40" s="2304"/>
      <c r="K40" s="2304"/>
      <c r="L40" s="2304"/>
      <c r="M40" s="236"/>
      <c r="N40" s="240"/>
      <c r="O40" s="241"/>
      <c r="P40" s="232"/>
      <c r="Q40" s="212"/>
      <c r="R40" s="334"/>
      <c r="S40" s="242"/>
      <c r="T40" s="214"/>
      <c r="U40" s="196"/>
      <c r="X40" s="215">
        <f>T40</f>
        <v>0</v>
      </c>
      <c r="Y40" s="198"/>
      <c r="Z40" s="326"/>
      <c r="AA40" s="217"/>
      <c r="AB40" s="326"/>
      <c r="AD40" s="198"/>
    </row>
    <row r="41" spans="1:30" x14ac:dyDescent="0.35">
      <c r="A41" s="154" t="s">
        <v>666</v>
      </c>
      <c r="B41" s="154" t="s">
        <v>580</v>
      </c>
      <c r="C41" s="154"/>
      <c r="D41" s="154" t="s">
        <v>581</v>
      </c>
      <c r="E41" s="154"/>
      <c r="F41" s="526"/>
      <c r="G41" s="154"/>
      <c r="H41" s="154"/>
      <c r="I41" s="300"/>
      <c r="J41" s="300"/>
      <c r="K41" s="300"/>
      <c r="L41" s="300"/>
      <c r="M41" s="154"/>
      <c r="N41" s="303"/>
      <c r="O41" s="155"/>
      <c r="P41" s="336"/>
      <c r="Q41" s="303">
        <v>5000</v>
      </c>
      <c r="R41" s="527"/>
      <c r="S41" s="337">
        <f>Q41/Q43</f>
        <v>8.2020997375328086E-2</v>
      </c>
      <c r="T41" s="214">
        <f t="shared" ref="T41" si="5">Q41*2</f>
        <v>10000</v>
      </c>
      <c r="U41" s="196"/>
      <c r="Y41" s="217">
        <f>T41</f>
        <v>10000</v>
      </c>
      <c r="Z41" s="326"/>
      <c r="AA41" s="198"/>
      <c r="AB41" s="326"/>
      <c r="AD41" s="198"/>
    </row>
    <row r="42" spans="1:30" ht="15" thickBot="1" x14ac:dyDescent="0.4">
      <c r="I42" s="161">
        <f>I43/M43</f>
        <v>0.5714285714285714</v>
      </c>
      <c r="J42" s="161"/>
      <c r="K42" s="161">
        <f>K43/M43</f>
        <v>0.42857142857142855</v>
      </c>
      <c r="L42" s="161"/>
      <c r="T42" s="195"/>
      <c r="U42" s="196"/>
      <c r="Y42" s="198"/>
      <c r="Z42" s="326"/>
      <c r="AA42" s="198"/>
      <c r="AB42" s="613"/>
      <c r="AC42" s="291"/>
      <c r="AD42" s="614"/>
    </row>
    <row r="43" spans="1:30" x14ac:dyDescent="0.35">
      <c r="A43" s="258" t="s">
        <v>582</v>
      </c>
      <c r="B43" s="259"/>
      <c r="C43" s="259"/>
      <c r="D43" s="259"/>
      <c r="E43" s="259"/>
      <c r="F43" s="260"/>
      <c r="G43" s="259"/>
      <c r="H43" s="259"/>
      <c r="I43" s="259">
        <f>I37+I36+I35+I34</f>
        <v>20</v>
      </c>
      <c r="J43" s="259"/>
      <c r="K43" s="259">
        <f>K38</f>
        <v>15</v>
      </c>
      <c r="L43" s="259"/>
      <c r="M43" s="259">
        <f>SUM(I43:L43)</f>
        <v>35</v>
      </c>
      <c r="N43" s="261"/>
      <c r="O43" s="262"/>
      <c r="P43" s="261"/>
      <c r="Q43" s="528">
        <f>SUM(Q34:Q42)</f>
        <v>60960</v>
      </c>
      <c r="R43" s="528"/>
      <c r="S43" s="264">
        <f>SUM(S34:S41)</f>
        <v>0.99999999999999978</v>
      </c>
      <c r="T43" s="615">
        <f>SUM(T34:T42)</f>
        <v>121920</v>
      </c>
      <c r="U43" s="616">
        <f t="shared" ref="U43:AA43" si="6">SUM(U34:U41)</f>
        <v>111920</v>
      </c>
      <c r="V43" s="617">
        <f t="shared" si="6"/>
        <v>0</v>
      </c>
      <c r="W43" s="617">
        <f t="shared" si="6"/>
        <v>0</v>
      </c>
      <c r="X43" s="617">
        <f t="shared" si="6"/>
        <v>0</v>
      </c>
      <c r="Y43" s="618">
        <f t="shared" si="6"/>
        <v>10000</v>
      </c>
      <c r="Z43" s="619">
        <f t="shared" si="6"/>
        <v>72000</v>
      </c>
      <c r="AA43" s="618">
        <f t="shared" si="6"/>
        <v>39919.999999999993</v>
      </c>
      <c r="AB43" s="266">
        <f>SUM(AB34:AB42)</f>
        <v>34319.999999999993</v>
      </c>
      <c r="AC43" s="267">
        <f>SUM(AC34:AC42)</f>
        <v>77600</v>
      </c>
      <c r="AD43" s="269"/>
    </row>
    <row r="44" spans="1:30" ht="15" thickBot="1" x14ac:dyDescent="0.4">
      <c r="A44" s="274" t="s">
        <v>583</v>
      </c>
      <c r="B44" s="275"/>
      <c r="C44" s="275"/>
      <c r="D44" s="275"/>
      <c r="E44" s="275"/>
      <c r="F44" s="276"/>
      <c r="G44" s="275"/>
      <c r="H44" s="275"/>
      <c r="I44" s="275">
        <f>I37+I36+I35+I34</f>
        <v>20</v>
      </c>
      <c r="J44" s="275">
        <f>I37+I36+I35+I34</f>
        <v>20</v>
      </c>
      <c r="K44" s="275">
        <f>K38+I36+I35+I34</f>
        <v>20</v>
      </c>
      <c r="L44" s="275">
        <f>K38+I36+I35+I34</f>
        <v>20</v>
      </c>
      <c r="M44" s="275">
        <f>SUM(I44:L44)</f>
        <v>80</v>
      </c>
      <c r="N44" s="277"/>
      <c r="O44" s="278"/>
      <c r="P44" s="277"/>
      <c r="Q44" s="277"/>
      <c r="R44" s="277"/>
      <c r="S44" s="279"/>
      <c r="T44" s="280"/>
      <c r="U44" s="281">
        <f>U43/T43</f>
        <v>0.91797900262467191</v>
      </c>
      <c r="V44" s="282">
        <f>V43/T43</f>
        <v>0</v>
      </c>
      <c r="W44" s="282">
        <f>W43/T43</f>
        <v>0</v>
      </c>
      <c r="X44" s="282">
        <f>X43/T43</f>
        <v>0</v>
      </c>
      <c r="Y44" s="343">
        <f>Y43/T43</f>
        <v>8.2020997375328086E-2</v>
      </c>
      <c r="Z44" s="344">
        <f>Z43/T43</f>
        <v>0.59055118110236215</v>
      </c>
      <c r="AA44" s="343">
        <f>AA43/T43</f>
        <v>0.32742782152230965</v>
      </c>
      <c r="AB44" s="620"/>
      <c r="AC44" s="534"/>
      <c r="AD44" s="288"/>
    </row>
    <row r="45" spans="1:30" ht="15" thickBot="1" x14ac:dyDescent="0.4">
      <c r="A45" s="289" t="s">
        <v>584</v>
      </c>
      <c r="B45" s="239"/>
      <c r="C45" s="239"/>
      <c r="D45" s="239"/>
      <c r="E45" s="239"/>
      <c r="F45" s="290"/>
      <c r="G45" s="239"/>
      <c r="H45" s="239"/>
      <c r="I45" s="291"/>
      <c r="J45" s="291"/>
      <c r="K45" s="291"/>
      <c r="L45" s="291"/>
      <c r="M45" s="239"/>
      <c r="N45" s="292"/>
      <c r="O45" s="242"/>
      <c r="P45" s="292"/>
      <c r="Q45" s="240">
        <f>U43/2</f>
        <v>55960</v>
      </c>
      <c r="R45" s="334"/>
      <c r="S45" s="293">
        <f>Q45/Q50</f>
        <v>0.91797900262467191</v>
      </c>
      <c r="Y45" s="294"/>
      <c r="Z45" s="403">
        <f>I34+I36+I37+K38</f>
        <v>33</v>
      </c>
      <c r="AA45" s="404">
        <f>I35</f>
        <v>2</v>
      </c>
    </row>
    <row r="46" spans="1:30" ht="15" thickBot="1" x14ac:dyDescent="0.4">
      <c r="A46" s="297" t="s">
        <v>38</v>
      </c>
      <c r="B46" s="298"/>
      <c r="C46" s="298"/>
      <c r="D46" s="298"/>
      <c r="E46" s="298"/>
      <c r="F46" s="299"/>
      <c r="G46" s="298"/>
      <c r="H46" s="298"/>
      <c r="I46" s="300"/>
      <c r="J46" s="300"/>
      <c r="K46" s="300"/>
      <c r="L46" s="300"/>
      <c r="M46" s="298"/>
      <c r="N46" s="301"/>
      <c r="O46" s="302"/>
      <c r="P46" s="301"/>
      <c r="Q46" s="303">
        <f>V43/2</f>
        <v>0</v>
      </c>
      <c r="R46" s="336"/>
      <c r="S46" s="302">
        <f>Q46/Q50</f>
        <v>0</v>
      </c>
      <c r="T46" s="621">
        <f>Q43/M43</f>
        <v>1741.7142857142858</v>
      </c>
      <c r="U46" s="536" t="s">
        <v>586</v>
      </c>
      <c r="Z46" s="241">
        <f>Z45/M43</f>
        <v>0.94285714285714284</v>
      </c>
      <c r="AA46" s="293">
        <f>AA45/M43</f>
        <v>5.7142857142857141E-2</v>
      </c>
    </row>
    <row r="47" spans="1:30" ht="15" thickBot="1" x14ac:dyDescent="0.4">
      <c r="A47" s="297" t="s">
        <v>587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01"/>
      <c r="Q47" s="303">
        <f>W43/2</f>
        <v>0</v>
      </c>
      <c r="R47" s="336"/>
      <c r="S47" s="308">
        <f>Q47/Q50</f>
        <v>0</v>
      </c>
      <c r="V47" s="309"/>
      <c r="X47" s="145"/>
      <c r="Z47" s="2305" t="s">
        <v>588</v>
      </c>
      <c r="AA47" s="2305"/>
    </row>
    <row r="48" spans="1:30" x14ac:dyDescent="0.35">
      <c r="A48" s="297" t="s">
        <v>580</v>
      </c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01"/>
      <c r="Q48" s="303">
        <f>Y43/2</f>
        <v>5000</v>
      </c>
      <c r="R48" s="336"/>
      <c r="S48" s="308">
        <f>Q48/Q50</f>
        <v>8.2020997375328086E-2</v>
      </c>
      <c r="V48" s="309"/>
    </row>
    <row r="49" spans="1:30" x14ac:dyDescent="0.35">
      <c r="A49" s="297" t="s">
        <v>579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X43/2</f>
        <v>0</v>
      </c>
      <c r="R49" s="336"/>
      <c r="S49" s="308">
        <f>Q49/Q50</f>
        <v>0</v>
      </c>
    </row>
    <row r="50" spans="1:30" x14ac:dyDescent="0.35">
      <c r="A50" s="297"/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10">
        <f>SUM(Q45:Q49)</f>
        <v>60960</v>
      </c>
      <c r="R50" s="537"/>
      <c r="S50" s="308">
        <f>SUM(S45:S49)</f>
        <v>1</v>
      </c>
    </row>
    <row r="52" spans="1:30" ht="18.5" x14ac:dyDescent="0.45">
      <c r="A52" s="164" t="s">
        <v>589</v>
      </c>
      <c r="S52" s="144"/>
    </row>
    <row r="54" spans="1:30" s="500" customFormat="1" ht="22" customHeight="1" thickBot="1" x14ac:dyDescent="0.4">
      <c r="A54" s="2389" t="s">
        <v>531</v>
      </c>
      <c r="B54" s="2390"/>
      <c r="C54" s="2390"/>
      <c r="D54" s="2390"/>
      <c r="E54" s="2390"/>
      <c r="F54" s="2390"/>
      <c r="G54" s="2390"/>
      <c r="H54" s="2390"/>
      <c r="I54" s="2390"/>
      <c r="J54" s="2390"/>
      <c r="K54" s="2390"/>
      <c r="L54" s="2390"/>
      <c r="M54" s="2390"/>
      <c r="N54" s="2390"/>
      <c r="O54" s="2390"/>
      <c r="P54" s="2390"/>
      <c r="Q54" s="2390"/>
      <c r="R54" s="2390"/>
      <c r="S54" s="2391"/>
      <c r="T54" s="2392" t="s">
        <v>635</v>
      </c>
      <c r="U54" s="2393"/>
      <c r="V54" s="2393"/>
      <c r="W54" s="2393"/>
      <c r="X54" s="2393"/>
      <c r="Y54" s="2393"/>
      <c r="Z54" s="2393"/>
      <c r="AA54" s="2393"/>
      <c r="AB54" s="2393"/>
      <c r="AC54" s="2393"/>
      <c r="AD54" s="2394"/>
    </row>
    <row r="55" spans="1:30" ht="16" x14ac:dyDescent="0.4">
      <c r="A55" s="2327" t="s">
        <v>533</v>
      </c>
      <c r="B55" s="2329" t="s">
        <v>534</v>
      </c>
      <c r="C55" s="2329" t="s">
        <v>535</v>
      </c>
      <c r="D55" s="2329" t="s">
        <v>536</v>
      </c>
      <c r="E55" s="2329" t="s">
        <v>537</v>
      </c>
      <c r="F55" s="2331" t="s">
        <v>538</v>
      </c>
      <c r="G55" s="2329" t="s">
        <v>539</v>
      </c>
      <c r="H55" s="2329" t="s">
        <v>540</v>
      </c>
      <c r="I55" s="2309" t="s">
        <v>541</v>
      </c>
      <c r="J55" s="2309"/>
      <c r="K55" s="2309"/>
      <c r="L55" s="2309"/>
      <c r="M55" s="311" t="s">
        <v>542</v>
      </c>
      <c r="N55" s="312" t="s">
        <v>543</v>
      </c>
      <c r="O55" s="313" t="s">
        <v>544</v>
      </c>
      <c r="P55" s="312" t="s">
        <v>543</v>
      </c>
      <c r="Q55" s="312" t="s">
        <v>545</v>
      </c>
      <c r="R55" s="538" t="s">
        <v>636</v>
      </c>
      <c r="S55" s="2310" t="s">
        <v>546</v>
      </c>
      <c r="T55" s="170" t="s">
        <v>547</v>
      </c>
      <c r="U55" s="2403" t="s">
        <v>548</v>
      </c>
      <c r="V55" s="2404"/>
      <c r="W55" s="2404"/>
      <c r="X55" s="2404"/>
      <c r="Y55" s="2405"/>
      <c r="Z55" s="2395" t="s">
        <v>549</v>
      </c>
      <c r="AA55" s="2397"/>
      <c r="AB55" s="2395" t="s">
        <v>550</v>
      </c>
      <c r="AC55" s="2396"/>
      <c r="AD55" s="2397"/>
    </row>
    <row r="56" spans="1:30" ht="16.5" thickBot="1" x14ac:dyDescent="0.45">
      <c r="A56" s="2328"/>
      <c r="B56" s="2330"/>
      <c r="C56" s="2330"/>
      <c r="D56" s="2330"/>
      <c r="E56" s="2330"/>
      <c r="F56" s="2332"/>
      <c r="G56" s="2330"/>
      <c r="H56" s="2330"/>
      <c r="I56" s="315" t="s">
        <v>551</v>
      </c>
      <c r="J56" s="315" t="s">
        <v>552</v>
      </c>
      <c r="K56" s="315" t="s">
        <v>553</v>
      </c>
      <c r="L56" s="315" t="s">
        <v>554</v>
      </c>
      <c r="M56" s="316" t="s">
        <v>555</v>
      </c>
      <c r="N56" s="317" t="s">
        <v>556</v>
      </c>
      <c r="O56" s="318" t="s">
        <v>557</v>
      </c>
      <c r="P56" s="317" t="s">
        <v>558</v>
      </c>
      <c r="Q56" s="317" t="s">
        <v>558</v>
      </c>
      <c r="R56" s="317"/>
      <c r="S56" s="2311"/>
      <c r="T56" s="176" t="s">
        <v>559</v>
      </c>
      <c r="U56" s="2300"/>
      <c r="V56" s="2301"/>
      <c r="W56" s="2301"/>
      <c r="X56" s="2301"/>
      <c r="Y56" s="2302"/>
      <c r="Z56" s="2277"/>
      <c r="AA56" s="2279"/>
      <c r="AB56" s="2277"/>
      <c r="AC56" s="2278"/>
      <c r="AD56" s="2279"/>
    </row>
    <row r="57" spans="1:30" s="183" customFormat="1" ht="18.5" x14ac:dyDescent="0.45">
      <c r="A57" s="2444" t="s">
        <v>591</v>
      </c>
      <c r="B57" s="2445"/>
      <c r="C57" s="2445"/>
      <c r="D57" s="2445"/>
      <c r="E57" s="2445"/>
      <c r="F57" s="2445"/>
      <c r="G57" s="2445"/>
      <c r="H57" s="2445"/>
      <c r="I57" s="2445"/>
      <c r="J57" s="2445"/>
      <c r="K57" s="2445"/>
      <c r="L57" s="2445"/>
      <c r="M57" s="2445"/>
      <c r="N57" s="2445"/>
      <c r="O57" s="2445"/>
      <c r="P57" s="2445"/>
      <c r="Q57" s="2445"/>
      <c r="R57" s="2445"/>
      <c r="S57" s="2445"/>
      <c r="T57" s="606"/>
      <c r="U57" s="607" t="s">
        <v>561</v>
      </c>
      <c r="V57" s="608" t="s">
        <v>38</v>
      </c>
      <c r="W57" s="608" t="s">
        <v>562</v>
      </c>
      <c r="X57" s="608" t="s">
        <v>563</v>
      </c>
      <c r="Y57" s="609" t="s">
        <v>564</v>
      </c>
      <c r="Z57" s="610" t="s">
        <v>565</v>
      </c>
      <c r="AA57" s="609" t="s">
        <v>566</v>
      </c>
      <c r="AB57" s="610" t="s">
        <v>46</v>
      </c>
      <c r="AC57" s="608" t="s">
        <v>81</v>
      </c>
      <c r="AD57" s="611"/>
    </row>
    <row r="58" spans="1:30" x14ac:dyDescent="0.35">
      <c r="A58" s="200"/>
      <c r="B58" s="509"/>
      <c r="C58" s="509"/>
      <c r="D58" s="509"/>
      <c r="E58" s="509"/>
      <c r="F58" s="510"/>
      <c r="G58" s="509"/>
      <c r="H58" s="509"/>
      <c r="I58" s="512"/>
      <c r="J58" s="512"/>
      <c r="K58" s="512"/>
      <c r="L58" s="512"/>
      <c r="M58" s="509"/>
      <c r="N58" s="515"/>
      <c r="O58" s="516"/>
      <c r="P58" s="515"/>
      <c r="Q58" s="515"/>
      <c r="R58" s="517"/>
      <c r="S58" s="548"/>
      <c r="T58" s="195"/>
      <c r="U58" s="196"/>
      <c r="Y58" s="198"/>
      <c r="Z58" s="326"/>
      <c r="AA58" s="198"/>
      <c r="AB58" s="326"/>
      <c r="AD58" s="198"/>
    </row>
    <row r="59" spans="1:30" x14ac:dyDescent="0.35">
      <c r="A59" s="203" t="s">
        <v>662</v>
      </c>
      <c r="B59" s="203" t="s">
        <v>82</v>
      </c>
      <c r="C59" s="203" t="s">
        <v>568</v>
      </c>
      <c r="D59" s="203" t="s">
        <v>53</v>
      </c>
      <c r="E59" s="203" t="s">
        <v>571</v>
      </c>
      <c r="F59" s="204" t="s">
        <v>641</v>
      </c>
      <c r="G59" s="203">
        <v>1</v>
      </c>
      <c r="H59" s="203" t="s">
        <v>51</v>
      </c>
      <c r="I59" s="2282">
        <v>1</v>
      </c>
      <c r="J59" s="2283"/>
      <c r="K59" s="2283"/>
      <c r="L59" s="2284"/>
      <c r="M59" s="209">
        <v>1</v>
      </c>
      <c r="N59" s="210">
        <v>5200</v>
      </c>
      <c r="O59" s="211">
        <v>0.34</v>
      </c>
      <c r="P59" s="212">
        <f>N59*(1-O59)</f>
        <v>3431.9999999999995</v>
      </c>
      <c r="Q59" s="212">
        <f t="shared" ref="Q59:Q65" si="7">P59*M59*G59</f>
        <v>3431.9999999999995</v>
      </c>
      <c r="R59" s="252" t="e">
        <f>(Q59+Q60+Q64+#REF!)/E35*1000</f>
        <v>#REF!</v>
      </c>
      <c r="S59" s="213">
        <f>Q59/$Q$72</f>
        <v>5.1239175873395035E-2</v>
      </c>
      <c r="T59" s="214">
        <f>Q59</f>
        <v>3431.9999999999995</v>
      </c>
      <c r="U59" s="196">
        <f t="shared" ref="U59:U65" si="8">T59</f>
        <v>3431.9999999999995</v>
      </c>
      <c r="V59" s="215"/>
      <c r="W59" s="215"/>
      <c r="X59" s="215"/>
      <c r="Y59" s="217"/>
      <c r="Z59" s="328"/>
      <c r="AA59" s="217">
        <f>T59</f>
        <v>3431.9999999999995</v>
      </c>
      <c r="AB59" s="328">
        <f>T59</f>
        <v>3431.9999999999995</v>
      </c>
      <c r="AD59" s="198"/>
    </row>
    <row r="60" spans="1:30" x14ac:dyDescent="0.35">
      <c r="A60" s="203" t="s">
        <v>662</v>
      </c>
      <c r="B60" s="203" t="s">
        <v>82</v>
      </c>
      <c r="C60" s="203" t="s">
        <v>568</v>
      </c>
      <c r="D60" s="203" t="s">
        <v>48</v>
      </c>
      <c r="E60" s="203" t="s">
        <v>569</v>
      </c>
      <c r="F60" s="204" t="s">
        <v>639</v>
      </c>
      <c r="G60" s="203">
        <v>1</v>
      </c>
      <c r="H60" s="203" t="s">
        <v>51</v>
      </c>
      <c r="I60" s="2282">
        <v>1</v>
      </c>
      <c r="J60" s="2283"/>
      <c r="K60" s="2283"/>
      <c r="L60" s="2284"/>
      <c r="M60" s="209">
        <v>1</v>
      </c>
      <c r="N60" s="212">
        <v>7800</v>
      </c>
      <c r="O60" s="219">
        <v>0.34</v>
      </c>
      <c r="P60" s="212">
        <f>N60*(1-O60)</f>
        <v>5147.9999999999991</v>
      </c>
      <c r="Q60" s="212">
        <f t="shared" si="7"/>
        <v>5147.9999999999991</v>
      </c>
      <c r="R60" s="252" t="e">
        <f>(Q60+Q63+#REF!+#REF!)/E36*1000</f>
        <v>#REF!</v>
      </c>
      <c r="S60" s="213">
        <f t="shared" ref="S60:S62" si="9">Q60/$Q$72</f>
        <v>7.6858763810092545E-2</v>
      </c>
      <c r="T60" s="214">
        <f t="shared" ref="T60:T65" si="10">Q60</f>
        <v>5147.9999999999991</v>
      </c>
      <c r="U60" s="196">
        <f t="shared" si="8"/>
        <v>5147.9999999999991</v>
      </c>
      <c r="V60" s="215"/>
      <c r="Y60" s="198"/>
      <c r="Z60" s="328"/>
      <c r="AA60" s="217">
        <f>T60</f>
        <v>5147.9999999999991</v>
      </c>
      <c r="AB60" s="328">
        <f>T60</f>
        <v>5147.9999999999991</v>
      </c>
      <c r="AD60" s="198"/>
    </row>
    <row r="61" spans="1:30" x14ac:dyDescent="0.35">
      <c r="A61" s="203" t="s">
        <v>662</v>
      </c>
      <c r="B61" s="203" t="s">
        <v>82</v>
      </c>
      <c r="C61" s="203" t="s">
        <v>643</v>
      </c>
      <c r="D61" s="203" t="s">
        <v>77</v>
      </c>
      <c r="E61" s="203" t="s">
        <v>571</v>
      </c>
      <c r="F61" s="204" t="s">
        <v>592</v>
      </c>
      <c r="G61" s="203">
        <v>3</v>
      </c>
      <c r="H61" s="203" t="s">
        <v>51</v>
      </c>
      <c r="I61" s="2291">
        <v>3</v>
      </c>
      <c r="J61" s="2292"/>
      <c r="K61" s="2292"/>
      <c r="L61" s="2293"/>
      <c r="M61" s="209">
        <v>1</v>
      </c>
      <c r="N61" s="212">
        <v>1550</v>
      </c>
      <c r="O61" s="219">
        <v>0.2</v>
      </c>
      <c r="P61" s="212">
        <f>N61*(1-O61)</f>
        <v>1240</v>
      </c>
      <c r="Q61" s="212">
        <f t="shared" si="7"/>
        <v>3720</v>
      </c>
      <c r="R61" s="252" t="e">
        <f>(Q61+Q64+#REF!+#REF!)/E37*1000</f>
        <v>#REF!</v>
      </c>
      <c r="S61" s="213">
        <f t="shared" si="9"/>
        <v>5.5538966855777847E-2</v>
      </c>
      <c r="T61" s="214">
        <f t="shared" si="10"/>
        <v>3720</v>
      </c>
      <c r="U61" s="196"/>
      <c r="V61" s="215"/>
      <c r="W61" s="215">
        <f>T61</f>
        <v>3720</v>
      </c>
      <c r="Y61" s="198"/>
      <c r="Z61" s="328"/>
      <c r="AA61" s="217"/>
      <c r="AB61" s="328">
        <f>T61</f>
        <v>3720</v>
      </c>
      <c r="AD61" s="198"/>
    </row>
    <row r="62" spans="1:30" x14ac:dyDescent="0.35">
      <c r="A62" s="203" t="s">
        <v>662</v>
      </c>
      <c r="B62" s="203" t="s">
        <v>82</v>
      </c>
      <c r="C62" s="203"/>
      <c r="D62" s="203" t="s">
        <v>84</v>
      </c>
      <c r="E62" s="203" t="s">
        <v>571</v>
      </c>
      <c r="F62" s="204" t="s">
        <v>574</v>
      </c>
      <c r="G62" s="203">
        <v>4</v>
      </c>
      <c r="H62" s="203" t="s">
        <v>85</v>
      </c>
      <c r="I62" s="221">
        <v>4</v>
      </c>
      <c r="J62" s="225"/>
      <c r="K62" s="222">
        <v>4</v>
      </c>
      <c r="L62" s="226"/>
      <c r="M62" s="209">
        <v>2</v>
      </c>
      <c r="N62" s="212">
        <v>2450</v>
      </c>
      <c r="O62" s="219">
        <v>0.2</v>
      </c>
      <c r="P62" s="212">
        <f>N62*(1-O62)</f>
        <v>1960</v>
      </c>
      <c r="Q62" s="212">
        <f t="shared" si="7"/>
        <v>15680</v>
      </c>
      <c r="R62" s="252" t="e">
        <f>(Q62+Q65+#REF!+#REF!)/E38*1000</f>
        <v>#REF!</v>
      </c>
      <c r="S62" s="213">
        <f t="shared" si="9"/>
        <v>0.2340997312630636</v>
      </c>
      <c r="T62" s="214">
        <f t="shared" si="10"/>
        <v>15680</v>
      </c>
      <c r="U62" s="196"/>
      <c r="V62" s="215"/>
      <c r="W62" s="215">
        <f>T62</f>
        <v>15680</v>
      </c>
      <c r="Y62" s="198"/>
      <c r="Z62" s="328"/>
      <c r="AA62" s="217"/>
      <c r="AB62" s="328">
        <f>T62</f>
        <v>15680</v>
      </c>
      <c r="AD62" s="198"/>
    </row>
    <row r="63" spans="1:30" x14ac:dyDescent="0.35">
      <c r="A63" s="203" t="s">
        <v>662</v>
      </c>
      <c r="B63" s="203" t="s">
        <v>83</v>
      </c>
      <c r="C63" s="203" t="s">
        <v>568</v>
      </c>
      <c r="D63" s="203" t="s">
        <v>53</v>
      </c>
      <c r="E63" s="203" t="s">
        <v>571</v>
      </c>
      <c r="F63" s="204" t="s">
        <v>639</v>
      </c>
      <c r="G63" s="203">
        <v>1</v>
      </c>
      <c r="H63" s="203" t="s">
        <v>51</v>
      </c>
      <c r="I63" s="2282">
        <v>1</v>
      </c>
      <c r="J63" s="2283"/>
      <c r="K63" s="2283"/>
      <c r="L63" s="2284"/>
      <c r="M63" s="209">
        <v>1</v>
      </c>
      <c r="N63" s="212">
        <v>3500</v>
      </c>
      <c r="O63" s="219">
        <v>0.2</v>
      </c>
      <c r="P63" s="212">
        <f t="shared" ref="P63:P65" si="11">N63*(1-O63)</f>
        <v>2800</v>
      </c>
      <c r="Q63" s="212">
        <f t="shared" si="7"/>
        <v>2800</v>
      </c>
      <c r="R63" s="252"/>
      <c r="S63" s="551">
        <f>Q63/$Q$72</f>
        <v>4.1803523439832783E-2</v>
      </c>
      <c r="T63" s="214">
        <f t="shared" si="10"/>
        <v>2800</v>
      </c>
      <c r="U63" s="196">
        <f t="shared" si="8"/>
        <v>2800</v>
      </c>
      <c r="V63" s="215"/>
      <c r="Y63" s="198"/>
      <c r="Z63" s="328"/>
      <c r="AA63" s="217">
        <f>T63</f>
        <v>2800</v>
      </c>
      <c r="AB63" s="326"/>
      <c r="AC63" s="215">
        <f>T63</f>
        <v>2800</v>
      </c>
      <c r="AD63" s="198"/>
    </row>
    <row r="64" spans="1:30" x14ac:dyDescent="0.35">
      <c r="A64" s="203" t="s">
        <v>662</v>
      </c>
      <c r="B64" s="203" t="s">
        <v>83</v>
      </c>
      <c r="C64" s="203" t="s">
        <v>568</v>
      </c>
      <c r="D64" s="203" t="s">
        <v>54</v>
      </c>
      <c r="E64" s="203" t="s">
        <v>571</v>
      </c>
      <c r="F64" s="204" t="s">
        <v>663</v>
      </c>
      <c r="G64" s="203">
        <v>13</v>
      </c>
      <c r="H64" s="203" t="s">
        <v>51</v>
      </c>
      <c r="I64" s="2291">
        <v>13</v>
      </c>
      <c r="J64" s="2292"/>
      <c r="K64" s="225"/>
      <c r="L64" s="226"/>
      <c r="M64" s="209">
        <v>1</v>
      </c>
      <c r="N64" s="212">
        <v>1500</v>
      </c>
      <c r="O64" s="219">
        <v>0.2</v>
      </c>
      <c r="P64" s="212">
        <f t="shared" si="11"/>
        <v>1200</v>
      </c>
      <c r="Q64" s="212">
        <f t="shared" si="7"/>
        <v>15600</v>
      </c>
      <c r="R64" s="252" t="e">
        <f>(Q64+#REF!)/E36*1000</f>
        <v>#REF!</v>
      </c>
      <c r="S64" s="551">
        <f t="shared" ref="S64:S65" si="12">Q64/$Q$72</f>
        <v>0.23290534487906839</v>
      </c>
      <c r="T64" s="214">
        <f t="shared" si="10"/>
        <v>15600</v>
      </c>
      <c r="U64" s="196">
        <f t="shared" si="8"/>
        <v>15600</v>
      </c>
      <c r="W64" s="215"/>
      <c r="Y64" s="198"/>
      <c r="Z64" s="329">
        <f>T64</f>
        <v>15600</v>
      </c>
      <c r="AA64" s="217"/>
      <c r="AB64" s="326"/>
      <c r="AC64" s="215">
        <f>T64</f>
        <v>15600</v>
      </c>
      <c r="AD64" s="198"/>
    </row>
    <row r="65" spans="1:30" x14ac:dyDescent="0.35">
      <c r="A65" s="203" t="s">
        <v>662</v>
      </c>
      <c r="B65" s="203" t="s">
        <v>83</v>
      </c>
      <c r="C65" s="203" t="s">
        <v>568</v>
      </c>
      <c r="D65" s="203" t="s">
        <v>54</v>
      </c>
      <c r="E65" s="203" t="s">
        <v>571</v>
      </c>
      <c r="F65" s="204" t="s">
        <v>664</v>
      </c>
      <c r="G65" s="203">
        <v>13</v>
      </c>
      <c r="H65" s="203" t="s">
        <v>51</v>
      </c>
      <c r="I65" s="521"/>
      <c r="J65" s="1"/>
      <c r="K65" s="2292">
        <v>13</v>
      </c>
      <c r="L65" s="2293"/>
      <c r="M65" s="209">
        <v>1</v>
      </c>
      <c r="N65" s="212">
        <v>1500</v>
      </c>
      <c r="O65" s="219">
        <v>0.2</v>
      </c>
      <c r="P65" s="212">
        <f t="shared" si="11"/>
        <v>1200</v>
      </c>
      <c r="Q65" s="212">
        <f t="shared" si="7"/>
        <v>15600</v>
      </c>
      <c r="R65" s="252" t="e">
        <f>(Q65+#REF!)/E38*1000</f>
        <v>#REF!</v>
      </c>
      <c r="S65" s="551">
        <f t="shared" si="12"/>
        <v>0.23290534487906839</v>
      </c>
      <c r="T65" s="214">
        <f t="shared" si="10"/>
        <v>15600</v>
      </c>
      <c r="U65" s="196">
        <f t="shared" si="8"/>
        <v>15600</v>
      </c>
      <c r="W65" s="215"/>
      <c r="Y65" s="198"/>
      <c r="Z65" s="329">
        <f>T65</f>
        <v>15600</v>
      </c>
      <c r="AA65" s="217"/>
      <c r="AB65" s="326"/>
      <c r="AC65" s="215">
        <f>T65</f>
        <v>15600</v>
      </c>
      <c r="AD65" s="198"/>
    </row>
    <row r="66" spans="1:30" x14ac:dyDescent="0.35">
      <c r="A66" s="203"/>
      <c r="B66" s="203"/>
      <c r="C66" s="203"/>
      <c r="D66" s="203"/>
      <c r="E66" s="203"/>
      <c r="F66" s="204"/>
      <c r="G66" s="203"/>
      <c r="H66" s="203"/>
      <c r="I66" s="521"/>
      <c r="J66" s="1"/>
      <c r="K66" s="1"/>
      <c r="L66" s="209"/>
      <c r="M66" s="209"/>
      <c r="N66" s="520"/>
      <c r="O66" s="211"/>
      <c r="P66" s="523"/>
      <c r="Q66" s="520"/>
      <c r="R66" s="9"/>
      <c r="S66" s="553"/>
      <c r="T66" s="525"/>
      <c r="U66" s="612"/>
      <c r="Y66" s="198"/>
      <c r="Z66" s="328"/>
      <c r="AA66" s="217"/>
      <c r="AB66" s="326"/>
      <c r="AD66" s="198"/>
    </row>
    <row r="67" spans="1:30" x14ac:dyDescent="0.35">
      <c r="A67" s="203"/>
      <c r="B67" s="203"/>
      <c r="C67" s="203"/>
      <c r="D67" s="203"/>
      <c r="E67" s="203"/>
      <c r="F67" s="204"/>
      <c r="G67" s="203"/>
      <c r="H67" s="203"/>
      <c r="I67" s="521"/>
      <c r="J67" s="1"/>
      <c r="K67" s="1"/>
      <c r="L67" s="209"/>
      <c r="M67" s="209"/>
      <c r="N67" s="520"/>
      <c r="O67" s="211"/>
      <c r="P67" s="523"/>
      <c r="Q67" s="520"/>
      <c r="R67" s="9"/>
      <c r="S67" s="553"/>
      <c r="T67" s="525"/>
      <c r="U67" s="612"/>
      <c r="Y67" s="198"/>
      <c r="Z67" s="328"/>
      <c r="AA67" s="217"/>
      <c r="AB67" s="326"/>
      <c r="AD67" s="198"/>
    </row>
    <row r="68" spans="1:30" x14ac:dyDescent="0.35">
      <c r="A68" s="203"/>
      <c r="B68" s="203"/>
      <c r="C68" s="203"/>
      <c r="D68" s="203"/>
      <c r="E68" s="203"/>
      <c r="F68" s="204"/>
      <c r="G68" s="203"/>
      <c r="H68" s="203"/>
      <c r="I68" s="521"/>
      <c r="J68" s="1"/>
      <c r="K68" s="1"/>
      <c r="L68" s="209"/>
      <c r="M68" s="209"/>
      <c r="N68" s="520"/>
      <c r="O68" s="211"/>
      <c r="P68" s="523"/>
      <c r="Q68" s="520"/>
      <c r="R68" s="9"/>
      <c r="S68" s="553"/>
      <c r="T68" s="525"/>
      <c r="U68" s="612"/>
      <c r="Y68" s="198"/>
      <c r="Z68" s="328"/>
      <c r="AA68" s="217"/>
      <c r="AB68" s="326"/>
      <c r="AD68" s="198"/>
    </row>
    <row r="69" spans="1:30" x14ac:dyDescent="0.35">
      <c r="A69" s="236" t="s">
        <v>665</v>
      </c>
      <c r="B69" s="236" t="s">
        <v>579</v>
      </c>
      <c r="C69" s="236"/>
      <c r="D69" s="236"/>
      <c r="E69" s="236"/>
      <c r="F69" s="237"/>
      <c r="G69" s="236"/>
      <c r="H69" s="236"/>
      <c r="I69" s="622"/>
      <c r="J69" s="623"/>
      <c r="K69" s="623"/>
      <c r="L69" s="624"/>
      <c r="M69" s="209"/>
      <c r="N69" s="240"/>
      <c r="O69" s="241"/>
      <c r="P69" s="232"/>
      <c r="Q69" s="212"/>
      <c r="R69" s="334"/>
      <c r="S69" s="242"/>
      <c r="T69" s="214"/>
      <c r="U69" s="196"/>
      <c r="X69" s="215">
        <f>T69</f>
        <v>0</v>
      </c>
      <c r="Y69" s="198"/>
      <c r="Z69" s="326"/>
      <c r="AA69" s="217"/>
      <c r="AB69" s="326"/>
      <c r="AD69" s="198"/>
    </row>
    <row r="70" spans="1:30" x14ac:dyDescent="0.35">
      <c r="A70" s="154" t="s">
        <v>666</v>
      </c>
      <c r="B70" s="154" t="s">
        <v>580</v>
      </c>
      <c r="C70" s="154"/>
      <c r="D70" s="154" t="s">
        <v>581</v>
      </c>
      <c r="E70" s="154"/>
      <c r="F70" s="526"/>
      <c r="G70" s="154"/>
      <c r="H70" s="154"/>
      <c r="I70" s="300"/>
      <c r="J70" s="300"/>
      <c r="K70" s="300"/>
      <c r="L70" s="300"/>
      <c r="M70" s="154"/>
      <c r="N70" s="303"/>
      <c r="O70" s="155"/>
      <c r="P70" s="336"/>
      <c r="Q70" s="303">
        <v>5000</v>
      </c>
      <c r="R70" s="527"/>
      <c r="S70" s="337">
        <f>Q70/Q72</f>
        <v>7.4649148999701403E-2</v>
      </c>
      <c r="T70" s="214">
        <f>Q70</f>
        <v>5000</v>
      </c>
      <c r="U70" s="196"/>
      <c r="Y70" s="217">
        <f>T70</f>
        <v>5000</v>
      </c>
      <c r="Z70" s="326"/>
      <c r="AA70" s="198"/>
      <c r="AB70" s="326"/>
      <c r="AD70" s="198"/>
    </row>
    <row r="71" spans="1:30" ht="15" thickBot="1" x14ac:dyDescent="0.4">
      <c r="I71" s="161">
        <f>I72/M72</f>
        <v>0.57499999999999996</v>
      </c>
      <c r="J71" s="161"/>
      <c r="K71" s="161">
        <f>K72/M72</f>
        <v>0.42499999999999999</v>
      </c>
      <c r="T71" s="371"/>
      <c r="U71" s="625"/>
      <c r="V71" s="291"/>
      <c r="W71" s="291"/>
      <c r="X71" s="291"/>
      <c r="Y71" s="614"/>
      <c r="Z71" s="613"/>
      <c r="AA71" s="614"/>
      <c r="AB71" s="613"/>
      <c r="AC71" s="291"/>
      <c r="AD71" s="614"/>
    </row>
    <row r="72" spans="1:30" x14ac:dyDescent="0.35">
      <c r="A72" s="258" t="s">
        <v>582</v>
      </c>
      <c r="B72" s="259"/>
      <c r="C72" s="259"/>
      <c r="D72" s="259"/>
      <c r="E72" s="259"/>
      <c r="F72" s="260"/>
      <c r="G72" s="259"/>
      <c r="H72" s="259"/>
      <c r="I72" s="259">
        <f>I64+I63+I60+I59+I62+I61</f>
        <v>23</v>
      </c>
      <c r="J72" s="259"/>
      <c r="K72" s="259">
        <f>K65+K62</f>
        <v>17</v>
      </c>
      <c r="L72" s="259"/>
      <c r="M72" s="259">
        <f>SUM(I72:L72)</f>
        <v>40</v>
      </c>
      <c r="N72" s="261"/>
      <c r="O72" s="262"/>
      <c r="P72" s="261"/>
      <c r="Q72" s="528">
        <f>SUM(Q59:Q71)</f>
        <v>66980</v>
      </c>
      <c r="R72" s="528"/>
      <c r="S72" s="264">
        <f>SUM(S59:S70)</f>
        <v>1</v>
      </c>
      <c r="T72" s="338">
        <f>SUM(T59:T71)</f>
        <v>66980</v>
      </c>
      <c r="U72" s="266">
        <f t="shared" ref="U72:AA72" si="13">SUM(U59:U70)</f>
        <v>42580</v>
      </c>
      <c r="V72" s="267">
        <f t="shared" si="13"/>
        <v>0</v>
      </c>
      <c r="W72" s="267">
        <f t="shared" si="13"/>
        <v>19400</v>
      </c>
      <c r="X72" s="267">
        <f t="shared" si="13"/>
        <v>0</v>
      </c>
      <c r="Y72" s="269">
        <f t="shared" si="13"/>
        <v>5000</v>
      </c>
      <c r="Z72" s="268">
        <f t="shared" si="13"/>
        <v>31200</v>
      </c>
      <c r="AA72" s="269">
        <f t="shared" si="13"/>
        <v>11379.999999999998</v>
      </c>
      <c r="AB72" s="266">
        <f>SUM(AB59:AB71)</f>
        <v>27980</v>
      </c>
      <c r="AC72" s="267">
        <f>SUM(AC59:AC71)</f>
        <v>34000</v>
      </c>
      <c r="AD72" s="626"/>
    </row>
    <row r="73" spans="1:30" ht="15" thickBot="1" x14ac:dyDescent="0.4">
      <c r="A73" s="274" t="s">
        <v>583</v>
      </c>
      <c r="B73" s="275"/>
      <c r="C73" s="275"/>
      <c r="D73" s="275"/>
      <c r="E73" s="275"/>
      <c r="F73" s="276"/>
      <c r="G73" s="275"/>
      <c r="H73" s="275"/>
      <c r="I73" s="275">
        <f>I64+I63+I60+I59+I62+I61</f>
        <v>23</v>
      </c>
      <c r="J73" s="275">
        <f>I64+I63+I60+I59+I61</f>
        <v>19</v>
      </c>
      <c r="K73" s="275">
        <f>K65+I63+I60+I59+K62+I61</f>
        <v>23</v>
      </c>
      <c r="L73" s="275">
        <f>K65+I63+I60+I59+I61</f>
        <v>19</v>
      </c>
      <c r="M73" s="275">
        <f>SUM(I73:L73)</f>
        <v>84</v>
      </c>
      <c r="N73" s="277"/>
      <c r="O73" s="278"/>
      <c r="P73" s="277"/>
      <c r="Q73" s="277"/>
      <c r="R73" s="277"/>
      <c r="S73" s="279"/>
      <c r="T73" s="280"/>
      <c r="U73" s="627">
        <f>U72/T72</f>
        <v>0.6357121528814571</v>
      </c>
      <c r="V73" s="282">
        <f>V72/T72</f>
        <v>0</v>
      </c>
      <c r="W73" s="282">
        <f>W72/T72</f>
        <v>0.28963869811884146</v>
      </c>
      <c r="X73" s="282">
        <f>X72/T72</f>
        <v>0</v>
      </c>
      <c r="Y73" s="343">
        <f>Y72/T72</f>
        <v>7.4649148999701403E-2</v>
      </c>
      <c r="Z73" s="344">
        <f>Z72/T72</f>
        <v>0.46581068975813678</v>
      </c>
      <c r="AA73" s="343">
        <f>AA72/T72</f>
        <v>0.16990146312332036</v>
      </c>
      <c r="AB73" s="620"/>
      <c r="AC73" s="534"/>
      <c r="AD73" s="288"/>
    </row>
    <row r="74" spans="1:30" ht="15" thickBot="1" x14ac:dyDescent="0.4">
      <c r="A74" s="289" t="s">
        <v>584</v>
      </c>
      <c r="B74" s="239"/>
      <c r="C74" s="239"/>
      <c r="D74" s="239"/>
      <c r="E74" s="239"/>
      <c r="F74" s="290"/>
      <c r="G74" s="239"/>
      <c r="H74" s="239"/>
      <c r="I74" s="2237">
        <f>I73/M73</f>
        <v>0.27380952380952384</v>
      </c>
      <c r="J74" s="2237">
        <f>J73/M73</f>
        <v>0.22619047619047619</v>
      </c>
      <c r="K74" s="2237">
        <v>0.27</v>
      </c>
      <c r="L74" s="2237">
        <v>0.23</v>
      </c>
      <c r="M74" s="239"/>
      <c r="N74" s="292"/>
      <c r="O74" s="242"/>
      <c r="P74" s="292"/>
      <c r="Q74" s="240">
        <f>U72</f>
        <v>42580</v>
      </c>
      <c r="R74" s="334"/>
      <c r="S74" s="293">
        <f>Q74/Q79</f>
        <v>0.6357121528814571</v>
      </c>
      <c r="Y74" s="294"/>
      <c r="Z74" s="403">
        <f>I64+K65+I63</f>
        <v>27</v>
      </c>
      <c r="AA74" s="404">
        <f>I59+I60+I61+I62+K62</f>
        <v>13</v>
      </c>
    </row>
    <row r="75" spans="1:30" ht="15" thickBot="1" x14ac:dyDescent="0.4">
      <c r="A75" s="297" t="s">
        <v>38</v>
      </c>
      <c r="B75" s="298"/>
      <c r="C75" s="298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2"/>
      <c r="P75" s="301"/>
      <c r="Q75" s="303">
        <f>V72</f>
        <v>0</v>
      </c>
      <c r="R75" s="336"/>
      <c r="S75" s="302">
        <f>Q75/Q79</f>
        <v>0</v>
      </c>
      <c r="T75" s="621">
        <f>Q72/M72</f>
        <v>1674.5</v>
      </c>
      <c r="U75" s="536" t="s">
        <v>586</v>
      </c>
      <c r="Z75" s="241">
        <f>Z74/M72</f>
        <v>0.67500000000000004</v>
      </c>
      <c r="AA75" s="293">
        <f>AA74/M72</f>
        <v>0.32500000000000001</v>
      </c>
    </row>
    <row r="76" spans="1:30" ht="15" thickBot="1" x14ac:dyDescent="0.4">
      <c r="A76" s="297" t="s">
        <v>587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01"/>
      <c r="Q76" s="303">
        <f>W72</f>
        <v>19400</v>
      </c>
      <c r="R76" s="336"/>
      <c r="S76" s="308">
        <f>Q76/Q79</f>
        <v>0.28963869811884146</v>
      </c>
      <c r="V76" s="309"/>
      <c r="X76" s="145"/>
      <c r="Z76" s="2305" t="s">
        <v>588</v>
      </c>
      <c r="AA76" s="2305"/>
    </row>
    <row r="77" spans="1:30" x14ac:dyDescent="0.35">
      <c r="A77" s="297" t="s">
        <v>580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03">
        <f>Y72</f>
        <v>5000</v>
      </c>
      <c r="R77" s="336"/>
      <c r="S77" s="308">
        <f>Q77/Q79</f>
        <v>7.4649148999701403E-2</v>
      </c>
      <c r="V77" s="309"/>
    </row>
    <row r="78" spans="1:30" x14ac:dyDescent="0.35">
      <c r="A78" s="297" t="s">
        <v>579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X72</f>
        <v>0</v>
      </c>
      <c r="R78" s="336"/>
      <c r="S78" s="308">
        <f>Q78/Q79</f>
        <v>0</v>
      </c>
    </row>
    <row r="79" spans="1:30" x14ac:dyDescent="0.35">
      <c r="A79" s="297"/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10">
        <f>SUM(Q74:Q78)</f>
        <v>66980</v>
      </c>
      <c r="R79" s="537"/>
      <c r="S79" s="308">
        <f>SUM(S74:S78)</f>
        <v>1</v>
      </c>
    </row>
    <row r="80" spans="1:30" x14ac:dyDescent="0.35">
      <c r="B80" s="2"/>
    </row>
    <row r="81" spans="1:30" x14ac:dyDescent="0.35">
      <c r="B81" s="2"/>
    </row>
    <row r="83" spans="1:30" x14ac:dyDescent="0.35">
      <c r="B83" s="2"/>
    </row>
    <row r="84" spans="1:30" x14ac:dyDescent="0.35">
      <c r="B84" s="2"/>
      <c r="E84" s="1" t="s">
        <v>594</v>
      </c>
      <c r="F84" s="2" t="s">
        <v>667</v>
      </c>
      <c r="G84" s="2266" t="s">
        <v>596</v>
      </c>
      <c r="H84" s="2266"/>
      <c r="I84" s="2334">
        <v>0.28999999999999998</v>
      </c>
      <c r="J84" s="2334"/>
    </row>
    <row r="85" spans="1:30" x14ac:dyDescent="0.35">
      <c r="B85" s="2"/>
      <c r="E85" s="1" t="s">
        <v>524</v>
      </c>
      <c r="F85" s="2" t="s">
        <v>668</v>
      </c>
      <c r="G85" s="2266" t="s">
        <v>524</v>
      </c>
      <c r="H85" s="2266"/>
      <c r="I85" s="2266">
        <v>21</v>
      </c>
      <c r="J85" s="2266"/>
    </row>
    <row r="86" spans="1:30" x14ac:dyDescent="0.35">
      <c r="B86" s="2"/>
      <c r="E86" s="1" t="s">
        <v>526</v>
      </c>
      <c r="F86" s="2" t="s">
        <v>669</v>
      </c>
      <c r="G86" s="2266" t="s">
        <v>526</v>
      </c>
      <c r="H86" s="2266"/>
      <c r="I86" s="2267">
        <v>600</v>
      </c>
      <c r="J86" s="2267"/>
    </row>
    <row r="87" spans="1:30" x14ac:dyDescent="0.35">
      <c r="B87" s="2"/>
      <c r="E87" s="1" t="s">
        <v>528</v>
      </c>
      <c r="F87" s="2" t="s">
        <v>670</v>
      </c>
      <c r="G87" s="2266" t="s">
        <v>528</v>
      </c>
      <c r="H87" s="2266"/>
      <c r="I87" s="2267">
        <v>1595947</v>
      </c>
      <c r="J87" s="2267"/>
    </row>
    <row r="88" spans="1:30" x14ac:dyDescent="0.35">
      <c r="B88" s="2"/>
    </row>
    <row r="89" spans="1:30" ht="18.5" x14ac:dyDescent="0.45">
      <c r="A89" s="164" t="s">
        <v>600</v>
      </c>
      <c r="S89" s="144"/>
    </row>
    <row r="91" spans="1:30" s="500" customFormat="1" ht="22" customHeight="1" thickBot="1" x14ac:dyDescent="0.4">
      <c r="A91" s="2389" t="s">
        <v>531</v>
      </c>
      <c r="B91" s="2390"/>
      <c r="C91" s="2390"/>
      <c r="D91" s="2390"/>
      <c r="E91" s="2390"/>
      <c r="F91" s="2390"/>
      <c r="G91" s="2390"/>
      <c r="H91" s="2390"/>
      <c r="I91" s="2390"/>
      <c r="J91" s="2390"/>
      <c r="K91" s="2390"/>
      <c r="L91" s="2390"/>
      <c r="M91" s="2390"/>
      <c r="N91" s="2390"/>
      <c r="O91" s="2390"/>
      <c r="P91" s="2390"/>
      <c r="Q91" s="2390"/>
      <c r="R91" s="2390"/>
      <c r="S91" s="2391"/>
      <c r="T91" s="2392" t="s">
        <v>635</v>
      </c>
      <c r="U91" s="2393"/>
      <c r="V91" s="2393"/>
      <c r="W91" s="2393"/>
      <c r="X91" s="2393"/>
      <c r="Y91" s="2393"/>
      <c r="Z91" s="2393"/>
      <c r="AA91" s="2393"/>
      <c r="AB91" s="2393"/>
      <c r="AC91" s="2393"/>
      <c r="AD91" s="2394"/>
    </row>
    <row r="92" spans="1:30" ht="16" x14ac:dyDescent="0.4">
      <c r="A92" s="2353" t="s">
        <v>533</v>
      </c>
      <c r="B92" s="2344" t="s">
        <v>534</v>
      </c>
      <c r="C92" s="2344" t="s">
        <v>535</v>
      </c>
      <c r="D92" s="2344" t="s">
        <v>536</v>
      </c>
      <c r="E92" s="2344" t="s">
        <v>537</v>
      </c>
      <c r="F92" s="2355" t="s">
        <v>538</v>
      </c>
      <c r="G92" s="2344" t="s">
        <v>539</v>
      </c>
      <c r="H92" s="2344" t="s">
        <v>540</v>
      </c>
      <c r="I92" s="2346" t="s">
        <v>541</v>
      </c>
      <c r="J92" s="2346"/>
      <c r="K92" s="2346"/>
      <c r="L92" s="2346"/>
      <c r="M92" s="351" t="s">
        <v>542</v>
      </c>
      <c r="N92" s="352" t="s">
        <v>543</v>
      </c>
      <c r="O92" s="353" t="s">
        <v>544</v>
      </c>
      <c r="P92" s="352" t="s">
        <v>543</v>
      </c>
      <c r="Q92" s="352" t="s">
        <v>545</v>
      </c>
      <c r="R92" s="559" t="s">
        <v>636</v>
      </c>
      <c r="S92" s="2414" t="s">
        <v>546</v>
      </c>
      <c r="T92" s="628" t="s">
        <v>547</v>
      </c>
      <c r="U92" s="2416" t="s">
        <v>548</v>
      </c>
      <c r="V92" s="2417"/>
      <c r="W92" s="2417"/>
      <c r="X92" s="2417"/>
      <c r="Y92" s="2418"/>
      <c r="Z92" s="2409" t="s">
        <v>549</v>
      </c>
      <c r="AA92" s="2410"/>
      <c r="AB92" s="2408" t="s">
        <v>550</v>
      </c>
      <c r="AC92" s="2409"/>
      <c r="AD92" s="2410"/>
    </row>
    <row r="93" spans="1:30" ht="16.5" thickBot="1" x14ac:dyDescent="0.45">
      <c r="A93" s="2354"/>
      <c r="B93" s="2345"/>
      <c r="C93" s="2345"/>
      <c r="D93" s="2345"/>
      <c r="E93" s="2345"/>
      <c r="F93" s="2356"/>
      <c r="G93" s="2345"/>
      <c r="H93" s="2345"/>
      <c r="I93" s="356" t="s">
        <v>551</v>
      </c>
      <c r="J93" s="356" t="s">
        <v>552</v>
      </c>
      <c r="K93" s="356" t="s">
        <v>553</v>
      </c>
      <c r="L93" s="356" t="s">
        <v>554</v>
      </c>
      <c r="M93" s="357" t="s">
        <v>555</v>
      </c>
      <c r="N93" s="358" t="s">
        <v>556</v>
      </c>
      <c r="O93" s="359" t="s">
        <v>557</v>
      </c>
      <c r="P93" s="358" t="s">
        <v>558</v>
      </c>
      <c r="Q93" s="358" t="s">
        <v>558</v>
      </c>
      <c r="R93" s="561"/>
      <c r="S93" s="2415"/>
      <c r="T93" s="629" t="s">
        <v>559</v>
      </c>
      <c r="U93" s="2419"/>
      <c r="V93" s="2420"/>
      <c r="W93" s="2420"/>
      <c r="X93" s="2420"/>
      <c r="Y93" s="2421"/>
      <c r="Z93" s="2412"/>
      <c r="AA93" s="2413"/>
      <c r="AB93" s="2411"/>
      <c r="AC93" s="2412"/>
      <c r="AD93" s="2413"/>
    </row>
    <row r="94" spans="1:30" s="184" customFormat="1" ht="18.5" x14ac:dyDescent="0.45">
      <c r="A94" s="2406" t="s">
        <v>601</v>
      </c>
      <c r="B94" s="2407"/>
      <c r="C94" s="2407"/>
      <c r="D94" s="2407"/>
      <c r="E94" s="2407"/>
      <c r="F94" s="2407"/>
      <c r="G94" s="2407"/>
      <c r="H94" s="2407"/>
      <c r="I94" s="2407"/>
      <c r="J94" s="2407"/>
      <c r="K94" s="2407"/>
      <c r="L94" s="2407"/>
      <c r="M94" s="2407"/>
      <c r="N94" s="2407"/>
      <c r="O94" s="2407"/>
      <c r="P94" s="2407"/>
      <c r="Q94" s="2407"/>
      <c r="R94" s="2407"/>
      <c r="S94" s="2407"/>
      <c r="T94" s="606"/>
      <c r="U94" s="607" t="s">
        <v>561</v>
      </c>
      <c r="V94" s="608" t="s">
        <v>38</v>
      </c>
      <c r="W94" s="608" t="s">
        <v>562</v>
      </c>
      <c r="X94" s="608" t="s">
        <v>563</v>
      </c>
      <c r="Y94" s="609" t="s">
        <v>564</v>
      </c>
      <c r="Z94" s="610" t="s">
        <v>565</v>
      </c>
      <c r="AA94" s="609" t="s">
        <v>566</v>
      </c>
      <c r="AB94" s="610" t="s">
        <v>46</v>
      </c>
      <c r="AC94" s="608" t="s">
        <v>81</v>
      </c>
      <c r="AD94" s="611"/>
    </row>
    <row r="95" spans="1:30" x14ac:dyDescent="0.35">
      <c r="A95" s="200"/>
      <c r="B95" s="509"/>
      <c r="C95" s="509"/>
      <c r="D95" s="509"/>
      <c r="E95" s="509"/>
      <c r="F95" s="510"/>
      <c r="G95" s="509"/>
      <c r="H95" s="509"/>
      <c r="I95" s="511"/>
      <c r="J95" s="512"/>
      <c r="K95" s="512"/>
      <c r="L95" s="513"/>
      <c r="M95" s="514"/>
      <c r="N95" s="515"/>
      <c r="O95" s="516"/>
      <c r="P95" s="515"/>
      <c r="Q95" s="515"/>
      <c r="R95" s="517"/>
      <c r="S95" s="548"/>
      <c r="T95" s="195"/>
      <c r="U95" s="196"/>
      <c r="Y95" s="198"/>
      <c r="Z95" s="326"/>
      <c r="AA95" s="198"/>
      <c r="AB95" s="326"/>
      <c r="AD95" s="198"/>
    </row>
    <row r="96" spans="1:30" x14ac:dyDescent="0.35">
      <c r="A96" s="203" t="s">
        <v>662</v>
      </c>
      <c r="B96" s="203" t="s">
        <v>82</v>
      </c>
      <c r="C96" s="203" t="s">
        <v>568</v>
      </c>
      <c r="D96" s="203" t="s">
        <v>53</v>
      </c>
      <c r="E96" s="203" t="s">
        <v>571</v>
      </c>
      <c r="F96" s="204" t="s">
        <v>641</v>
      </c>
      <c r="G96" s="203">
        <v>1</v>
      </c>
      <c r="H96" s="203" t="s">
        <v>51</v>
      </c>
      <c r="I96" s="2282">
        <v>1</v>
      </c>
      <c r="J96" s="2283"/>
      <c r="K96" s="2283"/>
      <c r="L96" s="2284"/>
      <c r="M96" s="209">
        <v>1</v>
      </c>
      <c r="N96" s="210">
        <v>5200</v>
      </c>
      <c r="O96" s="211">
        <v>0.34</v>
      </c>
      <c r="P96" s="212">
        <f>N96*(1-O96)</f>
        <v>3431.9999999999995</v>
      </c>
      <c r="Q96" s="212">
        <f t="shared" ref="Q96:Q100" si="14">P96*M96*G96</f>
        <v>3431.9999999999995</v>
      </c>
      <c r="R96" s="252" t="e">
        <f>(Q96+Q97+Q99+#REF!)/E72*1000</f>
        <v>#REF!</v>
      </c>
      <c r="S96" s="224">
        <f>Q96/$Q$105</f>
        <v>8.7266069975589902E-2</v>
      </c>
      <c r="T96" s="214">
        <f>Q96*4</f>
        <v>13727.999999999998</v>
      </c>
      <c r="U96" s="196">
        <f t="shared" ref="U96:U100" si="15">T96</f>
        <v>13727.999999999998</v>
      </c>
      <c r="V96" s="215"/>
      <c r="W96" s="215"/>
      <c r="X96" s="215"/>
      <c r="Y96" s="217"/>
      <c r="Z96" s="328"/>
      <c r="AA96" s="217">
        <f>T96</f>
        <v>13727.999999999998</v>
      </c>
      <c r="AB96" s="328">
        <f>T96</f>
        <v>13727.999999999998</v>
      </c>
      <c r="AD96" s="198"/>
    </row>
    <row r="97" spans="1:30" x14ac:dyDescent="0.35">
      <c r="A97" s="203" t="s">
        <v>662</v>
      </c>
      <c r="B97" s="203" t="s">
        <v>82</v>
      </c>
      <c r="C97" s="203" t="s">
        <v>568</v>
      </c>
      <c r="D97" s="203" t="s">
        <v>48</v>
      </c>
      <c r="E97" s="203" t="s">
        <v>569</v>
      </c>
      <c r="F97" s="204" t="s">
        <v>639</v>
      </c>
      <c r="G97" s="203">
        <v>2</v>
      </c>
      <c r="H97" s="203" t="s">
        <v>51</v>
      </c>
      <c r="I97" s="2282">
        <v>2</v>
      </c>
      <c r="J97" s="2283"/>
      <c r="K97" s="2283"/>
      <c r="L97" s="2284"/>
      <c r="M97" s="209">
        <v>1</v>
      </c>
      <c r="N97" s="212">
        <v>7800</v>
      </c>
      <c r="O97" s="219">
        <v>0.34</v>
      </c>
      <c r="P97" s="212">
        <f>N97*(1-O97)</f>
        <v>5147.9999999999991</v>
      </c>
      <c r="Q97" s="212">
        <f t="shared" si="14"/>
        <v>10295.999999999998</v>
      </c>
      <c r="R97" s="252" t="e">
        <f>(Q97+Q98+#REF!+#REF!)/E73*1000</f>
        <v>#REF!</v>
      </c>
      <c r="S97" s="213">
        <f>Q97/$Q$105</f>
        <v>0.26179820992676966</v>
      </c>
      <c r="T97" s="214">
        <f t="shared" ref="T97:T100" si="16">Q97*4</f>
        <v>41183.999999999993</v>
      </c>
      <c r="U97" s="196">
        <f t="shared" si="15"/>
        <v>41183.999999999993</v>
      </c>
      <c r="V97" s="215"/>
      <c r="Y97" s="198"/>
      <c r="Z97" s="328"/>
      <c r="AA97" s="217">
        <f>T97</f>
        <v>41183.999999999993</v>
      </c>
      <c r="AB97" s="328">
        <f>T97</f>
        <v>41183.999999999993</v>
      </c>
      <c r="AD97" s="198"/>
    </row>
    <row r="98" spans="1:30" x14ac:dyDescent="0.35">
      <c r="A98" s="203" t="s">
        <v>662</v>
      </c>
      <c r="B98" s="203" t="s">
        <v>83</v>
      </c>
      <c r="C98" s="203" t="s">
        <v>568</v>
      </c>
      <c r="D98" s="203" t="s">
        <v>53</v>
      </c>
      <c r="E98" s="203" t="s">
        <v>571</v>
      </c>
      <c r="F98" s="204" t="s">
        <v>639</v>
      </c>
      <c r="G98" s="203">
        <v>1</v>
      </c>
      <c r="H98" s="203" t="s">
        <v>51</v>
      </c>
      <c r="I98" s="2282">
        <v>1</v>
      </c>
      <c r="J98" s="2283"/>
      <c r="K98" s="2283"/>
      <c r="L98" s="2284"/>
      <c r="M98" s="209">
        <v>1</v>
      </c>
      <c r="N98" s="212">
        <v>3500</v>
      </c>
      <c r="O98" s="219">
        <v>0.2</v>
      </c>
      <c r="P98" s="212">
        <f t="shared" ref="P98:P100" si="17">N98*(1-O98)</f>
        <v>2800</v>
      </c>
      <c r="Q98" s="212">
        <f t="shared" si="14"/>
        <v>2800</v>
      </c>
      <c r="R98" s="252"/>
      <c r="S98" s="551">
        <f>Q98/$Q$105</f>
        <v>7.119609438567942E-2</v>
      </c>
      <c r="T98" s="214">
        <f t="shared" si="16"/>
        <v>11200</v>
      </c>
      <c r="U98" s="196">
        <f t="shared" si="15"/>
        <v>11200</v>
      </c>
      <c r="V98" s="215"/>
      <c r="Y98" s="198"/>
      <c r="Z98" s="328"/>
      <c r="AA98" s="217">
        <f>T98</f>
        <v>11200</v>
      </c>
      <c r="AB98" s="326"/>
      <c r="AC98" s="215">
        <f>T98</f>
        <v>11200</v>
      </c>
      <c r="AD98" s="198"/>
    </row>
    <row r="99" spans="1:30" x14ac:dyDescent="0.35">
      <c r="A99" s="203" t="s">
        <v>662</v>
      </c>
      <c r="B99" s="203" t="s">
        <v>83</v>
      </c>
      <c r="C99" s="203" t="s">
        <v>568</v>
      </c>
      <c r="D99" s="203" t="s">
        <v>54</v>
      </c>
      <c r="E99" s="203" t="s">
        <v>571</v>
      </c>
      <c r="F99" s="204" t="s">
        <v>663</v>
      </c>
      <c r="G99" s="203">
        <v>8</v>
      </c>
      <c r="H99" s="203" t="s">
        <v>51</v>
      </c>
      <c r="I99" s="2291">
        <v>8</v>
      </c>
      <c r="J99" s="2292"/>
      <c r="K99" s="225"/>
      <c r="L99" s="226"/>
      <c r="M99" s="209">
        <v>1</v>
      </c>
      <c r="N99" s="212">
        <v>1500</v>
      </c>
      <c r="O99" s="219">
        <v>0.2</v>
      </c>
      <c r="P99" s="212">
        <f t="shared" si="17"/>
        <v>1200</v>
      </c>
      <c r="Q99" s="212">
        <f t="shared" si="14"/>
        <v>9600</v>
      </c>
      <c r="R99" s="252" t="e">
        <f>(Q99+#REF!)/E73*1000</f>
        <v>#REF!</v>
      </c>
      <c r="S99" s="551">
        <f t="shared" ref="S99:S100" si="18">Q99/$Q$105</f>
        <v>0.24410089503661514</v>
      </c>
      <c r="T99" s="214">
        <f t="shared" si="16"/>
        <v>38400</v>
      </c>
      <c r="U99" s="196">
        <f t="shared" si="15"/>
        <v>38400</v>
      </c>
      <c r="W99" s="215"/>
      <c r="Y99" s="198"/>
      <c r="Z99" s="329">
        <f>T99</f>
        <v>38400</v>
      </c>
      <c r="AA99" s="217"/>
      <c r="AB99" s="326"/>
      <c r="AC99" s="215">
        <f>T99</f>
        <v>38400</v>
      </c>
      <c r="AD99" s="198"/>
    </row>
    <row r="100" spans="1:30" x14ac:dyDescent="0.35">
      <c r="A100" s="203" t="s">
        <v>662</v>
      </c>
      <c r="B100" s="203" t="s">
        <v>83</v>
      </c>
      <c r="C100" s="203" t="s">
        <v>568</v>
      </c>
      <c r="D100" s="203" t="s">
        <v>54</v>
      </c>
      <c r="E100" s="203" t="s">
        <v>571</v>
      </c>
      <c r="F100" s="204" t="s">
        <v>664</v>
      </c>
      <c r="G100" s="203">
        <v>8</v>
      </c>
      <c r="H100" s="203" t="s">
        <v>51</v>
      </c>
      <c r="I100" s="521"/>
      <c r="J100" s="1"/>
      <c r="K100" s="2292">
        <v>8</v>
      </c>
      <c r="L100" s="2293"/>
      <c r="M100" s="209">
        <v>1</v>
      </c>
      <c r="N100" s="212">
        <v>1500</v>
      </c>
      <c r="O100" s="219">
        <v>0.2</v>
      </c>
      <c r="P100" s="212">
        <f t="shared" si="17"/>
        <v>1200</v>
      </c>
      <c r="Q100" s="212">
        <f t="shared" si="14"/>
        <v>9600</v>
      </c>
      <c r="R100" s="252" t="e">
        <f>(Q100+#REF!)/E75*1000</f>
        <v>#REF!</v>
      </c>
      <c r="S100" s="551">
        <f t="shared" si="18"/>
        <v>0.24410089503661514</v>
      </c>
      <c r="T100" s="214">
        <f t="shared" si="16"/>
        <v>38400</v>
      </c>
      <c r="U100" s="196">
        <f t="shared" si="15"/>
        <v>38400</v>
      </c>
      <c r="W100" s="215"/>
      <c r="Y100" s="198"/>
      <c r="Z100" s="329">
        <f>T100</f>
        <v>38400</v>
      </c>
      <c r="AA100" s="217"/>
      <c r="AB100" s="326"/>
      <c r="AC100" s="215">
        <f>T100</f>
        <v>38400</v>
      </c>
      <c r="AD100" s="198"/>
    </row>
    <row r="101" spans="1:30" x14ac:dyDescent="0.35">
      <c r="A101" s="203"/>
      <c r="B101" s="203"/>
      <c r="C101" s="203"/>
      <c r="D101" s="203"/>
      <c r="E101" s="203"/>
      <c r="F101" s="204"/>
      <c r="G101" s="203"/>
      <c r="H101" s="203"/>
      <c r="I101" s="521"/>
      <c r="J101" s="1"/>
      <c r="K101" s="1"/>
      <c r="L101" s="209"/>
      <c r="M101" s="209"/>
      <c r="N101" s="520"/>
      <c r="O101" s="211"/>
      <c r="P101" s="523"/>
      <c r="Q101" s="520"/>
      <c r="R101" s="9"/>
      <c r="S101" s="553"/>
      <c r="T101" s="525"/>
      <c r="U101" s="612"/>
      <c r="Y101" s="198"/>
      <c r="Z101" s="328"/>
      <c r="AA101" s="217"/>
      <c r="AB101" s="326"/>
      <c r="AD101" s="198"/>
    </row>
    <row r="102" spans="1:30" x14ac:dyDescent="0.35">
      <c r="A102" s="236" t="s">
        <v>665</v>
      </c>
      <c r="B102" s="236" t="s">
        <v>579</v>
      </c>
      <c r="C102" s="236"/>
      <c r="D102" s="236"/>
      <c r="E102" s="236"/>
      <c r="F102" s="237"/>
      <c r="G102" s="236"/>
      <c r="H102" s="236"/>
      <c r="I102" s="2303"/>
      <c r="J102" s="2304"/>
      <c r="K102" s="2304"/>
      <c r="L102" s="2304"/>
      <c r="M102" s="236"/>
      <c r="N102" s="240"/>
      <c r="O102" s="241"/>
      <c r="P102" s="232"/>
      <c r="Q102" s="212"/>
      <c r="R102" s="334"/>
      <c r="S102" s="242"/>
      <c r="T102" s="214">
        <f t="shared" ref="T102" si="19">Q102*2</f>
        <v>0</v>
      </c>
      <c r="U102" s="196"/>
      <c r="X102" s="215">
        <f>T102</f>
        <v>0</v>
      </c>
      <c r="Y102" s="198"/>
      <c r="Z102" s="326"/>
      <c r="AA102" s="217"/>
      <c r="AB102" s="326"/>
      <c r="AD102" s="198"/>
    </row>
    <row r="103" spans="1:30" x14ac:dyDescent="0.35">
      <c r="A103" s="154" t="s">
        <v>666</v>
      </c>
      <c r="B103" s="154" t="s">
        <v>580</v>
      </c>
      <c r="C103" s="154"/>
      <c r="D103" s="154" t="s">
        <v>581</v>
      </c>
      <c r="E103" s="154"/>
      <c r="F103" s="526"/>
      <c r="G103" s="154"/>
      <c r="H103" s="154"/>
      <c r="I103" s="300"/>
      <c r="J103" s="300"/>
      <c r="K103" s="300"/>
      <c r="L103" s="300"/>
      <c r="M103" s="154"/>
      <c r="N103" s="303"/>
      <c r="O103" s="155"/>
      <c r="P103" s="336"/>
      <c r="Q103" s="303">
        <v>3600</v>
      </c>
      <c r="R103" s="527"/>
      <c r="S103" s="337">
        <f>Q103/Q105</f>
        <v>9.1537835638730677E-2</v>
      </c>
      <c r="T103" s="214">
        <f>Q103*4</f>
        <v>14400</v>
      </c>
      <c r="U103" s="196"/>
      <c r="Y103" s="217">
        <f>T103</f>
        <v>14400</v>
      </c>
      <c r="Z103" s="326"/>
      <c r="AA103" s="198"/>
      <c r="AB103" s="326"/>
      <c r="AD103" s="198"/>
    </row>
    <row r="104" spans="1:30" ht="15" thickBot="1" x14ac:dyDescent="0.4">
      <c r="I104" s="161">
        <f>I105/M105</f>
        <v>0.6</v>
      </c>
      <c r="J104" s="161"/>
      <c r="K104" s="161">
        <f>K105/M105</f>
        <v>0.4</v>
      </c>
      <c r="T104" s="195"/>
      <c r="U104" s="196"/>
      <c r="Y104" s="198"/>
      <c r="Z104" s="326"/>
      <c r="AA104" s="198"/>
      <c r="AB104" s="613"/>
      <c r="AC104" s="291"/>
      <c r="AD104" s="614"/>
    </row>
    <row r="105" spans="1:30" x14ac:dyDescent="0.35">
      <c r="A105" s="372" t="s">
        <v>582</v>
      </c>
      <c r="B105" s="373"/>
      <c r="C105" s="373"/>
      <c r="D105" s="373"/>
      <c r="E105" s="373"/>
      <c r="F105" s="374"/>
      <c r="G105" s="373"/>
      <c r="H105" s="373"/>
      <c r="I105" s="373">
        <f>I99+I98+I97+I96</f>
        <v>12</v>
      </c>
      <c r="J105" s="373"/>
      <c r="K105" s="373">
        <f>K100</f>
        <v>8</v>
      </c>
      <c r="L105" s="373"/>
      <c r="M105" s="373">
        <f>SUM(I105:L105)</f>
        <v>20</v>
      </c>
      <c r="N105" s="375"/>
      <c r="O105" s="376"/>
      <c r="P105" s="375"/>
      <c r="Q105" s="377">
        <f>SUM(Q96:Q104)</f>
        <v>39328</v>
      </c>
      <c r="R105" s="377"/>
      <c r="S105" s="378">
        <f>SUM(S96:S103)</f>
        <v>0.99999999999999989</v>
      </c>
      <c r="T105" s="630">
        <f>SUM(T96:T104)</f>
        <v>157312</v>
      </c>
      <c r="U105" s="631">
        <f t="shared" ref="U105:AA105" si="20">SUM(U96:U103)</f>
        <v>142912</v>
      </c>
      <c r="V105" s="632">
        <f t="shared" si="20"/>
        <v>0</v>
      </c>
      <c r="W105" s="632">
        <f t="shared" si="20"/>
        <v>0</v>
      </c>
      <c r="X105" s="632">
        <f t="shared" si="20"/>
        <v>0</v>
      </c>
      <c r="Y105" s="633">
        <f t="shared" si="20"/>
        <v>14400</v>
      </c>
      <c r="Z105" s="634">
        <f>SUM(Z96:Z103)</f>
        <v>76800</v>
      </c>
      <c r="AA105" s="633">
        <f t="shared" si="20"/>
        <v>66112</v>
      </c>
      <c r="AB105" s="635">
        <f>SUM(AB96:AB104)</f>
        <v>54911.999999999993</v>
      </c>
      <c r="AC105" s="636">
        <f>SUM(AC96:AC104)</f>
        <v>88000</v>
      </c>
      <c r="AD105" s="637"/>
    </row>
    <row r="106" spans="1:30" ht="15" thickBot="1" x14ac:dyDescent="0.4">
      <c r="A106" s="388" t="s">
        <v>583</v>
      </c>
      <c r="B106" s="389"/>
      <c r="C106" s="389"/>
      <c r="D106" s="389"/>
      <c r="E106" s="389"/>
      <c r="F106" s="390"/>
      <c r="G106" s="389"/>
      <c r="H106" s="389"/>
      <c r="I106" s="389">
        <f>I99+I98+I97+I96</f>
        <v>12</v>
      </c>
      <c r="J106" s="389">
        <f>I99+I98+I97+I96</f>
        <v>12</v>
      </c>
      <c r="K106" s="389">
        <f>K100+I98+I97+I96</f>
        <v>12</v>
      </c>
      <c r="L106" s="389">
        <f>K100+I98+I97+I96</f>
        <v>12</v>
      </c>
      <c r="M106" s="389">
        <f>SUM(I106:L106)</f>
        <v>48</v>
      </c>
      <c r="N106" s="391"/>
      <c r="O106" s="392"/>
      <c r="P106" s="391"/>
      <c r="Q106" s="391"/>
      <c r="R106" s="391"/>
      <c r="S106" s="393"/>
      <c r="T106" s="394"/>
      <c r="U106" s="395">
        <f>U105/T105</f>
        <v>0.90846216436126936</v>
      </c>
      <c r="V106" s="396">
        <f>V105/T105</f>
        <v>0</v>
      </c>
      <c r="W106" s="396">
        <f>W105/T105</f>
        <v>0</v>
      </c>
      <c r="X106" s="396">
        <f>X105/T105</f>
        <v>0</v>
      </c>
      <c r="Y106" s="398">
        <f>Y105/T105</f>
        <v>9.1537835638730677E-2</v>
      </c>
      <c r="Z106" s="397">
        <f>Z105/T105</f>
        <v>0.48820179007323028</v>
      </c>
      <c r="AA106" s="398">
        <f>AA105/T105</f>
        <v>0.42026037428803903</v>
      </c>
      <c r="AB106" s="638"/>
      <c r="AC106" s="571"/>
      <c r="AD106" s="402"/>
    </row>
    <row r="107" spans="1:30" ht="15" thickBot="1" x14ac:dyDescent="0.4">
      <c r="A107" s="289" t="s">
        <v>584</v>
      </c>
      <c r="B107" s="239"/>
      <c r="C107" s="239"/>
      <c r="D107" s="239"/>
      <c r="E107" s="239"/>
      <c r="F107" s="290"/>
      <c r="G107" s="239"/>
      <c r="H107" s="239"/>
      <c r="I107" s="2237">
        <f>I106/M106</f>
        <v>0.25</v>
      </c>
      <c r="J107" s="291"/>
      <c r="K107" s="291"/>
      <c r="L107" s="291"/>
      <c r="M107" s="239"/>
      <c r="N107" s="292"/>
      <c r="O107" s="242"/>
      <c r="P107" s="292"/>
      <c r="Q107" s="240">
        <f>U105/4</f>
        <v>35728</v>
      </c>
      <c r="R107" s="334"/>
      <c r="S107" s="293">
        <f>Q107/Q112</f>
        <v>0.90846216436126936</v>
      </c>
      <c r="Y107" s="294"/>
      <c r="Z107" s="403">
        <f>I99+K100+I98+I96</f>
        <v>18</v>
      </c>
      <c r="AA107" s="404">
        <f>I97</f>
        <v>2</v>
      </c>
    </row>
    <row r="108" spans="1:30" ht="15" thickBot="1" x14ac:dyDescent="0.4">
      <c r="A108" s="297" t="s">
        <v>38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01"/>
      <c r="Q108" s="303">
        <f>V105/4</f>
        <v>0</v>
      </c>
      <c r="R108" s="336"/>
      <c r="S108" s="302">
        <f>Q108/Q112</f>
        <v>0</v>
      </c>
      <c r="T108" s="572">
        <f>Q105/M105</f>
        <v>1966.4</v>
      </c>
      <c r="U108" s="573" t="s">
        <v>586</v>
      </c>
      <c r="Z108" s="241">
        <f>Z107/M105</f>
        <v>0.9</v>
      </c>
      <c r="AA108" s="293">
        <f>AA107/M105</f>
        <v>0.1</v>
      </c>
    </row>
    <row r="109" spans="1:30" ht="15" thickBot="1" x14ac:dyDescent="0.4">
      <c r="A109" s="297" t="s">
        <v>587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01"/>
      <c r="Q109" s="303">
        <f>W105/4</f>
        <v>0</v>
      </c>
      <c r="R109" s="336"/>
      <c r="S109" s="308">
        <f>Q109/Q112</f>
        <v>0</v>
      </c>
      <c r="V109" s="309"/>
      <c r="X109" s="145"/>
      <c r="Z109" s="2305" t="s">
        <v>588</v>
      </c>
      <c r="AA109" s="2305"/>
    </row>
    <row r="110" spans="1:30" x14ac:dyDescent="0.35">
      <c r="A110" s="297" t="s">
        <v>580</v>
      </c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303">
        <f>Y105/4</f>
        <v>3600</v>
      </c>
      <c r="R110" s="336"/>
      <c r="S110" s="308">
        <f>Q110/Q112</f>
        <v>9.1537835638730677E-2</v>
      </c>
      <c r="V110" s="309"/>
    </row>
    <row r="111" spans="1:30" x14ac:dyDescent="0.35">
      <c r="A111" s="297" t="s">
        <v>579</v>
      </c>
      <c r="B111" s="298"/>
      <c r="C111" s="298"/>
      <c r="D111" s="298"/>
      <c r="E111" s="298"/>
      <c r="F111" s="299"/>
      <c r="G111" s="298"/>
      <c r="H111" s="298"/>
      <c r="I111" s="300"/>
      <c r="J111" s="300"/>
      <c r="K111" s="300"/>
      <c r="L111" s="300"/>
      <c r="M111" s="298"/>
      <c r="N111" s="301"/>
      <c r="O111" s="302"/>
      <c r="P111" s="301"/>
      <c r="Q111" s="303">
        <f>X105/4</f>
        <v>0</v>
      </c>
      <c r="R111" s="336"/>
      <c r="S111" s="308">
        <f>Q111/Q112</f>
        <v>0</v>
      </c>
    </row>
    <row r="112" spans="1:30" x14ac:dyDescent="0.35">
      <c r="A112" s="297"/>
      <c r="B112" s="298"/>
      <c r="C112" s="298"/>
      <c r="D112" s="298"/>
      <c r="E112" s="298"/>
      <c r="F112" s="299"/>
      <c r="G112" s="298"/>
      <c r="H112" s="298"/>
      <c r="I112" s="300"/>
      <c r="J112" s="300"/>
      <c r="K112" s="300"/>
      <c r="L112" s="300"/>
      <c r="M112" s="298"/>
      <c r="N112" s="301"/>
      <c r="O112" s="302"/>
      <c r="P112" s="301"/>
      <c r="Q112" s="310">
        <f>SUM(Q107:Q111)</f>
        <v>39328</v>
      </c>
      <c r="R112" s="537"/>
      <c r="S112" s="308">
        <f>SUM(S107:S111)</f>
        <v>1</v>
      </c>
    </row>
    <row r="113" spans="1:30" x14ac:dyDescent="0.35">
      <c r="A113" s="512"/>
      <c r="B113" s="574"/>
      <c r="C113" s="574"/>
      <c r="D113" s="574"/>
      <c r="E113" s="574"/>
      <c r="F113" s="575"/>
      <c r="G113" s="574"/>
      <c r="H113" s="574"/>
      <c r="I113" s="512"/>
      <c r="J113" s="512"/>
      <c r="K113" s="512"/>
      <c r="L113" s="512"/>
      <c r="M113" s="574"/>
      <c r="N113" s="576"/>
      <c r="O113" s="577"/>
      <c r="P113" s="576"/>
      <c r="Q113" s="578"/>
      <c r="R113" s="578"/>
      <c r="S113" s="577"/>
      <c r="T113" s="5"/>
      <c r="U113" s="7"/>
    </row>
    <row r="114" spans="1:30" x14ac:dyDescent="0.35">
      <c r="A114" s="234"/>
      <c r="N114" s="5"/>
      <c r="O114" s="6"/>
      <c r="P114" s="5"/>
      <c r="Q114" s="7"/>
      <c r="R114" s="7"/>
      <c r="S114" s="8"/>
      <c r="T114" s="5"/>
    </row>
    <row r="115" spans="1:30" x14ac:dyDescent="0.35">
      <c r="A115" s="234"/>
      <c r="N115" s="5"/>
      <c r="O115" s="6"/>
      <c r="P115" s="5"/>
      <c r="Q115" s="7"/>
      <c r="R115" s="7"/>
      <c r="S115" s="8"/>
      <c r="T115" s="5"/>
    </row>
    <row r="116" spans="1:30" x14ac:dyDescent="0.35">
      <c r="A116" s="234"/>
      <c r="N116" s="5"/>
      <c r="O116" s="6"/>
      <c r="P116" s="5"/>
      <c r="Q116" s="7"/>
      <c r="R116" s="7"/>
      <c r="S116" s="8"/>
      <c r="T116" s="5"/>
    </row>
    <row r="117" spans="1:30" x14ac:dyDescent="0.35">
      <c r="A117" s="234"/>
      <c r="N117" s="5"/>
      <c r="O117" s="6"/>
      <c r="P117" s="5"/>
      <c r="Q117" s="7"/>
      <c r="R117" s="7"/>
      <c r="S117" s="8"/>
      <c r="T117" s="5"/>
    </row>
    <row r="118" spans="1:30" ht="18.5" x14ac:dyDescent="0.45">
      <c r="A118" s="164" t="s">
        <v>605</v>
      </c>
      <c r="N118" s="5"/>
      <c r="O118" s="6"/>
      <c r="P118" s="5"/>
      <c r="Q118" s="7"/>
      <c r="R118" s="7"/>
      <c r="S118" s="8"/>
      <c r="T118" s="5"/>
    </row>
    <row r="119" spans="1:30" x14ac:dyDescent="0.35">
      <c r="A119" s="234"/>
      <c r="N119" s="5"/>
      <c r="O119" s="6"/>
      <c r="P119" s="5"/>
      <c r="Q119" s="7"/>
      <c r="R119" s="7"/>
      <c r="S119" s="6"/>
      <c r="T119" s="5"/>
    </row>
    <row r="120" spans="1:30" s="500" customFormat="1" ht="22" customHeight="1" thickBot="1" x14ac:dyDescent="0.4">
      <c r="A120" s="2389" t="s">
        <v>531</v>
      </c>
      <c r="B120" s="2390"/>
      <c r="C120" s="2390"/>
      <c r="D120" s="2390"/>
      <c r="E120" s="2390"/>
      <c r="F120" s="2390"/>
      <c r="G120" s="2390"/>
      <c r="H120" s="2390"/>
      <c r="I120" s="2390"/>
      <c r="J120" s="2390"/>
      <c r="K120" s="2390"/>
      <c r="L120" s="2390"/>
      <c r="M120" s="2390"/>
      <c r="N120" s="2390"/>
      <c r="O120" s="2390"/>
      <c r="P120" s="2390"/>
      <c r="Q120" s="2390"/>
      <c r="R120" s="2390"/>
      <c r="S120" s="2391"/>
      <c r="T120" s="2392" t="s">
        <v>635</v>
      </c>
      <c r="U120" s="2393"/>
      <c r="V120" s="2393"/>
      <c r="W120" s="2393"/>
      <c r="X120" s="2393"/>
      <c r="Y120" s="2393"/>
      <c r="Z120" s="2393"/>
      <c r="AA120" s="2393"/>
      <c r="AB120" s="2393"/>
      <c r="AC120" s="2393"/>
      <c r="AD120" s="2394"/>
    </row>
    <row r="121" spans="1:30" ht="16" x14ac:dyDescent="0.4">
      <c r="A121" s="2353" t="s">
        <v>533</v>
      </c>
      <c r="B121" s="2344" t="s">
        <v>534</v>
      </c>
      <c r="C121" s="2344" t="s">
        <v>535</v>
      </c>
      <c r="D121" s="2344" t="s">
        <v>606</v>
      </c>
      <c r="E121" s="2344" t="s">
        <v>607</v>
      </c>
      <c r="F121" s="2355" t="s">
        <v>538</v>
      </c>
      <c r="G121" s="2344" t="s">
        <v>608</v>
      </c>
      <c r="H121" s="2344" t="s">
        <v>540</v>
      </c>
      <c r="I121" s="2346" t="s">
        <v>541</v>
      </c>
      <c r="J121" s="2346"/>
      <c r="K121" s="2346"/>
      <c r="L121" s="2346"/>
      <c r="M121" s="351" t="s">
        <v>542</v>
      </c>
      <c r="N121" s="352" t="s">
        <v>609</v>
      </c>
      <c r="O121" s="353" t="s">
        <v>544</v>
      </c>
      <c r="P121" s="352" t="s">
        <v>609</v>
      </c>
      <c r="Q121" s="352" t="s">
        <v>610</v>
      </c>
      <c r="R121" s="559" t="s">
        <v>636</v>
      </c>
      <c r="S121" s="2414" t="s">
        <v>546</v>
      </c>
      <c r="T121" s="628" t="s">
        <v>547</v>
      </c>
      <c r="U121" s="2416" t="s">
        <v>548</v>
      </c>
      <c r="V121" s="2417"/>
      <c r="W121" s="2417"/>
      <c r="X121" s="2417"/>
      <c r="Y121" s="2418"/>
      <c r="Z121" s="2409" t="s">
        <v>549</v>
      </c>
      <c r="AA121" s="2410"/>
      <c r="AB121" s="2408" t="s">
        <v>550</v>
      </c>
      <c r="AC121" s="2409"/>
      <c r="AD121" s="2410"/>
    </row>
    <row r="122" spans="1:30" ht="16.5" thickBot="1" x14ac:dyDescent="0.45">
      <c r="A122" s="2354"/>
      <c r="B122" s="2345"/>
      <c r="C122" s="2345"/>
      <c r="D122" s="2345"/>
      <c r="E122" s="2345"/>
      <c r="F122" s="2356"/>
      <c r="G122" s="2345"/>
      <c r="H122" s="2345"/>
      <c r="I122" s="356" t="s">
        <v>551</v>
      </c>
      <c r="J122" s="356" t="s">
        <v>552</v>
      </c>
      <c r="K122" s="356" t="s">
        <v>553</v>
      </c>
      <c r="L122" s="356" t="s">
        <v>554</v>
      </c>
      <c r="M122" s="357" t="s">
        <v>555</v>
      </c>
      <c r="N122" s="358" t="s">
        <v>556</v>
      </c>
      <c r="O122" s="359" t="s">
        <v>557</v>
      </c>
      <c r="P122" s="358" t="s">
        <v>558</v>
      </c>
      <c r="Q122" s="358" t="s">
        <v>611</v>
      </c>
      <c r="R122" s="358"/>
      <c r="S122" s="2415"/>
      <c r="T122" s="629" t="s">
        <v>559</v>
      </c>
      <c r="U122" s="2419"/>
      <c r="V122" s="2420"/>
      <c r="W122" s="2420"/>
      <c r="X122" s="2420"/>
      <c r="Y122" s="2421"/>
      <c r="Z122" s="2412"/>
      <c r="AA122" s="2413"/>
      <c r="AB122" s="2411"/>
      <c r="AC122" s="2412"/>
      <c r="AD122" s="2413"/>
    </row>
    <row r="123" spans="1:30" s="184" customFormat="1" ht="18.5" x14ac:dyDescent="0.45">
      <c r="A123" s="2422" t="s">
        <v>612</v>
      </c>
      <c r="B123" s="2423"/>
      <c r="C123" s="2423"/>
      <c r="D123" s="2423"/>
      <c r="E123" s="2423"/>
      <c r="F123" s="2423"/>
      <c r="G123" s="2423"/>
      <c r="H123" s="2423"/>
      <c r="I123" s="2423"/>
      <c r="J123" s="2423"/>
      <c r="K123" s="2423"/>
      <c r="L123" s="2423"/>
      <c r="M123" s="2423"/>
      <c r="N123" s="2423"/>
      <c r="O123" s="2423"/>
      <c r="P123" s="2423"/>
      <c r="Q123" s="2423"/>
      <c r="R123" s="2423"/>
      <c r="S123" s="2423"/>
      <c r="T123" s="606"/>
      <c r="U123" s="607" t="s">
        <v>561</v>
      </c>
      <c r="V123" s="608" t="s">
        <v>38</v>
      </c>
      <c r="W123" s="608" t="s">
        <v>562</v>
      </c>
      <c r="X123" s="608" t="s">
        <v>563</v>
      </c>
      <c r="Y123" s="609" t="s">
        <v>564</v>
      </c>
      <c r="Z123" s="610" t="s">
        <v>565</v>
      </c>
      <c r="AA123" s="609" t="s">
        <v>566</v>
      </c>
      <c r="AB123" s="610" t="s">
        <v>46</v>
      </c>
      <c r="AC123" s="608" t="s">
        <v>81</v>
      </c>
      <c r="AD123" s="611"/>
    </row>
    <row r="124" spans="1:30" x14ac:dyDescent="0.35">
      <c r="A124" s="200"/>
      <c r="B124" s="509"/>
      <c r="C124" s="509"/>
      <c r="D124" s="509"/>
      <c r="E124" s="509"/>
      <c r="F124" s="510"/>
      <c r="G124" s="509"/>
      <c r="H124" s="509"/>
      <c r="I124" s="512"/>
      <c r="J124" s="512"/>
      <c r="K124" s="512"/>
      <c r="L124" s="512"/>
      <c r="M124" s="509"/>
      <c r="N124" s="515"/>
      <c r="O124" s="516"/>
      <c r="P124" s="515"/>
      <c r="Q124" s="515"/>
      <c r="R124" s="517"/>
      <c r="S124" s="579"/>
      <c r="T124" s="195"/>
      <c r="U124" s="196"/>
      <c r="Y124" s="198"/>
      <c r="Z124" s="326"/>
      <c r="AA124" s="198"/>
      <c r="AB124" s="326"/>
      <c r="AD124" s="198"/>
    </row>
    <row r="125" spans="1:30" x14ac:dyDescent="0.35">
      <c r="A125" s="203" t="s">
        <v>662</v>
      </c>
      <c r="B125" s="203" t="s">
        <v>82</v>
      </c>
      <c r="C125" s="203" t="s">
        <v>568</v>
      </c>
      <c r="D125" s="203" t="s">
        <v>48</v>
      </c>
      <c r="E125" s="203" t="s">
        <v>569</v>
      </c>
      <c r="F125" s="204" t="s">
        <v>639</v>
      </c>
      <c r="G125" s="203">
        <v>1</v>
      </c>
      <c r="H125" s="203" t="s">
        <v>51</v>
      </c>
      <c r="I125" s="2282">
        <v>1</v>
      </c>
      <c r="J125" s="2283"/>
      <c r="K125" s="2283"/>
      <c r="L125" s="2284"/>
      <c r="M125" s="209">
        <v>1</v>
      </c>
      <c r="N125" s="212">
        <v>7800</v>
      </c>
      <c r="O125" s="219">
        <v>0.34</v>
      </c>
      <c r="P125" s="212">
        <f>N125*(1-O125)</f>
        <v>5147.9999999999991</v>
      </c>
      <c r="Q125" s="212">
        <f t="shared" ref="Q125:Q130" si="21">P125*M125*G125</f>
        <v>5147.9999999999991</v>
      </c>
      <c r="R125" s="252" t="e">
        <f>(Q125+Q128+#REF!+#REF!)/E102*1000</f>
        <v>#REF!</v>
      </c>
      <c r="S125" s="213">
        <f>Q125/$Q$137</f>
        <v>0.12535307295217685</v>
      </c>
      <c r="T125" s="214">
        <f t="shared" ref="T125:T130" si="22">Q125</f>
        <v>5147.9999999999991</v>
      </c>
      <c r="U125" s="196">
        <f t="shared" ref="U125" si="23">T125</f>
        <v>5147.9999999999991</v>
      </c>
      <c r="V125" s="215"/>
      <c r="Y125" s="198"/>
      <c r="Z125" s="328"/>
      <c r="AA125" s="217">
        <f>T125</f>
        <v>5147.9999999999991</v>
      </c>
      <c r="AB125" s="328">
        <f>T125</f>
        <v>5147.9999999999991</v>
      </c>
      <c r="AD125" s="198"/>
    </row>
    <row r="126" spans="1:30" x14ac:dyDescent="0.35">
      <c r="A126" s="203" t="s">
        <v>662</v>
      </c>
      <c r="B126" s="203" t="s">
        <v>82</v>
      </c>
      <c r="C126" s="203" t="s">
        <v>643</v>
      </c>
      <c r="D126" s="203" t="s">
        <v>77</v>
      </c>
      <c r="E126" s="203" t="s">
        <v>571</v>
      </c>
      <c r="F126" s="204" t="s">
        <v>592</v>
      </c>
      <c r="G126" s="203">
        <v>2</v>
      </c>
      <c r="H126" s="203" t="s">
        <v>51</v>
      </c>
      <c r="I126" s="2291">
        <v>2</v>
      </c>
      <c r="J126" s="2292"/>
      <c r="K126" s="2292"/>
      <c r="L126" s="2293"/>
      <c r="M126" s="209">
        <v>1</v>
      </c>
      <c r="N126" s="212">
        <v>1550</v>
      </c>
      <c r="O126" s="219">
        <v>0.2</v>
      </c>
      <c r="P126" s="212">
        <f>N126*(1-O126)</f>
        <v>1240</v>
      </c>
      <c r="Q126" s="212">
        <f t="shared" si="21"/>
        <v>2480</v>
      </c>
      <c r="R126" s="252" t="e">
        <f>(Q126+Q129+#REF!+#REF!)/E103*1000</f>
        <v>#REF!</v>
      </c>
      <c r="S126" s="224">
        <f t="shared" ref="S126:S127" si="24">Q126/$Q$137</f>
        <v>6.0387649751631439E-2</v>
      </c>
      <c r="T126" s="214">
        <f t="shared" si="22"/>
        <v>2480</v>
      </c>
      <c r="U126" s="196"/>
      <c r="V126" s="215"/>
      <c r="W126" s="215">
        <f>T126</f>
        <v>2480</v>
      </c>
      <c r="Y126" s="198"/>
      <c r="Z126" s="328"/>
      <c r="AA126" s="217"/>
      <c r="AB126" s="328">
        <f>T126</f>
        <v>2480</v>
      </c>
      <c r="AD126" s="198"/>
    </row>
    <row r="127" spans="1:30" x14ac:dyDescent="0.35">
      <c r="A127" s="203" t="s">
        <v>662</v>
      </c>
      <c r="B127" s="203" t="s">
        <v>82</v>
      </c>
      <c r="C127" s="203"/>
      <c r="D127" s="203" t="s">
        <v>84</v>
      </c>
      <c r="E127" s="203" t="s">
        <v>571</v>
      </c>
      <c r="F127" s="204" t="s">
        <v>574</v>
      </c>
      <c r="G127" s="203">
        <v>2</v>
      </c>
      <c r="H127" s="203" t="s">
        <v>85</v>
      </c>
      <c r="I127" s="221">
        <v>2</v>
      </c>
      <c r="J127" s="225"/>
      <c r="K127" s="222">
        <v>2</v>
      </c>
      <c r="L127" s="226"/>
      <c r="M127" s="209">
        <v>2</v>
      </c>
      <c r="N127" s="212">
        <v>2450</v>
      </c>
      <c r="O127" s="219">
        <v>0.2</v>
      </c>
      <c r="P127" s="212">
        <f>N127*(1-O127)</f>
        <v>1960</v>
      </c>
      <c r="Q127" s="212">
        <f t="shared" si="21"/>
        <v>7840</v>
      </c>
      <c r="R127" s="252" t="e">
        <f>(Q127+Q130+#REF!+#REF!)/E104*1000</f>
        <v>#REF!</v>
      </c>
      <c r="S127" s="224">
        <f t="shared" si="24"/>
        <v>0.19090289276322198</v>
      </c>
      <c r="T127" s="214">
        <f t="shared" si="22"/>
        <v>7840</v>
      </c>
      <c r="U127" s="196"/>
      <c r="V127" s="215"/>
      <c r="W127" s="215">
        <f>T127</f>
        <v>7840</v>
      </c>
      <c r="Y127" s="198"/>
      <c r="Z127" s="328"/>
      <c r="AA127" s="217"/>
      <c r="AB127" s="328">
        <f>T127</f>
        <v>7840</v>
      </c>
      <c r="AD127" s="198"/>
    </row>
    <row r="128" spans="1:30" x14ac:dyDescent="0.35">
      <c r="A128" s="203" t="s">
        <v>662</v>
      </c>
      <c r="B128" s="203" t="s">
        <v>83</v>
      </c>
      <c r="C128" s="203" t="s">
        <v>568</v>
      </c>
      <c r="D128" s="203" t="s">
        <v>53</v>
      </c>
      <c r="E128" s="203" t="s">
        <v>571</v>
      </c>
      <c r="F128" s="204" t="s">
        <v>639</v>
      </c>
      <c r="G128" s="203">
        <v>1</v>
      </c>
      <c r="H128" s="203" t="s">
        <v>51</v>
      </c>
      <c r="I128" s="2282">
        <v>1</v>
      </c>
      <c r="J128" s="2283"/>
      <c r="K128" s="2283"/>
      <c r="L128" s="2284"/>
      <c r="M128" s="209">
        <v>1</v>
      </c>
      <c r="N128" s="212">
        <v>3500</v>
      </c>
      <c r="O128" s="219">
        <v>0.2</v>
      </c>
      <c r="P128" s="212">
        <f t="shared" ref="P128:P130" si="25">N128*(1-O128)</f>
        <v>2800</v>
      </c>
      <c r="Q128" s="212">
        <f t="shared" si="21"/>
        <v>2800</v>
      </c>
      <c r="R128" s="252"/>
      <c r="S128" s="551">
        <f>Q128/$Q$137</f>
        <v>6.8179604558293555E-2</v>
      </c>
      <c r="T128" s="214">
        <f t="shared" si="22"/>
        <v>2800</v>
      </c>
      <c r="U128" s="196">
        <f t="shared" ref="U128:U130" si="26">T128</f>
        <v>2800</v>
      </c>
      <c r="V128" s="215"/>
      <c r="Y128" s="198"/>
      <c r="Z128" s="328"/>
      <c r="AA128" s="217">
        <f>T128</f>
        <v>2800</v>
      </c>
      <c r="AB128" s="326"/>
      <c r="AC128" s="215">
        <f>T128</f>
        <v>2800</v>
      </c>
      <c r="AD128" s="198"/>
    </row>
    <row r="129" spans="1:30" x14ac:dyDescent="0.35">
      <c r="A129" s="203" t="s">
        <v>662</v>
      </c>
      <c r="B129" s="203" t="s">
        <v>83</v>
      </c>
      <c r="C129" s="203" t="s">
        <v>568</v>
      </c>
      <c r="D129" s="203" t="s">
        <v>54</v>
      </c>
      <c r="E129" s="203" t="s">
        <v>571</v>
      </c>
      <c r="F129" s="204" t="s">
        <v>663</v>
      </c>
      <c r="G129" s="203">
        <v>8</v>
      </c>
      <c r="H129" s="203" t="s">
        <v>51</v>
      </c>
      <c r="I129" s="2291">
        <v>8</v>
      </c>
      <c r="J129" s="2292"/>
      <c r="K129" s="225"/>
      <c r="L129" s="226"/>
      <c r="M129" s="209">
        <v>1</v>
      </c>
      <c r="N129" s="212">
        <v>1500</v>
      </c>
      <c r="O129" s="219">
        <v>0.2</v>
      </c>
      <c r="P129" s="212">
        <f t="shared" si="25"/>
        <v>1200</v>
      </c>
      <c r="Q129" s="212">
        <f t="shared" si="21"/>
        <v>9600</v>
      </c>
      <c r="R129" s="252" t="e">
        <f>(Q129+#REF!)/E102*1000</f>
        <v>#REF!</v>
      </c>
      <c r="S129" s="551">
        <f t="shared" ref="S129:S130" si="27">Q129/$Q$137</f>
        <v>0.23375864419986364</v>
      </c>
      <c r="T129" s="214">
        <f t="shared" si="22"/>
        <v>9600</v>
      </c>
      <c r="U129" s="196">
        <f t="shared" si="26"/>
        <v>9600</v>
      </c>
      <c r="W129" s="215"/>
      <c r="Y129" s="198"/>
      <c r="Z129" s="329">
        <f>T129</f>
        <v>9600</v>
      </c>
      <c r="AA129" s="217"/>
      <c r="AB129" s="326"/>
      <c r="AC129" s="215">
        <f>T129</f>
        <v>9600</v>
      </c>
      <c r="AD129" s="198"/>
    </row>
    <row r="130" spans="1:30" x14ac:dyDescent="0.35">
      <c r="A130" s="203" t="s">
        <v>662</v>
      </c>
      <c r="B130" s="203" t="s">
        <v>83</v>
      </c>
      <c r="C130" s="203" t="s">
        <v>568</v>
      </c>
      <c r="D130" s="203" t="s">
        <v>54</v>
      </c>
      <c r="E130" s="203" t="s">
        <v>571</v>
      </c>
      <c r="F130" s="204" t="s">
        <v>664</v>
      </c>
      <c r="G130" s="203">
        <v>8</v>
      </c>
      <c r="H130" s="203" t="s">
        <v>51</v>
      </c>
      <c r="I130" s="521"/>
      <c r="J130" s="1"/>
      <c r="K130" s="2292">
        <v>8</v>
      </c>
      <c r="L130" s="2293"/>
      <c r="M130" s="209">
        <v>1</v>
      </c>
      <c r="N130" s="212">
        <v>1500</v>
      </c>
      <c r="O130" s="219">
        <v>0.2</v>
      </c>
      <c r="P130" s="212">
        <f t="shared" si="25"/>
        <v>1200</v>
      </c>
      <c r="Q130" s="212">
        <f t="shared" si="21"/>
        <v>9600</v>
      </c>
      <c r="R130" s="252" t="e">
        <f>(Q130+#REF!)/E104*1000</f>
        <v>#REF!</v>
      </c>
      <c r="S130" s="551">
        <f t="shared" si="27"/>
        <v>0.23375864419986364</v>
      </c>
      <c r="T130" s="214">
        <f t="shared" si="22"/>
        <v>9600</v>
      </c>
      <c r="U130" s="196">
        <f t="shared" si="26"/>
        <v>9600</v>
      </c>
      <c r="W130" s="215"/>
      <c r="Y130" s="198"/>
      <c r="Z130" s="329">
        <f>T130</f>
        <v>9600</v>
      </c>
      <c r="AA130" s="217"/>
      <c r="AB130" s="326"/>
      <c r="AC130" s="215">
        <f>T130</f>
        <v>9600</v>
      </c>
      <c r="AD130" s="198"/>
    </row>
    <row r="131" spans="1:30" x14ac:dyDescent="0.35">
      <c r="A131" s="203"/>
      <c r="B131" s="203"/>
      <c r="C131" s="203"/>
      <c r="D131" s="203"/>
      <c r="E131" s="203"/>
      <c r="F131" s="204"/>
      <c r="G131" s="203"/>
      <c r="H131" s="203"/>
      <c r="I131" s="639"/>
      <c r="J131" s="225"/>
      <c r="K131" s="225"/>
      <c r="L131" s="226"/>
      <c r="M131" s="209"/>
      <c r="N131" s="520"/>
      <c r="O131" s="211"/>
      <c r="P131" s="523"/>
      <c r="Q131" s="520"/>
      <c r="R131" s="9"/>
      <c r="S131" s="553"/>
      <c r="T131" s="525"/>
      <c r="U131" s="612"/>
      <c r="Y131" s="198"/>
      <c r="Z131" s="328"/>
      <c r="AA131" s="217"/>
      <c r="AB131" s="326"/>
      <c r="AD131" s="198"/>
    </row>
    <row r="132" spans="1:30" x14ac:dyDescent="0.35">
      <c r="A132" s="203"/>
      <c r="B132" s="203"/>
      <c r="C132" s="203"/>
      <c r="D132" s="203"/>
      <c r="E132" s="203"/>
      <c r="F132" s="204"/>
      <c r="G132" s="203"/>
      <c r="H132" s="203"/>
      <c r="I132" s="639"/>
      <c r="J132" s="225"/>
      <c r="K132" s="225"/>
      <c r="L132" s="226"/>
      <c r="M132" s="209"/>
      <c r="N132" s="520"/>
      <c r="O132" s="211"/>
      <c r="P132" s="523"/>
      <c r="Q132" s="520"/>
      <c r="R132" s="9"/>
      <c r="S132" s="553"/>
      <c r="T132" s="525"/>
      <c r="U132" s="612"/>
      <c r="Y132" s="198"/>
      <c r="Z132" s="328"/>
      <c r="AA132" s="217"/>
      <c r="AB132" s="326"/>
      <c r="AD132" s="198"/>
    </row>
    <row r="133" spans="1:30" x14ac:dyDescent="0.35">
      <c r="A133" s="203"/>
      <c r="B133" s="203"/>
      <c r="C133" s="203"/>
      <c r="D133" s="203"/>
      <c r="E133" s="203"/>
      <c r="F133" s="204"/>
      <c r="G133" s="203"/>
      <c r="H133" s="203"/>
      <c r="I133" s="639"/>
      <c r="J133" s="225"/>
      <c r="K133" s="225"/>
      <c r="L133" s="226"/>
      <c r="M133" s="209"/>
      <c r="N133" s="520"/>
      <c r="O133" s="211"/>
      <c r="P133" s="523"/>
      <c r="Q133" s="520"/>
      <c r="R133" s="9"/>
      <c r="S133" s="553"/>
      <c r="T133" s="525"/>
      <c r="U133" s="612"/>
      <c r="Y133" s="198"/>
      <c r="Z133" s="328"/>
      <c r="AA133" s="217"/>
      <c r="AB133" s="326"/>
      <c r="AD133" s="198"/>
    </row>
    <row r="134" spans="1:30" x14ac:dyDescent="0.35">
      <c r="A134" s="236" t="s">
        <v>665</v>
      </c>
      <c r="B134" s="236" t="s">
        <v>579</v>
      </c>
      <c r="C134" s="236"/>
      <c r="D134" s="236"/>
      <c r="E134" s="236"/>
      <c r="F134" s="237"/>
      <c r="G134" s="236"/>
      <c r="H134" s="236"/>
      <c r="I134" s="622"/>
      <c r="J134" s="623"/>
      <c r="K134" s="623"/>
      <c r="L134" s="624"/>
      <c r="M134" s="209"/>
      <c r="N134" s="240"/>
      <c r="O134" s="241"/>
      <c r="P134" s="232"/>
      <c r="Q134" s="212"/>
      <c r="R134" s="334"/>
      <c r="S134" s="242"/>
      <c r="T134" s="214">
        <f>Q134</f>
        <v>0</v>
      </c>
      <c r="U134" s="196"/>
      <c r="X134" s="215">
        <f>T134</f>
        <v>0</v>
      </c>
      <c r="Y134" s="198"/>
      <c r="Z134" s="326"/>
      <c r="AA134" s="217"/>
      <c r="AB134" s="326"/>
      <c r="AD134" s="198"/>
    </row>
    <row r="135" spans="1:30" x14ac:dyDescent="0.35">
      <c r="A135" s="154" t="s">
        <v>666</v>
      </c>
      <c r="B135" s="154" t="s">
        <v>580</v>
      </c>
      <c r="C135" s="154"/>
      <c r="D135" s="154" t="s">
        <v>581</v>
      </c>
      <c r="E135" s="154"/>
      <c r="F135" s="526"/>
      <c r="G135" s="154"/>
      <c r="H135" s="154"/>
      <c r="I135" s="300"/>
      <c r="J135" s="300"/>
      <c r="K135" s="300"/>
      <c r="L135" s="300"/>
      <c r="M135" s="154"/>
      <c r="N135" s="303"/>
      <c r="O135" s="155"/>
      <c r="P135" s="336"/>
      <c r="Q135" s="303">
        <v>3600</v>
      </c>
      <c r="R135" s="527"/>
      <c r="S135" s="337">
        <f>Q135/Q137</f>
        <v>8.7659491574948858E-2</v>
      </c>
      <c r="T135" s="214">
        <f>Q135</f>
        <v>3600</v>
      </c>
      <c r="U135" s="196"/>
      <c r="Y135" s="217">
        <f>T135</f>
        <v>3600</v>
      </c>
      <c r="Z135" s="326"/>
      <c r="AA135" s="198"/>
      <c r="AB135" s="326"/>
      <c r="AD135" s="198"/>
    </row>
    <row r="136" spans="1:30" ht="15" thickBot="1" x14ac:dyDescent="0.4">
      <c r="I136" s="161">
        <f>I137/M137</f>
        <v>0.58333333333333337</v>
      </c>
      <c r="J136" s="161"/>
      <c r="K136" s="161">
        <f>K137/M137</f>
        <v>0.41666666666666669</v>
      </c>
      <c r="T136" s="195"/>
      <c r="U136" s="196"/>
      <c r="Y136" s="198"/>
      <c r="Z136" s="326"/>
      <c r="AA136" s="198"/>
      <c r="AB136" s="326"/>
      <c r="AD136" s="198"/>
    </row>
    <row r="137" spans="1:30" x14ac:dyDescent="0.35">
      <c r="A137" s="372" t="s">
        <v>582</v>
      </c>
      <c r="B137" s="373"/>
      <c r="C137" s="373"/>
      <c r="D137" s="373"/>
      <c r="E137" s="373"/>
      <c r="F137" s="374"/>
      <c r="G137" s="373"/>
      <c r="H137" s="373"/>
      <c r="I137" s="373">
        <f>I129+I128+I125+I126+I127</f>
        <v>14</v>
      </c>
      <c r="J137" s="373"/>
      <c r="K137" s="373">
        <f>K130+K127</f>
        <v>10</v>
      </c>
      <c r="L137" s="373"/>
      <c r="M137" s="373">
        <f>SUM(I137:L137)</f>
        <v>24</v>
      </c>
      <c r="N137" s="375"/>
      <c r="O137" s="376"/>
      <c r="P137" s="375"/>
      <c r="Q137" s="377">
        <f>SUM(Q125:Q136)</f>
        <v>41068</v>
      </c>
      <c r="R137" s="377"/>
      <c r="S137" s="378">
        <f>SUM(S125:S135)</f>
        <v>1</v>
      </c>
      <c r="T137" s="379">
        <f>SUM(T125:T136)</f>
        <v>41068</v>
      </c>
      <c r="U137" s="380">
        <f t="shared" ref="U137:AA137" si="28">SUM(U125:U135)</f>
        <v>27148</v>
      </c>
      <c r="V137" s="381">
        <f t="shared" si="28"/>
        <v>0</v>
      </c>
      <c r="W137" s="381">
        <f t="shared" si="28"/>
        <v>10320</v>
      </c>
      <c r="X137" s="381">
        <f t="shared" si="28"/>
        <v>0</v>
      </c>
      <c r="Y137" s="383">
        <f t="shared" si="28"/>
        <v>3600</v>
      </c>
      <c r="Z137" s="382">
        <f t="shared" si="28"/>
        <v>19200</v>
      </c>
      <c r="AA137" s="383">
        <f t="shared" si="28"/>
        <v>7947.9999999999991</v>
      </c>
      <c r="AB137" s="380">
        <f>SUM(AB125:AB136)</f>
        <v>15468</v>
      </c>
      <c r="AC137" s="381">
        <f>SUM(AC125:AC136)</f>
        <v>22000</v>
      </c>
      <c r="AD137" s="640"/>
    </row>
    <row r="138" spans="1:30" ht="15" thickBot="1" x14ac:dyDescent="0.4">
      <c r="A138" s="388" t="s">
        <v>583</v>
      </c>
      <c r="B138" s="389"/>
      <c r="C138" s="389"/>
      <c r="D138" s="389"/>
      <c r="E138" s="389"/>
      <c r="F138" s="390"/>
      <c r="G138" s="389"/>
      <c r="H138" s="389"/>
      <c r="I138" s="389">
        <f>I129+I128+I125+I126+I127</f>
        <v>14</v>
      </c>
      <c r="J138" s="389">
        <f>I129+I128+I125+I126</f>
        <v>12</v>
      </c>
      <c r="K138" s="389">
        <f>K130+I128+I125+I126+K127</f>
        <v>14</v>
      </c>
      <c r="L138" s="389">
        <f>K130+I128+I125+I126</f>
        <v>12</v>
      </c>
      <c r="M138" s="389">
        <f>SUM(I138:L138)</f>
        <v>52</v>
      </c>
      <c r="N138" s="391"/>
      <c r="O138" s="392"/>
      <c r="P138" s="391"/>
      <c r="Q138" s="391"/>
      <c r="R138" s="391"/>
      <c r="S138" s="393"/>
      <c r="T138" s="394"/>
      <c r="U138" s="395">
        <f>U137/T137</f>
        <v>0.66104996591019771</v>
      </c>
      <c r="V138" s="396">
        <f>V137/T137</f>
        <v>0</v>
      </c>
      <c r="W138" s="396">
        <f>W137/T137</f>
        <v>0.25129054251485339</v>
      </c>
      <c r="X138" s="396">
        <f>X137/T137</f>
        <v>0</v>
      </c>
      <c r="Y138" s="398">
        <f>Y137/T137</f>
        <v>8.7659491574948858E-2</v>
      </c>
      <c r="Z138" s="397">
        <f>Z137/T137</f>
        <v>0.46751728839972728</v>
      </c>
      <c r="AA138" s="398">
        <f>AA137/T137</f>
        <v>0.19353267751047043</v>
      </c>
      <c r="AB138" s="638"/>
      <c r="AC138" s="571"/>
      <c r="AD138" s="402"/>
    </row>
    <row r="139" spans="1:30" ht="15" thickBot="1" x14ac:dyDescent="0.4">
      <c r="A139" s="289" t="s">
        <v>584</v>
      </c>
      <c r="B139" s="239"/>
      <c r="C139" s="239"/>
      <c r="D139" s="239"/>
      <c r="E139" s="239"/>
      <c r="F139" s="290"/>
      <c r="G139" s="239"/>
      <c r="H139" s="239"/>
      <c r="I139" s="2237">
        <f>I138/M138</f>
        <v>0.26923076923076922</v>
      </c>
      <c r="J139" s="2237">
        <f>J138/M138</f>
        <v>0.23076923076923078</v>
      </c>
      <c r="K139" s="291"/>
      <c r="L139" s="291"/>
      <c r="M139" s="239"/>
      <c r="N139" s="292"/>
      <c r="O139" s="242"/>
      <c r="P139" s="292"/>
      <c r="Q139" s="240">
        <f>U137</f>
        <v>27148</v>
      </c>
      <c r="R139" s="334"/>
      <c r="S139" s="293">
        <f>Q139/Q144</f>
        <v>0.66104996591019771</v>
      </c>
      <c r="Y139" s="294"/>
      <c r="Z139" s="403">
        <f>I129+K130+I128+I127+K127+I126</f>
        <v>23</v>
      </c>
      <c r="AA139" s="404">
        <f>I125</f>
        <v>1</v>
      </c>
    </row>
    <row r="140" spans="1:30" ht="15" thickBot="1" x14ac:dyDescent="0.4">
      <c r="A140" s="297" t="s">
        <v>38</v>
      </c>
      <c r="B140" s="298"/>
      <c r="C140" s="298"/>
      <c r="D140" s="298"/>
      <c r="E140" s="298"/>
      <c r="F140" s="299"/>
      <c r="G140" s="298"/>
      <c r="H140" s="298"/>
      <c r="I140" s="300"/>
      <c r="J140" s="300"/>
      <c r="K140" s="300"/>
      <c r="L140" s="300"/>
      <c r="M140" s="298"/>
      <c r="N140" s="301"/>
      <c r="O140" s="302"/>
      <c r="P140" s="301"/>
      <c r="Q140" s="303">
        <f>V137</f>
        <v>0</v>
      </c>
      <c r="R140" s="336"/>
      <c r="S140" s="302">
        <f>Q140/Q144</f>
        <v>0</v>
      </c>
      <c r="T140" s="572">
        <f>Q137/M137</f>
        <v>1711.1666666666667</v>
      </c>
      <c r="U140" s="573" t="s">
        <v>586</v>
      </c>
      <c r="Z140" s="241">
        <f>Z139/M137</f>
        <v>0.95833333333333337</v>
      </c>
      <c r="AA140" s="293">
        <f>AA139/M137</f>
        <v>4.1666666666666664E-2</v>
      </c>
    </row>
    <row r="141" spans="1:30" ht="15" thickBot="1" x14ac:dyDescent="0.4">
      <c r="A141" s="297" t="s">
        <v>587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03">
        <f>W137</f>
        <v>10320</v>
      </c>
      <c r="R141" s="336"/>
      <c r="S141" s="308">
        <f>Q141/Q144</f>
        <v>0.25129054251485339</v>
      </c>
      <c r="V141" s="309"/>
      <c r="X141" s="145"/>
      <c r="Z141" s="2305" t="s">
        <v>588</v>
      </c>
      <c r="AA141" s="2305"/>
    </row>
    <row r="142" spans="1:30" x14ac:dyDescent="0.35">
      <c r="A142" s="297" t="s">
        <v>580</v>
      </c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03">
        <f>Y137</f>
        <v>3600</v>
      </c>
      <c r="R142" s="336"/>
      <c r="S142" s="308">
        <f>Q142/Q144</f>
        <v>8.7659491574948858E-2</v>
      </c>
      <c r="V142" s="309"/>
    </row>
    <row r="143" spans="1:30" x14ac:dyDescent="0.35">
      <c r="A143" s="297" t="s">
        <v>579</v>
      </c>
      <c r="B143" s="298"/>
      <c r="C143" s="298"/>
      <c r="D143" s="298"/>
      <c r="E143" s="298"/>
      <c r="F143" s="299"/>
      <c r="G143" s="298"/>
      <c r="H143" s="298"/>
      <c r="I143" s="300"/>
      <c r="J143" s="300"/>
      <c r="K143" s="300"/>
      <c r="L143" s="300"/>
      <c r="M143" s="298"/>
      <c r="N143" s="301"/>
      <c r="O143" s="302"/>
      <c r="P143" s="301"/>
      <c r="Q143" s="303">
        <f>X137</f>
        <v>0</v>
      </c>
      <c r="R143" s="336"/>
      <c r="S143" s="308">
        <f>Q143/Q144</f>
        <v>0</v>
      </c>
    </row>
    <row r="144" spans="1:30" x14ac:dyDescent="0.35">
      <c r="A144" s="297"/>
      <c r="B144" s="298"/>
      <c r="C144" s="298"/>
      <c r="D144" s="298"/>
      <c r="E144" s="298"/>
      <c r="F144" s="299"/>
      <c r="G144" s="298"/>
      <c r="H144" s="298"/>
      <c r="I144" s="300"/>
      <c r="J144" s="300"/>
      <c r="K144" s="300"/>
      <c r="L144" s="300"/>
      <c r="M144" s="298"/>
      <c r="N144" s="301"/>
      <c r="O144" s="302"/>
      <c r="P144" s="301"/>
      <c r="Q144" s="310">
        <f>SUM(Q139:Q143)</f>
        <v>41068</v>
      </c>
      <c r="R144" s="537"/>
      <c r="S144" s="308">
        <f>SUM(S139:S143)</f>
        <v>1</v>
      </c>
    </row>
    <row r="148" spans="1:30" x14ac:dyDescent="0.35">
      <c r="E148" s="1" t="s">
        <v>613</v>
      </c>
      <c r="F148" s="2" t="s">
        <v>671</v>
      </c>
    </row>
    <row r="149" spans="1:30" x14ac:dyDescent="0.35">
      <c r="E149" s="1" t="s">
        <v>524</v>
      </c>
      <c r="F149" s="2" t="s">
        <v>86</v>
      </c>
    </row>
    <row r="150" spans="1:30" x14ac:dyDescent="0.35">
      <c r="E150" s="1" t="s">
        <v>526</v>
      </c>
      <c r="F150" s="2" t="s">
        <v>672</v>
      </c>
    </row>
    <row r="151" spans="1:30" x14ac:dyDescent="0.35">
      <c r="E151" s="1" t="s">
        <v>528</v>
      </c>
      <c r="F151" s="2" t="s">
        <v>673</v>
      </c>
    </row>
    <row r="153" spans="1:30" ht="18.5" x14ac:dyDescent="0.45">
      <c r="A153" s="164" t="s">
        <v>618</v>
      </c>
      <c r="S153" s="144"/>
    </row>
    <row r="155" spans="1:30" s="500" customFormat="1" ht="22" customHeight="1" thickBot="1" x14ac:dyDescent="0.4">
      <c r="A155" s="2389" t="s">
        <v>531</v>
      </c>
      <c r="B155" s="2390"/>
      <c r="C155" s="2390"/>
      <c r="D155" s="2390"/>
      <c r="E155" s="2390"/>
      <c r="F155" s="2390"/>
      <c r="G155" s="2390"/>
      <c r="H155" s="2390"/>
      <c r="I155" s="2390"/>
      <c r="J155" s="2390"/>
      <c r="K155" s="2390"/>
      <c r="L155" s="2390"/>
      <c r="M155" s="2390"/>
      <c r="N155" s="2390"/>
      <c r="O155" s="2390"/>
      <c r="P155" s="2390"/>
      <c r="Q155" s="2390"/>
      <c r="R155" s="2390"/>
      <c r="S155" s="2391"/>
      <c r="T155" s="2392" t="s">
        <v>635</v>
      </c>
      <c r="U155" s="2393"/>
      <c r="V155" s="2393"/>
      <c r="W155" s="2393"/>
      <c r="X155" s="2393"/>
      <c r="Y155" s="2393"/>
      <c r="Z155" s="2393"/>
      <c r="AA155" s="2393"/>
      <c r="AB155" s="2393"/>
      <c r="AC155" s="2393"/>
      <c r="AD155" s="2394"/>
    </row>
    <row r="156" spans="1:30" ht="16" x14ac:dyDescent="0.4">
      <c r="A156" s="2363" t="s">
        <v>533</v>
      </c>
      <c r="B156" s="2365" t="s">
        <v>534</v>
      </c>
      <c r="C156" s="2365" t="s">
        <v>535</v>
      </c>
      <c r="D156" s="2365" t="s">
        <v>606</v>
      </c>
      <c r="E156" s="2365" t="s">
        <v>607</v>
      </c>
      <c r="F156" s="2379" t="s">
        <v>538</v>
      </c>
      <c r="G156" s="2365" t="s">
        <v>608</v>
      </c>
      <c r="H156" s="2365" t="s">
        <v>540</v>
      </c>
      <c r="I156" s="2381" t="s">
        <v>541</v>
      </c>
      <c r="J156" s="2382"/>
      <c r="K156" s="2382"/>
      <c r="L156" s="2383"/>
      <c r="M156" s="420" t="s">
        <v>542</v>
      </c>
      <c r="N156" s="421" t="s">
        <v>609</v>
      </c>
      <c r="O156" s="422" t="s">
        <v>544</v>
      </c>
      <c r="P156" s="421" t="s">
        <v>609</v>
      </c>
      <c r="Q156" s="421" t="s">
        <v>610</v>
      </c>
      <c r="R156" s="581" t="s">
        <v>636</v>
      </c>
      <c r="S156" s="2436" t="s">
        <v>546</v>
      </c>
      <c r="T156" s="641" t="s">
        <v>547</v>
      </c>
      <c r="U156" s="2438" t="s">
        <v>548</v>
      </c>
      <c r="V156" s="2439"/>
      <c r="W156" s="2439"/>
      <c r="X156" s="2439"/>
      <c r="Y156" s="2440"/>
      <c r="Z156" s="2428" t="s">
        <v>549</v>
      </c>
      <c r="AA156" s="2429"/>
      <c r="AB156" s="2427" t="s">
        <v>550</v>
      </c>
      <c r="AC156" s="2428"/>
      <c r="AD156" s="2429"/>
    </row>
    <row r="157" spans="1:30" ht="16.5" thickBot="1" x14ac:dyDescent="0.45">
      <c r="A157" s="2424"/>
      <c r="B157" s="2425"/>
      <c r="C157" s="2425"/>
      <c r="D157" s="2425"/>
      <c r="E157" s="2425"/>
      <c r="F157" s="2426"/>
      <c r="G157" s="2425"/>
      <c r="H157" s="2425"/>
      <c r="I157" s="583" t="s">
        <v>551</v>
      </c>
      <c r="J157" s="583" t="s">
        <v>552</v>
      </c>
      <c r="K157" s="583" t="s">
        <v>553</v>
      </c>
      <c r="L157" s="583" t="s">
        <v>554</v>
      </c>
      <c r="M157" s="584" t="s">
        <v>555</v>
      </c>
      <c r="N157" s="585" t="s">
        <v>556</v>
      </c>
      <c r="O157" s="586" t="s">
        <v>557</v>
      </c>
      <c r="P157" s="585" t="s">
        <v>558</v>
      </c>
      <c r="Q157" s="585" t="s">
        <v>611</v>
      </c>
      <c r="R157" s="585"/>
      <c r="S157" s="2437"/>
      <c r="T157" s="642" t="s">
        <v>559</v>
      </c>
      <c r="U157" s="2441"/>
      <c r="V157" s="2442"/>
      <c r="W157" s="2442"/>
      <c r="X157" s="2442"/>
      <c r="Y157" s="2443"/>
      <c r="Z157" s="2431"/>
      <c r="AA157" s="2432"/>
      <c r="AB157" s="2430"/>
      <c r="AC157" s="2431"/>
      <c r="AD157" s="2432"/>
    </row>
    <row r="158" spans="1:30" s="184" customFormat="1" ht="18.5" x14ac:dyDescent="0.45">
      <c r="A158" s="2433" t="s">
        <v>619</v>
      </c>
      <c r="B158" s="2434"/>
      <c r="C158" s="2434"/>
      <c r="D158" s="2434"/>
      <c r="E158" s="2434"/>
      <c r="F158" s="2434"/>
      <c r="G158" s="2434"/>
      <c r="H158" s="2434"/>
      <c r="I158" s="2434"/>
      <c r="J158" s="2434"/>
      <c r="K158" s="2434"/>
      <c r="L158" s="2434"/>
      <c r="M158" s="2434"/>
      <c r="N158" s="2434"/>
      <c r="O158" s="2434"/>
      <c r="P158" s="2434"/>
      <c r="Q158" s="2434"/>
      <c r="R158" s="2434"/>
      <c r="S158" s="2434"/>
      <c r="T158" s="606"/>
      <c r="U158" s="643" t="s">
        <v>561</v>
      </c>
      <c r="V158" s="608" t="s">
        <v>38</v>
      </c>
      <c r="W158" s="608" t="s">
        <v>562</v>
      </c>
      <c r="X158" s="608" t="s">
        <v>563</v>
      </c>
      <c r="Y158" s="609" t="s">
        <v>564</v>
      </c>
      <c r="Z158" s="610" t="s">
        <v>565</v>
      </c>
      <c r="AA158" s="609" t="s">
        <v>566</v>
      </c>
      <c r="AB158" s="610" t="s">
        <v>46</v>
      </c>
      <c r="AC158" s="608" t="s">
        <v>81</v>
      </c>
      <c r="AD158" s="611"/>
    </row>
    <row r="159" spans="1:30" x14ac:dyDescent="0.35">
      <c r="A159" s="200"/>
      <c r="B159" s="509"/>
      <c r="C159" s="509"/>
      <c r="D159" s="509"/>
      <c r="E159" s="509"/>
      <c r="F159" s="510"/>
      <c r="G159" s="509"/>
      <c r="H159" s="509"/>
      <c r="I159" s="512"/>
      <c r="J159" s="512"/>
      <c r="K159" s="512"/>
      <c r="L159" s="512"/>
      <c r="M159" s="509"/>
      <c r="N159" s="515"/>
      <c r="O159" s="516"/>
      <c r="P159" s="515"/>
      <c r="Q159" s="515"/>
      <c r="R159" s="515"/>
      <c r="S159" s="579"/>
      <c r="T159" s="195"/>
      <c r="Y159" s="332"/>
      <c r="AA159" s="332"/>
      <c r="AB159" s="326"/>
      <c r="AD159" s="198"/>
    </row>
    <row r="160" spans="1:30" x14ac:dyDescent="0.35">
      <c r="A160" s="203" t="s">
        <v>662</v>
      </c>
      <c r="B160" s="203" t="s">
        <v>82</v>
      </c>
      <c r="C160" s="203" t="s">
        <v>568</v>
      </c>
      <c r="D160" s="203" t="s">
        <v>53</v>
      </c>
      <c r="E160" s="203" t="s">
        <v>571</v>
      </c>
      <c r="F160" s="204" t="s">
        <v>641</v>
      </c>
      <c r="G160" s="203">
        <v>1</v>
      </c>
      <c r="H160" s="203" t="s">
        <v>51</v>
      </c>
      <c r="I160" s="2282">
        <v>1</v>
      </c>
      <c r="J160" s="2283"/>
      <c r="K160" s="2283"/>
      <c r="L160" s="2284"/>
      <c r="M160" s="209">
        <v>1</v>
      </c>
      <c r="N160" s="210">
        <v>5200</v>
      </c>
      <c r="O160" s="211">
        <v>0.34</v>
      </c>
      <c r="P160" s="212">
        <f>N160*(1-O160)</f>
        <v>3431.9999999999995</v>
      </c>
      <c r="Q160" s="212">
        <f t="shared" ref="Q160:Q164" si="29">P160*M160*G160</f>
        <v>3431.9999999999995</v>
      </c>
      <c r="R160" s="252" t="e">
        <f>(Q160+Q161+Q163+#REF!)/E136*1000</f>
        <v>#REF!</v>
      </c>
      <c r="S160" s="224">
        <f>Q160/$Q$169</f>
        <v>0.14616695059625212</v>
      </c>
      <c r="T160" s="214">
        <f>Q160*2</f>
        <v>6863.9999999999991</v>
      </c>
      <c r="U160" s="7">
        <f t="shared" ref="U160:U164" si="30">T160</f>
        <v>6863.9999999999991</v>
      </c>
      <c r="V160" s="215"/>
      <c r="W160" s="215"/>
      <c r="X160" s="215"/>
      <c r="Y160" s="441"/>
      <c r="Z160" s="440"/>
      <c r="AA160" s="441">
        <f>T160</f>
        <v>6863.9999999999991</v>
      </c>
      <c r="AB160" s="328">
        <f>T160</f>
        <v>6863.9999999999991</v>
      </c>
      <c r="AD160" s="198"/>
    </row>
    <row r="161" spans="1:30" x14ac:dyDescent="0.35">
      <c r="A161" s="203" t="s">
        <v>662</v>
      </c>
      <c r="B161" s="203" t="s">
        <v>82</v>
      </c>
      <c r="C161" s="203" t="s">
        <v>568</v>
      </c>
      <c r="D161" s="203" t="s">
        <v>48</v>
      </c>
      <c r="E161" s="203" t="s">
        <v>569</v>
      </c>
      <c r="F161" s="204" t="s">
        <v>639</v>
      </c>
      <c r="G161" s="203">
        <v>1</v>
      </c>
      <c r="H161" s="203" t="s">
        <v>51</v>
      </c>
      <c r="I161" s="2282">
        <v>1</v>
      </c>
      <c r="J161" s="2283"/>
      <c r="K161" s="2283"/>
      <c r="L161" s="2284"/>
      <c r="M161" s="209">
        <v>1</v>
      </c>
      <c r="N161" s="212">
        <v>7800</v>
      </c>
      <c r="O161" s="219">
        <v>0.34</v>
      </c>
      <c r="P161" s="212">
        <f>N161*(1-O161)</f>
        <v>5147.9999999999991</v>
      </c>
      <c r="Q161" s="212">
        <f t="shared" si="29"/>
        <v>5147.9999999999991</v>
      </c>
      <c r="R161" s="252" t="e">
        <f>(Q161+Q162+#REF!+#REF!)/E137*1000</f>
        <v>#REF!</v>
      </c>
      <c r="S161" s="213">
        <f>Q161/$Q$169</f>
        <v>0.21925042589437815</v>
      </c>
      <c r="T161" s="214">
        <f t="shared" ref="T161:T164" si="31">Q161*2</f>
        <v>10295.999999999998</v>
      </c>
      <c r="U161" s="7">
        <f t="shared" si="30"/>
        <v>10295.999999999998</v>
      </c>
      <c r="V161" s="215"/>
      <c r="Y161" s="332"/>
      <c r="Z161" s="440"/>
      <c r="AA161" s="441">
        <f>T161</f>
        <v>10295.999999999998</v>
      </c>
      <c r="AB161" s="328">
        <f>T161</f>
        <v>10295.999999999998</v>
      </c>
      <c r="AD161" s="198"/>
    </row>
    <row r="162" spans="1:30" x14ac:dyDescent="0.35">
      <c r="A162" s="203" t="s">
        <v>662</v>
      </c>
      <c r="B162" s="203" t="s">
        <v>83</v>
      </c>
      <c r="C162" s="203" t="s">
        <v>568</v>
      </c>
      <c r="D162" s="203" t="s">
        <v>53</v>
      </c>
      <c r="E162" s="203" t="s">
        <v>571</v>
      </c>
      <c r="F162" s="204" t="s">
        <v>639</v>
      </c>
      <c r="G162" s="203">
        <v>1</v>
      </c>
      <c r="H162" s="203" t="s">
        <v>51</v>
      </c>
      <c r="I162" s="2282">
        <v>1</v>
      </c>
      <c r="J162" s="2283"/>
      <c r="K162" s="2283"/>
      <c r="L162" s="2284"/>
      <c r="M162" s="209">
        <v>1</v>
      </c>
      <c r="N162" s="212">
        <v>3500</v>
      </c>
      <c r="O162" s="219">
        <v>0.2</v>
      </c>
      <c r="P162" s="212">
        <f t="shared" ref="P162:P164" si="32">N162*(1-O162)</f>
        <v>2800</v>
      </c>
      <c r="Q162" s="212">
        <f t="shared" si="29"/>
        <v>2800</v>
      </c>
      <c r="R162" s="252"/>
      <c r="S162" s="551">
        <f>Q162/$Q$169</f>
        <v>0.11925042589437819</v>
      </c>
      <c r="T162" s="214">
        <f t="shared" si="31"/>
        <v>5600</v>
      </c>
      <c r="U162" s="7">
        <f t="shared" si="30"/>
        <v>5600</v>
      </c>
      <c r="V162" s="215"/>
      <c r="Y162" s="332"/>
      <c r="Z162" s="440"/>
      <c r="AA162" s="441">
        <f>T162</f>
        <v>5600</v>
      </c>
      <c r="AB162" s="326"/>
      <c r="AC162" s="215">
        <f>T162</f>
        <v>5600</v>
      </c>
      <c r="AD162" s="198"/>
    </row>
    <row r="163" spans="1:30" x14ac:dyDescent="0.35">
      <c r="A163" s="203" t="s">
        <v>662</v>
      </c>
      <c r="B163" s="203" t="s">
        <v>83</v>
      </c>
      <c r="C163" s="203" t="s">
        <v>568</v>
      </c>
      <c r="D163" s="203" t="s">
        <v>54</v>
      </c>
      <c r="E163" s="203" t="s">
        <v>571</v>
      </c>
      <c r="F163" s="204" t="s">
        <v>663</v>
      </c>
      <c r="G163" s="203">
        <v>4</v>
      </c>
      <c r="H163" s="203" t="s">
        <v>51</v>
      </c>
      <c r="I163" s="2291">
        <v>4</v>
      </c>
      <c r="J163" s="2292"/>
      <c r="K163" s="225"/>
      <c r="L163" s="226"/>
      <c r="M163" s="209">
        <v>1</v>
      </c>
      <c r="N163" s="212">
        <v>1500</v>
      </c>
      <c r="O163" s="219">
        <v>0.2</v>
      </c>
      <c r="P163" s="212">
        <f t="shared" si="32"/>
        <v>1200</v>
      </c>
      <c r="Q163" s="212">
        <f t="shared" si="29"/>
        <v>4800</v>
      </c>
      <c r="R163" s="252" t="e">
        <f>(Q163+#REF!)/E137*1000</f>
        <v>#REF!</v>
      </c>
      <c r="S163" s="551">
        <f t="shared" ref="S163:S164" si="33">Q163/$Q$169</f>
        <v>0.20442930153321975</v>
      </c>
      <c r="T163" s="214">
        <f t="shared" si="31"/>
        <v>9600</v>
      </c>
      <c r="U163" s="7">
        <f t="shared" si="30"/>
        <v>9600</v>
      </c>
      <c r="W163" s="215"/>
      <c r="Y163" s="332"/>
      <c r="Z163" s="252">
        <f>T163</f>
        <v>9600</v>
      </c>
      <c r="AA163" s="441"/>
      <c r="AB163" s="326"/>
      <c r="AC163" s="215">
        <f>T163</f>
        <v>9600</v>
      </c>
      <c r="AD163" s="198"/>
    </row>
    <row r="164" spans="1:30" x14ac:dyDescent="0.35">
      <c r="A164" s="203" t="s">
        <v>662</v>
      </c>
      <c r="B164" s="203" t="s">
        <v>83</v>
      </c>
      <c r="C164" s="203" t="s">
        <v>568</v>
      </c>
      <c r="D164" s="203" t="s">
        <v>54</v>
      </c>
      <c r="E164" s="203" t="s">
        <v>571</v>
      </c>
      <c r="F164" s="204" t="s">
        <v>664</v>
      </c>
      <c r="G164" s="203">
        <v>4</v>
      </c>
      <c r="H164" s="203" t="s">
        <v>51</v>
      </c>
      <c r="I164" s="521"/>
      <c r="J164" s="1"/>
      <c r="K164" s="2292">
        <v>4</v>
      </c>
      <c r="L164" s="2293"/>
      <c r="M164" s="209">
        <v>1</v>
      </c>
      <c r="N164" s="212">
        <v>1500</v>
      </c>
      <c r="O164" s="219">
        <v>0.2</v>
      </c>
      <c r="P164" s="212">
        <f t="shared" si="32"/>
        <v>1200</v>
      </c>
      <c r="Q164" s="212">
        <f t="shared" si="29"/>
        <v>4800</v>
      </c>
      <c r="R164" s="252" t="e">
        <f>(Q164+#REF!)/E139*1000</f>
        <v>#REF!</v>
      </c>
      <c r="S164" s="551">
        <f t="shared" si="33"/>
        <v>0.20442930153321975</v>
      </c>
      <c r="T164" s="214">
        <f t="shared" si="31"/>
        <v>9600</v>
      </c>
      <c r="U164" s="7">
        <f t="shared" si="30"/>
        <v>9600</v>
      </c>
      <c r="W164" s="215"/>
      <c r="Y164" s="332"/>
      <c r="Z164" s="252">
        <f>T164</f>
        <v>9600</v>
      </c>
      <c r="AA164" s="441"/>
      <c r="AB164" s="326"/>
      <c r="AC164" s="215">
        <f>T164</f>
        <v>9600</v>
      </c>
      <c r="AD164" s="198"/>
    </row>
    <row r="165" spans="1:30" x14ac:dyDescent="0.35">
      <c r="A165" s="203"/>
      <c r="B165" s="203"/>
      <c r="C165" s="203"/>
      <c r="D165" s="203"/>
      <c r="E165" s="203"/>
      <c r="F165" s="204"/>
      <c r="G165" s="203"/>
      <c r="H165" s="203"/>
      <c r="I165" s="521"/>
      <c r="J165" s="1"/>
      <c r="K165" s="1"/>
      <c r="L165" s="209"/>
      <c r="M165" s="209"/>
      <c r="N165" s="520"/>
      <c r="O165" s="211"/>
      <c r="P165" s="523"/>
      <c r="Q165" s="520"/>
      <c r="R165" s="9"/>
      <c r="S165" s="553"/>
      <c r="T165" s="525"/>
      <c r="U165" s="15"/>
      <c r="Y165" s="332"/>
      <c r="Z165" s="440"/>
      <c r="AA165" s="441"/>
      <c r="AB165" s="326"/>
      <c r="AD165" s="198"/>
    </row>
    <row r="166" spans="1:30" x14ac:dyDescent="0.35">
      <c r="A166" s="236" t="s">
        <v>665</v>
      </c>
      <c r="B166" s="236" t="s">
        <v>579</v>
      </c>
      <c r="C166" s="236"/>
      <c r="D166" s="236"/>
      <c r="E166" s="236"/>
      <c r="F166" s="237"/>
      <c r="G166" s="236"/>
      <c r="H166" s="236"/>
      <c r="I166" s="2303"/>
      <c r="J166" s="2304"/>
      <c r="K166" s="2304"/>
      <c r="L166" s="2304"/>
      <c r="M166" s="236"/>
      <c r="N166" s="240"/>
      <c r="O166" s="241"/>
      <c r="P166" s="232"/>
      <c r="Q166" s="212"/>
      <c r="R166" s="334"/>
      <c r="S166" s="242"/>
      <c r="T166" s="214"/>
      <c r="U166" s="7"/>
      <c r="X166" s="215">
        <f>T166</f>
        <v>0</v>
      </c>
      <c r="Y166" s="332"/>
      <c r="Z166" s="234"/>
      <c r="AA166" s="441"/>
      <c r="AB166" s="326"/>
      <c r="AD166" s="198"/>
    </row>
    <row r="167" spans="1:30" x14ac:dyDescent="0.35">
      <c r="A167" s="154" t="s">
        <v>666</v>
      </c>
      <c r="B167" s="154" t="s">
        <v>580</v>
      </c>
      <c r="C167" s="154"/>
      <c r="D167" s="154" t="s">
        <v>581</v>
      </c>
      <c r="E167" s="154"/>
      <c r="F167" s="526"/>
      <c r="G167" s="154"/>
      <c r="H167" s="154"/>
      <c r="I167" s="300"/>
      <c r="J167" s="300"/>
      <c r="K167" s="300"/>
      <c r="L167" s="300"/>
      <c r="M167" s="154"/>
      <c r="N167" s="303"/>
      <c r="O167" s="155"/>
      <c r="P167" s="336"/>
      <c r="Q167" s="303">
        <v>2500</v>
      </c>
      <c r="R167" s="527"/>
      <c r="S167" s="337">
        <f>Q167/Q169</f>
        <v>0.10647359454855196</v>
      </c>
      <c r="T167" s="214">
        <f>Q167*2</f>
        <v>5000</v>
      </c>
      <c r="U167" s="7"/>
      <c r="Y167" s="441">
        <f>T167</f>
        <v>5000</v>
      </c>
      <c r="Z167" s="234"/>
      <c r="AA167" s="332"/>
      <c r="AB167" s="326"/>
      <c r="AD167" s="198"/>
    </row>
    <row r="168" spans="1:30" ht="15" thickBot="1" x14ac:dyDescent="0.4">
      <c r="I168" s="161">
        <f>I169/M169</f>
        <v>0.63636363636363635</v>
      </c>
      <c r="J168" s="161"/>
      <c r="K168" s="161">
        <f>K169/M169</f>
        <v>0.36363636363636365</v>
      </c>
      <c r="T168" s="195"/>
      <c r="U168" s="7"/>
      <c r="Y168" s="332"/>
      <c r="Z168" s="234"/>
      <c r="AA168" s="332"/>
      <c r="AB168" s="326"/>
      <c r="AD168" s="198"/>
    </row>
    <row r="169" spans="1:30" x14ac:dyDescent="0.35">
      <c r="A169" s="442" t="s">
        <v>582</v>
      </c>
      <c r="B169" s="419"/>
      <c r="C169" s="419"/>
      <c r="D169" s="419"/>
      <c r="E169" s="419"/>
      <c r="F169" s="443"/>
      <c r="G169" s="419"/>
      <c r="H169" s="419"/>
      <c r="I169" s="419">
        <f>I163+I162+I161+I160</f>
        <v>7</v>
      </c>
      <c r="J169" s="419"/>
      <c r="K169" s="419">
        <f>K164</f>
        <v>4</v>
      </c>
      <c r="L169" s="419"/>
      <c r="M169" s="419">
        <f>SUM(I169:L169)</f>
        <v>11</v>
      </c>
      <c r="N169" s="444"/>
      <c r="O169" s="445"/>
      <c r="P169" s="444"/>
      <c r="Q169" s="446">
        <f>SUM(Q160:Q168)</f>
        <v>23480</v>
      </c>
      <c r="R169" s="446"/>
      <c r="S169" s="447">
        <f>SUM(S160:S167)</f>
        <v>1</v>
      </c>
      <c r="T169" s="448">
        <f>SUM(T160:T168)</f>
        <v>46960</v>
      </c>
      <c r="U169" s="449">
        <f t="shared" ref="U169:AA169" si="34">SUM(U160:U167)</f>
        <v>41960</v>
      </c>
      <c r="V169" s="450">
        <f t="shared" si="34"/>
        <v>0</v>
      </c>
      <c r="W169" s="450">
        <f t="shared" si="34"/>
        <v>0</v>
      </c>
      <c r="X169" s="450">
        <f t="shared" si="34"/>
        <v>0</v>
      </c>
      <c r="Y169" s="450">
        <f t="shared" si="34"/>
        <v>5000</v>
      </c>
      <c r="Z169" s="590">
        <f t="shared" si="34"/>
        <v>19200</v>
      </c>
      <c r="AA169" s="591">
        <f t="shared" si="34"/>
        <v>22759.999999999996</v>
      </c>
      <c r="AB169" s="449">
        <f>SUM(AB160:AB168)</f>
        <v>17159.999999999996</v>
      </c>
      <c r="AC169" s="450">
        <f>SUM(AC160:AC168)</f>
        <v>24800</v>
      </c>
      <c r="AD169" s="644"/>
    </row>
    <row r="170" spans="1:30" ht="15" thickBot="1" x14ac:dyDescent="0.4">
      <c r="A170" s="456" t="s">
        <v>583</v>
      </c>
      <c r="B170" s="457"/>
      <c r="C170" s="457"/>
      <c r="D170" s="457"/>
      <c r="E170" s="457"/>
      <c r="F170" s="458"/>
      <c r="G170" s="457"/>
      <c r="H170" s="457"/>
      <c r="I170" s="457">
        <f>I163+I162+I161+I160</f>
        <v>7</v>
      </c>
      <c r="J170" s="457">
        <f>I163+I162+I161+I160</f>
        <v>7</v>
      </c>
      <c r="K170" s="457">
        <f>K164+I162+I161+I160</f>
        <v>7</v>
      </c>
      <c r="L170" s="457">
        <f>K164+I162+I161+I160</f>
        <v>7</v>
      </c>
      <c r="M170" s="457">
        <f>SUM(I170:L170)</f>
        <v>28</v>
      </c>
      <c r="N170" s="459"/>
      <c r="O170" s="460"/>
      <c r="P170" s="459"/>
      <c r="Q170" s="459"/>
      <c r="R170" s="459"/>
      <c r="S170" s="461"/>
      <c r="T170" s="462"/>
      <c r="U170" s="645">
        <f>U169/T169</f>
        <v>0.89352640545144801</v>
      </c>
      <c r="V170" s="464">
        <f>V169/T169</f>
        <v>0</v>
      </c>
      <c r="W170" s="464">
        <f>W169/T169</f>
        <v>0</v>
      </c>
      <c r="X170" s="464">
        <f>X169/T169</f>
        <v>0</v>
      </c>
      <c r="Y170" s="464">
        <f>Y169/T169</f>
        <v>0.10647359454855196</v>
      </c>
      <c r="Z170" s="586">
        <f>Z169/T169</f>
        <v>0.40885860306643951</v>
      </c>
      <c r="AA170" s="595">
        <f>AA169/T169</f>
        <v>0.48466780238500845</v>
      </c>
      <c r="AB170" s="646"/>
      <c r="AC170" s="597"/>
      <c r="AD170" s="470"/>
    </row>
    <row r="171" spans="1:30" ht="15" thickBot="1" x14ac:dyDescent="0.4">
      <c r="A171" s="289" t="s">
        <v>584</v>
      </c>
      <c r="B171" s="239"/>
      <c r="C171" s="239"/>
      <c r="D171" s="239"/>
      <c r="E171" s="239"/>
      <c r="F171" s="290"/>
      <c r="G171" s="239"/>
      <c r="H171" s="239"/>
      <c r="I171" s="291"/>
      <c r="J171" s="291"/>
      <c r="K171" s="291"/>
      <c r="L171" s="291"/>
      <c r="M171" s="239"/>
      <c r="N171" s="292"/>
      <c r="O171" s="242"/>
      <c r="P171" s="292"/>
      <c r="Q171" s="240">
        <f>U169/2</f>
        <v>20980</v>
      </c>
      <c r="R171" s="334"/>
      <c r="S171" s="293">
        <f>Q171/Q176</f>
        <v>0.89352640545144801</v>
      </c>
      <c r="Y171" s="294"/>
      <c r="Z171" s="403">
        <f>I160+I162+I163+K164</f>
        <v>10</v>
      </c>
      <c r="AA171" s="404">
        <f>I161</f>
        <v>1</v>
      </c>
    </row>
    <row r="172" spans="1:30" ht="15" thickBot="1" x14ac:dyDescent="0.4">
      <c r="A172" s="297" t="s">
        <v>38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03">
        <f>V169/2</f>
        <v>0</v>
      </c>
      <c r="R172" s="336"/>
      <c r="S172" s="302">
        <f>Q172/Q176</f>
        <v>0</v>
      </c>
      <c r="T172" s="598">
        <f>Q169/M169</f>
        <v>2134.5454545454545</v>
      </c>
      <c r="U172" s="472" t="s">
        <v>586</v>
      </c>
      <c r="Z172" s="241">
        <f>Z171/M169</f>
        <v>0.90909090909090906</v>
      </c>
      <c r="AA172" s="293">
        <f>AA171/M169</f>
        <v>9.0909090909090912E-2</v>
      </c>
    </row>
    <row r="173" spans="1:30" ht="15" thickBot="1" x14ac:dyDescent="0.4">
      <c r="A173" s="297" t="s">
        <v>587</v>
      </c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2"/>
      <c r="P173" s="301"/>
      <c r="Q173" s="303">
        <f>W169/2</f>
        <v>0</v>
      </c>
      <c r="R173" s="336"/>
      <c r="S173" s="308">
        <f>Q173/Q176</f>
        <v>0</v>
      </c>
      <c r="V173" s="309"/>
      <c r="X173" s="145"/>
      <c r="Z173" s="2305" t="s">
        <v>588</v>
      </c>
      <c r="AA173" s="2305"/>
    </row>
    <row r="174" spans="1:30" x14ac:dyDescent="0.35">
      <c r="A174" s="297" t="s">
        <v>580</v>
      </c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2"/>
      <c r="P174" s="301"/>
      <c r="Q174" s="303">
        <f>Y169/2</f>
        <v>2500</v>
      </c>
      <c r="R174" s="336"/>
      <c r="S174" s="308">
        <f>Q174/Q176</f>
        <v>0.10647359454855196</v>
      </c>
      <c r="V174" s="309"/>
    </row>
    <row r="175" spans="1:30" x14ac:dyDescent="0.35">
      <c r="A175" s="297" t="s">
        <v>579</v>
      </c>
      <c r="B175" s="298"/>
      <c r="C175" s="298"/>
      <c r="D175" s="298"/>
      <c r="E175" s="298"/>
      <c r="F175" s="299"/>
      <c r="G175" s="298"/>
      <c r="H175" s="298"/>
      <c r="I175" s="300"/>
      <c r="J175" s="300"/>
      <c r="K175" s="300"/>
      <c r="L175" s="300"/>
      <c r="M175" s="298"/>
      <c r="N175" s="301"/>
      <c r="O175" s="302"/>
      <c r="P175" s="301"/>
      <c r="Q175" s="303">
        <f>X169/2</f>
        <v>0</v>
      </c>
      <c r="R175" s="336"/>
      <c r="S175" s="308">
        <f>Q175/Q176</f>
        <v>0</v>
      </c>
    </row>
    <row r="176" spans="1:30" x14ac:dyDescent="0.35">
      <c r="A176" s="297"/>
      <c r="B176" s="298"/>
      <c r="C176" s="298"/>
      <c r="D176" s="298"/>
      <c r="E176" s="298"/>
      <c r="F176" s="299"/>
      <c r="G176" s="298"/>
      <c r="H176" s="298"/>
      <c r="I176" s="300"/>
      <c r="J176" s="300"/>
      <c r="K176" s="300"/>
      <c r="L176" s="300"/>
      <c r="M176" s="298"/>
      <c r="N176" s="301"/>
      <c r="O176" s="302"/>
      <c r="P176" s="301"/>
      <c r="Q176" s="310">
        <f>SUM(Q171:Q175)</f>
        <v>23480</v>
      </c>
      <c r="R176" s="537"/>
      <c r="S176" s="308">
        <f>SUM(S171:S175)</f>
        <v>1</v>
      </c>
      <c r="T176" s="647"/>
    </row>
    <row r="178" spans="1:30" ht="18.5" x14ac:dyDescent="0.45">
      <c r="AA178" s="349">
        <f>SUM(AB179:AC179)</f>
        <v>396240</v>
      </c>
      <c r="AB178" s="648" t="s">
        <v>46</v>
      </c>
      <c r="AC178" s="649" t="s">
        <v>81</v>
      </c>
    </row>
    <row r="179" spans="1:30" s="183" customFormat="1" ht="18.5" x14ac:dyDescent="0.45">
      <c r="A179" s="476" t="s">
        <v>620</v>
      </c>
      <c r="B179" s="477"/>
      <c r="C179" s="477"/>
      <c r="D179" s="478"/>
      <c r="E179" s="478"/>
      <c r="F179" s="479"/>
      <c r="G179" s="478"/>
      <c r="H179" s="478"/>
      <c r="I179" s="480"/>
      <c r="J179" s="480"/>
      <c r="K179" s="480"/>
      <c r="L179" s="480"/>
      <c r="M179" s="477"/>
      <c r="N179" s="481"/>
      <c r="O179" s="482"/>
      <c r="P179" s="481"/>
      <c r="Q179" s="481"/>
      <c r="R179" s="482"/>
      <c r="S179" s="483"/>
      <c r="T179" s="481">
        <f>T169+T137+T105+T72+T43</f>
        <v>434240</v>
      </c>
      <c r="AA179" s="183" t="s">
        <v>652</v>
      </c>
      <c r="AB179" s="599">
        <f>AB169+AB137+AB105+AB72+AB43</f>
        <v>149839.99999999997</v>
      </c>
      <c r="AC179" s="600">
        <f>AC169+AC137+AC105+AC72+AC43</f>
        <v>246400</v>
      </c>
      <c r="AD179"/>
    </row>
    <row r="180" spans="1:30" ht="17.5" customHeight="1" x14ac:dyDescent="0.35">
      <c r="S180" s="3" t="s">
        <v>622</v>
      </c>
      <c r="T180" s="145">
        <f>D18-T179</f>
        <v>643333.75</v>
      </c>
    </row>
  </sheetData>
  <mergeCells count="126">
    <mergeCell ref="I166:L166"/>
    <mergeCell ref="Z173:AA173"/>
    <mergeCell ref="A158:S158"/>
    <mergeCell ref="I160:L160"/>
    <mergeCell ref="I161:L161"/>
    <mergeCell ref="I162:L162"/>
    <mergeCell ref="I163:J163"/>
    <mergeCell ref="K164:L164"/>
    <mergeCell ref="H156:H157"/>
    <mergeCell ref="I156:L156"/>
    <mergeCell ref="S156:S157"/>
    <mergeCell ref="U156:Y157"/>
    <mergeCell ref="Z156:AA157"/>
    <mergeCell ref="AB156:AD157"/>
    <mergeCell ref="Z141:AA141"/>
    <mergeCell ref="A155:S155"/>
    <mergeCell ref="T155:AD155"/>
    <mergeCell ref="A156:A157"/>
    <mergeCell ref="B156:B157"/>
    <mergeCell ref="C156:C157"/>
    <mergeCell ref="D156:D157"/>
    <mergeCell ref="E156:E157"/>
    <mergeCell ref="F156:F157"/>
    <mergeCell ref="G156:G157"/>
    <mergeCell ref="A123:S123"/>
    <mergeCell ref="I125:L125"/>
    <mergeCell ref="I126:L126"/>
    <mergeCell ref="I128:L128"/>
    <mergeCell ref="I129:J129"/>
    <mergeCell ref="K130:L130"/>
    <mergeCell ref="H121:H122"/>
    <mergeCell ref="I121:L121"/>
    <mergeCell ref="S121:S122"/>
    <mergeCell ref="U121:Y122"/>
    <mergeCell ref="Z121:AA122"/>
    <mergeCell ref="AB121:AD122"/>
    <mergeCell ref="Z109:AA109"/>
    <mergeCell ref="A120:S120"/>
    <mergeCell ref="T120:AD120"/>
    <mergeCell ref="A121:A122"/>
    <mergeCell ref="B121:B122"/>
    <mergeCell ref="C121:C122"/>
    <mergeCell ref="D121:D122"/>
    <mergeCell ref="E121:E122"/>
    <mergeCell ref="F121:F122"/>
    <mergeCell ref="G121:G122"/>
    <mergeCell ref="I96:L96"/>
    <mergeCell ref="I97:L97"/>
    <mergeCell ref="I98:L98"/>
    <mergeCell ref="I99:J99"/>
    <mergeCell ref="K100:L100"/>
    <mergeCell ref="I102:L102"/>
    <mergeCell ref="I92:L92"/>
    <mergeCell ref="S92:S93"/>
    <mergeCell ref="U92:Y93"/>
    <mergeCell ref="Z92:AA93"/>
    <mergeCell ref="AB92:AD93"/>
    <mergeCell ref="A94:S94"/>
    <mergeCell ref="A91:S91"/>
    <mergeCell ref="T91:AD91"/>
    <mergeCell ref="A92:A93"/>
    <mergeCell ref="B92:B93"/>
    <mergeCell ref="C92:C93"/>
    <mergeCell ref="D92:D93"/>
    <mergeCell ref="E92:E93"/>
    <mergeCell ref="F92:F93"/>
    <mergeCell ref="G92:G93"/>
    <mergeCell ref="H92:H93"/>
    <mergeCell ref="G85:H85"/>
    <mergeCell ref="I85:J85"/>
    <mergeCell ref="G86:H86"/>
    <mergeCell ref="I86:J86"/>
    <mergeCell ref="G87:H87"/>
    <mergeCell ref="I87:J87"/>
    <mergeCell ref="I63:L63"/>
    <mergeCell ref="I64:J64"/>
    <mergeCell ref="K65:L65"/>
    <mergeCell ref="Z76:AA76"/>
    <mergeCell ref="G84:H84"/>
    <mergeCell ref="I84:J84"/>
    <mergeCell ref="Z55:AA56"/>
    <mergeCell ref="AB55:AD56"/>
    <mergeCell ref="A57:S57"/>
    <mergeCell ref="I59:L59"/>
    <mergeCell ref="I60:L60"/>
    <mergeCell ref="I61:L61"/>
    <mergeCell ref="F55:F56"/>
    <mergeCell ref="G55:G56"/>
    <mergeCell ref="H55:H56"/>
    <mergeCell ref="I55:L55"/>
    <mergeCell ref="S55:S56"/>
    <mergeCell ref="U55:Y56"/>
    <mergeCell ref="K38:L38"/>
    <mergeCell ref="I40:L40"/>
    <mergeCell ref="Z47:AA47"/>
    <mergeCell ref="A54:S54"/>
    <mergeCell ref="T54:AD54"/>
    <mergeCell ref="A55:A56"/>
    <mergeCell ref="B55:B56"/>
    <mergeCell ref="C55:C56"/>
    <mergeCell ref="D55:D56"/>
    <mergeCell ref="E55:E56"/>
    <mergeCell ref="I35:L35"/>
    <mergeCell ref="I36:L36"/>
    <mergeCell ref="I37:J37"/>
    <mergeCell ref="G30:G31"/>
    <mergeCell ref="H30:H31"/>
    <mergeCell ref="I30:L30"/>
    <mergeCell ref="S30:S31"/>
    <mergeCell ref="U30:Y31"/>
    <mergeCell ref="Z30:AA31"/>
    <mergeCell ref="J22:L22"/>
    <mergeCell ref="J23:L23"/>
    <mergeCell ref="J24:L24"/>
    <mergeCell ref="J25:L25"/>
    <mergeCell ref="A29:S29"/>
    <mergeCell ref="T29:AD29"/>
    <mergeCell ref="AB30:AD31"/>
    <mergeCell ref="A32:S32"/>
    <mergeCell ref="I34:L34"/>
    <mergeCell ref="A30:A31"/>
    <mergeCell ref="B30:B31"/>
    <mergeCell ref="C30:C31"/>
    <mergeCell ref="D30:D31"/>
    <mergeCell ref="E30:E31"/>
    <mergeCell ref="F30:F3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343D-2DA0-4D33-82B3-B97985567A8D}">
  <sheetPr>
    <tabColor theme="9" tint="-0.249977111117893"/>
  </sheetPr>
  <dimension ref="A1:AH59"/>
  <sheetViews>
    <sheetView workbookViewId="0">
      <selection activeCell="E67" sqref="E67"/>
    </sheetView>
  </sheetViews>
  <sheetFormatPr defaultRowHeight="14.5" x14ac:dyDescent="0.35"/>
  <cols>
    <col min="1" max="1" width="17.453125" bestFit="1" customWidth="1"/>
    <col min="2" max="2" width="18.7265625" customWidth="1"/>
    <col min="3" max="3" width="5.54296875" customWidth="1"/>
    <col min="4" max="4" width="15.08984375" customWidth="1"/>
    <col min="5" max="5" width="21.81640625" style="1" customWidth="1"/>
    <col min="6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398</v>
      </c>
      <c r="D2" t="s">
        <v>399</v>
      </c>
      <c r="E2" s="1" t="s">
        <v>82</v>
      </c>
      <c r="F2" s="1" t="s">
        <v>53</v>
      </c>
      <c r="G2" s="1"/>
      <c r="H2" s="1" t="s">
        <v>359</v>
      </c>
      <c r="I2" s="2241">
        <v>3</v>
      </c>
      <c r="J2" s="2241"/>
      <c r="K2" s="1" t="s">
        <v>359</v>
      </c>
      <c r="L2" s="1"/>
      <c r="M2" s="1">
        <v>2</v>
      </c>
      <c r="N2" s="1">
        <v>3</v>
      </c>
      <c r="O2" s="1">
        <v>2</v>
      </c>
      <c r="P2" s="1" t="s">
        <v>51</v>
      </c>
      <c r="Q2" s="1">
        <v>2</v>
      </c>
      <c r="R2" s="1"/>
      <c r="S2" s="1">
        <v>1</v>
      </c>
      <c r="T2" s="1"/>
      <c r="U2" s="1">
        <v>1</v>
      </c>
      <c r="V2" s="15">
        <v>5200</v>
      </c>
      <c r="W2" s="71">
        <v>0.34</v>
      </c>
      <c r="X2" s="71">
        <f>V2*(1-W2)</f>
        <v>3431.9999999999995</v>
      </c>
      <c r="Y2" s="71">
        <f>X2*U2*O2</f>
        <v>6863.9999999999991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398</v>
      </c>
      <c r="D3" t="s">
        <v>399</v>
      </c>
      <c r="E3" s="1" t="s">
        <v>82</v>
      </c>
      <c r="F3" s="1" t="s">
        <v>48</v>
      </c>
      <c r="H3" s="1" t="s">
        <v>359</v>
      </c>
      <c r="I3" s="2241">
        <v>2</v>
      </c>
      <c r="J3" s="2241"/>
      <c r="L3" s="1" t="s">
        <v>356</v>
      </c>
      <c r="M3" s="1">
        <v>2</v>
      </c>
      <c r="N3" s="1">
        <v>4</v>
      </c>
      <c r="O3" s="1">
        <v>2</v>
      </c>
      <c r="P3" s="1" t="s">
        <v>51</v>
      </c>
      <c r="Q3" s="1">
        <v>2</v>
      </c>
      <c r="U3" s="1">
        <v>1</v>
      </c>
      <c r="V3" s="5">
        <v>7800</v>
      </c>
      <c r="W3" s="70">
        <v>0.34</v>
      </c>
      <c r="X3" s="72">
        <f>V3*(1-W3)</f>
        <v>5147.9999999999991</v>
      </c>
      <c r="Y3" s="72">
        <f>X3*U3*O3</f>
        <v>10295.999999999998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398</v>
      </c>
      <c r="D4" t="s">
        <v>399</v>
      </c>
      <c r="E4" s="1" t="s">
        <v>83</v>
      </c>
      <c r="F4" s="1" t="s">
        <v>53</v>
      </c>
      <c r="H4" s="1" t="s">
        <v>359</v>
      </c>
      <c r="I4" s="2241">
        <v>3</v>
      </c>
      <c r="J4" s="2241"/>
      <c r="K4" s="1" t="s">
        <v>359</v>
      </c>
      <c r="M4" s="1">
        <v>2</v>
      </c>
      <c r="N4" s="1">
        <v>4</v>
      </c>
      <c r="O4" s="1">
        <v>1</v>
      </c>
      <c r="P4" s="1" t="s">
        <v>51</v>
      </c>
      <c r="Q4" s="1">
        <v>1</v>
      </c>
      <c r="U4" s="1">
        <v>1</v>
      </c>
      <c r="V4" s="5">
        <v>3500</v>
      </c>
      <c r="W4" s="70">
        <v>0.2</v>
      </c>
      <c r="X4" s="72">
        <f t="shared" ref="X4:X17" si="0">V4*(1-W4)</f>
        <v>2800</v>
      </c>
      <c r="Y4" s="72">
        <f>X4*U4*O4</f>
        <v>2800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398</v>
      </c>
      <c r="D5" t="s">
        <v>399</v>
      </c>
      <c r="E5" s="1" t="s">
        <v>83</v>
      </c>
      <c r="F5" s="1" t="s">
        <v>54</v>
      </c>
      <c r="H5" s="1" t="s">
        <v>359</v>
      </c>
      <c r="I5" s="2241">
        <v>1</v>
      </c>
      <c r="J5" s="2241"/>
      <c r="K5" s="1" t="s">
        <v>356</v>
      </c>
      <c r="M5" s="1">
        <v>10</v>
      </c>
      <c r="N5" s="2" t="s">
        <v>78</v>
      </c>
      <c r="O5" s="1">
        <v>15</v>
      </c>
      <c r="P5" s="1" t="s">
        <v>51</v>
      </c>
      <c r="Q5" s="1">
        <v>15</v>
      </c>
      <c r="U5" s="1">
        <v>1</v>
      </c>
      <c r="V5" s="5">
        <v>1500</v>
      </c>
      <c r="W5" s="70">
        <v>0.2</v>
      </c>
      <c r="X5" s="72">
        <f t="shared" si="0"/>
        <v>1200</v>
      </c>
      <c r="Y5" s="72">
        <f>X5*U5*O5</f>
        <v>18000</v>
      </c>
      <c r="Z5" s="18"/>
      <c r="AA5" s="68"/>
      <c r="AB5" s="1"/>
    </row>
    <row r="6" spans="1:34" x14ac:dyDescent="0.35">
      <c r="A6" t="s">
        <v>378</v>
      </c>
      <c r="B6" t="s">
        <v>379</v>
      </c>
      <c r="C6" t="s">
        <v>398</v>
      </c>
      <c r="D6" t="s">
        <v>399</v>
      </c>
      <c r="E6" s="1" t="s">
        <v>83</v>
      </c>
      <c r="F6" s="1" t="s">
        <v>54</v>
      </c>
      <c r="H6" s="1" t="s">
        <v>359</v>
      </c>
      <c r="I6" s="2241">
        <v>1</v>
      </c>
      <c r="J6" s="2241"/>
      <c r="K6" s="1" t="s">
        <v>359</v>
      </c>
      <c r="M6" s="1">
        <v>10</v>
      </c>
      <c r="N6" s="2" t="s">
        <v>78</v>
      </c>
      <c r="O6" s="1">
        <v>15</v>
      </c>
      <c r="P6" s="1" t="s">
        <v>51</v>
      </c>
      <c r="S6" s="1">
        <v>15</v>
      </c>
      <c r="U6" s="1">
        <v>1</v>
      </c>
      <c r="V6" s="5">
        <v>1500</v>
      </c>
      <c r="W6" s="70">
        <v>0.2</v>
      </c>
      <c r="X6" s="72">
        <f t="shared" si="0"/>
        <v>1200</v>
      </c>
      <c r="Y6" s="72">
        <f>X6*U6*O6</f>
        <v>18000</v>
      </c>
      <c r="Z6" s="6"/>
      <c r="AA6" s="68"/>
      <c r="AB6" s="1"/>
    </row>
    <row r="7" spans="1:34" x14ac:dyDescent="0.35">
      <c r="I7" s="2241"/>
      <c r="J7" s="2241"/>
      <c r="N7" s="2"/>
      <c r="O7" s="1"/>
      <c r="V7" s="5"/>
      <c r="W7" s="75"/>
      <c r="X7" s="72"/>
      <c r="Y7" s="72"/>
      <c r="Z7" s="6"/>
      <c r="AA7" s="68"/>
      <c r="AB7" s="1"/>
    </row>
    <row r="8" spans="1:34" x14ac:dyDescent="0.35">
      <c r="A8" t="s">
        <v>391</v>
      </c>
      <c r="B8" t="s">
        <v>379</v>
      </c>
      <c r="C8" t="s">
        <v>398</v>
      </c>
      <c r="D8" t="s">
        <v>399</v>
      </c>
      <c r="E8" s="1" t="s">
        <v>82</v>
      </c>
      <c r="F8" s="1" t="s">
        <v>53</v>
      </c>
      <c r="H8" s="1" t="s">
        <v>359</v>
      </c>
      <c r="I8" s="2241">
        <v>4</v>
      </c>
      <c r="J8" s="2241"/>
      <c r="K8" s="1" t="s">
        <v>359</v>
      </c>
      <c r="M8" s="1">
        <v>2</v>
      </c>
      <c r="N8" s="2" t="s">
        <v>384</v>
      </c>
      <c r="O8" s="1">
        <v>1</v>
      </c>
      <c r="P8" s="1" t="s">
        <v>51</v>
      </c>
      <c r="Q8" s="1">
        <v>1</v>
      </c>
      <c r="U8" s="1">
        <v>1</v>
      </c>
      <c r="V8" s="15">
        <v>5200</v>
      </c>
      <c r="W8" s="75">
        <v>0.34</v>
      </c>
      <c r="X8" s="72">
        <f t="shared" si="0"/>
        <v>3431.9999999999995</v>
      </c>
      <c r="Y8" s="72">
        <f t="shared" ref="Y8:Y14" si="1">X8*U8*O8</f>
        <v>3431.9999999999995</v>
      </c>
      <c r="Z8" s="6"/>
      <c r="AA8" s="68"/>
      <c r="AB8" s="1"/>
    </row>
    <row r="9" spans="1:34" x14ac:dyDescent="0.35">
      <c r="A9" t="s">
        <v>391</v>
      </c>
      <c r="B9" t="s">
        <v>379</v>
      </c>
      <c r="C9" t="s">
        <v>398</v>
      </c>
      <c r="D9" t="s">
        <v>399</v>
      </c>
      <c r="E9" s="1" t="s">
        <v>82</v>
      </c>
      <c r="F9" s="1" t="s">
        <v>48</v>
      </c>
      <c r="H9" s="1" t="s">
        <v>359</v>
      </c>
      <c r="I9" s="2241">
        <v>1</v>
      </c>
      <c r="J9" s="2241"/>
      <c r="L9" s="1" t="s">
        <v>359</v>
      </c>
      <c r="M9" s="1">
        <v>2</v>
      </c>
      <c r="N9" s="2" t="s">
        <v>397</v>
      </c>
      <c r="O9" s="1">
        <v>1</v>
      </c>
      <c r="P9" s="1" t="s">
        <v>51</v>
      </c>
      <c r="Q9" s="1">
        <v>1</v>
      </c>
      <c r="U9" s="1">
        <v>1</v>
      </c>
      <c r="V9" s="5">
        <v>7800</v>
      </c>
      <c r="W9" s="70">
        <v>0.34</v>
      </c>
      <c r="X9" s="72">
        <f t="shared" si="0"/>
        <v>5147.9999999999991</v>
      </c>
      <c r="Y9" s="72">
        <f t="shared" si="1"/>
        <v>5147.9999999999991</v>
      </c>
      <c r="Z9" s="6"/>
      <c r="AA9" s="68"/>
      <c r="AB9" s="1"/>
    </row>
    <row r="10" spans="1:34" x14ac:dyDescent="0.35">
      <c r="A10" t="s">
        <v>391</v>
      </c>
      <c r="B10" t="s">
        <v>379</v>
      </c>
      <c r="C10" t="s">
        <v>398</v>
      </c>
      <c r="D10" t="s">
        <v>399</v>
      </c>
      <c r="E10" s="1" t="s">
        <v>82</v>
      </c>
      <c r="F10" s="1" t="s">
        <v>77</v>
      </c>
      <c r="H10" s="1" t="s">
        <v>359</v>
      </c>
      <c r="I10" s="2241">
        <v>2</v>
      </c>
      <c r="J10" s="2241"/>
      <c r="K10" s="1" t="s">
        <v>359</v>
      </c>
      <c r="M10" s="1">
        <v>5</v>
      </c>
      <c r="N10" s="2" t="s">
        <v>230</v>
      </c>
      <c r="O10" s="1">
        <v>3</v>
      </c>
      <c r="P10" s="1" t="s">
        <v>51</v>
      </c>
      <c r="Q10" s="1">
        <v>3</v>
      </c>
      <c r="U10" s="1">
        <v>1</v>
      </c>
      <c r="V10" s="5">
        <v>1550</v>
      </c>
      <c r="W10" s="70">
        <v>0.2</v>
      </c>
      <c r="X10" s="72">
        <f t="shared" si="0"/>
        <v>1240</v>
      </c>
      <c r="Y10" s="72">
        <f t="shared" si="1"/>
        <v>3720</v>
      </c>
      <c r="Z10" s="6"/>
      <c r="AA10" s="68"/>
      <c r="AB10" s="1"/>
    </row>
    <row r="11" spans="1:34" x14ac:dyDescent="0.35">
      <c r="A11" t="s">
        <v>391</v>
      </c>
      <c r="B11" t="s">
        <v>379</v>
      </c>
      <c r="C11" t="s">
        <v>398</v>
      </c>
      <c r="D11" t="s">
        <v>399</v>
      </c>
      <c r="E11" s="1" t="s">
        <v>82</v>
      </c>
      <c r="F11" s="1" t="s">
        <v>84</v>
      </c>
      <c r="H11" s="1" t="s">
        <v>359</v>
      </c>
      <c r="I11" s="2241">
        <v>5</v>
      </c>
      <c r="J11" s="2241"/>
      <c r="K11" s="1" t="s">
        <v>359</v>
      </c>
      <c r="M11" s="1">
        <v>2</v>
      </c>
      <c r="N11" s="2" t="s">
        <v>256</v>
      </c>
      <c r="O11" s="1">
        <v>4</v>
      </c>
      <c r="P11" s="1" t="s">
        <v>85</v>
      </c>
      <c r="Q11" s="1">
        <v>4</v>
      </c>
      <c r="S11" s="1">
        <v>4</v>
      </c>
      <c r="U11" s="1">
        <v>2</v>
      </c>
      <c r="V11" s="5">
        <v>2450</v>
      </c>
      <c r="W11" s="70">
        <v>0.2</v>
      </c>
      <c r="X11" s="72">
        <f t="shared" si="0"/>
        <v>1960</v>
      </c>
      <c r="Y11" s="72">
        <f t="shared" si="1"/>
        <v>15680</v>
      </c>
      <c r="Z11" s="6"/>
      <c r="AA11" s="68"/>
      <c r="AB11" s="1"/>
    </row>
    <row r="12" spans="1:34" x14ac:dyDescent="0.35">
      <c r="A12" t="s">
        <v>391</v>
      </c>
      <c r="B12" t="s">
        <v>379</v>
      </c>
      <c r="C12" t="s">
        <v>398</v>
      </c>
      <c r="D12" t="s">
        <v>399</v>
      </c>
      <c r="E12" s="1" t="s">
        <v>83</v>
      </c>
      <c r="F12" s="1" t="s">
        <v>53</v>
      </c>
      <c r="H12" s="1" t="s">
        <v>359</v>
      </c>
      <c r="I12" s="2241">
        <v>4</v>
      </c>
      <c r="J12" s="2241"/>
      <c r="K12" s="1" t="s">
        <v>359</v>
      </c>
      <c r="M12" s="1">
        <v>2</v>
      </c>
      <c r="N12" s="2" t="s">
        <v>397</v>
      </c>
      <c r="O12" s="1">
        <v>1</v>
      </c>
      <c r="P12" s="1" t="s">
        <v>51</v>
      </c>
      <c r="Q12" s="1">
        <v>1</v>
      </c>
      <c r="U12" s="1">
        <v>1</v>
      </c>
      <c r="V12" s="5">
        <v>3500</v>
      </c>
      <c r="W12" s="70">
        <v>0.2</v>
      </c>
      <c r="X12" s="72">
        <f t="shared" si="0"/>
        <v>2800</v>
      </c>
      <c r="Y12" s="72">
        <f t="shared" si="1"/>
        <v>2800</v>
      </c>
      <c r="Z12" s="6"/>
      <c r="AA12" s="68"/>
      <c r="AB12" s="1"/>
    </row>
    <row r="13" spans="1:34" x14ac:dyDescent="0.35">
      <c r="A13" t="s">
        <v>391</v>
      </c>
      <c r="B13" t="s">
        <v>379</v>
      </c>
      <c r="C13" t="s">
        <v>398</v>
      </c>
      <c r="D13" t="s">
        <v>399</v>
      </c>
      <c r="E13" s="1" t="s">
        <v>83</v>
      </c>
      <c r="F13" s="1" t="s">
        <v>54</v>
      </c>
      <c r="H13" s="1" t="s">
        <v>359</v>
      </c>
      <c r="I13" s="2241">
        <v>3</v>
      </c>
      <c r="J13" s="2241"/>
      <c r="K13" s="1" t="s">
        <v>359</v>
      </c>
      <c r="M13" s="1">
        <v>10</v>
      </c>
      <c r="N13" s="2" t="s">
        <v>78</v>
      </c>
      <c r="O13" s="1">
        <v>13</v>
      </c>
      <c r="P13" s="1" t="s">
        <v>51</v>
      </c>
      <c r="Q13" s="1">
        <v>13</v>
      </c>
      <c r="U13" s="1">
        <v>1</v>
      </c>
      <c r="V13" s="5">
        <v>1500</v>
      </c>
      <c r="W13" s="70">
        <v>0.2</v>
      </c>
      <c r="X13" s="72">
        <f t="shared" ref="X13" si="2">V13*(1-W13)</f>
        <v>1200</v>
      </c>
      <c r="Y13" s="72">
        <f t="shared" si="1"/>
        <v>15600</v>
      </c>
      <c r="Z13" s="6"/>
      <c r="AA13" s="68"/>
      <c r="AB13" s="1"/>
    </row>
    <row r="14" spans="1:34" x14ac:dyDescent="0.35">
      <c r="A14" t="s">
        <v>391</v>
      </c>
      <c r="B14" t="s">
        <v>379</v>
      </c>
      <c r="C14" t="s">
        <v>398</v>
      </c>
      <c r="D14" t="s">
        <v>399</v>
      </c>
      <c r="E14" s="1" t="s">
        <v>83</v>
      </c>
      <c r="F14" s="1" t="s">
        <v>54</v>
      </c>
      <c r="H14" s="1" t="s">
        <v>359</v>
      </c>
      <c r="I14" s="2241">
        <v>3</v>
      </c>
      <c r="J14" s="2241"/>
      <c r="K14" s="1" t="s">
        <v>359</v>
      </c>
      <c r="M14" s="1">
        <v>10</v>
      </c>
      <c r="N14" s="2" t="s">
        <v>78</v>
      </c>
      <c r="O14" s="1">
        <v>13</v>
      </c>
      <c r="P14" s="1" t="s">
        <v>51</v>
      </c>
      <c r="S14" s="1">
        <v>13</v>
      </c>
      <c r="U14" s="1">
        <v>1</v>
      </c>
      <c r="V14" s="5">
        <v>1500</v>
      </c>
      <c r="W14" s="70">
        <v>0.2</v>
      </c>
      <c r="X14" s="72">
        <f t="shared" si="0"/>
        <v>1200</v>
      </c>
      <c r="Y14" s="72">
        <f t="shared" si="1"/>
        <v>15600</v>
      </c>
      <c r="Z14" s="6"/>
      <c r="AA14" s="68"/>
      <c r="AB14" s="1"/>
    </row>
    <row r="15" spans="1:34" x14ac:dyDescent="0.35">
      <c r="I15" s="2241"/>
      <c r="J15" s="2241"/>
      <c r="N15" s="2"/>
      <c r="O15" s="1"/>
      <c r="P15" s="2"/>
      <c r="V15" s="5"/>
      <c r="W15" s="70"/>
      <c r="X15" s="72"/>
      <c r="Y15" s="72"/>
      <c r="Z15" s="6"/>
      <c r="AA15" s="68"/>
      <c r="AB15" s="1"/>
    </row>
    <row r="16" spans="1:34" x14ac:dyDescent="0.35">
      <c r="A16" t="s">
        <v>393</v>
      </c>
      <c r="B16" t="s">
        <v>379</v>
      </c>
      <c r="C16" t="s">
        <v>398</v>
      </c>
      <c r="D16" t="s">
        <v>399</v>
      </c>
      <c r="E16" s="1" t="s">
        <v>82</v>
      </c>
      <c r="F16" s="1" t="s">
        <v>53</v>
      </c>
      <c r="H16" s="1" t="s">
        <v>359</v>
      </c>
      <c r="I16" s="2241">
        <v>3</v>
      </c>
      <c r="J16" s="2241"/>
      <c r="K16" s="1" t="s">
        <v>359</v>
      </c>
      <c r="M16" s="1">
        <v>2</v>
      </c>
      <c r="N16" s="2" t="s">
        <v>384</v>
      </c>
      <c r="O16" s="1">
        <v>1</v>
      </c>
      <c r="P16" s="1" t="s">
        <v>51</v>
      </c>
      <c r="Q16" s="1">
        <v>1</v>
      </c>
      <c r="U16" s="1">
        <v>1</v>
      </c>
      <c r="V16" s="15">
        <v>5200</v>
      </c>
      <c r="W16" s="75">
        <v>0.34</v>
      </c>
      <c r="X16" s="72">
        <f t="shared" si="0"/>
        <v>3431.9999999999995</v>
      </c>
      <c r="Y16" s="72">
        <f>X16*U16*O16</f>
        <v>3431.9999999999995</v>
      </c>
      <c r="Z16" s="6"/>
      <c r="AA16" s="68"/>
      <c r="AB16" s="1"/>
    </row>
    <row r="17" spans="1:28" x14ac:dyDescent="0.35">
      <c r="A17" t="s">
        <v>393</v>
      </c>
      <c r="B17" t="s">
        <v>379</v>
      </c>
      <c r="C17" t="s">
        <v>398</v>
      </c>
      <c r="D17" t="s">
        <v>399</v>
      </c>
      <c r="E17" s="1" t="s">
        <v>82</v>
      </c>
      <c r="F17" s="1" t="s">
        <v>48</v>
      </c>
      <c r="H17" s="1" t="s">
        <v>359</v>
      </c>
      <c r="I17" s="2241">
        <v>2</v>
      </c>
      <c r="J17" s="2241"/>
      <c r="L17" s="1" t="s">
        <v>359</v>
      </c>
      <c r="M17" s="1">
        <v>2</v>
      </c>
      <c r="N17" s="2" t="s">
        <v>397</v>
      </c>
      <c r="O17" s="1">
        <v>2</v>
      </c>
      <c r="P17" s="1" t="s">
        <v>51</v>
      </c>
      <c r="Q17" s="1">
        <v>1</v>
      </c>
      <c r="U17" s="1">
        <v>1</v>
      </c>
      <c r="V17" s="5">
        <v>7800</v>
      </c>
      <c r="W17" s="70">
        <v>0.34</v>
      </c>
      <c r="X17" s="72">
        <f t="shared" si="0"/>
        <v>5147.9999999999991</v>
      </c>
      <c r="Y17" s="72">
        <f>X17*U17*O17</f>
        <v>10295.999999999998</v>
      </c>
      <c r="Z17" s="6"/>
      <c r="AA17" s="68"/>
      <c r="AB17" s="1"/>
    </row>
    <row r="18" spans="1:28" x14ac:dyDescent="0.35">
      <c r="A18" t="s">
        <v>393</v>
      </c>
      <c r="B18" t="s">
        <v>379</v>
      </c>
      <c r="C18" t="s">
        <v>398</v>
      </c>
      <c r="D18" t="s">
        <v>399</v>
      </c>
      <c r="E18" s="1" t="s">
        <v>83</v>
      </c>
      <c r="F18" s="1" t="s">
        <v>53</v>
      </c>
      <c r="H18" s="1" t="s">
        <v>359</v>
      </c>
      <c r="I18" s="2241">
        <v>3</v>
      </c>
      <c r="J18" s="2241"/>
      <c r="K18" s="1" t="s">
        <v>359</v>
      </c>
      <c r="M18" s="1">
        <v>2</v>
      </c>
      <c r="N18" s="2" t="s">
        <v>397</v>
      </c>
      <c r="O18" s="1">
        <v>1</v>
      </c>
      <c r="P18" s="1" t="s">
        <v>51</v>
      </c>
      <c r="Q18" s="1">
        <v>1</v>
      </c>
      <c r="U18" s="1">
        <v>1</v>
      </c>
      <c r="V18" s="5">
        <v>3500</v>
      </c>
      <c r="W18" s="70">
        <v>0.2</v>
      </c>
      <c r="X18" s="71">
        <f>V18*(1-W18)</f>
        <v>2800</v>
      </c>
      <c r="Y18" s="71">
        <f>X18*U18*O18</f>
        <v>2800</v>
      </c>
      <c r="Z18" s="68"/>
      <c r="AA18" s="68"/>
      <c r="AB18" s="1"/>
    </row>
    <row r="19" spans="1:28" x14ac:dyDescent="0.35">
      <c r="A19" t="s">
        <v>393</v>
      </c>
      <c r="B19" t="s">
        <v>379</v>
      </c>
      <c r="C19" t="s">
        <v>398</v>
      </c>
      <c r="D19" t="s">
        <v>399</v>
      </c>
      <c r="E19" s="1" t="s">
        <v>83</v>
      </c>
      <c r="F19" s="1" t="s">
        <v>54</v>
      </c>
      <c r="H19" s="1" t="s">
        <v>359</v>
      </c>
      <c r="I19" s="2241">
        <v>1</v>
      </c>
      <c r="J19" s="2241"/>
      <c r="K19" s="1" t="s">
        <v>359</v>
      </c>
      <c r="M19" s="1">
        <v>8</v>
      </c>
      <c r="N19" s="1">
        <v>13</v>
      </c>
      <c r="O19" s="1">
        <v>8</v>
      </c>
      <c r="P19" s="1" t="s">
        <v>85</v>
      </c>
      <c r="Q19" s="1">
        <v>1</v>
      </c>
      <c r="U19" s="1">
        <v>1</v>
      </c>
      <c r="V19" s="5">
        <v>1500</v>
      </c>
      <c r="W19" s="70">
        <v>0.2</v>
      </c>
      <c r="X19" s="71">
        <f>V19*(1-W19)</f>
        <v>1200</v>
      </c>
      <c r="Y19" s="71">
        <f>X19*U19*O19</f>
        <v>9600</v>
      </c>
      <c r="Z19" s="18"/>
    </row>
    <row r="20" spans="1:28" x14ac:dyDescent="0.35">
      <c r="A20" t="s">
        <v>393</v>
      </c>
      <c r="B20" t="s">
        <v>379</v>
      </c>
      <c r="C20" t="s">
        <v>398</v>
      </c>
      <c r="D20" t="s">
        <v>399</v>
      </c>
      <c r="E20" s="1" t="s">
        <v>83</v>
      </c>
      <c r="F20" s="1" t="s">
        <v>54</v>
      </c>
      <c r="H20" s="1" t="s">
        <v>359</v>
      </c>
      <c r="I20" s="2241">
        <v>1</v>
      </c>
      <c r="J20" s="2241"/>
      <c r="K20" s="1" t="s">
        <v>359</v>
      </c>
      <c r="M20" s="1">
        <v>10</v>
      </c>
      <c r="N20" s="1">
        <v>25</v>
      </c>
      <c r="O20" s="1">
        <v>8</v>
      </c>
      <c r="P20" s="1" t="s">
        <v>51</v>
      </c>
      <c r="Q20" s="1">
        <v>1</v>
      </c>
      <c r="U20" s="1">
        <v>1</v>
      </c>
      <c r="V20" s="5">
        <v>1500</v>
      </c>
      <c r="W20" s="70">
        <v>0.2</v>
      </c>
      <c r="X20" s="72">
        <f>V20*(1-W20)</f>
        <v>1200</v>
      </c>
      <c r="Y20" s="72">
        <f>X20*U20*O20</f>
        <v>9600</v>
      </c>
      <c r="Z20" s="6"/>
    </row>
    <row r="21" spans="1:28" x14ac:dyDescent="0.35">
      <c r="I21" s="2241"/>
      <c r="J21" s="2241"/>
      <c r="N21" s="2"/>
      <c r="O21" s="2"/>
      <c r="V21" s="5"/>
      <c r="W21" s="70"/>
      <c r="X21" s="72"/>
      <c r="Y21" s="72"/>
      <c r="Z21" s="6"/>
    </row>
    <row r="22" spans="1:28" x14ac:dyDescent="0.35">
      <c r="A22" t="s">
        <v>394</v>
      </c>
      <c r="B22" t="s">
        <v>379</v>
      </c>
      <c r="C22" t="s">
        <v>398</v>
      </c>
      <c r="D22" t="s">
        <v>399</v>
      </c>
      <c r="E22" s="1" t="s">
        <v>82</v>
      </c>
      <c r="F22" s="1" t="s">
        <v>48</v>
      </c>
      <c r="H22" s="1" t="s">
        <v>359</v>
      </c>
      <c r="I22" s="2241">
        <v>1</v>
      </c>
      <c r="J22" s="2241"/>
      <c r="L22" s="1" t="s">
        <v>359</v>
      </c>
      <c r="M22" s="1">
        <v>2</v>
      </c>
      <c r="N22" s="1">
        <v>4</v>
      </c>
      <c r="O22" s="1">
        <v>1</v>
      </c>
      <c r="P22" s="1" t="s">
        <v>51</v>
      </c>
      <c r="Q22" s="1">
        <v>1</v>
      </c>
      <c r="U22" s="1">
        <v>1</v>
      </c>
      <c r="V22" s="15">
        <v>5200</v>
      </c>
      <c r="W22" s="75">
        <v>0.34</v>
      </c>
      <c r="X22" s="72">
        <f t="shared" ref="X22:X27" si="3">V22*(1-W22)</f>
        <v>3431.9999999999995</v>
      </c>
      <c r="Y22" s="72">
        <f t="shared" ref="Y22:Y27" si="4">X22*U22*O22</f>
        <v>3431.9999999999995</v>
      </c>
      <c r="Z22" s="6"/>
    </row>
    <row r="23" spans="1:28" x14ac:dyDescent="0.35">
      <c r="A23" t="s">
        <v>394</v>
      </c>
      <c r="B23" t="s">
        <v>379</v>
      </c>
      <c r="C23" t="s">
        <v>398</v>
      </c>
      <c r="D23" t="s">
        <v>399</v>
      </c>
      <c r="E23" s="1" t="s">
        <v>82</v>
      </c>
      <c r="F23" s="1" t="s">
        <v>77</v>
      </c>
      <c r="H23" s="1" t="s">
        <v>359</v>
      </c>
      <c r="I23" s="2241">
        <v>2</v>
      </c>
      <c r="J23" s="2241"/>
      <c r="K23" s="1" t="s">
        <v>359</v>
      </c>
      <c r="M23" s="1">
        <v>5</v>
      </c>
      <c r="N23" s="1">
        <v>10</v>
      </c>
      <c r="O23" s="1">
        <v>1</v>
      </c>
      <c r="P23" s="1" t="s">
        <v>51</v>
      </c>
      <c r="Q23" s="1">
        <v>1</v>
      </c>
      <c r="U23" s="1">
        <v>1</v>
      </c>
      <c r="V23" s="5">
        <v>7800</v>
      </c>
      <c r="W23" s="70">
        <v>0.34</v>
      </c>
      <c r="X23" s="72">
        <f t="shared" ref="X23" si="5">V23*(1-W23)</f>
        <v>5147.9999999999991</v>
      </c>
      <c r="Y23" s="72">
        <f t="shared" si="4"/>
        <v>5147.9999999999991</v>
      </c>
      <c r="Z23" s="6"/>
    </row>
    <row r="24" spans="1:28" x14ac:dyDescent="0.35">
      <c r="A24" t="s">
        <v>394</v>
      </c>
      <c r="B24" t="s">
        <v>379</v>
      </c>
      <c r="C24" t="s">
        <v>398</v>
      </c>
      <c r="D24" t="s">
        <v>399</v>
      </c>
      <c r="E24" s="1" t="s">
        <v>82</v>
      </c>
      <c r="F24" s="1" t="s">
        <v>84</v>
      </c>
      <c r="H24" s="1" t="s">
        <v>359</v>
      </c>
      <c r="I24" s="2241">
        <v>5</v>
      </c>
      <c r="J24" s="2241"/>
      <c r="K24" s="1" t="s">
        <v>359</v>
      </c>
      <c r="M24" s="1">
        <v>2</v>
      </c>
      <c r="N24" s="1">
        <v>5</v>
      </c>
      <c r="O24" s="1">
        <v>3</v>
      </c>
      <c r="P24" s="1" t="s">
        <v>51</v>
      </c>
      <c r="Q24" s="1">
        <v>3</v>
      </c>
      <c r="T24" s="18"/>
      <c r="U24" s="1">
        <v>1</v>
      </c>
      <c r="V24" s="5">
        <v>1550</v>
      </c>
      <c r="W24" s="70">
        <v>0.2</v>
      </c>
      <c r="X24" s="72">
        <f t="shared" si="3"/>
        <v>1240</v>
      </c>
      <c r="Y24" s="72">
        <f t="shared" si="4"/>
        <v>3720</v>
      </c>
      <c r="Z24" s="6"/>
    </row>
    <row r="25" spans="1:28" x14ac:dyDescent="0.35">
      <c r="A25" t="s">
        <v>394</v>
      </c>
      <c r="B25" t="s">
        <v>379</v>
      </c>
      <c r="C25" t="s">
        <v>398</v>
      </c>
      <c r="D25" t="s">
        <v>399</v>
      </c>
      <c r="E25" s="1" t="s">
        <v>83</v>
      </c>
      <c r="F25" s="1" t="s">
        <v>53</v>
      </c>
      <c r="H25" s="1" t="s">
        <v>359</v>
      </c>
      <c r="I25" s="2241">
        <v>4</v>
      </c>
      <c r="J25" s="2241"/>
      <c r="K25" s="1" t="s">
        <v>359</v>
      </c>
      <c r="M25" s="1">
        <v>2</v>
      </c>
      <c r="N25" s="1">
        <v>4</v>
      </c>
      <c r="O25" s="1">
        <v>4</v>
      </c>
      <c r="P25" s="1" t="s">
        <v>85</v>
      </c>
      <c r="Q25" s="1">
        <v>4</v>
      </c>
      <c r="S25" s="1">
        <v>4</v>
      </c>
      <c r="T25" s="6"/>
      <c r="U25" s="1">
        <v>2</v>
      </c>
      <c r="V25" s="5">
        <v>2450</v>
      </c>
      <c r="W25" s="70">
        <v>0.2</v>
      </c>
      <c r="X25" s="72">
        <f t="shared" si="3"/>
        <v>1960</v>
      </c>
      <c r="Y25" s="72">
        <f t="shared" si="4"/>
        <v>15680</v>
      </c>
      <c r="Z25" s="6"/>
    </row>
    <row r="26" spans="1:28" x14ac:dyDescent="0.35">
      <c r="A26" t="s">
        <v>394</v>
      </c>
      <c r="B26" t="s">
        <v>379</v>
      </c>
      <c r="C26" t="s">
        <v>398</v>
      </c>
      <c r="D26" t="s">
        <v>399</v>
      </c>
      <c r="E26" s="1" t="s">
        <v>83</v>
      </c>
      <c r="F26" s="1" t="s">
        <v>54</v>
      </c>
      <c r="H26" s="1" t="s">
        <v>359</v>
      </c>
      <c r="I26" s="2241">
        <v>3</v>
      </c>
      <c r="J26" s="2241"/>
      <c r="K26" s="1" t="s">
        <v>359</v>
      </c>
      <c r="M26" s="1">
        <v>8</v>
      </c>
      <c r="N26" s="1">
        <v>13</v>
      </c>
      <c r="O26" s="1">
        <v>1</v>
      </c>
      <c r="P26" s="1" t="s">
        <v>51</v>
      </c>
      <c r="Q26" s="1">
        <v>1</v>
      </c>
      <c r="T26" s="6"/>
      <c r="U26" s="1">
        <v>1</v>
      </c>
      <c r="V26" s="5">
        <v>3500</v>
      </c>
      <c r="W26" s="70">
        <v>0.2</v>
      </c>
      <c r="X26" s="72">
        <f t="shared" si="3"/>
        <v>2800</v>
      </c>
      <c r="Y26" s="72">
        <f t="shared" si="4"/>
        <v>2800</v>
      </c>
      <c r="Z26" s="6"/>
    </row>
    <row r="27" spans="1:28" x14ac:dyDescent="0.35">
      <c r="A27" t="s">
        <v>394</v>
      </c>
      <c r="B27" t="s">
        <v>379</v>
      </c>
      <c r="C27" t="s">
        <v>398</v>
      </c>
      <c r="D27" t="s">
        <v>399</v>
      </c>
      <c r="E27" s="1" t="s">
        <v>83</v>
      </c>
      <c r="F27" s="1" t="s">
        <v>54</v>
      </c>
      <c r="H27" s="1" t="s">
        <v>359</v>
      </c>
      <c r="I27" s="2241">
        <v>3</v>
      </c>
      <c r="J27" s="2241"/>
      <c r="K27" s="1" t="s">
        <v>359</v>
      </c>
      <c r="M27" s="1">
        <v>10</v>
      </c>
      <c r="N27" s="1">
        <v>25</v>
      </c>
      <c r="O27" s="1">
        <v>13</v>
      </c>
      <c r="P27" s="1" t="s">
        <v>51</v>
      </c>
      <c r="Q27" s="1">
        <v>13</v>
      </c>
      <c r="T27" s="18"/>
      <c r="U27" s="1">
        <v>1</v>
      </c>
      <c r="V27" s="5">
        <v>1500</v>
      </c>
      <c r="W27" s="70">
        <v>0.2</v>
      </c>
      <c r="X27" s="72">
        <f t="shared" si="3"/>
        <v>1200</v>
      </c>
      <c r="Y27" s="72">
        <f t="shared" si="4"/>
        <v>15600</v>
      </c>
      <c r="Z27" s="6"/>
    </row>
    <row r="28" spans="1:28" x14ac:dyDescent="0.35">
      <c r="I28" s="2241"/>
      <c r="J28" s="2241"/>
      <c r="O28" s="1"/>
      <c r="T28" s="18"/>
      <c r="V28" s="5"/>
      <c r="W28" s="70"/>
      <c r="X28" s="72"/>
      <c r="Y28" s="72"/>
      <c r="Z28" s="6"/>
    </row>
    <row r="29" spans="1:28" x14ac:dyDescent="0.35">
      <c r="A29" t="s">
        <v>377</v>
      </c>
      <c r="B29" t="s">
        <v>379</v>
      </c>
      <c r="C29" t="s">
        <v>398</v>
      </c>
      <c r="D29" t="s">
        <v>399</v>
      </c>
      <c r="E29" s="1" t="s">
        <v>82</v>
      </c>
      <c r="F29" s="1" t="s">
        <v>53</v>
      </c>
      <c r="H29" s="1" t="s">
        <v>359</v>
      </c>
      <c r="I29" s="2241">
        <v>3</v>
      </c>
      <c r="J29" s="2241"/>
      <c r="K29" s="1" t="s">
        <v>359</v>
      </c>
      <c r="M29" s="2" t="s">
        <v>383</v>
      </c>
      <c r="N29" s="1">
        <v>3</v>
      </c>
      <c r="O29" s="1">
        <v>1</v>
      </c>
      <c r="P29" s="1" t="s">
        <v>51</v>
      </c>
      <c r="Q29" s="1">
        <v>1</v>
      </c>
      <c r="T29" s="18"/>
      <c r="U29" s="1">
        <v>1</v>
      </c>
      <c r="V29" s="15">
        <v>5200</v>
      </c>
      <c r="W29" s="75">
        <v>0.34</v>
      </c>
      <c r="X29" s="72">
        <f t="shared" ref="X29:X33" si="6">V29*(1-W29)</f>
        <v>3431.9999999999995</v>
      </c>
      <c r="Y29" s="72">
        <f t="shared" ref="Y29:Y33" si="7">X29*U29*O29</f>
        <v>3431.9999999999995</v>
      </c>
      <c r="Z29" s="6"/>
    </row>
    <row r="30" spans="1:28" x14ac:dyDescent="0.35">
      <c r="A30" t="s">
        <v>377</v>
      </c>
      <c r="B30" t="s">
        <v>379</v>
      </c>
      <c r="C30" t="s">
        <v>398</v>
      </c>
      <c r="D30" t="s">
        <v>399</v>
      </c>
      <c r="E30" s="1" t="s">
        <v>82</v>
      </c>
      <c r="F30" s="1" t="s">
        <v>48</v>
      </c>
      <c r="H30" s="1" t="s">
        <v>359</v>
      </c>
      <c r="I30" s="2241">
        <v>1</v>
      </c>
      <c r="J30" s="2241"/>
      <c r="L30" s="1" t="s">
        <v>359</v>
      </c>
      <c r="M30" s="2" t="s">
        <v>383</v>
      </c>
      <c r="N30" s="1">
        <v>4</v>
      </c>
      <c r="O30" s="1">
        <v>1</v>
      </c>
      <c r="P30" s="1" t="s">
        <v>51</v>
      </c>
      <c r="Q30" s="1">
        <v>1</v>
      </c>
      <c r="U30" s="1">
        <v>1</v>
      </c>
      <c r="V30" s="5">
        <v>7800</v>
      </c>
      <c r="W30" s="70">
        <v>0.34</v>
      </c>
      <c r="X30" s="72">
        <f t="shared" si="6"/>
        <v>5147.9999999999991</v>
      </c>
      <c r="Y30" s="72">
        <f t="shared" si="7"/>
        <v>5147.9999999999991</v>
      </c>
    </row>
    <row r="31" spans="1:28" x14ac:dyDescent="0.35">
      <c r="A31" t="s">
        <v>377</v>
      </c>
      <c r="B31" t="s">
        <v>379</v>
      </c>
      <c r="C31" t="s">
        <v>398</v>
      </c>
      <c r="D31" t="s">
        <v>399</v>
      </c>
      <c r="E31" s="1" t="s">
        <v>83</v>
      </c>
      <c r="F31" s="1" t="s">
        <v>53</v>
      </c>
      <c r="H31" s="1" t="s">
        <v>359</v>
      </c>
      <c r="I31" s="2241">
        <v>3</v>
      </c>
      <c r="J31" s="2241"/>
      <c r="K31" s="1" t="s">
        <v>359</v>
      </c>
      <c r="M31" s="2" t="s">
        <v>383</v>
      </c>
      <c r="N31" s="1">
        <v>4</v>
      </c>
      <c r="O31" s="1">
        <v>1</v>
      </c>
      <c r="P31" s="1" t="s">
        <v>51</v>
      </c>
      <c r="Q31" s="1">
        <v>1</v>
      </c>
      <c r="U31" s="1">
        <v>1</v>
      </c>
      <c r="V31" s="5">
        <v>3500</v>
      </c>
      <c r="W31" s="70">
        <v>0.2</v>
      </c>
      <c r="X31" s="72">
        <f t="shared" si="6"/>
        <v>2800</v>
      </c>
      <c r="Y31" s="72">
        <f t="shared" si="7"/>
        <v>2800</v>
      </c>
    </row>
    <row r="32" spans="1:28" x14ac:dyDescent="0.35">
      <c r="A32" t="s">
        <v>377</v>
      </c>
      <c r="B32" t="s">
        <v>379</v>
      </c>
      <c r="C32" t="s">
        <v>398</v>
      </c>
      <c r="D32" t="s">
        <v>399</v>
      </c>
      <c r="E32" s="1" t="s">
        <v>83</v>
      </c>
      <c r="F32" s="1" t="s">
        <v>54</v>
      </c>
      <c r="H32" s="1" t="s">
        <v>359</v>
      </c>
      <c r="I32" s="2241">
        <v>2</v>
      </c>
      <c r="J32" s="2241"/>
      <c r="K32" s="1" t="s">
        <v>359</v>
      </c>
      <c r="M32" s="2" t="s">
        <v>381</v>
      </c>
      <c r="N32" s="1">
        <v>13</v>
      </c>
      <c r="O32" s="1">
        <v>4</v>
      </c>
      <c r="P32" s="1" t="s">
        <v>51</v>
      </c>
      <c r="Q32" s="1">
        <v>4</v>
      </c>
      <c r="U32" s="1">
        <v>1</v>
      </c>
      <c r="V32" s="5">
        <v>1500</v>
      </c>
      <c r="W32" s="70">
        <v>0.2</v>
      </c>
      <c r="X32" s="72">
        <f t="shared" si="6"/>
        <v>1200</v>
      </c>
      <c r="Y32" s="72">
        <f t="shared" si="7"/>
        <v>4800</v>
      </c>
    </row>
    <row r="33" spans="1:25" x14ac:dyDescent="0.35">
      <c r="A33" t="s">
        <v>377</v>
      </c>
      <c r="B33" t="s">
        <v>379</v>
      </c>
      <c r="C33" t="s">
        <v>398</v>
      </c>
      <c r="D33" t="s">
        <v>399</v>
      </c>
      <c r="E33" s="1" t="s">
        <v>83</v>
      </c>
      <c r="F33" s="1" t="s">
        <v>54</v>
      </c>
      <c r="H33" s="1" t="s">
        <v>359</v>
      </c>
      <c r="I33" s="2241">
        <v>2</v>
      </c>
      <c r="J33" s="2241"/>
      <c r="K33" s="1" t="s">
        <v>359</v>
      </c>
      <c r="M33" s="2" t="s">
        <v>230</v>
      </c>
      <c r="N33" s="1">
        <v>25</v>
      </c>
      <c r="O33" s="1">
        <v>4</v>
      </c>
      <c r="P33" s="1" t="s">
        <v>51</v>
      </c>
      <c r="Q33" s="1">
        <v>4</v>
      </c>
      <c r="U33" s="1">
        <v>1</v>
      </c>
      <c r="V33" s="5">
        <v>1500</v>
      </c>
      <c r="W33" s="70">
        <v>0.2</v>
      </c>
      <c r="X33" s="72">
        <f t="shared" si="6"/>
        <v>1200</v>
      </c>
      <c r="Y33" s="72">
        <f t="shared" si="7"/>
        <v>4800</v>
      </c>
    </row>
    <row r="34" spans="1:25" x14ac:dyDescent="0.35">
      <c r="M34" s="2"/>
    </row>
    <row r="38" spans="1:25" x14ac:dyDescent="0.35">
      <c r="A38" s="93"/>
      <c r="E38" s="89" t="s">
        <v>1209</v>
      </c>
      <c r="F38" s="89" t="s">
        <v>1210</v>
      </c>
      <c r="G38" s="89" t="s">
        <v>1211</v>
      </c>
      <c r="H38" s="89"/>
    </row>
    <row r="39" spans="1:25" x14ac:dyDescent="0.35">
      <c r="A39" s="93" t="s">
        <v>1212</v>
      </c>
      <c r="B39" s="2229"/>
      <c r="C39" s="2229"/>
      <c r="D39" s="2229"/>
      <c r="E39" s="2236">
        <f>F39*(1-10%)</f>
        <v>1567.5428571428572</v>
      </c>
      <c r="F39" s="473">
        <f>MACAPA!T46</f>
        <v>1741.7142857142858</v>
      </c>
      <c r="G39" s="473">
        <f>F39*(1+15%)</f>
        <v>2002.9714285714285</v>
      </c>
      <c r="H39" s="473"/>
    </row>
    <row r="40" spans="1:25" x14ac:dyDescent="0.35">
      <c r="A40" s="93" t="s">
        <v>1213</v>
      </c>
      <c r="B40" s="2229"/>
      <c r="C40" s="2229"/>
      <c r="D40" s="2229"/>
      <c r="E40" s="2236">
        <f>F40*(1-25%)</f>
        <v>1255.875</v>
      </c>
      <c r="F40" s="473">
        <f>MACAPA!T75</f>
        <v>1674.5</v>
      </c>
      <c r="G40" s="473">
        <f>F40*(1+5%)</f>
        <v>1758.2250000000001</v>
      </c>
      <c r="H40" s="473"/>
    </row>
    <row r="41" spans="1:25" x14ac:dyDescent="0.35">
      <c r="A41" s="93" t="s">
        <v>601</v>
      </c>
      <c r="B41" s="2229"/>
      <c r="C41" s="2229"/>
      <c r="D41" s="2229"/>
      <c r="E41" s="2236">
        <f>F41*(1-15%)</f>
        <v>1671.44</v>
      </c>
      <c r="F41" s="473">
        <f>MACAPA!T108</f>
        <v>1966.4</v>
      </c>
      <c r="G41" s="473">
        <f>F41*(1+15%)</f>
        <v>2261.36</v>
      </c>
      <c r="H41" s="473"/>
    </row>
    <row r="42" spans="1:25" x14ac:dyDescent="0.35">
      <c r="A42" s="93" t="s">
        <v>730</v>
      </c>
      <c r="B42" s="2229"/>
      <c r="C42" s="2229"/>
      <c r="D42" s="2229"/>
      <c r="E42" s="2236">
        <f>F42*(1-25%)</f>
        <v>1283.375</v>
      </c>
      <c r="F42" s="473">
        <f>MACAPA!T140</f>
        <v>1711.1666666666667</v>
      </c>
      <c r="G42" s="473">
        <f>F42*(1+5%)</f>
        <v>1796.7250000000001</v>
      </c>
      <c r="H42" s="473"/>
    </row>
    <row r="43" spans="1:25" x14ac:dyDescent="0.35">
      <c r="A43" s="93" t="s">
        <v>619</v>
      </c>
      <c r="B43" s="2229"/>
      <c r="C43" s="2229"/>
      <c r="D43" s="2229"/>
      <c r="E43" s="2236">
        <f>F43*(1-25%)</f>
        <v>1600.909090909091</v>
      </c>
      <c r="F43" s="473">
        <f>MACAPA!T172</f>
        <v>2134.5454545454545</v>
      </c>
      <c r="G43" s="473">
        <f>F43*(1+5%)</f>
        <v>2241.2727272727275</v>
      </c>
      <c r="H43" s="473"/>
    </row>
    <row r="44" spans="1:25" x14ac:dyDescent="0.35">
      <c r="A44" s="93"/>
      <c r="B44" s="93"/>
      <c r="C44" s="93"/>
      <c r="D44" s="93"/>
      <c r="E44" s="94"/>
    </row>
    <row r="45" spans="1:25" x14ac:dyDescent="0.35">
      <c r="A45" s="93"/>
      <c r="B45" s="92"/>
      <c r="C45" s="92"/>
      <c r="D45" s="92"/>
      <c r="E45" s="2386" t="s">
        <v>1214</v>
      </c>
      <c r="F45" s="2387"/>
      <c r="G45" s="2387"/>
      <c r="H45" s="2387"/>
      <c r="I45" s="2387"/>
      <c r="J45" s="2388"/>
    </row>
    <row r="46" spans="1:25" x14ac:dyDescent="0.35">
      <c r="A46" s="93" t="s">
        <v>1212</v>
      </c>
      <c r="B46" s="2230"/>
      <c r="C46" s="2230"/>
      <c r="D46" s="2230"/>
      <c r="E46" s="2230">
        <v>0.56999999999999995</v>
      </c>
      <c r="F46" s="350">
        <v>0.43</v>
      </c>
    </row>
    <row r="47" spans="1:25" x14ac:dyDescent="0.35">
      <c r="A47" s="93" t="s">
        <v>1213</v>
      </c>
      <c r="B47" s="2230"/>
      <c r="C47" s="2230"/>
      <c r="D47" s="2230"/>
      <c r="E47" s="2230">
        <v>0.56999999999999995</v>
      </c>
      <c r="F47" s="350">
        <v>0.43</v>
      </c>
      <c r="J47" s="3"/>
    </row>
    <row r="48" spans="1:25" x14ac:dyDescent="0.35">
      <c r="A48" s="93" t="s">
        <v>601</v>
      </c>
      <c r="B48" s="2230"/>
      <c r="C48" s="2230"/>
      <c r="D48" s="2230"/>
      <c r="E48" s="2230">
        <v>0.6</v>
      </c>
      <c r="F48" s="3">
        <v>0.4</v>
      </c>
    </row>
    <row r="49" spans="1:10" x14ac:dyDescent="0.35">
      <c r="A49" s="93" t="s">
        <v>730</v>
      </c>
      <c r="B49" s="2230"/>
      <c r="C49" s="2230"/>
      <c r="D49" s="2230"/>
      <c r="E49" s="2230">
        <v>0.57999999999999996</v>
      </c>
      <c r="F49" s="3">
        <v>0.42</v>
      </c>
      <c r="G49" s="3"/>
      <c r="H49" s="3"/>
      <c r="J49" s="3"/>
    </row>
    <row r="50" spans="1:10" x14ac:dyDescent="0.35">
      <c r="A50" s="93" t="s">
        <v>619</v>
      </c>
      <c r="B50" s="93"/>
      <c r="C50" s="93"/>
      <c r="D50" s="93"/>
      <c r="E50" s="2230">
        <v>0.64</v>
      </c>
      <c r="F50" s="3">
        <v>0.36</v>
      </c>
      <c r="G50" s="3"/>
      <c r="H50" s="3"/>
    </row>
    <row r="51" spans="1:10" x14ac:dyDescent="0.35">
      <c r="A51" s="93"/>
      <c r="B51" s="93"/>
      <c r="C51" s="93"/>
      <c r="D51" s="93"/>
      <c r="E51" s="94"/>
    </row>
    <row r="52" spans="1:10" x14ac:dyDescent="0.35">
      <c r="A52" s="93"/>
      <c r="B52" s="93"/>
      <c r="C52" s="93"/>
      <c r="D52" s="93"/>
      <c r="E52" s="94"/>
    </row>
    <row r="53" spans="1:10" x14ac:dyDescent="0.35">
      <c r="A53" s="93"/>
      <c r="B53" s="93"/>
      <c r="C53" s="93"/>
      <c r="D53" s="93"/>
      <c r="E53" s="94"/>
    </row>
    <row r="54" spans="1:10" x14ac:dyDescent="0.35">
      <c r="A54" s="93"/>
      <c r="B54" s="92"/>
      <c r="C54" s="92"/>
      <c r="D54" s="92"/>
      <c r="E54" s="2386" t="s">
        <v>1215</v>
      </c>
      <c r="F54" s="2387"/>
      <c r="G54" s="2387"/>
      <c r="H54" s="2387"/>
      <c r="I54" s="2387"/>
      <c r="J54" s="2388"/>
    </row>
    <row r="55" spans="1:10" x14ac:dyDescent="0.35">
      <c r="A55" s="93" t="s">
        <v>1212</v>
      </c>
      <c r="B55" s="2230"/>
      <c r="C55" s="2230"/>
      <c r="D55" s="2230"/>
      <c r="E55" s="2230">
        <v>0.25</v>
      </c>
      <c r="F55" s="2230">
        <v>0.25</v>
      </c>
      <c r="G55" s="2230">
        <v>0.25</v>
      </c>
      <c r="H55" s="2230">
        <v>0.25</v>
      </c>
    </row>
    <row r="56" spans="1:10" x14ac:dyDescent="0.35">
      <c r="A56" s="93" t="s">
        <v>1213</v>
      </c>
      <c r="B56" s="6"/>
      <c r="C56" s="6"/>
      <c r="D56" s="6"/>
      <c r="E56" s="2230">
        <v>0.27</v>
      </c>
      <c r="F56" s="2230">
        <v>0.23</v>
      </c>
      <c r="G56" s="2230">
        <v>0.27</v>
      </c>
      <c r="H56" s="2230">
        <v>0.23</v>
      </c>
    </row>
    <row r="57" spans="1:10" x14ac:dyDescent="0.35">
      <c r="A57" s="93" t="s">
        <v>601</v>
      </c>
      <c r="B57" s="2230"/>
      <c r="C57" s="2230"/>
      <c r="D57" s="2230"/>
      <c r="E57" s="2230">
        <v>0.34</v>
      </c>
      <c r="F57" s="3">
        <v>0.33</v>
      </c>
      <c r="G57" s="3">
        <v>0.33</v>
      </c>
      <c r="H57" s="3"/>
    </row>
    <row r="58" spans="1:10" x14ac:dyDescent="0.35">
      <c r="A58" s="93" t="s">
        <v>730</v>
      </c>
      <c r="B58" s="2230"/>
      <c r="C58" s="2230"/>
      <c r="D58" s="2230"/>
      <c r="E58" s="2230">
        <v>0.34</v>
      </c>
      <c r="F58" s="2230">
        <v>0.32</v>
      </c>
      <c r="G58" s="2230">
        <v>0.34</v>
      </c>
      <c r="H58" s="2230"/>
    </row>
    <row r="59" spans="1:10" x14ac:dyDescent="0.35">
      <c r="A59" s="93" t="s">
        <v>619</v>
      </c>
      <c r="B59" s="93"/>
      <c r="C59" s="93"/>
      <c r="D59" s="93"/>
      <c r="E59" s="2230">
        <v>0.34</v>
      </c>
      <c r="F59" s="3">
        <v>0.33</v>
      </c>
      <c r="G59" s="3">
        <v>0.33</v>
      </c>
      <c r="H59" s="3"/>
    </row>
  </sheetData>
  <mergeCells count="2">
    <mergeCell ref="E45:J45"/>
    <mergeCell ref="E54:J54"/>
  </mergeCells>
  <pageMargins left="0.511811024" right="0.511811024" top="0.78740157499999996" bottom="0.78740157499999996" header="0.31496062000000002" footer="0.31496062000000002"/>
  <ignoredErrors>
    <ignoredError sqref="N5:N12 N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4218-E678-4613-BC0E-8ECF8C83A659}">
  <sheetPr>
    <tabColor rgb="FF92D050"/>
  </sheetPr>
  <dimension ref="A1:AI209"/>
  <sheetViews>
    <sheetView topLeftCell="C172" zoomScaleNormal="100" workbookViewId="0">
      <selection activeCell="I197" sqref="I197:K197"/>
    </sheetView>
  </sheetViews>
  <sheetFormatPr defaultRowHeight="14.5" x14ac:dyDescent="0.35"/>
  <cols>
    <col min="1" max="1" width="39.7265625" customWidth="1"/>
    <col min="2" max="2" width="24.26953125" style="1" customWidth="1"/>
    <col min="3" max="3" width="15.54296875" style="1" customWidth="1"/>
    <col min="4" max="4" width="27.54296875" style="1" customWidth="1"/>
    <col min="5" max="5" width="27.726562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9.54296875" style="145" customWidth="1"/>
    <col min="21" max="21" width="13.26953125" customWidth="1"/>
    <col min="22" max="24" width="12.453125" customWidth="1"/>
    <col min="25" max="25" width="14.81640625" customWidth="1"/>
    <col min="26" max="26" width="13.1796875" customWidth="1"/>
    <col min="27" max="27" width="18.1796875" customWidth="1"/>
    <col min="28" max="34" width="14.81640625" customWidth="1"/>
    <col min="35" max="35" width="16.54296875" customWidth="1"/>
  </cols>
  <sheetData>
    <row r="1" spans="1:21" ht="21" x14ac:dyDescent="0.5">
      <c r="A1" s="138" t="str">
        <f>[16]BASE!A2</f>
        <v>ESTUDO MANAUS</v>
      </c>
    </row>
    <row r="2" spans="1:21" x14ac:dyDescent="0.35">
      <c r="A2" t="s">
        <v>503</v>
      </c>
    </row>
    <row r="3" spans="1:21" ht="17.5" customHeight="1" x14ac:dyDescent="0.35">
      <c r="A3" s="139"/>
      <c r="B3" s="140"/>
    </row>
    <row r="4" spans="1:21" ht="14.15" customHeight="1" x14ac:dyDescent="0.35"/>
    <row r="6" spans="1:21" x14ac:dyDescent="0.35">
      <c r="B6" s="142"/>
      <c r="C6" s="650"/>
      <c r="F6" s="144"/>
      <c r="G6" s="144"/>
      <c r="H6" s="144"/>
      <c r="I6" s="145"/>
    </row>
    <row r="7" spans="1:21" x14ac:dyDescent="0.35">
      <c r="A7" s="146" t="s">
        <v>674</v>
      </c>
      <c r="B7" s="147">
        <v>1306075.98</v>
      </c>
      <c r="C7" s="148"/>
      <c r="F7" s="144"/>
      <c r="G7" s="144"/>
      <c r="H7" s="144"/>
      <c r="I7" s="145"/>
      <c r="U7" s="145"/>
    </row>
    <row r="8" spans="1:21" x14ac:dyDescent="0.35">
      <c r="A8" s="146" t="s">
        <v>675</v>
      </c>
      <c r="B8" s="147">
        <v>1306075.98</v>
      </c>
      <c r="C8" s="143"/>
      <c r="F8" s="144"/>
      <c r="G8" s="144"/>
      <c r="H8" s="144"/>
      <c r="I8" s="145"/>
    </row>
    <row r="9" spans="1:21" x14ac:dyDescent="0.35">
      <c r="C9" s="143"/>
      <c r="F9" s="144"/>
      <c r="G9" s="144"/>
      <c r="H9" s="144"/>
      <c r="I9" s="145"/>
    </row>
    <row r="10" spans="1:21" ht="14.5" customHeight="1" x14ac:dyDescent="0.35">
      <c r="A10" s="149" t="s">
        <v>676</v>
      </c>
      <c r="B10" s="150">
        <v>2219458.75</v>
      </c>
      <c r="C10" s="151"/>
      <c r="F10" s="144"/>
      <c r="G10" s="144"/>
      <c r="H10" s="144"/>
      <c r="I10" s="145"/>
    </row>
    <row r="11" spans="1:21" ht="15.65" customHeight="1" x14ac:dyDescent="0.35">
      <c r="A11" s="146" t="s">
        <v>677</v>
      </c>
      <c r="B11" s="147">
        <v>2219458.75</v>
      </c>
      <c r="C11" s="3"/>
      <c r="F11" s="144"/>
      <c r="G11" s="144"/>
      <c r="H11" s="144"/>
      <c r="I11" s="145"/>
    </row>
    <row r="12" spans="1:21" x14ac:dyDescent="0.35">
      <c r="D12" s="495"/>
      <c r="E12" s="496"/>
      <c r="F12" s="144"/>
      <c r="G12" s="144"/>
      <c r="H12" s="144"/>
      <c r="I12" s="145"/>
    </row>
    <row r="13" spans="1:21" x14ac:dyDescent="0.35">
      <c r="F13" s="144"/>
      <c r="G13" s="144"/>
      <c r="H13" s="144"/>
      <c r="I13" s="145"/>
    </row>
    <row r="14" spans="1:21" x14ac:dyDescent="0.35">
      <c r="A14" s="4" t="s">
        <v>508</v>
      </c>
      <c r="F14" s="144"/>
      <c r="G14" s="144"/>
      <c r="H14" s="144"/>
      <c r="I14" s="145"/>
    </row>
    <row r="15" spans="1:21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21" x14ac:dyDescent="0.35">
      <c r="A16" s="153" t="s">
        <v>627</v>
      </c>
      <c r="B16" s="154" t="s">
        <v>514</v>
      </c>
      <c r="C16" s="155">
        <v>0.39</v>
      </c>
      <c r="D16" s="156">
        <v>865588.91249999998</v>
      </c>
      <c r="E16" s="156">
        <v>288529.63750000001</v>
      </c>
      <c r="F16" s="144"/>
      <c r="G16" s="144"/>
      <c r="H16" s="144"/>
      <c r="I16" s="145"/>
    </row>
    <row r="17" spans="1:35" x14ac:dyDescent="0.35">
      <c r="A17" s="153" t="s">
        <v>515</v>
      </c>
      <c r="B17" s="154" t="s">
        <v>516</v>
      </c>
      <c r="C17" s="155">
        <v>0.4</v>
      </c>
      <c r="D17" s="156">
        <v>887783.5</v>
      </c>
      <c r="E17" s="156">
        <v>221945.875</v>
      </c>
      <c r="F17" s="144"/>
      <c r="G17" s="144"/>
      <c r="H17" s="144"/>
      <c r="I17" s="145"/>
    </row>
    <row r="18" spans="1:35" x14ac:dyDescent="0.35">
      <c r="A18" s="153" t="s">
        <v>517</v>
      </c>
      <c r="B18" s="154">
        <v>3</v>
      </c>
      <c r="C18" s="155">
        <v>0.21</v>
      </c>
      <c r="D18" s="156">
        <v>466086.33749999997</v>
      </c>
      <c r="E18" s="156">
        <v>116521.58437499999</v>
      </c>
      <c r="F18" s="144"/>
      <c r="G18" s="144"/>
      <c r="H18" s="144"/>
      <c r="I18" s="145"/>
    </row>
    <row r="19" spans="1:35" x14ac:dyDescent="0.35">
      <c r="B19" s="1" t="s">
        <v>518</v>
      </c>
      <c r="C19" s="3">
        <v>1</v>
      </c>
      <c r="D19" s="158">
        <v>2219458.75</v>
      </c>
      <c r="F19" s="144"/>
      <c r="G19" s="144"/>
      <c r="H19" s="144"/>
      <c r="I19" s="145"/>
    </row>
    <row r="20" spans="1:35" x14ac:dyDescent="0.35">
      <c r="F20" s="144"/>
      <c r="G20" s="144"/>
      <c r="H20" s="144"/>
      <c r="I20" s="145"/>
    </row>
    <row r="21" spans="1:35" x14ac:dyDescent="0.35">
      <c r="A21" s="651" t="s">
        <v>678</v>
      </c>
      <c r="B21" s="652">
        <v>2063689</v>
      </c>
      <c r="F21" s="144"/>
      <c r="G21" s="144"/>
      <c r="H21" s="144"/>
      <c r="I21" s="145"/>
    </row>
    <row r="22" spans="1:35" x14ac:dyDescent="0.35">
      <c r="A22" s="651" t="s">
        <v>630</v>
      </c>
      <c r="B22" s="652">
        <v>1160368</v>
      </c>
      <c r="Q22" s="161"/>
      <c r="R22" s="161"/>
    </row>
    <row r="23" spans="1:35" x14ac:dyDescent="0.35">
      <c r="E23" s="1" t="s">
        <v>521</v>
      </c>
      <c r="F23" s="2" t="s">
        <v>679</v>
      </c>
      <c r="H23" s="1" t="s">
        <v>523</v>
      </c>
      <c r="J23" s="2446" t="s">
        <v>680</v>
      </c>
      <c r="K23" s="2446"/>
      <c r="L23" s="2446"/>
    </row>
    <row r="24" spans="1:35" x14ac:dyDescent="0.35">
      <c r="E24" s="1" t="s">
        <v>524</v>
      </c>
      <c r="F24" s="2" t="s">
        <v>668</v>
      </c>
      <c r="H24" s="1" t="s">
        <v>524</v>
      </c>
      <c r="J24" s="2446" t="s">
        <v>681</v>
      </c>
      <c r="K24" s="2446"/>
      <c r="L24" s="2446"/>
    </row>
    <row r="25" spans="1:35" x14ac:dyDescent="0.35">
      <c r="E25" s="1" t="s">
        <v>526</v>
      </c>
      <c r="F25" s="2" t="s">
        <v>682</v>
      </c>
      <c r="H25" s="1" t="s">
        <v>526</v>
      </c>
      <c r="J25" s="2446" t="s">
        <v>682</v>
      </c>
      <c r="K25" s="2446"/>
      <c r="L25" s="2446"/>
      <c r="P25" s="161"/>
    </row>
    <row r="26" spans="1:35" x14ac:dyDescent="0.35">
      <c r="E26" s="1" t="s">
        <v>528</v>
      </c>
      <c r="F26" s="2" t="s">
        <v>683</v>
      </c>
      <c r="H26" s="1" t="s">
        <v>528</v>
      </c>
      <c r="J26" s="2446" t="s">
        <v>684</v>
      </c>
      <c r="K26" s="2446"/>
      <c r="L26" s="2446"/>
      <c r="O26" s="144"/>
      <c r="T26" s="162"/>
    </row>
    <row r="27" spans="1:35" ht="18.5" x14ac:dyDescent="0.45">
      <c r="A27" s="164" t="s">
        <v>530</v>
      </c>
      <c r="O27" s="144"/>
      <c r="P27" s="163"/>
    </row>
    <row r="29" spans="1:35" s="500" customFormat="1" ht="22" customHeight="1" thickBot="1" x14ac:dyDescent="0.4">
      <c r="A29" s="2389" t="s">
        <v>531</v>
      </c>
      <c r="B29" s="2390"/>
      <c r="C29" s="2390"/>
      <c r="D29" s="2390"/>
      <c r="E29" s="2390"/>
      <c r="F29" s="2390"/>
      <c r="G29" s="2390"/>
      <c r="H29" s="2390"/>
      <c r="I29" s="2390"/>
      <c r="J29" s="2390"/>
      <c r="K29" s="2390"/>
      <c r="L29" s="2390"/>
      <c r="M29" s="2390"/>
      <c r="N29" s="2390"/>
      <c r="O29" s="2390"/>
      <c r="P29" s="2390"/>
      <c r="Q29" s="2390"/>
      <c r="R29" s="2390"/>
      <c r="S29" s="2391"/>
      <c r="T29" s="2392" t="s">
        <v>635</v>
      </c>
      <c r="U29" s="2393"/>
      <c r="V29" s="2393"/>
      <c r="W29" s="2393"/>
      <c r="X29" s="2393"/>
      <c r="Y29" s="2393"/>
      <c r="Z29" s="2393"/>
      <c r="AA29" s="2393"/>
      <c r="AB29" s="2393"/>
      <c r="AC29" s="2393"/>
      <c r="AD29" s="2393"/>
      <c r="AE29" s="2393"/>
      <c r="AF29" s="2393"/>
      <c r="AG29" s="2393"/>
      <c r="AH29" s="2393"/>
      <c r="AI29" s="2394"/>
    </row>
    <row r="30" spans="1:35" ht="16" x14ac:dyDescent="0.4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170" t="s">
        <v>547</v>
      </c>
      <c r="U30" s="2403" t="s">
        <v>548</v>
      </c>
      <c r="V30" s="2404"/>
      <c r="W30" s="2404"/>
      <c r="X30" s="2404"/>
      <c r="Y30" s="2405"/>
      <c r="Z30" s="2395" t="s">
        <v>549</v>
      </c>
      <c r="AA30" s="2397"/>
      <c r="AB30" s="2395" t="s">
        <v>550</v>
      </c>
      <c r="AC30" s="2396"/>
      <c r="AD30" s="2396"/>
      <c r="AE30" s="2396"/>
      <c r="AF30" s="2396"/>
      <c r="AG30" s="2396"/>
      <c r="AH30" s="2396"/>
      <c r="AI30" s="2397"/>
    </row>
    <row r="31" spans="1:35" ht="16.5" thickBot="1" x14ac:dyDescent="0.4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176" t="s">
        <v>559</v>
      </c>
      <c r="U31" s="2300"/>
      <c r="V31" s="2301"/>
      <c r="W31" s="2301"/>
      <c r="X31" s="2301"/>
      <c r="Y31" s="2302"/>
      <c r="Z31" s="2277"/>
      <c r="AA31" s="2279"/>
      <c r="AB31" s="2277"/>
      <c r="AC31" s="2278"/>
      <c r="AD31" s="2278"/>
      <c r="AE31" s="2278"/>
      <c r="AF31" s="2278"/>
      <c r="AG31" s="2278"/>
      <c r="AH31" s="2278"/>
      <c r="AI31" s="2279"/>
    </row>
    <row r="32" spans="1:35" s="184" customFormat="1" ht="18.5" x14ac:dyDescent="0.45">
      <c r="A32" s="2406" t="s">
        <v>560</v>
      </c>
      <c r="B32" s="2407"/>
      <c r="C32" s="2407"/>
      <c r="D32" s="2407"/>
      <c r="E32" s="2407"/>
      <c r="F32" s="2407"/>
      <c r="G32" s="2407"/>
      <c r="H32" s="2407"/>
      <c r="I32" s="2407"/>
      <c r="J32" s="2407"/>
      <c r="K32" s="2407"/>
      <c r="L32" s="2407"/>
      <c r="M32" s="2407"/>
      <c r="N32" s="2407"/>
      <c r="O32" s="2407"/>
      <c r="P32" s="2407"/>
      <c r="Q32" s="2407"/>
      <c r="R32" s="2407"/>
      <c r="S32" s="2407"/>
      <c r="T32" s="606"/>
      <c r="U32" s="607" t="s">
        <v>561</v>
      </c>
      <c r="V32" s="608" t="s">
        <v>38</v>
      </c>
      <c r="W32" s="608" t="s">
        <v>562</v>
      </c>
      <c r="X32" s="608" t="s">
        <v>563</v>
      </c>
      <c r="Y32" s="609" t="s">
        <v>564</v>
      </c>
      <c r="Z32" s="610" t="s">
        <v>565</v>
      </c>
      <c r="AA32" s="609" t="s">
        <v>566</v>
      </c>
      <c r="AB32" s="610" t="s">
        <v>39</v>
      </c>
      <c r="AC32" s="608" t="s">
        <v>40</v>
      </c>
      <c r="AD32" s="608" t="s">
        <v>87</v>
      </c>
      <c r="AE32" s="608" t="s">
        <v>88</v>
      </c>
      <c r="AF32" s="608" t="s">
        <v>89</v>
      </c>
      <c r="AG32" s="608" t="s">
        <v>45</v>
      </c>
      <c r="AH32" s="608" t="s">
        <v>46</v>
      </c>
      <c r="AI32" s="609" t="s">
        <v>43</v>
      </c>
    </row>
    <row r="33" spans="1:35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48"/>
      <c r="T33" s="195"/>
      <c r="U33" s="326"/>
      <c r="Y33" s="198"/>
      <c r="Z33" s="326"/>
      <c r="AA33" s="198"/>
      <c r="AB33" s="326"/>
      <c r="AI33" s="198"/>
    </row>
    <row r="34" spans="1:35" x14ac:dyDescent="0.35">
      <c r="A34" s="203" t="s">
        <v>685</v>
      </c>
      <c r="B34" s="203" t="s">
        <v>50</v>
      </c>
      <c r="C34" s="203" t="s">
        <v>568</v>
      </c>
      <c r="D34" s="203" t="s">
        <v>48</v>
      </c>
      <c r="E34" s="203" t="s">
        <v>569</v>
      </c>
      <c r="F34" s="204" t="s">
        <v>570</v>
      </c>
      <c r="G34" s="203">
        <v>1</v>
      </c>
      <c r="H34" s="203" t="s">
        <v>51</v>
      </c>
      <c r="I34" s="2282">
        <v>1</v>
      </c>
      <c r="J34" s="2283"/>
      <c r="K34" s="2283"/>
      <c r="L34" s="2284"/>
      <c r="M34" s="209">
        <v>1</v>
      </c>
      <c r="N34" s="212">
        <v>35211.99</v>
      </c>
      <c r="O34" s="219">
        <v>0.55000000000000004</v>
      </c>
      <c r="P34" s="212">
        <f>N34*(1-O34)</f>
        <v>15845.395499999997</v>
      </c>
      <c r="Q34" s="212">
        <f t="shared" ref="Q34:Q44" si="0">P34*M34*G34</f>
        <v>15845.395499999997</v>
      </c>
      <c r="R34" s="252" t="e">
        <f>(Q34+Q35+Q38+#REF!)/E12*1000</f>
        <v>#REF!</v>
      </c>
      <c r="S34" s="213">
        <f t="shared" ref="S34:S44" si="1">Q34/$Q$51</f>
        <v>5.4921097726073564E-2</v>
      </c>
      <c r="T34" s="214">
        <f t="shared" ref="T34:T35" si="2">Q34*2</f>
        <v>31690.790999999994</v>
      </c>
      <c r="U34" s="328">
        <f t="shared" ref="U34:U44" si="3">T34</f>
        <v>31690.790999999994</v>
      </c>
      <c r="V34" s="215"/>
      <c r="Y34" s="198"/>
      <c r="Z34" s="328"/>
      <c r="AA34" s="217">
        <f>T34</f>
        <v>31690.790999999994</v>
      </c>
      <c r="AB34" s="328">
        <f>T34</f>
        <v>31690.790999999994</v>
      </c>
      <c r="AI34" s="198"/>
    </row>
    <row r="35" spans="1:35" x14ac:dyDescent="0.35">
      <c r="A35" s="203" t="s">
        <v>685</v>
      </c>
      <c r="B35" s="203" t="s">
        <v>52</v>
      </c>
      <c r="C35" s="203" t="s">
        <v>568</v>
      </c>
      <c r="D35" s="203" t="s">
        <v>48</v>
      </c>
      <c r="E35" s="203" t="s">
        <v>569</v>
      </c>
      <c r="F35" s="204" t="s">
        <v>570</v>
      </c>
      <c r="G35" s="203">
        <v>1</v>
      </c>
      <c r="H35" s="203" t="s">
        <v>51</v>
      </c>
      <c r="I35" s="2282">
        <v>1</v>
      </c>
      <c r="J35" s="2283"/>
      <c r="K35" s="2283"/>
      <c r="L35" s="2284"/>
      <c r="M35" s="209">
        <v>1</v>
      </c>
      <c r="N35" s="212">
        <v>7000</v>
      </c>
      <c r="O35" s="219">
        <v>0.1</v>
      </c>
      <c r="P35" s="212">
        <f t="shared" ref="P35:P44" si="4">N35*(1-O35)</f>
        <v>6300</v>
      </c>
      <c r="Q35" s="212">
        <f t="shared" si="0"/>
        <v>6300</v>
      </c>
      <c r="R35" s="252"/>
      <c r="S35" s="213">
        <f t="shared" si="1"/>
        <v>2.1836180464808435E-2</v>
      </c>
      <c r="T35" s="214">
        <f t="shared" si="2"/>
        <v>12600</v>
      </c>
      <c r="U35" s="328">
        <f t="shared" si="3"/>
        <v>12600</v>
      </c>
      <c r="V35" s="215"/>
      <c r="Y35" s="198"/>
      <c r="Z35" s="328"/>
      <c r="AA35" s="217">
        <f>T35</f>
        <v>12600</v>
      </c>
      <c r="AB35" s="326"/>
      <c r="AC35" s="215">
        <f>T35</f>
        <v>12600</v>
      </c>
      <c r="AI35" s="198"/>
    </row>
    <row r="36" spans="1:35" x14ac:dyDescent="0.35">
      <c r="A36" s="203" t="s">
        <v>685</v>
      </c>
      <c r="B36" s="203" t="s">
        <v>52</v>
      </c>
      <c r="C36" s="203" t="s">
        <v>568</v>
      </c>
      <c r="D36" s="203" t="s">
        <v>53</v>
      </c>
      <c r="E36" s="203" t="s">
        <v>571</v>
      </c>
      <c r="F36" s="204" t="s">
        <v>686</v>
      </c>
      <c r="G36" s="203">
        <v>1</v>
      </c>
      <c r="H36" s="203" t="s">
        <v>90</v>
      </c>
      <c r="I36" s="2291">
        <v>1</v>
      </c>
      <c r="J36" s="2292"/>
      <c r="K36" s="2292"/>
      <c r="L36" s="2293"/>
      <c r="M36" s="209">
        <v>1</v>
      </c>
      <c r="N36" s="212">
        <v>7500</v>
      </c>
      <c r="O36" s="219">
        <v>0.1</v>
      </c>
      <c r="P36" s="212">
        <f t="shared" si="4"/>
        <v>6750</v>
      </c>
      <c r="Q36" s="212">
        <f t="shared" si="0"/>
        <v>6750</v>
      </c>
      <c r="R36" s="252" t="e">
        <f>(Q36+#REF!)/E12*1000</f>
        <v>#REF!</v>
      </c>
      <c r="S36" s="224">
        <f t="shared" si="1"/>
        <v>2.3395907640866184E-2</v>
      </c>
      <c r="T36" s="214">
        <f>Q36*2</f>
        <v>13500</v>
      </c>
      <c r="U36" s="328">
        <f t="shared" si="3"/>
        <v>13500</v>
      </c>
      <c r="Y36" s="198"/>
      <c r="Z36" s="328">
        <f>T36</f>
        <v>13500</v>
      </c>
      <c r="AA36" s="217"/>
      <c r="AB36" s="326"/>
      <c r="AC36" s="215">
        <f>T36</f>
        <v>13500</v>
      </c>
      <c r="AI36" s="198"/>
    </row>
    <row r="37" spans="1:35" x14ac:dyDescent="0.35">
      <c r="A37" s="203" t="s">
        <v>685</v>
      </c>
      <c r="B37" s="203" t="s">
        <v>52</v>
      </c>
      <c r="C37" s="203" t="s">
        <v>568</v>
      </c>
      <c r="D37" s="203" t="s">
        <v>54</v>
      </c>
      <c r="E37" s="203" t="s">
        <v>571</v>
      </c>
      <c r="F37" s="204" t="s">
        <v>687</v>
      </c>
      <c r="G37" s="203">
        <v>20</v>
      </c>
      <c r="H37" s="203" t="s">
        <v>51</v>
      </c>
      <c r="I37" s="2291">
        <v>20</v>
      </c>
      <c r="J37" s="2292"/>
      <c r="K37" s="225"/>
      <c r="L37" s="226"/>
      <c r="M37" s="209">
        <v>1</v>
      </c>
      <c r="N37" s="212">
        <v>2900</v>
      </c>
      <c r="O37" s="219">
        <v>0.1</v>
      </c>
      <c r="P37" s="212">
        <f t="shared" si="4"/>
        <v>2610</v>
      </c>
      <c r="Q37" s="212">
        <f t="shared" si="0"/>
        <v>52200</v>
      </c>
      <c r="R37" s="252" t="e">
        <f>(Q37+#REF!)/E12*1000</f>
        <v>#REF!</v>
      </c>
      <c r="S37" s="224">
        <f t="shared" si="1"/>
        <v>0.18092835242269847</v>
      </c>
      <c r="T37" s="214">
        <f>Q37*2</f>
        <v>104400</v>
      </c>
      <c r="U37" s="328">
        <f t="shared" si="3"/>
        <v>104400</v>
      </c>
      <c r="W37" s="215"/>
      <c r="Y37" s="198"/>
      <c r="Z37" s="329">
        <f>T37</f>
        <v>104400</v>
      </c>
      <c r="AA37" s="217"/>
      <c r="AB37" s="326"/>
      <c r="AC37" s="215">
        <f>T36</f>
        <v>13500</v>
      </c>
      <c r="AI37" s="198"/>
    </row>
    <row r="38" spans="1:35" x14ac:dyDescent="0.35">
      <c r="A38" s="203" t="s">
        <v>685</v>
      </c>
      <c r="B38" s="203" t="s">
        <v>91</v>
      </c>
      <c r="C38" s="203" t="s">
        <v>568</v>
      </c>
      <c r="D38" s="203" t="s">
        <v>48</v>
      </c>
      <c r="E38" s="203" t="s">
        <v>569</v>
      </c>
      <c r="F38" s="204" t="s">
        <v>570</v>
      </c>
      <c r="G38" s="203">
        <v>1</v>
      </c>
      <c r="H38" s="203" t="s">
        <v>51</v>
      </c>
      <c r="I38" s="2282">
        <v>1</v>
      </c>
      <c r="J38" s="2283"/>
      <c r="K38" s="2283"/>
      <c r="L38" s="2284"/>
      <c r="M38" s="209">
        <v>1</v>
      </c>
      <c r="N38" s="212">
        <v>17576</v>
      </c>
      <c r="O38" s="219">
        <v>0.55000000000000004</v>
      </c>
      <c r="P38" s="212">
        <f t="shared" si="4"/>
        <v>7909.1999999999989</v>
      </c>
      <c r="Q38" s="212">
        <f t="shared" si="0"/>
        <v>7909.1999999999989</v>
      </c>
      <c r="R38" s="252"/>
      <c r="S38" s="213">
        <f t="shared" si="1"/>
        <v>2.741376484639093E-2</v>
      </c>
      <c r="T38" s="214">
        <f t="shared" ref="T38:T44" si="5">Q38*2</f>
        <v>15818.399999999998</v>
      </c>
      <c r="U38" s="328">
        <f t="shared" si="3"/>
        <v>15818.399999999998</v>
      </c>
      <c r="Y38" s="198"/>
      <c r="Z38" s="328"/>
      <c r="AA38" s="217">
        <f>T38</f>
        <v>15818.399999999998</v>
      </c>
      <c r="AB38" s="326"/>
      <c r="AD38" s="215">
        <f>T37</f>
        <v>104400</v>
      </c>
      <c r="AI38" s="198"/>
    </row>
    <row r="39" spans="1:35" x14ac:dyDescent="0.35">
      <c r="A39" s="203" t="s">
        <v>685</v>
      </c>
      <c r="B39" s="203" t="s">
        <v>92</v>
      </c>
      <c r="C39" s="203" t="s">
        <v>568</v>
      </c>
      <c r="D39" s="203" t="s">
        <v>53</v>
      </c>
      <c r="E39" s="203" t="s">
        <v>571</v>
      </c>
      <c r="F39" s="204" t="s">
        <v>686</v>
      </c>
      <c r="G39" s="203">
        <v>1</v>
      </c>
      <c r="H39" s="203" t="s">
        <v>51</v>
      </c>
      <c r="I39" s="2306">
        <v>1</v>
      </c>
      <c r="J39" s="2307"/>
      <c r="K39" s="2307"/>
      <c r="L39" s="2308"/>
      <c r="M39" s="209">
        <v>1</v>
      </c>
      <c r="N39" s="212">
        <v>5500</v>
      </c>
      <c r="O39" s="219">
        <v>0.15</v>
      </c>
      <c r="P39" s="212">
        <f t="shared" si="4"/>
        <v>4675</v>
      </c>
      <c r="Q39" s="212">
        <f t="shared" si="0"/>
        <v>4675</v>
      </c>
      <c r="R39" s="252" t="e">
        <f>(Q39+#REF!+Q40)/E12*1000</f>
        <v>#REF!</v>
      </c>
      <c r="S39" s="224">
        <f t="shared" si="1"/>
        <v>1.6203832329044356E-2</v>
      </c>
      <c r="T39" s="214">
        <f t="shared" si="5"/>
        <v>9350</v>
      </c>
      <c r="U39" s="328">
        <f t="shared" si="3"/>
        <v>9350</v>
      </c>
      <c r="Y39" s="198"/>
      <c r="Z39" s="328">
        <f>T39</f>
        <v>9350</v>
      </c>
      <c r="AA39" s="217"/>
      <c r="AB39" s="326"/>
      <c r="AE39" s="215">
        <f>T39</f>
        <v>9350</v>
      </c>
      <c r="AI39" s="198"/>
    </row>
    <row r="40" spans="1:35" x14ac:dyDescent="0.35">
      <c r="A40" s="203" t="s">
        <v>685</v>
      </c>
      <c r="B40" s="203" t="s">
        <v>93</v>
      </c>
      <c r="C40" s="203" t="s">
        <v>568</v>
      </c>
      <c r="D40" s="203" t="s">
        <v>54</v>
      </c>
      <c r="E40" s="203" t="s">
        <v>575</v>
      </c>
      <c r="F40" s="204" t="s">
        <v>687</v>
      </c>
      <c r="G40" s="203">
        <v>20</v>
      </c>
      <c r="H40" s="203" t="s">
        <v>51</v>
      </c>
      <c r="I40" s="231"/>
      <c r="J40" s="206"/>
      <c r="K40" s="2292">
        <v>20</v>
      </c>
      <c r="L40" s="2293"/>
      <c r="M40" s="203">
        <v>1</v>
      </c>
      <c r="N40" s="212">
        <v>3222.65</v>
      </c>
      <c r="O40" s="219">
        <v>0.2</v>
      </c>
      <c r="P40" s="232">
        <f t="shared" si="4"/>
        <v>2578.1200000000003</v>
      </c>
      <c r="Q40" s="212">
        <f t="shared" si="0"/>
        <v>51562.400000000009</v>
      </c>
      <c r="R40" s="252"/>
      <c r="S40" s="224">
        <f t="shared" si="1"/>
        <v>0.17871839231724423</v>
      </c>
      <c r="T40" s="214">
        <f t="shared" si="5"/>
        <v>103124.80000000002</v>
      </c>
      <c r="U40" s="328">
        <f t="shared" si="3"/>
        <v>103124.80000000002</v>
      </c>
      <c r="Y40" s="198"/>
      <c r="Z40" s="328">
        <f>T40</f>
        <v>103124.80000000002</v>
      </c>
      <c r="AA40" s="198"/>
      <c r="AB40" s="326"/>
      <c r="AF40" s="215">
        <f>T40</f>
        <v>103124.80000000002</v>
      </c>
      <c r="AI40" s="217"/>
    </row>
    <row r="41" spans="1:35" x14ac:dyDescent="0.35">
      <c r="A41" s="203" t="s">
        <v>685</v>
      </c>
      <c r="B41" s="203" t="s">
        <v>62</v>
      </c>
      <c r="C41" s="203" t="s">
        <v>688</v>
      </c>
      <c r="D41" s="203" t="s">
        <v>48</v>
      </c>
      <c r="E41" s="203" t="s">
        <v>569</v>
      </c>
      <c r="F41" s="204" t="s">
        <v>570</v>
      </c>
      <c r="G41" s="203">
        <v>5</v>
      </c>
      <c r="H41" s="203" t="s">
        <v>51</v>
      </c>
      <c r="I41" s="2306">
        <v>5</v>
      </c>
      <c r="J41" s="2307"/>
      <c r="K41" s="2307"/>
      <c r="L41" s="2308"/>
      <c r="M41" s="203">
        <v>1</v>
      </c>
      <c r="N41" s="520">
        <v>12150</v>
      </c>
      <c r="O41" s="211">
        <v>0.4</v>
      </c>
      <c r="P41" s="232">
        <f t="shared" si="4"/>
        <v>7290</v>
      </c>
      <c r="Q41" s="212">
        <f t="shared" si="0"/>
        <v>36450</v>
      </c>
      <c r="R41" s="653"/>
      <c r="S41" s="213">
        <f t="shared" si="1"/>
        <v>0.12633790126067737</v>
      </c>
      <c r="T41" s="214">
        <f t="shared" si="5"/>
        <v>72900</v>
      </c>
      <c r="U41" s="329">
        <f t="shared" si="3"/>
        <v>72900</v>
      </c>
      <c r="Y41" s="198"/>
      <c r="Z41" s="654"/>
      <c r="AA41" s="217">
        <f>T41</f>
        <v>72900</v>
      </c>
      <c r="AB41" s="326"/>
      <c r="AG41" s="215">
        <f>T41</f>
        <v>72900</v>
      </c>
      <c r="AI41" s="198"/>
    </row>
    <row r="42" spans="1:35" x14ac:dyDescent="0.35">
      <c r="A42" s="203" t="s">
        <v>685</v>
      </c>
      <c r="B42" s="203" t="s">
        <v>62</v>
      </c>
      <c r="C42" s="203" t="s">
        <v>688</v>
      </c>
      <c r="D42" s="203" t="s">
        <v>53</v>
      </c>
      <c r="E42" s="203" t="s">
        <v>571</v>
      </c>
      <c r="F42" s="204" t="s">
        <v>686</v>
      </c>
      <c r="G42" s="203">
        <v>4</v>
      </c>
      <c r="H42" s="203" t="s">
        <v>51</v>
      </c>
      <c r="I42" s="2306">
        <v>4</v>
      </c>
      <c r="J42" s="2307"/>
      <c r="K42" s="2307"/>
      <c r="L42" s="2308"/>
      <c r="M42" s="203">
        <v>1</v>
      </c>
      <c r="N42" s="520">
        <v>15000</v>
      </c>
      <c r="O42" s="211">
        <v>0.49</v>
      </c>
      <c r="P42" s="232">
        <f t="shared" si="4"/>
        <v>7650</v>
      </c>
      <c r="Q42" s="212">
        <f t="shared" si="0"/>
        <v>30600</v>
      </c>
      <c r="R42" s="653"/>
      <c r="S42" s="224">
        <f t="shared" si="1"/>
        <v>0.1060614479719267</v>
      </c>
      <c r="T42" s="214">
        <f t="shared" si="5"/>
        <v>61200</v>
      </c>
      <c r="U42" s="329">
        <f t="shared" si="3"/>
        <v>61200</v>
      </c>
      <c r="Y42" s="198"/>
      <c r="Z42" s="654">
        <f>T42</f>
        <v>61200</v>
      </c>
      <c r="AA42" s="198"/>
      <c r="AB42" s="326"/>
      <c r="AG42" s="215">
        <f>T42</f>
        <v>61200</v>
      </c>
      <c r="AI42" s="198"/>
    </row>
    <row r="43" spans="1:35" x14ac:dyDescent="0.35">
      <c r="A43" s="203" t="s">
        <v>685</v>
      </c>
      <c r="B43" s="203" t="s">
        <v>94</v>
      </c>
      <c r="C43" s="203" t="s">
        <v>688</v>
      </c>
      <c r="D43" s="203" t="s">
        <v>48</v>
      </c>
      <c r="E43" s="203" t="s">
        <v>569</v>
      </c>
      <c r="F43" s="204" t="s">
        <v>570</v>
      </c>
      <c r="G43" s="203">
        <v>2</v>
      </c>
      <c r="H43" s="203" t="s">
        <v>51</v>
      </c>
      <c r="I43" s="2306">
        <v>2</v>
      </c>
      <c r="J43" s="2307"/>
      <c r="K43" s="2307"/>
      <c r="L43" s="2308"/>
      <c r="M43" s="203">
        <v>1</v>
      </c>
      <c r="N43" s="520">
        <v>8980</v>
      </c>
      <c r="O43" s="211">
        <v>0.25</v>
      </c>
      <c r="P43" s="523">
        <f t="shared" si="4"/>
        <v>6735</v>
      </c>
      <c r="Q43" s="520">
        <f t="shared" si="0"/>
        <v>13470</v>
      </c>
      <c r="R43" s="653"/>
      <c r="S43" s="655">
        <f t="shared" si="1"/>
        <v>4.668783346999518E-2</v>
      </c>
      <c r="T43" s="525">
        <f t="shared" si="5"/>
        <v>26940</v>
      </c>
      <c r="U43" s="654">
        <f t="shared" si="3"/>
        <v>26940</v>
      </c>
      <c r="Y43" s="198"/>
      <c r="Z43" s="654"/>
      <c r="AA43" s="217">
        <f>T43</f>
        <v>26940</v>
      </c>
      <c r="AB43" s="326"/>
      <c r="AH43" s="215">
        <f>T43</f>
        <v>26940</v>
      </c>
      <c r="AI43" s="217"/>
    </row>
    <row r="44" spans="1:35" x14ac:dyDescent="0.35">
      <c r="A44" s="203" t="s">
        <v>685</v>
      </c>
      <c r="B44" s="203" t="s">
        <v>94</v>
      </c>
      <c r="C44" s="203" t="s">
        <v>688</v>
      </c>
      <c r="D44" s="203" t="s">
        <v>53</v>
      </c>
      <c r="E44" s="203" t="s">
        <v>571</v>
      </c>
      <c r="F44" s="204" t="s">
        <v>686</v>
      </c>
      <c r="G44" s="203">
        <v>2</v>
      </c>
      <c r="H44" s="203" t="s">
        <v>51</v>
      </c>
      <c r="I44" s="2306">
        <v>2</v>
      </c>
      <c r="J44" s="2307"/>
      <c r="K44" s="2307"/>
      <c r="L44" s="2308"/>
      <c r="M44" s="203">
        <v>1</v>
      </c>
      <c r="N44" s="520">
        <v>14500</v>
      </c>
      <c r="O44" s="211">
        <v>0.25</v>
      </c>
      <c r="P44" s="523">
        <f t="shared" si="4"/>
        <v>10875</v>
      </c>
      <c r="Q44" s="520">
        <f t="shared" si="0"/>
        <v>21750</v>
      </c>
      <c r="R44" s="653"/>
      <c r="S44" s="224">
        <f t="shared" si="1"/>
        <v>7.5386813509457695E-2</v>
      </c>
      <c r="T44" s="525">
        <f t="shared" si="5"/>
        <v>43500</v>
      </c>
      <c r="U44" s="654">
        <f t="shared" si="3"/>
        <v>43500</v>
      </c>
      <c r="Y44" s="198"/>
      <c r="Z44" s="654">
        <f>T44</f>
        <v>43500</v>
      </c>
      <c r="AA44" s="198"/>
      <c r="AB44" s="326"/>
      <c r="AH44" s="215">
        <f>T44</f>
        <v>43500</v>
      </c>
      <c r="AI44" s="217"/>
    </row>
    <row r="45" spans="1:35" x14ac:dyDescent="0.35">
      <c r="A45" s="203"/>
      <c r="B45" s="203"/>
      <c r="C45" s="203"/>
      <c r="D45" s="203"/>
      <c r="E45" s="203"/>
      <c r="F45" s="204"/>
      <c r="G45" s="203"/>
      <c r="H45" s="203"/>
      <c r="I45" s="1"/>
      <c r="K45" s="1"/>
      <c r="L45" s="332"/>
      <c r="M45" s="203"/>
      <c r="N45" s="520"/>
      <c r="O45" s="211"/>
      <c r="P45" s="523"/>
      <c r="Q45" s="520"/>
      <c r="R45" s="653"/>
      <c r="S45" s="656"/>
      <c r="T45" s="525"/>
      <c r="U45" s="654"/>
      <c r="Y45" s="198"/>
      <c r="Z45" s="654"/>
      <c r="AA45" s="198"/>
      <c r="AB45" s="326"/>
      <c r="AI45" s="217"/>
    </row>
    <row r="46" spans="1:35" x14ac:dyDescent="0.35">
      <c r="A46" s="203"/>
      <c r="B46" s="203"/>
      <c r="C46" s="203"/>
      <c r="D46" s="203"/>
      <c r="E46" s="203"/>
      <c r="F46" s="204"/>
      <c r="G46" s="203"/>
      <c r="H46" s="203"/>
      <c r="I46" s="1"/>
      <c r="K46" s="1"/>
      <c r="L46" s="332"/>
      <c r="M46" s="203"/>
      <c r="N46" s="520"/>
      <c r="O46" s="211"/>
      <c r="P46" s="523"/>
      <c r="Q46" s="520"/>
      <c r="R46" s="653"/>
      <c r="S46" s="656"/>
      <c r="T46" s="525"/>
      <c r="U46" s="654"/>
      <c r="Y46" s="198"/>
      <c r="Z46" s="654"/>
      <c r="AA46" s="198"/>
      <c r="AB46" s="326"/>
      <c r="AI46" s="198"/>
    </row>
    <row r="47" spans="1:35" x14ac:dyDescent="0.35">
      <c r="A47" s="218"/>
      <c r="B47" s="203"/>
      <c r="C47" s="236"/>
      <c r="D47" s="236"/>
      <c r="E47" s="236"/>
      <c r="F47" s="237"/>
      <c r="G47" s="236"/>
      <c r="H47" s="236"/>
      <c r="I47" s="291"/>
      <c r="J47" s="291"/>
      <c r="K47" s="291"/>
      <c r="L47" s="333"/>
      <c r="M47" s="236"/>
      <c r="N47" s="240"/>
      <c r="O47" s="241"/>
      <c r="P47" s="334"/>
      <c r="Q47" s="240"/>
      <c r="R47" s="252"/>
      <c r="S47" s="439"/>
      <c r="T47" s="214"/>
      <c r="U47" s="326"/>
      <c r="Y47" s="198"/>
      <c r="Z47" s="326"/>
      <c r="AA47" s="198"/>
      <c r="AB47" s="326"/>
      <c r="AI47" s="198"/>
    </row>
    <row r="48" spans="1:35" x14ac:dyDescent="0.35">
      <c r="A48" s="154" t="s">
        <v>685</v>
      </c>
      <c r="B48" s="154" t="s">
        <v>579</v>
      </c>
      <c r="C48" s="238"/>
      <c r="D48" s="239"/>
      <c r="E48" s="239"/>
      <c r="F48" s="290"/>
      <c r="G48" s="239"/>
      <c r="H48" s="239"/>
      <c r="I48" s="2333"/>
      <c r="J48" s="2333"/>
      <c r="K48" s="2333"/>
      <c r="L48" s="2333"/>
      <c r="M48" s="239"/>
      <c r="N48" s="292"/>
      <c r="O48" s="242"/>
      <c r="P48" s="232"/>
      <c r="Q48" s="212">
        <f>P48*M48*G48</f>
        <v>0</v>
      </c>
      <c r="R48" s="336"/>
      <c r="S48" s="302">
        <f>Q48/Q51</f>
        <v>0</v>
      </c>
      <c r="T48" s="214">
        <f t="shared" ref="T48:T49" si="6">Q48*2</f>
        <v>0</v>
      </c>
      <c r="U48" s="326"/>
      <c r="X48" s="215">
        <f>T48</f>
        <v>0</v>
      </c>
      <c r="Y48" s="198"/>
      <c r="Z48" s="326"/>
      <c r="AA48" s="217">
        <f>X48</f>
        <v>0</v>
      </c>
      <c r="AB48" s="326"/>
      <c r="AI48" s="198"/>
    </row>
    <row r="49" spans="1:35" x14ac:dyDescent="0.35">
      <c r="A49" s="154" t="s">
        <v>685</v>
      </c>
      <c r="B49" s="154" t="s">
        <v>580</v>
      </c>
      <c r="C49" s="335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36"/>
      <c r="Q49" s="303">
        <v>41000</v>
      </c>
      <c r="R49" s="527"/>
      <c r="S49" s="337">
        <f>Q49/Q51</f>
        <v>0.14210847604081681</v>
      </c>
      <c r="T49" s="214">
        <f t="shared" si="6"/>
        <v>82000</v>
      </c>
      <c r="U49" s="326"/>
      <c r="Y49" s="217">
        <f>T49</f>
        <v>82000</v>
      </c>
      <c r="Z49" s="326"/>
      <c r="AA49" s="198"/>
      <c r="AB49" s="326"/>
      <c r="AI49" s="198"/>
    </row>
    <row r="50" spans="1:35" ht="15" thickBot="1" x14ac:dyDescent="0.4">
      <c r="I50" s="161">
        <f>I51/M51</f>
        <v>0.55555555555555558</v>
      </c>
      <c r="J50" s="161"/>
      <c r="K50" s="161">
        <f>K51/M51</f>
        <v>0.44444444444444442</v>
      </c>
      <c r="T50" s="371"/>
      <c r="U50" s="326"/>
      <c r="Y50" s="198"/>
      <c r="Z50" s="326"/>
      <c r="AA50" s="198"/>
      <c r="AB50" s="326"/>
      <c r="AI50" s="256"/>
    </row>
    <row r="51" spans="1:35" x14ac:dyDescent="0.35">
      <c r="A51" s="258" t="s">
        <v>582</v>
      </c>
      <c r="B51" s="259"/>
      <c r="C51" s="259"/>
      <c r="D51" s="259"/>
      <c r="E51" s="259"/>
      <c r="F51" s="260"/>
      <c r="G51" s="259"/>
      <c r="H51" s="259"/>
      <c r="I51" s="259">
        <f>I39+I38+I37+I36+I35+I34</f>
        <v>25</v>
      </c>
      <c r="J51" s="259"/>
      <c r="K51" s="259">
        <f>+K40</f>
        <v>20</v>
      </c>
      <c r="L51" s="259"/>
      <c r="M51" s="259">
        <f>SUM(I51:L51)</f>
        <v>45</v>
      </c>
      <c r="N51" s="261"/>
      <c r="O51" s="262"/>
      <c r="P51" s="261"/>
      <c r="Q51" s="528">
        <f>SUM(Q34:Q50)</f>
        <v>288511.99550000002</v>
      </c>
      <c r="R51" s="528"/>
      <c r="S51" s="264">
        <f>SUM(S34:S49)</f>
        <v>0.99999999999999989</v>
      </c>
      <c r="T51" s="657">
        <f>SUM(T34:T50)</f>
        <v>577023.99100000004</v>
      </c>
      <c r="U51" s="339">
        <f t="shared" ref="U51:AA51" si="7">SUM(U34:U49)</f>
        <v>495023.99100000004</v>
      </c>
      <c r="V51" s="340">
        <f t="shared" si="7"/>
        <v>0</v>
      </c>
      <c r="W51" s="340">
        <f t="shared" si="7"/>
        <v>0</v>
      </c>
      <c r="X51" s="340">
        <f t="shared" si="7"/>
        <v>0</v>
      </c>
      <c r="Y51" s="341">
        <f t="shared" si="7"/>
        <v>82000</v>
      </c>
      <c r="Z51" s="342">
        <f t="shared" si="7"/>
        <v>335074.80000000005</v>
      </c>
      <c r="AA51" s="341">
        <f t="shared" si="7"/>
        <v>159949.19099999999</v>
      </c>
      <c r="AB51" s="658">
        <f>SUM(AB34:AB50)</f>
        <v>31690.790999999994</v>
      </c>
      <c r="AC51" s="659">
        <f t="shared" ref="AC51:AH51" si="8">SUM(AC34:AC50)</f>
        <v>39600</v>
      </c>
      <c r="AD51" s="659">
        <f t="shared" si="8"/>
        <v>104400</v>
      </c>
      <c r="AE51" s="659">
        <f t="shared" si="8"/>
        <v>9350</v>
      </c>
      <c r="AF51" s="659">
        <f t="shared" si="8"/>
        <v>103124.80000000002</v>
      </c>
      <c r="AG51" s="659">
        <f t="shared" si="8"/>
        <v>134100</v>
      </c>
      <c r="AH51" s="659">
        <f t="shared" si="8"/>
        <v>70440</v>
      </c>
      <c r="AI51" s="273">
        <f>SUM(AI33:AI50)</f>
        <v>0</v>
      </c>
    </row>
    <row r="52" spans="1:35" ht="15" thickBot="1" x14ac:dyDescent="0.4">
      <c r="A52" s="274" t="s">
        <v>583</v>
      </c>
      <c r="B52" s="275"/>
      <c r="C52" s="275"/>
      <c r="D52" s="275"/>
      <c r="E52" s="275"/>
      <c r="F52" s="276"/>
      <c r="G52" s="275"/>
      <c r="H52" s="275"/>
      <c r="I52" s="275">
        <f>I39+I38+I37+I36+I35+I34</f>
        <v>25</v>
      </c>
      <c r="J52" s="275">
        <f>I39+I38+I37+I36+I35+I34</f>
        <v>25</v>
      </c>
      <c r="K52" s="275">
        <f>+K40+I39+I38+I36+I35+I34</f>
        <v>25</v>
      </c>
      <c r="L52" s="275">
        <f>K40+I39+I38+I36+I35+I34</f>
        <v>25</v>
      </c>
      <c r="M52" s="275">
        <f>SUM(I52:L52)</f>
        <v>100</v>
      </c>
      <c r="N52" s="277"/>
      <c r="O52" s="278"/>
      <c r="P52" s="277"/>
      <c r="Q52" s="277"/>
      <c r="R52" s="277"/>
      <c r="S52" s="279"/>
      <c r="T52" s="280"/>
      <c r="U52" s="281">
        <f>U51/T51</f>
        <v>0.85789152395918322</v>
      </c>
      <c r="V52" s="282">
        <f>V51/T51</f>
        <v>0</v>
      </c>
      <c r="W52" s="282">
        <f>W51/T51</f>
        <v>0</v>
      </c>
      <c r="X52" s="282">
        <f>X51/T51</f>
        <v>0</v>
      </c>
      <c r="Y52" s="343">
        <f>Y51/T51</f>
        <v>0.14210847604081681</v>
      </c>
      <c r="Z52" s="344">
        <f>Z51/T51</f>
        <v>0.58069474619123773</v>
      </c>
      <c r="AA52" s="343">
        <f>AA51/T51</f>
        <v>0.27719677776794549</v>
      </c>
      <c r="AB52" s="620"/>
      <c r="AC52" s="534"/>
      <c r="AD52" s="534"/>
      <c r="AE52" s="534"/>
      <c r="AF52" s="534"/>
      <c r="AG52" s="534"/>
      <c r="AH52" s="534"/>
      <c r="AI52" s="288"/>
    </row>
    <row r="53" spans="1:35" ht="15" thickBot="1" x14ac:dyDescent="0.4">
      <c r="A53" s="289" t="s">
        <v>584</v>
      </c>
      <c r="B53" s="239"/>
      <c r="C53" s="239"/>
      <c r="D53" s="239"/>
      <c r="E53" s="239"/>
      <c r="F53" s="290"/>
      <c r="G53" s="239"/>
      <c r="H53" s="239"/>
      <c r="I53" s="2242">
        <v>0.25</v>
      </c>
      <c r="J53" s="291"/>
      <c r="K53" s="291"/>
      <c r="L53" s="291"/>
      <c r="M53" s="239"/>
      <c r="N53" s="292"/>
      <c r="O53" s="242"/>
      <c r="P53" s="292"/>
      <c r="Q53" s="240">
        <f>U51/2</f>
        <v>247511.99550000002</v>
      </c>
      <c r="R53" s="334"/>
      <c r="S53" s="293">
        <f>Q53/Q58</f>
        <v>0.85789152395918322</v>
      </c>
      <c r="Y53" s="294"/>
      <c r="Z53" s="403">
        <f>I36+I37+I39+K40</f>
        <v>42</v>
      </c>
      <c r="AA53" s="404">
        <f>I34+I35+I38</f>
        <v>3</v>
      </c>
    </row>
    <row r="54" spans="1:35" ht="15" thickBot="1" x14ac:dyDescent="0.4">
      <c r="A54" s="297" t="s">
        <v>38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V51/2</f>
        <v>0</v>
      </c>
      <c r="R54" s="336"/>
      <c r="S54" s="302">
        <f>Q54/Q58</f>
        <v>0</v>
      </c>
      <c r="T54" s="621">
        <f>Q51/M51</f>
        <v>6411.3776777777784</v>
      </c>
      <c r="U54" s="660" t="s">
        <v>586</v>
      </c>
      <c r="Z54" s="241">
        <f>Z53/M51</f>
        <v>0.93333333333333335</v>
      </c>
      <c r="AA54" s="293">
        <f>AA53/M51</f>
        <v>6.6666666666666666E-2</v>
      </c>
    </row>
    <row r="55" spans="1:35" ht="15" thickBot="1" x14ac:dyDescent="0.4">
      <c r="A55" s="297" t="s">
        <v>587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03">
        <f>W51/2</f>
        <v>0</v>
      </c>
      <c r="R55" s="336"/>
      <c r="S55" s="308">
        <f>Q55/Q58</f>
        <v>0</v>
      </c>
      <c r="V55" s="309"/>
      <c r="X55" s="145"/>
      <c r="Z55" s="2305" t="s">
        <v>588</v>
      </c>
      <c r="AA55" s="2305"/>
    </row>
    <row r="56" spans="1:35" x14ac:dyDescent="0.35">
      <c r="A56" s="297" t="s">
        <v>580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Y51/2</f>
        <v>41000</v>
      </c>
      <c r="R56" s="336"/>
      <c r="S56" s="308">
        <f>Q56/Q58</f>
        <v>0.14210847604081681</v>
      </c>
      <c r="U56" s="309"/>
      <c r="V56" s="309"/>
    </row>
    <row r="57" spans="1:35" x14ac:dyDescent="0.35">
      <c r="A57" s="297" t="s">
        <v>579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03">
        <f>X51/2</f>
        <v>0</v>
      </c>
      <c r="R57" s="336"/>
      <c r="S57" s="308">
        <f>Q57/Q58</f>
        <v>0</v>
      </c>
    </row>
    <row r="58" spans="1:35" x14ac:dyDescent="0.35">
      <c r="A58" s="297"/>
      <c r="B58" s="298"/>
      <c r="C58" s="298"/>
      <c r="D58" s="298"/>
      <c r="E58" s="298"/>
      <c r="F58" s="299"/>
      <c r="G58" s="298"/>
      <c r="H58" s="298"/>
      <c r="I58" s="300"/>
      <c r="J58" s="300"/>
      <c r="K58" s="300"/>
      <c r="L58" s="300"/>
      <c r="M58" s="298"/>
      <c r="N58" s="301"/>
      <c r="O58" s="302"/>
      <c r="P58" s="301"/>
      <c r="Q58" s="310">
        <f>SUM(Q53:Q57)</f>
        <v>288511.99550000002</v>
      </c>
      <c r="R58" s="537"/>
      <c r="S58" s="308">
        <f>SUM(S53:S57)</f>
        <v>1</v>
      </c>
    </row>
    <row r="60" spans="1:35" ht="18.5" x14ac:dyDescent="0.45">
      <c r="A60" s="164" t="s">
        <v>589</v>
      </c>
      <c r="S60" s="144"/>
    </row>
    <row r="62" spans="1:35" s="500" customFormat="1" ht="22" customHeight="1" thickBot="1" x14ac:dyDescent="0.4">
      <c r="A62" s="2389" t="s">
        <v>531</v>
      </c>
      <c r="B62" s="2390"/>
      <c r="C62" s="2390"/>
      <c r="D62" s="2390"/>
      <c r="E62" s="2390"/>
      <c r="F62" s="2390"/>
      <c r="G62" s="2390"/>
      <c r="H62" s="2390"/>
      <c r="I62" s="2390"/>
      <c r="J62" s="2390"/>
      <c r="K62" s="2390"/>
      <c r="L62" s="2390"/>
      <c r="M62" s="2390"/>
      <c r="N62" s="2390"/>
      <c r="O62" s="2390"/>
      <c r="P62" s="2390"/>
      <c r="Q62" s="2390"/>
      <c r="R62" s="2390"/>
      <c r="S62" s="2391"/>
      <c r="T62" s="2447" t="s">
        <v>635</v>
      </c>
      <c r="U62" s="2448"/>
      <c r="V62" s="2448"/>
      <c r="W62" s="2448"/>
      <c r="X62" s="2448"/>
      <c r="Y62" s="2448"/>
      <c r="Z62" s="2448"/>
      <c r="AA62" s="2448"/>
      <c r="AB62" s="2448"/>
      <c r="AC62" s="2448"/>
      <c r="AD62" s="2448"/>
      <c r="AE62" s="2448"/>
      <c r="AF62" s="2448"/>
      <c r="AG62" s="2448"/>
      <c r="AH62" s="2448"/>
      <c r="AI62" s="2449"/>
    </row>
    <row r="63" spans="1:35" ht="16" x14ac:dyDescent="0.4">
      <c r="A63" s="2327" t="s">
        <v>533</v>
      </c>
      <c r="B63" s="2329" t="s">
        <v>534</v>
      </c>
      <c r="C63" s="2329" t="s">
        <v>535</v>
      </c>
      <c r="D63" s="2329" t="s">
        <v>536</v>
      </c>
      <c r="E63" s="2329" t="s">
        <v>537</v>
      </c>
      <c r="F63" s="2331" t="s">
        <v>538</v>
      </c>
      <c r="G63" s="2329" t="s">
        <v>539</v>
      </c>
      <c r="H63" s="2329" t="s">
        <v>540</v>
      </c>
      <c r="I63" s="2309" t="s">
        <v>541</v>
      </c>
      <c r="J63" s="2309"/>
      <c r="K63" s="2309"/>
      <c r="L63" s="2309"/>
      <c r="M63" s="311" t="s">
        <v>542</v>
      </c>
      <c r="N63" s="312" t="s">
        <v>543</v>
      </c>
      <c r="O63" s="313" t="s">
        <v>544</v>
      </c>
      <c r="P63" s="312" t="s">
        <v>543</v>
      </c>
      <c r="Q63" s="312" t="s">
        <v>545</v>
      </c>
      <c r="R63" s="538" t="s">
        <v>636</v>
      </c>
      <c r="S63" s="2310" t="s">
        <v>546</v>
      </c>
      <c r="T63" s="170" t="s">
        <v>547</v>
      </c>
      <c r="U63" s="2403" t="s">
        <v>548</v>
      </c>
      <c r="V63" s="2404"/>
      <c r="W63" s="2404"/>
      <c r="X63" s="2404"/>
      <c r="Y63" s="2405"/>
      <c r="Z63" s="2395" t="s">
        <v>549</v>
      </c>
      <c r="AA63" s="2397"/>
      <c r="AB63" s="2395" t="s">
        <v>550</v>
      </c>
      <c r="AC63" s="2396"/>
      <c r="AD63" s="2396"/>
      <c r="AE63" s="2396"/>
      <c r="AF63" s="2396"/>
      <c r="AG63" s="2396"/>
      <c r="AH63" s="2396"/>
      <c r="AI63" s="2397"/>
    </row>
    <row r="64" spans="1:35" ht="16.5" thickBot="1" x14ac:dyDescent="0.45">
      <c r="A64" s="2328"/>
      <c r="B64" s="2330"/>
      <c r="C64" s="2330"/>
      <c r="D64" s="2330"/>
      <c r="E64" s="2330"/>
      <c r="F64" s="2332"/>
      <c r="G64" s="2330"/>
      <c r="H64" s="2330"/>
      <c r="I64" s="315" t="s">
        <v>551</v>
      </c>
      <c r="J64" s="315" t="s">
        <v>552</v>
      </c>
      <c r="K64" s="315" t="s">
        <v>553</v>
      </c>
      <c r="L64" s="315" t="s">
        <v>554</v>
      </c>
      <c r="M64" s="316" t="s">
        <v>555</v>
      </c>
      <c r="N64" s="317" t="s">
        <v>556</v>
      </c>
      <c r="O64" s="318" t="s">
        <v>557</v>
      </c>
      <c r="P64" s="317" t="s">
        <v>558</v>
      </c>
      <c r="Q64" s="317" t="s">
        <v>558</v>
      </c>
      <c r="R64" s="317"/>
      <c r="S64" s="2311"/>
      <c r="T64" s="176" t="s">
        <v>559</v>
      </c>
      <c r="U64" s="2300"/>
      <c r="V64" s="2301"/>
      <c r="W64" s="2301"/>
      <c r="X64" s="2301"/>
      <c r="Y64" s="2302"/>
      <c r="Z64" s="2277"/>
      <c r="AA64" s="2279"/>
      <c r="AB64" s="2277"/>
      <c r="AC64" s="2278"/>
      <c r="AD64" s="2278"/>
      <c r="AE64" s="2278"/>
      <c r="AF64" s="2278"/>
      <c r="AG64" s="2278"/>
      <c r="AH64" s="2278"/>
      <c r="AI64" s="2279"/>
    </row>
    <row r="65" spans="1:35" s="184" customFormat="1" ht="18.5" x14ac:dyDescent="0.45">
      <c r="A65" s="2406" t="s">
        <v>591</v>
      </c>
      <c r="B65" s="2407"/>
      <c r="C65" s="2407"/>
      <c r="D65" s="2407"/>
      <c r="E65" s="2407"/>
      <c r="F65" s="2407"/>
      <c r="G65" s="2407"/>
      <c r="H65" s="2407"/>
      <c r="I65" s="2407"/>
      <c r="J65" s="2407"/>
      <c r="K65" s="2407"/>
      <c r="L65" s="2407"/>
      <c r="M65" s="2407"/>
      <c r="N65" s="2407"/>
      <c r="O65" s="2407"/>
      <c r="P65" s="2407"/>
      <c r="Q65" s="2407"/>
      <c r="R65" s="2407"/>
      <c r="S65" s="2407"/>
      <c r="T65" s="606"/>
      <c r="U65" s="607" t="s">
        <v>561</v>
      </c>
      <c r="V65" s="608" t="s">
        <v>38</v>
      </c>
      <c r="W65" s="608" t="s">
        <v>562</v>
      </c>
      <c r="X65" s="608" t="s">
        <v>563</v>
      </c>
      <c r="Y65" s="609" t="s">
        <v>564</v>
      </c>
      <c r="Z65" s="610" t="s">
        <v>565</v>
      </c>
      <c r="AA65" s="609" t="s">
        <v>566</v>
      </c>
      <c r="AB65" s="610" t="s">
        <v>39</v>
      </c>
      <c r="AC65" s="608" t="s">
        <v>40</v>
      </c>
      <c r="AD65" s="608" t="s">
        <v>87</v>
      </c>
      <c r="AE65" s="608" t="s">
        <v>88</v>
      </c>
      <c r="AF65" s="608" t="s">
        <v>89</v>
      </c>
      <c r="AG65" s="608" t="s">
        <v>45</v>
      </c>
      <c r="AH65" s="608" t="s">
        <v>46</v>
      </c>
      <c r="AI65" s="609" t="s">
        <v>43</v>
      </c>
    </row>
    <row r="66" spans="1:35" x14ac:dyDescent="0.35">
      <c r="A66" s="200"/>
      <c r="B66" s="509"/>
      <c r="C66" s="509"/>
      <c r="D66" s="509"/>
      <c r="E66" s="509"/>
      <c r="F66" s="510"/>
      <c r="G66" s="509"/>
      <c r="H66" s="509"/>
      <c r="I66" s="512"/>
      <c r="J66" s="512"/>
      <c r="K66" s="512"/>
      <c r="L66" s="512"/>
      <c r="M66" s="509"/>
      <c r="N66" s="515"/>
      <c r="O66" s="516"/>
      <c r="P66" s="515"/>
      <c r="Q66" s="515"/>
      <c r="R66" s="517"/>
      <c r="S66" s="548"/>
      <c r="T66" s="195"/>
      <c r="U66" s="326"/>
      <c r="Y66" s="198"/>
      <c r="Z66" s="326"/>
      <c r="AA66" s="198"/>
      <c r="AB66" s="326"/>
      <c r="AI66" s="198"/>
    </row>
    <row r="67" spans="1:35" x14ac:dyDescent="0.35">
      <c r="A67" s="203" t="s">
        <v>685</v>
      </c>
      <c r="B67" s="203" t="s">
        <v>50</v>
      </c>
      <c r="C67" s="203" t="s">
        <v>568</v>
      </c>
      <c r="D67" s="203" t="s">
        <v>48</v>
      </c>
      <c r="E67" s="203" t="s">
        <v>569</v>
      </c>
      <c r="F67" s="204" t="s">
        <v>570</v>
      </c>
      <c r="G67" s="203">
        <v>1</v>
      </c>
      <c r="H67" s="203" t="s">
        <v>51</v>
      </c>
      <c r="I67" s="2282">
        <v>1</v>
      </c>
      <c r="J67" s="2283"/>
      <c r="K67" s="2283"/>
      <c r="L67" s="2284"/>
      <c r="M67" s="209">
        <v>1</v>
      </c>
      <c r="N67" s="212">
        <v>35211.99</v>
      </c>
      <c r="O67" s="219">
        <v>0.55000000000000004</v>
      </c>
      <c r="P67" s="212">
        <f>N67*(1-O67)</f>
        <v>15845.395499999997</v>
      </c>
      <c r="Q67" s="212">
        <f t="shared" ref="Q67:Q79" si="9">P67*M67*G67</f>
        <v>15845.395499999997</v>
      </c>
      <c r="R67" s="252" t="e">
        <f>(Q67+Q68+Q71+#REF!)/E44*1000</f>
        <v>#REF!</v>
      </c>
      <c r="S67" s="213">
        <f t="shared" ref="S67:S79" si="10">Q67/$Q$51</f>
        <v>5.4921097726073564E-2</v>
      </c>
      <c r="T67" s="214">
        <f>Q67</f>
        <v>15845.395499999997</v>
      </c>
      <c r="U67" s="328">
        <f t="shared" ref="U67:U78" si="11">T67</f>
        <v>15845.395499999997</v>
      </c>
      <c r="V67" s="215"/>
      <c r="Y67" s="198"/>
      <c r="Z67" s="328"/>
      <c r="AA67" s="217">
        <f>T67</f>
        <v>15845.395499999997</v>
      </c>
      <c r="AB67" s="328">
        <f>T67</f>
        <v>15845.395499999997</v>
      </c>
      <c r="AI67" s="198"/>
    </row>
    <row r="68" spans="1:35" x14ac:dyDescent="0.35">
      <c r="A68" s="203" t="s">
        <v>685</v>
      </c>
      <c r="B68" s="203" t="s">
        <v>52</v>
      </c>
      <c r="C68" s="203" t="s">
        <v>568</v>
      </c>
      <c r="D68" s="203" t="s">
        <v>48</v>
      </c>
      <c r="E68" s="203" t="s">
        <v>569</v>
      </c>
      <c r="F68" s="204" t="s">
        <v>570</v>
      </c>
      <c r="G68" s="203">
        <v>1</v>
      </c>
      <c r="H68" s="203" t="s">
        <v>51</v>
      </c>
      <c r="I68" s="2282">
        <v>1</v>
      </c>
      <c r="J68" s="2283"/>
      <c r="K68" s="2283"/>
      <c r="L68" s="2284"/>
      <c r="M68" s="209">
        <v>1</v>
      </c>
      <c r="N68" s="212">
        <v>7000</v>
      </c>
      <c r="O68" s="219">
        <v>0.1</v>
      </c>
      <c r="P68" s="212">
        <f t="shared" ref="P68:P79" si="12">N68*(1-O68)</f>
        <v>6300</v>
      </c>
      <c r="Q68" s="212">
        <f t="shared" si="9"/>
        <v>6300</v>
      </c>
      <c r="R68" s="252"/>
      <c r="S68" s="213">
        <f t="shared" si="10"/>
        <v>2.1836180464808435E-2</v>
      </c>
      <c r="T68" s="214">
        <f t="shared" ref="T68:T79" si="13">Q68</f>
        <v>6300</v>
      </c>
      <c r="U68" s="328">
        <f t="shared" si="11"/>
        <v>6300</v>
      </c>
      <c r="V68" s="215"/>
      <c r="Y68" s="198"/>
      <c r="Z68" s="328"/>
      <c r="AA68" s="217">
        <f>T68</f>
        <v>6300</v>
      </c>
      <c r="AB68" s="326"/>
      <c r="AC68" s="215">
        <f>T68</f>
        <v>6300</v>
      </c>
      <c r="AI68" s="198"/>
    </row>
    <row r="69" spans="1:35" x14ac:dyDescent="0.35">
      <c r="A69" s="203" t="s">
        <v>685</v>
      </c>
      <c r="B69" s="203" t="s">
        <v>52</v>
      </c>
      <c r="C69" s="203" t="s">
        <v>568</v>
      </c>
      <c r="D69" s="203" t="s">
        <v>53</v>
      </c>
      <c r="E69" s="203" t="s">
        <v>571</v>
      </c>
      <c r="F69" s="204" t="s">
        <v>686</v>
      </c>
      <c r="G69" s="203">
        <v>1</v>
      </c>
      <c r="H69" s="203" t="s">
        <v>90</v>
      </c>
      <c r="I69" s="2291">
        <v>1</v>
      </c>
      <c r="J69" s="2292"/>
      <c r="K69" s="2292"/>
      <c r="L69" s="2293"/>
      <c r="M69" s="209">
        <v>1</v>
      </c>
      <c r="N69" s="212">
        <v>7500</v>
      </c>
      <c r="O69" s="219">
        <v>0.1</v>
      </c>
      <c r="P69" s="212">
        <f t="shared" si="12"/>
        <v>6750</v>
      </c>
      <c r="Q69" s="212">
        <f t="shared" si="9"/>
        <v>6750</v>
      </c>
      <c r="R69" s="252" t="e">
        <f>(Q69+#REF!)/E44*1000</f>
        <v>#REF!</v>
      </c>
      <c r="S69" s="224">
        <f t="shared" si="10"/>
        <v>2.3395907640866184E-2</v>
      </c>
      <c r="T69" s="214">
        <f t="shared" si="13"/>
        <v>6750</v>
      </c>
      <c r="U69" s="328">
        <f t="shared" si="11"/>
        <v>6750</v>
      </c>
      <c r="Y69" s="198"/>
      <c r="Z69" s="328">
        <f>T69</f>
        <v>6750</v>
      </c>
      <c r="AA69" s="217"/>
      <c r="AB69" s="326"/>
      <c r="AC69" s="215">
        <f>T69</f>
        <v>6750</v>
      </c>
      <c r="AI69" s="198"/>
    </row>
    <row r="70" spans="1:35" x14ac:dyDescent="0.35">
      <c r="A70" s="203" t="s">
        <v>685</v>
      </c>
      <c r="B70" s="203" t="s">
        <v>52</v>
      </c>
      <c r="C70" s="203" t="s">
        <v>568</v>
      </c>
      <c r="D70" s="203" t="s">
        <v>54</v>
      </c>
      <c r="E70" s="203" t="s">
        <v>571</v>
      </c>
      <c r="F70" s="204" t="s">
        <v>687</v>
      </c>
      <c r="G70" s="203">
        <v>21</v>
      </c>
      <c r="H70" s="203" t="s">
        <v>51</v>
      </c>
      <c r="I70" s="2291">
        <v>20</v>
      </c>
      <c r="J70" s="2292"/>
      <c r="K70" s="225"/>
      <c r="L70" s="226"/>
      <c r="M70" s="209">
        <v>1</v>
      </c>
      <c r="N70" s="212">
        <v>2900</v>
      </c>
      <c r="O70" s="219">
        <v>0.1</v>
      </c>
      <c r="P70" s="212">
        <f t="shared" si="12"/>
        <v>2610</v>
      </c>
      <c r="Q70" s="212">
        <f t="shared" si="9"/>
        <v>54810</v>
      </c>
      <c r="R70" s="252" t="e">
        <f>(Q70+#REF!)/E44*1000</f>
        <v>#REF!</v>
      </c>
      <c r="S70" s="224">
        <f t="shared" si="10"/>
        <v>0.1899747700438334</v>
      </c>
      <c r="T70" s="214">
        <f t="shared" si="13"/>
        <v>54810</v>
      </c>
      <c r="U70" s="328">
        <f t="shared" si="11"/>
        <v>54810</v>
      </c>
      <c r="W70" s="215"/>
      <c r="Y70" s="198"/>
      <c r="Z70" s="329">
        <f>T70</f>
        <v>54810</v>
      </c>
      <c r="AA70" s="217"/>
      <c r="AB70" s="326"/>
      <c r="AC70" s="215">
        <f>T70</f>
        <v>54810</v>
      </c>
      <c r="AI70" s="198"/>
    </row>
    <row r="71" spans="1:35" x14ac:dyDescent="0.35">
      <c r="A71" s="203" t="s">
        <v>685</v>
      </c>
      <c r="B71" s="203" t="s">
        <v>91</v>
      </c>
      <c r="C71" s="203" t="s">
        <v>568</v>
      </c>
      <c r="D71" s="203" t="s">
        <v>48</v>
      </c>
      <c r="E71" s="203" t="s">
        <v>569</v>
      </c>
      <c r="F71" s="204" t="s">
        <v>570</v>
      </c>
      <c r="G71" s="203">
        <v>1</v>
      </c>
      <c r="H71" s="203" t="s">
        <v>51</v>
      </c>
      <c r="I71" s="2282">
        <v>1</v>
      </c>
      <c r="J71" s="2283"/>
      <c r="K71" s="2283"/>
      <c r="L71" s="2284"/>
      <c r="M71" s="209">
        <v>1</v>
      </c>
      <c r="N71" s="212">
        <v>17576</v>
      </c>
      <c r="O71" s="219">
        <v>0.55000000000000004</v>
      </c>
      <c r="P71" s="212">
        <f t="shared" si="12"/>
        <v>7909.1999999999989</v>
      </c>
      <c r="Q71" s="212">
        <f t="shared" si="9"/>
        <v>7909.1999999999989</v>
      </c>
      <c r="R71" s="252"/>
      <c r="S71" s="213">
        <f t="shared" si="10"/>
        <v>2.741376484639093E-2</v>
      </c>
      <c r="T71" s="214">
        <f t="shared" si="13"/>
        <v>7909.1999999999989</v>
      </c>
      <c r="U71" s="328">
        <f t="shared" si="11"/>
        <v>7909.1999999999989</v>
      </c>
      <c r="Y71" s="198"/>
      <c r="Z71" s="328"/>
      <c r="AA71" s="217">
        <f>T71</f>
        <v>7909.1999999999989</v>
      </c>
      <c r="AB71" s="326"/>
      <c r="AD71" s="215">
        <f>T71</f>
        <v>7909.1999999999989</v>
      </c>
      <c r="AI71" s="198"/>
    </row>
    <row r="72" spans="1:35" x14ac:dyDescent="0.35">
      <c r="A72" s="203" t="s">
        <v>685</v>
      </c>
      <c r="B72" s="203" t="s">
        <v>92</v>
      </c>
      <c r="C72" s="203" t="s">
        <v>568</v>
      </c>
      <c r="D72" s="203" t="s">
        <v>53</v>
      </c>
      <c r="E72" s="203" t="s">
        <v>571</v>
      </c>
      <c r="F72" s="204" t="s">
        <v>686</v>
      </c>
      <c r="G72" s="203">
        <v>1</v>
      </c>
      <c r="H72" s="203" t="s">
        <v>51</v>
      </c>
      <c r="I72" s="2306">
        <v>1</v>
      </c>
      <c r="J72" s="2307"/>
      <c r="K72" s="2307"/>
      <c r="L72" s="2308"/>
      <c r="M72" s="209">
        <v>1</v>
      </c>
      <c r="N72" s="212">
        <v>5500</v>
      </c>
      <c r="O72" s="219">
        <v>0.15</v>
      </c>
      <c r="P72" s="212">
        <f t="shared" si="12"/>
        <v>4675</v>
      </c>
      <c r="Q72" s="212">
        <f t="shared" si="9"/>
        <v>4675</v>
      </c>
      <c r="R72" s="252" t="e">
        <f>(Q72+#REF!+Q73)/E44*1000</f>
        <v>#REF!</v>
      </c>
      <c r="S72" s="224">
        <f t="shared" si="10"/>
        <v>1.6203832329044356E-2</v>
      </c>
      <c r="T72" s="214">
        <f t="shared" si="13"/>
        <v>4675</v>
      </c>
      <c r="U72" s="328">
        <f t="shared" si="11"/>
        <v>4675</v>
      </c>
      <c r="Y72" s="198"/>
      <c r="Z72" s="328">
        <f>T72</f>
        <v>4675</v>
      </c>
      <c r="AA72" s="217"/>
      <c r="AB72" s="326"/>
      <c r="AE72" s="215">
        <f>T72</f>
        <v>4675</v>
      </c>
      <c r="AI72" s="198"/>
    </row>
    <row r="73" spans="1:35" x14ac:dyDescent="0.35">
      <c r="A73" s="203" t="s">
        <v>685</v>
      </c>
      <c r="B73" s="203" t="s">
        <v>93</v>
      </c>
      <c r="C73" s="203" t="s">
        <v>568</v>
      </c>
      <c r="D73" s="203" t="s">
        <v>54</v>
      </c>
      <c r="E73" s="203" t="s">
        <v>575</v>
      </c>
      <c r="F73" s="204" t="s">
        <v>687</v>
      </c>
      <c r="G73" s="203">
        <v>21</v>
      </c>
      <c r="H73" s="203" t="s">
        <v>51</v>
      </c>
      <c r="I73" s="231"/>
      <c r="J73" s="206"/>
      <c r="K73" s="2292">
        <v>20</v>
      </c>
      <c r="L73" s="2293"/>
      <c r="M73" s="203">
        <v>1</v>
      </c>
      <c r="N73" s="212">
        <v>3222.65</v>
      </c>
      <c r="O73" s="219">
        <v>0.2</v>
      </c>
      <c r="P73" s="232">
        <f t="shared" si="12"/>
        <v>2578.1200000000003</v>
      </c>
      <c r="Q73" s="212">
        <f t="shared" si="9"/>
        <v>54140.520000000004</v>
      </c>
      <c r="R73" s="252"/>
      <c r="S73" s="224">
        <f t="shared" si="10"/>
        <v>0.18765431193310644</v>
      </c>
      <c r="T73" s="214">
        <f t="shared" si="13"/>
        <v>54140.520000000004</v>
      </c>
      <c r="U73" s="328">
        <f t="shared" si="11"/>
        <v>54140.520000000004</v>
      </c>
      <c r="Y73" s="198"/>
      <c r="Z73" s="328">
        <f>T73</f>
        <v>54140.520000000004</v>
      </c>
      <c r="AA73" s="198"/>
      <c r="AB73" s="326"/>
      <c r="AF73" s="215">
        <f>T73</f>
        <v>54140.520000000004</v>
      </c>
      <c r="AI73" s="198"/>
    </row>
    <row r="74" spans="1:35" x14ac:dyDescent="0.35">
      <c r="A74" s="203" t="s">
        <v>685</v>
      </c>
      <c r="B74" s="203" t="s">
        <v>58</v>
      </c>
      <c r="C74" s="203" t="s">
        <v>576</v>
      </c>
      <c r="D74" s="203" t="s">
        <v>59</v>
      </c>
      <c r="E74" s="203" t="s">
        <v>577</v>
      </c>
      <c r="F74" s="204"/>
      <c r="G74" s="203">
        <v>5</v>
      </c>
      <c r="H74" s="203" t="s">
        <v>60</v>
      </c>
      <c r="I74" s="330">
        <v>5</v>
      </c>
      <c r="J74" s="331">
        <v>5</v>
      </c>
      <c r="K74" s="331">
        <v>5</v>
      </c>
      <c r="L74" s="207">
        <v>5</v>
      </c>
      <c r="M74" s="203">
        <v>1</v>
      </c>
      <c r="N74" s="212">
        <f>265*8</f>
        <v>2120</v>
      </c>
      <c r="O74" s="219">
        <v>0.4</v>
      </c>
      <c r="P74" s="232">
        <f t="shared" si="12"/>
        <v>1272</v>
      </c>
      <c r="Q74" s="212">
        <f t="shared" si="9"/>
        <v>6360</v>
      </c>
      <c r="R74" s="252"/>
      <c r="S74" s="233">
        <f t="shared" si="10"/>
        <v>2.2044144088282803E-2</v>
      </c>
      <c r="T74" s="214">
        <f t="shared" si="13"/>
        <v>6360</v>
      </c>
      <c r="U74" s="329"/>
      <c r="W74" s="215">
        <f>T74</f>
        <v>6360</v>
      </c>
      <c r="Y74" s="198"/>
      <c r="Z74" s="329">
        <f>W74</f>
        <v>6360</v>
      </c>
      <c r="AA74" s="198"/>
      <c r="AB74" s="326"/>
      <c r="AI74" s="217">
        <f>T74</f>
        <v>6360</v>
      </c>
    </row>
    <row r="75" spans="1:35" x14ac:dyDescent="0.35">
      <c r="A75" s="203" t="s">
        <v>685</v>
      </c>
      <c r="B75" s="203" t="s">
        <v>62</v>
      </c>
      <c r="C75" s="203" t="s">
        <v>688</v>
      </c>
      <c r="D75" s="203" t="s">
        <v>48</v>
      </c>
      <c r="E75" s="203" t="s">
        <v>569</v>
      </c>
      <c r="F75" s="204" t="s">
        <v>570</v>
      </c>
      <c r="G75" s="203">
        <v>3</v>
      </c>
      <c r="H75" s="203" t="s">
        <v>51</v>
      </c>
      <c r="I75" s="2306">
        <v>3</v>
      </c>
      <c r="J75" s="2307"/>
      <c r="K75" s="2307"/>
      <c r="L75" s="2308"/>
      <c r="M75" s="203">
        <v>1</v>
      </c>
      <c r="N75" s="520">
        <v>12150</v>
      </c>
      <c r="O75" s="211">
        <v>0.4</v>
      </c>
      <c r="P75" s="232">
        <f t="shared" si="12"/>
        <v>7290</v>
      </c>
      <c r="Q75" s="212">
        <f t="shared" si="9"/>
        <v>21870</v>
      </c>
      <c r="R75" s="653"/>
      <c r="S75" s="213">
        <f t="shared" si="10"/>
        <v>7.5802740756406431E-2</v>
      </c>
      <c r="T75" s="214">
        <f t="shared" si="13"/>
        <v>21870</v>
      </c>
      <c r="U75" s="329">
        <f t="shared" si="11"/>
        <v>21870</v>
      </c>
      <c r="Y75" s="198"/>
      <c r="Z75" s="654"/>
      <c r="AA75" s="217">
        <f>T75</f>
        <v>21870</v>
      </c>
      <c r="AB75" s="326"/>
      <c r="AG75" s="215">
        <f>T75</f>
        <v>21870</v>
      </c>
      <c r="AI75" s="198"/>
    </row>
    <row r="76" spans="1:35" x14ac:dyDescent="0.35">
      <c r="A76" s="203" t="s">
        <v>685</v>
      </c>
      <c r="B76" s="203" t="s">
        <v>62</v>
      </c>
      <c r="C76" s="203" t="s">
        <v>688</v>
      </c>
      <c r="D76" s="203" t="s">
        <v>53</v>
      </c>
      <c r="E76" s="203" t="s">
        <v>571</v>
      </c>
      <c r="F76" s="204" t="s">
        <v>686</v>
      </c>
      <c r="G76" s="203">
        <v>2</v>
      </c>
      <c r="H76" s="203" t="s">
        <v>51</v>
      </c>
      <c r="I76" s="2306">
        <v>2</v>
      </c>
      <c r="J76" s="2307"/>
      <c r="K76" s="2307"/>
      <c r="L76" s="2308"/>
      <c r="M76" s="203">
        <v>1</v>
      </c>
      <c r="N76" s="520">
        <v>15000</v>
      </c>
      <c r="O76" s="211">
        <v>0.49</v>
      </c>
      <c r="P76" s="232">
        <f t="shared" si="12"/>
        <v>7650</v>
      </c>
      <c r="Q76" s="212">
        <f t="shared" si="9"/>
        <v>15300</v>
      </c>
      <c r="R76" s="653"/>
      <c r="S76" s="224">
        <f t="shared" si="10"/>
        <v>5.3030723985963348E-2</v>
      </c>
      <c r="T76" s="214">
        <f t="shared" si="13"/>
        <v>15300</v>
      </c>
      <c r="U76" s="329">
        <f t="shared" si="11"/>
        <v>15300</v>
      </c>
      <c r="Y76" s="198"/>
      <c r="Z76" s="654">
        <f>T76</f>
        <v>15300</v>
      </c>
      <c r="AA76" s="198"/>
      <c r="AB76" s="326"/>
      <c r="AG76" s="215">
        <f>T76</f>
        <v>15300</v>
      </c>
      <c r="AI76" s="198"/>
    </row>
    <row r="77" spans="1:35" x14ac:dyDescent="0.35">
      <c r="A77" s="203" t="s">
        <v>685</v>
      </c>
      <c r="B77" s="203" t="s">
        <v>94</v>
      </c>
      <c r="C77" s="203" t="s">
        <v>688</v>
      </c>
      <c r="D77" s="203" t="s">
        <v>48</v>
      </c>
      <c r="E77" s="203" t="s">
        <v>569</v>
      </c>
      <c r="F77" s="204" t="s">
        <v>570</v>
      </c>
      <c r="G77" s="203">
        <v>2</v>
      </c>
      <c r="H77" s="203" t="s">
        <v>51</v>
      </c>
      <c r="I77" s="2306">
        <v>2</v>
      </c>
      <c r="J77" s="2307"/>
      <c r="K77" s="2307"/>
      <c r="L77" s="2308"/>
      <c r="M77" s="203">
        <v>1</v>
      </c>
      <c r="N77" s="520">
        <v>8980</v>
      </c>
      <c r="O77" s="211">
        <v>0.25</v>
      </c>
      <c r="P77" s="523">
        <f t="shared" si="12"/>
        <v>6735</v>
      </c>
      <c r="Q77" s="520">
        <f t="shared" si="9"/>
        <v>13470</v>
      </c>
      <c r="R77" s="653"/>
      <c r="S77" s="655">
        <f t="shared" si="10"/>
        <v>4.668783346999518E-2</v>
      </c>
      <c r="T77" s="214">
        <f t="shared" si="13"/>
        <v>13470</v>
      </c>
      <c r="U77" s="654">
        <f t="shared" si="11"/>
        <v>13470</v>
      </c>
      <c r="Y77" s="198"/>
      <c r="Z77" s="654"/>
      <c r="AA77" s="217">
        <f>T77</f>
        <v>13470</v>
      </c>
      <c r="AB77" s="326"/>
      <c r="AH77" s="215">
        <f>T77</f>
        <v>13470</v>
      </c>
      <c r="AI77" s="217"/>
    </row>
    <row r="78" spans="1:35" x14ac:dyDescent="0.35">
      <c r="A78" s="203" t="s">
        <v>685</v>
      </c>
      <c r="B78" s="203" t="s">
        <v>94</v>
      </c>
      <c r="C78" s="203" t="s">
        <v>688</v>
      </c>
      <c r="D78" s="203" t="s">
        <v>53</v>
      </c>
      <c r="E78" s="203" t="s">
        <v>571</v>
      </c>
      <c r="F78" s="204" t="s">
        <v>686</v>
      </c>
      <c r="G78" s="203">
        <v>2</v>
      </c>
      <c r="H78" s="203" t="s">
        <v>51</v>
      </c>
      <c r="I78" s="2306">
        <v>2</v>
      </c>
      <c r="J78" s="2307"/>
      <c r="K78" s="2307"/>
      <c r="L78" s="2308"/>
      <c r="M78" s="203">
        <v>1</v>
      </c>
      <c r="N78" s="520">
        <v>14500</v>
      </c>
      <c r="O78" s="211">
        <v>0.25</v>
      </c>
      <c r="P78" s="523">
        <f t="shared" si="12"/>
        <v>10875</v>
      </c>
      <c r="Q78" s="520">
        <f t="shared" si="9"/>
        <v>21750</v>
      </c>
      <c r="R78" s="653"/>
      <c r="S78" s="224">
        <f t="shared" si="10"/>
        <v>7.5386813509457695E-2</v>
      </c>
      <c r="T78" s="214">
        <f t="shared" si="13"/>
        <v>21750</v>
      </c>
      <c r="U78" s="654">
        <f t="shared" si="11"/>
        <v>21750</v>
      </c>
      <c r="Y78" s="198"/>
      <c r="Z78" s="654">
        <f>T78</f>
        <v>21750</v>
      </c>
      <c r="AA78" s="198"/>
      <c r="AB78" s="326"/>
      <c r="AH78" s="215">
        <f>T78</f>
        <v>21750</v>
      </c>
      <c r="AI78" s="217"/>
    </row>
    <row r="79" spans="1:35" x14ac:dyDescent="0.35">
      <c r="A79" s="203" t="s">
        <v>685</v>
      </c>
      <c r="B79" s="203" t="s">
        <v>94</v>
      </c>
      <c r="C79" s="203" t="s">
        <v>643</v>
      </c>
      <c r="D79" s="203" t="s">
        <v>95</v>
      </c>
      <c r="E79" s="203" t="s">
        <v>571</v>
      </c>
      <c r="F79" s="204" t="s">
        <v>689</v>
      </c>
      <c r="G79" s="203">
        <v>10</v>
      </c>
      <c r="H79" s="203" t="s">
        <v>51</v>
      </c>
      <c r="I79" s="2306">
        <v>10</v>
      </c>
      <c r="J79" s="2307"/>
      <c r="K79" s="2307"/>
      <c r="L79" s="2308"/>
      <c r="M79" s="203">
        <v>1</v>
      </c>
      <c r="N79" s="520">
        <v>1800</v>
      </c>
      <c r="O79" s="211">
        <v>0.2</v>
      </c>
      <c r="P79" s="523">
        <f t="shared" si="12"/>
        <v>1440</v>
      </c>
      <c r="Q79" s="520">
        <f t="shared" si="9"/>
        <v>14400</v>
      </c>
      <c r="R79" s="653"/>
      <c r="S79" s="224">
        <f t="shared" si="10"/>
        <v>4.9911269633847857E-2</v>
      </c>
      <c r="T79" s="214">
        <f t="shared" si="13"/>
        <v>14400</v>
      </c>
      <c r="U79" s="654"/>
      <c r="W79" s="215">
        <f>T79</f>
        <v>14400</v>
      </c>
      <c r="Y79" s="198"/>
      <c r="Z79" s="654">
        <f>T79</f>
        <v>14400</v>
      </c>
      <c r="AA79" s="198"/>
      <c r="AB79" s="326"/>
      <c r="AH79" s="215">
        <f>T79</f>
        <v>14400</v>
      </c>
      <c r="AI79" s="217"/>
    </row>
    <row r="80" spans="1:35" x14ac:dyDescent="0.35">
      <c r="A80" s="203"/>
      <c r="B80" s="203"/>
      <c r="C80" s="203"/>
      <c r="D80" s="203"/>
      <c r="E80" s="203"/>
      <c r="F80" s="204"/>
      <c r="G80" s="203"/>
      <c r="H80" s="203"/>
      <c r="I80" s="1"/>
      <c r="K80" s="1"/>
      <c r="L80" s="332"/>
      <c r="M80" s="203"/>
      <c r="N80" s="520"/>
      <c r="O80" s="211"/>
      <c r="P80" s="523"/>
      <c r="Q80" s="520"/>
      <c r="R80" s="653"/>
      <c r="S80" s="656"/>
      <c r="T80" s="525"/>
      <c r="U80" s="654"/>
      <c r="Y80" s="198"/>
      <c r="Z80" s="654"/>
      <c r="AA80" s="198"/>
      <c r="AB80" s="326"/>
      <c r="AI80" s="198"/>
    </row>
    <row r="81" spans="1:35" x14ac:dyDescent="0.35">
      <c r="A81" s="218"/>
      <c r="B81" s="203"/>
      <c r="C81" s="236"/>
      <c r="D81" s="236"/>
      <c r="E81" s="236"/>
      <c r="F81" s="237"/>
      <c r="G81" s="236"/>
      <c r="H81" s="236"/>
      <c r="I81" s="291"/>
      <c r="J81" s="291"/>
      <c r="K81" s="291"/>
      <c r="L81" s="333"/>
      <c r="M81" s="236"/>
      <c r="N81" s="240"/>
      <c r="O81" s="241"/>
      <c r="P81" s="334"/>
      <c r="Q81" s="240"/>
      <c r="R81" s="252"/>
      <c r="S81" s="439"/>
      <c r="T81" s="214"/>
      <c r="U81" s="326"/>
      <c r="Y81" s="198"/>
      <c r="Z81" s="326"/>
      <c r="AA81" s="198"/>
      <c r="AB81" s="326"/>
      <c r="AI81" s="198"/>
    </row>
    <row r="82" spans="1:35" x14ac:dyDescent="0.35">
      <c r="A82" s="154" t="s">
        <v>685</v>
      </c>
      <c r="B82" s="154" t="s">
        <v>579</v>
      </c>
      <c r="C82" s="238"/>
      <c r="D82" s="239"/>
      <c r="E82" s="239"/>
      <c r="F82" s="290"/>
      <c r="G82" s="239"/>
      <c r="H82" s="239"/>
      <c r="I82" s="2333"/>
      <c r="J82" s="2333"/>
      <c r="K82" s="2333"/>
      <c r="L82" s="2333"/>
      <c r="M82" s="239"/>
      <c r="N82" s="292"/>
      <c r="O82" s="242"/>
      <c r="P82" s="232"/>
      <c r="Q82" s="212">
        <f>P82*M82*G82</f>
        <v>0</v>
      </c>
      <c r="R82" s="336"/>
      <c r="S82" s="302">
        <f>Q82/Q85</f>
        <v>0</v>
      </c>
      <c r="T82" s="214">
        <f>Q82</f>
        <v>0</v>
      </c>
      <c r="U82" s="326"/>
      <c r="X82" s="215"/>
      <c r="Y82" s="198"/>
      <c r="Z82" s="326"/>
      <c r="AA82" s="217">
        <f>X82</f>
        <v>0</v>
      </c>
      <c r="AB82" s="326"/>
      <c r="AI82" s="198"/>
    </row>
    <row r="83" spans="1:35" x14ac:dyDescent="0.35">
      <c r="A83" s="154" t="s">
        <v>685</v>
      </c>
      <c r="B83" s="154" t="s">
        <v>580</v>
      </c>
      <c r="C83" s="335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36"/>
      <c r="Q83" s="303">
        <v>45000</v>
      </c>
      <c r="R83" s="527"/>
      <c r="S83" s="337">
        <f>Q83/Q85</f>
        <v>0.1559358998870454</v>
      </c>
      <c r="T83" s="214">
        <f>Q83</f>
        <v>45000</v>
      </c>
      <c r="U83" s="326"/>
      <c r="Y83" s="217">
        <f>T83</f>
        <v>45000</v>
      </c>
      <c r="Z83" s="326"/>
      <c r="AA83" s="198"/>
      <c r="AB83" s="326"/>
      <c r="AI83" s="198"/>
    </row>
    <row r="84" spans="1:35" ht="15" thickBot="1" x14ac:dyDescent="0.4">
      <c r="I84" s="161">
        <f>I85/M85</f>
        <v>0.58333333333333337</v>
      </c>
      <c r="J84" s="161">
        <f>J85/M85</f>
        <v>5.9523809523809521E-2</v>
      </c>
      <c r="K84" s="161">
        <f>K85/M85</f>
        <v>0.29761904761904762</v>
      </c>
      <c r="L84" s="161">
        <f>L85/M85</f>
        <v>5.9523809523809521E-2</v>
      </c>
      <c r="T84" s="371"/>
      <c r="U84" s="414"/>
      <c r="V84" s="254"/>
      <c r="W84" s="254"/>
      <c r="X84" s="254"/>
      <c r="Y84" s="256"/>
      <c r="Z84" s="414"/>
      <c r="AA84" s="256"/>
      <c r="AB84" s="414"/>
      <c r="AC84" s="254"/>
      <c r="AD84" s="254"/>
      <c r="AE84" s="254"/>
      <c r="AF84" s="254"/>
      <c r="AG84" s="254"/>
      <c r="AH84" s="254"/>
      <c r="AI84" s="256"/>
    </row>
    <row r="85" spans="1:35" x14ac:dyDescent="0.35">
      <c r="A85" s="258" t="s">
        <v>582</v>
      </c>
      <c r="B85" s="259"/>
      <c r="C85" s="259"/>
      <c r="D85" s="259"/>
      <c r="E85" s="259"/>
      <c r="F85" s="260"/>
      <c r="G85" s="259"/>
      <c r="H85" s="259"/>
      <c r="I85" s="259">
        <f>I74+I72+I71+I70+I69+I68+I67+I75+I76+I77+I78+I79</f>
        <v>49</v>
      </c>
      <c r="J85" s="259">
        <f>J74</f>
        <v>5</v>
      </c>
      <c r="K85" s="259">
        <f>K74+K73</f>
        <v>25</v>
      </c>
      <c r="L85" s="259">
        <f>L74</f>
        <v>5</v>
      </c>
      <c r="M85" s="259">
        <f>SUM(I85:L85)</f>
        <v>84</v>
      </c>
      <c r="N85" s="261"/>
      <c r="O85" s="262"/>
      <c r="P85" s="261"/>
      <c r="Q85" s="528">
        <f>SUM(Q67:Q84)</f>
        <v>288580.11550000001</v>
      </c>
      <c r="R85" s="528"/>
      <c r="S85" s="264">
        <f>SUM(S67:S83)</f>
        <v>1.000199290315122</v>
      </c>
      <c r="T85" s="657">
        <f>SUM(T67:T84)</f>
        <v>288580.11550000001</v>
      </c>
      <c r="U85" s="266">
        <f t="shared" ref="U85:AA85" si="14">SUM(U67:U83)</f>
        <v>222820.11550000001</v>
      </c>
      <c r="V85" s="267">
        <f t="shared" si="14"/>
        <v>0</v>
      </c>
      <c r="W85" s="267">
        <f t="shared" si="14"/>
        <v>20760</v>
      </c>
      <c r="X85" s="267">
        <f t="shared" si="14"/>
        <v>0</v>
      </c>
      <c r="Y85" s="269">
        <f t="shared" si="14"/>
        <v>45000</v>
      </c>
      <c r="Z85" s="268">
        <f t="shared" si="14"/>
        <v>178185.52000000002</v>
      </c>
      <c r="AA85" s="269">
        <f t="shared" si="14"/>
        <v>65394.595499999996</v>
      </c>
      <c r="AB85" s="661">
        <f>SUM(AB67:AB83)</f>
        <v>15845.395499999997</v>
      </c>
      <c r="AC85" s="662">
        <f>SUM(AC67:AC83)</f>
        <v>67860</v>
      </c>
      <c r="AD85" s="662">
        <f>SUM(AD67:AD83)</f>
        <v>7909.1999999999989</v>
      </c>
      <c r="AE85" s="662">
        <f>SUM(AE67:AE84)</f>
        <v>4675</v>
      </c>
      <c r="AF85" s="662">
        <f>SUM(AF67:AF84)</f>
        <v>54140.520000000004</v>
      </c>
      <c r="AG85" s="662">
        <f>SUM(AG67:AG84)</f>
        <v>37170</v>
      </c>
      <c r="AH85" s="663">
        <f>SUM(AH67:AH84)</f>
        <v>49620</v>
      </c>
      <c r="AI85" s="273">
        <f>SUM(AI67:AI84)</f>
        <v>6360</v>
      </c>
    </row>
    <row r="86" spans="1:35" ht="15" thickBot="1" x14ac:dyDescent="0.4">
      <c r="A86" s="274" t="s">
        <v>583</v>
      </c>
      <c r="B86" s="275"/>
      <c r="C86" s="275"/>
      <c r="D86" s="275"/>
      <c r="E86" s="275"/>
      <c r="F86" s="276"/>
      <c r="G86" s="275"/>
      <c r="H86" s="275"/>
      <c r="I86" s="275">
        <f>I74+I72+I71+I70+I69+I68+I67+I75+I76+I77+I78+I79</f>
        <v>49</v>
      </c>
      <c r="J86" s="275">
        <f>I72+I71+I70+I69+I68+I67+J74+I75+I76+I77+I78+I79</f>
        <v>49</v>
      </c>
      <c r="K86" s="275">
        <f>K74+K73+I72+I71+I69+I68+I67+I75+I76+I77+I78+I79</f>
        <v>49</v>
      </c>
      <c r="L86" s="275">
        <f>K73+I72+I71+I69+I68+I67+L74+I75+I76+I77+I78+I79</f>
        <v>49</v>
      </c>
      <c r="M86" s="275">
        <f>SUM(I86:L86)</f>
        <v>196</v>
      </c>
      <c r="N86" s="277"/>
      <c r="O86" s="278"/>
      <c r="P86" s="277"/>
      <c r="Q86" s="277"/>
      <c r="R86" s="277"/>
      <c r="S86" s="279"/>
      <c r="T86" s="280"/>
      <c r="U86" s="281">
        <f>U85/T85</f>
        <v>0.77212567163173096</v>
      </c>
      <c r="V86" s="282">
        <f>V85/T85</f>
        <v>0</v>
      </c>
      <c r="W86" s="282">
        <f>W85/T85</f>
        <v>7.1938428481223615E-2</v>
      </c>
      <c r="X86" s="282">
        <f>X85/T85</f>
        <v>0</v>
      </c>
      <c r="Y86" s="343">
        <f>Y85/T85</f>
        <v>0.1559358998870454</v>
      </c>
      <c r="Z86" s="344">
        <f>Z85/T85</f>
        <v>0.61745598684535841</v>
      </c>
      <c r="AA86" s="343">
        <f>AA85/T85</f>
        <v>0.2266081132675962</v>
      </c>
      <c r="AB86" s="620"/>
      <c r="AC86" s="534"/>
      <c r="AD86" s="534"/>
      <c r="AE86" s="534"/>
      <c r="AF86" s="534"/>
      <c r="AG86" s="534"/>
      <c r="AH86" s="534"/>
      <c r="AI86" s="288"/>
    </row>
    <row r="87" spans="1:35" ht="15" thickBot="1" x14ac:dyDescent="0.4">
      <c r="A87" s="289" t="s">
        <v>584</v>
      </c>
      <c r="B87" s="239"/>
      <c r="C87" s="239"/>
      <c r="D87" s="239"/>
      <c r="E87" s="239"/>
      <c r="F87" s="290"/>
      <c r="G87" s="239"/>
      <c r="H87" s="239"/>
      <c r="I87" s="2242">
        <v>0.25</v>
      </c>
      <c r="J87" s="291"/>
      <c r="K87" s="291"/>
      <c r="L87" s="291"/>
      <c r="M87" s="239"/>
      <c r="N87" s="292"/>
      <c r="O87" s="242"/>
      <c r="P87" s="292"/>
      <c r="Q87" s="240">
        <f>U85</f>
        <v>222820.11550000001</v>
      </c>
      <c r="R87" s="334"/>
      <c r="S87" s="293">
        <f>Q87/Q92</f>
        <v>0.77212567163173096</v>
      </c>
      <c r="Y87" s="294"/>
      <c r="Z87" s="403">
        <f>I69+I70+I72+K73+I76+I78+I79</f>
        <v>56</v>
      </c>
      <c r="AA87" s="404">
        <f>I67+I68+I71+I75+I77</f>
        <v>8</v>
      </c>
    </row>
    <row r="88" spans="1:35" ht="15" thickBot="1" x14ac:dyDescent="0.4">
      <c r="A88" s="297" t="s">
        <v>38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03">
        <f>V85</f>
        <v>0</v>
      </c>
      <c r="R88" s="336"/>
      <c r="S88" s="302">
        <f>Q88/Q92</f>
        <v>0</v>
      </c>
      <c r="T88" s="621">
        <f>Q85/M85</f>
        <v>3435.4775654761906</v>
      </c>
      <c r="U88" s="660" t="s">
        <v>586</v>
      </c>
      <c r="Z88" s="241">
        <f>Z87/M85</f>
        <v>0.66666666666666663</v>
      </c>
      <c r="AA88" s="293">
        <f>AA87/M85</f>
        <v>9.5238095238095233E-2</v>
      </c>
    </row>
    <row r="89" spans="1:35" ht="15" thickBot="1" x14ac:dyDescent="0.4">
      <c r="A89" s="297" t="s">
        <v>587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302"/>
      <c r="P89" s="301"/>
      <c r="Q89" s="303">
        <f>W85</f>
        <v>20760</v>
      </c>
      <c r="R89" s="336"/>
      <c r="S89" s="308">
        <f>Q89/Q92</f>
        <v>7.1938428481223615E-2</v>
      </c>
      <c r="V89" s="309"/>
      <c r="X89" s="145"/>
      <c r="Z89" s="2305" t="s">
        <v>588</v>
      </c>
      <c r="AA89" s="2305"/>
    </row>
    <row r="90" spans="1:35" x14ac:dyDescent="0.35">
      <c r="A90" s="297" t="s">
        <v>580</v>
      </c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302"/>
      <c r="P90" s="301"/>
      <c r="Q90" s="303">
        <f>Y85</f>
        <v>45000</v>
      </c>
      <c r="R90" s="336"/>
      <c r="S90" s="308">
        <f>Q90/Q92</f>
        <v>0.1559358998870454</v>
      </c>
      <c r="U90" s="309"/>
      <c r="V90" s="309"/>
    </row>
    <row r="91" spans="1:35" x14ac:dyDescent="0.35">
      <c r="A91" s="297" t="s">
        <v>579</v>
      </c>
      <c r="B91" s="298"/>
      <c r="C91" s="298"/>
      <c r="D91" s="298"/>
      <c r="E91" s="298"/>
      <c r="F91" s="299"/>
      <c r="G91" s="298"/>
      <c r="H91" s="298"/>
      <c r="I91" s="300"/>
      <c r="J91" s="300"/>
      <c r="K91" s="300"/>
      <c r="L91" s="300"/>
      <c r="M91" s="298"/>
      <c r="N91" s="301"/>
      <c r="O91" s="302"/>
      <c r="P91" s="301"/>
      <c r="Q91" s="303">
        <f>X85</f>
        <v>0</v>
      </c>
      <c r="R91" s="336"/>
      <c r="S91" s="308">
        <f>Q91/Q92</f>
        <v>0</v>
      </c>
    </row>
    <row r="92" spans="1:35" x14ac:dyDescent="0.35">
      <c r="A92" s="297"/>
      <c r="B92" s="298"/>
      <c r="C92" s="298"/>
      <c r="D92" s="298"/>
      <c r="E92" s="298"/>
      <c r="F92" s="299"/>
      <c r="G92" s="298"/>
      <c r="H92" s="298"/>
      <c r="I92" s="300"/>
      <c r="J92" s="300"/>
      <c r="K92" s="300"/>
      <c r="L92" s="300"/>
      <c r="M92" s="298"/>
      <c r="N92" s="301"/>
      <c r="O92" s="302"/>
      <c r="P92" s="301"/>
      <c r="Q92" s="310">
        <f>SUM(Q87:Q91)</f>
        <v>288580.11550000001</v>
      </c>
      <c r="R92" s="537"/>
      <c r="S92" s="308">
        <f>SUM(S87:S91)</f>
        <v>0.99999999999999989</v>
      </c>
    </row>
    <row r="93" spans="1:35" x14ac:dyDescent="0.35">
      <c r="B93" s="2"/>
    </row>
    <row r="94" spans="1:35" x14ac:dyDescent="0.35">
      <c r="B94" s="2"/>
    </row>
    <row r="95" spans="1:35" x14ac:dyDescent="0.35">
      <c r="B95" s="2"/>
    </row>
    <row r="96" spans="1:35" x14ac:dyDescent="0.35">
      <c r="B96" s="2"/>
      <c r="E96" s="1" t="s">
        <v>594</v>
      </c>
      <c r="F96" s="2" t="s">
        <v>679</v>
      </c>
      <c r="G96" s="2266" t="s">
        <v>596</v>
      </c>
      <c r="H96" s="2266"/>
      <c r="I96" s="2334">
        <v>0.56000000000000005</v>
      </c>
      <c r="J96" s="2334"/>
    </row>
    <row r="97" spans="1:35" x14ac:dyDescent="0.35">
      <c r="B97" s="2"/>
      <c r="E97" s="1" t="s">
        <v>524</v>
      </c>
      <c r="F97" s="2" t="s">
        <v>668</v>
      </c>
      <c r="G97" s="2266" t="s">
        <v>524</v>
      </c>
      <c r="H97" s="2266"/>
      <c r="I97" s="2266">
        <v>25</v>
      </c>
      <c r="J97" s="2266"/>
    </row>
    <row r="98" spans="1:35" x14ac:dyDescent="0.35">
      <c r="B98" s="2"/>
      <c r="E98" s="1" t="s">
        <v>526</v>
      </c>
      <c r="F98" s="2" t="s">
        <v>682</v>
      </c>
      <c r="G98" s="2266" t="s">
        <v>526</v>
      </c>
      <c r="H98" s="2266"/>
      <c r="I98" s="2267">
        <v>1407</v>
      </c>
      <c r="J98" s="2267"/>
    </row>
    <row r="99" spans="1:35" ht="18.5" x14ac:dyDescent="0.45">
      <c r="A99" s="164"/>
      <c r="B99" s="2"/>
      <c r="E99" s="1" t="s">
        <v>528</v>
      </c>
      <c r="F99" s="2" t="s">
        <v>683</v>
      </c>
      <c r="G99" s="2266" t="s">
        <v>528</v>
      </c>
      <c r="H99" s="2266"/>
      <c r="I99" s="2267">
        <v>16333567</v>
      </c>
      <c r="J99" s="2267"/>
    </row>
    <row r="100" spans="1:35" ht="18.5" x14ac:dyDescent="0.45">
      <c r="A100" s="164"/>
      <c r="B100" s="2"/>
    </row>
    <row r="101" spans="1:35" ht="18.5" x14ac:dyDescent="0.45">
      <c r="A101" s="164" t="s">
        <v>600</v>
      </c>
      <c r="B101" s="2"/>
      <c r="S101" s="144"/>
    </row>
    <row r="102" spans="1:35" ht="18.5" x14ac:dyDescent="0.45">
      <c r="A102" s="164"/>
      <c r="B102" s="2"/>
      <c r="S102" s="144"/>
    </row>
    <row r="103" spans="1:35" s="500" customFormat="1" ht="22" customHeight="1" thickBot="1" x14ac:dyDescent="0.4">
      <c r="A103" s="2389" t="s">
        <v>531</v>
      </c>
      <c r="B103" s="2390"/>
      <c r="C103" s="2390"/>
      <c r="D103" s="2390"/>
      <c r="E103" s="2390"/>
      <c r="F103" s="2390"/>
      <c r="G103" s="2390"/>
      <c r="H103" s="2390"/>
      <c r="I103" s="2390"/>
      <c r="J103" s="2390"/>
      <c r="K103" s="2390"/>
      <c r="L103" s="2390"/>
      <c r="M103" s="2390"/>
      <c r="N103" s="2390"/>
      <c r="O103" s="2390"/>
      <c r="P103" s="2390"/>
      <c r="Q103" s="2390"/>
      <c r="R103" s="2390"/>
      <c r="S103" s="2391"/>
      <c r="T103" s="2447" t="s">
        <v>635</v>
      </c>
      <c r="U103" s="2448"/>
      <c r="V103" s="2448"/>
      <c r="W103" s="2448"/>
      <c r="X103" s="2448"/>
      <c r="Y103" s="2448"/>
      <c r="Z103" s="2448"/>
      <c r="AA103" s="2448"/>
      <c r="AB103" s="2448"/>
      <c r="AC103" s="2448"/>
      <c r="AD103" s="2448"/>
      <c r="AE103" s="2448"/>
      <c r="AF103" s="2448"/>
      <c r="AG103" s="2448"/>
      <c r="AH103" s="2448"/>
      <c r="AI103" s="2449"/>
    </row>
    <row r="104" spans="1:35" ht="16" x14ac:dyDescent="0.4">
      <c r="A104" s="2353" t="s">
        <v>533</v>
      </c>
      <c r="B104" s="2344" t="s">
        <v>534</v>
      </c>
      <c r="C104" s="2344" t="s">
        <v>535</v>
      </c>
      <c r="D104" s="2344" t="s">
        <v>606</v>
      </c>
      <c r="E104" s="2344" t="s">
        <v>607</v>
      </c>
      <c r="F104" s="2355" t="s">
        <v>538</v>
      </c>
      <c r="G104" s="2344" t="s">
        <v>608</v>
      </c>
      <c r="H104" s="2344" t="s">
        <v>540</v>
      </c>
      <c r="I104" s="2346" t="s">
        <v>541</v>
      </c>
      <c r="J104" s="2346"/>
      <c r="K104" s="2346"/>
      <c r="L104" s="2346"/>
      <c r="M104" s="351" t="s">
        <v>542</v>
      </c>
      <c r="N104" s="352" t="s">
        <v>609</v>
      </c>
      <c r="O104" s="353" t="s">
        <v>544</v>
      </c>
      <c r="P104" s="352" t="s">
        <v>609</v>
      </c>
      <c r="Q104" s="352" t="s">
        <v>610</v>
      </c>
      <c r="R104" s="559" t="s">
        <v>636</v>
      </c>
      <c r="S104" s="2414" t="s">
        <v>546</v>
      </c>
      <c r="T104" s="560" t="s">
        <v>547</v>
      </c>
      <c r="U104" s="2416" t="s">
        <v>548</v>
      </c>
      <c r="V104" s="2417"/>
      <c r="W104" s="2417"/>
      <c r="X104" s="2417"/>
      <c r="Y104" s="2418"/>
      <c r="Z104" s="2408" t="s">
        <v>549</v>
      </c>
      <c r="AA104" s="2410"/>
      <c r="AB104" s="2408" t="s">
        <v>550</v>
      </c>
      <c r="AC104" s="2409"/>
      <c r="AD104" s="2409"/>
      <c r="AE104" s="2409"/>
      <c r="AF104" s="2409"/>
      <c r="AG104" s="2409"/>
      <c r="AH104" s="2409"/>
      <c r="AI104" s="2410"/>
    </row>
    <row r="105" spans="1:35" ht="16.5" thickBot="1" x14ac:dyDescent="0.45">
      <c r="A105" s="2354"/>
      <c r="B105" s="2345"/>
      <c r="C105" s="2345"/>
      <c r="D105" s="2345"/>
      <c r="E105" s="2345"/>
      <c r="F105" s="2356"/>
      <c r="G105" s="2345"/>
      <c r="H105" s="2345"/>
      <c r="I105" s="356" t="s">
        <v>551</v>
      </c>
      <c r="J105" s="356" t="s">
        <v>552</v>
      </c>
      <c r="K105" s="356" t="s">
        <v>553</v>
      </c>
      <c r="L105" s="356" t="s">
        <v>554</v>
      </c>
      <c r="M105" s="357" t="s">
        <v>555</v>
      </c>
      <c r="N105" s="358" t="s">
        <v>556</v>
      </c>
      <c r="O105" s="359" t="s">
        <v>557</v>
      </c>
      <c r="P105" s="358" t="s">
        <v>558</v>
      </c>
      <c r="Q105" s="358" t="s">
        <v>611</v>
      </c>
      <c r="R105" s="358"/>
      <c r="S105" s="2415"/>
      <c r="T105" s="562" t="s">
        <v>559</v>
      </c>
      <c r="U105" s="2419"/>
      <c r="V105" s="2420"/>
      <c r="W105" s="2420"/>
      <c r="X105" s="2420"/>
      <c r="Y105" s="2421"/>
      <c r="Z105" s="2411"/>
      <c r="AA105" s="2413"/>
      <c r="AB105" s="2411"/>
      <c r="AC105" s="2412"/>
      <c r="AD105" s="2412"/>
      <c r="AE105" s="2412"/>
      <c r="AF105" s="2412"/>
      <c r="AG105" s="2412"/>
      <c r="AH105" s="2412"/>
      <c r="AI105" s="2413"/>
    </row>
    <row r="106" spans="1:35" s="184" customFormat="1" ht="18.5" x14ac:dyDescent="0.45">
      <c r="A106" s="2450" t="s">
        <v>690</v>
      </c>
      <c r="B106" s="2451"/>
      <c r="C106" s="2451"/>
      <c r="D106" s="2451"/>
      <c r="E106" s="2451"/>
      <c r="F106" s="2451"/>
      <c r="G106" s="2451"/>
      <c r="H106" s="2451"/>
      <c r="I106" s="2451"/>
      <c r="J106" s="2451"/>
      <c r="K106" s="2451"/>
      <c r="L106" s="2451"/>
      <c r="M106" s="2451"/>
      <c r="N106" s="2451"/>
      <c r="O106" s="2451"/>
      <c r="P106" s="2451"/>
      <c r="Q106" s="2451"/>
      <c r="R106" s="2451"/>
      <c r="S106" s="2451"/>
      <c r="T106" s="606"/>
      <c r="U106" s="607" t="s">
        <v>561</v>
      </c>
      <c r="V106" s="608" t="s">
        <v>38</v>
      </c>
      <c r="W106" s="608" t="s">
        <v>562</v>
      </c>
      <c r="X106" s="608" t="s">
        <v>563</v>
      </c>
      <c r="Y106" s="609" t="s">
        <v>564</v>
      </c>
      <c r="Z106" s="610" t="s">
        <v>565</v>
      </c>
      <c r="AA106" s="609" t="s">
        <v>566</v>
      </c>
      <c r="AB106" s="664" t="s">
        <v>39</v>
      </c>
      <c r="AC106" s="665" t="s">
        <v>40</v>
      </c>
      <c r="AD106" s="665" t="s">
        <v>87</v>
      </c>
      <c r="AE106" s="665" t="s">
        <v>88</v>
      </c>
      <c r="AF106" s="665" t="s">
        <v>89</v>
      </c>
      <c r="AG106" s="665" t="s">
        <v>45</v>
      </c>
      <c r="AH106" s="608" t="s">
        <v>46</v>
      </c>
      <c r="AI106" s="609" t="s">
        <v>43</v>
      </c>
    </row>
    <row r="107" spans="1:35" x14ac:dyDescent="0.35">
      <c r="A107" s="200"/>
      <c r="B107" s="509"/>
      <c r="C107" s="509"/>
      <c r="D107" s="509"/>
      <c r="E107" s="509"/>
      <c r="F107" s="510"/>
      <c r="G107" s="509"/>
      <c r="H107" s="509"/>
      <c r="I107" s="512"/>
      <c r="J107" s="512"/>
      <c r="K107" s="512"/>
      <c r="L107" s="512"/>
      <c r="M107" s="509"/>
      <c r="N107" s="515"/>
      <c r="O107" s="516"/>
      <c r="P107" s="515"/>
      <c r="Q107" s="515"/>
      <c r="R107" s="517"/>
      <c r="S107" s="579"/>
      <c r="T107" s="195"/>
      <c r="U107" s="326"/>
      <c r="Y107" s="198"/>
      <c r="Z107" s="326"/>
      <c r="AA107" s="198"/>
      <c r="AB107" s="326"/>
      <c r="AI107" s="198"/>
    </row>
    <row r="108" spans="1:35" x14ac:dyDescent="0.35">
      <c r="A108" s="203" t="s">
        <v>685</v>
      </c>
      <c r="B108" s="203" t="s">
        <v>50</v>
      </c>
      <c r="C108" s="203" t="s">
        <v>568</v>
      </c>
      <c r="D108" s="203" t="s">
        <v>48</v>
      </c>
      <c r="E108" s="203" t="s">
        <v>569</v>
      </c>
      <c r="F108" s="204" t="s">
        <v>572</v>
      </c>
      <c r="G108" s="203">
        <v>1</v>
      </c>
      <c r="H108" s="203" t="s">
        <v>51</v>
      </c>
      <c r="I108" s="2282">
        <v>1</v>
      </c>
      <c r="J108" s="2283"/>
      <c r="K108" s="2283"/>
      <c r="L108" s="2284"/>
      <c r="M108" s="209">
        <v>1</v>
      </c>
      <c r="N108" s="212">
        <v>35211.99</v>
      </c>
      <c r="O108" s="219">
        <v>0.55000000000000004</v>
      </c>
      <c r="P108" s="212">
        <f>N108*(1-O108)</f>
        <v>15845.395499999997</v>
      </c>
      <c r="Q108" s="212">
        <f t="shared" ref="Q108:Q118" si="15">P108*M108*G108</f>
        <v>15845.395499999997</v>
      </c>
      <c r="R108" s="252" t="e">
        <f>(Q108+Q109+Q112+#REF!)/E89*1000</f>
        <v>#REF!</v>
      </c>
      <c r="S108" s="213">
        <f>Q108/$Q$125</f>
        <v>7.1568634263644459E-2</v>
      </c>
      <c r="T108" s="214">
        <f>Q108*4</f>
        <v>63381.581999999988</v>
      </c>
      <c r="U108" s="328">
        <f t="shared" ref="U108:U118" si="16">T108</f>
        <v>63381.581999999988</v>
      </c>
      <c r="V108" s="215"/>
      <c r="Y108" s="198"/>
      <c r="Z108" s="328"/>
      <c r="AA108" s="217">
        <f>T108</f>
        <v>63381.581999999988</v>
      </c>
      <c r="AB108" s="328">
        <f>T108</f>
        <v>63381.581999999988</v>
      </c>
      <c r="AI108" s="198"/>
    </row>
    <row r="109" spans="1:35" x14ac:dyDescent="0.35">
      <c r="A109" s="203" t="s">
        <v>685</v>
      </c>
      <c r="B109" s="203" t="s">
        <v>52</v>
      </c>
      <c r="C109" s="203" t="s">
        <v>568</v>
      </c>
      <c r="D109" s="203" t="s">
        <v>48</v>
      </c>
      <c r="E109" s="203" t="s">
        <v>569</v>
      </c>
      <c r="F109" s="204" t="s">
        <v>572</v>
      </c>
      <c r="G109" s="203">
        <v>1</v>
      </c>
      <c r="H109" s="203" t="s">
        <v>51</v>
      </c>
      <c r="I109" s="2282">
        <v>1</v>
      </c>
      <c r="J109" s="2283"/>
      <c r="K109" s="2283"/>
      <c r="L109" s="2284"/>
      <c r="M109" s="209">
        <v>1</v>
      </c>
      <c r="N109" s="212">
        <v>7000</v>
      </c>
      <c r="O109" s="219">
        <v>0.1</v>
      </c>
      <c r="P109" s="212">
        <f t="shared" ref="P109:P118" si="17">N109*(1-O109)</f>
        <v>6300</v>
      </c>
      <c r="Q109" s="212">
        <f t="shared" si="15"/>
        <v>6300</v>
      </c>
      <c r="R109" s="252"/>
      <c r="S109" s="213">
        <f>Q109/$Q$125</f>
        <v>2.8455105198286795E-2</v>
      </c>
      <c r="T109" s="214">
        <f t="shared" ref="T109:T118" si="18">Q109*4</f>
        <v>25200</v>
      </c>
      <c r="U109" s="328">
        <f t="shared" si="16"/>
        <v>25200</v>
      </c>
      <c r="V109" s="215"/>
      <c r="Y109" s="198"/>
      <c r="Z109" s="328"/>
      <c r="AA109" s="217">
        <f>T109</f>
        <v>25200</v>
      </c>
      <c r="AB109" s="326"/>
      <c r="AC109" s="215">
        <f>T109</f>
        <v>25200</v>
      </c>
      <c r="AI109" s="198"/>
    </row>
    <row r="110" spans="1:35" x14ac:dyDescent="0.35">
      <c r="A110" s="203" t="s">
        <v>685</v>
      </c>
      <c r="B110" s="203" t="s">
        <v>52</v>
      </c>
      <c r="C110" s="203" t="s">
        <v>568</v>
      </c>
      <c r="D110" s="203" t="s">
        <v>53</v>
      </c>
      <c r="E110" s="203" t="s">
        <v>571</v>
      </c>
      <c r="F110" s="204" t="s">
        <v>691</v>
      </c>
      <c r="G110" s="203">
        <v>1</v>
      </c>
      <c r="H110" s="203" t="s">
        <v>90</v>
      </c>
      <c r="I110" s="2291">
        <v>1</v>
      </c>
      <c r="J110" s="2292"/>
      <c r="K110" s="2292"/>
      <c r="L110" s="2293"/>
      <c r="M110" s="209">
        <v>1</v>
      </c>
      <c r="N110" s="212">
        <v>7500</v>
      </c>
      <c r="O110" s="219">
        <v>0.1</v>
      </c>
      <c r="P110" s="212">
        <f t="shared" si="17"/>
        <v>6750</v>
      </c>
      <c r="Q110" s="212">
        <f t="shared" si="15"/>
        <v>6750</v>
      </c>
      <c r="R110" s="252" t="e">
        <f>(Q110+#REF!)/E89*1000</f>
        <v>#REF!</v>
      </c>
      <c r="S110" s="224">
        <f>Q110/$Q$125</f>
        <v>3.0487612712450138E-2</v>
      </c>
      <c r="T110" s="214">
        <f t="shared" si="18"/>
        <v>27000</v>
      </c>
      <c r="U110" s="328">
        <f t="shared" si="16"/>
        <v>27000</v>
      </c>
      <c r="Y110" s="198"/>
      <c r="Z110" s="328">
        <f>T110</f>
        <v>27000</v>
      </c>
      <c r="AA110" s="217"/>
      <c r="AB110" s="326"/>
      <c r="AC110" s="215">
        <f>T110</f>
        <v>27000</v>
      </c>
      <c r="AI110" s="198"/>
    </row>
    <row r="111" spans="1:35" x14ac:dyDescent="0.35">
      <c r="A111" s="203" t="s">
        <v>685</v>
      </c>
      <c r="B111" s="203" t="s">
        <v>52</v>
      </c>
      <c r="C111" s="203" t="s">
        <v>568</v>
      </c>
      <c r="D111" s="203" t="s">
        <v>54</v>
      </c>
      <c r="E111" s="203" t="s">
        <v>571</v>
      </c>
      <c r="F111" s="204" t="s">
        <v>603</v>
      </c>
      <c r="G111" s="203">
        <v>15</v>
      </c>
      <c r="H111" s="203" t="s">
        <v>51</v>
      </c>
      <c r="I111" s="2291">
        <v>20</v>
      </c>
      <c r="J111" s="2292"/>
      <c r="K111" s="225"/>
      <c r="L111" s="226"/>
      <c r="M111" s="209">
        <v>1</v>
      </c>
      <c r="N111" s="212">
        <v>2900</v>
      </c>
      <c r="O111" s="219">
        <v>0.1</v>
      </c>
      <c r="P111" s="212">
        <f t="shared" si="17"/>
        <v>2610</v>
      </c>
      <c r="Q111" s="212">
        <f t="shared" si="15"/>
        <v>39150</v>
      </c>
      <c r="R111" s="252" t="e">
        <f>(Q111+#REF!)/E89*1000</f>
        <v>#REF!</v>
      </c>
      <c r="S111" s="224">
        <f>Q111/$Q$125</f>
        <v>0.17682815373221078</v>
      </c>
      <c r="T111" s="214">
        <f t="shared" si="18"/>
        <v>156600</v>
      </c>
      <c r="U111" s="328">
        <f t="shared" si="16"/>
        <v>156600</v>
      </c>
      <c r="W111" s="215"/>
      <c r="Y111" s="198"/>
      <c r="Z111" s="329">
        <f>T111</f>
        <v>156600</v>
      </c>
      <c r="AA111" s="217"/>
      <c r="AB111" s="326"/>
      <c r="AC111" s="215">
        <f>T111</f>
        <v>156600</v>
      </c>
      <c r="AI111" s="198"/>
    </row>
    <row r="112" spans="1:35" x14ac:dyDescent="0.35">
      <c r="A112" s="203" t="s">
        <v>685</v>
      </c>
      <c r="B112" s="203" t="s">
        <v>91</v>
      </c>
      <c r="C112" s="203" t="s">
        <v>568</v>
      </c>
      <c r="D112" s="203" t="s">
        <v>48</v>
      </c>
      <c r="E112" s="203" t="s">
        <v>569</v>
      </c>
      <c r="F112" s="204" t="s">
        <v>572</v>
      </c>
      <c r="G112" s="203">
        <v>1</v>
      </c>
      <c r="H112" s="203" t="s">
        <v>51</v>
      </c>
      <c r="I112" s="2282">
        <v>1</v>
      </c>
      <c r="J112" s="2283"/>
      <c r="K112" s="2283"/>
      <c r="L112" s="2284"/>
      <c r="M112" s="209">
        <v>1</v>
      </c>
      <c r="N112" s="212">
        <v>17576</v>
      </c>
      <c r="O112" s="219">
        <v>0.55000000000000004</v>
      </c>
      <c r="P112" s="212">
        <f t="shared" si="17"/>
        <v>7909.1999999999989</v>
      </c>
      <c r="Q112" s="212">
        <f t="shared" si="15"/>
        <v>7909.1999999999989</v>
      </c>
      <c r="R112" s="252"/>
      <c r="S112" s="213">
        <f>Q112/$Q$125</f>
        <v>3.5723352068934899E-2</v>
      </c>
      <c r="T112" s="214">
        <f t="shared" si="18"/>
        <v>31636.799999999996</v>
      </c>
      <c r="U112" s="328">
        <f t="shared" si="16"/>
        <v>31636.799999999996</v>
      </c>
      <c r="Y112" s="198"/>
      <c r="Z112" s="328"/>
      <c r="AA112" s="217">
        <f>T112</f>
        <v>31636.799999999996</v>
      </c>
      <c r="AB112" s="326"/>
      <c r="AD112" s="215">
        <f>T112</f>
        <v>31636.799999999996</v>
      </c>
      <c r="AI112" s="198"/>
    </row>
    <row r="113" spans="1:35" x14ac:dyDescent="0.35">
      <c r="A113" s="203" t="s">
        <v>685</v>
      </c>
      <c r="B113" s="203" t="s">
        <v>92</v>
      </c>
      <c r="C113" s="203" t="s">
        <v>568</v>
      </c>
      <c r="D113" s="203" t="s">
        <v>53</v>
      </c>
      <c r="E113" s="203" t="s">
        <v>571</v>
      </c>
      <c r="F113" s="204" t="s">
        <v>691</v>
      </c>
      <c r="G113" s="203">
        <v>1</v>
      </c>
      <c r="H113" s="203" t="s">
        <v>51</v>
      </c>
      <c r="I113" s="2306">
        <v>1</v>
      </c>
      <c r="J113" s="2307"/>
      <c r="K113" s="2307"/>
      <c r="L113" s="2308"/>
      <c r="M113" s="209">
        <v>1</v>
      </c>
      <c r="N113" s="212">
        <v>5500</v>
      </c>
      <c r="O113" s="219">
        <v>0.15</v>
      </c>
      <c r="P113" s="212">
        <f t="shared" si="17"/>
        <v>4675</v>
      </c>
      <c r="Q113" s="212">
        <f t="shared" si="15"/>
        <v>4675</v>
      </c>
      <c r="R113" s="252" t="e">
        <f>(Q113+#REF!+Q114)/E89*1000</f>
        <v>#REF!</v>
      </c>
      <c r="S113" s="224">
        <f t="shared" ref="S113:S118" si="19">Q113/$Q$125</f>
        <v>2.1115494730474724E-2</v>
      </c>
      <c r="T113" s="214">
        <f t="shared" si="18"/>
        <v>18700</v>
      </c>
      <c r="U113" s="328">
        <f t="shared" si="16"/>
        <v>18700</v>
      </c>
      <c r="Y113" s="198"/>
      <c r="Z113" s="328">
        <f>T113</f>
        <v>18700</v>
      </c>
      <c r="AA113" s="217"/>
      <c r="AB113" s="326"/>
      <c r="AE113" s="215">
        <f>T113</f>
        <v>18700</v>
      </c>
      <c r="AI113" s="198"/>
    </row>
    <row r="114" spans="1:35" x14ac:dyDescent="0.35">
      <c r="A114" s="203" t="s">
        <v>685</v>
      </c>
      <c r="B114" s="203" t="s">
        <v>93</v>
      </c>
      <c r="C114" s="203" t="s">
        <v>568</v>
      </c>
      <c r="D114" s="203" t="s">
        <v>54</v>
      </c>
      <c r="E114" s="203" t="s">
        <v>575</v>
      </c>
      <c r="F114" s="204" t="s">
        <v>603</v>
      </c>
      <c r="G114" s="203">
        <v>15</v>
      </c>
      <c r="H114" s="203" t="s">
        <v>51</v>
      </c>
      <c r="I114" s="231"/>
      <c r="J114" s="206"/>
      <c r="K114" s="2292">
        <v>20</v>
      </c>
      <c r="L114" s="2293"/>
      <c r="M114" s="203">
        <v>1</v>
      </c>
      <c r="N114" s="212">
        <v>3222.65</v>
      </c>
      <c r="O114" s="219">
        <v>0.2</v>
      </c>
      <c r="P114" s="232">
        <f t="shared" si="17"/>
        <v>2578.1200000000003</v>
      </c>
      <c r="Q114" s="212">
        <f t="shared" si="15"/>
        <v>38671.800000000003</v>
      </c>
      <c r="R114" s="252"/>
      <c r="S114" s="224">
        <f t="shared" si="19"/>
        <v>0.1746682757471599</v>
      </c>
      <c r="T114" s="214">
        <f t="shared" si="18"/>
        <v>154687.20000000001</v>
      </c>
      <c r="U114" s="328">
        <f t="shared" si="16"/>
        <v>154687.20000000001</v>
      </c>
      <c r="Y114" s="198"/>
      <c r="Z114" s="328">
        <f>T114</f>
        <v>154687.20000000001</v>
      </c>
      <c r="AA114" s="198"/>
      <c r="AB114" s="326"/>
      <c r="AF114" s="215">
        <f>T114</f>
        <v>154687.20000000001</v>
      </c>
      <c r="AI114" s="198"/>
    </row>
    <row r="115" spans="1:35" x14ac:dyDescent="0.35">
      <c r="A115" s="203" t="s">
        <v>685</v>
      </c>
      <c r="B115" s="203" t="s">
        <v>62</v>
      </c>
      <c r="C115" s="203" t="s">
        <v>688</v>
      </c>
      <c r="D115" s="203" t="s">
        <v>48</v>
      </c>
      <c r="E115" s="203" t="s">
        <v>569</v>
      </c>
      <c r="F115" s="204" t="s">
        <v>572</v>
      </c>
      <c r="G115" s="203">
        <v>2</v>
      </c>
      <c r="H115" s="203" t="s">
        <v>51</v>
      </c>
      <c r="I115" s="2306">
        <v>2</v>
      </c>
      <c r="J115" s="2307"/>
      <c r="K115" s="2307"/>
      <c r="L115" s="2308"/>
      <c r="M115" s="203">
        <v>1</v>
      </c>
      <c r="N115" s="520">
        <v>12150</v>
      </c>
      <c r="O115" s="211">
        <v>0.4</v>
      </c>
      <c r="P115" s="232">
        <f t="shared" si="17"/>
        <v>7290</v>
      </c>
      <c r="Q115" s="212">
        <f t="shared" si="15"/>
        <v>14580</v>
      </c>
      <c r="R115" s="653"/>
      <c r="S115" s="213">
        <f>Q115/$Q$125</f>
        <v>6.5853243458892291E-2</v>
      </c>
      <c r="T115" s="214">
        <f t="shared" si="18"/>
        <v>58320</v>
      </c>
      <c r="U115" s="329">
        <f t="shared" si="16"/>
        <v>58320</v>
      </c>
      <c r="Y115" s="198"/>
      <c r="Z115" s="654"/>
      <c r="AA115" s="217">
        <f>T115</f>
        <v>58320</v>
      </c>
      <c r="AB115" s="326"/>
      <c r="AG115" s="215">
        <f>T115</f>
        <v>58320</v>
      </c>
      <c r="AI115" s="217"/>
    </row>
    <row r="116" spans="1:35" x14ac:dyDescent="0.35">
      <c r="A116" s="203" t="s">
        <v>685</v>
      </c>
      <c r="B116" s="203" t="s">
        <v>62</v>
      </c>
      <c r="C116" s="203" t="s">
        <v>688</v>
      </c>
      <c r="D116" s="203" t="s">
        <v>53</v>
      </c>
      <c r="E116" s="203" t="s">
        <v>571</v>
      </c>
      <c r="F116" s="204" t="s">
        <v>691</v>
      </c>
      <c r="G116" s="203">
        <v>2</v>
      </c>
      <c r="H116" s="203" t="s">
        <v>51</v>
      </c>
      <c r="I116" s="2306">
        <v>2</v>
      </c>
      <c r="J116" s="2307"/>
      <c r="K116" s="2307"/>
      <c r="L116" s="2308"/>
      <c r="M116" s="203">
        <v>1</v>
      </c>
      <c r="N116" s="520">
        <v>15000</v>
      </c>
      <c r="O116" s="211">
        <v>0.49</v>
      </c>
      <c r="P116" s="232">
        <f t="shared" si="17"/>
        <v>7650</v>
      </c>
      <c r="Q116" s="212">
        <f t="shared" si="15"/>
        <v>15300</v>
      </c>
      <c r="R116" s="653"/>
      <c r="S116" s="224">
        <f t="shared" si="19"/>
        <v>6.9105255481553649E-2</v>
      </c>
      <c r="T116" s="214">
        <f t="shared" si="18"/>
        <v>61200</v>
      </c>
      <c r="U116" s="329">
        <f t="shared" si="16"/>
        <v>61200</v>
      </c>
      <c r="Y116" s="198"/>
      <c r="Z116" s="654">
        <f>T116</f>
        <v>61200</v>
      </c>
      <c r="AA116" s="198"/>
      <c r="AB116" s="326"/>
      <c r="AG116" s="215">
        <f>T116</f>
        <v>61200</v>
      </c>
      <c r="AI116" s="198"/>
    </row>
    <row r="117" spans="1:35" x14ac:dyDescent="0.35">
      <c r="A117" s="203" t="s">
        <v>685</v>
      </c>
      <c r="B117" s="203" t="s">
        <v>94</v>
      </c>
      <c r="C117" s="203" t="s">
        <v>688</v>
      </c>
      <c r="D117" s="203" t="s">
        <v>48</v>
      </c>
      <c r="E117" s="203" t="s">
        <v>569</v>
      </c>
      <c r="F117" s="204" t="s">
        <v>572</v>
      </c>
      <c r="G117" s="203">
        <v>2</v>
      </c>
      <c r="H117" s="203" t="s">
        <v>51</v>
      </c>
      <c r="I117" s="2306">
        <v>2</v>
      </c>
      <c r="J117" s="2307"/>
      <c r="K117" s="2307"/>
      <c r="L117" s="2308"/>
      <c r="M117" s="203">
        <v>1</v>
      </c>
      <c r="N117" s="520">
        <v>8980</v>
      </c>
      <c r="O117" s="211">
        <v>0.25</v>
      </c>
      <c r="P117" s="523">
        <f t="shared" si="17"/>
        <v>6735</v>
      </c>
      <c r="Q117" s="520">
        <f t="shared" si="15"/>
        <v>13470</v>
      </c>
      <c r="R117" s="653"/>
      <c r="S117" s="213">
        <f>Q117/$Q$125</f>
        <v>6.0839724923956048E-2</v>
      </c>
      <c r="T117" s="214">
        <f t="shared" si="18"/>
        <v>53880</v>
      </c>
      <c r="U117" s="654">
        <f t="shared" si="16"/>
        <v>53880</v>
      </c>
      <c r="Y117" s="198"/>
      <c r="Z117" s="654"/>
      <c r="AA117" s="217">
        <f>T117</f>
        <v>53880</v>
      </c>
      <c r="AB117" s="326"/>
      <c r="AH117" s="215">
        <f>T117</f>
        <v>53880</v>
      </c>
      <c r="AI117" s="198"/>
    </row>
    <row r="118" spans="1:35" x14ac:dyDescent="0.35">
      <c r="A118" s="203" t="s">
        <v>685</v>
      </c>
      <c r="B118" s="203" t="s">
        <v>94</v>
      </c>
      <c r="C118" s="203" t="s">
        <v>688</v>
      </c>
      <c r="D118" s="203" t="s">
        <v>53</v>
      </c>
      <c r="E118" s="203" t="s">
        <v>571</v>
      </c>
      <c r="F118" s="204" t="s">
        <v>691</v>
      </c>
      <c r="G118" s="203">
        <v>2</v>
      </c>
      <c r="H118" s="203" t="s">
        <v>51</v>
      </c>
      <c r="I118" s="2306">
        <v>2</v>
      </c>
      <c r="J118" s="2307"/>
      <c r="K118" s="2307"/>
      <c r="L118" s="2308"/>
      <c r="M118" s="203">
        <v>1</v>
      </c>
      <c r="N118" s="520">
        <v>14500</v>
      </c>
      <c r="O118" s="211">
        <v>0.25</v>
      </c>
      <c r="P118" s="523">
        <f t="shared" si="17"/>
        <v>10875</v>
      </c>
      <c r="Q118" s="520">
        <f t="shared" si="15"/>
        <v>21750</v>
      </c>
      <c r="R118" s="653"/>
      <c r="S118" s="224">
        <f t="shared" si="19"/>
        <v>9.8237863184561555E-2</v>
      </c>
      <c r="T118" s="214">
        <f t="shared" si="18"/>
        <v>87000</v>
      </c>
      <c r="U118" s="654">
        <f t="shared" si="16"/>
        <v>87000</v>
      </c>
      <c r="Y118" s="198"/>
      <c r="Z118" s="654">
        <f>T118</f>
        <v>87000</v>
      </c>
      <c r="AA118" s="198"/>
      <c r="AB118" s="326"/>
      <c r="AH118" s="215">
        <f>T118</f>
        <v>87000</v>
      </c>
      <c r="AI118" s="217"/>
    </row>
    <row r="119" spans="1:35" x14ac:dyDescent="0.35">
      <c r="A119" s="203"/>
      <c r="B119" s="203"/>
      <c r="C119" s="203"/>
      <c r="D119" s="203"/>
      <c r="E119" s="203"/>
      <c r="F119" s="204"/>
      <c r="G119" s="203"/>
      <c r="H119" s="203"/>
      <c r="I119" s="1"/>
      <c r="K119" s="1"/>
      <c r="L119" s="332"/>
      <c r="M119" s="203"/>
      <c r="N119" s="520"/>
      <c r="O119" s="211"/>
      <c r="P119" s="523"/>
      <c r="Q119" s="520"/>
      <c r="R119" s="653"/>
      <c r="S119" s="656"/>
      <c r="T119" s="525"/>
      <c r="U119" s="654"/>
      <c r="Y119" s="198"/>
      <c r="Z119" s="654"/>
      <c r="AA119" s="198"/>
      <c r="AB119" s="326"/>
      <c r="AI119" s="217"/>
    </row>
    <row r="120" spans="1:35" x14ac:dyDescent="0.35">
      <c r="A120" s="203"/>
      <c r="B120" s="203"/>
      <c r="C120" s="203"/>
      <c r="D120" s="203"/>
      <c r="E120" s="203"/>
      <c r="F120" s="204"/>
      <c r="G120" s="203"/>
      <c r="H120" s="203"/>
      <c r="I120" s="1"/>
      <c r="K120" s="1"/>
      <c r="L120" s="332"/>
      <c r="M120" s="203"/>
      <c r="N120" s="520"/>
      <c r="O120" s="211"/>
      <c r="P120" s="523"/>
      <c r="Q120" s="520"/>
      <c r="R120" s="653"/>
      <c r="S120" s="656"/>
      <c r="T120" s="525"/>
      <c r="U120" s="654"/>
      <c r="Y120" s="198"/>
      <c r="Z120" s="654"/>
      <c r="AA120" s="198"/>
      <c r="AB120" s="326"/>
      <c r="AI120" s="217"/>
    </row>
    <row r="121" spans="1:35" x14ac:dyDescent="0.35">
      <c r="A121" s="218"/>
      <c r="B121" s="203"/>
      <c r="C121" s="236"/>
      <c r="D121" s="236"/>
      <c r="E121" s="236"/>
      <c r="F121" s="237"/>
      <c r="G121" s="236"/>
      <c r="H121" s="236"/>
      <c r="I121" s="291"/>
      <c r="J121" s="291"/>
      <c r="K121" s="291"/>
      <c r="L121" s="333"/>
      <c r="M121" s="236"/>
      <c r="N121" s="240"/>
      <c r="O121" s="241"/>
      <c r="P121" s="334"/>
      <c r="Q121" s="240"/>
      <c r="R121" s="252"/>
      <c r="S121" s="439"/>
      <c r="T121" s="214"/>
      <c r="U121" s="326"/>
      <c r="Y121" s="198"/>
      <c r="Z121" s="326"/>
      <c r="AA121" s="198"/>
      <c r="AB121" s="326"/>
      <c r="AI121" s="198"/>
    </row>
    <row r="122" spans="1:35" x14ac:dyDescent="0.35">
      <c r="A122" s="154" t="s">
        <v>685</v>
      </c>
      <c r="B122" s="154" t="s">
        <v>579</v>
      </c>
      <c r="C122" s="238"/>
      <c r="D122" s="239"/>
      <c r="E122" s="239"/>
      <c r="F122" s="290"/>
      <c r="G122" s="239"/>
      <c r="H122" s="239"/>
      <c r="I122" s="2333"/>
      <c r="J122" s="2333"/>
      <c r="K122" s="2333"/>
      <c r="L122" s="2333"/>
      <c r="M122" s="239"/>
      <c r="N122" s="292"/>
      <c r="O122" s="242"/>
      <c r="P122" s="232"/>
      <c r="Q122" s="212">
        <f>P122*M122*G122</f>
        <v>0</v>
      </c>
      <c r="R122" s="336"/>
      <c r="S122" s="302">
        <f>Q122/Q125</f>
        <v>0</v>
      </c>
      <c r="T122" s="214">
        <f t="shared" ref="T122" si="20">Q122*2</f>
        <v>0</v>
      </c>
      <c r="U122" s="326"/>
      <c r="X122" s="215">
        <f>T122</f>
        <v>0</v>
      </c>
      <c r="Y122" s="198"/>
      <c r="Z122" s="326"/>
      <c r="AA122" s="217">
        <f>X122</f>
        <v>0</v>
      </c>
      <c r="AB122" s="326"/>
      <c r="AI122" s="198"/>
    </row>
    <row r="123" spans="1:35" x14ac:dyDescent="0.35">
      <c r="A123" s="154" t="s">
        <v>685</v>
      </c>
      <c r="B123" s="154" t="s">
        <v>580</v>
      </c>
      <c r="C123" s="335"/>
      <c r="D123" s="298"/>
      <c r="E123" s="298"/>
      <c r="F123" s="299"/>
      <c r="G123" s="298"/>
      <c r="H123" s="298"/>
      <c r="I123" s="300"/>
      <c r="J123" s="300"/>
      <c r="K123" s="300"/>
      <c r="L123" s="300"/>
      <c r="M123" s="298"/>
      <c r="N123" s="301"/>
      <c r="O123" s="302"/>
      <c r="P123" s="336"/>
      <c r="Q123" s="303">
        <v>37000</v>
      </c>
      <c r="R123" s="527"/>
      <c r="S123" s="337">
        <f>Q123/Q125</f>
        <v>0.16711728449787483</v>
      </c>
      <c r="T123" s="214">
        <f>Q123*4</f>
        <v>148000</v>
      </c>
      <c r="U123" s="326"/>
      <c r="Y123" s="217">
        <f>T123</f>
        <v>148000</v>
      </c>
      <c r="Z123" s="326"/>
      <c r="AA123" s="198"/>
      <c r="AB123" s="326"/>
      <c r="AI123" s="198"/>
    </row>
    <row r="124" spans="1:35" ht="15" thickBot="1" x14ac:dyDescent="0.4">
      <c r="I124" s="161">
        <f>I125/M125</f>
        <v>0.55555555555555558</v>
      </c>
      <c r="J124" s="161"/>
      <c r="K124" s="161">
        <f>K125/M125</f>
        <v>0.44444444444444442</v>
      </c>
      <c r="T124" s="371"/>
      <c r="U124" s="326"/>
      <c r="Y124" s="198"/>
      <c r="Z124" s="326"/>
      <c r="AA124" s="198"/>
      <c r="AB124" s="326"/>
      <c r="AI124" s="198"/>
    </row>
    <row r="125" spans="1:35" x14ac:dyDescent="0.35">
      <c r="A125" s="372" t="s">
        <v>582</v>
      </c>
      <c r="B125" s="373"/>
      <c r="C125" s="373"/>
      <c r="D125" s="373"/>
      <c r="E125" s="373"/>
      <c r="F125" s="374"/>
      <c r="G125" s="373"/>
      <c r="H125" s="373"/>
      <c r="I125" s="373">
        <f>I113+I112+I111+I110+I109+I108</f>
        <v>25</v>
      </c>
      <c r="J125" s="373"/>
      <c r="K125" s="373">
        <f>+K114</f>
        <v>20</v>
      </c>
      <c r="L125" s="373"/>
      <c r="M125" s="373">
        <f>SUM(I125:L125)</f>
        <v>45</v>
      </c>
      <c r="N125" s="375"/>
      <c r="O125" s="376"/>
      <c r="P125" s="375"/>
      <c r="Q125" s="377">
        <f>SUM(Q108:Q124)</f>
        <v>221401.39549999998</v>
      </c>
      <c r="R125" s="377"/>
      <c r="S125" s="378">
        <f>SUM(S108:S123)</f>
        <v>1.0000000000000002</v>
      </c>
      <c r="T125" s="379">
        <f>SUM(T108:T124)</f>
        <v>885605.58199999994</v>
      </c>
      <c r="U125" s="380">
        <f t="shared" ref="U125:AA125" si="21">SUM(U108:U123)</f>
        <v>737605.58199999994</v>
      </c>
      <c r="V125" s="381">
        <f t="shared" si="21"/>
        <v>0</v>
      </c>
      <c r="W125" s="381">
        <f t="shared" si="21"/>
        <v>0</v>
      </c>
      <c r="X125" s="381">
        <f t="shared" si="21"/>
        <v>0</v>
      </c>
      <c r="Y125" s="383">
        <f t="shared" si="21"/>
        <v>148000</v>
      </c>
      <c r="Z125" s="382">
        <f t="shared" si="21"/>
        <v>505187.2</v>
      </c>
      <c r="AA125" s="383">
        <f t="shared" si="21"/>
        <v>232418.38199999998</v>
      </c>
      <c r="AB125" s="666">
        <f>SUM(AB107:AB124)</f>
        <v>63381.581999999988</v>
      </c>
      <c r="AC125" s="667">
        <f t="shared" ref="AC125:AH125" si="22">SUM(AC107:AC124)</f>
        <v>208800</v>
      </c>
      <c r="AD125" s="667">
        <f t="shared" si="22"/>
        <v>31636.799999999996</v>
      </c>
      <c r="AE125" s="667">
        <f t="shared" si="22"/>
        <v>18700</v>
      </c>
      <c r="AF125" s="667">
        <f t="shared" si="22"/>
        <v>154687.20000000001</v>
      </c>
      <c r="AG125" s="667">
        <f t="shared" si="22"/>
        <v>119520</v>
      </c>
      <c r="AH125" s="667">
        <f t="shared" si="22"/>
        <v>140880</v>
      </c>
      <c r="AI125" s="387">
        <f>SUM(AI107:AI124)</f>
        <v>0</v>
      </c>
    </row>
    <row r="126" spans="1:35" ht="15" thickBot="1" x14ac:dyDescent="0.4">
      <c r="A126" s="388" t="s">
        <v>583</v>
      </c>
      <c r="B126" s="389"/>
      <c r="C126" s="389"/>
      <c r="D126" s="389"/>
      <c r="E126" s="389"/>
      <c r="F126" s="390"/>
      <c r="G126" s="389"/>
      <c r="H126" s="389"/>
      <c r="I126" s="389">
        <f>I113+I112+I111+I110+I109+I108</f>
        <v>25</v>
      </c>
      <c r="J126" s="389">
        <f>I113+I112+I111+I110+I109+I108</f>
        <v>25</v>
      </c>
      <c r="K126" s="389">
        <f>+K114+I113+I112+I110+I109+I108</f>
        <v>25</v>
      </c>
      <c r="L126" s="389">
        <f>K114+I113+I112+I110+I109+I108</f>
        <v>25</v>
      </c>
      <c r="M126" s="389">
        <f>SUM(I126:L126)</f>
        <v>100</v>
      </c>
      <c r="N126" s="391"/>
      <c r="O126" s="392"/>
      <c r="P126" s="391"/>
      <c r="Q126" s="391"/>
      <c r="R126" s="391"/>
      <c r="S126" s="393"/>
      <c r="T126" s="394"/>
      <c r="U126" s="395">
        <f>U125/T125</f>
        <v>0.83288271550212523</v>
      </c>
      <c r="V126" s="396">
        <f>V125/T125</f>
        <v>0</v>
      </c>
      <c r="W126" s="396">
        <f>W125/T125</f>
        <v>0</v>
      </c>
      <c r="X126" s="396">
        <f>X125/T125</f>
        <v>0</v>
      </c>
      <c r="Y126" s="398">
        <f>Y125/T125</f>
        <v>0.16711728449787483</v>
      </c>
      <c r="Z126" s="397">
        <f>Z125/T125</f>
        <v>0.57044265558841079</v>
      </c>
      <c r="AA126" s="398">
        <f>AA125/T125</f>
        <v>0.2624400599137145</v>
      </c>
      <c r="AB126" s="638"/>
      <c r="AC126" s="571"/>
      <c r="AD126" s="571"/>
      <c r="AE126" s="571"/>
      <c r="AF126" s="571"/>
      <c r="AG126" s="571"/>
      <c r="AH126" s="571"/>
      <c r="AI126" s="402"/>
    </row>
    <row r="127" spans="1:35" ht="15" thickBot="1" x14ac:dyDescent="0.4">
      <c r="A127" s="289" t="s">
        <v>584</v>
      </c>
      <c r="B127" s="239"/>
      <c r="C127" s="239"/>
      <c r="D127" s="239"/>
      <c r="E127" s="239"/>
      <c r="F127" s="290"/>
      <c r="G127" s="239"/>
      <c r="H127" s="239"/>
      <c r="I127" s="2242">
        <v>0.25</v>
      </c>
      <c r="J127" s="291"/>
      <c r="K127" s="291"/>
      <c r="L127" s="291"/>
      <c r="M127" s="239"/>
      <c r="N127" s="292"/>
      <c r="O127" s="242"/>
      <c r="P127" s="292"/>
      <c r="Q127" s="240">
        <f>U125/2</f>
        <v>368802.79099999997</v>
      </c>
      <c r="R127" s="334"/>
      <c r="S127" s="293">
        <f>Q127/Q132</f>
        <v>0.83288271550212523</v>
      </c>
      <c r="Y127" s="294"/>
      <c r="Z127" s="403">
        <f>I110+I111+I113+K114</f>
        <v>42</v>
      </c>
      <c r="AA127" s="404">
        <f>I108+I109+I112</f>
        <v>3</v>
      </c>
    </row>
    <row r="128" spans="1:35" ht="15" thickBot="1" x14ac:dyDescent="0.4">
      <c r="A128" s="297" t="s">
        <v>38</v>
      </c>
      <c r="B128" s="298"/>
      <c r="C128" s="298"/>
      <c r="D128" s="298"/>
      <c r="E128" s="298"/>
      <c r="F128" s="299"/>
      <c r="G128" s="298"/>
      <c r="H128" s="298"/>
      <c r="I128" s="300"/>
      <c r="J128" s="300"/>
      <c r="K128" s="300"/>
      <c r="L128" s="300"/>
      <c r="M128" s="298"/>
      <c r="N128" s="301"/>
      <c r="O128" s="302"/>
      <c r="P128" s="301"/>
      <c r="Q128" s="303">
        <f>V125/2</f>
        <v>0</v>
      </c>
      <c r="R128" s="336"/>
      <c r="S128" s="302">
        <f>Q128/Q132</f>
        <v>0</v>
      </c>
      <c r="T128" s="572">
        <f>Q125/M125</f>
        <v>4920.0310111111112</v>
      </c>
      <c r="U128" s="668" t="s">
        <v>586</v>
      </c>
      <c r="Z128" s="241">
        <f>Z127/M125</f>
        <v>0.93333333333333335</v>
      </c>
      <c r="AA128" s="293">
        <f>AA127/M125</f>
        <v>6.6666666666666666E-2</v>
      </c>
    </row>
    <row r="129" spans="1:35" ht="15" thickBot="1" x14ac:dyDescent="0.4">
      <c r="A129" s="297" t="s">
        <v>587</v>
      </c>
      <c r="B129" s="298"/>
      <c r="C129" s="298"/>
      <c r="D129" s="298"/>
      <c r="E129" s="298"/>
      <c r="F129" s="299"/>
      <c r="G129" s="298"/>
      <c r="H129" s="298"/>
      <c r="I129" s="300"/>
      <c r="J129" s="300"/>
      <c r="K129" s="300"/>
      <c r="L129" s="300"/>
      <c r="M129" s="298"/>
      <c r="N129" s="301"/>
      <c r="O129" s="302"/>
      <c r="P129" s="301"/>
      <c r="Q129" s="303">
        <f>W125/2</f>
        <v>0</v>
      </c>
      <c r="R129" s="336"/>
      <c r="S129" s="308">
        <f>Q129/Q132</f>
        <v>0</v>
      </c>
      <c r="V129" s="309"/>
      <c r="X129" s="145"/>
      <c r="Z129" s="2305" t="s">
        <v>588</v>
      </c>
      <c r="AA129" s="2305"/>
    </row>
    <row r="130" spans="1:35" x14ac:dyDescent="0.35">
      <c r="A130" s="297" t="s">
        <v>580</v>
      </c>
      <c r="B130" s="298"/>
      <c r="C130" s="298"/>
      <c r="D130" s="298"/>
      <c r="E130" s="298"/>
      <c r="F130" s="299"/>
      <c r="G130" s="298"/>
      <c r="H130" s="298"/>
      <c r="I130" s="300"/>
      <c r="J130" s="300"/>
      <c r="K130" s="300"/>
      <c r="L130" s="300"/>
      <c r="M130" s="298"/>
      <c r="N130" s="301"/>
      <c r="O130" s="302"/>
      <c r="P130" s="301"/>
      <c r="Q130" s="303">
        <f>Y125/2</f>
        <v>74000</v>
      </c>
      <c r="R130" s="336"/>
      <c r="S130" s="308">
        <f>Q130/Q132</f>
        <v>0.16711728449787483</v>
      </c>
      <c r="U130" s="309"/>
      <c r="V130" s="309"/>
    </row>
    <row r="131" spans="1:35" x14ac:dyDescent="0.35">
      <c r="A131" s="297" t="s">
        <v>579</v>
      </c>
      <c r="B131" s="298"/>
      <c r="C131" s="298"/>
      <c r="D131" s="298"/>
      <c r="E131" s="298"/>
      <c r="F131" s="299"/>
      <c r="G131" s="298"/>
      <c r="H131" s="298"/>
      <c r="I131" s="300"/>
      <c r="J131" s="300"/>
      <c r="K131" s="300"/>
      <c r="L131" s="300"/>
      <c r="M131" s="298"/>
      <c r="N131" s="301"/>
      <c r="O131" s="302"/>
      <c r="P131" s="301"/>
      <c r="Q131" s="303">
        <f>X125/2</f>
        <v>0</v>
      </c>
      <c r="R131" s="336"/>
      <c r="S131" s="308">
        <f>Q131/Q132</f>
        <v>0</v>
      </c>
    </row>
    <row r="132" spans="1:35" x14ac:dyDescent="0.35">
      <c r="A132" s="297"/>
      <c r="B132" s="298"/>
      <c r="C132" s="298"/>
      <c r="D132" s="298"/>
      <c r="E132" s="298"/>
      <c r="F132" s="299"/>
      <c r="G132" s="298"/>
      <c r="H132" s="298"/>
      <c r="I132" s="300"/>
      <c r="J132" s="300"/>
      <c r="K132" s="300"/>
      <c r="L132" s="300"/>
      <c r="M132" s="298"/>
      <c r="N132" s="301"/>
      <c r="O132" s="302"/>
      <c r="P132" s="301"/>
      <c r="Q132" s="310">
        <f>SUM(Q127:Q131)</f>
        <v>442802.79099999997</v>
      </c>
      <c r="R132" s="537"/>
      <c r="S132" s="308">
        <f>SUM(S127:S131)</f>
        <v>1</v>
      </c>
    </row>
    <row r="133" spans="1:35" x14ac:dyDescent="0.35">
      <c r="A133" s="234"/>
      <c r="N133" s="5"/>
      <c r="O133" s="6"/>
      <c r="P133" s="5"/>
      <c r="Q133" s="7"/>
      <c r="R133" s="7"/>
      <c r="S133" s="6"/>
      <c r="T133" s="5"/>
    </row>
    <row r="134" spans="1:35" ht="18.5" x14ac:dyDescent="0.45">
      <c r="A134" s="164" t="s">
        <v>605</v>
      </c>
      <c r="N134" s="5"/>
      <c r="O134" s="6"/>
      <c r="P134" s="5"/>
      <c r="Q134" s="7"/>
      <c r="R134" s="7"/>
      <c r="S134" s="8"/>
      <c r="T134" s="5"/>
    </row>
    <row r="135" spans="1:35" x14ac:dyDescent="0.35">
      <c r="A135" s="234"/>
      <c r="N135" s="5"/>
      <c r="O135" s="6"/>
      <c r="P135" s="5"/>
      <c r="Q135" s="7"/>
      <c r="R135" s="7"/>
      <c r="S135" s="6"/>
      <c r="T135" s="5"/>
    </row>
    <row r="136" spans="1:35" s="500" customFormat="1" ht="22" customHeight="1" thickBot="1" x14ac:dyDescent="0.4">
      <c r="A136" s="2389" t="s">
        <v>531</v>
      </c>
      <c r="B136" s="2390"/>
      <c r="C136" s="2390"/>
      <c r="D136" s="2390"/>
      <c r="E136" s="2390"/>
      <c r="F136" s="2390"/>
      <c r="G136" s="2390"/>
      <c r="H136" s="2390"/>
      <c r="I136" s="2390"/>
      <c r="J136" s="2390"/>
      <c r="K136" s="2390"/>
      <c r="L136" s="2390"/>
      <c r="M136" s="2390"/>
      <c r="N136" s="2390"/>
      <c r="O136" s="2390"/>
      <c r="P136" s="2390"/>
      <c r="Q136" s="2390"/>
      <c r="R136" s="2390"/>
      <c r="S136" s="2391"/>
      <c r="T136" s="2447" t="s">
        <v>635</v>
      </c>
      <c r="U136" s="2448"/>
      <c r="V136" s="2448"/>
      <c r="W136" s="2448"/>
      <c r="X136" s="2448"/>
      <c r="Y136" s="2448"/>
      <c r="Z136" s="2448"/>
      <c r="AA136" s="2448"/>
      <c r="AB136" s="2448"/>
      <c r="AC136" s="2448"/>
      <c r="AD136" s="2448"/>
      <c r="AE136" s="2448"/>
      <c r="AF136" s="2448"/>
      <c r="AG136" s="2448"/>
      <c r="AH136" s="2448"/>
      <c r="AI136" s="2449"/>
    </row>
    <row r="137" spans="1:35" ht="16" x14ac:dyDescent="0.4">
      <c r="A137" s="2353" t="s">
        <v>533</v>
      </c>
      <c r="B137" s="2344" t="s">
        <v>534</v>
      </c>
      <c r="C137" s="2344" t="s">
        <v>535</v>
      </c>
      <c r="D137" s="2344" t="s">
        <v>606</v>
      </c>
      <c r="E137" s="2344" t="s">
        <v>607</v>
      </c>
      <c r="F137" s="2355" t="s">
        <v>538</v>
      </c>
      <c r="G137" s="2344" t="s">
        <v>608</v>
      </c>
      <c r="H137" s="2344" t="s">
        <v>540</v>
      </c>
      <c r="I137" s="2346" t="s">
        <v>541</v>
      </c>
      <c r="J137" s="2346"/>
      <c r="K137" s="2346"/>
      <c r="L137" s="2346"/>
      <c r="M137" s="351" t="s">
        <v>542</v>
      </c>
      <c r="N137" s="352" t="s">
        <v>609</v>
      </c>
      <c r="O137" s="353" t="s">
        <v>544</v>
      </c>
      <c r="P137" s="352" t="s">
        <v>609</v>
      </c>
      <c r="Q137" s="352" t="s">
        <v>610</v>
      </c>
      <c r="R137" s="559" t="s">
        <v>636</v>
      </c>
      <c r="S137" s="2414" t="s">
        <v>546</v>
      </c>
      <c r="T137" s="560" t="s">
        <v>547</v>
      </c>
      <c r="U137" s="2416" t="s">
        <v>548</v>
      </c>
      <c r="V137" s="2417"/>
      <c r="W137" s="2417"/>
      <c r="X137" s="2417"/>
      <c r="Y137" s="2418"/>
      <c r="Z137" s="2408" t="s">
        <v>549</v>
      </c>
      <c r="AA137" s="2410"/>
      <c r="AB137" s="2408" t="s">
        <v>550</v>
      </c>
      <c r="AC137" s="2409"/>
      <c r="AD137" s="2409"/>
      <c r="AE137" s="2409"/>
      <c r="AF137" s="2409"/>
      <c r="AG137" s="2409"/>
      <c r="AH137" s="2409"/>
      <c r="AI137" s="2410"/>
    </row>
    <row r="138" spans="1:35" ht="16.5" thickBot="1" x14ac:dyDescent="0.45">
      <c r="A138" s="2354"/>
      <c r="B138" s="2345"/>
      <c r="C138" s="2345"/>
      <c r="D138" s="2345"/>
      <c r="E138" s="2345"/>
      <c r="F138" s="2356"/>
      <c r="G138" s="2345"/>
      <c r="H138" s="2345"/>
      <c r="I138" s="356" t="s">
        <v>551</v>
      </c>
      <c r="J138" s="356" t="s">
        <v>552</v>
      </c>
      <c r="K138" s="356" t="s">
        <v>553</v>
      </c>
      <c r="L138" s="356" t="s">
        <v>554</v>
      </c>
      <c r="M138" s="357" t="s">
        <v>555</v>
      </c>
      <c r="N138" s="358" t="s">
        <v>556</v>
      </c>
      <c r="O138" s="359" t="s">
        <v>557</v>
      </c>
      <c r="P138" s="358" t="s">
        <v>558</v>
      </c>
      <c r="Q138" s="358" t="s">
        <v>611</v>
      </c>
      <c r="R138" s="358"/>
      <c r="S138" s="2415"/>
      <c r="T138" s="562" t="s">
        <v>559</v>
      </c>
      <c r="U138" s="2419"/>
      <c r="V138" s="2420"/>
      <c r="W138" s="2420"/>
      <c r="X138" s="2420"/>
      <c r="Y138" s="2421"/>
      <c r="Z138" s="2411"/>
      <c r="AA138" s="2413"/>
      <c r="AB138" s="2411"/>
      <c r="AC138" s="2412"/>
      <c r="AD138" s="2412"/>
      <c r="AE138" s="2412"/>
      <c r="AF138" s="2412"/>
      <c r="AG138" s="2412"/>
      <c r="AH138" s="2412"/>
      <c r="AI138" s="2413"/>
    </row>
    <row r="139" spans="1:35" s="184" customFormat="1" ht="18.5" x14ac:dyDescent="0.45">
      <c r="A139" s="2450" t="s">
        <v>612</v>
      </c>
      <c r="B139" s="2451"/>
      <c r="C139" s="2451"/>
      <c r="D139" s="2451"/>
      <c r="E139" s="2451"/>
      <c r="F139" s="2451"/>
      <c r="G139" s="2451"/>
      <c r="H139" s="2451"/>
      <c r="I139" s="2451"/>
      <c r="J139" s="2451"/>
      <c r="K139" s="2451"/>
      <c r="L139" s="2451"/>
      <c r="M139" s="2451"/>
      <c r="N139" s="2451"/>
      <c r="O139" s="2451"/>
      <c r="P139" s="2451"/>
      <c r="Q139" s="2451"/>
      <c r="R139" s="2451"/>
      <c r="S139" s="2451"/>
      <c r="T139" s="606"/>
      <c r="U139" s="607" t="s">
        <v>561</v>
      </c>
      <c r="V139" s="608" t="s">
        <v>38</v>
      </c>
      <c r="W139" s="608" t="s">
        <v>562</v>
      </c>
      <c r="X139" s="608" t="s">
        <v>563</v>
      </c>
      <c r="Y139" s="609" t="s">
        <v>564</v>
      </c>
      <c r="Z139" s="610" t="s">
        <v>565</v>
      </c>
      <c r="AA139" s="609" t="s">
        <v>566</v>
      </c>
      <c r="AB139" s="610" t="s">
        <v>39</v>
      </c>
      <c r="AC139" s="608" t="s">
        <v>40</v>
      </c>
      <c r="AD139" s="608" t="s">
        <v>87</v>
      </c>
      <c r="AE139" s="608" t="s">
        <v>88</v>
      </c>
      <c r="AF139" s="608" t="s">
        <v>89</v>
      </c>
      <c r="AG139" s="608" t="s">
        <v>45</v>
      </c>
      <c r="AH139" s="608" t="s">
        <v>46</v>
      </c>
      <c r="AI139" s="609" t="s">
        <v>43</v>
      </c>
    </row>
    <row r="140" spans="1:35" x14ac:dyDescent="0.35">
      <c r="A140" s="200"/>
      <c r="B140" s="509"/>
      <c r="C140" s="509"/>
      <c r="D140" s="509"/>
      <c r="E140" s="509"/>
      <c r="F140" s="510"/>
      <c r="G140" s="509"/>
      <c r="H140" s="509"/>
      <c r="I140" s="512"/>
      <c r="J140" s="512"/>
      <c r="K140" s="512"/>
      <c r="L140" s="512"/>
      <c r="M140" s="509"/>
      <c r="N140" s="515"/>
      <c r="O140" s="516"/>
      <c r="P140" s="515"/>
      <c r="Q140" s="515"/>
      <c r="R140" s="517"/>
      <c r="S140" s="579"/>
      <c r="T140" s="195"/>
      <c r="U140" s="326"/>
      <c r="Y140" s="198"/>
      <c r="Z140" s="326"/>
      <c r="AA140" s="198"/>
      <c r="AB140" s="326"/>
      <c r="AI140" s="198"/>
    </row>
    <row r="141" spans="1:35" x14ac:dyDescent="0.35">
      <c r="A141" s="203" t="s">
        <v>685</v>
      </c>
      <c r="B141" s="203" t="s">
        <v>50</v>
      </c>
      <c r="C141" s="203" t="s">
        <v>568</v>
      </c>
      <c r="D141" s="203" t="s">
        <v>48</v>
      </c>
      <c r="E141" s="203" t="s">
        <v>569</v>
      </c>
      <c r="F141" s="204" t="s">
        <v>572</v>
      </c>
      <c r="G141" s="203">
        <v>1</v>
      </c>
      <c r="H141" s="203" t="s">
        <v>51</v>
      </c>
      <c r="I141" s="2282">
        <v>1</v>
      </c>
      <c r="J141" s="2283"/>
      <c r="K141" s="2283"/>
      <c r="L141" s="2284"/>
      <c r="M141" s="209">
        <v>1</v>
      </c>
      <c r="N141" s="212">
        <v>35211.99</v>
      </c>
      <c r="O141" s="219">
        <v>0.55000000000000004</v>
      </c>
      <c r="P141" s="212">
        <f>N141*(1-O141)</f>
        <v>15845.395499999997</v>
      </c>
      <c r="Q141" s="212">
        <f t="shared" ref="Q141:Q153" si="23">P141*M141*G141</f>
        <v>15845.395499999997</v>
      </c>
      <c r="R141" s="252" t="e">
        <f>(Q141+Q142+Q145+#REF!)/E119*1000</f>
        <v>#REF!</v>
      </c>
      <c r="S141" s="213">
        <f>Q141/$Q$159</f>
        <v>7.1373277742902932E-2</v>
      </c>
      <c r="T141" s="214">
        <f>Q141</f>
        <v>15845.395499999997</v>
      </c>
      <c r="U141" s="328">
        <f t="shared" ref="U141:U147" si="24">T141</f>
        <v>15845.395499999997</v>
      </c>
      <c r="V141" s="215"/>
      <c r="Y141" s="198"/>
      <c r="Z141" s="328"/>
      <c r="AA141" s="217">
        <f>T141</f>
        <v>15845.395499999997</v>
      </c>
      <c r="AB141" s="328">
        <f>T141</f>
        <v>15845.395499999997</v>
      </c>
      <c r="AI141" s="198"/>
    </row>
    <row r="142" spans="1:35" x14ac:dyDescent="0.35">
      <c r="A142" s="203" t="s">
        <v>685</v>
      </c>
      <c r="B142" s="203" t="s">
        <v>52</v>
      </c>
      <c r="C142" s="203" t="s">
        <v>568</v>
      </c>
      <c r="D142" s="203" t="s">
        <v>48</v>
      </c>
      <c r="E142" s="203" t="s">
        <v>569</v>
      </c>
      <c r="F142" s="204" t="s">
        <v>572</v>
      </c>
      <c r="G142" s="203">
        <v>1</v>
      </c>
      <c r="H142" s="203" t="s">
        <v>51</v>
      </c>
      <c r="I142" s="2282">
        <v>1</v>
      </c>
      <c r="J142" s="2283"/>
      <c r="K142" s="2283"/>
      <c r="L142" s="2284"/>
      <c r="M142" s="209">
        <v>1</v>
      </c>
      <c r="N142" s="212">
        <v>7000</v>
      </c>
      <c r="O142" s="219">
        <v>0.1</v>
      </c>
      <c r="P142" s="212">
        <f t="shared" ref="P142:P153" si="25">N142*(1-O142)</f>
        <v>6300</v>
      </c>
      <c r="Q142" s="212">
        <f t="shared" si="23"/>
        <v>6300</v>
      </c>
      <c r="R142" s="252"/>
      <c r="S142" s="213">
        <f>Q142/$Q$159</f>
        <v>2.837743303916198E-2</v>
      </c>
      <c r="T142" s="214">
        <f t="shared" ref="T142:T153" si="26">Q142</f>
        <v>6300</v>
      </c>
      <c r="U142" s="328">
        <f t="shared" si="24"/>
        <v>6300</v>
      </c>
      <c r="V142" s="215"/>
      <c r="Y142" s="198"/>
      <c r="Z142" s="328"/>
      <c r="AA142" s="217">
        <f>T142</f>
        <v>6300</v>
      </c>
      <c r="AB142" s="326"/>
      <c r="AC142" s="215">
        <f>T142</f>
        <v>6300</v>
      </c>
      <c r="AI142" s="198"/>
    </row>
    <row r="143" spans="1:35" x14ac:dyDescent="0.35">
      <c r="A143" s="203" t="s">
        <v>685</v>
      </c>
      <c r="B143" s="203" t="s">
        <v>52</v>
      </c>
      <c r="C143" s="203" t="s">
        <v>568</v>
      </c>
      <c r="D143" s="203" t="s">
        <v>53</v>
      </c>
      <c r="E143" s="203" t="s">
        <v>571</v>
      </c>
      <c r="F143" s="204" t="s">
        <v>691</v>
      </c>
      <c r="G143" s="203">
        <v>1</v>
      </c>
      <c r="H143" s="203" t="s">
        <v>90</v>
      </c>
      <c r="I143" s="2291">
        <v>1</v>
      </c>
      <c r="J143" s="2292"/>
      <c r="K143" s="2292"/>
      <c r="L143" s="2293"/>
      <c r="M143" s="209">
        <v>1</v>
      </c>
      <c r="N143" s="212">
        <v>7500</v>
      </c>
      <c r="O143" s="219">
        <v>0.1</v>
      </c>
      <c r="P143" s="212">
        <f t="shared" si="25"/>
        <v>6750</v>
      </c>
      <c r="Q143" s="212">
        <f t="shared" si="23"/>
        <v>6750</v>
      </c>
      <c r="R143" s="252" t="e">
        <f>(Q143+#REF!)/E119*1000</f>
        <v>#REF!</v>
      </c>
      <c r="S143" s="224">
        <f>Q143/$Q$159</f>
        <v>3.0404392541959264E-2</v>
      </c>
      <c r="T143" s="214">
        <f t="shared" si="26"/>
        <v>6750</v>
      </c>
      <c r="U143" s="328">
        <f t="shared" si="24"/>
        <v>6750</v>
      </c>
      <c r="Y143" s="198"/>
      <c r="Z143" s="328">
        <f>T143</f>
        <v>6750</v>
      </c>
      <c r="AA143" s="217"/>
      <c r="AB143" s="326"/>
      <c r="AC143" s="215">
        <f>T143</f>
        <v>6750</v>
      </c>
      <c r="AI143" s="198"/>
    </row>
    <row r="144" spans="1:35" x14ac:dyDescent="0.35">
      <c r="A144" s="203" t="s">
        <v>685</v>
      </c>
      <c r="B144" s="203" t="s">
        <v>52</v>
      </c>
      <c r="C144" s="203" t="s">
        <v>568</v>
      </c>
      <c r="D144" s="203" t="s">
        <v>54</v>
      </c>
      <c r="E144" s="203" t="s">
        <v>571</v>
      </c>
      <c r="F144" s="204" t="s">
        <v>603</v>
      </c>
      <c r="G144" s="203">
        <v>15</v>
      </c>
      <c r="H144" s="203" t="s">
        <v>51</v>
      </c>
      <c r="I144" s="2291">
        <v>15</v>
      </c>
      <c r="J144" s="2292"/>
      <c r="K144" s="225"/>
      <c r="L144" s="226"/>
      <c r="M144" s="209">
        <v>1</v>
      </c>
      <c r="N144" s="212">
        <v>2900</v>
      </c>
      <c r="O144" s="219">
        <v>0.1</v>
      </c>
      <c r="P144" s="212">
        <f t="shared" si="25"/>
        <v>2610</v>
      </c>
      <c r="Q144" s="212">
        <f t="shared" si="23"/>
        <v>39150</v>
      </c>
      <c r="R144" s="252" t="e">
        <f>(Q144+#REF!)/E119*1000</f>
        <v>#REF!</v>
      </c>
      <c r="S144" s="224">
        <f>Q144/$Q$159</f>
        <v>0.17634547674336373</v>
      </c>
      <c r="T144" s="214">
        <f t="shared" si="26"/>
        <v>39150</v>
      </c>
      <c r="U144" s="328">
        <f t="shared" si="24"/>
        <v>39150</v>
      </c>
      <c r="W144" s="215"/>
      <c r="Y144" s="198"/>
      <c r="Z144" s="329">
        <f>T144</f>
        <v>39150</v>
      </c>
      <c r="AA144" s="217"/>
      <c r="AB144" s="326"/>
      <c r="AC144" s="215">
        <f>T144</f>
        <v>39150</v>
      </c>
      <c r="AI144" s="198"/>
    </row>
    <row r="145" spans="1:35" x14ac:dyDescent="0.35">
      <c r="A145" s="203" t="s">
        <v>685</v>
      </c>
      <c r="B145" s="203" t="s">
        <v>91</v>
      </c>
      <c r="C145" s="203" t="s">
        <v>568</v>
      </c>
      <c r="D145" s="203" t="s">
        <v>48</v>
      </c>
      <c r="E145" s="203" t="s">
        <v>569</v>
      </c>
      <c r="F145" s="204" t="s">
        <v>572</v>
      </c>
      <c r="G145" s="203">
        <v>1</v>
      </c>
      <c r="H145" s="203" t="s">
        <v>51</v>
      </c>
      <c r="I145" s="2282">
        <v>1</v>
      </c>
      <c r="J145" s="2283"/>
      <c r="K145" s="2283"/>
      <c r="L145" s="2284"/>
      <c r="M145" s="209">
        <v>1</v>
      </c>
      <c r="N145" s="212">
        <v>17576</v>
      </c>
      <c r="O145" s="219">
        <v>0.55000000000000004</v>
      </c>
      <c r="P145" s="212">
        <f t="shared" si="25"/>
        <v>7909.1999999999989</v>
      </c>
      <c r="Q145" s="212">
        <f t="shared" si="23"/>
        <v>7909.1999999999989</v>
      </c>
      <c r="R145" s="252"/>
      <c r="S145" s="213">
        <f>Q145/$Q$159</f>
        <v>3.5625840221165064E-2</v>
      </c>
      <c r="T145" s="214">
        <f t="shared" si="26"/>
        <v>7909.1999999999989</v>
      </c>
      <c r="U145" s="328">
        <f t="shared" si="24"/>
        <v>7909.1999999999989</v>
      </c>
      <c r="Y145" s="198"/>
      <c r="Z145" s="328"/>
      <c r="AA145" s="217">
        <f>T145</f>
        <v>7909.1999999999989</v>
      </c>
      <c r="AB145" s="326"/>
      <c r="AD145" s="215">
        <f>T145</f>
        <v>7909.1999999999989</v>
      </c>
      <c r="AI145" s="198"/>
    </row>
    <row r="146" spans="1:35" x14ac:dyDescent="0.35">
      <c r="A146" s="203" t="s">
        <v>685</v>
      </c>
      <c r="B146" s="203" t="s">
        <v>92</v>
      </c>
      <c r="C146" s="203" t="s">
        <v>568</v>
      </c>
      <c r="D146" s="203" t="s">
        <v>53</v>
      </c>
      <c r="E146" s="203" t="s">
        <v>571</v>
      </c>
      <c r="F146" s="204" t="s">
        <v>691</v>
      </c>
      <c r="G146" s="203">
        <v>1</v>
      </c>
      <c r="H146" s="203" t="s">
        <v>51</v>
      </c>
      <c r="I146" s="2306">
        <v>1</v>
      </c>
      <c r="J146" s="2307"/>
      <c r="K146" s="2307"/>
      <c r="L146" s="2308"/>
      <c r="M146" s="209">
        <v>1</v>
      </c>
      <c r="N146" s="212">
        <v>5500</v>
      </c>
      <c r="O146" s="219">
        <v>0.15</v>
      </c>
      <c r="P146" s="212">
        <f t="shared" si="25"/>
        <v>4675</v>
      </c>
      <c r="Q146" s="212">
        <f t="shared" si="23"/>
        <v>4675</v>
      </c>
      <c r="R146" s="252" t="e">
        <f>(Q146+#REF!+Q147)/E119*1000</f>
        <v>#REF!</v>
      </c>
      <c r="S146" s="224">
        <f t="shared" ref="S146:S147" si="27">Q146/$Q$159</f>
        <v>2.1057857056838453E-2</v>
      </c>
      <c r="T146" s="214">
        <f t="shared" si="26"/>
        <v>4675</v>
      </c>
      <c r="U146" s="328">
        <f t="shared" si="24"/>
        <v>4675</v>
      </c>
      <c r="Y146" s="198"/>
      <c r="Z146" s="328">
        <f>T146</f>
        <v>4675</v>
      </c>
      <c r="AA146" s="217"/>
      <c r="AB146" s="326"/>
      <c r="AE146" s="215">
        <f>T146</f>
        <v>4675</v>
      </c>
      <c r="AI146" s="198"/>
    </row>
    <row r="147" spans="1:35" x14ac:dyDescent="0.35">
      <c r="A147" s="203" t="s">
        <v>685</v>
      </c>
      <c r="B147" s="203" t="s">
        <v>93</v>
      </c>
      <c r="C147" s="203" t="s">
        <v>568</v>
      </c>
      <c r="D147" s="203" t="s">
        <v>54</v>
      </c>
      <c r="E147" s="203" t="s">
        <v>575</v>
      </c>
      <c r="F147" s="204" t="s">
        <v>603</v>
      </c>
      <c r="G147" s="203">
        <v>15</v>
      </c>
      <c r="H147" s="203" t="s">
        <v>51</v>
      </c>
      <c r="I147" s="231"/>
      <c r="J147" s="206"/>
      <c r="K147" s="2292">
        <v>15</v>
      </c>
      <c r="L147" s="2293"/>
      <c r="M147" s="203">
        <v>1</v>
      </c>
      <c r="N147" s="212">
        <v>3222.65</v>
      </c>
      <c r="O147" s="219">
        <v>0.2</v>
      </c>
      <c r="P147" s="232">
        <f t="shared" si="25"/>
        <v>2578.1200000000003</v>
      </c>
      <c r="Q147" s="212">
        <f t="shared" si="23"/>
        <v>38671.800000000003</v>
      </c>
      <c r="R147" s="252"/>
      <c r="S147" s="224">
        <f t="shared" si="27"/>
        <v>0.17419149444505783</v>
      </c>
      <c r="T147" s="214">
        <f t="shared" si="26"/>
        <v>38671.800000000003</v>
      </c>
      <c r="U147" s="328">
        <f t="shared" si="24"/>
        <v>38671.800000000003</v>
      </c>
      <c r="Y147" s="198"/>
      <c r="Z147" s="328">
        <f>T147</f>
        <v>38671.800000000003</v>
      </c>
      <c r="AA147" s="198"/>
      <c r="AB147" s="326"/>
      <c r="AF147" s="215">
        <f>T147</f>
        <v>38671.800000000003</v>
      </c>
      <c r="AI147" s="198"/>
    </row>
    <row r="148" spans="1:35" x14ac:dyDescent="0.35">
      <c r="A148" s="203" t="s">
        <v>685</v>
      </c>
      <c r="B148" s="203" t="s">
        <v>58</v>
      </c>
      <c r="C148" s="203" t="s">
        <v>576</v>
      </c>
      <c r="D148" s="203" t="s">
        <v>59</v>
      </c>
      <c r="E148" s="203" t="s">
        <v>577</v>
      </c>
      <c r="F148" s="204" t="s">
        <v>578</v>
      </c>
      <c r="G148" s="203">
        <v>3</v>
      </c>
      <c r="H148" s="203" t="s">
        <v>60</v>
      </c>
      <c r="I148" s="330">
        <v>3</v>
      </c>
      <c r="J148" s="331">
        <v>3</v>
      </c>
      <c r="K148" s="331">
        <v>3</v>
      </c>
      <c r="L148" s="207">
        <v>3</v>
      </c>
      <c r="M148" s="203">
        <v>1</v>
      </c>
      <c r="N148" s="212">
        <f>265*8</f>
        <v>2120</v>
      </c>
      <c r="O148" s="219">
        <v>0.4</v>
      </c>
      <c r="P148" s="232">
        <f t="shared" si="25"/>
        <v>1272</v>
      </c>
      <c r="Q148" s="212">
        <f t="shared" si="23"/>
        <v>3816</v>
      </c>
      <c r="R148" s="252"/>
      <c r="S148" s="233">
        <f>Q148/$Q$159</f>
        <v>1.7188616583720971E-2</v>
      </c>
      <c r="T148" s="214">
        <f t="shared" si="26"/>
        <v>3816</v>
      </c>
      <c r="U148" s="329"/>
      <c r="W148" s="215">
        <f>T148</f>
        <v>3816</v>
      </c>
      <c r="Y148" s="198"/>
      <c r="Z148" s="329">
        <f>W148</f>
        <v>3816</v>
      </c>
      <c r="AA148" s="198"/>
      <c r="AB148" s="326"/>
      <c r="AG148" s="215"/>
      <c r="AI148" s="217">
        <f>T148</f>
        <v>3816</v>
      </c>
    </row>
    <row r="149" spans="1:35" x14ac:dyDescent="0.35">
      <c r="A149" s="203" t="s">
        <v>685</v>
      </c>
      <c r="B149" s="203" t="s">
        <v>62</v>
      </c>
      <c r="C149" s="203" t="s">
        <v>688</v>
      </c>
      <c r="D149" s="203" t="s">
        <v>48</v>
      </c>
      <c r="E149" s="203" t="s">
        <v>569</v>
      </c>
      <c r="F149" s="204" t="s">
        <v>572</v>
      </c>
      <c r="G149" s="203">
        <v>2</v>
      </c>
      <c r="H149" s="203" t="s">
        <v>51</v>
      </c>
      <c r="I149" s="2306">
        <v>2</v>
      </c>
      <c r="J149" s="2307"/>
      <c r="K149" s="2307"/>
      <c r="L149" s="2308"/>
      <c r="M149" s="203">
        <v>1</v>
      </c>
      <c r="N149" s="520">
        <v>12150</v>
      </c>
      <c r="O149" s="211">
        <v>0.4</v>
      </c>
      <c r="P149" s="232">
        <f t="shared" si="25"/>
        <v>7290</v>
      </c>
      <c r="Q149" s="212">
        <f t="shared" si="23"/>
        <v>14580</v>
      </c>
      <c r="R149" s="653"/>
      <c r="S149" s="213">
        <f>Q149/$Q$159</f>
        <v>6.5673487890632015E-2</v>
      </c>
      <c r="T149" s="214">
        <f t="shared" si="26"/>
        <v>14580</v>
      </c>
      <c r="U149" s="329">
        <f t="shared" ref="U149:U152" si="28">T149</f>
        <v>14580</v>
      </c>
      <c r="Y149" s="198"/>
      <c r="Z149" s="654"/>
      <c r="AA149" s="217">
        <f>T149</f>
        <v>14580</v>
      </c>
      <c r="AB149" s="326"/>
      <c r="AG149" s="215">
        <f>T149</f>
        <v>14580</v>
      </c>
      <c r="AI149" s="198"/>
    </row>
    <row r="150" spans="1:35" x14ac:dyDescent="0.35">
      <c r="A150" s="203" t="s">
        <v>685</v>
      </c>
      <c r="B150" s="203" t="s">
        <v>62</v>
      </c>
      <c r="C150" s="203" t="s">
        <v>688</v>
      </c>
      <c r="D150" s="203" t="s">
        <v>53</v>
      </c>
      <c r="E150" s="203" t="s">
        <v>571</v>
      </c>
      <c r="F150" s="204" t="s">
        <v>691</v>
      </c>
      <c r="G150" s="203">
        <v>2</v>
      </c>
      <c r="H150" s="203" t="s">
        <v>51</v>
      </c>
      <c r="I150" s="2306">
        <v>2</v>
      </c>
      <c r="J150" s="2307"/>
      <c r="K150" s="2307"/>
      <c r="L150" s="2308"/>
      <c r="M150" s="203">
        <v>1</v>
      </c>
      <c r="N150" s="520">
        <v>15000</v>
      </c>
      <c r="O150" s="211">
        <v>0.49</v>
      </c>
      <c r="P150" s="232">
        <f t="shared" si="25"/>
        <v>7650</v>
      </c>
      <c r="Q150" s="212">
        <f t="shared" si="23"/>
        <v>15300</v>
      </c>
      <c r="R150" s="653"/>
      <c r="S150" s="224">
        <f t="shared" ref="S150:S153" si="29">Q150/$Q$159</f>
        <v>6.8916623095107668E-2</v>
      </c>
      <c r="T150" s="214">
        <f t="shared" si="26"/>
        <v>15300</v>
      </c>
      <c r="U150" s="329">
        <f t="shared" si="28"/>
        <v>15300</v>
      </c>
      <c r="Y150" s="198"/>
      <c r="Z150" s="654">
        <f>T150</f>
        <v>15300</v>
      </c>
      <c r="AA150" s="198"/>
      <c r="AB150" s="326"/>
      <c r="AG150" s="215">
        <f>T150</f>
        <v>15300</v>
      </c>
      <c r="AI150" s="198"/>
    </row>
    <row r="151" spans="1:35" x14ac:dyDescent="0.35">
      <c r="A151" s="203" t="s">
        <v>685</v>
      </c>
      <c r="B151" s="203" t="s">
        <v>94</v>
      </c>
      <c r="C151" s="203" t="s">
        <v>688</v>
      </c>
      <c r="D151" s="203" t="s">
        <v>48</v>
      </c>
      <c r="E151" s="203" t="s">
        <v>569</v>
      </c>
      <c r="F151" s="204" t="s">
        <v>572</v>
      </c>
      <c r="G151" s="203">
        <v>1</v>
      </c>
      <c r="H151" s="203" t="s">
        <v>51</v>
      </c>
      <c r="I151" s="2306">
        <v>1</v>
      </c>
      <c r="J151" s="2307"/>
      <c r="K151" s="2307"/>
      <c r="L151" s="2308"/>
      <c r="M151" s="203">
        <v>1</v>
      </c>
      <c r="N151" s="520">
        <v>8980</v>
      </c>
      <c r="O151" s="211">
        <v>0.25</v>
      </c>
      <c r="P151" s="523">
        <f t="shared" si="25"/>
        <v>6735</v>
      </c>
      <c r="Q151" s="520">
        <f t="shared" si="23"/>
        <v>6735</v>
      </c>
      <c r="R151" s="653"/>
      <c r="S151" s="213">
        <f>Q151/$Q$159</f>
        <v>3.0336827225199352E-2</v>
      </c>
      <c r="T151" s="214">
        <f t="shared" si="26"/>
        <v>6735</v>
      </c>
      <c r="U151" s="654">
        <f t="shared" si="28"/>
        <v>6735</v>
      </c>
      <c r="Y151" s="198"/>
      <c r="Z151" s="654"/>
      <c r="AA151" s="217">
        <f>T151</f>
        <v>6735</v>
      </c>
      <c r="AB151" s="326"/>
      <c r="AH151" s="215">
        <f>T151</f>
        <v>6735</v>
      </c>
      <c r="AI151" s="198"/>
    </row>
    <row r="152" spans="1:35" x14ac:dyDescent="0.35">
      <c r="A152" s="203" t="s">
        <v>685</v>
      </c>
      <c r="B152" s="203" t="s">
        <v>94</v>
      </c>
      <c r="C152" s="203" t="s">
        <v>688</v>
      </c>
      <c r="D152" s="203" t="s">
        <v>53</v>
      </c>
      <c r="E152" s="203" t="s">
        <v>571</v>
      </c>
      <c r="F152" s="204" t="s">
        <v>691</v>
      </c>
      <c r="G152" s="203">
        <v>1</v>
      </c>
      <c r="H152" s="203" t="s">
        <v>51</v>
      </c>
      <c r="I152" s="2306">
        <v>1</v>
      </c>
      <c r="J152" s="2307"/>
      <c r="K152" s="2307"/>
      <c r="L152" s="2308"/>
      <c r="M152" s="203">
        <v>1</v>
      </c>
      <c r="N152" s="520">
        <v>14500</v>
      </c>
      <c r="O152" s="211">
        <v>0.25</v>
      </c>
      <c r="P152" s="523">
        <f t="shared" si="25"/>
        <v>10875</v>
      </c>
      <c r="Q152" s="520">
        <f t="shared" si="23"/>
        <v>10875</v>
      </c>
      <c r="R152" s="653"/>
      <c r="S152" s="224">
        <f t="shared" si="29"/>
        <v>4.898485465093437E-2</v>
      </c>
      <c r="T152" s="214">
        <f t="shared" si="26"/>
        <v>10875</v>
      </c>
      <c r="U152" s="654">
        <f t="shared" si="28"/>
        <v>10875</v>
      </c>
      <c r="Y152" s="198"/>
      <c r="Z152" s="654">
        <f>T152</f>
        <v>10875</v>
      </c>
      <c r="AA152" s="198"/>
      <c r="AB152" s="326"/>
      <c r="AH152" s="215">
        <f>T152</f>
        <v>10875</v>
      </c>
      <c r="AI152" s="198"/>
    </row>
    <row r="153" spans="1:35" x14ac:dyDescent="0.35">
      <c r="A153" s="203" t="s">
        <v>685</v>
      </c>
      <c r="B153" s="203" t="s">
        <v>94</v>
      </c>
      <c r="C153" s="203" t="s">
        <v>643</v>
      </c>
      <c r="D153" s="203" t="s">
        <v>95</v>
      </c>
      <c r="E153" s="203" t="s">
        <v>571</v>
      </c>
      <c r="F153" s="204" t="s">
        <v>692</v>
      </c>
      <c r="G153" s="203">
        <v>10</v>
      </c>
      <c r="H153" s="203" t="s">
        <v>51</v>
      </c>
      <c r="I153" s="2306">
        <v>10</v>
      </c>
      <c r="J153" s="2307"/>
      <c r="K153" s="2307"/>
      <c r="L153" s="2308"/>
      <c r="M153" s="203">
        <v>1</v>
      </c>
      <c r="N153" s="520">
        <v>1800</v>
      </c>
      <c r="O153" s="211">
        <v>0.2</v>
      </c>
      <c r="P153" s="523">
        <f t="shared" si="25"/>
        <v>1440</v>
      </c>
      <c r="Q153" s="520">
        <f t="shared" si="23"/>
        <v>14400</v>
      </c>
      <c r="R153" s="653"/>
      <c r="S153" s="224">
        <f t="shared" si="29"/>
        <v>6.4862704089513099E-2</v>
      </c>
      <c r="T153" s="214">
        <f t="shared" si="26"/>
        <v>14400</v>
      </c>
      <c r="U153" s="654"/>
      <c r="W153" s="215">
        <f>T153</f>
        <v>14400</v>
      </c>
      <c r="Y153" s="198"/>
      <c r="Z153" s="654">
        <f>T153</f>
        <v>14400</v>
      </c>
      <c r="AA153" s="198"/>
      <c r="AB153" s="326"/>
      <c r="AH153" s="215">
        <f>T153</f>
        <v>14400</v>
      </c>
      <c r="AI153" s="198"/>
    </row>
    <row r="154" spans="1:35" x14ac:dyDescent="0.35">
      <c r="A154" s="203"/>
      <c r="B154" s="203"/>
      <c r="C154" s="203"/>
      <c r="D154" s="203"/>
      <c r="E154" s="203"/>
      <c r="F154" s="204"/>
      <c r="G154" s="203"/>
      <c r="H154" s="203"/>
      <c r="I154" s="1"/>
      <c r="K154" s="1"/>
      <c r="L154" s="332"/>
      <c r="M154" s="203"/>
      <c r="N154" s="520"/>
      <c r="O154" s="211"/>
      <c r="P154" s="523"/>
      <c r="Q154" s="520"/>
      <c r="R154" s="653"/>
      <c r="S154" s="656"/>
      <c r="T154" s="525"/>
      <c r="U154" s="654"/>
      <c r="Y154" s="198"/>
      <c r="Z154" s="654"/>
      <c r="AA154" s="198"/>
      <c r="AB154" s="326"/>
      <c r="AI154" s="198"/>
    </row>
    <row r="155" spans="1:35" x14ac:dyDescent="0.35">
      <c r="A155" s="218"/>
      <c r="B155" s="203"/>
      <c r="C155" s="236"/>
      <c r="D155" s="236"/>
      <c r="E155" s="236"/>
      <c r="F155" s="237"/>
      <c r="G155" s="236"/>
      <c r="H155" s="236"/>
      <c r="I155" s="291"/>
      <c r="J155" s="291"/>
      <c r="K155" s="291"/>
      <c r="L155" s="333"/>
      <c r="M155" s="236"/>
      <c r="N155" s="240"/>
      <c r="O155" s="241"/>
      <c r="P155" s="334"/>
      <c r="Q155" s="240"/>
      <c r="R155" s="252"/>
      <c r="S155" s="439"/>
      <c r="T155" s="214"/>
      <c r="U155" s="326"/>
      <c r="Y155" s="198"/>
      <c r="Z155" s="326"/>
      <c r="AA155" s="198"/>
      <c r="AB155" s="326"/>
      <c r="AI155" s="198"/>
    </row>
    <row r="156" spans="1:35" x14ac:dyDescent="0.35">
      <c r="A156" s="154" t="s">
        <v>685</v>
      </c>
      <c r="B156" s="154" t="s">
        <v>579</v>
      </c>
      <c r="C156" s="238"/>
      <c r="D156" s="239"/>
      <c r="E156" s="239"/>
      <c r="F156" s="290"/>
      <c r="G156" s="239"/>
      <c r="H156" s="239"/>
      <c r="I156" s="2333"/>
      <c r="J156" s="2333"/>
      <c r="K156" s="2333"/>
      <c r="L156" s="2333"/>
      <c r="M156" s="239"/>
      <c r="N156" s="292"/>
      <c r="O156" s="242"/>
      <c r="P156" s="232"/>
      <c r="Q156" s="212">
        <f>P156*M156*G156</f>
        <v>0</v>
      </c>
      <c r="R156" s="336"/>
      <c r="S156" s="302">
        <f>Q156/Q159</f>
        <v>0</v>
      </c>
      <c r="T156" s="214">
        <f>Q156</f>
        <v>0</v>
      </c>
      <c r="U156" s="326"/>
      <c r="X156" s="215">
        <f>T156</f>
        <v>0</v>
      </c>
      <c r="Y156" s="198"/>
      <c r="Z156" s="326"/>
      <c r="AA156" s="217">
        <f>X156</f>
        <v>0</v>
      </c>
      <c r="AB156" s="326"/>
      <c r="AI156" s="198"/>
    </row>
    <row r="157" spans="1:35" x14ac:dyDescent="0.35">
      <c r="A157" s="154" t="s">
        <v>685</v>
      </c>
      <c r="B157" s="154" t="s">
        <v>580</v>
      </c>
      <c r="C157" s="335"/>
      <c r="D157" s="298"/>
      <c r="E157" s="298"/>
      <c r="F157" s="299"/>
      <c r="G157" s="298"/>
      <c r="H157" s="298"/>
      <c r="I157" s="300"/>
      <c r="J157" s="300"/>
      <c r="K157" s="300"/>
      <c r="L157" s="300"/>
      <c r="M157" s="298"/>
      <c r="N157" s="301"/>
      <c r="O157" s="302"/>
      <c r="P157" s="336"/>
      <c r="Q157" s="303">
        <v>37000</v>
      </c>
      <c r="R157" s="527"/>
      <c r="S157" s="337">
        <f>Q157/Q159</f>
        <v>0.16666111467444336</v>
      </c>
      <c r="T157" s="214">
        <f>Q157</f>
        <v>37000</v>
      </c>
      <c r="U157" s="326"/>
      <c r="Y157" s="217">
        <f>T157</f>
        <v>37000</v>
      </c>
      <c r="Z157" s="326"/>
      <c r="AA157" s="198"/>
      <c r="AB157" s="326"/>
      <c r="AI157" s="198"/>
    </row>
    <row r="158" spans="1:35" ht="15" thickBot="1" x14ac:dyDescent="0.4">
      <c r="I158" s="161">
        <f>I159/M159</f>
        <v>0.61904761904761907</v>
      </c>
      <c r="J158" s="161">
        <f>J159/M159</f>
        <v>4.7619047619047616E-2</v>
      </c>
      <c r="K158" s="161">
        <f>K159/M159</f>
        <v>0.2857142857142857</v>
      </c>
      <c r="L158" s="161">
        <f>L159/M159</f>
        <v>4.7619047619047616E-2</v>
      </c>
      <c r="T158" s="195"/>
      <c r="U158" s="326"/>
      <c r="Y158" s="198"/>
      <c r="Z158" s="326"/>
      <c r="AA158" s="198"/>
      <c r="AB158" s="326"/>
      <c r="AI158" s="198"/>
    </row>
    <row r="159" spans="1:35" x14ac:dyDescent="0.35">
      <c r="A159" s="372" t="s">
        <v>582</v>
      </c>
      <c r="B159" s="373"/>
      <c r="C159" s="373"/>
      <c r="D159" s="373"/>
      <c r="E159" s="373"/>
      <c r="F159" s="374"/>
      <c r="G159" s="373"/>
      <c r="H159" s="373"/>
      <c r="I159" s="373">
        <f>I148+I146+I145+I144+I143+I142+I141+I149+I150+I151+I152+I153</f>
        <v>39</v>
      </c>
      <c r="J159" s="373">
        <f>J148</f>
        <v>3</v>
      </c>
      <c r="K159" s="373">
        <f>K148+K147</f>
        <v>18</v>
      </c>
      <c r="L159" s="373">
        <f>L148</f>
        <v>3</v>
      </c>
      <c r="M159" s="373">
        <f>SUM(I159:L159)</f>
        <v>63</v>
      </c>
      <c r="N159" s="375"/>
      <c r="O159" s="376"/>
      <c r="P159" s="375"/>
      <c r="Q159" s="377">
        <f>SUM(Q141:Q158)</f>
        <v>222007.39549999998</v>
      </c>
      <c r="R159" s="377"/>
      <c r="S159" s="378">
        <f>SUM(S141:S157)</f>
        <v>1.0000000000000002</v>
      </c>
      <c r="T159" s="379">
        <f>SUM(T141:T158)</f>
        <v>222007.39549999998</v>
      </c>
      <c r="U159" s="380">
        <f t="shared" ref="U159:AA159" si="30">SUM(U141:U157)</f>
        <v>166791.39549999998</v>
      </c>
      <c r="V159" s="381">
        <f t="shared" si="30"/>
        <v>0</v>
      </c>
      <c r="W159" s="381">
        <f t="shared" si="30"/>
        <v>18216</v>
      </c>
      <c r="X159" s="381">
        <f t="shared" si="30"/>
        <v>0</v>
      </c>
      <c r="Y159" s="383">
        <f t="shared" si="30"/>
        <v>37000</v>
      </c>
      <c r="Z159" s="382">
        <f t="shared" si="30"/>
        <v>133637.79999999999</v>
      </c>
      <c r="AA159" s="383">
        <f t="shared" si="30"/>
        <v>51369.595499999996</v>
      </c>
      <c r="AB159" s="666">
        <f>SUM(AB141:AB158)</f>
        <v>15845.395499999997</v>
      </c>
      <c r="AC159" s="667">
        <f t="shared" ref="AC159:AH159" si="31">SUM(AC141:AC158)</f>
        <v>52200</v>
      </c>
      <c r="AD159" s="667">
        <f t="shared" si="31"/>
        <v>7909.1999999999989</v>
      </c>
      <c r="AE159" s="667">
        <f t="shared" si="31"/>
        <v>4675</v>
      </c>
      <c r="AF159" s="667">
        <f t="shared" si="31"/>
        <v>38671.800000000003</v>
      </c>
      <c r="AG159" s="667">
        <f t="shared" si="31"/>
        <v>29880</v>
      </c>
      <c r="AH159" s="667">
        <f t="shared" si="31"/>
        <v>32010</v>
      </c>
      <c r="AI159" s="387">
        <f>SUM(AI141:AI158)</f>
        <v>3816</v>
      </c>
    </row>
    <row r="160" spans="1:35" ht="15" thickBot="1" x14ac:dyDescent="0.4">
      <c r="A160" s="388" t="s">
        <v>583</v>
      </c>
      <c r="B160" s="389"/>
      <c r="C160" s="389"/>
      <c r="D160" s="389"/>
      <c r="E160" s="389"/>
      <c r="F160" s="390"/>
      <c r="G160" s="389"/>
      <c r="H160" s="389"/>
      <c r="I160" s="389">
        <f>I148+I146+I145+I144+I143+I142+I141+I149+I150+I151+I152+I153</f>
        <v>39</v>
      </c>
      <c r="J160" s="389">
        <f>I146+I145+I144+I143+I142+I141+J148+I149+I150+I151+I152+I153</f>
        <v>39</v>
      </c>
      <c r="K160" s="389">
        <f>K148+K147+I146+I145+I143+I142+I141+I149+I150+I151+I152+I153</f>
        <v>39</v>
      </c>
      <c r="L160" s="389">
        <f>K147+I146+I145+I143+I142+I141+L148+I149+I150+I151+I152+I153</f>
        <v>39</v>
      </c>
      <c r="M160" s="389">
        <f>SUM(I160:L160)</f>
        <v>156</v>
      </c>
      <c r="N160" s="391"/>
      <c r="O160" s="392"/>
      <c r="P160" s="391"/>
      <c r="Q160" s="391"/>
      <c r="R160" s="391"/>
      <c r="S160" s="393"/>
      <c r="T160" s="394"/>
      <c r="U160" s="395">
        <f>U159/T159</f>
        <v>0.7512875646523226</v>
      </c>
      <c r="V160" s="396">
        <f>V159/T159</f>
        <v>0</v>
      </c>
      <c r="W160" s="396">
        <f>W159/T159</f>
        <v>8.2051320673234063E-2</v>
      </c>
      <c r="X160" s="396">
        <f>X159/T159</f>
        <v>0</v>
      </c>
      <c r="Y160" s="398">
        <f>Y159/T159</f>
        <v>0.16666111467444336</v>
      </c>
      <c r="Z160" s="397">
        <f>Z159/T159</f>
        <v>0.60195201920649533</v>
      </c>
      <c r="AA160" s="398">
        <f>AA159/T159</f>
        <v>0.23138686611906134</v>
      </c>
      <c r="AB160" s="638"/>
      <c r="AC160" s="571"/>
      <c r="AD160" s="571"/>
      <c r="AE160" s="571"/>
      <c r="AF160" s="571"/>
      <c r="AG160" s="571"/>
      <c r="AH160" s="571"/>
      <c r="AI160" s="402"/>
    </row>
    <row r="161" spans="1:35" ht="15" thickBot="1" x14ac:dyDescent="0.4">
      <c r="A161" s="289" t="s">
        <v>584</v>
      </c>
      <c r="B161" s="239"/>
      <c r="C161" s="239"/>
      <c r="D161" s="239"/>
      <c r="E161" s="239"/>
      <c r="F161" s="290"/>
      <c r="G161" s="239"/>
      <c r="H161" s="239"/>
      <c r="I161" s="2237">
        <f>I160/M160</f>
        <v>0.25</v>
      </c>
      <c r="J161" s="291"/>
      <c r="K161" s="291"/>
      <c r="L161" s="291"/>
      <c r="M161" s="239"/>
      <c r="N161" s="292"/>
      <c r="O161" s="242"/>
      <c r="P161" s="292"/>
      <c r="Q161" s="240">
        <f>U159</f>
        <v>166791.39549999998</v>
      </c>
      <c r="R161" s="334"/>
      <c r="S161" s="293">
        <f>Q161/Q166</f>
        <v>0.7512875646523226</v>
      </c>
      <c r="Y161" s="294"/>
      <c r="Z161" s="403">
        <f>I143+I144+I146+K147+I150+I152+I153</f>
        <v>45</v>
      </c>
      <c r="AA161" s="404">
        <f>I141+I142+I145+I149+I151</f>
        <v>6</v>
      </c>
    </row>
    <row r="162" spans="1:35" ht="15" thickBot="1" x14ac:dyDescent="0.4">
      <c r="A162" s="297" t="s">
        <v>38</v>
      </c>
      <c r="B162" s="298"/>
      <c r="C162" s="298"/>
      <c r="D162" s="298"/>
      <c r="E162" s="298"/>
      <c r="F162" s="299"/>
      <c r="G162" s="298"/>
      <c r="H162" s="298"/>
      <c r="I162" s="300"/>
      <c r="J162" s="300"/>
      <c r="K162" s="300"/>
      <c r="L162" s="300"/>
      <c r="M162" s="298"/>
      <c r="N162" s="301"/>
      <c r="O162" s="302"/>
      <c r="P162" s="301"/>
      <c r="Q162" s="303">
        <f>V159</f>
        <v>0</v>
      </c>
      <c r="R162" s="336"/>
      <c r="S162" s="302">
        <f>Q162/Q166</f>
        <v>0</v>
      </c>
      <c r="T162" s="572">
        <f>Q159/M159</f>
        <v>3523.9269126984123</v>
      </c>
      <c r="U162" s="668" t="s">
        <v>586</v>
      </c>
      <c r="Z162" s="241">
        <f>Z161/M159</f>
        <v>0.7142857142857143</v>
      </c>
      <c r="AA162" s="293">
        <f>AA161/M159</f>
        <v>9.5238095238095233E-2</v>
      </c>
    </row>
    <row r="163" spans="1:35" ht="15" thickBot="1" x14ac:dyDescent="0.4">
      <c r="A163" s="297" t="s">
        <v>587</v>
      </c>
      <c r="B163" s="298"/>
      <c r="C163" s="298"/>
      <c r="D163" s="298"/>
      <c r="E163" s="298"/>
      <c r="F163" s="299"/>
      <c r="G163" s="298"/>
      <c r="H163" s="298"/>
      <c r="I163" s="300"/>
      <c r="J163" s="300"/>
      <c r="K163" s="300"/>
      <c r="L163" s="300"/>
      <c r="M163" s="298"/>
      <c r="N163" s="301"/>
      <c r="O163" s="302"/>
      <c r="P163" s="301"/>
      <c r="Q163" s="303">
        <f>W159</f>
        <v>18216</v>
      </c>
      <c r="R163" s="336"/>
      <c r="S163" s="308">
        <f>Q163/Q166</f>
        <v>8.2051320673234063E-2</v>
      </c>
      <c r="V163" s="309"/>
      <c r="X163" s="145"/>
      <c r="Z163" s="2305" t="s">
        <v>588</v>
      </c>
      <c r="AA163" s="2305"/>
    </row>
    <row r="164" spans="1:35" x14ac:dyDescent="0.35">
      <c r="A164" s="297" t="s">
        <v>580</v>
      </c>
      <c r="B164" s="298"/>
      <c r="C164" s="298"/>
      <c r="D164" s="298"/>
      <c r="E164" s="298"/>
      <c r="F164" s="299"/>
      <c r="G164" s="298"/>
      <c r="H164" s="298"/>
      <c r="I164" s="300"/>
      <c r="J164" s="300"/>
      <c r="K164" s="300"/>
      <c r="L164" s="300"/>
      <c r="M164" s="298"/>
      <c r="N164" s="301"/>
      <c r="O164" s="302"/>
      <c r="P164" s="301"/>
      <c r="Q164" s="303">
        <f>Y159</f>
        <v>37000</v>
      </c>
      <c r="R164" s="336"/>
      <c r="S164" s="308">
        <f>Q164/Q166</f>
        <v>0.16666111467444336</v>
      </c>
      <c r="U164" s="309"/>
      <c r="V164" s="309"/>
    </row>
    <row r="165" spans="1:35" x14ac:dyDescent="0.35">
      <c r="A165" s="297" t="s">
        <v>579</v>
      </c>
      <c r="B165" s="298"/>
      <c r="C165" s="298"/>
      <c r="D165" s="298"/>
      <c r="E165" s="298"/>
      <c r="F165" s="299"/>
      <c r="G165" s="298"/>
      <c r="H165" s="298"/>
      <c r="I165" s="300"/>
      <c r="J165" s="300"/>
      <c r="K165" s="300"/>
      <c r="L165" s="300"/>
      <c r="M165" s="298"/>
      <c r="N165" s="301"/>
      <c r="O165" s="302"/>
      <c r="P165" s="301"/>
      <c r="Q165" s="303">
        <f>X159</f>
        <v>0</v>
      </c>
      <c r="R165" s="336"/>
      <c r="S165" s="308">
        <f>Q165/Q166</f>
        <v>0</v>
      </c>
    </row>
    <row r="166" spans="1:35" x14ac:dyDescent="0.35">
      <c r="A166" s="297"/>
      <c r="B166" s="298"/>
      <c r="C166" s="298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2"/>
      <c r="P166" s="301"/>
      <c r="Q166" s="310">
        <f>SUM(Q161:Q165)</f>
        <v>222007.39549999998</v>
      </c>
      <c r="R166" s="537"/>
      <c r="S166" s="308">
        <f>SUM(S161:S165)</f>
        <v>1</v>
      </c>
    </row>
    <row r="169" spans="1:35" x14ac:dyDescent="0.35">
      <c r="E169" s="1" t="s">
        <v>613</v>
      </c>
      <c r="F169" s="2" t="s">
        <v>693</v>
      </c>
    </row>
    <row r="170" spans="1:35" x14ac:dyDescent="0.35">
      <c r="E170" s="1" t="s">
        <v>524</v>
      </c>
      <c r="F170" s="2" t="s">
        <v>79</v>
      </c>
    </row>
    <row r="171" spans="1:35" ht="18.5" x14ac:dyDescent="0.45">
      <c r="A171" s="164"/>
      <c r="E171" s="1" t="s">
        <v>526</v>
      </c>
      <c r="F171" s="2" t="s">
        <v>694</v>
      </c>
    </row>
    <row r="172" spans="1:35" x14ac:dyDescent="0.35">
      <c r="E172" s="1" t="s">
        <v>528</v>
      </c>
      <c r="F172" s="2" t="s">
        <v>695</v>
      </c>
    </row>
    <row r="173" spans="1:35" ht="18.5" x14ac:dyDescent="0.45">
      <c r="A173" s="164"/>
    </row>
    <row r="174" spans="1:35" ht="18.5" x14ac:dyDescent="0.45">
      <c r="A174" s="164" t="s">
        <v>618</v>
      </c>
      <c r="S174" s="144"/>
    </row>
    <row r="176" spans="1:35" s="500" customFormat="1" ht="22" customHeight="1" thickBot="1" x14ac:dyDescent="0.4">
      <c r="A176" s="2389" t="s">
        <v>531</v>
      </c>
      <c r="B176" s="2390"/>
      <c r="C176" s="2390"/>
      <c r="D176" s="2390"/>
      <c r="E176" s="2390"/>
      <c r="F176" s="2390"/>
      <c r="G176" s="2390"/>
      <c r="H176" s="2390"/>
      <c r="I176" s="2390"/>
      <c r="J176" s="2390"/>
      <c r="K176" s="2390"/>
      <c r="L176" s="2390"/>
      <c r="M176" s="2390"/>
      <c r="N176" s="2390"/>
      <c r="O176" s="2390"/>
      <c r="P176" s="2390"/>
      <c r="Q176" s="2390"/>
      <c r="R176" s="2390"/>
      <c r="S176" s="2391"/>
      <c r="T176" s="2447" t="s">
        <v>635</v>
      </c>
      <c r="U176" s="2448"/>
      <c r="V176" s="2448"/>
      <c r="W176" s="2448"/>
      <c r="X176" s="2448"/>
      <c r="Y176" s="2448"/>
      <c r="Z176" s="2448"/>
      <c r="AA176" s="2448"/>
      <c r="AB176" s="2448"/>
      <c r="AC176" s="2448"/>
      <c r="AD176" s="2448"/>
      <c r="AE176" s="2448"/>
      <c r="AF176" s="2448"/>
      <c r="AG176" s="2448"/>
      <c r="AH176" s="2448"/>
      <c r="AI176" s="2449"/>
    </row>
    <row r="177" spans="1:35" ht="16" x14ac:dyDescent="0.4">
      <c r="A177" s="2363" t="s">
        <v>533</v>
      </c>
      <c r="B177" s="2365" t="s">
        <v>534</v>
      </c>
      <c r="C177" s="2365" t="s">
        <v>535</v>
      </c>
      <c r="D177" s="2365" t="s">
        <v>606</v>
      </c>
      <c r="E177" s="2365" t="s">
        <v>607</v>
      </c>
      <c r="F177" s="2379" t="s">
        <v>538</v>
      </c>
      <c r="G177" s="2365" t="s">
        <v>608</v>
      </c>
      <c r="H177" s="2365" t="s">
        <v>540</v>
      </c>
      <c r="I177" s="2381" t="s">
        <v>541</v>
      </c>
      <c r="J177" s="2382"/>
      <c r="K177" s="2382"/>
      <c r="L177" s="2383"/>
      <c r="M177" s="420" t="s">
        <v>542</v>
      </c>
      <c r="N177" s="421" t="s">
        <v>609</v>
      </c>
      <c r="O177" s="422" t="s">
        <v>544</v>
      </c>
      <c r="P177" s="421" t="s">
        <v>609</v>
      </c>
      <c r="Q177" s="421" t="s">
        <v>610</v>
      </c>
      <c r="R177" s="581" t="s">
        <v>636</v>
      </c>
      <c r="S177" s="2436" t="s">
        <v>546</v>
      </c>
      <c r="T177" s="582" t="s">
        <v>547</v>
      </c>
      <c r="U177" s="2438" t="s">
        <v>548</v>
      </c>
      <c r="V177" s="2439"/>
      <c r="W177" s="2439"/>
      <c r="X177" s="2439"/>
      <c r="Y177" s="2440"/>
      <c r="Z177" s="2427" t="s">
        <v>549</v>
      </c>
      <c r="AA177" s="2429"/>
      <c r="AB177" s="2427" t="s">
        <v>550</v>
      </c>
      <c r="AC177" s="2428"/>
      <c r="AD177" s="2428"/>
      <c r="AE177" s="2428"/>
      <c r="AF177" s="2428"/>
      <c r="AG177" s="2428"/>
      <c r="AH177" s="2428"/>
      <c r="AI177" s="2429"/>
    </row>
    <row r="178" spans="1:35" ht="16.5" thickBot="1" x14ac:dyDescent="0.45">
      <c r="A178" s="2424"/>
      <c r="B178" s="2425"/>
      <c r="C178" s="2425"/>
      <c r="D178" s="2425"/>
      <c r="E178" s="2425"/>
      <c r="F178" s="2426"/>
      <c r="G178" s="2425"/>
      <c r="H178" s="2425"/>
      <c r="I178" s="583" t="s">
        <v>551</v>
      </c>
      <c r="J178" s="583" t="s">
        <v>552</v>
      </c>
      <c r="K178" s="583" t="s">
        <v>553</v>
      </c>
      <c r="L178" s="583" t="s">
        <v>554</v>
      </c>
      <c r="M178" s="584" t="s">
        <v>555</v>
      </c>
      <c r="N178" s="585" t="s">
        <v>556</v>
      </c>
      <c r="O178" s="586" t="s">
        <v>557</v>
      </c>
      <c r="P178" s="585" t="s">
        <v>558</v>
      </c>
      <c r="Q178" s="585" t="s">
        <v>611</v>
      </c>
      <c r="R178" s="585"/>
      <c r="S178" s="2437"/>
      <c r="T178" s="587" t="s">
        <v>559</v>
      </c>
      <c r="U178" s="2441"/>
      <c r="V178" s="2442"/>
      <c r="W178" s="2442"/>
      <c r="X178" s="2442"/>
      <c r="Y178" s="2443"/>
      <c r="Z178" s="2430"/>
      <c r="AA178" s="2432"/>
      <c r="AB178" s="2430"/>
      <c r="AC178" s="2431"/>
      <c r="AD178" s="2431"/>
      <c r="AE178" s="2431"/>
      <c r="AF178" s="2431"/>
      <c r="AG178" s="2431"/>
      <c r="AH178" s="2431"/>
      <c r="AI178" s="2432"/>
    </row>
    <row r="179" spans="1:35" s="184" customFormat="1" ht="18.5" x14ac:dyDescent="0.45">
      <c r="A179" s="2433" t="s">
        <v>619</v>
      </c>
      <c r="B179" s="2434"/>
      <c r="C179" s="2434"/>
      <c r="D179" s="2434"/>
      <c r="E179" s="2434"/>
      <c r="F179" s="2434"/>
      <c r="G179" s="2434"/>
      <c r="H179" s="2434"/>
      <c r="I179" s="2434"/>
      <c r="J179" s="2434"/>
      <c r="K179" s="2434"/>
      <c r="L179" s="2434"/>
      <c r="M179" s="2434"/>
      <c r="N179" s="2434"/>
      <c r="O179" s="2434"/>
      <c r="P179" s="2434"/>
      <c r="Q179" s="2434"/>
      <c r="R179" s="2434"/>
      <c r="S179" s="2435"/>
      <c r="T179" s="606"/>
      <c r="U179" s="607" t="s">
        <v>561</v>
      </c>
      <c r="V179" s="608" t="s">
        <v>38</v>
      </c>
      <c r="W179" s="608" t="s">
        <v>562</v>
      </c>
      <c r="X179" s="608" t="s">
        <v>563</v>
      </c>
      <c r="Y179" s="609" t="s">
        <v>564</v>
      </c>
      <c r="Z179" s="610" t="s">
        <v>565</v>
      </c>
      <c r="AA179" s="608" t="s">
        <v>566</v>
      </c>
      <c r="AB179" s="610" t="s">
        <v>39</v>
      </c>
      <c r="AC179" s="608" t="s">
        <v>40</v>
      </c>
      <c r="AD179" s="608" t="s">
        <v>87</v>
      </c>
      <c r="AE179" s="608" t="s">
        <v>88</v>
      </c>
      <c r="AF179" s="608" t="s">
        <v>89</v>
      </c>
      <c r="AG179" s="608" t="s">
        <v>45</v>
      </c>
      <c r="AH179" s="608" t="s">
        <v>46</v>
      </c>
      <c r="AI179" s="609" t="s">
        <v>43</v>
      </c>
    </row>
    <row r="180" spans="1:35" x14ac:dyDescent="0.35">
      <c r="A180" s="200"/>
      <c r="B180" s="509"/>
      <c r="C180" s="509"/>
      <c r="D180" s="509"/>
      <c r="E180" s="509"/>
      <c r="F180" s="510"/>
      <c r="G180" s="509"/>
      <c r="H180" s="509"/>
      <c r="I180" s="512"/>
      <c r="J180" s="512"/>
      <c r="K180" s="512"/>
      <c r="L180" s="512"/>
      <c r="M180" s="509"/>
      <c r="N180" s="515"/>
      <c r="O180" s="516"/>
      <c r="P180" s="515"/>
      <c r="Q180" s="515"/>
      <c r="R180" s="515"/>
      <c r="S180" s="516"/>
      <c r="T180" s="212"/>
      <c r="Y180" s="332"/>
      <c r="AB180" s="326"/>
      <c r="AI180" s="198"/>
    </row>
    <row r="181" spans="1:35" x14ac:dyDescent="0.35">
      <c r="A181" s="203" t="s">
        <v>685</v>
      </c>
      <c r="B181" s="203" t="s">
        <v>52</v>
      </c>
      <c r="C181" s="203" t="s">
        <v>568</v>
      </c>
      <c r="D181" s="203" t="s">
        <v>53</v>
      </c>
      <c r="E181" s="203" t="s">
        <v>571</v>
      </c>
      <c r="F181" s="204" t="s">
        <v>696</v>
      </c>
      <c r="G181" s="203">
        <v>1</v>
      </c>
      <c r="H181" s="203" t="s">
        <v>90</v>
      </c>
      <c r="I181" s="2291">
        <v>1</v>
      </c>
      <c r="J181" s="2292"/>
      <c r="K181" s="2292"/>
      <c r="L181" s="2293"/>
      <c r="M181" s="209">
        <v>1</v>
      </c>
      <c r="N181" s="212">
        <v>7500</v>
      </c>
      <c r="O181" s="219">
        <v>0.1</v>
      </c>
      <c r="P181" s="212">
        <f t="shared" ref="P181:P189" si="32">N181*(1-O181)</f>
        <v>6750</v>
      </c>
      <c r="Q181" s="212">
        <f t="shared" ref="Q181:Q189" si="33">P181*M181*G181</f>
        <v>6750</v>
      </c>
      <c r="R181" s="252" t="e">
        <f>(Q181+#REF!)/E160*1000</f>
        <v>#REF!</v>
      </c>
      <c r="S181" s="224">
        <f t="shared" ref="S181:S189" si="34">Q181/$Q$195</f>
        <v>5.7837445075848454E-2</v>
      </c>
      <c r="T181" s="550">
        <f>Q181*3</f>
        <v>20250</v>
      </c>
      <c r="U181" s="440">
        <f t="shared" ref="U181:U185" si="35">T181</f>
        <v>20250</v>
      </c>
      <c r="Y181" s="332"/>
      <c r="Z181" s="440">
        <f>T181</f>
        <v>20250</v>
      </c>
      <c r="AA181" s="215"/>
      <c r="AB181" s="326"/>
      <c r="AC181" s="215">
        <f>T181</f>
        <v>20250</v>
      </c>
      <c r="AI181" s="198"/>
    </row>
    <row r="182" spans="1:35" x14ac:dyDescent="0.35">
      <c r="A182" s="203" t="s">
        <v>685</v>
      </c>
      <c r="B182" s="203" t="s">
        <v>52</v>
      </c>
      <c r="C182" s="203" t="s">
        <v>568</v>
      </c>
      <c r="D182" s="203" t="s">
        <v>54</v>
      </c>
      <c r="E182" s="203" t="s">
        <v>571</v>
      </c>
      <c r="F182" s="204" t="s">
        <v>570</v>
      </c>
      <c r="G182" s="203">
        <v>10</v>
      </c>
      <c r="H182" s="203" t="s">
        <v>51</v>
      </c>
      <c r="I182" s="2291">
        <v>10</v>
      </c>
      <c r="J182" s="2292"/>
      <c r="K182" s="225"/>
      <c r="L182" s="226"/>
      <c r="M182" s="209">
        <v>1</v>
      </c>
      <c r="N182" s="212">
        <v>2900</v>
      </c>
      <c r="O182" s="219">
        <v>0.1</v>
      </c>
      <c r="P182" s="212">
        <f t="shared" si="32"/>
        <v>2610</v>
      </c>
      <c r="Q182" s="212">
        <f t="shared" si="33"/>
        <v>26100</v>
      </c>
      <c r="R182" s="252" t="e">
        <f>(Q182+#REF!)/E160*1000</f>
        <v>#REF!</v>
      </c>
      <c r="S182" s="224">
        <f t="shared" si="34"/>
        <v>0.22363812095994737</v>
      </c>
      <c r="T182" s="550">
        <f t="shared" ref="T182:T189" si="36">Q182*3</f>
        <v>78300</v>
      </c>
      <c r="U182" s="440">
        <f t="shared" si="35"/>
        <v>78300</v>
      </c>
      <c r="W182" s="215"/>
      <c r="Y182" s="332"/>
      <c r="Z182" s="252">
        <f>T182</f>
        <v>78300</v>
      </c>
      <c r="AA182" s="215"/>
      <c r="AB182" s="326"/>
      <c r="AC182" s="215">
        <f>T182</f>
        <v>78300</v>
      </c>
      <c r="AI182" s="198"/>
    </row>
    <row r="183" spans="1:35" x14ac:dyDescent="0.35">
      <c r="A183" s="203" t="s">
        <v>685</v>
      </c>
      <c r="B183" s="203" t="s">
        <v>91</v>
      </c>
      <c r="C183" s="203" t="s">
        <v>568</v>
      </c>
      <c r="D183" s="203" t="s">
        <v>48</v>
      </c>
      <c r="E183" s="203" t="s">
        <v>569</v>
      </c>
      <c r="F183" s="204" t="s">
        <v>639</v>
      </c>
      <c r="G183" s="203">
        <v>1</v>
      </c>
      <c r="H183" s="203" t="s">
        <v>51</v>
      </c>
      <c r="I183" s="2282">
        <v>1</v>
      </c>
      <c r="J183" s="2283"/>
      <c r="K183" s="2283"/>
      <c r="L183" s="2284"/>
      <c r="M183" s="209">
        <v>1</v>
      </c>
      <c r="N183" s="212">
        <v>17576</v>
      </c>
      <c r="O183" s="219">
        <v>0.55000000000000004</v>
      </c>
      <c r="P183" s="212">
        <f t="shared" si="32"/>
        <v>7909.1999999999989</v>
      </c>
      <c r="Q183" s="212">
        <f t="shared" si="33"/>
        <v>7909.1999999999989</v>
      </c>
      <c r="R183" s="252"/>
      <c r="S183" s="213">
        <f t="shared" si="34"/>
        <v>6.7770062310207491E-2</v>
      </c>
      <c r="T183" s="550">
        <f t="shared" si="36"/>
        <v>23727.599999999999</v>
      </c>
      <c r="U183" s="440">
        <f t="shared" si="35"/>
        <v>23727.599999999999</v>
      </c>
      <c r="Y183" s="332"/>
      <c r="Z183" s="440"/>
      <c r="AA183" s="215">
        <f>T183</f>
        <v>23727.599999999999</v>
      </c>
      <c r="AB183" s="326"/>
      <c r="AD183" s="215">
        <f>T183</f>
        <v>23727.599999999999</v>
      </c>
      <c r="AI183" s="198"/>
    </row>
    <row r="184" spans="1:35" x14ac:dyDescent="0.35">
      <c r="A184" s="203" t="s">
        <v>685</v>
      </c>
      <c r="B184" s="203" t="s">
        <v>92</v>
      </c>
      <c r="C184" s="203" t="s">
        <v>568</v>
      </c>
      <c r="D184" s="203" t="s">
        <v>53</v>
      </c>
      <c r="E184" s="203" t="s">
        <v>571</v>
      </c>
      <c r="F184" s="204" t="s">
        <v>70</v>
      </c>
      <c r="G184" s="203">
        <v>1</v>
      </c>
      <c r="H184" s="203" t="s">
        <v>51</v>
      </c>
      <c r="I184" s="2306">
        <v>1</v>
      </c>
      <c r="J184" s="2307"/>
      <c r="K184" s="2307"/>
      <c r="L184" s="2308"/>
      <c r="M184" s="209">
        <v>1</v>
      </c>
      <c r="N184" s="212">
        <v>5500</v>
      </c>
      <c r="O184" s="219">
        <v>0.15</v>
      </c>
      <c r="P184" s="212">
        <f t="shared" si="32"/>
        <v>4675</v>
      </c>
      <c r="Q184" s="212">
        <f t="shared" si="33"/>
        <v>4675</v>
      </c>
      <c r="R184" s="252" t="e">
        <f>(Q184+#REF!+Q185)/E160*1000</f>
        <v>#REF!</v>
      </c>
      <c r="S184" s="224">
        <f t="shared" si="34"/>
        <v>4.0057786034013561E-2</v>
      </c>
      <c r="T184" s="550">
        <f t="shared" si="36"/>
        <v>14025</v>
      </c>
      <c r="U184" s="440">
        <f t="shared" si="35"/>
        <v>14025</v>
      </c>
      <c r="Y184" s="332"/>
      <c r="Z184" s="440">
        <f>T184</f>
        <v>14025</v>
      </c>
      <c r="AA184" s="215"/>
      <c r="AB184" s="326"/>
      <c r="AE184" s="215">
        <f>T184</f>
        <v>14025</v>
      </c>
      <c r="AI184" s="198"/>
    </row>
    <row r="185" spans="1:35" x14ac:dyDescent="0.35">
      <c r="A185" s="203" t="s">
        <v>685</v>
      </c>
      <c r="B185" s="203" t="s">
        <v>93</v>
      </c>
      <c r="C185" s="203" t="s">
        <v>568</v>
      </c>
      <c r="D185" s="203" t="s">
        <v>54</v>
      </c>
      <c r="E185" s="203" t="s">
        <v>575</v>
      </c>
      <c r="F185" s="204" t="s">
        <v>570</v>
      </c>
      <c r="G185" s="203">
        <v>10</v>
      </c>
      <c r="H185" s="203" t="s">
        <v>51</v>
      </c>
      <c r="I185" s="231"/>
      <c r="J185" s="206"/>
      <c r="K185" s="2292">
        <v>10</v>
      </c>
      <c r="L185" s="2293"/>
      <c r="M185" s="203">
        <v>1</v>
      </c>
      <c r="N185" s="212">
        <v>3222.65</v>
      </c>
      <c r="O185" s="219">
        <v>0.2</v>
      </c>
      <c r="P185" s="232">
        <f t="shared" si="32"/>
        <v>2578.1200000000003</v>
      </c>
      <c r="Q185" s="212">
        <f t="shared" si="33"/>
        <v>25781.200000000004</v>
      </c>
      <c r="R185" s="252"/>
      <c r="S185" s="224">
        <f t="shared" si="34"/>
        <v>0.22090647985029105</v>
      </c>
      <c r="T185" s="550">
        <f t="shared" si="36"/>
        <v>77343.600000000006</v>
      </c>
      <c r="U185" s="440">
        <f t="shared" si="35"/>
        <v>77343.600000000006</v>
      </c>
      <c r="Y185" s="332"/>
      <c r="Z185" s="440">
        <f>T185</f>
        <v>77343.600000000006</v>
      </c>
      <c r="AB185" s="326"/>
      <c r="AF185" s="215">
        <f>T185</f>
        <v>77343.600000000006</v>
      </c>
      <c r="AI185" s="198"/>
    </row>
    <row r="186" spans="1:35" x14ac:dyDescent="0.35">
      <c r="A186" s="203" t="s">
        <v>685</v>
      </c>
      <c r="B186" s="203" t="s">
        <v>58</v>
      </c>
      <c r="C186" s="203" t="s">
        <v>576</v>
      </c>
      <c r="D186" s="203" t="s">
        <v>59</v>
      </c>
      <c r="E186" s="203" t="s">
        <v>577</v>
      </c>
      <c r="F186" s="204"/>
      <c r="G186" s="203">
        <v>3</v>
      </c>
      <c r="H186" s="203" t="s">
        <v>60</v>
      </c>
      <c r="I186" s="330">
        <v>3</v>
      </c>
      <c r="J186" s="206"/>
      <c r="K186" s="331">
        <v>3</v>
      </c>
      <c r="L186" s="226"/>
      <c r="M186" s="203">
        <v>1</v>
      </c>
      <c r="N186" s="212">
        <f>265*8</f>
        <v>2120</v>
      </c>
      <c r="O186" s="219">
        <v>0.4</v>
      </c>
      <c r="P186" s="232">
        <f t="shared" si="32"/>
        <v>1272</v>
      </c>
      <c r="Q186" s="212">
        <f t="shared" si="33"/>
        <v>3816</v>
      </c>
      <c r="R186" s="252"/>
      <c r="S186" s="233">
        <f t="shared" si="34"/>
        <v>3.2697435616212994E-2</v>
      </c>
      <c r="T186" s="550">
        <f t="shared" si="36"/>
        <v>11448</v>
      </c>
      <c r="U186" s="252"/>
      <c r="W186" s="215">
        <f>T186</f>
        <v>11448</v>
      </c>
      <c r="Y186" s="332"/>
      <c r="Z186" s="252"/>
      <c r="AB186" s="326"/>
      <c r="AI186" s="217">
        <f>T186</f>
        <v>11448</v>
      </c>
    </row>
    <row r="187" spans="1:35" x14ac:dyDescent="0.35">
      <c r="A187" s="203" t="s">
        <v>685</v>
      </c>
      <c r="B187" s="203" t="s">
        <v>62</v>
      </c>
      <c r="C187" s="203" t="s">
        <v>688</v>
      </c>
      <c r="D187" s="203" t="s">
        <v>48</v>
      </c>
      <c r="E187" s="203" t="s">
        <v>569</v>
      </c>
      <c r="F187" s="204" t="s">
        <v>639</v>
      </c>
      <c r="G187" s="203">
        <v>1</v>
      </c>
      <c r="H187" s="203" t="s">
        <v>51</v>
      </c>
      <c r="I187" s="2306">
        <v>1</v>
      </c>
      <c r="J187" s="2307"/>
      <c r="K187" s="2307"/>
      <c r="L187" s="2308"/>
      <c r="M187" s="203">
        <v>1</v>
      </c>
      <c r="N187" s="520">
        <v>12150</v>
      </c>
      <c r="O187" s="211">
        <v>0.4</v>
      </c>
      <c r="P187" s="232">
        <f t="shared" si="32"/>
        <v>7290</v>
      </c>
      <c r="Q187" s="212">
        <f t="shared" si="33"/>
        <v>7290</v>
      </c>
      <c r="R187" s="653"/>
      <c r="S187" s="213">
        <f t="shared" si="34"/>
        <v>6.2464440681916332E-2</v>
      </c>
      <c r="T187" s="550">
        <f t="shared" si="36"/>
        <v>21870</v>
      </c>
      <c r="U187" s="252">
        <f t="shared" ref="U187:U189" si="37">T187</f>
        <v>21870</v>
      </c>
      <c r="Y187" s="332"/>
      <c r="Z187" s="653"/>
      <c r="AA187" s="215">
        <f>T187</f>
        <v>21870</v>
      </c>
      <c r="AB187" s="326"/>
      <c r="AG187" s="215">
        <f>T187</f>
        <v>21870</v>
      </c>
      <c r="AI187" s="198"/>
    </row>
    <row r="188" spans="1:35" x14ac:dyDescent="0.35">
      <c r="A188" s="203" t="s">
        <v>685</v>
      </c>
      <c r="B188" s="203" t="s">
        <v>62</v>
      </c>
      <c r="C188" s="203" t="s">
        <v>688</v>
      </c>
      <c r="D188" s="203" t="s">
        <v>53</v>
      </c>
      <c r="E188" s="203" t="s">
        <v>571</v>
      </c>
      <c r="F188" s="204" t="s">
        <v>70</v>
      </c>
      <c r="G188" s="203">
        <v>1</v>
      </c>
      <c r="H188" s="203" t="s">
        <v>51</v>
      </c>
      <c r="I188" s="2306">
        <v>1</v>
      </c>
      <c r="J188" s="2307"/>
      <c r="K188" s="2307"/>
      <c r="L188" s="2308"/>
      <c r="M188" s="203">
        <v>1</v>
      </c>
      <c r="N188" s="520">
        <v>15000</v>
      </c>
      <c r="O188" s="211">
        <v>0.49</v>
      </c>
      <c r="P188" s="232">
        <f t="shared" si="32"/>
        <v>7650</v>
      </c>
      <c r="Q188" s="212">
        <f t="shared" si="33"/>
        <v>7650</v>
      </c>
      <c r="R188" s="653"/>
      <c r="S188" s="224">
        <f t="shared" si="34"/>
        <v>6.5549104419294915E-2</v>
      </c>
      <c r="T188" s="550">
        <f t="shared" si="36"/>
        <v>22950</v>
      </c>
      <c r="U188" s="252">
        <f t="shared" si="37"/>
        <v>22950</v>
      </c>
      <c r="Y188" s="332"/>
      <c r="Z188" s="653">
        <f>T188</f>
        <v>22950</v>
      </c>
      <c r="AB188" s="326"/>
      <c r="AG188" s="215">
        <f>T188</f>
        <v>22950</v>
      </c>
      <c r="AI188" s="198"/>
    </row>
    <row r="189" spans="1:35" x14ac:dyDescent="0.35">
      <c r="A189" s="203" t="s">
        <v>685</v>
      </c>
      <c r="B189" s="203" t="s">
        <v>94</v>
      </c>
      <c r="C189" s="203" t="s">
        <v>688</v>
      </c>
      <c r="D189" s="203" t="s">
        <v>48</v>
      </c>
      <c r="E189" s="203" t="s">
        <v>569</v>
      </c>
      <c r="F189" s="204" t="s">
        <v>639</v>
      </c>
      <c r="G189" s="203">
        <v>1</v>
      </c>
      <c r="H189" s="203" t="s">
        <v>51</v>
      </c>
      <c r="I189" s="2306">
        <v>1</v>
      </c>
      <c r="J189" s="2307"/>
      <c r="K189" s="2307"/>
      <c r="L189" s="2308"/>
      <c r="M189" s="203">
        <v>1</v>
      </c>
      <c r="N189" s="520">
        <v>8980</v>
      </c>
      <c r="O189" s="211">
        <v>0.25</v>
      </c>
      <c r="P189" s="523">
        <f t="shared" si="32"/>
        <v>6735</v>
      </c>
      <c r="Q189" s="520">
        <f t="shared" si="33"/>
        <v>6735</v>
      </c>
      <c r="R189" s="653"/>
      <c r="S189" s="213">
        <f t="shared" si="34"/>
        <v>5.770891742012435E-2</v>
      </c>
      <c r="T189" s="550">
        <f t="shared" si="36"/>
        <v>20205</v>
      </c>
      <c r="U189" s="653">
        <f t="shared" si="37"/>
        <v>20205</v>
      </c>
      <c r="Y189" s="332"/>
      <c r="Z189" s="653"/>
      <c r="AA189" s="215">
        <f>T189</f>
        <v>20205</v>
      </c>
      <c r="AB189" s="326"/>
      <c r="AH189" s="215">
        <f>T189</f>
        <v>20205</v>
      </c>
      <c r="AI189" s="198"/>
    </row>
    <row r="190" spans="1:35" x14ac:dyDescent="0.35">
      <c r="A190" s="203"/>
      <c r="B190" s="203"/>
      <c r="C190" s="203"/>
      <c r="D190" s="203"/>
      <c r="E190" s="203"/>
      <c r="F190" s="204"/>
      <c r="G190" s="203"/>
      <c r="H190" s="203"/>
      <c r="I190" s="1"/>
      <c r="K190" s="1"/>
      <c r="L190" s="332"/>
      <c r="M190" s="203"/>
      <c r="N190" s="520"/>
      <c r="O190" s="211"/>
      <c r="P190" s="523"/>
      <c r="Q190" s="520"/>
      <c r="R190" s="653"/>
      <c r="S190" s="656"/>
      <c r="T190" s="210"/>
      <c r="U190" s="653"/>
      <c r="Y190" s="332"/>
      <c r="Z190" s="653"/>
      <c r="AB190" s="326"/>
      <c r="AI190" s="198"/>
    </row>
    <row r="191" spans="1:35" x14ac:dyDescent="0.35">
      <c r="A191" s="218"/>
      <c r="B191" s="203"/>
      <c r="C191" s="236"/>
      <c r="D191" s="236"/>
      <c r="E191" s="236"/>
      <c r="F191" s="237"/>
      <c r="G191" s="236"/>
      <c r="H191" s="236"/>
      <c r="I191" s="291"/>
      <c r="J191" s="291"/>
      <c r="K191" s="291"/>
      <c r="L191" s="333"/>
      <c r="M191" s="236"/>
      <c r="N191" s="240"/>
      <c r="O191" s="241"/>
      <c r="P191" s="334"/>
      <c r="Q191" s="240"/>
      <c r="R191" s="252"/>
      <c r="S191" s="439"/>
      <c r="T191" s="550"/>
      <c r="U191" s="234"/>
      <c r="Y191" s="332"/>
      <c r="Z191" s="234"/>
      <c r="AB191" s="326"/>
      <c r="AI191" s="198"/>
    </row>
    <row r="192" spans="1:35" x14ac:dyDescent="0.35">
      <c r="A192" s="154" t="s">
        <v>685</v>
      </c>
      <c r="B192" s="154" t="s">
        <v>579</v>
      </c>
      <c r="C192" s="238"/>
      <c r="D192" s="239"/>
      <c r="E192" s="239"/>
      <c r="F192" s="290"/>
      <c r="G192" s="239"/>
      <c r="H192" s="239"/>
      <c r="I192" s="2333"/>
      <c r="J192" s="2333"/>
      <c r="K192" s="2333"/>
      <c r="L192" s="2333"/>
      <c r="M192" s="239"/>
      <c r="N192" s="292"/>
      <c r="O192" s="242"/>
      <c r="P192" s="232"/>
      <c r="Q192" s="212">
        <f>P192*M192*G192</f>
        <v>0</v>
      </c>
      <c r="R192" s="336"/>
      <c r="S192" s="308">
        <f>Q192/Q195</f>
        <v>0</v>
      </c>
      <c r="T192" s="550">
        <f>Q192</f>
        <v>0</v>
      </c>
      <c r="U192" s="234"/>
      <c r="X192" s="215">
        <f>T192</f>
        <v>0</v>
      </c>
      <c r="Y192" s="332"/>
      <c r="Z192" s="234"/>
      <c r="AA192" s="215">
        <f>X192</f>
        <v>0</v>
      </c>
      <c r="AB192" s="326"/>
      <c r="AI192" s="198"/>
    </row>
    <row r="193" spans="1:35" x14ac:dyDescent="0.35">
      <c r="A193" s="154" t="s">
        <v>685</v>
      </c>
      <c r="B193" s="154" t="s">
        <v>580</v>
      </c>
      <c r="C193" s="335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36"/>
      <c r="Q193" s="303">
        <v>20000</v>
      </c>
      <c r="R193" s="527"/>
      <c r="S193" s="337">
        <f>Q193/Q195</f>
        <v>0.17137020763214358</v>
      </c>
      <c r="T193" s="550">
        <f>Q193*3</f>
        <v>60000</v>
      </c>
      <c r="U193" s="234"/>
      <c r="Y193" s="441">
        <f>T193</f>
        <v>60000</v>
      </c>
      <c r="Z193" s="234"/>
      <c r="AB193" s="326"/>
      <c r="AI193" s="198"/>
    </row>
    <row r="194" spans="1:35" ht="15" thickBot="1" x14ac:dyDescent="0.4">
      <c r="I194" s="161">
        <f>I195/M195</f>
        <v>0.59375</v>
      </c>
      <c r="J194" s="161"/>
      <c r="K194" s="161">
        <f>K195/M195</f>
        <v>0.40625</v>
      </c>
      <c r="T194" s="212"/>
      <c r="U194" s="234"/>
      <c r="Y194" s="332"/>
      <c r="Z194" s="234"/>
      <c r="AB194" s="326"/>
      <c r="AI194" s="198"/>
    </row>
    <row r="195" spans="1:35" x14ac:dyDescent="0.35">
      <c r="A195" s="442" t="s">
        <v>582</v>
      </c>
      <c r="B195" s="419"/>
      <c r="C195" s="419"/>
      <c r="D195" s="419"/>
      <c r="E195" s="419"/>
      <c r="F195" s="443"/>
      <c r="G195" s="419"/>
      <c r="H195" s="419"/>
      <c r="I195" s="419">
        <f>I189+I188+I187+I186+I184+I183+I182+I181</f>
        <v>19</v>
      </c>
      <c r="J195" s="419"/>
      <c r="K195" s="419">
        <f>K186+K185</f>
        <v>13</v>
      </c>
      <c r="L195" s="419"/>
      <c r="M195" s="419">
        <f>SUM(I195:L195)</f>
        <v>32</v>
      </c>
      <c r="N195" s="444"/>
      <c r="O195" s="445"/>
      <c r="P195" s="444"/>
      <c r="Q195" s="446">
        <f>SUM(Q181:Q194)</f>
        <v>116706.4</v>
      </c>
      <c r="R195" s="446"/>
      <c r="S195" s="447">
        <f>SUM(S181:S193)</f>
        <v>1</v>
      </c>
      <c r="T195" s="588">
        <f>SUM(T181:T194)</f>
        <v>350119.2</v>
      </c>
      <c r="U195" s="589">
        <f t="shared" ref="U195:AA195" si="38">SUM(U181:U193)</f>
        <v>278671.2</v>
      </c>
      <c r="V195" s="450">
        <f t="shared" si="38"/>
        <v>0</v>
      </c>
      <c r="W195" s="450">
        <f t="shared" si="38"/>
        <v>11448</v>
      </c>
      <c r="X195" s="450">
        <f t="shared" si="38"/>
        <v>0</v>
      </c>
      <c r="Y195" s="450">
        <f t="shared" si="38"/>
        <v>60000</v>
      </c>
      <c r="Z195" s="590">
        <f t="shared" si="38"/>
        <v>212868.6</v>
      </c>
      <c r="AA195" s="450">
        <f t="shared" si="38"/>
        <v>65802.600000000006</v>
      </c>
      <c r="AB195" s="669"/>
      <c r="AC195" s="592">
        <f>SUM(AC181:AC194)</f>
        <v>98550</v>
      </c>
      <c r="AD195" s="592">
        <f t="shared" ref="AD195:AI195" si="39">SUM(AD181:AD194)</f>
        <v>23727.599999999999</v>
      </c>
      <c r="AE195" s="592">
        <f t="shared" si="39"/>
        <v>14025</v>
      </c>
      <c r="AF195" s="592">
        <f t="shared" si="39"/>
        <v>77343.600000000006</v>
      </c>
      <c r="AG195" s="592">
        <f t="shared" si="39"/>
        <v>44820</v>
      </c>
      <c r="AH195" s="592">
        <f t="shared" si="39"/>
        <v>20205</v>
      </c>
      <c r="AI195" s="670">
        <f t="shared" si="39"/>
        <v>11448</v>
      </c>
    </row>
    <row r="196" spans="1:35" ht="15" thickBot="1" x14ac:dyDescent="0.4">
      <c r="A196" s="456" t="s">
        <v>583</v>
      </c>
      <c r="B196" s="457"/>
      <c r="C196" s="457"/>
      <c r="D196" s="457"/>
      <c r="E196" s="457"/>
      <c r="F196" s="458"/>
      <c r="G196" s="457"/>
      <c r="H196" s="457"/>
      <c r="I196" s="457">
        <f>I189+I188+I187+I186+I184+I183+I182+I181</f>
        <v>19</v>
      </c>
      <c r="J196" s="457">
        <f>I189+I188+I187+I184+I183+I182+I181</f>
        <v>16</v>
      </c>
      <c r="K196" s="457">
        <f>I189+I188+I187+K186+K185+I184+I183+I181</f>
        <v>19</v>
      </c>
      <c r="L196" s="457"/>
      <c r="M196" s="457">
        <f>SUM(I196:L196)</f>
        <v>54</v>
      </c>
      <c r="N196" s="459"/>
      <c r="O196" s="460"/>
      <c r="P196" s="459"/>
      <c r="Q196" s="459"/>
      <c r="R196" s="459"/>
      <c r="S196" s="461"/>
      <c r="T196" s="593"/>
      <c r="U196" s="671">
        <f>U195/T195</f>
        <v>0.79593235675164342</v>
      </c>
      <c r="V196" s="464">
        <f>V195/T195</f>
        <v>0</v>
      </c>
      <c r="W196" s="464">
        <f>W195/T195</f>
        <v>3.2697435616212994E-2</v>
      </c>
      <c r="X196" s="464">
        <f>X195/T195</f>
        <v>0</v>
      </c>
      <c r="Y196" s="464">
        <f>Y195/T195</f>
        <v>0.17137020763214356</v>
      </c>
      <c r="Z196" s="586">
        <f>Z195/T195</f>
        <v>0.60798893633939521</v>
      </c>
      <c r="AA196" s="464">
        <f>AA195/T195</f>
        <v>0.18794342041224818</v>
      </c>
      <c r="AB196" s="646"/>
      <c r="AC196" s="597"/>
      <c r="AD196" s="597"/>
      <c r="AE196" s="597"/>
      <c r="AF196" s="597"/>
      <c r="AG196" s="597"/>
      <c r="AH196" s="597"/>
      <c r="AI196" s="470"/>
    </row>
    <row r="197" spans="1:35" ht="15" thickBot="1" x14ac:dyDescent="0.4">
      <c r="A197" s="289" t="s">
        <v>584</v>
      </c>
      <c r="B197" s="239"/>
      <c r="C197" s="239"/>
      <c r="D197" s="239"/>
      <c r="E197" s="239"/>
      <c r="F197" s="290"/>
      <c r="G197" s="239"/>
      <c r="H197" s="239"/>
      <c r="I197" s="2237">
        <f>I196/M196</f>
        <v>0.35185185185185186</v>
      </c>
      <c r="J197" s="2237">
        <f>J196/M196</f>
        <v>0.29629629629629628</v>
      </c>
      <c r="K197" s="2237">
        <f>K196/M196</f>
        <v>0.35185185185185186</v>
      </c>
      <c r="L197" s="291"/>
      <c r="M197" s="239"/>
      <c r="N197" s="292"/>
      <c r="O197" s="242"/>
      <c r="P197" s="292"/>
      <c r="Q197" s="240">
        <f>U195/5</f>
        <v>55734.240000000005</v>
      </c>
      <c r="R197" s="334"/>
      <c r="S197" s="293">
        <f>Q197/Q202</f>
        <v>0.79593235675164353</v>
      </c>
      <c r="Y197" s="294">
        <f>SUM(U181:Y194)</f>
        <v>350119.2</v>
      </c>
      <c r="Z197" s="403">
        <f>I181+I182+I184+K185+I188</f>
        <v>23</v>
      </c>
      <c r="AA197" s="404">
        <f>I183+I187+I189</f>
        <v>3</v>
      </c>
    </row>
    <row r="198" spans="1:35" ht="15" thickBot="1" x14ac:dyDescent="0.4">
      <c r="A198" s="297" t="s">
        <v>38</v>
      </c>
      <c r="B198" s="298"/>
      <c r="C198" s="298"/>
      <c r="D198" s="298"/>
      <c r="E198" s="298"/>
      <c r="F198" s="299"/>
      <c r="G198" s="298"/>
      <c r="H198" s="298"/>
      <c r="I198" s="300"/>
      <c r="J198" s="300"/>
      <c r="K198" s="300"/>
      <c r="L198" s="300"/>
      <c r="M198" s="298"/>
      <c r="N198" s="301"/>
      <c r="O198" s="302"/>
      <c r="P198" s="301"/>
      <c r="Q198" s="303">
        <f>V195</f>
        <v>0</v>
      </c>
      <c r="R198" s="336"/>
      <c r="S198" s="302">
        <f>Q198/Q202</f>
        <v>0</v>
      </c>
      <c r="T198" s="598">
        <f>Q195/M195</f>
        <v>3647.0749999999998</v>
      </c>
      <c r="U198" s="672" t="s">
        <v>586</v>
      </c>
      <c r="Z198" s="241">
        <f>Z197/M195</f>
        <v>0.71875</v>
      </c>
      <c r="AA198" s="293">
        <f>AA197/M195</f>
        <v>9.375E-2</v>
      </c>
    </row>
    <row r="199" spans="1:35" ht="15" thickBot="1" x14ac:dyDescent="0.4">
      <c r="A199" s="297" t="s">
        <v>587</v>
      </c>
      <c r="B199" s="298"/>
      <c r="C199" s="298"/>
      <c r="D199" s="298"/>
      <c r="E199" s="298"/>
      <c r="F199" s="299"/>
      <c r="G199" s="298"/>
      <c r="H199" s="298"/>
      <c r="I199" s="300"/>
      <c r="J199" s="300"/>
      <c r="K199" s="300"/>
      <c r="L199" s="300"/>
      <c r="M199" s="298"/>
      <c r="N199" s="301"/>
      <c r="O199" s="302"/>
      <c r="P199" s="301"/>
      <c r="Q199" s="303">
        <f>W195/5</f>
        <v>2289.6</v>
      </c>
      <c r="R199" s="336"/>
      <c r="S199" s="308">
        <f>Q199/Q202</f>
        <v>3.2697435616212994E-2</v>
      </c>
      <c r="V199" s="309"/>
      <c r="X199" s="145"/>
      <c r="Z199" s="2305" t="s">
        <v>588</v>
      </c>
      <c r="AA199" s="2305"/>
    </row>
    <row r="200" spans="1:35" x14ac:dyDescent="0.35">
      <c r="A200" s="297" t="s">
        <v>580</v>
      </c>
      <c r="B200" s="298"/>
      <c r="C200" s="298"/>
      <c r="D200" s="298"/>
      <c r="E200" s="298"/>
      <c r="F200" s="299"/>
      <c r="G200" s="298"/>
      <c r="H200" s="298"/>
      <c r="I200" s="300"/>
      <c r="J200" s="300"/>
      <c r="K200" s="300"/>
      <c r="L200" s="300"/>
      <c r="M200" s="298"/>
      <c r="N200" s="301"/>
      <c r="O200" s="302"/>
      <c r="P200" s="301"/>
      <c r="Q200" s="303">
        <f>Y195/5</f>
        <v>12000</v>
      </c>
      <c r="R200" s="336"/>
      <c r="S200" s="308">
        <f>Q200/Q202</f>
        <v>0.17137020763214358</v>
      </c>
      <c r="U200" s="309"/>
      <c r="V200" s="309"/>
    </row>
    <row r="201" spans="1:35" x14ac:dyDescent="0.35">
      <c r="A201" s="297" t="s">
        <v>579</v>
      </c>
      <c r="B201" s="298"/>
      <c r="C201" s="298"/>
      <c r="D201" s="298"/>
      <c r="E201" s="298"/>
      <c r="F201" s="299"/>
      <c r="G201" s="298"/>
      <c r="H201" s="298"/>
      <c r="I201" s="300"/>
      <c r="J201" s="300"/>
      <c r="K201" s="300"/>
      <c r="L201" s="300"/>
      <c r="M201" s="298"/>
      <c r="N201" s="301"/>
      <c r="O201" s="302"/>
      <c r="P201" s="301"/>
      <c r="Q201" s="303">
        <f>X195</f>
        <v>0</v>
      </c>
      <c r="R201" s="336"/>
      <c r="S201" s="308">
        <f>Q201/Q202</f>
        <v>0</v>
      </c>
    </row>
    <row r="202" spans="1:35" ht="15" thickBot="1" x14ac:dyDescent="0.4">
      <c r="A202" s="297"/>
      <c r="B202" s="298"/>
      <c r="C202" s="298"/>
      <c r="D202" s="298"/>
      <c r="E202" s="298"/>
      <c r="F202" s="299"/>
      <c r="G202" s="298"/>
      <c r="H202" s="298"/>
      <c r="I202" s="300"/>
      <c r="J202" s="300"/>
      <c r="K202" s="300"/>
      <c r="L202" s="300"/>
      <c r="M202" s="298"/>
      <c r="N202" s="301"/>
      <c r="O202" s="302"/>
      <c r="P202" s="301"/>
      <c r="Q202" s="310">
        <f>SUM(Q197:Q201)</f>
        <v>70023.839999999997</v>
      </c>
      <c r="R202" s="537"/>
      <c r="S202" s="308">
        <f>SUM(S197:S201)</f>
        <v>1</v>
      </c>
    </row>
    <row r="203" spans="1:35" ht="18.5" x14ac:dyDescent="0.45">
      <c r="Q203" s="162"/>
      <c r="R203" s="162"/>
      <c r="S203" s="673"/>
      <c r="AA203" s="349">
        <f>SUM(AB204:AI204)</f>
        <v>1949017.8840000001</v>
      </c>
      <c r="AB203" s="610" t="s">
        <v>39</v>
      </c>
      <c r="AC203" s="608" t="s">
        <v>40</v>
      </c>
      <c r="AD203" s="608" t="s">
        <v>87</v>
      </c>
      <c r="AE203" s="608" t="s">
        <v>88</v>
      </c>
      <c r="AF203" s="608" t="s">
        <v>89</v>
      </c>
      <c r="AG203" s="608" t="s">
        <v>45</v>
      </c>
      <c r="AH203" s="608" t="s">
        <v>46</v>
      </c>
      <c r="AI203" s="609" t="s">
        <v>43</v>
      </c>
    </row>
    <row r="204" spans="1:35" s="183" customFormat="1" ht="18.5" x14ac:dyDescent="0.45">
      <c r="A204" s="476" t="s">
        <v>620</v>
      </c>
      <c r="B204" s="477"/>
      <c r="C204" s="477"/>
      <c r="D204" s="478"/>
      <c r="E204" s="478"/>
      <c r="F204" s="479"/>
      <c r="G204" s="478"/>
      <c r="H204" s="478"/>
      <c r="I204" s="480"/>
      <c r="J204" s="480"/>
      <c r="K204" s="480"/>
      <c r="L204" s="480"/>
      <c r="M204" s="477"/>
      <c r="N204" s="481"/>
      <c r="O204" s="482"/>
      <c r="P204" s="481"/>
      <c r="Q204" s="481"/>
      <c r="R204" s="482"/>
      <c r="S204" s="483"/>
      <c r="T204" s="481">
        <f>T195+T159+T125+T85+T51</f>
        <v>2323336.284</v>
      </c>
      <c r="AA204" s="183" t="s">
        <v>652</v>
      </c>
      <c r="AB204" s="481">
        <f>AB195+AB159+AB125+AB85+AB51</f>
        <v>126763.16399999998</v>
      </c>
      <c r="AC204" s="481">
        <f t="shared" ref="AC204:AI204" si="40">AC195+AC159+AC125+AC85+AC51</f>
        <v>467010</v>
      </c>
      <c r="AD204" s="481">
        <f t="shared" si="40"/>
        <v>175582.8</v>
      </c>
      <c r="AE204" s="481">
        <f t="shared" si="40"/>
        <v>51425</v>
      </c>
      <c r="AF204" s="481">
        <f t="shared" si="40"/>
        <v>427967.92000000004</v>
      </c>
      <c r="AG204" s="481">
        <f t="shared" si="40"/>
        <v>365490</v>
      </c>
      <c r="AH204" s="481">
        <f t="shared" si="40"/>
        <v>313155</v>
      </c>
      <c r="AI204" s="481">
        <f t="shared" si="40"/>
        <v>21624</v>
      </c>
    </row>
    <row r="205" spans="1:35" ht="17.5" customHeight="1" x14ac:dyDescent="0.35">
      <c r="S205" s="3" t="s">
        <v>622</v>
      </c>
      <c r="T205" s="166">
        <f>D19-T204</f>
        <v>-103877.53399999999</v>
      </c>
      <c r="U205" s="157"/>
    </row>
    <row r="206" spans="1:35" x14ac:dyDescent="0.35">
      <c r="D206" s="350"/>
      <c r="E206" s="350"/>
      <c r="G206" s="350"/>
      <c r="H206" s="350"/>
    </row>
    <row r="207" spans="1:35" x14ac:dyDescent="0.35">
      <c r="D207" s="350"/>
      <c r="E207" s="350"/>
      <c r="G207" s="350"/>
      <c r="H207" s="350"/>
    </row>
    <row r="208" spans="1:35" x14ac:dyDescent="0.35">
      <c r="D208" s="350"/>
      <c r="E208" s="350"/>
      <c r="G208" s="350"/>
      <c r="H208" s="350"/>
    </row>
    <row r="209" spans="4:4" x14ac:dyDescent="0.35">
      <c r="D209" s="350"/>
    </row>
  </sheetData>
  <mergeCells count="156">
    <mergeCell ref="Z199:AA199"/>
    <mergeCell ref="I184:L184"/>
    <mergeCell ref="K185:L185"/>
    <mergeCell ref="I187:L187"/>
    <mergeCell ref="I188:L188"/>
    <mergeCell ref="I189:L189"/>
    <mergeCell ref="I192:L192"/>
    <mergeCell ref="Z177:AA178"/>
    <mergeCell ref="AB177:AI178"/>
    <mergeCell ref="A179:S179"/>
    <mergeCell ref="I181:L181"/>
    <mergeCell ref="I182:J182"/>
    <mergeCell ref="I183:L183"/>
    <mergeCell ref="F177:F178"/>
    <mergeCell ref="G177:G178"/>
    <mergeCell ref="H177:H178"/>
    <mergeCell ref="I177:L177"/>
    <mergeCell ref="S177:S178"/>
    <mergeCell ref="U177:Y178"/>
    <mergeCell ref="I153:L153"/>
    <mergeCell ref="I156:L156"/>
    <mergeCell ref="Z163:AA163"/>
    <mergeCell ref="A176:S176"/>
    <mergeCell ref="T176:AI176"/>
    <mergeCell ref="A177:A178"/>
    <mergeCell ref="B177:B178"/>
    <mergeCell ref="C177:C178"/>
    <mergeCell ref="D177:D178"/>
    <mergeCell ref="E177:E178"/>
    <mergeCell ref="I146:L146"/>
    <mergeCell ref="K147:L147"/>
    <mergeCell ref="I149:L149"/>
    <mergeCell ref="I150:L150"/>
    <mergeCell ref="I151:L151"/>
    <mergeCell ref="I152:L152"/>
    <mergeCell ref="A139:S139"/>
    <mergeCell ref="I141:L141"/>
    <mergeCell ref="I142:L142"/>
    <mergeCell ref="I143:L143"/>
    <mergeCell ref="I144:J144"/>
    <mergeCell ref="I145:L145"/>
    <mergeCell ref="H137:H138"/>
    <mergeCell ref="I137:L137"/>
    <mergeCell ref="S137:S138"/>
    <mergeCell ref="U137:Y138"/>
    <mergeCell ref="Z137:AA138"/>
    <mergeCell ref="AB137:AI138"/>
    <mergeCell ref="Z129:AA129"/>
    <mergeCell ref="A136:S136"/>
    <mergeCell ref="T136:AI136"/>
    <mergeCell ref="A137:A138"/>
    <mergeCell ref="B137:B138"/>
    <mergeCell ref="C137:C138"/>
    <mergeCell ref="D137:D138"/>
    <mergeCell ref="E137:E138"/>
    <mergeCell ref="F137:F138"/>
    <mergeCell ref="G137:G138"/>
    <mergeCell ref="K114:L114"/>
    <mergeCell ref="I115:L115"/>
    <mergeCell ref="I116:L116"/>
    <mergeCell ref="I117:L117"/>
    <mergeCell ref="I118:L118"/>
    <mergeCell ref="I122:L122"/>
    <mergeCell ref="I108:L108"/>
    <mergeCell ref="I109:L109"/>
    <mergeCell ref="I110:L110"/>
    <mergeCell ref="I111:J111"/>
    <mergeCell ref="I112:L112"/>
    <mergeCell ref="I113:L113"/>
    <mergeCell ref="I104:L104"/>
    <mergeCell ref="S104:S105"/>
    <mergeCell ref="U104:Y105"/>
    <mergeCell ref="Z104:AA105"/>
    <mergeCell ref="AB104:AI105"/>
    <mergeCell ref="A106:S106"/>
    <mergeCell ref="A103:S103"/>
    <mergeCell ref="T103:AI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G97:H97"/>
    <mergeCell ref="I97:J97"/>
    <mergeCell ref="G98:H98"/>
    <mergeCell ref="I98:J98"/>
    <mergeCell ref="G99:H99"/>
    <mergeCell ref="I99:J99"/>
    <mergeCell ref="I77:L77"/>
    <mergeCell ref="I78:L78"/>
    <mergeCell ref="I79:L79"/>
    <mergeCell ref="I82:L82"/>
    <mergeCell ref="Z89:AA89"/>
    <mergeCell ref="G96:H96"/>
    <mergeCell ref="I96:J96"/>
    <mergeCell ref="I70:J70"/>
    <mergeCell ref="I71:L71"/>
    <mergeCell ref="I72:L72"/>
    <mergeCell ref="K73:L73"/>
    <mergeCell ref="I75:L75"/>
    <mergeCell ref="I76:L76"/>
    <mergeCell ref="A65:S65"/>
    <mergeCell ref="I67:L67"/>
    <mergeCell ref="I68:L68"/>
    <mergeCell ref="I69:L69"/>
    <mergeCell ref="F63:F64"/>
    <mergeCell ref="G63:G64"/>
    <mergeCell ref="H63:H64"/>
    <mergeCell ref="I63:L63"/>
    <mergeCell ref="S63:S64"/>
    <mergeCell ref="I44:L44"/>
    <mergeCell ref="I48:L48"/>
    <mergeCell ref="Z55:AA55"/>
    <mergeCell ref="A62:S62"/>
    <mergeCell ref="T62:AI62"/>
    <mergeCell ref="A63:A64"/>
    <mergeCell ref="B63:B64"/>
    <mergeCell ref="C63:C64"/>
    <mergeCell ref="D63:D64"/>
    <mergeCell ref="E63:E64"/>
    <mergeCell ref="Z63:AA64"/>
    <mergeCell ref="AB63:AI64"/>
    <mergeCell ref="U63:Y64"/>
    <mergeCell ref="I41:L41"/>
    <mergeCell ref="I42:L42"/>
    <mergeCell ref="I43:L43"/>
    <mergeCell ref="AB30:AI31"/>
    <mergeCell ref="A32:S32"/>
    <mergeCell ref="I34:L34"/>
    <mergeCell ref="I35:L35"/>
    <mergeCell ref="I36:L36"/>
    <mergeCell ref="I37:J37"/>
    <mergeCell ref="G30:G31"/>
    <mergeCell ref="H30:H31"/>
    <mergeCell ref="I30:L30"/>
    <mergeCell ref="S30:S31"/>
    <mergeCell ref="U30:Y31"/>
    <mergeCell ref="Z30:AA31"/>
    <mergeCell ref="A30:A31"/>
    <mergeCell ref="B30:B31"/>
    <mergeCell ref="C30:C31"/>
    <mergeCell ref="D30:D31"/>
    <mergeCell ref="E30:E31"/>
    <mergeCell ref="F30:F31"/>
    <mergeCell ref="J23:L23"/>
    <mergeCell ref="J24:L24"/>
    <mergeCell ref="J25:L25"/>
    <mergeCell ref="J26:L26"/>
    <mergeCell ref="A29:S29"/>
    <mergeCell ref="T29:AI29"/>
    <mergeCell ref="I38:L38"/>
    <mergeCell ref="I39:L39"/>
    <mergeCell ref="K40:L4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B23D-196A-4FCF-ADA1-C6ABAB629B34}">
  <sheetPr>
    <tabColor theme="9" tint="-0.249977111117893"/>
  </sheetPr>
  <dimension ref="A1:AH89"/>
  <sheetViews>
    <sheetView workbookViewId="0">
      <selection activeCell="G1" sqref="G1:H28"/>
    </sheetView>
  </sheetViews>
  <sheetFormatPr defaultRowHeight="14.5" x14ac:dyDescent="0.35"/>
  <cols>
    <col min="1" max="1" width="17.453125" bestFit="1" customWidth="1"/>
    <col min="2" max="2" width="18.7265625" customWidth="1"/>
    <col min="3" max="3" width="5.54296875" customWidth="1"/>
    <col min="4" max="4" width="15.08984375" customWidth="1"/>
    <col min="5" max="5" width="21.81640625" style="1" customWidth="1"/>
    <col min="6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400</v>
      </c>
      <c r="D2" t="s">
        <v>401</v>
      </c>
      <c r="E2" s="1" t="s">
        <v>50</v>
      </c>
      <c r="F2" s="1" t="s">
        <v>48</v>
      </c>
      <c r="G2" s="1"/>
      <c r="H2" s="1" t="s">
        <v>359</v>
      </c>
      <c r="I2" s="2241">
        <v>2</v>
      </c>
      <c r="J2" s="2241"/>
      <c r="K2" s="1"/>
      <c r="L2" s="1" t="s">
        <v>359</v>
      </c>
      <c r="M2" s="1">
        <v>2</v>
      </c>
      <c r="N2" s="1">
        <v>3</v>
      </c>
      <c r="O2" s="1">
        <v>2</v>
      </c>
      <c r="P2" s="1" t="s">
        <v>51</v>
      </c>
      <c r="Q2" s="1">
        <v>2</v>
      </c>
      <c r="R2" s="1"/>
      <c r="S2" s="1">
        <v>1</v>
      </c>
      <c r="T2" s="1"/>
      <c r="U2" s="1">
        <v>1</v>
      </c>
      <c r="V2" s="15">
        <v>5200</v>
      </c>
      <c r="W2" s="71">
        <v>0.34</v>
      </c>
      <c r="X2" s="71">
        <f>V2*(1-W2)</f>
        <v>3431.9999999999995</v>
      </c>
      <c r="Y2" s="71">
        <f>X2*U2*O2</f>
        <v>6863.9999999999991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400</v>
      </c>
      <c r="D3" t="s">
        <v>401</v>
      </c>
      <c r="E3" s="1" t="s">
        <v>52</v>
      </c>
      <c r="F3" s="1" t="s">
        <v>48</v>
      </c>
      <c r="H3" s="1" t="s">
        <v>359</v>
      </c>
      <c r="I3" s="2241">
        <v>2</v>
      </c>
      <c r="J3" s="2241"/>
      <c r="L3" s="1" t="s">
        <v>356</v>
      </c>
      <c r="M3" s="1">
        <v>2</v>
      </c>
      <c r="N3" s="1">
        <v>4</v>
      </c>
      <c r="O3" s="1">
        <v>2</v>
      </c>
      <c r="P3" s="1" t="s">
        <v>51</v>
      </c>
      <c r="Q3" s="1">
        <v>2</v>
      </c>
      <c r="U3" s="1">
        <v>1</v>
      </c>
      <c r="V3" s="5">
        <v>7800</v>
      </c>
      <c r="W3" s="70">
        <v>0.34</v>
      </c>
      <c r="X3" s="72">
        <f>V3*(1-W3)</f>
        <v>5147.9999999999991</v>
      </c>
      <c r="Y3" s="72">
        <f>X3*U3*O3</f>
        <v>10295.999999999998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400</v>
      </c>
      <c r="D4" t="s">
        <v>401</v>
      </c>
      <c r="E4" s="1" t="s">
        <v>52</v>
      </c>
      <c r="F4" s="1" t="s">
        <v>53</v>
      </c>
      <c r="H4" s="1" t="s">
        <v>359</v>
      </c>
      <c r="I4" s="2241">
        <v>3</v>
      </c>
      <c r="J4" s="2241"/>
      <c r="K4" s="1" t="s">
        <v>359</v>
      </c>
      <c r="M4" s="1">
        <v>2</v>
      </c>
      <c r="N4" s="1">
        <v>4</v>
      </c>
      <c r="O4" s="1">
        <v>1</v>
      </c>
      <c r="P4" s="1" t="s">
        <v>51</v>
      </c>
      <c r="Q4" s="1">
        <v>1</v>
      </c>
      <c r="U4" s="1">
        <v>1</v>
      </c>
      <c r="V4" s="5">
        <v>3500</v>
      </c>
      <c r="W4" s="70">
        <v>0.2</v>
      </c>
      <c r="X4" s="72">
        <f t="shared" ref="X4:X17" si="0">V4*(1-W4)</f>
        <v>2800</v>
      </c>
      <c r="Y4" s="72">
        <f>X4*U4*O4</f>
        <v>2800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400</v>
      </c>
      <c r="D5" t="s">
        <v>401</v>
      </c>
      <c r="E5" s="1" t="s">
        <v>52</v>
      </c>
      <c r="F5" s="1" t="s">
        <v>54</v>
      </c>
      <c r="H5" s="1" t="s">
        <v>359</v>
      </c>
      <c r="I5" s="2241">
        <v>1</v>
      </c>
      <c r="J5" s="2241"/>
      <c r="K5" s="1" t="s">
        <v>356</v>
      </c>
      <c r="M5" s="1">
        <v>10</v>
      </c>
      <c r="N5" s="2" t="s">
        <v>78</v>
      </c>
      <c r="O5" s="1">
        <v>15</v>
      </c>
      <c r="P5" s="1" t="s">
        <v>51</v>
      </c>
      <c r="Q5" s="1">
        <v>15</v>
      </c>
      <c r="U5" s="1">
        <v>1</v>
      </c>
      <c r="V5" s="5">
        <v>1500</v>
      </c>
      <c r="W5" s="70">
        <v>0.2</v>
      </c>
      <c r="X5" s="72">
        <f t="shared" si="0"/>
        <v>1200</v>
      </c>
      <c r="Y5" s="72">
        <f>X5*U5*O5</f>
        <v>18000</v>
      </c>
      <c r="Z5" s="18"/>
      <c r="AA5" s="68"/>
      <c r="AB5" s="1"/>
    </row>
    <row r="6" spans="1:34" x14ac:dyDescent="0.35">
      <c r="A6" t="s">
        <v>378</v>
      </c>
      <c r="B6" t="s">
        <v>379</v>
      </c>
      <c r="C6" t="s">
        <v>400</v>
      </c>
      <c r="D6" t="s">
        <v>401</v>
      </c>
      <c r="E6" s="1" t="s">
        <v>91</v>
      </c>
      <c r="F6" s="1" t="s">
        <v>48</v>
      </c>
      <c r="H6" s="1" t="s">
        <v>359</v>
      </c>
      <c r="I6" s="2241">
        <v>2</v>
      </c>
      <c r="J6" s="2241"/>
      <c r="L6" s="1" t="s">
        <v>359</v>
      </c>
      <c r="M6" s="1">
        <v>10</v>
      </c>
      <c r="N6" s="2" t="s">
        <v>78</v>
      </c>
      <c r="O6" s="1">
        <v>15</v>
      </c>
      <c r="P6" s="1" t="s">
        <v>51</v>
      </c>
      <c r="S6" s="1">
        <v>15</v>
      </c>
      <c r="U6" s="1">
        <v>1</v>
      </c>
      <c r="V6" s="5">
        <v>1500</v>
      </c>
      <c r="W6" s="70">
        <v>0.2</v>
      </c>
      <c r="X6" s="72">
        <f t="shared" si="0"/>
        <v>1200</v>
      </c>
      <c r="Y6" s="72">
        <f>X6*U6*O6</f>
        <v>18000</v>
      </c>
      <c r="Z6" s="6"/>
      <c r="AA6" s="68"/>
      <c r="AB6" s="1"/>
    </row>
    <row r="7" spans="1:34" x14ac:dyDescent="0.35">
      <c r="A7" t="s">
        <v>378</v>
      </c>
      <c r="B7" t="s">
        <v>379</v>
      </c>
      <c r="C7" t="s">
        <v>400</v>
      </c>
      <c r="D7" t="s">
        <v>401</v>
      </c>
      <c r="E7" s="1" t="s">
        <v>92</v>
      </c>
      <c r="F7" s="1" t="s">
        <v>53</v>
      </c>
      <c r="H7" s="1" t="s">
        <v>359</v>
      </c>
      <c r="I7" s="2241">
        <v>3</v>
      </c>
      <c r="J7" s="2241"/>
      <c r="K7" s="1" t="s">
        <v>359</v>
      </c>
      <c r="N7" s="2"/>
      <c r="O7" s="1"/>
      <c r="V7" s="5"/>
      <c r="W7" s="75"/>
      <c r="X7" s="72"/>
      <c r="Y7" s="72"/>
      <c r="Z7" s="6"/>
      <c r="AA7" s="68"/>
      <c r="AB7" s="1"/>
    </row>
    <row r="8" spans="1:34" x14ac:dyDescent="0.35">
      <c r="A8" t="s">
        <v>378</v>
      </c>
      <c r="B8" t="s">
        <v>379</v>
      </c>
      <c r="C8" t="s">
        <v>400</v>
      </c>
      <c r="D8" t="s">
        <v>401</v>
      </c>
      <c r="E8" s="1" t="s">
        <v>93</v>
      </c>
      <c r="F8" s="1" t="s">
        <v>54</v>
      </c>
      <c r="H8" s="1" t="s">
        <v>359</v>
      </c>
      <c r="I8" s="2241">
        <v>1</v>
      </c>
      <c r="J8" s="2241"/>
      <c r="K8" s="1" t="s">
        <v>359</v>
      </c>
      <c r="M8" s="1">
        <v>2</v>
      </c>
      <c r="N8" s="2" t="s">
        <v>384</v>
      </c>
      <c r="O8" s="1">
        <v>1</v>
      </c>
      <c r="P8" s="1" t="s">
        <v>51</v>
      </c>
      <c r="Q8" s="1">
        <v>1</v>
      </c>
      <c r="U8" s="1">
        <v>1</v>
      </c>
      <c r="V8" s="15">
        <v>5200</v>
      </c>
      <c r="W8" s="75">
        <v>0.34</v>
      </c>
      <c r="X8" s="72">
        <f t="shared" si="0"/>
        <v>3431.9999999999995</v>
      </c>
      <c r="Y8" s="72">
        <f>X8*U8*O8</f>
        <v>3431.9999999999995</v>
      </c>
      <c r="Z8" s="6"/>
      <c r="AA8" s="68"/>
      <c r="AB8" s="1"/>
    </row>
    <row r="9" spans="1:34" x14ac:dyDescent="0.35">
      <c r="A9" t="s">
        <v>378</v>
      </c>
      <c r="B9" t="s">
        <v>379</v>
      </c>
      <c r="C9" t="s">
        <v>400</v>
      </c>
      <c r="D9" t="s">
        <v>401</v>
      </c>
      <c r="E9" s="1" t="s">
        <v>62</v>
      </c>
      <c r="F9" s="1" t="s">
        <v>48</v>
      </c>
      <c r="H9" s="1" t="s">
        <v>359</v>
      </c>
      <c r="I9" s="2241">
        <v>2</v>
      </c>
      <c r="J9" s="2241"/>
      <c r="L9" s="1" t="s">
        <v>359</v>
      </c>
      <c r="M9" s="1">
        <v>2</v>
      </c>
      <c r="N9" s="2" t="s">
        <v>397</v>
      </c>
      <c r="O9" s="1">
        <v>1</v>
      </c>
      <c r="P9" s="1" t="s">
        <v>51</v>
      </c>
      <c r="Q9" s="1">
        <v>1</v>
      </c>
      <c r="U9" s="1">
        <v>1</v>
      </c>
      <c r="V9" s="5">
        <v>7800</v>
      </c>
      <c r="W9" s="70">
        <v>0.34</v>
      </c>
      <c r="X9" s="72">
        <f t="shared" si="0"/>
        <v>5147.9999999999991</v>
      </c>
      <c r="Y9" s="72">
        <f>X9*U9*O9</f>
        <v>5147.9999999999991</v>
      </c>
      <c r="Z9" s="6"/>
      <c r="AA9" s="68"/>
      <c r="AB9" s="1"/>
    </row>
    <row r="10" spans="1:34" x14ac:dyDescent="0.35">
      <c r="A10" t="s">
        <v>378</v>
      </c>
      <c r="B10" t="s">
        <v>379</v>
      </c>
      <c r="C10" t="s">
        <v>400</v>
      </c>
      <c r="D10" t="s">
        <v>401</v>
      </c>
      <c r="E10" s="1" t="s">
        <v>62</v>
      </c>
      <c r="F10" s="1" t="s">
        <v>53</v>
      </c>
      <c r="H10" s="1" t="s">
        <v>359</v>
      </c>
      <c r="I10" s="2241">
        <v>3</v>
      </c>
      <c r="J10" s="2241"/>
      <c r="K10" s="1" t="s">
        <v>359</v>
      </c>
      <c r="M10" s="1">
        <v>5</v>
      </c>
      <c r="N10" s="2" t="s">
        <v>230</v>
      </c>
      <c r="O10" s="1">
        <v>3</v>
      </c>
      <c r="P10" s="1" t="s">
        <v>51</v>
      </c>
      <c r="Q10" s="1">
        <v>3</v>
      </c>
      <c r="U10" s="1">
        <v>1</v>
      </c>
      <c r="V10" s="5">
        <v>1550</v>
      </c>
      <c r="W10" s="70">
        <v>0.2</v>
      </c>
      <c r="X10" s="72">
        <f t="shared" si="0"/>
        <v>1240</v>
      </c>
      <c r="Y10" s="72">
        <f>X10*U10*O10</f>
        <v>3720</v>
      </c>
      <c r="Z10" s="6"/>
      <c r="AA10" s="68"/>
      <c r="AB10" s="1"/>
    </row>
    <row r="11" spans="1:34" x14ac:dyDescent="0.35">
      <c r="A11" t="s">
        <v>378</v>
      </c>
      <c r="B11" t="s">
        <v>379</v>
      </c>
      <c r="C11" t="s">
        <v>400</v>
      </c>
      <c r="D11" t="s">
        <v>401</v>
      </c>
      <c r="E11" s="1" t="s">
        <v>94</v>
      </c>
      <c r="F11" s="1" t="s">
        <v>48</v>
      </c>
      <c r="H11" s="1" t="s">
        <v>359</v>
      </c>
      <c r="I11" s="2241">
        <v>2</v>
      </c>
      <c r="J11" s="2241"/>
      <c r="L11" s="1" t="s">
        <v>359</v>
      </c>
      <c r="M11" s="1">
        <v>2</v>
      </c>
      <c r="N11" s="2" t="s">
        <v>256</v>
      </c>
      <c r="O11" s="1">
        <v>4</v>
      </c>
      <c r="P11" s="1" t="s">
        <v>85</v>
      </c>
      <c r="Q11" s="1">
        <v>4</v>
      </c>
      <c r="S11" s="1">
        <v>4</v>
      </c>
      <c r="U11" s="1">
        <v>2</v>
      </c>
      <c r="V11" s="5">
        <v>2450</v>
      </c>
      <c r="W11" s="70">
        <v>0.2</v>
      </c>
      <c r="X11" s="72">
        <f t="shared" si="0"/>
        <v>1960</v>
      </c>
      <c r="Y11" s="72">
        <f>X11*U11*O11</f>
        <v>15680</v>
      </c>
      <c r="Z11" s="6"/>
      <c r="AA11" s="68"/>
      <c r="AB11" s="1"/>
    </row>
    <row r="12" spans="1:34" x14ac:dyDescent="0.35">
      <c r="A12" t="s">
        <v>378</v>
      </c>
      <c r="B12" t="s">
        <v>379</v>
      </c>
      <c r="C12" t="s">
        <v>400</v>
      </c>
      <c r="D12" t="s">
        <v>401</v>
      </c>
      <c r="E12" s="1" t="s">
        <v>94</v>
      </c>
      <c r="F12" s="1" t="s">
        <v>53</v>
      </c>
      <c r="H12" s="1" t="s">
        <v>359</v>
      </c>
      <c r="I12" s="2241">
        <v>3</v>
      </c>
      <c r="J12" s="2241"/>
      <c r="K12" s="1" t="s">
        <v>359</v>
      </c>
      <c r="M12" s="1">
        <v>2</v>
      </c>
      <c r="N12" s="2" t="s">
        <v>397</v>
      </c>
      <c r="O12" s="1">
        <v>1</v>
      </c>
      <c r="P12" s="1" t="s">
        <v>51</v>
      </c>
      <c r="Q12" s="1">
        <v>1</v>
      </c>
      <c r="U12" s="1">
        <v>1</v>
      </c>
      <c r="V12" s="5">
        <v>3500</v>
      </c>
      <c r="W12" s="70">
        <v>0.2</v>
      </c>
      <c r="X12" s="72">
        <f t="shared" si="0"/>
        <v>2800</v>
      </c>
      <c r="Y12" s="72">
        <f>X12*U12*O12</f>
        <v>2800</v>
      </c>
      <c r="Z12" s="6"/>
      <c r="AA12" s="68"/>
      <c r="AB12" s="1"/>
    </row>
    <row r="13" spans="1:34" x14ac:dyDescent="0.35">
      <c r="I13" s="2241"/>
      <c r="J13" s="2241"/>
      <c r="N13" s="2"/>
      <c r="O13" s="1"/>
      <c r="V13" s="5"/>
      <c r="W13" s="70"/>
      <c r="X13" s="72"/>
      <c r="Y13" s="72"/>
      <c r="Z13" s="6"/>
      <c r="AA13" s="68"/>
      <c r="AB13" s="1"/>
    </row>
    <row r="14" spans="1:34" x14ac:dyDescent="0.35">
      <c r="A14" t="s">
        <v>391</v>
      </c>
      <c r="B14" t="s">
        <v>379</v>
      </c>
      <c r="C14" t="s">
        <v>400</v>
      </c>
      <c r="D14" t="s">
        <v>401</v>
      </c>
      <c r="E14" s="1" t="s">
        <v>50</v>
      </c>
      <c r="F14" s="1" t="s">
        <v>48</v>
      </c>
      <c r="H14" s="1" t="s">
        <v>359</v>
      </c>
      <c r="I14" s="2241">
        <v>1</v>
      </c>
      <c r="J14" s="2241"/>
      <c r="L14" s="1" t="s">
        <v>359</v>
      </c>
      <c r="M14" s="1">
        <v>6</v>
      </c>
      <c r="N14" s="2" t="s">
        <v>382</v>
      </c>
      <c r="O14" s="1">
        <v>1</v>
      </c>
      <c r="P14" s="1" t="s">
        <v>51</v>
      </c>
      <c r="Q14" s="1">
        <v>1</v>
      </c>
      <c r="U14" s="1">
        <v>1</v>
      </c>
      <c r="V14" s="5">
        <v>35211.99</v>
      </c>
      <c r="W14" s="70">
        <v>0.55000000000000004</v>
      </c>
      <c r="X14" s="72">
        <f t="shared" si="0"/>
        <v>15845.395499999997</v>
      </c>
      <c r="Y14" s="72">
        <f t="shared" ref="Y14:Y26" si="1">X14*U14*O14</f>
        <v>15845.395499999997</v>
      </c>
      <c r="Z14" s="6"/>
      <c r="AA14" s="68"/>
      <c r="AB14" s="1"/>
    </row>
    <row r="15" spans="1:34" x14ac:dyDescent="0.35">
      <c r="A15" t="s">
        <v>391</v>
      </c>
      <c r="B15" t="s">
        <v>379</v>
      </c>
      <c r="C15" t="s">
        <v>400</v>
      </c>
      <c r="D15" t="s">
        <v>401</v>
      </c>
      <c r="E15" s="1" t="s">
        <v>52</v>
      </c>
      <c r="F15" s="1" t="s">
        <v>48</v>
      </c>
      <c r="H15" s="1" t="s">
        <v>359</v>
      </c>
      <c r="I15" s="2241">
        <v>1</v>
      </c>
      <c r="J15" s="2241"/>
      <c r="L15" s="1" t="s">
        <v>359</v>
      </c>
      <c r="M15" s="1">
        <v>6</v>
      </c>
      <c r="N15" s="2" t="s">
        <v>382</v>
      </c>
      <c r="O15" s="1">
        <v>1</v>
      </c>
      <c r="P15" s="1" t="s">
        <v>51</v>
      </c>
      <c r="Q15" s="1">
        <v>1</v>
      </c>
      <c r="U15" s="1">
        <v>1</v>
      </c>
      <c r="V15" s="5">
        <v>7000</v>
      </c>
      <c r="W15" s="70">
        <v>0.1</v>
      </c>
      <c r="X15" s="72">
        <f t="shared" si="0"/>
        <v>6300</v>
      </c>
      <c r="Y15" s="72">
        <f t="shared" si="1"/>
        <v>6300</v>
      </c>
      <c r="Z15" s="6"/>
      <c r="AA15" s="68"/>
      <c r="AB15" s="1"/>
    </row>
    <row r="16" spans="1:34" x14ac:dyDescent="0.35">
      <c r="A16" t="s">
        <v>391</v>
      </c>
      <c r="B16" t="s">
        <v>379</v>
      </c>
      <c r="C16" t="s">
        <v>400</v>
      </c>
      <c r="D16" t="s">
        <v>401</v>
      </c>
      <c r="E16" s="1" t="s">
        <v>52</v>
      </c>
      <c r="F16" s="1" t="s">
        <v>53</v>
      </c>
      <c r="H16" s="1" t="s">
        <v>359</v>
      </c>
      <c r="I16" s="2241">
        <v>4</v>
      </c>
      <c r="J16" s="2241"/>
      <c r="K16" s="1" t="s">
        <v>359</v>
      </c>
      <c r="M16" s="1">
        <v>7</v>
      </c>
      <c r="N16" s="2" t="s">
        <v>402</v>
      </c>
      <c r="O16" s="1">
        <v>1</v>
      </c>
      <c r="P16" s="1" t="s">
        <v>90</v>
      </c>
      <c r="Q16" s="1">
        <v>1</v>
      </c>
      <c r="U16" s="1">
        <v>1</v>
      </c>
      <c r="V16" s="5">
        <v>7500</v>
      </c>
      <c r="W16" s="70">
        <v>0.1</v>
      </c>
      <c r="X16" s="72">
        <f t="shared" si="0"/>
        <v>6750</v>
      </c>
      <c r="Y16" s="72">
        <f t="shared" si="1"/>
        <v>6750</v>
      </c>
      <c r="Z16" s="6"/>
      <c r="AA16" s="68"/>
      <c r="AB16" s="1"/>
    </row>
    <row r="17" spans="1:28" x14ac:dyDescent="0.35">
      <c r="A17" t="s">
        <v>391</v>
      </c>
      <c r="B17" t="s">
        <v>379</v>
      </c>
      <c r="C17" t="s">
        <v>400</v>
      </c>
      <c r="D17" t="s">
        <v>401</v>
      </c>
      <c r="E17" s="1" t="s">
        <v>52</v>
      </c>
      <c r="F17" s="1" t="s">
        <v>54</v>
      </c>
      <c r="H17" s="1" t="s">
        <v>359</v>
      </c>
      <c r="I17" s="2241">
        <v>2</v>
      </c>
      <c r="J17" s="2241"/>
      <c r="K17" s="1" t="s">
        <v>359</v>
      </c>
      <c r="M17" s="1">
        <v>16</v>
      </c>
      <c r="N17" s="2" t="s">
        <v>110</v>
      </c>
      <c r="O17" s="1">
        <v>21</v>
      </c>
      <c r="P17" s="1" t="s">
        <v>51</v>
      </c>
      <c r="Q17" s="1">
        <v>20</v>
      </c>
      <c r="U17" s="1">
        <v>1</v>
      </c>
      <c r="V17" s="5">
        <v>2900</v>
      </c>
      <c r="W17" s="70">
        <v>0.1</v>
      </c>
      <c r="X17" s="72">
        <f t="shared" si="0"/>
        <v>2610</v>
      </c>
      <c r="Y17" s="72">
        <f t="shared" si="1"/>
        <v>54810</v>
      </c>
      <c r="Z17" s="6"/>
      <c r="AA17" s="68"/>
      <c r="AB17" s="1"/>
    </row>
    <row r="18" spans="1:28" x14ac:dyDescent="0.35">
      <c r="A18" t="s">
        <v>391</v>
      </c>
      <c r="B18" t="s">
        <v>379</v>
      </c>
      <c r="C18" t="s">
        <v>400</v>
      </c>
      <c r="D18" t="s">
        <v>401</v>
      </c>
      <c r="E18" s="1" t="s">
        <v>91</v>
      </c>
      <c r="F18" s="1" t="s">
        <v>48</v>
      </c>
      <c r="H18" s="1" t="s">
        <v>359</v>
      </c>
      <c r="I18" s="2241">
        <v>1</v>
      </c>
      <c r="J18" s="2241"/>
      <c r="L18" s="1" t="s">
        <v>359</v>
      </c>
      <c r="M18" s="1">
        <v>6</v>
      </c>
      <c r="N18" s="2" t="s">
        <v>382</v>
      </c>
      <c r="O18" s="1">
        <v>1</v>
      </c>
      <c r="P18" s="1" t="s">
        <v>51</v>
      </c>
      <c r="Q18" s="1">
        <v>1</v>
      </c>
      <c r="U18" s="1">
        <v>1</v>
      </c>
      <c r="V18" s="5">
        <v>17576</v>
      </c>
      <c r="W18" s="70">
        <v>0.55000000000000004</v>
      </c>
      <c r="X18" s="71">
        <f>V18*(1-W18)</f>
        <v>7909.1999999999989</v>
      </c>
      <c r="Y18" s="71">
        <f t="shared" si="1"/>
        <v>7909.1999999999989</v>
      </c>
      <c r="Z18" s="68"/>
      <c r="AA18" s="68"/>
      <c r="AB18" s="1"/>
    </row>
    <row r="19" spans="1:28" x14ac:dyDescent="0.35">
      <c r="A19" t="s">
        <v>391</v>
      </c>
      <c r="B19" t="s">
        <v>379</v>
      </c>
      <c r="C19" t="s">
        <v>400</v>
      </c>
      <c r="D19" t="s">
        <v>401</v>
      </c>
      <c r="E19" s="1" t="s">
        <v>92</v>
      </c>
      <c r="F19" s="1" t="s">
        <v>53</v>
      </c>
      <c r="H19" s="1" t="s">
        <v>359</v>
      </c>
      <c r="I19" s="2241">
        <v>4</v>
      </c>
      <c r="J19" s="2241"/>
      <c r="K19" s="1" t="s">
        <v>359</v>
      </c>
      <c r="M19" s="1">
        <v>7</v>
      </c>
      <c r="N19" s="1">
        <v>14</v>
      </c>
      <c r="O19" s="1">
        <v>1</v>
      </c>
      <c r="P19" s="1" t="s">
        <v>51</v>
      </c>
      <c r="Q19" s="1">
        <v>1</v>
      </c>
      <c r="U19" s="1">
        <v>1</v>
      </c>
      <c r="V19" s="5">
        <v>5500</v>
      </c>
      <c r="W19" s="70">
        <v>0.15</v>
      </c>
      <c r="X19" s="71">
        <f>V19*(1-W19)</f>
        <v>4675</v>
      </c>
      <c r="Y19" s="71">
        <f t="shared" si="1"/>
        <v>4675</v>
      </c>
      <c r="Z19" s="18"/>
    </row>
    <row r="20" spans="1:28" x14ac:dyDescent="0.35">
      <c r="A20" t="s">
        <v>391</v>
      </c>
      <c r="B20" t="s">
        <v>379</v>
      </c>
      <c r="C20" t="s">
        <v>400</v>
      </c>
      <c r="D20" t="s">
        <v>401</v>
      </c>
      <c r="E20" s="1" t="s">
        <v>93</v>
      </c>
      <c r="F20" s="1" t="s">
        <v>54</v>
      </c>
      <c r="H20" s="1" t="s">
        <v>359</v>
      </c>
      <c r="I20" s="2241">
        <v>2</v>
      </c>
      <c r="J20" s="2241"/>
      <c r="K20" s="1" t="s">
        <v>359</v>
      </c>
      <c r="M20" s="1">
        <v>16</v>
      </c>
      <c r="N20" s="1">
        <v>25</v>
      </c>
      <c r="O20" s="1">
        <v>21</v>
      </c>
      <c r="P20" s="1" t="s">
        <v>51</v>
      </c>
      <c r="Q20" s="1">
        <v>20</v>
      </c>
      <c r="U20" s="1">
        <v>1</v>
      </c>
      <c r="V20" s="5">
        <v>3222.65</v>
      </c>
      <c r="W20" s="70">
        <v>0.2</v>
      </c>
      <c r="X20" s="72">
        <f>V20*(1-W20)</f>
        <v>2578.1200000000003</v>
      </c>
      <c r="Y20" s="72">
        <f t="shared" si="1"/>
        <v>54140.520000000004</v>
      </c>
      <c r="Z20" s="6"/>
    </row>
    <row r="21" spans="1:28" x14ac:dyDescent="0.35">
      <c r="A21" t="s">
        <v>391</v>
      </c>
      <c r="B21" t="s">
        <v>379</v>
      </c>
      <c r="C21" t="s">
        <v>400</v>
      </c>
      <c r="D21" t="s">
        <v>401</v>
      </c>
      <c r="E21" s="1" t="s">
        <v>58</v>
      </c>
      <c r="F21" s="1" t="s">
        <v>59</v>
      </c>
      <c r="H21" s="1" t="s">
        <v>359</v>
      </c>
      <c r="I21" s="2241">
        <v>5</v>
      </c>
      <c r="J21" s="2241"/>
      <c r="K21" s="1" t="s">
        <v>359</v>
      </c>
      <c r="M21" s="1">
        <v>5</v>
      </c>
      <c r="N21" s="2" t="s">
        <v>230</v>
      </c>
      <c r="O21" s="1">
        <v>5</v>
      </c>
      <c r="P21" s="1" t="s">
        <v>60</v>
      </c>
      <c r="Q21" s="1">
        <v>5</v>
      </c>
      <c r="U21" s="1">
        <v>1</v>
      </c>
      <c r="V21" s="5">
        <f>265*8</f>
        <v>2120</v>
      </c>
      <c r="W21" s="70">
        <v>0.4</v>
      </c>
      <c r="X21" s="72">
        <f t="shared" ref="X21" si="2">V21*(1-W21)</f>
        <v>1272</v>
      </c>
      <c r="Y21" s="72">
        <f t="shared" si="1"/>
        <v>6360</v>
      </c>
      <c r="Z21" s="6"/>
    </row>
    <row r="22" spans="1:28" x14ac:dyDescent="0.35">
      <c r="A22" t="s">
        <v>391</v>
      </c>
      <c r="B22" t="s">
        <v>379</v>
      </c>
      <c r="C22" t="s">
        <v>400</v>
      </c>
      <c r="D22" t="s">
        <v>401</v>
      </c>
      <c r="E22" s="1" t="s">
        <v>62</v>
      </c>
      <c r="F22" s="1" t="s">
        <v>48</v>
      </c>
      <c r="H22" s="1" t="s">
        <v>359</v>
      </c>
      <c r="I22" s="2241">
        <v>1</v>
      </c>
      <c r="J22" s="2241"/>
      <c r="L22" s="1" t="s">
        <v>359</v>
      </c>
      <c r="M22" s="1">
        <v>6</v>
      </c>
      <c r="N22" s="1">
        <v>12</v>
      </c>
      <c r="O22" s="1">
        <v>3</v>
      </c>
      <c r="P22" s="1" t="s">
        <v>51</v>
      </c>
      <c r="Q22" s="1">
        <v>3</v>
      </c>
      <c r="U22" s="1">
        <v>1</v>
      </c>
      <c r="V22" s="9">
        <v>12150</v>
      </c>
      <c r="W22" s="75">
        <v>0.4</v>
      </c>
      <c r="X22" s="72">
        <f t="shared" ref="X22:X26" si="3">V22*(1-W22)</f>
        <v>7290</v>
      </c>
      <c r="Y22" s="72">
        <f t="shared" si="1"/>
        <v>21870</v>
      </c>
      <c r="Z22" s="6"/>
    </row>
    <row r="23" spans="1:28" x14ac:dyDescent="0.35">
      <c r="A23" t="s">
        <v>391</v>
      </c>
      <c r="B23" t="s">
        <v>379</v>
      </c>
      <c r="C23" t="s">
        <v>400</v>
      </c>
      <c r="D23" t="s">
        <v>401</v>
      </c>
      <c r="E23" s="1" t="s">
        <v>62</v>
      </c>
      <c r="F23" s="1" t="s">
        <v>53</v>
      </c>
      <c r="H23" s="1" t="s">
        <v>359</v>
      </c>
      <c r="I23" s="2241">
        <v>4</v>
      </c>
      <c r="J23" s="2241"/>
      <c r="K23" s="1" t="s">
        <v>359</v>
      </c>
      <c r="M23" s="1">
        <v>7</v>
      </c>
      <c r="N23" s="1">
        <v>14</v>
      </c>
      <c r="O23" s="1">
        <v>2</v>
      </c>
      <c r="P23" s="1" t="s">
        <v>51</v>
      </c>
      <c r="Q23" s="1">
        <v>2</v>
      </c>
      <c r="U23" s="1">
        <v>1</v>
      </c>
      <c r="V23" s="9">
        <v>15000</v>
      </c>
      <c r="W23" s="75">
        <v>0.49</v>
      </c>
      <c r="X23" s="72">
        <f t="shared" si="3"/>
        <v>7650</v>
      </c>
      <c r="Y23" s="72">
        <f t="shared" si="1"/>
        <v>15300</v>
      </c>
      <c r="Z23" s="6"/>
    </row>
    <row r="24" spans="1:28" x14ac:dyDescent="0.35">
      <c r="A24" t="s">
        <v>391</v>
      </c>
      <c r="B24" t="s">
        <v>379</v>
      </c>
      <c r="C24" t="s">
        <v>400</v>
      </c>
      <c r="D24" t="s">
        <v>401</v>
      </c>
      <c r="E24" s="1" t="s">
        <v>94</v>
      </c>
      <c r="F24" s="1" t="s">
        <v>48</v>
      </c>
      <c r="H24" s="1" t="s">
        <v>359</v>
      </c>
      <c r="I24" s="2241">
        <v>1</v>
      </c>
      <c r="J24" s="2241"/>
      <c r="L24" s="1" t="s">
        <v>359</v>
      </c>
      <c r="M24" s="1">
        <v>6</v>
      </c>
      <c r="N24" s="1">
        <v>12</v>
      </c>
      <c r="O24" s="1">
        <v>2</v>
      </c>
      <c r="P24" s="1" t="s">
        <v>51</v>
      </c>
      <c r="Q24" s="1">
        <v>2</v>
      </c>
      <c r="T24" s="18"/>
      <c r="U24" s="1">
        <v>1</v>
      </c>
      <c r="V24" s="9">
        <v>8980</v>
      </c>
      <c r="W24" s="75">
        <v>0.25</v>
      </c>
      <c r="X24" s="72">
        <f t="shared" si="3"/>
        <v>6735</v>
      </c>
      <c r="Y24" s="72">
        <f t="shared" si="1"/>
        <v>13470</v>
      </c>
      <c r="Z24" s="6"/>
    </row>
    <row r="25" spans="1:28" x14ac:dyDescent="0.35">
      <c r="A25" t="s">
        <v>391</v>
      </c>
      <c r="B25" t="s">
        <v>379</v>
      </c>
      <c r="C25" t="s">
        <v>400</v>
      </c>
      <c r="D25" t="s">
        <v>401</v>
      </c>
      <c r="E25" s="1" t="s">
        <v>94</v>
      </c>
      <c r="F25" s="1" t="s">
        <v>53</v>
      </c>
      <c r="H25" s="1" t="s">
        <v>359</v>
      </c>
      <c r="I25" s="2241">
        <v>4</v>
      </c>
      <c r="J25" s="2241"/>
      <c r="K25" s="1" t="s">
        <v>359</v>
      </c>
      <c r="M25" s="1">
        <v>7</v>
      </c>
      <c r="N25" s="1">
        <v>14</v>
      </c>
      <c r="O25" s="1">
        <v>2</v>
      </c>
      <c r="P25" s="1" t="s">
        <v>51</v>
      </c>
      <c r="Q25" s="1">
        <v>2</v>
      </c>
      <c r="T25" s="6"/>
      <c r="U25" s="1">
        <v>1</v>
      </c>
      <c r="V25" s="9">
        <v>14500</v>
      </c>
      <c r="W25" s="75">
        <v>0.25</v>
      </c>
      <c r="X25" s="72">
        <f t="shared" si="3"/>
        <v>10875</v>
      </c>
      <c r="Y25" s="72">
        <f t="shared" si="1"/>
        <v>21750</v>
      </c>
      <c r="Z25" s="6"/>
    </row>
    <row r="26" spans="1:28" x14ac:dyDescent="0.35">
      <c r="A26" t="s">
        <v>391</v>
      </c>
      <c r="B26" t="s">
        <v>379</v>
      </c>
      <c r="C26" t="s">
        <v>400</v>
      </c>
      <c r="D26" t="s">
        <v>401</v>
      </c>
      <c r="E26" s="1" t="s">
        <v>94</v>
      </c>
      <c r="F26" s="1" t="s">
        <v>95</v>
      </c>
      <c r="H26" s="1" t="s">
        <v>359</v>
      </c>
      <c r="I26" s="2241">
        <v>3</v>
      </c>
      <c r="J26" s="2241"/>
      <c r="K26" s="1" t="s">
        <v>359</v>
      </c>
      <c r="M26" s="1">
        <v>6</v>
      </c>
      <c r="N26" s="1">
        <v>15</v>
      </c>
      <c r="O26" s="1">
        <v>10</v>
      </c>
      <c r="P26" s="1" t="s">
        <v>51</v>
      </c>
      <c r="Q26" s="1">
        <v>10</v>
      </c>
      <c r="T26" s="6"/>
      <c r="U26" s="1">
        <v>1</v>
      </c>
      <c r="V26" s="9">
        <v>1800</v>
      </c>
      <c r="W26" s="75">
        <v>0.2</v>
      </c>
      <c r="X26" s="72">
        <f t="shared" si="3"/>
        <v>1440</v>
      </c>
      <c r="Y26" s="72">
        <f t="shared" si="1"/>
        <v>14400</v>
      </c>
      <c r="Z26" s="6"/>
    </row>
    <row r="27" spans="1:28" x14ac:dyDescent="0.35">
      <c r="I27" s="2241"/>
      <c r="J27" s="2241"/>
      <c r="O27" s="1"/>
      <c r="T27" s="18"/>
      <c r="V27" s="5"/>
      <c r="W27" s="70"/>
      <c r="X27" s="72"/>
      <c r="Y27" s="72"/>
      <c r="Z27" s="6"/>
    </row>
    <row r="28" spans="1:28" x14ac:dyDescent="0.35">
      <c r="A28" t="s">
        <v>393</v>
      </c>
      <c r="B28" t="s">
        <v>379</v>
      </c>
      <c r="C28" t="s">
        <v>400</v>
      </c>
      <c r="D28" t="s">
        <v>401</v>
      </c>
      <c r="E28" s="1" t="s">
        <v>50</v>
      </c>
      <c r="F28" s="1" t="s">
        <v>48</v>
      </c>
      <c r="H28" s="1" t="s">
        <v>359</v>
      </c>
      <c r="I28" s="2241">
        <v>2</v>
      </c>
      <c r="J28" s="2241"/>
      <c r="L28" s="1" t="s">
        <v>359</v>
      </c>
      <c r="M28" s="1">
        <v>4</v>
      </c>
      <c r="N28" s="1">
        <v>8</v>
      </c>
      <c r="O28" s="2" t="s">
        <v>65</v>
      </c>
      <c r="P28" s="1" t="s">
        <v>51</v>
      </c>
      <c r="Q28" s="1">
        <v>1</v>
      </c>
      <c r="T28" s="18"/>
      <c r="U28" s="1">
        <v>1</v>
      </c>
      <c r="V28" s="5">
        <v>35211.99</v>
      </c>
      <c r="W28" s="70">
        <v>0.55000000000000004</v>
      </c>
      <c r="X28" s="72">
        <f t="shared" ref="X28" si="4">V28*(1-W28)</f>
        <v>15845.395499999997</v>
      </c>
      <c r="Y28" s="72">
        <f>X28*U28*O28</f>
        <v>15845.395499999997</v>
      </c>
      <c r="Z28" s="6"/>
    </row>
    <row r="29" spans="1:28" x14ac:dyDescent="0.35">
      <c r="A29" t="s">
        <v>393</v>
      </c>
      <c r="B29" t="s">
        <v>379</v>
      </c>
      <c r="C29" t="s">
        <v>400</v>
      </c>
      <c r="D29" t="s">
        <v>401</v>
      </c>
      <c r="E29" s="1" t="s">
        <v>52</v>
      </c>
      <c r="F29" s="1" t="s">
        <v>48</v>
      </c>
      <c r="H29" s="1" t="s">
        <v>359</v>
      </c>
      <c r="I29" s="2241">
        <v>2</v>
      </c>
      <c r="J29" s="2241"/>
      <c r="L29" s="1" t="s">
        <v>359</v>
      </c>
      <c r="M29" s="2" t="s">
        <v>397</v>
      </c>
      <c r="N29" s="1">
        <v>8</v>
      </c>
      <c r="O29" s="2" t="s">
        <v>65</v>
      </c>
      <c r="P29" s="1" t="s">
        <v>51</v>
      </c>
      <c r="Q29" s="1">
        <v>1</v>
      </c>
      <c r="T29" s="18"/>
      <c r="U29" s="1">
        <v>1</v>
      </c>
      <c r="V29" s="5">
        <v>7000</v>
      </c>
      <c r="W29" s="70">
        <v>0.1</v>
      </c>
      <c r="X29" s="72">
        <f t="shared" ref="X29:X34" si="5">V29*(1-W29)</f>
        <v>6300</v>
      </c>
      <c r="Y29" s="72">
        <f t="shared" ref="Y29:Y33" si="6">X29*U29*O29</f>
        <v>6300</v>
      </c>
      <c r="Z29" s="6"/>
    </row>
    <row r="30" spans="1:28" x14ac:dyDescent="0.35">
      <c r="A30" t="s">
        <v>393</v>
      </c>
      <c r="B30" t="s">
        <v>379</v>
      </c>
      <c r="C30" t="s">
        <v>400</v>
      </c>
      <c r="D30" t="s">
        <v>401</v>
      </c>
      <c r="E30" s="1" t="s">
        <v>52</v>
      </c>
      <c r="F30" s="1" t="s">
        <v>53</v>
      </c>
      <c r="H30" s="1" t="s">
        <v>359</v>
      </c>
      <c r="I30" s="2241">
        <v>3</v>
      </c>
      <c r="J30" s="2241"/>
      <c r="K30" s="1" t="s">
        <v>359</v>
      </c>
      <c r="M30" s="2" t="s">
        <v>383</v>
      </c>
      <c r="N30" s="1">
        <v>6</v>
      </c>
      <c r="O30" s="2" t="s">
        <v>65</v>
      </c>
      <c r="P30" s="1" t="s">
        <v>90</v>
      </c>
      <c r="Q30" s="1">
        <v>1</v>
      </c>
      <c r="U30" s="1">
        <v>1</v>
      </c>
      <c r="V30" s="5">
        <v>7500</v>
      </c>
      <c r="W30" s="70">
        <v>0.1</v>
      </c>
      <c r="X30" s="72">
        <f t="shared" si="5"/>
        <v>6750</v>
      </c>
      <c r="Y30" s="72">
        <f t="shared" si="6"/>
        <v>6750</v>
      </c>
    </row>
    <row r="31" spans="1:28" x14ac:dyDescent="0.35">
      <c r="A31" t="s">
        <v>393</v>
      </c>
      <c r="B31" t="s">
        <v>379</v>
      </c>
      <c r="C31" t="s">
        <v>400</v>
      </c>
      <c r="D31" t="s">
        <v>401</v>
      </c>
      <c r="E31" s="1" t="s">
        <v>52</v>
      </c>
      <c r="F31" s="1" t="s">
        <v>54</v>
      </c>
      <c r="H31" s="1" t="s">
        <v>359</v>
      </c>
      <c r="I31" s="2241">
        <v>1</v>
      </c>
      <c r="J31" s="2241"/>
      <c r="K31" s="1" t="s">
        <v>359</v>
      </c>
      <c r="M31" s="2" t="s">
        <v>230</v>
      </c>
      <c r="N31" s="1">
        <v>20</v>
      </c>
      <c r="O31" s="2" t="s">
        <v>78</v>
      </c>
      <c r="P31" s="1" t="s">
        <v>51</v>
      </c>
      <c r="Q31" s="1">
        <v>20</v>
      </c>
      <c r="U31" s="1">
        <v>1</v>
      </c>
      <c r="V31" s="5">
        <v>2900</v>
      </c>
      <c r="W31" s="70">
        <v>0.1</v>
      </c>
      <c r="X31" s="72">
        <f t="shared" si="5"/>
        <v>2610</v>
      </c>
      <c r="Y31" s="72">
        <f t="shared" si="6"/>
        <v>52200</v>
      </c>
    </row>
    <row r="32" spans="1:28" x14ac:dyDescent="0.35">
      <c r="A32" t="s">
        <v>393</v>
      </c>
      <c r="B32" t="s">
        <v>379</v>
      </c>
      <c r="C32" t="s">
        <v>400</v>
      </c>
      <c r="D32" t="s">
        <v>401</v>
      </c>
      <c r="E32" s="1" t="s">
        <v>91</v>
      </c>
      <c r="F32" s="1" t="s">
        <v>48</v>
      </c>
      <c r="H32" s="1" t="s">
        <v>359</v>
      </c>
      <c r="I32" s="2241">
        <v>2</v>
      </c>
      <c r="J32" s="2241"/>
      <c r="L32" s="1" t="s">
        <v>359</v>
      </c>
      <c r="M32" s="2" t="s">
        <v>397</v>
      </c>
      <c r="N32" s="1">
        <v>8</v>
      </c>
      <c r="O32" s="2" t="s">
        <v>65</v>
      </c>
      <c r="P32" s="1" t="s">
        <v>51</v>
      </c>
      <c r="Q32" s="1">
        <v>1</v>
      </c>
      <c r="U32" s="1">
        <v>1</v>
      </c>
      <c r="V32" s="5">
        <v>17576</v>
      </c>
      <c r="W32" s="70">
        <v>0.55000000000000004</v>
      </c>
      <c r="X32" s="72">
        <f t="shared" si="5"/>
        <v>7909.1999999999989</v>
      </c>
      <c r="Y32" s="72">
        <f t="shared" si="6"/>
        <v>7909.1999999999989</v>
      </c>
    </row>
    <row r="33" spans="1:26" x14ac:dyDescent="0.35">
      <c r="A33" t="s">
        <v>393</v>
      </c>
      <c r="B33" t="s">
        <v>379</v>
      </c>
      <c r="C33" t="s">
        <v>400</v>
      </c>
      <c r="D33" t="s">
        <v>401</v>
      </c>
      <c r="E33" s="1" t="s">
        <v>92</v>
      </c>
      <c r="F33" s="1" t="s">
        <v>53</v>
      </c>
      <c r="H33" s="1" t="s">
        <v>359</v>
      </c>
      <c r="I33" s="2241">
        <v>3</v>
      </c>
      <c r="J33" s="2241"/>
      <c r="K33" s="1" t="s">
        <v>359</v>
      </c>
      <c r="M33" s="2" t="s">
        <v>383</v>
      </c>
      <c r="N33" s="1">
        <v>6</v>
      </c>
      <c r="O33" s="2" t="s">
        <v>65</v>
      </c>
      <c r="P33" s="1" t="s">
        <v>51</v>
      </c>
      <c r="Q33" s="1">
        <v>1</v>
      </c>
      <c r="U33" s="1">
        <v>1</v>
      </c>
      <c r="V33" s="5">
        <v>5500</v>
      </c>
      <c r="W33" s="70">
        <v>0.15</v>
      </c>
      <c r="X33" s="72">
        <f t="shared" si="5"/>
        <v>4675</v>
      </c>
      <c r="Y33" s="72">
        <f t="shared" si="6"/>
        <v>4675</v>
      </c>
    </row>
    <row r="34" spans="1:26" x14ac:dyDescent="0.35">
      <c r="A34" t="s">
        <v>393</v>
      </c>
      <c r="B34" t="s">
        <v>379</v>
      </c>
      <c r="C34" t="s">
        <v>400</v>
      </c>
      <c r="D34" t="s">
        <v>401</v>
      </c>
      <c r="E34" s="1" t="s">
        <v>93</v>
      </c>
      <c r="F34" s="1" t="s">
        <v>54</v>
      </c>
      <c r="H34" s="1" t="s">
        <v>359</v>
      </c>
      <c r="I34" s="2241">
        <v>1</v>
      </c>
      <c r="J34" s="2241"/>
      <c r="K34" s="1" t="s">
        <v>359</v>
      </c>
      <c r="M34" s="2" t="s">
        <v>230</v>
      </c>
      <c r="N34" s="1">
        <v>20</v>
      </c>
      <c r="O34" s="2" t="s">
        <v>78</v>
      </c>
      <c r="P34" s="1" t="s">
        <v>51</v>
      </c>
      <c r="Q34" s="1">
        <v>20</v>
      </c>
      <c r="U34" s="1">
        <v>1</v>
      </c>
      <c r="V34" s="5">
        <v>3222.65</v>
      </c>
      <c r="W34" s="70">
        <v>0.2</v>
      </c>
      <c r="X34" s="72">
        <f t="shared" si="5"/>
        <v>2578.1200000000003</v>
      </c>
      <c r="Y34" s="72">
        <f>X34*U34*O34</f>
        <v>51562.400000000009</v>
      </c>
      <c r="Z34" s="6"/>
    </row>
    <row r="35" spans="1:26" x14ac:dyDescent="0.35">
      <c r="A35" t="s">
        <v>393</v>
      </c>
      <c r="B35" t="s">
        <v>379</v>
      </c>
      <c r="C35" t="s">
        <v>400</v>
      </c>
      <c r="D35" t="s">
        <v>401</v>
      </c>
      <c r="E35" s="1" t="s">
        <v>62</v>
      </c>
      <c r="F35" s="1" t="s">
        <v>48</v>
      </c>
      <c r="H35" s="1" t="s">
        <v>359</v>
      </c>
      <c r="I35" s="2241">
        <v>2</v>
      </c>
      <c r="J35" s="2241"/>
      <c r="L35" s="1" t="s">
        <v>359</v>
      </c>
      <c r="M35" s="1">
        <v>4</v>
      </c>
      <c r="N35" s="1">
        <v>8</v>
      </c>
      <c r="O35" s="2" t="s">
        <v>383</v>
      </c>
      <c r="P35" s="1" t="s">
        <v>51</v>
      </c>
      <c r="Q35" s="1">
        <v>2</v>
      </c>
      <c r="U35" s="1">
        <v>1</v>
      </c>
      <c r="V35" s="9">
        <v>12150</v>
      </c>
      <c r="W35" s="75">
        <v>0.4</v>
      </c>
      <c r="X35" s="72">
        <f t="shared" ref="X35:X38" si="7">V35*(1-W35)</f>
        <v>7290</v>
      </c>
      <c r="Y35" s="72">
        <f t="shared" ref="Y35:Y38" si="8">X35*U35*O35</f>
        <v>14580</v>
      </c>
    </row>
    <row r="36" spans="1:26" x14ac:dyDescent="0.35">
      <c r="A36" t="s">
        <v>393</v>
      </c>
      <c r="B36" t="s">
        <v>379</v>
      </c>
      <c r="C36" t="s">
        <v>400</v>
      </c>
      <c r="D36" t="s">
        <v>401</v>
      </c>
      <c r="E36" s="1" t="s">
        <v>62</v>
      </c>
      <c r="F36" s="1" t="s">
        <v>53</v>
      </c>
      <c r="H36" s="1" t="s">
        <v>359</v>
      </c>
      <c r="I36" s="2241">
        <v>3</v>
      </c>
      <c r="J36" s="2241"/>
      <c r="K36" s="1" t="s">
        <v>359</v>
      </c>
      <c r="M36" s="1">
        <v>2</v>
      </c>
      <c r="N36" s="1">
        <v>6</v>
      </c>
      <c r="O36" s="2" t="s">
        <v>383</v>
      </c>
      <c r="P36" s="1" t="s">
        <v>51</v>
      </c>
      <c r="Q36" s="1">
        <v>2</v>
      </c>
      <c r="U36" s="1">
        <v>1</v>
      </c>
      <c r="V36" s="9">
        <v>15000</v>
      </c>
      <c r="W36" s="75">
        <v>0.49</v>
      </c>
      <c r="X36" s="72">
        <f t="shared" si="7"/>
        <v>7650</v>
      </c>
      <c r="Y36" s="72">
        <f t="shared" si="8"/>
        <v>15300</v>
      </c>
    </row>
    <row r="37" spans="1:26" x14ac:dyDescent="0.35">
      <c r="A37" t="s">
        <v>393</v>
      </c>
      <c r="B37" t="s">
        <v>379</v>
      </c>
      <c r="C37" t="s">
        <v>400</v>
      </c>
      <c r="D37" t="s">
        <v>401</v>
      </c>
      <c r="E37" s="1" t="s">
        <v>94</v>
      </c>
      <c r="F37" s="1" t="s">
        <v>48</v>
      </c>
      <c r="H37" s="1" t="s">
        <v>359</v>
      </c>
      <c r="I37" s="2241">
        <v>2</v>
      </c>
      <c r="J37" s="2241"/>
      <c r="L37" s="1" t="s">
        <v>359</v>
      </c>
      <c r="M37" s="1">
        <v>4</v>
      </c>
      <c r="N37" s="1">
        <v>8</v>
      </c>
      <c r="O37" s="2" t="s">
        <v>383</v>
      </c>
      <c r="P37" s="1" t="s">
        <v>51</v>
      </c>
      <c r="Q37" s="1">
        <v>2</v>
      </c>
      <c r="U37" s="1">
        <v>1</v>
      </c>
      <c r="V37" s="9">
        <v>8980</v>
      </c>
      <c r="W37" s="75">
        <v>0.25</v>
      </c>
      <c r="X37" s="72">
        <f t="shared" si="7"/>
        <v>6735</v>
      </c>
      <c r="Y37" s="72">
        <f t="shared" si="8"/>
        <v>13470</v>
      </c>
    </row>
    <row r="38" spans="1:26" x14ac:dyDescent="0.35">
      <c r="A38" t="s">
        <v>393</v>
      </c>
      <c r="B38" t="s">
        <v>379</v>
      </c>
      <c r="C38" t="s">
        <v>400</v>
      </c>
      <c r="D38" t="s">
        <v>401</v>
      </c>
      <c r="E38" s="1" t="s">
        <v>94</v>
      </c>
      <c r="F38" s="1" t="s">
        <v>53</v>
      </c>
      <c r="H38" s="1" t="s">
        <v>359</v>
      </c>
      <c r="I38" s="2241">
        <v>3</v>
      </c>
      <c r="J38" s="2241"/>
      <c r="K38" s="1" t="s">
        <v>359</v>
      </c>
      <c r="M38" s="1">
        <v>2</v>
      </c>
      <c r="N38" s="1">
        <v>6</v>
      </c>
      <c r="O38" s="2" t="s">
        <v>383</v>
      </c>
      <c r="P38" s="1" t="s">
        <v>51</v>
      </c>
      <c r="Q38" s="1">
        <v>2</v>
      </c>
      <c r="U38" s="1">
        <v>1</v>
      </c>
      <c r="V38" s="9">
        <v>14500</v>
      </c>
      <c r="W38" s="75">
        <v>0.25</v>
      </c>
      <c r="X38" s="72">
        <f t="shared" si="7"/>
        <v>10875</v>
      </c>
      <c r="Y38" s="72">
        <f t="shared" si="8"/>
        <v>21750</v>
      </c>
    </row>
    <row r="39" spans="1:26" x14ac:dyDescent="0.35">
      <c r="I39" s="2241"/>
      <c r="J39" s="2241"/>
    </row>
    <row r="40" spans="1:26" x14ac:dyDescent="0.35">
      <c r="A40" t="s">
        <v>394</v>
      </c>
      <c r="B40" t="s">
        <v>379</v>
      </c>
      <c r="C40" t="s">
        <v>400</v>
      </c>
      <c r="D40" t="s">
        <v>401</v>
      </c>
      <c r="E40" s="1" t="s">
        <v>50</v>
      </c>
      <c r="F40" s="1" t="s">
        <v>48</v>
      </c>
      <c r="H40" s="1" t="s">
        <v>359</v>
      </c>
      <c r="I40" s="2241">
        <v>1</v>
      </c>
      <c r="J40" s="2241"/>
      <c r="L40" s="1" t="s">
        <v>359</v>
      </c>
      <c r="M40" s="1">
        <v>4</v>
      </c>
      <c r="N40" s="1">
        <v>8</v>
      </c>
      <c r="O40" s="1">
        <v>1</v>
      </c>
      <c r="P40" s="1" t="s">
        <v>51</v>
      </c>
      <c r="Q40" s="1">
        <v>1</v>
      </c>
      <c r="U40" s="1">
        <v>1</v>
      </c>
      <c r="V40" s="5">
        <v>35211.99</v>
      </c>
      <c r="W40" s="70">
        <v>0.55000000000000004</v>
      </c>
      <c r="X40" s="72">
        <f t="shared" ref="X40:X52" si="9">V40*(1-W40)</f>
        <v>15845.395499999997</v>
      </c>
      <c r="Y40" s="72">
        <f t="shared" ref="Y40:Y52" si="10">X40*U40*O40</f>
        <v>15845.395499999997</v>
      </c>
    </row>
    <row r="41" spans="1:26" x14ac:dyDescent="0.35">
      <c r="A41" t="s">
        <v>394</v>
      </c>
      <c r="B41" t="s">
        <v>379</v>
      </c>
      <c r="C41" t="s">
        <v>400</v>
      </c>
      <c r="D41" t="s">
        <v>401</v>
      </c>
      <c r="E41" s="1" t="s">
        <v>52</v>
      </c>
      <c r="F41" s="1" t="s">
        <v>48</v>
      </c>
      <c r="H41" s="1" t="s">
        <v>359</v>
      </c>
      <c r="I41" s="2241">
        <v>1</v>
      </c>
      <c r="J41" s="2241"/>
      <c r="L41" s="1" t="s">
        <v>359</v>
      </c>
      <c r="M41" s="1">
        <v>4</v>
      </c>
      <c r="N41" s="1">
        <v>8</v>
      </c>
      <c r="O41" s="1">
        <v>1</v>
      </c>
      <c r="P41" s="1" t="s">
        <v>51</v>
      </c>
      <c r="Q41" s="1">
        <v>1</v>
      </c>
      <c r="U41" s="1">
        <v>1</v>
      </c>
      <c r="V41" s="5">
        <v>7000</v>
      </c>
      <c r="W41" s="70">
        <v>0.1</v>
      </c>
      <c r="X41" s="72">
        <f t="shared" si="9"/>
        <v>6300</v>
      </c>
      <c r="Y41" s="72">
        <f t="shared" si="10"/>
        <v>6300</v>
      </c>
    </row>
    <row r="42" spans="1:26" x14ac:dyDescent="0.35">
      <c r="A42" t="s">
        <v>394</v>
      </c>
      <c r="B42" t="s">
        <v>379</v>
      </c>
      <c r="C42" t="s">
        <v>400</v>
      </c>
      <c r="D42" t="s">
        <v>401</v>
      </c>
      <c r="E42" s="1" t="s">
        <v>52</v>
      </c>
      <c r="F42" s="1" t="s">
        <v>53</v>
      </c>
      <c r="H42" s="1" t="s">
        <v>359</v>
      </c>
      <c r="I42" s="2241">
        <v>4</v>
      </c>
      <c r="J42" s="2241"/>
      <c r="K42" s="1" t="s">
        <v>359</v>
      </c>
      <c r="M42" s="1">
        <v>2</v>
      </c>
      <c r="N42" s="1">
        <v>6</v>
      </c>
      <c r="O42" s="1">
        <v>1</v>
      </c>
      <c r="P42" s="1" t="s">
        <v>90</v>
      </c>
      <c r="Q42" s="1">
        <v>1</v>
      </c>
      <c r="U42" s="1">
        <v>1</v>
      </c>
      <c r="V42" s="5">
        <v>7500</v>
      </c>
      <c r="W42" s="70">
        <v>0.1</v>
      </c>
      <c r="X42" s="72">
        <f t="shared" si="9"/>
        <v>6750</v>
      </c>
      <c r="Y42" s="72">
        <f t="shared" si="10"/>
        <v>6750</v>
      </c>
    </row>
    <row r="43" spans="1:26" x14ac:dyDescent="0.35">
      <c r="A43" t="s">
        <v>394</v>
      </c>
      <c r="B43" t="s">
        <v>379</v>
      </c>
      <c r="C43" t="s">
        <v>400</v>
      </c>
      <c r="D43" t="s">
        <v>401</v>
      </c>
      <c r="E43" s="1" t="s">
        <v>52</v>
      </c>
      <c r="F43" s="1" t="s">
        <v>54</v>
      </c>
      <c r="H43" s="1" t="s">
        <v>359</v>
      </c>
      <c r="I43" s="2241">
        <v>2</v>
      </c>
      <c r="J43" s="2241"/>
      <c r="K43" s="1" t="s">
        <v>359</v>
      </c>
      <c r="M43" s="1">
        <v>10</v>
      </c>
      <c r="N43" s="1">
        <v>20</v>
      </c>
      <c r="O43" s="1">
        <v>15</v>
      </c>
      <c r="P43" s="1" t="s">
        <v>51</v>
      </c>
      <c r="Q43" s="1">
        <v>15</v>
      </c>
      <c r="U43" s="1">
        <v>1</v>
      </c>
      <c r="V43" s="5">
        <v>2900</v>
      </c>
      <c r="W43" s="70">
        <v>0.1</v>
      </c>
      <c r="X43" s="72">
        <f t="shared" si="9"/>
        <v>2610</v>
      </c>
      <c r="Y43" s="72">
        <f t="shared" si="10"/>
        <v>39150</v>
      </c>
    </row>
    <row r="44" spans="1:26" x14ac:dyDescent="0.35">
      <c r="A44" t="s">
        <v>394</v>
      </c>
      <c r="B44" t="s">
        <v>379</v>
      </c>
      <c r="C44" t="s">
        <v>400</v>
      </c>
      <c r="D44" t="s">
        <v>401</v>
      </c>
      <c r="E44" s="1" t="s">
        <v>91</v>
      </c>
      <c r="F44" s="1" t="s">
        <v>48</v>
      </c>
      <c r="H44" s="1" t="s">
        <v>359</v>
      </c>
      <c r="I44" s="2241">
        <v>1</v>
      </c>
      <c r="J44" s="2241"/>
      <c r="L44" s="1" t="s">
        <v>359</v>
      </c>
      <c r="M44" s="1">
        <v>4</v>
      </c>
      <c r="N44" s="1">
        <v>8</v>
      </c>
      <c r="O44" s="1">
        <v>1</v>
      </c>
      <c r="P44" s="1" t="s">
        <v>51</v>
      </c>
      <c r="Q44" s="1">
        <v>1</v>
      </c>
      <c r="U44" s="1">
        <v>1</v>
      </c>
      <c r="V44" s="5">
        <v>17576</v>
      </c>
      <c r="W44" s="70">
        <v>0.55000000000000004</v>
      </c>
      <c r="X44" s="72">
        <f t="shared" si="9"/>
        <v>7909.1999999999989</v>
      </c>
      <c r="Y44" s="72">
        <f t="shared" si="10"/>
        <v>7909.1999999999989</v>
      </c>
    </row>
    <row r="45" spans="1:26" x14ac:dyDescent="0.35">
      <c r="A45" t="s">
        <v>394</v>
      </c>
      <c r="B45" t="s">
        <v>379</v>
      </c>
      <c r="C45" t="s">
        <v>400</v>
      </c>
      <c r="D45" t="s">
        <v>401</v>
      </c>
      <c r="E45" s="1" t="s">
        <v>92</v>
      </c>
      <c r="F45" s="1" t="s">
        <v>53</v>
      </c>
      <c r="H45" s="1" t="s">
        <v>359</v>
      </c>
      <c r="I45" s="2241">
        <v>4</v>
      </c>
      <c r="J45" s="2241"/>
      <c r="K45" s="1" t="s">
        <v>359</v>
      </c>
      <c r="M45" s="1">
        <v>2</v>
      </c>
      <c r="N45" s="1">
        <v>6</v>
      </c>
      <c r="O45" s="1">
        <v>1</v>
      </c>
      <c r="P45" s="1" t="s">
        <v>51</v>
      </c>
      <c r="Q45" s="1">
        <v>1</v>
      </c>
      <c r="U45" s="1">
        <v>1</v>
      </c>
      <c r="V45" s="5">
        <v>5500</v>
      </c>
      <c r="W45" s="70">
        <v>0.15</v>
      </c>
      <c r="X45" s="72">
        <f t="shared" si="9"/>
        <v>4675</v>
      </c>
      <c r="Y45" s="72">
        <f t="shared" si="10"/>
        <v>4675</v>
      </c>
    </row>
    <row r="46" spans="1:26" x14ac:dyDescent="0.35">
      <c r="A46" t="s">
        <v>394</v>
      </c>
      <c r="B46" t="s">
        <v>379</v>
      </c>
      <c r="C46" t="s">
        <v>400</v>
      </c>
      <c r="D46" t="s">
        <v>401</v>
      </c>
      <c r="E46" s="1" t="s">
        <v>93</v>
      </c>
      <c r="F46" s="1" t="s">
        <v>54</v>
      </c>
      <c r="H46" s="1" t="s">
        <v>359</v>
      </c>
      <c r="I46" s="2241">
        <v>2</v>
      </c>
      <c r="J46" s="2241"/>
      <c r="K46" s="1" t="s">
        <v>359</v>
      </c>
      <c r="M46" s="1">
        <v>10</v>
      </c>
      <c r="N46" s="1">
        <v>20</v>
      </c>
      <c r="O46" s="1">
        <v>15</v>
      </c>
      <c r="P46" s="1" t="s">
        <v>51</v>
      </c>
      <c r="Q46" s="1">
        <v>15</v>
      </c>
      <c r="U46" s="1">
        <v>1</v>
      </c>
      <c r="V46" s="5">
        <v>3222.65</v>
      </c>
      <c r="W46" s="70">
        <v>0.2</v>
      </c>
      <c r="X46" s="72">
        <f t="shared" si="9"/>
        <v>2578.1200000000003</v>
      </c>
      <c r="Y46" s="72">
        <f t="shared" si="10"/>
        <v>38671.800000000003</v>
      </c>
    </row>
    <row r="47" spans="1:26" x14ac:dyDescent="0.35">
      <c r="A47" t="s">
        <v>394</v>
      </c>
      <c r="B47" t="s">
        <v>379</v>
      </c>
      <c r="C47" t="s">
        <v>400</v>
      </c>
      <c r="D47" t="s">
        <v>401</v>
      </c>
      <c r="E47" s="1" t="s">
        <v>58</v>
      </c>
      <c r="F47" s="1" t="s">
        <v>59</v>
      </c>
      <c r="H47" s="1" t="s">
        <v>359</v>
      </c>
      <c r="I47" s="2241">
        <v>5</v>
      </c>
      <c r="J47" s="2241"/>
      <c r="K47" s="1" t="s">
        <v>359</v>
      </c>
      <c r="M47" s="1">
        <v>7</v>
      </c>
      <c r="N47" s="1">
        <v>30</v>
      </c>
      <c r="O47" s="1">
        <v>3</v>
      </c>
      <c r="P47" s="1" t="s">
        <v>60</v>
      </c>
      <c r="Q47" s="1">
        <v>3</v>
      </c>
      <c r="R47" s="1">
        <v>3</v>
      </c>
      <c r="S47" s="1">
        <v>3</v>
      </c>
      <c r="T47" s="1">
        <v>3</v>
      </c>
      <c r="U47" s="1">
        <v>1</v>
      </c>
      <c r="V47" s="5">
        <f>265*8</f>
        <v>2120</v>
      </c>
      <c r="W47" s="70">
        <v>0.4</v>
      </c>
      <c r="X47" s="72">
        <f t="shared" si="9"/>
        <v>1272</v>
      </c>
      <c r="Y47" s="72">
        <f t="shared" si="10"/>
        <v>3816</v>
      </c>
    </row>
    <row r="48" spans="1:26" x14ac:dyDescent="0.35">
      <c r="A48" t="s">
        <v>394</v>
      </c>
      <c r="B48" t="s">
        <v>379</v>
      </c>
      <c r="C48" t="s">
        <v>400</v>
      </c>
      <c r="D48" t="s">
        <v>401</v>
      </c>
      <c r="E48" s="1" t="s">
        <v>62</v>
      </c>
      <c r="F48" s="1" t="s">
        <v>48</v>
      </c>
      <c r="H48" s="1" t="s">
        <v>359</v>
      </c>
      <c r="I48" s="2241">
        <v>1</v>
      </c>
      <c r="J48" s="2241"/>
      <c r="L48" s="1" t="s">
        <v>359</v>
      </c>
      <c r="M48" s="1">
        <v>4</v>
      </c>
      <c r="N48" s="1">
        <v>8</v>
      </c>
      <c r="O48" s="1">
        <v>2</v>
      </c>
      <c r="P48" s="1" t="s">
        <v>51</v>
      </c>
      <c r="Q48" s="1">
        <v>2</v>
      </c>
      <c r="U48" s="1">
        <v>1</v>
      </c>
      <c r="V48" s="9">
        <v>12150</v>
      </c>
      <c r="W48" s="75">
        <v>0.4</v>
      </c>
      <c r="X48" s="72">
        <f t="shared" si="9"/>
        <v>7290</v>
      </c>
      <c r="Y48" s="72">
        <f t="shared" si="10"/>
        <v>14580</v>
      </c>
    </row>
    <row r="49" spans="1:25" x14ac:dyDescent="0.35">
      <c r="A49" t="s">
        <v>394</v>
      </c>
      <c r="B49" t="s">
        <v>379</v>
      </c>
      <c r="C49" t="s">
        <v>400</v>
      </c>
      <c r="D49" t="s">
        <v>401</v>
      </c>
      <c r="E49" s="1" t="s">
        <v>62</v>
      </c>
      <c r="F49" s="1" t="s">
        <v>53</v>
      </c>
      <c r="H49" s="1" t="s">
        <v>359</v>
      </c>
      <c r="I49" s="2241">
        <v>4</v>
      </c>
      <c r="J49" s="2241"/>
      <c r="K49" s="1" t="s">
        <v>359</v>
      </c>
      <c r="M49" s="1">
        <v>2</v>
      </c>
      <c r="N49" s="1">
        <v>6</v>
      </c>
      <c r="O49" s="1">
        <v>2</v>
      </c>
      <c r="P49" s="1" t="s">
        <v>51</v>
      </c>
      <c r="Q49" s="1">
        <v>2</v>
      </c>
      <c r="U49" s="1">
        <v>1</v>
      </c>
      <c r="V49" s="9">
        <v>15000</v>
      </c>
      <c r="W49" s="75">
        <v>0.49</v>
      </c>
      <c r="X49" s="72">
        <f t="shared" si="9"/>
        <v>7650</v>
      </c>
      <c r="Y49" s="72">
        <f t="shared" si="10"/>
        <v>15300</v>
      </c>
    </row>
    <row r="50" spans="1:25" x14ac:dyDescent="0.35">
      <c r="A50" t="s">
        <v>394</v>
      </c>
      <c r="B50" t="s">
        <v>379</v>
      </c>
      <c r="C50" t="s">
        <v>400</v>
      </c>
      <c r="D50" t="s">
        <v>401</v>
      </c>
      <c r="E50" s="1" t="s">
        <v>94</v>
      </c>
      <c r="F50" s="1" t="s">
        <v>48</v>
      </c>
      <c r="H50" s="1" t="s">
        <v>359</v>
      </c>
      <c r="I50" s="2241">
        <v>1</v>
      </c>
      <c r="J50" s="2241"/>
      <c r="L50" s="1" t="s">
        <v>359</v>
      </c>
      <c r="M50" s="1">
        <v>4</v>
      </c>
      <c r="N50" s="1">
        <v>8</v>
      </c>
      <c r="O50" s="1">
        <v>1</v>
      </c>
      <c r="P50" s="1" t="s">
        <v>51</v>
      </c>
      <c r="Q50" s="1">
        <v>1</v>
      </c>
      <c r="U50" s="1">
        <v>1</v>
      </c>
      <c r="V50" s="9">
        <v>8980</v>
      </c>
      <c r="W50" s="75">
        <v>0.25</v>
      </c>
      <c r="X50" s="72">
        <f t="shared" si="9"/>
        <v>6735</v>
      </c>
      <c r="Y50" s="72">
        <f t="shared" si="10"/>
        <v>6735</v>
      </c>
    </row>
    <row r="51" spans="1:25" x14ac:dyDescent="0.35">
      <c r="A51" t="s">
        <v>394</v>
      </c>
      <c r="B51" t="s">
        <v>379</v>
      </c>
      <c r="C51" t="s">
        <v>400</v>
      </c>
      <c r="D51" t="s">
        <v>401</v>
      </c>
      <c r="E51" s="1" t="s">
        <v>94</v>
      </c>
      <c r="F51" s="1" t="s">
        <v>53</v>
      </c>
      <c r="H51" s="1" t="s">
        <v>359</v>
      </c>
      <c r="I51" s="2241">
        <v>4</v>
      </c>
      <c r="J51" s="2241"/>
      <c r="K51" s="1" t="s">
        <v>359</v>
      </c>
      <c r="M51" s="1">
        <v>2</v>
      </c>
      <c r="N51" s="1">
        <v>6</v>
      </c>
      <c r="O51" s="1">
        <v>1</v>
      </c>
      <c r="P51" s="1" t="s">
        <v>51</v>
      </c>
      <c r="Q51" s="1">
        <v>1</v>
      </c>
      <c r="U51" s="1">
        <v>1</v>
      </c>
      <c r="V51" s="9">
        <v>14500</v>
      </c>
      <c r="W51" s="75">
        <v>0.25</v>
      </c>
      <c r="X51" s="72">
        <f t="shared" si="9"/>
        <v>10875</v>
      </c>
      <c r="Y51" s="72">
        <f t="shared" si="10"/>
        <v>10875</v>
      </c>
    </row>
    <row r="52" spans="1:25" x14ac:dyDescent="0.35">
      <c r="A52" t="s">
        <v>394</v>
      </c>
      <c r="B52" t="s">
        <v>379</v>
      </c>
      <c r="C52" t="s">
        <v>400</v>
      </c>
      <c r="D52" t="s">
        <v>401</v>
      </c>
      <c r="E52" s="1" t="s">
        <v>94</v>
      </c>
      <c r="F52" s="1" t="s">
        <v>95</v>
      </c>
      <c r="H52" s="1" t="s">
        <v>359</v>
      </c>
      <c r="I52" s="2241">
        <v>3</v>
      </c>
      <c r="J52" s="2241"/>
      <c r="K52" s="1" t="s">
        <v>359</v>
      </c>
      <c r="M52" s="1">
        <v>4</v>
      </c>
      <c r="N52" s="1">
        <v>10</v>
      </c>
      <c r="O52" s="1">
        <v>10</v>
      </c>
      <c r="P52" s="1" t="s">
        <v>51</v>
      </c>
      <c r="Q52" s="1">
        <v>10</v>
      </c>
      <c r="U52" s="1">
        <v>1</v>
      </c>
      <c r="V52" s="9">
        <v>1800</v>
      </c>
      <c r="W52" s="75">
        <v>0.2</v>
      </c>
      <c r="X52" s="72">
        <f t="shared" si="9"/>
        <v>1440</v>
      </c>
      <c r="Y52" s="72">
        <f t="shared" si="10"/>
        <v>14400</v>
      </c>
    </row>
    <row r="53" spans="1:25" x14ac:dyDescent="0.35">
      <c r="I53" s="2241"/>
      <c r="J53" s="2241"/>
    </row>
    <row r="54" spans="1:25" x14ac:dyDescent="0.35">
      <c r="A54" t="s">
        <v>377</v>
      </c>
      <c r="B54" t="s">
        <v>379</v>
      </c>
      <c r="C54" t="s">
        <v>400</v>
      </c>
      <c r="D54" t="s">
        <v>401</v>
      </c>
      <c r="E54" s="1" t="s">
        <v>52</v>
      </c>
      <c r="F54" s="1" t="s">
        <v>53</v>
      </c>
      <c r="H54" s="1" t="s">
        <v>359</v>
      </c>
      <c r="I54" s="2241">
        <v>3</v>
      </c>
      <c r="J54" s="2241"/>
      <c r="K54" s="1" t="s">
        <v>359</v>
      </c>
      <c r="M54" s="1">
        <v>1</v>
      </c>
      <c r="N54" s="1">
        <v>4</v>
      </c>
      <c r="O54" s="1">
        <v>1</v>
      </c>
      <c r="P54" s="1" t="s">
        <v>90</v>
      </c>
      <c r="Q54" s="1">
        <v>1</v>
      </c>
      <c r="U54" s="1">
        <v>1</v>
      </c>
      <c r="V54" s="5">
        <v>7500</v>
      </c>
      <c r="W54" s="70">
        <v>0.1</v>
      </c>
      <c r="X54" s="72">
        <f t="shared" ref="X54:X62" si="11">V54*(1-W54)</f>
        <v>6750</v>
      </c>
      <c r="Y54" s="72">
        <f t="shared" ref="Y54:Y62" si="12">X54*U54*O54</f>
        <v>6750</v>
      </c>
    </row>
    <row r="55" spans="1:25" x14ac:dyDescent="0.35">
      <c r="A55" t="s">
        <v>377</v>
      </c>
      <c r="B55" t="s">
        <v>379</v>
      </c>
      <c r="C55" t="s">
        <v>400</v>
      </c>
      <c r="D55" t="s">
        <v>401</v>
      </c>
      <c r="E55" s="1" t="s">
        <v>52</v>
      </c>
      <c r="F55" s="1" t="s">
        <v>54</v>
      </c>
      <c r="H55" s="1" t="s">
        <v>359</v>
      </c>
      <c r="I55" s="2241">
        <v>2</v>
      </c>
      <c r="J55" s="2241"/>
      <c r="K55" s="1" t="s">
        <v>359</v>
      </c>
      <c r="M55" s="1">
        <v>6</v>
      </c>
      <c r="N55" s="1">
        <v>12</v>
      </c>
      <c r="O55" s="1">
        <v>10</v>
      </c>
      <c r="P55" s="1" t="s">
        <v>51</v>
      </c>
      <c r="Q55" s="1">
        <v>10</v>
      </c>
      <c r="U55" s="1">
        <v>1</v>
      </c>
      <c r="V55" s="5">
        <v>2900</v>
      </c>
      <c r="W55" s="70">
        <v>0.1</v>
      </c>
      <c r="X55" s="72">
        <f t="shared" si="11"/>
        <v>2610</v>
      </c>
      <c r="Y55" s="72">
        <f t="shared" si="12"/>
        <v>26100</v>
      </c>
    </row>
    <row r="56" spans="1:25" x14ac:dyDescent="0.35">
      <c r="A56" t="s">
        <v>377</v>
      </c>
      <c r="B56" t="s">
        <v>379</v>
      </c>
      <c r="C56" t="s">
        <v>400</v>
      </c>
      <c r="D56" t="s">
        <v>401</v>
      </c>
      <c r="E56" s="1" t="s">
        <v>91</v>
      </c>
      <c r="F56" s="1" t="s">
        <v>48</v>
      </c>
      <c r="H56" s="1" t="s">
        <v>359</v>
      </c>
      <c r="I56" s="2241">
        <v>1</v>
      </c>
      <c r="J56" s="2241"/>
      <c r="L56" s="1" t="s">
        <v>359</v>
      </c>
      <c r="M56" s="1">
        <v>2</v>
      </c>
      <c r="N56" s="1">
        <v>4</v>
      </c>
      <c r="O56" s="1">
        <v>1</v>
      </c>
      <c r="P56" s="1" t="s">
        <v>51</v>
      </c>
      <c r="Q56" s="1">
        <v>1</v>
      </c>
      <c r="U56" s="1">
        <v>1</v>
      </c>
      <c r="V56" s="5">
        <v>17576</v>
      </c>
      <c r="W56" s="70">
        <v>0.55000000000000004</v>
      </c>
      <c r="X56" s="72">
        <f t="shared" si="11"/>
        <v>7909.1999999999989</v>
      </c>
      <c r="Y56" s="72">
        <f t="shared" si="12"/>
        <v>7909.1999999999989</v>
      </c>
    </row>
    <row r="57" spans="1:25" x14ac:dyDescent="0.35">
      <c r="A57" t="s">
        <v>377</v>
      </c>
      <c r="B57" t="s">
        <v>379</v>
      </c>
      <c r="C57" t="s">
        <v>400</v>
      </c>
      <c r="D57" t="s">
        <v>401</v>
      </c>
      <c r="E57" s="1" t="s">
        <v>92</v>
      </c>
      <c r="F57" s="1" t="s">
        <v>53</v>
      </c>
      <c r="H57" s="1" t="s">
        <v>359</v>
      </c>
      <c r="I57" s="2241">
        <v>3</v>
      </c>
      <c r="J57" s="2241"/>
      <c r="K57" s="1" t="s">
        <v>359</v>
      </c>
      <c r="M57" s="1">
        <v>1</v>
      </c>
      <c r="N57" s="1">
        <v>3</v>
      </c>
      <c r="O57" s="1">
        <v>1</v>
      </c>
      <c r="P57" s="1" t="s">
        <v>51</v>
      </c>
      <c r="Q57" s="1">
        <v>1</v>
      </c>
      <c r="U57" s="1">
        <v>1</v>
      </c>
      <c r="V57" s="5">
        <v>5500</v>
      </c>
      <c r="W57" s="70">
        <v>0.15</v>
      </c>
      <c r="X57" s="72">
        <f t="shared" si="11"/>
        <v>4675</v>
      </c>
      <c r="Y57" s="72">
        <f t="shared" si="12"/>
        <v>4675</v>
      </c>
    </row>
    <row r="58" spans="1:25" x14ac:dyDescent="0.35">
      <c r="A58" t="s">
        <v>377</v>
      </c>
      <c r="B58" t="s">
        <v>379</v>
      </c>
      <c r="C58" t="s">
        <v>400</v>
      </c>
      <c r="D58" t="s">
        <v>401</v>
      </c>
      <c r="E58" s="1" t="s">
        <v>93</v>
      </c>
      <c r="F58" s="1" t="s">
        <v>54</v>
      </c>
      <c r="H58" s="1" t="s">
        <v>359</v>
      </c>
      <c r="I58" s="2241">
        <v>2</v>
      </c>
      <c r="J58" s="2241"/>
      <c r="K58" s="1" t="s">
        <v>359</v>
      </c>
      <c r="M58" s="1">
        <v>6</v>
      </c>
      <c r="N58" s="1">
        <v>12</v>
      </c>
      <c r="O58" s="1">
        <v>10</v>
      </c>
      <c r="P58" s="1" t="s">
        <v>51</v>
      </c>
      <c r="Q58" s="1">
        <v>10</v>
      </c>
      <c r="U58" s="1">
        <v>1</v>
      </c>
      <c r="V58" s="5">
        <v>3222.65</v>
      </c>
      <c r="W58" s="70">
        <v>0.2</v>
      </c>
      <c r="X58" s="72">
        <f t="shared" si="11"/>
        <v>2578.1200000000003</v>
      </c>
      <c r="Y58" s="72">
        <f t="shared" si="12"/>
        <v>25781.200000000004</v>
      </c>
    </row>
    <row r="59" spans="1:25" x14ac:dyDescent="0.35">
      <c r="A59" t="s">
        <v>377</v>
      </c>
      <c r="B59" t="s">
        <v>379</v>
      </c>
      <c r="C59" t="s">
        <v>400</v>
      </c>
      <c r="D59" t="s">
        <v>401</v>
      </c>
      <c r="E59" s="1" t="s">
        <v>58</v>
      </c>
      <c r="F59" s="1" t="s">
        <v>59</v>
      </c>
      <c r="H59" s="1" t="s">
        <v>359</v>
      </c>
      <c r="I59" s="2241">
        <v>4</v>
      </c>
      <c r="J59" s="2241"/>
      <c r="K59" s="1" t="s">
        <v>359</v>
      </c>
      <c r="M59" s="1">
        <v>4</v>
      </c>
      <c r="N59" s="1">
        <v>15</v>
      </c>
      <c r="O59" s="1">
        <v>3</v>
      </c>
      <c r="P59" s="1" t="s">
        <v>60</v>
      </c>
      <c r="Q59" s="1">
        <v>3</v>
      </c>
      <c r="S59" s="1">
        <v>3</v>
      </c>
      <c r="U59" s="1">
        <v>2</v>
      </c>
      <c r="V59" s="5">
        <f>265*8</f>
        <v>2120</v>
      </c>
      <c r="W59" s="70">
        <v>0.4</v>
      </c>
      <c r="X59" s="72">
        <f t="shared" si="11"/>
        <v>1272</v>
      </c>
      <c r="Y59" s="72">
        <f t="shared" si="12"/>
        <v>7632</v>
      </c>
    </row>
    <row r="60" spans="1:25" x14ac:dyDescent="0.35">
      <c r="A60" t="s">
        <v>377</v>
      </c>
      <c r="B60" t="s">
        <v>379</v>
      </c>
      <c r="C60" t="s">
        <v>400</v>
      </c>
      <c r="D60" t="s">
        <v>401</v>
      </c>
      <c r="E60" s="1" t="s">
        <v>62</v>
      </c>
      <c r="F60" s="1" t="s">
        <v>48</v>
      </c>
      <c r="H60" s="1" t="s">
        <v>359</v>
      </c>
      <c r="I60" s="2241">
        <v>1</v>
      </c>
      <c r="J60" s="2241"/>
      <c r="L60" s="1" t="s">
        <v>359</v>
      </c>
      <c r="M60" s="1">
        <v>2</v>
      </c>
      <c r="N60" s="1">
        <v>4</v>
      </c>
      <c r="O60" s="1">
        <v>1</v>
      </c>
      <c r="P60" s="1" t="s">
        <v>51</v>
      </c>
      <c r="Q60" s="1">
        <v>1</v>
      </c>
      <c r="U60" s="1">
        <v>1</v>
      </c>
      <c r="V60" s="9">
        <v>12150</v>
      </c>
      <c r="W60" s="75">
        <v>0.4</v>
      </c>
      <c r="X60" s="72">
        <f t="shared" si="11"/>
        <v>7290</v>
      </c>
      <c r="Y60" s="72">
        <f t="shared" si="12"/>
        <v>7290</v>
      </c>
    </row>
    <row r="61" spans="1:25" x14ac:dyDescent="0.35">
      <c r="A61" t="s">
        <v>377</v>
      </c>
      <c r="B61" t="s">
        <v>379</v>
      </c>
      <c r="C61" t="s">
        <v>400</v>
      </c>
      <c r="D61" t="s">
        <v>401</v>
      </c>
      <c r="E61" s="1" t="s">
        <v>62</v>
      </c>
      <c r="F61" s="1" t="s">
        <v>53</v>
      </c>
      <c r="H61" s="1" t="s">
        <v>359</v>
      </c>
      <c r="I61" s="2241">
        <v>3</v>
      </c>
      <c r="J61" s="2241"/>
      <c r="K61" s="1" t="s">
        <v>359</v>
      </c>
      <c r="M61" s="1">
        <v>1</v>
      </c>
      <c r="N61" s="1">
        <v>3</v>
      </c>
      <c r="O61" s="1">
        <v>1</v>
      </c>
      <c r="P61" s="1" t="s">
        <v>51</v>
      </c>
      <c r="Q61" s="1">
        <v>1</v>
      </c>
      <c r="U61" s="1">
        <v>1</v>
      </c>
      <c r="V61" s="9">
        <v>15000</v>
      </c>
      <c r="W61" s="75">
        <v>0.49</v>
      </c>
      <c r="X61" s="72">
        <f t="shared" si="11"/>
        <v>7650</v>
      </c>
      <c r="Y61" s="72">
        <f t="shared" si="12"/>
        <v>7650</v>
      </c>
    </row>
    <row r="62" spans="1:25" x14ac:dyDescent="0.35">
      <c r="A62" t="s">
        <v>377</v>
      </c>
      <c r="B62" t="s">
        <v>379</v>
      </c>
      <c r="C62" t="s">
        <v>400</v>
      </c>
      <c r="D62" t="s">
        <v>401</v>
      </c>
      <c r="E62" s="1" t="s">
        <v>94</v>
      </c>
      <c r="F62" s="1" t="s">
        <v>48</v>
      </c>
      <c r="H62" s="1" t="s">
        <v>359</v>
      </c>
      <c r="I62" s="2241">
        <v>1</v>
      </c>
      <c r="J62" s="2241"/>
      <c r="L62" s="1" t="s">
        <v>359</v>
      </c>
      <c r="M62" s="1">
        <v>2</v>
      </c>
      <c r="N62" s="1">
        <v>4</v>
      </c>
      <c r="O62" s="1">
        <v>1</v>
      </c>
      <c r="P62" s="1" t="s">
        <v>51</v>
      </c>
      <c r="Q62" s="1">
        <v>1</v>
      </c>
      <c r="U62" s="1">
        <v>1</v>
      </c>
      <c r="V62" s="9">
        <v>8980</v>
      </c>
      <c r="W62" s="75">
        <v>0.25</v>
      </c>
      <c r="X62" s="72">
        <f t="shared" si="11"/>
        <v>6735</v>
      </c>
      <c r="Y62" s="72">
        <f t="shared" si="12"/>
        <v>6735</v>
      </c>
    </row>
    <row r="68" spans="1:10" x14ac:dyDescent="0.35">
      <c r="A68" s="93"/>
      <c r="E68" s="89" t="s">
        <v>1209</v>
      </c>
      <c r="F68" s="89" t="s">
        <v>1210</v>
      </c>
      <c r="G68" s="89" t="s">
        <v>1211</v>
      </c>
      <c r="H68" s="89"/>
    </row>
    <row r="69" spans="1:10" x14ac:dyDescent="0.35">
      <c r="A69" s="93" t="s">
        <v>1212</v>
      </c>
      <c r="B69" s="2229"/>
      <c r="C69" s="2229"/>
      <c r="D69" s="2229"/>
      <c r="E69" s="2236">
        <f>F69*(1-10%)</f>
        <v>5770.2399100000011</v>
      </c>
      <c r="F69" s="473">
        <f>MANAUS!T54</f>
        <v>6411.3776777777784</v>
      </c>
      <c r="G69" s="473">
        <f>F69*(1+15%)</f>
        <v>7373.0843294444448</v>
      </c>
      <c r="H69" s="473"/>
    </row>
    <row r="70" spans="1:10" x14ac:dyDescent="0.35">
      <c r="A70" s="93" t="s">
        <v>1213</v>
      </c>
      <c r="B70" s="2229"/>
      <c r="C70" s="2229"/>
      <c r="D70" s="2229"/>
      <c r="E70" s="2236">
        <f>F70*(1-25%)</f>
        <v>2576.608174107143</v>
      </c>
      <c r="F70" s="473">
        <f>MANAUS!T88</f>
        <v>3435.4775654761906</v>
      </c>
      <c r="G70" s="473">
        <f>F70*(1+5%)</f>
        <v>3607.2514437500004</v>
      </c>
      <c r="H70" s="473"/>
    </row>
    <row r="71" spans="1:10" x14ac:dyDescent="0.35">
      <c r="A71" s="93" t="s">
        <v>601</v>
      </c>
      <c r="B71" s="2229"/>
      <c r="C71" s="2229"/>
      <c r="D71" s="2229"/>
      <c r="E71" s="2236">
        <f>F71*(1-15%)</f>
        <v>4182.0263594444441</v>
      </c>
      <c r="F71" s="473">
        <f>MANAUS!T128</f>
        <v>4920.0310111111112</v>
      </c>
      <c r="G71" s="473">
        <f>F71*(1+15%)</f>
        <v>5658.0356627777774</v>
      </c>
      <c r="H71" s="473"/>
    </row>
    <row r="72" spans="1:10" x14ac:dyDescent="0.35">
      <c r="A72" s="93" t="s">
        <v>730</v>
      </c>
      <c r="B72" s="2229"/>
      <c r="C72" s="2229"/>
      <c r="D72" s="2229"/>
      <c r="E72" s="2236">
        <f>F72*(1-25%)</f>
        <v>2642.9451845238091</v>
      </c>
      <c r="F72" s="473">
        <f>MANAUS!T162</f>
        <v>3523.9269126984123</v>
      </c>
      <c r="G72" s="473">
        <f>F72*(1+5%)</f>
        <v>3700.1232583333331</v>
      </c>
      <c r="H72" s="473"/>
    </row>
    <row r="73" spans="1:10" x14ac:dyDescent="0.35">
      <c r="A73" s="93" t="s">
        <v>619</v>
      </c>
      <c r="B73" s="2229"/>
      <c r="C73" s="2229"/>
      <c r="D73" s="2229"/>
      <c r="E73" s="2236">
        <f>F73*(1-25%)</f>
        <v>2735.3062499999996</v>
      </c>
      <c r="F73" s="473">
        <f>MANAUS!T198</f>
        <v>3647.0749999999998</v>
      </c>
      <c r="G73" s="473">
        <f>F73*(1+5%)</f>
        <v>3829.42875</v>
      </c>
      <c r="H73" s="473"/>
    </row>
    <row r="74" spans="1:10" x14ac:dyDescent="0.35">
      <c r="A74" s="93"/>
      <c r="B74" s="93"/>
      <c r="C74" s="93"/>
      <c r="D74" s="93"/>
      <c r="E74" s="94"/>
    </row>
    <row r="75" spans="1:10" x14ac:dyDescent="0.35">
      <c r="A75" s="93"/>
      <c r="B75" s="92"/>
      <c r="C75" s="92"/>
      <c r="D75" s="92"/>
      <c r="E75" s="2386" t="s">
        <v>1214</v>
      </c>
      <c r="F75" s="2387"/>
      <c r="G75" s="2387"/>
      <c r="H75" s="2387"/>
      <c r="I75" s="2387"/>
      <c r="J75" s="2388"/>
    </row>
    <row r="76" spans="1:10" x14ac:dyDescent="0.35">
      <c r="A76" s="93" t="s">
        <v>1212</v>
      </c>
      <c r="B76" s="2230"/>
      <c r="C76" s="2230"/>
      <c r="D76" s="2230"/>
      <c r="E76" s="2230">
        <v>0.56000000000000005</v>
      </c>
      <c r="G76" s="350">
        <v>0.44</v>
      </c>
    </row>
    <row r="77" spans="1:10" x14ac:dyDescent="0.35">
      <c r="A77" s="93" t="s">
        <v>1213</v>
      </c>
      <c r="B77" s="2230"/>
      <c r="C77" s="2230"/>
      <c r="D77" s="2230"/>
      <c r="E77" s="2230">
        <v>0.57999999999999996</v>
      </c>
      <c r="F77" s="350">
        <v>0.06</v>
      </c>
      <c r="G77" s="350">
        <v>0.3</v>
      </c>
      <c r="H77" s="3">
        <v>0.06</v>
      </c>
    </row>
    <row r="78" spans="1:10" x14ac:dyDescent="0.35">
      <c r="A78" s="93" t="s">
        <v>601</v>
      </c>
      <c r="B78" s="2230"/>
      <c r="C78" s="2230"/>
      <c r="D78" s="2230"/>
      <c r="E78" s="2230">
        <v>0.56000000000000005</v>
      </c>
      <c r="F78" s="350"/>
      <c r="G78" s="3">
        <v>0.44</v>
      </c>
      <c r="H78" s="350"/>
    </row>
    <row r="79" spans="1:10" x14ac:dyDescent="0.35">
      <c r="A79" s="93" t="s">
        <v>730</v>
      </c>
      <c r="B79" s="2230"/>
      <c r="C79" s="2230"/>
      <c r="D79" s="2230"/>
      <c r="E79" s="2230">
        <v>0.59</v>
      </c>
      <c r="F79" s="350"/>
      <c r="G79" s="3">
        <v>0.41</v>
      </c>
      <c r="H79" s="350"/>
    </row>
    <row r="80" spans="1:10" x14ac:dyDescent="0.35">
      <c r="A80" s="93" t="s">
        <v>619</v>
      </c>
      <c r="B80" s="93"/>
      <c r="C80" s="93"/>
      <c r="D80" s="93"/>
      <c r="E80" s="2230">
        <v>0.59</v>
      </c>
      <c r="F80" s="3"/>
      <c r="G80" s="3">
        <v>0.41</v>
      </c>
    </row>
    <row r="81" spans="1:10" x14ac:dyDescent="0.35">
      <c r="A81" s="93"/>
      <c r="B81" s="93"/>
      <c r="C81" s="93"/>
      <c r="D81" s="93"/>
      <c r="E81" s="94"/>
    </row>
    <row r="82" spans="1:10" x14ac:dyDescent="0.35">
      <c r="A82" s="93"/>
      <c r="B82" s="93"/>
      <c r="C82" s="93"/>
      <c r="D82" s="93"/>
      <c r="E82" s="94"/>
    </row>
    <row r="83" spans="1:10" x14ac:dyDescent="0.35">
      <c r="A83" s="93"/>
      <c r="B83" s="93"/>
      <c r="C83" s="93"/>
      <c r="D83" s="93"/>
      <c r="E83" s="94"/>
    </row>
    <row r="84" spans="1:10" x14ac:dyDescent="0.35">
      <c r="A84" s="93"/>
      <c r="B84" s="92"/>
      <c r="C84" s="92"/>
      <c r="D84" s="92"/>
      <c r="E84" s="2386" t="s">
        <v>1215</v>
      </c>
      <c r="F84" s="2387"/>
      <c r="G84" s="2387"/>
      <c r="H84" s="2387"/>
      <c r="I84" s="2387"/>
      <c r="J84" s="2388"/>
    </row>
    <row r="85" spans="1:10" x14ac:dyDescent="0.35">
      <c r="A85" s="93" t="s">
        <v>1212</v>
      </c>
      <c r="B85" s="2230"/>
      <c r="C85" s="2230"/>
      <c r="D85" s="2230"/>
      <c r="E85" s="2230">
        <v>0.25</v>
      </c>
      <c r="F85" s="2230">
        <v>0.25</v>
      </c>
      <c r="G85" s="2230">
        <v>0.25</v>
      </c>
      <c r="H85" s="2230">
        <v>0.25</v>
      </c>
    </row>
    <row r="86" spans="1:10" x14ac:dyDescent="0.35">
      <c r="A86" s="93" t="s">
        <v>1213</v>
      </c>
      <c r="B86" s="6"/>
      <c r="C86" s="6"/>
      <c r="D86" s="6"/>
      <c r="E86" s="2230">
        <v>0.25</v>
      </c>
      <c r="F86" s="2230">
        <v>0.25</v>
      </c>
      <c r="G86" s="2230">
        <v>0.25</v>
      </c>
      <c r="H86" s="2230">
        <v>0.25</v>
      </c>
    </row>
    <row r="87" spans="1:10" x14ac:dyDescent="0.35">
      <c r="A87" s="93" t="s">
        <v>601</v>
      </c>
      <c r="B87" s="2230"/>
      <c r="C87" s="2230"/>
      <c r="D87" s="2230"/>
      <c r="E87" s="2230">
        <v>0.35</v>
      </c>
      <c r="F87" s="2230">
        <v>0.3</v>
      </c>
      <c r="G87" s="2230">
        <v>0.35</v>
      </c>
      <c r="H87" s="2230"/>
    </row>
    <row r="88" spans="1:10" x14ac:dyDescent="0.35">
      <c r="A88" s="93" t="s">
        <v>730</v>
      </c>
      <c r="B88" s="2230"/>
      <c r="C88" s="2230"/>
      <c r="D88" s="2230"/>
      <c r="E88" s="2230">
        <v>0.35</v>
      </c>
      <c r="F88" s="2230">
        <v>0.3</v>
      </c>
      <c r="G88" s="2230">
        <v>0.35</v>
      </c>
      <c r="H88" s="2230"/>
    </row>
    <row r="89" spans="1:10" x14ac:dyDescent="0.35">
      <c r="A89" s="93" t="s">
        <v>619</v>
      </c>
      <c r="B89" s="93"/>
      <c r="C89" s="93"/>
      <c r="D89" s="93"/>
      <c r="E89" s="2230">
        <v>0.35</v>
      </c>
      <c r="F89" s="3">
        <v>0.3</v>
      </c>
      <c r="G89" s="3">
        <v>0.35</v>
      </c>
      <c r="H89" s="3"/>
    </row>
  </sheetData>
  <mergeCells count="2">
    <mergeCell ref="E75:J75"/>
    <mergeCell ref="E84:J84"/>
  </mergeCells>
  <pageMargins left="0.511811024" right="0.511811024" top="0.78740157499999996" bottom="0.78740157499999996" header="0.31496062000000002" footer="0.31496062000000002"/>
  <ignoredErrors>
    <ignoredError sqref="M29:O39 N14:N24 N5:N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2C3D-0B00-4AF3-9FC4-C56B3D077143}">
  <sheetPr>
    <tabColor rgb="FF92D050"/>
  </sheetPr>
  <dimension ref="A1:AH176"/>
  <sheetViews>
    <sheetView topLeftCell="C103" zoomScale="95" zoomScaleNormal="95" workbookViewId="0">
      <selection activeCell="I133" sqref="I133"/>
    </sheetView>
  </sheetViews>
  <sheetFormatPr defaultRowHeight="14.5" x14ac:dyDescent="0.35"/>
  <cols>
    <col min="1" max="1" width="53.81640625" customWidth="1"/>
    <col min="2" max="2" width="24.26953125" style="1" customWidth="1"/>
    <col min="3" max="3" width="15.54296875" style="1" customWidth="1"/>
    <col min="4" max="4" width="27.54296875" style="1" customWidth="1"/>
    <col min="5" max="5" width="22.5429687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5.81640625" customWidth="1"/>
    <col min="10" max="10" width="5.7265625" customWidth="1"/>
    <col min="11" max="11" width="5.26953125" customWidth="1"/>
    <col min="12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5.453125" style="145" customWidth="1"/>
    <col min="21" max="21" width="13.26953125" style="157" customWidth="1"/>
    <col min="22" max="24" width="12.453125" customWidth="1"/>
    <col min="25" max="25" width="14.81640625" customWidth="1"/>
    <col min="26" max="26" width="13.1796875" customWidth="1"/>
    <col min="27" max="27" width="14.453125" customWidth="1"/>
    <col min="28" max="34" width="16.81640625" customWidth="1"/>
  </cols>
  <sheetData>
    <row r="1" spans="1:9" ht="21" x14ac:dyDescent="0.5">
      <c r="A1" s="138" t="str">
        <f>[17]BASE!A2</f>
        <v>ESTUDO PALMAS</v>
      </c>
    </row>
    <row r="2" spans="1:9" x14ac:dyDescent="0.35">
      <c r="A2" t="s">
        <v>503</v>
      </c>
    </row>
    <row r="4" spans="1:9" x14ac:dyDescent="0.35">
      <c r="B4" s="141"/>
    </row>
    <row r="5" spans="1:9" x14ac:dyDescent="0.35">
      <c r="B5" s="141"/>
    </row>
    <row r="6" spans="1:9" x14ac:dyDescent="0.35">
      <c r="B6" s="142"/>
      <c r="C6" s="143"/>
      <c r="F6" s="144"/>
      <c r="G6" s="144"/>
      <c r="H6" s="144"/>
      <c r="I6" s="145"/>
    </row>
    <row r="7" spans="1:9" x14ac:dyDescent="0.35">
      <c r="A7" s="146" t="str">
        <f>[17]BASE!A18</f>
        <v>INVESTIMENTO PALMAS CAPITAL  OOH  2024</v>
      </c>
      <c r="B7" s="147">
        <f>[17]BASE!B18</f>
        <v>262287.96999999997</v>
      </c>
      <c r="C7" s="148"/>
      <c r="F7" s="144"/>
      <c r="G7" s="144"/>
      <c r="H7" s="144"/>
      <c r="I7" s="145"/>
    </row>
    <row r="8" spans="1:9" x14ac:dyDescent="0.35">
      <c r="A8" s="146" t="str">
        <f>[17]BASE!A19</f>
        <v>INVESTIMENTO TOCANTINS OOH 2024</v>
      </c>
      <c r="B8" s="147">
        <f>[17]BASE!B19</f>
        <v>265487.96999999997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tr">
        <f>[17]BASE!A12</f>
        <v xml:space="preserve">R$ BRUTO PALMAS  CAPITAL   -  2025 OOH </v>
      </c>
      <c r="B10" s="150">
        <f>[17]BASE!B12</f>
        <v>1001300</v>
      </c>
      <c r="C10" s="151"/>
      <c r="F10" s="144"/>
      <c r="G10" s="144"/>
      <c r="H10" s="144"/>
      <c r="I10" s="145"/>
    </row>
    <row r="11" spans="1:9" ht="14.15" customHeight="1" x14ac:dyDescent="0.35">
      <c r="A11" s="146" t="str">
        <f>[17]BASE!A11</f>
        <v>BUDGET BRUTO TOCANTINS - 2025 OOH (100%)</v>
      </c>
      <c r="B11" s="147">
        <f>[17]BASE!B11</f>
        <v>1001300</v>
      </c>
      <c r="C11" s="3"/>
      <c r="F11" s="144"/>
      <c r="G11" s="144"/>
      <c r="H11" s="144"/>
      <c r="I11" s="145"/>
    </row>
    <row r="12" spans="1:9" x14ac:dyDescent="0.35">
      <c r="D12" s="495"/>
      <c r="E12" s="496"/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513</v>
      </c>
      <c r="B16" s="154" t="s">
        <v>514</v>
      </c>
      <c r="C16" s="155">
        <v>0.37</v>
      </c>
      <c r="D16" s="156">
        <f>B10*C16</f>
        <v>370481</v>
      </c>
      <c r="E16" s="156">
        <f>D16/3</f>
        <v>123493.66666666667</v>
      </c>
      <c r="F16" s="144"/>
      <c r="G16" s="144"/>
      <c r="H16" s="144"/>
      <c r="I16" s="145"/>
    </row>
    <row r="17" spans="1:34" x14ac:dyDescent="0.35">
      <c r="A17" s="153" t="s">
        <v>515</v>
      </c>
      <c r="B17" s="154" t="s">
        <v>516</v>
      </c>
      <c r="C17" s="155">
        <v>0.49</v>
      </c>
      <c r="D17" s="156">
        <f>B10*C17</f>
        <v>490637</v>
      </c>
      <c r="E17" s="156">
        <f>D17/5</f>
        <v>98127.4</v>
      </c>
      <c r="F17" s="144"/>
      <c r="G17" s="144"/>
      <c r="H17" s="144"/>
      <c r="I17" s="145"/>
    </row>
    <row r="18" spans="1:34" x14ac:dyDescent="0.35">
      <c r="A18" s="153" t="s">
        <v>517</v>
      </c>
      <c r="B18" s="154">
        <v>2</v>
      </c>
      <c r="C18" s="155">
        <v>0.14000000000000001</v>
      </c>
      <c r="D18" s="156">
        <f>B10*C18</f>
        <v>140182</v>
      </c>
      <c r="E18" s="156">
        <f>D18/2</f>
        <v>70091</v>
      </c>
      <c r="F18" s="144"/>
      <c r="G18" s="144"/>
      <c r="H18" s="144"/>
      <c r="I18" s="145"/>
    </row>
    <row r="19" spans="1:34" x14ac:dyDescent="0.35">
      <c r="B19" s="1" t="s">
        <v>628</v>
      </c>
      <c r="C19" s="3">
        <f>SUM(C16:C18)</f>
        <v>1</v>
      </c>
      <c r="D19" s="158">
        <f>SUM(D16:D18)</f>
        <v>1001300</v>
      </c>
      <c r="F19" s="144"/>
      <c r="G19" s="144"/>
      <c r="H19" s="144"/>
      <c r="I19" s="145"/>
    </row>
    <row r="20" spans="1:34" x14ac:dyDescent="0.35">
      <c r="F20" s="144"/>
      <c r="G20" s="144"/>
      <c r="H20" s="144"/>
      <c r="I20" s="145"/>
    </row>
    <row r="21" spans="1:34" x14ac:dyDescent="0.35">
      <c r="F21" s="144"/>
      <c r="G21" s="144"/>
      <c r="H21" s="144"/>
      <c r="I21" s="145"/>
    </row>
    <row r="22" spans="1:34" x14ac:dyDescent="0.35">
      <c r="A22" s="674" t="s">
        <v>697</v>
      </c>
      <c r="B22" s="675">
        <v>302692</v>
      </c>
      <c r="Q22" s="161"/>
      <c r="R22" s="161"/>
    </row>
    <row r="23" spans="1:34" x14ac:dyDescent="0.35">
      <c r="A23" s="146" t="s">
        <v>630</v>
      </c>
      <c r="B23" s="675">
        <v>152438</v>
      </c>
      <c r="E23" s="1" t="s">
        <v>521</v>
      </c>
      <c r="F23" s="2" t="s">
        <v>671</v>
      </c>
      <c r="H23" s="1" t="s">
        <v>523</v>
      </c>
      <c r="J23" s="2264">
        <v>0.26</v>
      </c>
      <c r="K23" s="2265"/>
      <c r="L23" s="2265"/>
    </row>
    <row r="24" spans="1:34" x14ac:dyDescent="0.35">
      <c r="E24" s="1" t="s">
        <v>524</v>
      </c>
      <c r="F24" s="2" t="s">
        <v>632</v>
      </c>
      <c r="H24" s="1" t="s">
        <v>524</v>
      </c>
      <c r="J24" s="2266">
        <v>29</v>
      </c>
      <c r="K24" s="2266"/>
      <c r="L24" s="2266"/>
    </row>
    <row r="25" spans="1:34" x14ac:dyDescent="0.35">
      <c r="E25" s="1" t="s">
        <v>526</v>
      </c>
      <c r="F25" s="2" t="s">
        <v>698</v>
      </c>
      <c r="H25" s="1" t="s">
        <v>526</v>
      </c>
      <c r="J25" s="2267">
        <v>665</v>
      </c>
      <c r="K25" s="2267"/>
      <c r="L25" s="2267"/>
      <c r="P25" s="161"/>
    </row>
    <row r="26" spans="1:34" x14ac:dyDescent="0.35">
      <c r="E26" s="1" t="s">
        <v>528</v>
      </c>
      <c r="F26" s="2" t="s">
        <v>699</v>
      </c>
      <c r="H26" s="1" t="s">
        <v>528</v>
      </c>
      <c r="J26" s="2267">
        <v>1054739</v>
      </c>
      <c r="K26" s="2267"/>
      <c r="L26" s="2267"/>
      <c r="O26" s="144"/>
      <c r="T26" s="162"/>
    </row>
    <row r="27" spans="1:34" ht="18.5" x14ac:dyDescent="0.45">
      <c r="A27" s="164" t="s">
        <v>530</v>
      </c>
      <c r="O27" s="144"/>
      <c r="P27" s="163"/>
    </row>
    <row r="28" spans="1:34" x14ac:dyDescent="0.35">
      <c r="O28" s="165"/>
      <c r="S28" s="144"/>
    </row>
    <row r="29" spans="1:34" s="500" customFormat="1" ht="22" customHeight="1" thickBot="1" x14ac:dyDescent="0.4">
      <c r="A29" s="2389" t="s">
        <v>531</v>
      </c>
      <c r="B29" s="2390"/>
      <c r="C29" s="2390"/>
      <c r="D29" s="2390"/>
      <c r="E29" s="2390"/>
      <c r="F29" s="2390"/>
      <c r="G29" s="2390"/>
      <c r="H29" s="2390"/>
      <c r="I29" s="2390"/>
      <c r="J29" s="2390"/>
      <c r="K29" s="2390"/>
      <c r="L29" s="2390"/>
      <c r="M29" s="2390"/>
      <c r="N29" s="2390"/>
      <c r="O29" s="2390"/>
      <c r="P29" s="2390"/>
      <c r="Q29" s="2390"/>
      <c r="R29" s="2390"/>
      <c r="S29" s="2391"/>
      <c r="T29" s="2392" t="s">
        <v>635</v>
      </c>
      <c r="U29" s="2393"/>
      <c r="V29" s="2393"/>
      <c r="W29" s="2393"/>
      <c r="X29" s="2393"/>
      <c r="Y29" s="2393"/>
      <c r="Z29" s="2393"/>
      <c r="AA29" s="2393"/>
      <c r="AB29" s="2393"/>
      <c r="AC29" s="2393"/>
      <c r="AD29" s="2393"/>
      <c r="AE29" s="2393"/>
      <c r="AF29" s="2393"/>
      <c r="AG29" s="2393"/>
      <c r="AH29" s="2394"/>
    </row>
    <row r="30" spans="1:34" ht="16" x14ac:dyDescent="0.4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170" t="s">
        <v>547</v>
      </c>
      <c r="U30" s="2403" t="s">
        <v>548</v>
      </c>
      <c r="V30" s="2404"/>
      <c r="W30" s="2404"/>
      <c r="X30" s="2404"/>
      <c r="Y30" s="2405"/>
      <c r="Z30" s="2395" t="s">
        <v>549</v>
      </c>
      <c r="AA30" s="2397"/>
      <c r="AB30" s="2396"/>
      <c r="AC30" s="2396"/>
      <c r="AD30" s="2396"/>
      <c r="AE30" s="2396"/>
      <c r="AF30" s="2396"/>
      <c r="AG30" s="2396"/>
      <c r="AH30" s="2397"/>
    </row>
    <row r="31" spans="1:34" ht="16.5" thickBot="1" x14ac:dyDescent="0.4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176" t="s">
        <v>559</v>
      </c>
      <c r="U31" s="2300"/>
      <c r="V31" s="2301"/>
      <c r="W31" s="2301"/>
      <c r="X31" s="2301"/>
      <c r="Y31" s="2302"/>
      <c r="Z31" s="2277"/>
      <c r="AA31" s="2279"/>
      <c r="AB31" s="2278"/>
      <c r="AC31" s="2278"/>
      <c r="AD31" s="2278"/>
      <c r="AE31" s="2278"/>
      <c r="AF31" s="2278"/>
      <c r="AG31" s="2278"/>
      <c r="AH31" s="2279"/>
    </row>
    <row r="32" spans="1:34" s="184" customFormat="1" ht="18.5" x14ac:dyDescent="0.45">
      <c r="A32" s="2341" t="s">
        <v>560</v>
      </c>
      <c r="B32" s="2342"/>
      <c r="C32" s="2342"/>
      <c r="D32" s="2342"/>
      <c r="E32" s="2342"/>
      <c r="F32" s="2342"/>
      <c r="G32" s="2342"/>
      <c r="H32" s="2342"/>
      <c r="I32" s="2342"/>
      <c r="J32" s="2342"/>
      <c r="K32" s="2342"/>
      <c r="L32" s="2342"/>
      <c r="M32" s="2342"/>
      <c r="N32" s="2342"/>
      <c r="O32" s="2342"/>
      <c r="P32" s="2342"/>
      <c r="Q32" s="2342"/>
      <c r="R32" s="2342"/>
      <c r="S32" s="2343"/>
      <c r="T32" s="606"/>
      <c r="U32" s="643" t="s">
        <v>561</v>
      </c>
      <c r="V32" s="608" t="s">
        <v>38</v>
      </c>
      <c r="W32" s="608" t="s">
        <v>562</v>
      </c>
      <c r="X32" s="608" t="s">
        <v>563</v>
      </c>
      <c r="Y32" s="608" t="s">
        <v>564</v>
      </c>
      <c r="Z32" s="610" t="s">
        <v>565</v>
      </c>
      <c r="AA32" s="609" t="s">
        <v>566</v>
      </c>
      <c r="AB32" s="610" t="s">
        <v>96</v>
      </c>
      <c r="AC32" s="608" t="s">
        <v>97</v>
      </c>
      <c r="AD32" s="608" t="s">
        <v>46</v>
      </c>
      <c r="AE32" s="608" t="s">
        <v>98</v>
      </c>
      <c r="AF32" s="608" t="s">
        <v>99</v>
      </c>
      <c r="AG32" s="608" t="s">
        <v>31</v>
      </c>
      <c r="AH32" s="609"/>
    </row>
    <row r="33" spans="1:34" x14ac:dyDescent="0.35">
      <c r="A33" s="199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18"/>
      <c r="T33" s="195"/>
      <c r="U33" s="7"/>
      <c r="Z33" s="326"/>
      <c r="AA33" s="198"/>
      <c r="AB33" s="326"/>
      <c r="AH33" s="198"/>
    </row>
    <row r="34" spans="1:34" x14ac:dyDescent="0.35">
      <c r="A34" s="202" t="s">
        <v>700</v>
      </c>
      <c r="B34" s="203" t="s">
        <v>100</v>
      </c>
      <c r="C34" s="203" t="s">
        <v>568</v>
      </c>
      <c r="D34" s="203" t="s">
        <v>48</v>
      </c>
      <c r="E34" s="203" t="s">
        <v>569</v>
      </c>
      <c r="F34" s="204" t="s">
        <v>592</v>
      </c>
      <c r="G34" s="203">
        <v>2</v>
      </c>
      <c r="H34" s="203" t="s">
        <v>51</v>
      </c>
      <c r="I34" s="2282">
        <v>2</v>
      </c>
      <c r="J34" s="2283"/>
      <c r="K34" s="2283"/>
      <c r="L34" s="2284"/>
      <c r="M34" s="209">
        <v>1</v>
      </c>
      <c r="N34" s="210">
        <f>15*48*30</f>
        <v>21600</v>
      </c>
      <c r="O34" s="211">
        <v>0.25</v>
      </c>
      <c r="P34" s="212">
        <f>N34*(1-O34)</f>
        <v>16200</v>
      </c>
      <c r="Q34" s="212">
        <f t="shared" ref="Q34:Q38" si="0">P34*M34*G34</f>
        <v>32400</v>
      </c>
      <c r="R34" s="252" t="e">
        <f>(Q34+Q35+Q37+#REF!)/E11*1000</f>
        <v>#REF!</v>
      </c>
      <c r="S34" s="364">
        <f>Q34/$Q$43</f>
        <v>0.37791418198784027</v>
      </c>
      <c r="T34" s="214">
        <f t="shared" ref="T34:T36" si="1">Q34*2</f>
        <v>64800</v>
      </c>
      <c r="U34" s="7">
        <f t="shared" ref="U34:U38" si="2">T34</f>
        <v>64800</v>
      </c>
      <c r="V34" s="215"/>
      <c r="W34" s="215"/>
      <c r="X34" s="215"/>
      <c r="Y34" s="215"/>
      <c r="Z34" s="328"/>
      <c r="AA34" s="217">
        <f>T34</f>
        <v>64800</v>
      </c>
      <c r="AB34" s="328">
        <f>T34</f>
        <v>64800</v>
      </c>
      <c r="AH34" s="198"/>
    </row>
    <row r="35" spans="1:34" x14ac:dyDescent="0.35">
      <c r="A35" s="202" t="s">
        <v>700</v>
      </c>
      <c r="B35" s="203" t="s">
        <v>101</v>
      </c>
      <c r="C35" s="203" t="s">
        <v>568</v>
      </c>
      <c r="D35" s="203" t="s">
        <v>48</v>
      </c>
      <c r="E35" s="203" t="s">
        <v>569</v>
      </c>
      <c r="F35" s="204" t="s">
        <v>592</v>
      </c>
      <c r="G35" s="203">
        <v>3</v>
      </c>
      <c r="H35" s="203" t="s">
        <v>51</v>
      </c>
      <c r="I35" s="2282">
        <v>3</v>
      </c>
      <c r="J35" s="2283"/>
      <c r="K35" s="2283"/>
      <c r="L35" s="2284"/>
      <c r="M35" s="209">
        <v>1</v>
      </c>
      <c r="N35" s="212">
        <f>3750*(1+45%)</f>
        <v>5437.5</v>
      </c>
      <c r="O35" s="219">
        <v>0.3</v>
      </c>
      <c r="P35" s="212">
        <f>N35*(1-O35)</f>
        <v>3806.2499999999995</v>
      </c>
      <c r="Q35" s="212">
        <f t="shared" si="0"/>
        <v>11418.749999999998</v>
      </c>
      <c r="R35" s="252" t="e">
        <f>(Q35+Q36+#REF!+#REF!)/E12*1000</f>
        <v>#REF!</v>
      </c>
      <c r="S35" s="364">
        <f>Q35/$Q$43</f>
        <v>0.13318850511029784</v>
      </c>
      <c r="T35" s="214">
        <f t="shared" si="1"/>
        <v>22837.499999999996</v>
      </c>
      <c r="U35" s="7">
        <f t="shared" si="2"/>
        <v>22837.499999999996</v>
      </c>
      <c r="V35" s="215"/>
      <c r="Z35" s="328"/>
      <c r="AA35" s="217">
        <f>T35</f>
        <v>22837.499999999996</v>
      </c>
      <c r="AB35" s="326"/>
      <c r="AC35" s="215">
        <f>T35</f>
        <v>22837.499999999996</v>
      </c>
      <c r="AH35" s="198"/>
    </row>
    <row r="36" spans="1:34" x14ac:dyDescent="0.35">
      <c r="A36" s="202" t="s">
        <v>700</v>
      </c>
      <c r="B36" s="203" t="s">
        <v>102</v>
      </c>
      <c r="C36" s="203" t="s">
        <v>568</v>
      </c>
      <c r="D36" s="203" t="s">
        <v>48</v>
      </c>
      <c r="E36" s="203" t="s">
        <v>569</v>
      </c>
      <c r="F36" s="204" t="s">
        <v>592</v>
      </c>
      <c r="G36" s="203">
        <v>2</v>
      </c>
      <c r="H36" s="203" t="s">
        <v>51</v>
      </c>
      <c r="I36" s="2282">
        <v>2</v>
      </c>
      <c r="J36" s="2283"/>
      <c r="K36" s="2283"/>
      <c r="L36" s="2284"/>
      <c r="M36" s="209">
        <v>1</v>
      </c>
      <c r="N36" s="212">
        <f>(6600+7200)/2</f>
        <v>6900</v>
      </c>
      <c r="O36" s="219">
        <v>0.2</v>
      </c>
      <c r="P36" s="212">
        <f t="shared" ref="P36:P38" si="3">N36*(1-O36)</f>
        <v>5520</v>
      </c>
      <c r="Q36" s="212">
        <f t="shared" si="0"/>
        <v>11040</v>
      </c>
      <c r="R36" s="252"/>
      <c r="S36" s="364">
        <f>Q36/$Q$43</f>
        <v>0.1287707583069678</v>
      </c>
      <c r="T36" s="214">
        <f t="shared" si="1"/>
        <v>22080</v>
      </c>
      <c r="U36" s="7">
        <f t="shared" si="2"/>
        <v>22080</v>
      </c>
      <c r="V36" s="215"/>
      <c r="Z36" s="328"/>
      <c r="AA36" s="217">
        <f>T36</f>
        <v>22080</v>
      </c>
      <c r="AB36" s="326"/>
      <c r="AD36" s="215">
        <f>T36</f>
        <v>22080</v>
      </c>
      <c r="AH36" s="198"/>
    </row>
    <row r="37" spans="1:34" x14ac:dyDescent="0.35">
      <c r="A37" s="202" t="s">
        <v>700</v>
      </c>
      <c r="B37" s="203" t="s">
        <v>103</v>
      </c>
      <c r="C37" s="203" t="s">
        <v>568</v>
      </c>
      <c r="D37" s="203" t="s">
        <v>54</v>
      </c>
      <c r="E37" s="203" t="s">
        <v>571</v>
      </c>
      <c r="F37" s="204" t="s">
        <v>603</v>
      </c>
      <c r="G37" s="203">
        <v>15</v>
      </c>
      <c r="H37" s="203" t="s">
        <v>51</v>
      </c>
      <c r="I37" s="2291">
        <v>15</v>
      </c>
      <c r="J37" s="2292"/>
      <c r="K37" s="225"/>
      <c r="L37" s="226"/>
      <c r="M37" s="209">
        <v>1</v>
      </c>
      <c r="N37" s="212">
        <f>750*2</f>
        <v>1500</v>
      </c>
      <c r="O37" s="219">
        <v>0.4</v>
      </c>
      <c r="P37" s="212">
        <f t="shared" si="3"/>
        <v>900</v>
      </c>
      <c r="Q37" s="212">
        <f t="shared" si="0"/>
        <v>13500</v>
      </c>
      <c r="R37" s="252" t="e">
        <f>(Q37+#REF!)/E12*1000</f>
        <v>#REF!</v>
      </c>
      <c r="S37" s="366">
        <f>Q37/$Q$43</f>
        <v>0.15746424249493343</v>
      </c>
      <c r="T37" s="214">
        <f>Q37*2</f>
        <v>27000</v>
      </c>
      <c r="U37" s="7">
        <f t="shared" si="2"/>
        <v>27000</v>
      </c>
      <c r="W37" s="215"/>
      <c r="Z37" s="329">
        <f>T37</f>
        <v>27000</v>
      </c>
      <c r="AA37" s="217"/>
      <c r="AB37" s="328">
        <f>T37</f>
        <v>27000</v>
      </c>
      <c r="AH37" s="198"/>
    </row>
    <row r="38" spans="1:34" x14ac:dyDescent="0.35">
      <c r="A38" s="202" t="s">
        <v>700</v>
      </c>
      <c r="B38" s="203" t="s">
        <v>104</v>
      </c>
      <c r="C38" s="203" t="s">
        <v>568</v>
      </c>
      <c r="D38" s="203" t="s">
        <v>54</v>
      </c>
      <c r="E38" s="203" t="s">
        <v>571</v>
      </c>
      <c r="F38" s="204" t="s">
        <v>603</v>
      </c>
      <c r="G38" s="203">
        <v>15</v>
      </c>
      <c r="H38" s="203" t="s">
        <v>51</v>
      </c>
      <c r="I38" s="521"/>
      <c r="J38" s="1"/>
      <c r="K38" s="2292">
        <v>15</v>
      </c>
      <c r="L38" s="2293"/>
      <c r="M38" s="209">
        <v>1</v>
      </c>
      <c r="N38" s="212">
        <f>750*2</f>
        <v>1500</v>
      </c>
      <c r="O38" s="219">
        <v>0.45</v>
      </c>
      <c r="P38" s="212">
        <f t="shared" si="3"/>
        <v>825.00000000000011</v>
      </c>
      <c r="Q38" s="212">
        <f t="shared" si="0"/>
        <v>12375.000000000002</v>
      </c>
      <c r="R38" s="252" t="e">
        <f>(Q38+#REF!)/E14*1000</f>
        <v>#REF!</v>
      </c>
      <c r="S38" s="366">
        <f>Q38/$Q$43</f>
        <v>0.14434222228702234</v>
      </c>
      <c r="T38" s="214">
        <f>Q38*2</f>
        <v>24750.000000000004</v>
      </c>
      <c r="U38" s="7">
        <f t="shared" si="2"/>
        <v>24750.000000000004</v>
      </c>
      <c r="W38" s="215"/>
      <c r="Z38" s="329">
        <f>T38</f>
        <v>24750.000000000004</v>
      </c>
      <c r="AA38" s="217"/>
      <c r="AB38" s="326"/>
      <c r="AE38" s="215">
        <f>T38</f>
        <v>24750.000000000004</v>
      </c>
      <c r="AH38" s="198"/>
    </row>
    <row r="39" spans="1:34" x14ac:dyDescent="0.35">
      <c r="A39" s="202"/>
      <c r="B39" s="203"/>
      <c r="C39" s="203"/>
      <c r="D39" s="203"/>
      <c r="E39" s="203"/>
      <c r="F39" s="204"/>
      <c r="G39" s="203"/>
      <c r="H39" s="203"/>
      <c r="I39" s="521"/>
      <c r="J39" s="1"/>
      <c r="K39" s="1"/>
      <c r="L39" s="209"/>
      <c r="M39" s="209"/>
      <c r="N39" s="520"/>
      <c r="O39" s="211"/>
      <c r="P39" s="523"/>
      <c r="Q39" s="520"/>
      <c r="R39" s="9"/>
      <c r="S39" s="524"/>
      <c r="T39" s="525"/>
      <c r="U39" s="15"/>
      <c r="Z39" s="328"/>
      <c r="AA39" s="217"/>
      <c r="AB39" s="326"/>
      <c r="AH39" s="198"/>
    </row>
    <row r="40" spans="1:34" x14ac:dyDescent="0.35">
      <c r="A40" s="235" t="s">
        <v>700</v>
      </c>
      <c r="B40" s="236" t="s">
        <v>579</v>
      </c>
      <c r="C40" s="236"/>
      <c r="D40" s="236"/>
      <c r="E40" s="236"/>
      <c r="F40" s="237"/>
      <c r="G40" s="236"/>
      <c r="H40" s="236"/>
      <c r="I40" s="2303"/>
      <c r="J40" s="2304"/>
      <c r="K40" s="2304"/>
      <c r="L40" s="2304"/>
      <c r="M40" s="236"/>
      <c r="N40" s="240"/>
      <c r="O40" s="241"/>
      <c r="P40" s="232"/>
      <c r="Q40" s="212"/>
      <c r="R40" s="334"/>
      <c r="S40" s="369"/>
      <c r="T40" s="214">
        <f t="shared" ref="T40:T41" si="4">Q40*2</f>
        <v>0</v>
      </c>
      <c r="U40" s="7"/>
      <c r="X40" s="215">
        <f>T40</f>
        <v>0</v>
      </c>
      <c r="Z40" s="326"/>
      <c r="AA40" s="217"/>
      <c r="AB40" s="326"/>
      <c r="AH40" s="198"/>
    </row>
    <row r="41" spans="1:34" x14ac:dyDescent="0.35">
      <c r="A41" s="411" t="s">
        <v>700</v>
      </c>
      <c r="B41" s="154" t="s">
        <v>580</v>
      </c>
      <c r="C41" s="154"/>
      <c r="D41" s="154" t="s">
        <v>581</v>
      </c>
      <c r="E41" s="154"/>
      <c r="F41" s="526"/>
      <c r="G41" s="154"/>
      <c r="H41" s="154"/>
      <c r="I41" s="300"/>
      <c r="J41" s="300"/>
      <c r="K41" s="300"/>
      <c r="L41" s="300"/>
      <c r="M41" s="154"/>
      <c r="N41" s="303"/>
      <c r="O41" s="155"/>
      <c r="P41" s="336"/>
      <c r="Q41" s="303">
        <v>5000</v>
      </c>
      <c r="R41" s="527"/>
      <c r="S41" s="413">
        <f>Q41/Q43</f>
        <v>5.8320089812938312E-2</v>
      </c>
      <c r="T41" s="214">
        <f t="shared" si="4"/>
        <v>10000</v>
      </c>
      <c r="U41" s="7"/>
      <c r="Y41" s="215">
        <f>T41</f>
        <v>10000</v>
      </c>
      <c r="Z41" s="326"/>
      <c r="AA41" s="198"/>
      <c r="AB41" s="326"/>
      <c r="AH41" s="198"/>
    </row>
    <row r="42" spans="1:34" ht="15" thickBot="1" x14ac:dyDescent="0.4">
      <c r="A42" s="326"/>
      <c r="I42" s="161">
        <f>I43/M43</f>
        <v>0.59459459459459463</v>
      </c>
      <c r="J42" s="161"/>
      <c r="K42" s="161">
        <f>K43/M43</f>
        <v>0.40540540540540543</v>
      </c>
      <c r="N42" s="5"/>
      <c r="O42" s="6"/>
      <c r="P42" s="5"/>
      <c r="Q42" s="5"/>
      <c r="R42" s="5"/>
      <c r="S42" s="368"/>
      <c r="T42" s="371"/>
      <c r="U42" s="7"/>
      <c r="Z42" s="326"/>
      <c r="AA42" s="198"/>
      <c r="AB42" s="414"/>
      <c r="AC42" s="254"/>
      <c r="AD42" s="254"/>
      <c r="AE42" s="254"/>
      <c r="AF42" s="254"/>
      <c r="AG42" s="254"/>
      <c r="AH42" s="256"/>
    </row>
    <row r="43" spans="1:34" x14ac:dyDescent="0.35">
      <c r="A43" s="258" t="s">
        <v>582</v>
      </c>
      <c r="B43" s="259"/>
      <c r="C43" s="259"/>
      <c r="D43" s="259"/>
      <c r="E43" s="259"/>
      <c r="F43" s="260"/>
      <c r="G43" s="259"/>
      <c r="H43" s="259"/>
      <c r="I43" s="259">
        <f>I37+I36+I35+I34</f>
        <v>22</v>
      </c>
      <c r="J43" s="259"/>
      <c r="K43" s="259">
        <f>K38</f>
        <v>15</v>
      </c>
      <c r="L43" s="259"/>
      <c r="M43" s="259">
        <f>SUM(I43:L43)</f>
        <v>37</v>
      </c>
      <c r="N43" s="261"/>
      <c r="O43" s="262"/>
      <c r="P43" s="261"/>
      <c r="Q43" s="528">
        <f>SUM(Q34:Q42)</f>
        <v>85733.75</v>
      </c>
      <c r="R43" s="528"/>
      <c r="S43" s="264">
        <f>SUM(S34:S41)</f>
        <v>1</v>
      </c>
      <c r="T43" s="338">
        <f>SUM(T34:T42)</f>
        <v>171467.5</v>
      </c>
      <c r="U43" s="340">
        <f t="shared" ref="U43:AA43" si="5">SUM(U34:U41)</f>
        <v>161467.5</v>
      </c>
      <c r="V43" s="340">
        <f t="shared" si="5"/>
        <v>0</v>
      </c>
      <c r="W43" s="340">
        <f t="shared" si="5"/>
        <v>0</v>
      </c>
      <c r="X43" s="340">
        <f t="shared" si="5"/>
        <v>0</v>
      </c>
      <c r="Y43" s="340">
        <f t="shared" si="5"/>
        <v>10000</v>
      </c>
      <c r="Z43" s="342">
        <f t="shared" si="5"/>
        <v>51750</v>
      </c>
      <c r="AA43" s="341">
        <f t="shared" si="5"/>
        <v>109717.5</v>
      </c>
      <c r="AB43" s="663">
        <f>SUM(AB33:AB42)</f>
        <v>91800</v>
      </c>
      <c r="AC43" s="663">
        <f>SUM(AC33:AC42)</f>
        <v>22837.499999999996</v>
      </c>
      <c r="AD43" s="663">
        <f>SUM(AD33:AD42)</f>
        <v>22080</v>
      </c>
      <c r="AE43" s="663">
        <f>SUM(AE33:AE42)</f>
        <v>24750.000000000004</v>
      </c>
      <c r="AF43" s="663"/>
      <c r="AG43" s="663"/>
      <c r="AH43" s="273"/>
    </row>
    <row r="44" spans="1:34" ht="15" thickBot="1" x14ac:dyDescent="0.4">
      <c r="A44" s="274" t="s">
        <v>583</v>
      </c>
      <c r="B44" s="275"/>
      <c r="C44" s="275"/>
      <c r="D44" s="275"/>
      <c r="E44" s="275"/>
      <c r="F44" s="276"/>
      <c r="G44" s="275"/>
      <c r="H44" s="275"/>
      <c r="I44" s="275">
        <f>I37+I36+I35+I34</f>
        <v>22</v>
      </c>
      <c r="J44" s="275">
        <f>I37+I36+I35+I34</f>
        <v>22</v>
      </c>
      <c r="K44" s="275">
        <f>K38+I36+I35+I34</f>
        <v>22</v>
      </c>
      <c r="L44" s="275">
        <f>K38+I36+I35+I34</f>
        <v>22</v>
      </c>
      <c r="M44" s="275">
        <f>SUM(I44:L44)</f>
        <v>88</v>
      </c>
      <c r="N44" s="277"/>
      <c r="O44" s="278"/>
      <c r="P44" s="277"/>
      <c r="Q44" s="277"/>
      <c r="R44" s="277"/>
      <c r="S44" s="279"/>
      <c r="T44" s="280"/>
      <c r="U44" s="531">
        <f>U43/T43</f>
        <v>0.94167991018706165</v>
      </c>
      <c r="V44" s="282">
        <f>V43/T43</f>
        <v>0</v>
      </c>
      <c r="W44" s="282">
        <f>W43/T43</f>
        <v>0</v>
      </c>
      <c r="X44" s="282">
        <f>X43/T43</f>
        <v>0</v>
      </c>
      <c r="Y44" s="282">
        <f>Y43/T43</f>
        <v>5.8320089812938312E-2</v>
      </c>
      <c r="Z44" s="344">
        <f>Z43/T43</f>
        <v>0.30180646478195577</v>
      </c>
      <c r="AA44" s="343">
        <f>AA43/T43</f>
        <v>0.63987344540510593</v>
      </c>
      <c r="AB44" s="533"/>
      <c r="AC44" s="534"/>
      <c r="AD44" s="534"/>
      <c r="AE44" s="534"/>
      <c r="AF44" s="534"/>
      <c r="AG44" s="534"/>
      <c r="AH44" s="288"/>
    </row>
    <row r="45" spans="1:34" ht="15" thickBot="1" x14ac:dyDescent="0.4">
      <c r="A45" s="289" t="s">
        <v>584</v>
      </c>
      <c r="B45" s="239"/>
      <c r="C45" s="239"/>
      <c r="D45" s="239"/>
      <c r="E45" s="239"/>
      <c r="F45" s="290"/>
      <c r="G45" s="239"/>
      <c r="H45" s="239"/>
      <c r="I45" s="2242">
        <v>0.25</v>
      </c>
      <c r="J45" s="291"/>
      <c r="K45" s="291"/>
      <c r="L45" s="291"/>
      <c r="M45" s="239"/>
      <c r="N45" s="292"/>
      <c r="O45" s="242"/>
      <c r="P45" s="292"/>
      <c r="Q45" s="240">
        <f>U43/2</f>
        <v>80733.75</v>
      </c>
      <c r="R45" s="334"/>
      <c r="S45" s="293">
        <f>Q45/Q50</f>
        <v>0.94167991018706165</v>
      </c>
      <c r="Y45" s="294"/>
      <c r="Z45" s="403">
        <f>I37+K38</f>
        <v>30</v>
      </c>
      <c r="AA45" s="404">
        <f>I34+I35+I36</f>
        <v>7</v>
      </c>
    </row>
    <row r="46" spans="1:34" ht="15" thickBot="1" x14ac:dyDescent="0.4">
      <c r="A46" s="297" t="s">
        <v>38</v>
      </c>
      <c r="B46" s="298"/>
      <c r="C46" s="298"/>
      <c r="D46" s="298"/>
      <c r="E46" s="298"/>
      <c r="F46" s="299"/>
      <c r="G46" s="298"/>
      <c r="H46" s="298"/>
      <c r="I46" s="300"/>
      <c r="J46" s="300"/>
      <c r="K46" s="300"/>
      <c r="L46" s="300"/>
      <c r="M46" s="298"/>
      <c r="N46" s="301"/>
      <c r="O46" s="302"/>
      <c r="P46" s="301"/>
      <c r="Q46" s="303">
        <f>V43/2</f>
        <v>0</v>
      </c>
      <c r="R46" s="336"/>
      <c r="S46" s="302">
        <f>Q46/Q50</f>
        <v>0</v>
      </c>
      <c r="T46" s="621">
        <f>Q43/M43</f>
        <v>2317.1283783783783</v>
      </c>
      <c r="U46" s="536" t="s">
        <v>586</v>
      </c>
      <c r="Z46" s="241">
        <f>Z45/M43</f>
        <v>0.81081081081081086</v>
      </c>
      <c r="AA46" s="293">
        <f>AA45/M43</f>
        <v>0.1891891891891892</v>
      </c>
    </row>
    <row r="47" spans="1:34" ht="15" thickBot="1" x14ac:dyDescent="0.4">
      <c r="A47" s="297" t="s">
        <v>587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01"/>
      <c r="Q47" s="303">
        <f>W43/2</f>
        <v>0</v>
      </c>
      <c r="R47" s="336"/>
      <c r="S47" s="308">
        <f>Q47/Q50</f>
        <v>0</v>
      </c>
      <c r="V47" s="309"/>
      <c r="X47" s="145"/>
      <c r="Z47" s="2305" t="s">
        <v>588</v>
      </c>
      <c r="AA47" s="2305"/>
    </row>
    <row r="48" spans="1:34" x14ac:dyDescent="0.35">
      <c r="A48" s="297" t="s">
        <v>580</v>
      </c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01"/>
      <c r="Q48" s="303">
        <f>Y43/2</f>
        <v>5000</v>
      </c>
      <c r="R48" s="336"/>
      <c r="S48" s="308">
        <f>Q48/Q50</f>
        <v>5.8320089812938312E-2</v>
      </c>
      <c r="V48" s="309"/>
    </row>
    <row r="49" spans="1:34" x14ac:dyDescent="0.35">
      <c r="A49" s="297" t="s">
        <v>579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X43/2</f>
        <v>0</v>
      </c>
      <c r="R49" s="336"/>
      <c r="S49" s="308">
        <f>Q49/Q50</f>
        <v>0</v>
      </c>
    </row>
    <row r="50" spans="1:34" x14ac:dyDescent="0.35">
      <c r="A50" s="297"/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10">
        <f>SUM(Q45:Q49)</f>
        <v>85733.75</v>
      </c>
      <c r="R50" s="537"/>
      <c r="S50" s="308">
        <f>SUM(S45:S49)</f>
        <v>1</v>
      </c>
    </row>
    <row r="52" spans="1:34" ht="18.5" x14ac:dyDescent="0.45">
      <c r="A52" s="164" t="s">
        <v>589</v>
      </c>
      <c r="S52" s="144"/>
    </row>
    <row r="54" spans="1:34" s="500" customFormat="1" ht="22" customHeight="1" thickBot="1" x14ac:dyDescent="0.4">
      <c r="A54" s="2389" t="s">
        <v>531</v>
      </c>
      <c r="B54" s="2390"/>
      <c r="C54" s="2390"/>
      <c r="D54" s="2390"/>
      <c r="E54" s="2390"/>
      <c r="F54" s="2390"/>
      <c r="G54" s="2390"/>
      <c r="H54" s="2390"/>
      <c r="I54" s="2390"/>
      <c r="J54" s="2390"/>
      <c r="K54" s="2390"/>
      <c r="L54" s="2390"/>
      <c r="M54" s="2390"/>
      <c r="N54" s="2390"/>
      <c r="O54" s="2390"/>
      <c r="P54" s="2390"/>
      <c r="Q54" s="2390"/>
      <c r="R54" s="2390"/>
      <c r="S54" s="2391"/>
      <c r="T54" s="2392" t="s">
        <v>635</v>
      </c>
      <c r="U54" s="2393"/>
      <c r="V54" s="2393"/>
      <c r="W54" s="2393"/>
      <c r="X54" s="2393"/>
      <c r="Y54" s="2393"/>
      <c r="Z54" s="2393"/>
      <c r="AA54" s="2393"/>
      <c r="AB54" s="2393"/>
      <c r="AC54" s="2393"/>
      <c r="AD54" s="2393"/>
      <c r="AE54" s="2393"/>
      <c r="AF54" s="2393"/>
      <c r="AG54" s="2393"/>
      <c r="AH54" s="2394"/>
    </row>
    <row r="55" spans="1:34" ht="16" x14ac:dyDescent="0.4">
      <c r="A55" s="2327" t="s">
        <v>533</v>
      </c>
      <c r="B55" s="2329" t="s">
        <v>534</v>
      </c>
      <c r="C55" s="2329" t="s">
        <v>535</v>
      </c>
      <c r="D55" s="2329" t="s">
        <v>536</v>
      </c>
      <c r="E55" s="2329" t="s">
        <v>537</v>
      </c>
      <c r="F55" s="2331" t="s">
        <v>538</v>
      </c>
      <c r="G55" s="2329" t="s">
        <v>539</v>
      </c>
      <c r="H55" s="2329" t="s">
        <v>540</v>
      </c>
      <c r="I55" s="2309" t="s">
        <v>541</v>
      </c>
      <c r="J55" s="2309"/>
      <c r="K55" s="2309"/>
      <c r="L55" s="2309"/>
      <c r="M55" s="311" t="s">
        <v>542</v>
      </c>
      <c r="N55" s="312" t="s">
        <v>543</v>
      </c>
      <c r="O55" s="313" t="s">
        <v>544</v>
      </c>
      <c r="P55" s="312" t="s">
        <v>543</v>
      </c>
      <c r="Q55" s="312" t="s">
        <v>545</v>
      </c>
      <c r="R55" s="538" t="s">
        <v>636</v>
      </c>
      <c r="S55" s="2310" t="s">
        <v>546</v>
      </c>
      <c r="T55" s="170" t="s">
        <v>547</v>
      </c>
      <c r="U55" s="2403" t="s">
        <v>548</v>
      </c>
      <c r="V55" s="2404"/>
      <c r="W55" s="2404"/>
      <c r="X55" s="2404"/>
      <c r="Y55" s="2405"/>
      <c r="Z55" s="2395" t="s">
        <v>549</v>
      </c>
      <c r="AA55" s="2397"/>
      <c r="AB55" s="2396"/>
      <c r="AC55" s="2396"/>
      <c r="AD55" s="2396"/>
      <c r="AE55" s="2396"/>
      <c r="AF55" s="2396"/>
      <c r="AG55" s="2396"/>
      <c r="AH55" s="2397"/>
    </row>
    <row r="56" spans="1:34" ht="16.5" thickBot="1" x14ac:dyDescent="0.45">
      <c r="A56" s="2328"/>
      <c r="B56" s="2330"/>
      <c r="C56" s="2330"/>
      <c r="D56" s="2330"/>
      <c r="E56" s="2330"/>
      <c r="F56" s="2332"/>
      <c r="G56" s="2330"/>
      <c r="H56" s="2330"/>
      <c r="I56" s="315" t="s">
        <v>551</v>
      </c>
      <c r="J56" s="315" t="s">
        <v>552</v>
      </c>
      <c r="K56" s="315" t="s">
        <v>553</v>
      </c>
      <c r="L56" s="315" t="s">
        <v>554</v>
      </c>
      <c r="M56" s="316" t="s">
        <v>555</v>
      </c>
      <c r="N56" s="317" t="s">
        <v>556</v>
      </c>
      <c r="O56" s="318" t="s">
        <v>557</v>
      </c>
      <c r="P56" s="317" t="s">
        <v>558</v>
      </c>
      <c r="Q56" s="317" t="s">
        <v>558</v>
      </c>
      <c r="R56" s="317"/>
      <c r="S56" s="2311"/>
      <c r="T56" s="176" t="s">
        <v>559</v>
      </c>
      <c r="U56" s="2300"/>
      <c r="V56" s="2301"/>
      <c r="W56" s="2301"/>
      <c r="X56" s="2301"/>
      <c r="Y56" s="2302"/>
      <c r="Z56" s="2277"/>
      <c r="AA56" s="2279"/>
      <c r="AB56" s="2278"/>
      <c r="AC56" s="2278"/>
      <c r="AD56" s="2278"/>
      <c r="AE56" s="2278"/>
      <c r="AF56" s="2278"/>
      <c r="AG56" s="2278"/>
      <c r="AH56" s="2279"/>
    </row>
    <row r="57" spans="1:34" s="184" customFormat="1" ht="18.5" x14ac:dyDescent="0.45">
      <c r="A57" s="2341" t="s">
        <v>591</v>
      </c>
      <c r="B57" s="2342"/>
      <c r="C57" s="2342"/>
      <c r="D57" s="2342"/>
      <c r="E57" s="2342"/>
      <c r="F57" s="2342"/>
      <c r="G57" s="2342"/>
      <c r="H57" s="2342"/>
      <c r="I57" s="2342"/>
      <c r="J57" s="2342"/>
      <c r="K57" s="2342"/>
      <c r="L57" s="2342"/>
      <c r="M57" s="2342"/>
      <c r="N57" s="2342"/>
      <c r="O57" s="2342"/>
      <c r="P57" s="2342"/>
      <c r="Q57" s="2342"/>
      <c r="R57" s="2342"/>
      <c r="S57" s="2343"/>
      <c r="T57" s="606"/>
      <c r="U57" s="607" t="s">
        <v>561</v>
      </c>
      <c r="V57" s="608" t="s">
        <v>38</v>
      </c>
      <c r="W57" s="608" t="s">
        <v>562</v>
      </c>
      <c r="X57" s="608" t="s">
        <v>563</v>
      </c>
      <c r="Y57" s="609" t="s">
        <v>564</v>
      </c>
      <c r="Z57" s="610" t="s">
        <v>565</v>
      </c>
      <c r="AA57" s="609" t="s">
        <v>566</v>
      </c>
      <c r="AB57" s="610" t="s">
        <v>96</v>
      </c>
      <c r="AC57" s="608" t="s">
        <v>97</v>
      </c>
      <c r="AD57" s="608" t="s">
        <v>46</v>
      </c>
      <c r="AE57" s="608" t="s">
        <v>98</v>
      </c>
      <c r="AF57" s="608" t="s">
        <v>99</v>
      </c>
      <c r="AG57" s="608" t="s">
        <v>31</v>
      </c>
      <c r="AH57" s="609"/>
    </row>
    <row r="58" spans="1:34" x14ac:dyDescent="0.35">
      <c r="A58" s="199"/>
      <c r="B58" s="509"/>
      <c r="C58" s="509"/>
      <c r="D58" s="509"/>
      <c r="E58" s="509"/>
      <c r="F58" s="510"/>
      <c r="G58" s="509"/>
      <c r="H58" s="509"/>
      <c r="I58" s="512"/>
      <c r="J58" s="512"/>
      <c r="K58" s="512"/>
      <c r="L58" s="512"/>
      <c r="M58" s="509"/>
      <c r="N58" s="515"/>
      <c r="O58" s="516"/>
      <c r="P58" s="515"/>
      <c r="Q58" s="515"/>
      <c r="R58" s="517"/>
      <c r="S58" s="518"/>
      <c r="T58" s="195"/>
      <c r="U58" s="196"/>
      <c r="Y58" s="198"/>
      <c r="Z58" s="326"/>
      <c r="AA58" s="198"/>
      <c r="AB58" s="326"/>
      <c r="AH58" s="198"/>
    </row>
    <row r="59" spans="1:34" x14ac:dyDescent="0.35">
      <c r="A59" s="202" t="s">
        <v>700</v>
      </c>
      <c r="B59" s="203" t="s">
        <v>100</v>
      </c>
      <c r="C59" s="203" t="s">
        <v>568</v>
      </c>
      <c r="D59" s="203" t="s">
        <v>48</v>
      </c>
      <c r="E59" s="203" t="s">
        <v>569</v>
      </c>
      <c r="F59" s="204" t="s">
        <v>592</v>
      </c>
      <c r="G59" s="203">
        <v>1</v>
      </c>
      <c r="H59" s="203" t="s">
        <v>51</v>
      </c>
      <c r="I59" s="2282">
        <v>1</v>
      </c>
      <c r="J59" s="2283"/>
      <c r="K59" s="2283"/>
      <c r="L59" s="2284"/>
      <c r="M59" s="209">
        <v>1</v>
      </c>
      <c r="N59" s="210">
        <f>15*48*30</f>
        <v>21600</v>
      </c>
      <c r="O59" s="211">
        <v>0.25</v>
      </c>
      <c r="P59" s="212">
        <f>N59*(1-O59)</f>
        <v>16200</v>
      </c>
      <c r="Q59" s="212">
        <f t="shared" ref="Q59:Q63" si="6">P59*M59*G59</f>
        <v>16200</v>
      </c>
      <c r="R59" s="252" t="e">
        <f>(Q59+Q60+Q62+#REF!)/E35*1000</f>
        <v>#REF!</v>
      </c>
      <c r="S59" s="364">
        <f>Q59/$Q$71</f>
        <v>0.2018352052925676</v>
      </c>
      <c r="T59" s="214">
        <f>Q59</f>
        <v>16200</v>
      </c>
      <c r="U59" s="196">
        <f t="shared" ref="U59:U64" si="7">T59</f>
        <v>16200</v>
      </c>
      <c r="V59" s="215"/>
      <c r="W59" s="215"/>
      <c r="X59" s="215"/>
      <c r="Y59" s="217"/>
      <c r="Z59" s="328"/>
      <c r="AA59" s="217">
        <f>T59</f>
        <v>16200</v>
      </c>
      <c r="AB59" s="328">
        <f>T59</f>
        <v>16200</v>
      </c>
      <c r="AH59" s="198"/>
    </row>
    <row r="60" spans="1:34" x14ac:dyDescent="0.35">
      <c r="A60" s="202" t="s">
        <v>700</v>
      </c>
      <c r="B60" s="203" t="s">
        <v>101</v>
      </c>
      <c r="C60" s="203" t="s">
        <v>568</v>
      </c>
      <c r="D60" s="203" t="s">
        <v>48</v>
      </c>
      <c r="E60" s="203" t="s">
        <v>569</v>
      </c>
      <c r="F60" s="204" t="s">
        <v>592</v>
      </c>
      <c r="G60" s="203">
        <v>2</v>
      </c>
      <c r="H60" s="203" t="s">
        <v>51</v>
      </c>
      <c r="I60" s="2282">
        <v>2</v>
      </c>
      <c r="J60" s="2283"/>
      <c r="K60" s="2283"/>
      <c r="L60" s="2284"/>
      <c r="M60" s="209">
        <v>1</v>
      </c>
      <c r="N60" s="212">
        <f>3750*(1+45%)</f>
        <v>5437.5</v>
      </c>
      <c r="O60" s="219">
        <v>0.3</v>
      </c>
      <c r="P60" s="212">
        <f>N60*(1-O60)</f>
        <v>3806.2499999999995</v>
      </c>
      <c r="Q60" s="212">
        <f t="shared" si="6"/>
        <v>7612.4999999999991</v>
      </c>
      <c r="R60" s="252" t="e">
        <f>(Q60+Q61+#REF!+#REF!)/E36*1000</f>
        <v>#REF!</v>
      </c>
      <c r="S60" s="364">
        <f t="shared" ref="S60:S61" si="8">Q60/$Q$71</f>
        <v>9.4843858042572268E-2</v>
      </c>
      <c r="T60" s="214">
        <f t="shared" ref="T60:T65" si="9">Q60</f>
        <v>7612.4999999999991</v>
      </c>
      <c r="U60" s="196">
        <f t="shared" si="7"/>
        <v>7612.4999999999991</v>
      </c>
      <c r="V60" s="215"/>
      <c r="Y60" s="198"/>
      <c r="Z60" s="328"/>
      <c r="AA60" s="217">
        <f>T60</f>
        <v>7612.4999999999991</v>
      </c>
      <c r="AB60" s="326"/>
      <c r="AC60" s="215">
        <f>T60</f>
        <v>7612.4999999999991</v>
      </c>
      <c r="AH60" s="198"/>
    </row>
    <row r="61" spans="1:34" x14ac:dyDescent="0.35">
      <c r="A61" s="202" t="s">
        <v>700</v>
      </c>
      <c r="B61" s="203" t="s">
        <v>102</v>
      </c>
      <c r="C61" s="203" t="s">
        <v>568</v>
      </c>
      <c r="D61" s="203" t="s">
        <v>48</v>
      </c>
      <c r="E61" s="203" t="s">
        <v>569</v>
      </c>
      <c r="F61" s="204" t="s">
        <v>592</v>
      </c>
      <c r="G61" s="203">
        <v>2</v>
      </c>
      <c r="H61" s="203" t="s">
        <v>51</v>
      </c>
      <c r="I61" s="2282">
        <v>2</v>
      </c>
      <c r="J61" s="2283"/>
      <c r="K61" s="2283"/>
      <c r="L61" s="2284"/>
      <c r="M61" s="209">
        <v>1</v>
      </c>
      <c r="N61" s="212">
        <f>(6600+7200)/2</f>
        <v>6900</v>
      </c>
      <c r="O61" s="219">
        <v>0.2</v>
      </c>
      <c r="P61" s="212">
        <f t="shared" ref="P61:P63" si="10">N61*(1-O61)</f>
        <v>5520</v>
      </c>
      <c r="Q61" s="212">
        <f t="shared" si="6"/>
        <v>11040</v>
      </c>
      <c r="R61" s="252"/>
      <c r="S61" s="364">
        <f t="shared" si="8"/>
        <v>0.13754695471789793</v>
      </c>
      <c r="T61" s="214">
        <f t="shared" si="9"/>
        <v>11040</v>
      </c>
      <c r="U61" s="196">
        <f t="shared" si="7"/>
        <v>11040</v>
      </c>
      <c r="V61" s="215"/>
      <c r="Y61" s="198"/>
      <c r="Z61" s="328"/>
      <c r="AA61" s="217">
        <f>T61</f>
        <v>11040</v>
      </c>
      <c r="AB61" s="326"/>
      <c r="AD61" s="215">
        <f>T61</f>
        <v>11040</v>
      </c>
      <c r="AH61" s="198"/>
    </row>
    <row r="62" spans="1:34" x14ac:dyDescent="0.35">
      <c r="A62" s="202" t="s">
        <v>700</v>
      </c>
      <c r="B62" s="203" t="s">
        <v>103</v>
      </c>
      <c r="C62" s="203" t="s">
        <v>568</v>
      </c>
      <c r="D62" s="203" t="s">
        <v>54</v>
      </c>
      <c r="E62" s="203" t="s">
        <v>571</v>
      </c>
      <c r="F62" s="204" t="s">
        <v>603</v>
      </c>
      <c r="G62" s="203">
        <v>15</v>
      </c>
      <c r="H62" s="203" t="s">
        <v>51</v>
      </c>
      <c r="I62" s="2291">
        <v>15</v>
      </c>
      <c r="J62" s="2292"/>
      <c r="K62" s="225"/>
      <c r="L62" s="226"/>
      <c r="M62" s="209">
        <v>1</v>
      </c>
      <c r="N62" s="212">
        <f>750*2</f>
        <v>1500</v>
      </c>
      <c r="O62" s="219">
        <v>0.4</v>
      </c>
      <c r="P62" s="212">
        <f t="shared" si="10"/>
        <v>900</v>
      </c>
      <c r="Q62" s="212">
        <f t="shared" si="6"/>
        <v>13500</v>
      </c>
      <c r="R62" s="252" t="e">
        <f>(Q62+#REF!)/E36*1000</f>
        <v>#REF!</v>
      </c>
      <c r="S62" s="366">
        <f>Q62/$Q$71</f>
        <v>0.168196004410473</v>
      </c>
      <c r="T62" s="214">
        <f t="shared" si="9"/>
        <v>13500</v>
      </c>
      <c r="U62" s="196">
        <f t="shared" si="7"/>
        <v>13500</v>
      </c>
      <c r="W62" s="215"/>
      <c r="Y62" s="198"/>
      <c r="Z62" s="329">
        <f>T62</f>
        <v>13500</v>
      </c>
      <c r="AA62" s="217"/>
      <c r="AB62" s="328">
        <f>T62</f>
        <v>13500</v>
      </c>
      <c r="AH62" s="198"/>
    </row>
    <row r="63" spans="1:34" x14ac:dyDescent="0.35">
      <c r="A63" s="202" t="s">
        <v>700</v>
      </c>
      <c r="B63" s="203" t="s">
        <v>104</v>
      </c>
      <c r="C63" s="203" t="s">
        <v>568</v>
      </c>
      <c r="D63" s="203" t="s">
        <v>54</v>
      </c>
      <c r="E63" s="203" t="s">
        <v>571</v>
      </c>
      <c r="F63" s="204" t="s">
        <v>603</v>
      </c>
      <c r="G63" s="203">
        <v>15</v>
      </c>
      <c r="H63" s="203" t="s">
        <v>51</v>
      </c>
      <c r="I63" s="521"/>
      <c r="J63" s="1"/>
      <c r="K63" s="2292">
        <v>15</v>
      </c>
      <c r="L63" s="2293"/>
      <c r="M63" s="209">
        <v>1</v>
      </c>
      <c r="N63" s="212">
        <f>750*2</f>
        <v>1500</v>
      </c>
      <c r="O63" s="219">
        <v>0.45</v>
      </c>
      <c r="P63" s="212">
        <f t="shared" si="10"/>
        <v>825.00000000000011</v>
      </c>
      <c r="Q63" s="212">
        <f t="shared" si="6"/>
        <v>12375.000000000002</v>
      </c>
      <c r="R63" s="252" t="e">
        <f>(Q63+#REF!)/E38*1000</f>
        <v>#REF!</v>
      </c>
      <c r="S63" s="366">
        <f>Q63/$Q$71</f>
        <v>0.15417967070960029</v>
      </c>
      <c r="T63" s="214">
        <f t="shared" si="9"/>
        <v>12375.000000000002</v>
      </c>
      <c r="U63" s="196">
        <f t="shared" si="7"/>
        <v>12375.000000000002</v>
      </c>
      <c r="W63" s="215"/>
      <c r="Y63" s="198"/>
      <c r="Z63" s="329">
        <f>T63</f>
        <v>12375.000000000002</v>
      </c>
      <c r="AA63" s="217"/>
      <c r="AB63" s="326"/>
      <c r="AE63" s="215">
        <f>T63</f>
        <v>12375.000000000002</v>
      </c>
      <c r="AH63" s="198"/>
    </row>
    <row r="64" spans="1:34" x14ac:dyDescent="0.35">
      <c r="A64" s="202" t="s">
        <v>700</v>
      </c>
      <c r="B64" s="203" t="s">
        <v>105</v>
      </c>
      <c r="C64" s="203"/>
      <c r="D64" s="203" t="s">
        <v>59</v>
      </c>
      <c r="E64" s="203" t="s">
        <v>701</v>
      </c>
      <c r="F64" s="204"/>
      <c r="G64" s="203">
        <v>4</v>
      </c>
      <c r="H64" s="203" t="s">
        <v>85</v>
      </c>
      <c r="I64" s="221">
        <v>4</v>
      </c>
      <c r="J64" s="1"/>
      <c r="K64" s="229">
        <v>4</v>
      </c>
      <c r="L64" s="209"/>
      <c r="M64" s="209">
        <v>2</v>
      </c>
      <c r="N64" s="520">
        <f>265*8</f>
        <v>2120</v>
      </c>
      <c r="O64" s="211">
        <v>0.4</v>
      </c>
      <c r="P64" s="523">
        <f>N64*(1-O64)</f>
        <v>1272</v>
      </c>
      <c r="Q64" s="520">
        <f>P64*G64*M64</f>
        <v>10176</v>
      </c>
      <c r="R64" s="9"/>
      <c r="S64" s="676">
        <f>Q64/$Q$71</f>
        <v>0.12678241043562766</v>
      </c>
      <c r="T64" s="214">
        <f t="shared" si="9"/>
        <v>10176</v>
      </c>
      <c r="U64" s="612">
        <f t="shared" si="7"/>
        <v>10176</v>
      </c>
      <c r="Y64" s="198"/>
      <c r="Z64" s="328"/>
      <c r="AA64" s="217"/>
      <c r="AB64" s="326"/>
      <c r="AF64" s="215">
        <f>T64</f>
        <v>10176</v>
      </c>
      <c r="AH64" s="198"/>
    </row>
    <row r="65" spans="1:34" x14ac:dyDescent="0.35">
      <c r="A65" s="202" t="s">
        <v>700</v>
      </c>
      <c r="B65" s="203" t="s">
        <v>68</v>
      </c>
      <c r="C65" s="203" t="s">
        <v>643</v>
      </c>
      <c r="D65" s="203" t="s">
        <v>106</v>
      </c>
      <c r="E65" s="203" t="s">
        <v>571</v>
      </c>
      <c r="F65" s="204" t="s">
        <v>570</v>
      </c>
      <c r="G65" s="203">
        <v>7</v>
      </c>
      <c r="H65" s="203" t="s">
        <v>51</v>
      </c>
      <c r="I65" s="2306">
        <v>7</v>
      </c>
      <c r="J65" s="2307"/>
      <c r="K65" s="2307"/>
      <c r="L65" s="2308"/>
      <c r="M65" s="209">
        <v>1</v>
      </c>
      <c r="N65" s="520">
        <v>1600</v>
      </c>
      <c r="O65" s="211">
        <v>0.7</v>
      </c>
      <c r="P65" s="523">
        <f>N65*(1-O65)</f>
        <v>480.00000000000006</v>
      </c>
      <c r="Q65" s="520">
        <f>P65*G65*M65</f>
        <v>3360.0000000000005</v>
      </c>
      <c r="R65" s="9"/>
      <c r="S65" s="366">
        <f>Q65/$Q$71</f>
        <v>4.1862116653273287E-2</v>
      </c>
      <c r="T65" s="214">
        <f t="shared" si="9"/>
        <v>3360.0000000000005</v>
      </c>
      <c r="U65" s="612"/>
      <c r="W65" s="215">
        <f>T65</f>
        <v>3360.0000000000005</v>
      </c>
      <c r="Y65" s="198"/>
      <c r="Z65" s="329">
        <f>T65</f>
        <v>3360.0000000000005</v>
      </c>
      <c r="AA65" s="217"/>
      <c r="AB65" s="326"/>
      <c r="AG65" s="215">
        <f>T65</f>
        <v>3360.0000000000005</v>
      </c>
      <c r="AH65" s="198"/>
    </row>
    <row r="66" spans="1:34" x14ac:dyDescent="0.35">
      <c r="A66" s="202"/>
      <c r="B66" s="203"/>
      <c r="C66" s="203"/>
      <c r="D66" s="203"/>
      <c r="E66" s="203"/>
      <c r="F66" s="204"/>
      <c r="G66" s="203"/>
      <c r="H66" s="203"/>
      <c r="I66" s="521"/>
      <c r="J66" s="1"/>
      <c r="K66" s="1"/>
      <c r="L66" s="209"/>
      <c r="M66" s="209"/>
      <c r="N66" s="520"/>
      <c r="O66" s="211"/>
      <c r="P66" s="523"/>
      <c r="Q66" s="520"/>
      <c r="R66" s="9"/>
      <c r="S66" s="524"/>
      <c r="T66" s="525"/>
      <c r="U66" s="612"/>
      <c r="Y66" s="198"/>
      <c r="Z66" s="328"/>
      <c r="AA66" s="217"/>
      <c r="AB66" s="326"/>
      <c r="AH66" s="198"/>
    </row>
    <row r="67" spans="1:34" x14ac:dyDescent="0.35">
      <c r="A67" s="202"/>
      <c r="B67" s="203"/>
      <c r="C67" s="203"/>
      <c r="D67" s="203"/>
      <c r="E67" s="203"/>
      <c r="F67" s="204"/>
      <c r="G67" s="203"/>
      <c r="H67" s="203"/>
      <c r="I67" s="521"/>
      <c r="J67" s="1"/>
      <c r="K67" s="1"/>
      <c r="L67" s="209"/>
      <c r="M67" s="209"/>
      <c r="N67" s="520"/>
      <c r="O67" s="211"/>
      <c r="P67" s="523"/>
      <c r="Q67" s="520"/>
      <c r="R67" s="9"/>
      <c r="S67" s="524"/>
      <c r="T67" s="525"/>
      <c r="U67" s="612"/>
      <c r="Y67" s="198"/>
      <c r="Z67" s="328"/>
      <c r="AA67" s="217"/>
      <c r="AB67" s="326"/>
      <c r="AH67" s="198"/>
    </row>
    <row r="68" spans="1:34" x14ac:dyDescent="0.35">
      <c r="A68" s="235" t="s">
        <v>700</v>
      </c>
      <c r="B68" s="236" t="s">
        <v>579</v>
      </c>
      <c r="C68" s="236"/>
      <c r="D68" s="236"/>
      <c r="E68" s="236"/>
      <c r="F68" s="237"/>
      <c r="G68" s="236"/>
      <c r="H68" s="236"/>
      <c r="I68" s="2303"/>
      <c r="J68" s="2304"/>
      <c r="K68" s="2304"/>
      <c r="L68" s="2452"/>
      <c r="M68" s="677"/>
      <c r="N68" s="240"/>
      <c r="O68" s="241"/>
      <c r="P68" s="232"/>
      <c r="Q68" s="212"/>
      <c r="R68" s="334"/>
      <c r="S68" s="369"/>
      <c r="T68" s="214">
        <f>Q68</f>
        <v>0</v>
      </c>
      <c r="U68" s="196"/>
      <c r="X68" s="215">
        <f>T68</f>
        <v>0</v>
      </c>
      <c r="Y68" s="198"/>
      <c r="Z68" s="326"/>
      <c r="AA68" s="217"/>
      <c r="AB68" s="326"/>
      <c r="AH68" s="198"/>
    </row>
    <row r="69" spans="1:34" x14ac:dyDescent="0.35">
      <c r="A69" s="411" t="s">
        <v>700</v>
      </c>
      <c r="B69" s="154" t="s">
        <v>580</v>
      </c>
      <c r="C69" s="154"/>
      <c r="D69" s="154" t="s">
        <v>581</v>
      </c>
      <c r="E69" s="154"/>
      <c r="F69" s="526"/>
      <c r="G69" s="154"/>
      <c r="H69" s="154"/>
      <c r="I69" s="300"/>
      <c r="J69" s="300"/>
      <c r="K69" s="300"/>
      <c r="L69" s="300"/>
      <c r="M69" s="154"/>
      <c r="N69" s="303"/>
      <c r="O69" s="155"/>
      <c r="P69" s="336"/>
      <c r="Q69" s="303">
        <v>6000</v>
      </c>
      <c r="R69" s="527"/>
      <c r="S69" s="413">
        <f>Q69/Q71</f>
        <v>7.4753779737987996E-2</v>
      </c>
      <c r="T69" s="214">
        <f>Q69</f>
        <v>6000</v>
      </c>
      <c r="U69" s="196"/>
      <c r="Y69" s="217">
        <f>T69</f>
        <v>6000</v>
      </c>
      <c r="Z69" s="326"/>
      <c r="AA69" s="198"/>
      <c r="AB69" s="326"/>
      <c r="AH69" s="198"/>
    </row>
    <row r="70" spans="1:34" ht="15" thickBot="1" x14ac:dyDescent="0.4">
      <c r="A70" s="414"/>
      <c r="B70" s="415"/>
      <c r="C70" s="415"/>
      <c r="D70" s="415"/>
      <c r="E70" s="415"/>
      <c r="F70" s="416"/>
      <c r="G70" s="415"/>
      <c r="H70" s="415"/>
      <c r="I70" s="2239">
        <f>I71/M71</f>
        <v>0.62</v>
      </c>
      <c r="J70" s="2239"/>
      <c r="K70" s="2239">
        <f>K71/M71</f>
        <v>0.38</v>
      </c>
      <c r="L70" s="254"/>
      <c r="M70" s="415"/>
      <c r="N70" s="417"/>
      <c r="O70" s="418"/>
      <c r="P70" s="417"/>
      <c r="Q70" s="417"/>
      <c r="R70" s="417"/>
      <c r="S70" s="307"/>
      <c r="T70" s="195"/>
      <c r="U70" s="196"/>
      <c r="Y70" s="198"/>
      <c r="Z70" s="326"/>
      <c r="AA70" s="198"/>
      <c r="AB70" s="326"/>
      <c r="AH70" s="198"/>
    </row>
    <row r="71" spans="1:34" x14ac:dyDescent="0.35">
      <c r="A71" s="258" t="s">
        <v>582</v>
      </c>
      <c r="B71" s="259"/>
      <c r="C71" s="259"/>
      <c r="D71" s="259"/>
      <c r="E71" s="259"/>
      <c r="F71" s="260"/>
      <c r="G71" s="259"/>
      <c r="H71" s="259"/>
      <c r="I71" s="259">
        <f>I65+I64+I62+I61+I60+I59</f>
        <v>31</v>
      </c>
      <c r="J71" s="259"/>
      <c r="K71" s="259">
        <f>K64+K63</f>
        <v>19</v>
      </c>
      <c r="L71" s="259"/>
      <c r="M71" s="259">
        <f>SUM(I71:L71)</f>
        <v>50</v>
      </c>
      <c r="N71" s="261"/>
      <c r="O71" s="262"/>
      <c r="P71" s="261"/>
      <c r="Q71" s="528">
        <f>SUM(Q59:Q70)</f>
        <v>80263.5</v>
      </c>
      <c r="R71" s="528"/>
      <c r="S71" s="264">
        <f>SUM(S59:S69)</f>
        <v>1</v>
      </c>
      <c r="T71" s="338">
        <f>SUM(T59:T70)</f>
        <v>80263.5</v>
      </c>
      <c r="U71" s="339">
        <f t="shared" ref="U71:AA71" si="11">SUM(U59:U69)</f>
        <v>70903.5</v>
      </c>
      <c r="V71" s="340">
        <f t="shared" si="11"/>
        <v>0</v>
      </c>
      <c r="W71" s="340">
        <f t="shared" si="11"/>
        <v>3360.0000000000005</v>
      </c>
      <c r="X71" s="340">
        <f t="shared" si="11"/>
        <v>0</v>
      </c>
      <c r="Y71" s="341">
        <f t="shared" si="11"/>
        <v>6000</v>
      </c>
      <c r="Z71" s="342">
        <f t="shared" si="11"/>
        <v>29235</v>
      </c>
      <c r="AA71" s="341">
        <f t="shared" si="11"/>
        <v>34852.5</v>
      </c>
      <c r="AB71" s="339">
        <f>SUM(AB58:AB70)</f>
        <v>29700</v>
      </c>
      <c r="AC71" s="340">
        <f>SUM(AC58:AC70)</f>
        <v>7612.4999999999991</v>
      </c>
      <c r="AD71" s="340">
        <f t="shared" ref="AD71:AG71" si="12">SUM(AD58:AD70)</f>
        <v>11040</v>
      </c>
      <c r="AE71" s="340">
        <f t="shared" si="12"/>
        <v>12375.000000000002</v>
      </c>
      <c r="AF71" s="340">
        <f t="shared" si="12"/>
        <v>10176</v>
      </c>
      <c r="AG71" s="340">
        <f t="shared" si="12"/>
        <v>3360.0000000000005</v>
      </c>
      <c r="AH71" s="678"/>
    </row>
    <row r="72" spans="1:34" ht="15" thickBot="1" x14ac:dyDescent="0.4">
      <c r="A72" s="274" t="s">
        <v>583</v>
      </c>
      <c r="B72" s="275"/>
      <c r="C72" s="275"/>
      <c r="D72" s="275"/>
      <c r="E72" s="275"/>
      <c r="F72" s="276"/>
      <c r="G72" s="275"/>
      <c r="H72" s="275"/>
      <c r="I72" s="275">
        <f>I65+I64+I62+I61+I60+I59</f>
        <v>31</v>
      </c>
      <c r="J72" s="275">
        <f>I65+I62+I61+I60+I59</f>
        <v>27</v>
      </c>
      <c r="K72" s="275">
        <f>I65+K64+K63+I61+I60+I59</f>
        <v>31</v>
      </c>
      <c r="L72" s="275">
        <f>I65+K63+I61+I60+I59</f>
        <v>27</v>
      </c>
      <c r="M72" s="275">
        <f>SUM(I72:L72)</f>
        <v>116</v>
      </c>
      <c r="N72" s="277"/>
      <c r="O72" s="278"/>
      <c r="P72" s="277"/>
      <c r="Q72" s="277"/>
      <c r="R72" s="277"/>
      <c r="S72" s="279"/>
      <c r="T72" s="280"/>
      <c r="U72" s="627">
        <f>U71/T71</f>
        <v>0.88338410360873876</v>
      </c>
      <c r="V72" s="282">
        <f>V71/T71</f>
        <v>0</v>
      </c>
      <c r="W72" s="282">
        <f>W71/T71</f>
        <v>4.1862116653273287E-2</v>
      </c>
      <c r="X72" s="282">
        <f>X71/T71</f>
        <v>0</v>
      </c>
      <c r="Y72" s="343">
        <f>Y71/T71</f>
        <v>7.4753779737987996E-2</v>
      </c>
      <c r="Z72" s="344">
        <f>Z71/T71</f>
        <v>0.36423779177334653</v>
      </c>
      <c r="AA72" s="343">
        <f>AA71/T71</f>
        <v>0.43422601805303779</v>
      </c>
      <c r="AB72" s="620"/>
      <c r="AC72" s="534"/>
      <c r="AD72" s="534"/>
      <c r="AE72" s="534"/>
      <c r="AF72" s="534"/>
      <c r="AG72" s="534"/>
      <c r="AH72" s="288"/>
    </row>
    <row r="73" spans="1:34" ht="15" thickBot="1" x14ac:dyDescent="0.4">
      <c r="A73" s="289" t="s">
        <v>584</v>
      </c>
      <c r="B73" s="239"/>
      <c r="C73" s="239"/>
      <c r="D73" s="239"/>
      <c r="E73" s="239"/>
      <c r="F73" s="290"/>
      <c r="G73" s="239"/>
      <c r="H73" s="239"/>
      <c r="I73" s="2237">
        <f>I72/M72</f>
        <v>0.26724137931034481</v>
      </c>
      <c r="J73" s="2237">
        <f>J72/M72</f>
        <v>0.23275862068965517</v>
      </c>
      <c r="K73" s="291"/>
      <c r="L73" s="291"/>
      <c r="M73" s="239"/>
      <c r="N73" s="292"/>
      <c r="O73" s="242"/>
      <c r="P73" s="292"/>
      <c r="Q73" s="240">
        <f>U71</f>
        <v>70903.5</v>
      </c>
      <c r="R73" s="334"/>
      <c r="S73" s="293">
        <f>Q73/Q78</f>
        <v>0.88338410360873876</v>
      </c>
      <c r="Y73" s="294"/>
      <c r="Z73" s="403">
        <f>I62+K63+I65</f>
        <v>37</v>
      </c>
      <c r="AA73" s="404">
        <f>I59+I60+I61</f>
        <v>5</v>
      </c>
    </row>
    <row r="74" spans="1:34" ht="15" thickBot="1" x14ac:dyDescent="0.4">
      <c r="A74" s="297" t="s">
        <v>38</v>
      </c>
      <c r="B74" s="298"/>
      <c r="C74" s="298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2"/>
      <c r="P74" s="301"/>
      <c r="Q74" s="303">
        <f>V71</f>
        <v>0</v>
      </c>
      <c r="R74" s="336"/>
      <c r="S74" s="302">
        <f>Q74/Q78</f>
        <v>0</v>
      </c>
      <c r="T74" s="621">
        <f>Q71/M71</f>
        <v>1605.27</v>
      </c>
      <c r="U74" s="536" t="s">
        <v>586</v>
      </c>
      <c r="Z74" s="241">
        <f>Z73/M71</f>
        <v>0.74</v>
      </c>
      <c r="AA74" s="293">
        <f>AA73/M71</f>
        <v>0.1</v>
      </c>
    </row>
    <row r="75" spans="1:34" ht="15" thickBot="1" x14ac:dyDescent="0.4">
      <c r="A75" s="297" t="s">
        <v>587</v>
      </c>
      <c r="B75" s="298"/>
      <c r="C75" s="298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2"/>
      <c r="P75" s="301"/>
      <c r="Q75" s="303">
        <f>W71</f>
        <v>3360.0000000000005</v>
      </c>
      <c r="R75" s="336"/>
      <c r="S75" s="308">
        <f>Q75/Q78</f>
        <v>4.1862116653273287E-2</v>
      </c>
      <c r="V75" s="309"/>
      <c r="X75" s="145"/>
      <c r="Z75" s="2305" t="s">
        <v>588</v>
      </c>
      <c r="AA75" s="2305"/>
    </row>
    <row r="76" spans="1:34" x14ac:dyDescent="0.35">
      <c r="A76" s="297" t="s">
        <v>580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01"/>
      <c r="Q76" s="303">
        <f>Y71</f>
        <v>6000</v>
      </c>
      <c r="R76" s="336"/>
      <c r="S76" s="308">
        <f>Q76/Q78</f>
        <v>7.4753779737987996E-2</v>
      </c>
      <c r="V76" s="309"/>
    </row>
    <row r="77" spans="1:34" x14ac:dyDescent="0.35">
      <c r="A77" s="297" t="s">
        <v>579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03">
        <f>X71</f>
        <v>0</v>
      </c>
      <c r="R77" s="336"/>
      <c r="S77" s="308">
        <f>Q77/Q78</f>
        <v>0</v>
      </c>
    </row>
    <row r="78" spans="1:34" x14ac:dyDescent="0.35">
      <c r="A78" s="297"/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10">
        <f>SUM(Q73:Q77)</f>
        <v>80263.5</v>
      </c>
      <c r="R78" s="537"/>
      <c r="S78" s="308">
        <f>SUM(S73:S77)</f>
        <v>1</v>
      </c>
    </row>
    <row r="79" spans="1:34" x14ac:dyDescent="0.35">
      <c r="B79" s="2"/>
    </row>
    <row r="81" spans="1:34" x14ac:dyDescent="0.35">
      <c r="B81" s="2"/>
    </row>
    <row r="82" spans="1:34" x14ac:dyDescent="0.35">
      <c r="B82" s="2"/>
      <c r="E82" s="1" t="s">
        <v>594</v>
      </c>
      <c r="F82" s="2" t="s">
        <v>702</v>
      </c>
      <c r="G82" s="2266" t="s">
        <v>596</v>
      </c>
      <c r="H82" s="2266"/>
      <c r="I82" s="2334">
        <v>0.25</v>
      </c>
      <c r="J82" s="2334"/>
    </row>
    <row r="83" spans="1:34" x14ac:dyDescent="0.35">
      <c r="B83" s="2"/>
      <c r="E83" s="1" t="s">
        <v>524</v>
      </c>
      <c r="F83" s="2" t="s">
        <v>107</v>
      </c>
      <c r="G83" s="2266" t="s">
        <v>524</v>
      </c>
      <c r="H83" s="2266"/>
      <c r="I83" s="2266">
        <v>24</v>
      </c>
      <c r="J83" s="2266"/>
    </row>
    <row r="84" spans="1:34" x14ac:dyDescent="0.35">
      <c r="B84" s="2"/>
      <c r="E84" s="1" t="s">
        <v>526</v>
      </c>
      <c r="F84" s="2" t="s">
        <v>703</v>
      </c>
      <c r="G84" s="2266" t="s">
        <v>526</v>
      </c>
      <c r="H84" s="2266"/>
      <c r="I84" s="2267">
        <v>636</v>
      </c>
      <c r="J84" s="2267"/>
    </row>
    <row r="85" spans="1:34" x14ac:dyDescent="0.35">
      <c r="B85" s="2"/>
      <c r="E85" s="1" t="s">
        <v>528</v>
      </c>
      <c r="F85" s="2" t="s">
        <v>704</v>
      </c>
      <c r="G85" s="2266" t="s">
        <v>528</v>
      </c>
      <c r="H85" s="2266"/>
      <c r="I85" s="2267">
        <v>969324</v>
      </c>
      <c r="J85" s="2267"/>
    </row>
    <row r="86" spans="1:34" x14ac:dyDescent="0.35">
      <c r="B86" s="2"/>
    </row>
    <row r="87" spans="1:34" ht="18.5" x14ac:dyDescent="0.45">
      <c r="A87" s="164" t="s">
        <v>600</v>
      </c>
      <c r="S87" s="144"/>
    </row>
    <row r="89" spans="1:34" s="500" customFormat="1" ht="22" customHeight="1" thickBot="1" x14ac:dyDescent="0.4">
      <c r="A89" s="2389" t="s">
        <v>531</v>
      </c>
      <c r="B89" s="2390"/>
      <c r="C89" s="2390"/>
      <c r="D89" s="2390"/>
      <c r="E89" s="2390"/>
      <c r="F89" s="2390"/>
      <c r="G89" s="2390"/>
      <c r="H89" s="2390"/>
      <c r="I89" s="2390"/>
      <c r="J89" s="2390"/>
      <c r="K89" s="2390"/>
      <c r="L89" s="2390"/>
      <c r="M89" s="2390"/>
      <c r="N89" s="2390"/>
      <c r="O89" s="2390"/>
      <c r="P89" s="2390"/>
      <c r="Q89" s="2390"/>
      <c r="R89" s="2390"/>
      <c r="S89" s="2391"/>
      <c r="T89" s="2392" t="s">
        <v>635</v>
      </c>
      <c r="U89" s="2393"/>
      <c r="V89" s="2393"/>
      <c r="W89" s="2393"/>
      <c r="X89" s="2393"/>
      <c r="Y89" s="2393"/>
      <c r="Z89" s="2393"/>
      <c r="AA89" s="2393"/>
      <c r="AB89" s="2393"/>
      <c r="AC89" s="2393"/>
      <c r="AD89" s="2393"/>
      <c r="AE89" s="2393"/>
      <c r="AF89" s="2393"/>
      <c r="AG89" s="2393"/>
      <c r="AH89" s="2394"/>
    </row>
    <row r="90" spans="1:34" ht="16" x14ac:dyDescent="0.4">
      <c r="A90" s="2353" t="s">
        <v>533</v>
      </c>
      <c r="B90" s="2344" t="s">
        <v>534</v>
      </c>
      <c r="C90" s="2344" t="s">
        <v>535</v>
      </c>
      <c r="D90" s="2344" t="s">
        <v>536</v>
      </c>
      <c r="E90" s="2344" t="s">
        <v>537</v>
      </c>
      <c r="F90" s="2355" t="s">
        <v>538</v>
      </c>
      <c r="G90" s="2344" t="s">
        <v>539</v>
      </c>
      <c r="H90" s="2344" t="s">
        <v>540</v>
      </c>
      <c r="I90" s="2346" t="s">
        <v>541</v>
      </c>
      <c r="J90" s="2346"/>
      <c r="K90" s="2346"/>
      <c r="L90" s="2346"/>
      <c r="M90" s="351" t="s">
        <v>542</v>
      </c>
      <c r="N90" s="352" t="s">
        <v>543</v>
      </c>
      <c r="O90" s="353" t="s">
        <v>544</v>
      </c>
      <c r="P90" s="352" t="s">
        <v>543</v>
      </c>
      <c r="Q90" s="352" t="s">
        <v>545</v>
      </c>
      <c r="R90" s="559" t="s">
        <v>636</v>
      </c>
      <c r="S90" s="2414" t="s">
        <v>546</v>
      </c>
      <c r="T90" s="560" t="s">
        <v>547</v>
      </c>
      <c r="U90" s="2416" t="s">
        <v>548</v>
      </c>
      <c r="V90" s="2417"/>
      <c r="W90" s="2417"/>
      <c r="X90" s="2417"/>
      <c r="Y90" s="2418"/>
      <c r="Z90" s="2408" t="s">
        <v>549</v>
      </c>
      <c r="AA90" s="2410"/>
      <c r="AB90" s="2409"/>
      <c r="AC90" s="2409"/>
      <c r="AD90" s="2409"/>
      <c r="AE90" s="2409"/>
      <c r="AF90" s="2409"/>
      <c r="AG90" s="2409"/>
      <c r="AH90" s="2410"/>
    </row>
    <row r="91" spans="1:34" ht="16.5" thickBot="1" x14ac:dyDescent="0.45">
      <c r="A91" s="2354"/>
      <c r="B91" s="2345"/>
      <c r="C91" s="2345"/>
      <c r="D91" s="2345"/>
      <c r="E91" s="2345"/>
      <c r="F91" s="2356"/>
      <c r="G91" s="2345"/>
      <c r="H91" s="2345"/>
      <c r="I91" s="356" t="s">
        <v>551</v>
      </c>
      <c r="J91" s="356" t="s">
        <v>552</v>
      </c>
      <c r="K91" s="356" t="s">
        <v>553</v>
      </c>
      <c r="L91" s="356" t="s">
        <v>554</v>
      </c>
      <c r="M91" s="357" t="s">
        <v>555</v>
      </c>
      <c r="N91" s="358" t="s">
        <v>556</v>
      </c>
      <c r="O91" s="359" t="s">
        <v>557</v>
      </c>
      <c r="P91" s="358" t="s">
        <v>558</v>
      </c>
      <c r="Q91" s="358" t="s">
        <v>558</v>
      </c>
      <c r="R91" s="561"/>
      <c r="S91" s="2415"/>
      <c r="T91" s="562" t="s">
        <v>559</v>
      </c>
      <c r="U91" s="2419"/>
      <c r="V91" s="2420"/>
      <c r="W91" s="2420"/>
      <c r="X91" s="2420"/>
      <c r="Y91" s="2421"/>
      <c r="Z91" s="2411"/>
      <c r="AA91" s="2413"/>
      <c r="AB91" s="2412"/>
      <c r="AC91" s="2412"/>
      <c r="AD91" s="2412"/>
      <c r="AE91" s="2412"/>
      <c r="AF91" s="2412"/>
      <c r="AG91" s="2412"/>
      <c r="AH91" s="2413"/>
    </row>
    <row r="92" spans="1:34" s="184" customFormat="1" ht="18.5" x14ac:dyDescent="0.45">
      <c r="A92" s="2341" t="s">
        <v>601</v>
      </c>
      <c r="B92" s="2342"/>
      <c r="C92" s="2342"/>
      <c r="D92" s="2342"/>
      <c r="E92" s="2342"/>
      <c r="F92" s="2342"/>
      <c r="G92" s="2342"/>
      <c r="H92" s="2342"/>
      <c r="I92" s="2342"/>
      <c r="J92" s="2342"/>
      <c r="K92" s="2342"/>
      <c r="L92" s="2342"/>
      <c r="M92" s="2342"/>
      <c r="N92" s="2342"/>
      <c r="O92" s="2342"/>
      <c r="P92" s="2342"/>
      <c r="Q92" s="2342"/>
      <c r="R92" s="2342"/>
      <c r="S92" s="2343"/>
      <c r="T92" s="606"/>
      <c r="U92" s="643" t="s">
        <v>561</v>
      </c>
      <c r="V92" s="608" t="s">
        <v>38</v>
      </c>
      <c r="W92" s="608" t="s">
        <v>562</v>
      </c>
      <c r="X92" s="608" t="s">
        <v>563</v>
      </c>
      <c r="Y92" s="608" t="s">
        <v>564</v>
      </c>
      <c r="Z92" s="610" t="s">
        <v>565</v>
      </c>
      <c r="AA92" s="609" t="s">
        <v>566</v>
      </c>
      <c r="AB92" s="610" t="s">
        <v>96</v>
      </c>
      <c r="AC92" s="608" t="s">
        <v>97</v>
      </c>
      <c r="AD92" s="608" t="s">
        <v>46</v>
      </c>
      <c r="AE92" s="608" t="s">
        <v>98</v>
      </c>
      <c r="AF92" s="608" t="s">
        <v>99</v>
      </c>
      <c r="AG92" s="608" t="s">
        <v>31</v>
      </c>
      <c r="AH92" s="609"/>
    </row>
    <row r="93" spans="1:34" x14ac:dyDescent="0.35">
      <c r="A93" s="199"/>
      <c r="B93" s="509"/>
      <c r="C93" s="509"/>
      <c r="D93" s="509"/>
      <c r="E93" s="509"/>
      <c r="F93" s="510"/>
      <c r="G93" s="509"/>
      <c r="H93" s="509"/>
      <c r="I93" s="511"/>
      <c r="J93" s="512"/>
      <c r="K93" s="512"/>
      <c r="L93" s="513"/>
      <c r="M93" s="514"/>
      <c r="N93" s="515"/>
      <c r="O93" s="516"/>
      <c r="P93" s="515"/>
      <c r="Q93" s="515"/>
      <c r="R93" s="517"/>
      <c r="S93" s="518"/>
      <c r="T93" s="195"/>
      <c r="U93" s="7"/>
      <c r="Z93" s="326"/>
      <c r="AA93" s="198"/>
      <c r="AB93" s="326"/>
      <c r="AH93" s="198"/>
    </row>
    <row r="94" spans="1:34" x14ac:dyDescent="0.35">
      <c r="A94" s="202" t="s">
        <v>700</v>
      </c>
      <c r="B94" s="203" t="s">
        <v>100</v>
      </c>
      <c r="C94" s="203" t="s">
        <v>568</v>
      </c>
      <c r="D94" s="203" t="s">
        <v>48</v>
      </c>
      <c r="E94" s="203" t="s">
        <v>569</v>
      </c>
      <c r="F94" s="204" t="s">
        <v>705</v>
      </c>
      <c r="G94" s="203">
        <v>1</v>
      </c>
      <c r="H94" s="203" t="s">
        <v>51</v>
      </c>
      <c r="I94" s="2282">
        <v>1</v>
      </c>
      <c r="J94" s="2283"/>
      <c r="K94" s="2283"/>
      <c r="L94" s="2284"/>
      <c r="M94" s="209">
        <v>1</v>
      </c>
      <c r="N94" s="210">
        <f>15*48*30</f>
        <v>21600</v>
      </c>
      <c r="O94" s="211">
        <v>0.25</v>
      </c>
      <c r="P94" s="212">
        <f>N94*(1-O94)</f>
        <v>16200</v>
      </c>
      <c r="Q94" s="212">
        <f t="shared" ref="Q94:Q98" si="13">P94*M94*G94</f>
        <v>16200</v>
      </c>
      <c r="R94" s="252" t="e">
        <f>(Q94+Q95+Q97+#REF!)/E73*1000</f>
        <v>#REF!</v>
      </c>
      <c r="S94" s="364">
        <f>Q94/$Q$103</f>
        <v>0.29591067881361738</v>
      </c>
      <c r="T94" s="214">
        <f>Q94*4</f>
        <v>64800</v>
      </c>
      <c r="U94" s="7">
        <f t="shared" ref="U94:U98" si="14">T94</f>
        <v>64800</v>
      </c>
      <c r="V94" s="215"/>
      <c r="W94" s="215"/>
      <c r="X94" s="215"/>
      <c r="Y94" s="215"/>
      <c r="Z94" s="328"/>
      <c r="AA94" s="217">
        <f>T94</f>
        <v>64800</v>
      </c>
      <c r="AB94" s="328">
        <f>T94</f>
        <v>64800</v>
      </c>
      <c r="AH94" s="198"/>
    </row>
    <row r="95" spans="1:34" x14ac:dyDescent="0.35">
      <c r="A95" s="202" t="s">
        <v>700</v>
      </c>
      <c r="B95" s="203" t="s">
        <v>101</v>
      </c>
      <c r="C95" s="203" t="s">
        <v>568</v>
      </c>
      <c r="D95" s="203" t="s">
        <v>48</v>
      </c>
      <c r="E95" s="203" t="s">
        <v>569</v>
      </c>
      <c r="F95" s="204" t="s">
        <v>705</v>
      </c>
      <c r="G95" s="203">
        <v>1</v>
      </c>
      <c r="H95" s="203" t="s">
        <v>51</v>
      </c>
      <c r="I95" s="2282">
        <v>1</v>
      </c>
      <c r="J95" s="2283"/>
      <c r="K95" s="2283"/>
      <c r="L95" s="2284"/>
      <c r="M95" s="209">
        <v>1</v>
      </c>
      <c r="N95" s="212">
        <f>3750*(1+45%)</f>
        <v>5437.5</v>
      </c>
      <c r="O95" s="219">
        <v>0.3</v>
      </c>
      <c r="P95" s="212">
        <f>N95*(1-O95)</f>
        <v>3806.2499999999995</v>
      </c>
      <c r="Q95" s="212">
        <f t="shared" si="13"/>
        <v>3806.2499999999995</v>
      </c>
      <c r="R95" s="252" t="e">
        <f>(Q95+Q96+#REF!+#REF!)/E74*1000</f>
        <v>#REF!</v>
      </c>
      <c r="S95" s="364">
        <f t="shared" ref="S95:S96" si="15">Q95/$Q$103</f>
        <v>6.952530995273648E-2</v>
      </c>
      <c r="T95" s="214">
        <f t="shared" ref="T95:T98" si="16">Q95*4</f>
        <v>15224.999999999998</v>
      </c>
      <c r="U95" s="7">
        <f t="shared" si="14"/>
        <v>15224.999999999998</v>
      </c>
      <c r="V95" s="215"/>
      <c r="Z95" s="328"/>
      <c r="AA95" s="217">
        <f>T95</f>
        <v>15224.999999999998</v>
      </c>
      <c r="AB95" s="326"/>
      <c r="AC95" s="215">
        <f>T95</f>
        <v>15224.999999999998</v>
      </c>
      <c r="AH95" s="198"/>
    </row>
    <row r="96" spans="1:34" x14ac:dyDescent="0.35">
      <c r="A96" s="202" t="s">
        <v>700</v>
      </c>
      <c r="B96" s="203" t="s">
        <v>102</v>
      </c>
      <c r="C96" s="203" t="s">
        <v>568</v>
      </c>
      <c r="D96" s="203" t="s">
        <v>48</v>
      </c>
      <c r="E96" s="203" t="s">
        <v>569</v>
      </c>
      <c r="F96" s="204" t="s">
        <v>705</v>
      </c>
      <c r="G96" s="203">
        <v>2</v>
      </c>
      <c r="H96" s="203" t="s">
        <v>51</v>
      </c>
      <c r="I96" s="2282">
        <v>2</v>
      </c>
      <c r="J96" s="2283"/>
      <c r="K96" s="2283"/>
      <c r="L96" s="2284"/>
      <c r="M96" s="209">
        <v>1</v>
      </c>
      <c r="N96" s="212">
        <f>(6600+7200)/2</f>
        <v>6900</v>
      </c>
      <c r="O96" s="219">
        <v>0.2</v>
      </c>
      <c r="P96" s="212">
        <f t="shared" ref="P96:P98" si="17">N96*(1-O96)</f>
        <v>5520</v>
      </c>
      <c r="Q96" s="212">
        <f t="shared" si="13"/>
        <v>11040</v>
      </c>
      <c r="R96" s="252"/>
      <c r="S96" s="364">
        <f t="shared" si="15"/>
        <v>0.20165764778409481</v>
      </c>
      <c r="T96" s="214">
        <f t="shared" si="16"/>
        <v>44160</v>
      </c>
      <c r="U96" s="7">
        <f t="shared" si="14"/>
        <v>44160</v>
      </c>
      <c r="V96" s="215"/>
      <c r="Z96" s="328"/>
      <c r="AA96" s="217">
        <f>T96</f>
        <v>44160</v>
      </c>
      <c r="AB96" s="326"/>
      <c r="AD96" s="215">
        <f>T96</f>
        <v>44160</v>
      </c>
      <c r="AH96" s="198"/>
    </row>
    <row r="97" spans="1:34" x14ac:dyDescent="0.35">
      <c r="A97" s="202" t="s">
        <v>700</v>
      </c>
      <c r="B97" s="203" t="s">
        <v>103</v>
      </c>
      <c r="C97" s="203" t="s">
        <v>568</v>
      </c>
      <c r="D97" s="203" t="s">
        <v>54</v>
      </c>
      <c r="E97" s="203" t="s">
        <v>571</v>
      </c>
      <c r="F97" s="204" t="s">
        <v>706</v>
      </c>
      <c r="G97" s="203">
        <v>12</v>
      </c>
      <c r="H97" s="203" t="s">
        <v>51</v>
      </c>
      <c r="I97" s="2291">
        <v>12</v>
      </c>
      <c r="J97" s="2292"/>
      <c r="K97" s="225"/>
      <c r="L97" s="226"/>
      <c r="M97" s="209">
        <v>1</v>
      </c>
      <c r="N97" s="212">
        <f>750*2</f>
        <v>1500</v>
      </c>
      <c r="O97" s="219">
        <v>0.4</v>
      </c>
      <c r="P97" s="212">
        <f t="shared" si="17"/>
        <v>900</v>
      </c>
      <c r="Q97" s="212">
        <f t="shared" si="13"/>
        <v>10800</v>
      </c>
      <c r="R97" s="252" t="e">
        <f>(Q97+#REF!)/E74*1000</f>
        <v>#REF!</v>
      </c>
      <c r="S97" s="366">
        <f>Q97/$Q$103</f>
        <v>0.1972737858757449</v>
      </c>
      <c r="T97" s="214">
        <f t="shared" si="16"/>
        <v>43200</v>
      </c>
      <c r="U97" s="7">
        <f t="shared" si="14"/>
        <v>43200</v>
      </c>
      <c r="W97" s="215"/>
      <c r="Z97" s="329">
        <f>T97</f>
        <v>43200</v>
      </c>
      <c r="AA97" s="217"/>
      <c r="AB97" s="328">
        <f>T97</f>
        <v>43200</v>
      </c>
      <c r="AH97" s="198"/>
    </row>
    <row r="98" spans="1:34" x14ac:dyDescent="0.35">
      <c r="A98" s="202" t="s">
        <v>700</v>
      </c>
      <c r="B98" s="203" t="s">
        <v>104</v>
      </c>
      <c r="C98" s="203" t="s">
        <v>568</v>
      </c>
      <c r="D98" s="203" t="s">
        <v>54</v>
      </c>
      <c r="E98" s="203" t="s">
        <v>571</v>
      </c>
      <c r="F98" s="204" t="s">
        <v>706</v>
      </c>
      <c r="G98" s="203">
        <v>12</v>
      </c>
      <c r="H98" s="203" t="s">
        <v>51</v>
      </c>
      <c r="I98" s="521"/>
      <c r="J98" s="1"/>
      <c r="K98" s="2292">
        <v>12</v>
      </c>
      <c r="L98" s="2293"/>
      <c r="M98" s="209">
        <v>1</v>
      </c>
      <c r="N98" s="212">
        <f>750*2</f>
        <v>1500</v>
      </c>
      <c r="O98" s="219">
        <v>0.45</v>
      </c>
      <c r="P98" s="212">
        <f t="shared" si="17"/>
        <v>825.00000000000011</v>
      </c>
      <c r="Q98" s="212">
        <f t="shared" si="13"/>
        <v>9900.0000000000018</v>
      </c>
      <c r="R98" s="252" t="e">
        <f>(Q98+#REF!)/E76*1000</f>
        <v>#REF!</v>
      </c>
      <c r="S98" s="366">
        <f>Q98/$Q$103</f>
        <v>0.18083430371943288</v>
      </c>
      <c r="T98" s="214">
        <f t="shared" si="16"/>
        <v>39600.000000000007</v>
      </c>
      <c r="U98" s="7">
        <f t="shared" si="14"/>
        <v>39600.000000000007</v>
      </c>
      <c r="W98" s="215"/>
      <c r="Z98" s="329">
        <f>T98</f>
        <v>39600.000000000007</v>
      </c>
      <c r="AA98" s="217"/>
      <c r="AB98" s="326"/>
      <c r="AE98" s="215">
        <f>T98</f>
        <v>39600.000000000007</v>
      </c>
      <c r="AH98" s="198"/>
    </row>
    <row r="99" spans="1:34" x14ac:dyDescent="0.35">
      <c r="A99" s="202"/>
      <c r="B99" s="203"/>
      <c r="C99" s="203"/>
      <c r="D99" s="203"/>
      <c r="E99" s="203"/>
      <c r="F99" s="204"/>
      <c r="G99" s="203"/>
      <c r="H99" s="203"/>
      <c r="I99" s="521"/>
      <c r="J99" s="1"/>
      <c r="K99" s="1"/>
      <c r="L99" s="209"/>
      <c r="M99" s="209"/>
      <c r="N99" s="520"/>
      <c r="O99" s="211"/>
      <c r="P99" s="523"/>
      <c r="Q99" s="520"/>
      <c r="R99" s="9"/>
      <c r="S99" s="524"/>
      <c r="T99" s="525"/>
      <c r="U99" s="15"/>
      <c r="Z99" s="328"/>
      <c r="AA99" s="217"/>
      <c r="AB99" s="326"/>
      <c r="AH99" s="198"/>
    </row>
    <row r="100" spans="1:34" x14ac:dyDescent="0.35">
      <c r="A100" s="235" t="s">
        <v>700</v>
      </c>
      <c r="B100" s="236" t="s">
        <v>579</v>
      </c>
      <c r="C100" s="236"/>
      <c r="D100" s="236"/>
      <c r="E100" s="236"/>
      <c r="F100" s="237"/>
      <c r="G100" s="236"/>
      <c r="H100" s="236"/>
      <c r="I100" s="2303"/>
      <c r="J100" s="2304"/>
      <c r="K100" s="2304"/>
      <c r="L100" s="2304"/>
      <c r="M100" s="236"/>
      <c r="N100" s="240"/>
      <c r="O100" s="241"/>
      <c r="P100" s="232"/>
      <c r="Q100" s="212"/>
      <c r="R100" s="334"/>
      <c r="S100" s="369"/>
      <c r="T100" s="214"/>
      <c r="U100" s="7"/>
      <c r="X100" s="215">
        <f>T100</f>
        <v>0</v>
      </c>
      <c r="Z100" s="326"/>
      <c r="AA100" s="217"/>
      <c r="AB100" s="326"/>
      <c r="AH100" s="198"/>
    </row>
    <row r="101" spans="1:34" x14ac:dyDescent="0.35">
      <c r="A101" s="411" t="s">
        <v>700</v>
      </c>
      <c r="B101" s="154" t="s">
        <v>580</v>
      </c>
      <c r="C101" s="154"/>
      <c r="D101" s="154" t="s">
        <v>581</v>
      </c>
      <c r="E101" s="154"/>
      <c r="F101" s="526"/>
      <c r="G101" s="154"/>
      <c r="H101" s="154"/>
      <c r="I101" s="300"/>
      <c r="J101" s="300"/>
      <c r="K101" s="300"/>
      <c r="L101" s="300"/>
      <c r="M101" s="154"/>
      <c r="N101" s="303"/>
      <c r="O101" s="155"/>
      <c r="P101" s="336"/>
      <c r="Q101" s="303">
        <v>3000</v>
      </c>
      <c r="R101" s="527"/>
      <c r="S101" s="413">
        <f>Q101/Q103</f>
        <v>5.4798273854373587E-2</v>
      </c>
      <c r="T101" s="214">
        <f>Q101*4</f>
        <v>12000</v>
      </c>
      <c r="U101" s="7"/>
      <c r="Y101" s="215">
        <f>T101</f>
        <v>12000</v>
      </c>
      <c r="Z101" s="326"/>
      <c r="AA101" s="198"/>
      <c r="AB101" s="326"/>
      <c r="AH101" s="198"/>
    </row>
    <row r="102" spans="1:34" ht="15" thickBot="1" x14ac:dyDescent="0.4">
      <c r="A102" s="414"/>
      <c r="B102" s="415"/>
      <c r="C102" s="415"/>
      <c r="D102" s="415"/>
      <c r="E102" s="415"/>
      <c r="F102" s="416"/>
      <c r="G102" s="415"/>
      <c r="H102" s="415"/>
      <c r="I102" s="2239">
        <f>I103/M103</f>
        <v>0.5714285714285714</v>
      </c>
      <c r="J102" s="2239"/>
      <c r="K102" s="2239">
        <f>K103/M103</f>
        <v>0.42857142857142855</v>
      </c>
      <c r="L102" s="254"/>
      <c r="M102" s="415"/>
      <c r="N102" s="417"/>
      <c r="O102" s="418"/>
      <c r="P102" s="417"/>
      <c r="Q102" s="417"/>
      <c r="R102" s="417"/>
      <c r="S102" s="307"/>
      <c r="T102" s="195"/>
      <c r="U102" s="7"/>
      <c r="Z102" s="414"/>
      <c r="AA102" s="256"/>
      <c r="AB102" s="414"/>
      <c r="AC102" s="254"/>
      <c r="AD102" s="254"/>
      <c r="AE102" s="254"/>
      <c r="AF102" s="254"/>
      <c r="AG102" s="254"/>
      <c r="AH102" s="256"/>
    </row>
    <row r="103" spans="1:34" x14ac:dyDescent="0.35">
      <c r="A103" s="372" t="s">
        <v>582</v>
      </c>
      <c r="B103" s="373"/>
      <c r="C103" s="373"/>
      <c r="D103" s="373"/>
      <c r="E103" s="373"/>
      <c r="F103" s="374"/>
      <c r="G103" s="373"/>
      <c r="H103" s="373"/>
      <c r="I103" s="373">
        <f>I97+I96+I95+I94</f>
        <v>16</v>
      </c>
      <c r="J103" s="373"/>
      <c r="K103" s="373">
        <f>K98</f>
        <v>12</v>
      </c>
      <c r="L103" s="373"/>
      <c r="M103" s="373">
        <f>SUM(I103:L103)</f>
        <v>28</v>
      </c>
      <c r="N103" s="375"/>
      <c r="O103" s="376"/>
      <c r="P103" s="375"/>
      <c r="Q103" s="377">
        <f>SUM(Q94:Q102)</f>
        <v>54746.25</v>
      </c>
      <c r="R103" s="377"/>
      <c r="S103" s="378">
        <f>SUM(S94:S101)</f>
        <v>1</v>
      </c>
      <c r="T103" s="379">
        <f>SUM(T94:T102)</f>
        <v>218985</v>
      </c>
      <c r="U103" s="381">
        <f t="shared" ref="U103:AA103" si="18">SUM(U94:U101)</f>
        <v>206985</v>
      </c>
      <c r="V103" s="381">
        <f t="shared" si="18"/>
        <v>0</v>
      </c>
      <c r="W103" s="381">
        <f t="shared" si="18"/>
        <v>0</v>
      </c>
      <c r="X103" s="381">
        <f t="shared" si="18"/>
        <v>0</v>
      </c>
      <c r="Y103" s="383">
        <f t="shared" si="18"/>
        <v>12000</v>
      </c>
      <c r="Z103" s="382">
        <f t="shared" si="18"/>
        <v>82800</v>
      </c>
      <c r="AA103" s="383">
        <f t="shared" si="18"/>
        <v>124185</v>
      </c>
      <c r="AB103" s="381">
        <f>SUM(AB93:AB102)</f>
        <v>108000</v>
      </c>
      <c r="AC103" s="381">
        <f>SUM(AC93:AC102)</f>
        <v>15224.999999999998</v>
      </c>
      <c r="AD103" s="381">
        <f t="shared" ref="AD103:AE103" si="19">SUM(AD93:AD102)</f>
        <v>44160</v>
      </c>
      <c r="AE103" s="381">
        <f t="shared" si="19"/>
        <v>39600.000000000007</v>
      </c>
      <c r="AF103" s="381"/>
      <c r="AG103" s="381"/>
      <c r="AH103" s="383"/>
    </row>
    <row r="104" spans="1:34" ht="15" thickBot="1" x14ac:dyDescent="0.4">
      <c r="A104" s="388" t="s">
        <v>583</v>
      </c>
      <c r="B104" s="389"/>
      <c r="C104" s="389"/>
      <c r="D104" s="389"/>
      <c r="E104" s="389"/>
      <c r="F104" s="390"/>
      <c r="G104" s="389"/>
      <c r="H104" s="389"/>
      <c r="I104" s="389">
        <f>I97+I96+I95+I94</f>
        <v>16</v>
      </c>
      <c r="J104" s="389">
        <f>I97+I96+I95+I94</f>
        <v>16</v>
      </c>
      <c r="K104" s="389">
        <f>K98+I96+I95+I94</f>
        <v>16</v>
      </c>
      <c r="L104" s="389">
        <f>K98+I96+I95+I94</f>
        <v>16</v>
      </c>
      <c r="M104" s="389">
        <f>SUM(I104:L104)</f>
        <v>64</v>
      </c>
      <c r="N104" s="391"/>
      <c r="O104" s="392"/>
      <c r="P104" s="391"/>
      <c r="Q104" s="391"/>
      <c r="R104" s="391"/>
      <c r="S104" s="393"/>
      <c r="T104" s="394"/>
      <c r="U104" s="396">
        <f>U103/T103</f>
        <v>0.94520172614562636</v>
      </c>
      <c r="V104" s="396">
        <f>V103/T103</f>
        <v>0</v>
      </c>
      <c r="W104" s="396">
        <f>W103/T103</f>
        <v>0</v>
      </c>
      <c r="X104" s="396">
        <f>X103/T103</f>
        <v>0</v>
      </c>
      <c r="Y104" s="398">
        <f>Y103/T103</f>
        <v>5.4798273854373587E-2</v>
      </c>
      <c r="Z104" s="397">
        <f>Z103/T103</f>
        <v>0.37810808959517778</v>
      </c>
      <c r="AA104" s="398">
        <f>AA103/T103</f>
        <v>0.56709363655044864</v>
      </c>
      <c r="AB104" s="570"/>
      <c r="AC104" s="571"/>
      <c r="AD104" s="571"/>
      <c r="AE104" s="571"/>
      <c r="AF104" s="571"/>
      <c r="AG104" s="571"/>
      <c r="AH104" s="402"/>
    </row>
    <row r="105" spans="1:34" ht="15" thickBot="1" x14ac:dyDescent="0.4">
      <c r="A105" s="289" t="s">
        <v>584</v>
      </c>
      <c r="B105" s="239"/>
      <c r="C105" s="239"/>
      <c r="D105" s="239"/>
      <c r="E105" s="239"/>
      <c r="F105" s="290"/>
      <c r="G105" s="239"/>
      <c r="H105" s="239"/>
      <c r="I105" s="2242">
        <v>0.25</v>
      </c>
      <c r="J105" s="291"/>
      <c r="K105" s="291"/>
      <c r="L105" s="291"/>
      <c r="M105" s="239"/>
      <c r="N105" s="292"/>
      <c r="O105" s="242"/>
      <c r="P105" s="292"/>
      <c r="Q105" s="240">
        <f>U103/4</f>
        <v>51746.25</v>
      </c>
      <c r="R105" s="334"/>
      <c r="S105" s="293">
        <f>Q105/Q110</f>
        <v>0.94520172614562636</v>
      </c>
      <c r="Y105" s="294"/>
      <c r="Z105" s="403">
        <f>I97+K98</f>
        <v>24</v>
      </c>
      <c r="AA105" s="404">
        <f>I94+I95+I96</f>
        <v>4</v>
      </c>
    </row>
    <row r="106" spans="1:34" ht="15" thickBot="1" x14ac:dyDescent="0.4">
      <c r="A106" s="297" t="s">
        <v>38</v>
      </c>
      <c r="B106" s="298"/>
      <c r="C106" s="298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01"/>
      <c r="Q106" s="303">
        <f>V103/4</f>
        <v>0</v>
      </c>
      <c r="R106" s="336"/>
      <c r="S106" s="302">
        <f>Q106/Q110</f>
        <v>0</v>
      </c>
      <c r="T106" s="572">
        <f>Q103/M103</f>
        <v>1955.2232142857142</v>
      </c>
      <c r="U106" s="573" t="s">
        <v>586</v>
      </c>
      <c r="Z106" s="241">
        <f>Z105/M103</f>
        <v>0.8571428571428571</v>
      </c>
      <c r="AA106" s="293">
        <f>AA105/M103</f>
        <v>0.14285714285714285</v>
      </c>
    </row>
    <row r="107" spans="1:34" ht="15" thickBot="1" x14ac:dyDescent="0.4">
      <c r="A107" s="297" t="s">
        <v>587</v>
      </c>
      <c r="B107" s="298"/>
      <c r="C107" s="298"/>
      <c r="D107" s="298"/>
      <c r="E107" s="298"/>
      <c r="F107" s="299"/>
      <c r="G107" s="298"/>
      <c r="H107" s="298"/>
      <c r="I107" s="300"/>
      <c r="J107" s="300"/>
      <c r="K107" s="300"/>
      <c r="L107" s="300"/>
      <c r="M107" s="298"/>
      <c r="N107" s="301"/>
      <c r="O107" s="302"/>
      <c r="P107" s="301"/>
      <c r="Q107" s="303">
        <f>W103/4</f>
        <v>0</v>
      </c>
      <c r="R107" s="336"/>
      <c r="S107" s="308">
        <f>Q107/Q110</f>
        <v>0</v>
      </c>
      <c r="V107" s="309"/>
      <c r="X107" s="145"/>
      <c r="Z107" s="2305" t="s">
        <v>588</v>
      </c>
      <c r="AA107" s="2305"/>
    </row>
    <row r="108" spans="1:34" x14ac:dyDescent="0.35">
      <c r="A108" s="297" t="s">
        <v>580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01"/>
      <c r="Q108" s="303">
        <f>Y103/4</f>
        <v>3000</v>
      </c>
      <c r="R108" s="336"/>
      <c r="S108" s="308">
        <f>Q108/Q110</f>
        <v>5.4798273854373587E-2</v>
      </c>
      <c r="V108" s="309"/>
    </row>
    <row r="109" spans="1:34" x14ac:dyDescent="0.35">
      <c r="A109" s="297" t="s">
        <v>579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01"/>
      <c r="Q109" s="303">
        <f>X103/4</f>
        <v>0</v>
      </c>
      <c r="R109" s="336"/>
      <c r="S109" s="308">
        <f>Q109/Q110</f>
        <v>0</v>
      </c>
    </row>
    <row r="110" spans="1:34" x14ac:dyDescent="0.35">
      <c r="A110" s="297"/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310">
        <f>SUM(Q105:Q109)</f>
        <v>54746.25</v>
      </c>
      <c r="R110" s="537"/>
      <c r="S110" s="308">
        <f>SUM(S105:S109)</f>
        <v>1</v>
      </c>
    </row>
    <row r="111" spans="1:34" x14ac:dyDescent="0.35">
      <c r="A111" s="512"/>
      <c r="B111" s="574"/>
      <c r="C111" s="574"/>
      <c r="D111" s="574"/>
      <c r="E111" s="574"/>
      <c r="F111" s="575"/>
      <c r="G111" s="574"/>
      <c r="H111" s="574"/>
      <c r="I111" s="512"/>
      <c r="J111" s="512"/>
      <c r="K111" s="512"/>
      <c r="L111" s="512"/>
      <c r="M111" s="574"/>
      <c r="N111" s="576"/>
      <c r="O111" s="577"/>
      <c r="P111" s="576"/>
      <c r="Q111" s="578"/>
      <c r="R111" s="578"/>
      <c r="S111" s="577"/>
      <c r="T111" s="5"/>
      <c r="U111" s="7"/>
    </row>
    <row r="112" spans="1:34" ht="18.5" x14ac:dyDescent="0.45">
      <c r="A112" s="164" t="s">
        <v>605</v>
      </c>
      <c r="N112" s="5"/>
      <c r="O112" s="6"/>
      <c r="P112" s="5"/>
      <c r="Q112" s="7"/>
      <c r="R112" s="7"/>
      <c r="S112" s="8"/>
      <c r="T112" s="5"/>
    </row>
    <row r="113" spans="1:34" x14ac:dyDescent="0.35">
      <c r="A113" s="234"/>
      <c r="I113" s="291"/>
      <c r="J113" s="291"/>
      <c r="K113" s="291"/>
      <c r="L113" s="291"/>
      <c r="N113" s="5"/>
      <c r="O113" s="6"/>
      <c r="P113" s="5"/>
      <c r="Q113" s="7"/>
      <c r="R113" s="7"/>
      <c r="S113" s="6"/>
      <c r="T113" s="5"/>
    </row>
    <row r="114" spans="1:34" s="500" customFormat="1" ht="22" customHeight="1" thickBot="1" x14ac:dyDescent="0.4">
      <c r="A114" s="2389" t="s">
        <v>531</v>
      </c>
      <c r="B114" s="2390"/>
      <c r="C114" s="2390"/>
      <c r="D114" s="2390"/>
      <c r="E114" s="2390"/>
      <c r="F114" s="2390"/>
      <c r="G114" s="2390"/>
      <c r="H114" s="2390"/>
      <c r="I114" s="2390"/>
      <c r="J114" s="2390"/>
      <c r="K114" s="2390"/>
      <c r="L114" s="2390"/>
      <c r="M114" s="2390"/>
      <c r="N114" s="2390"/>
      <c r="O114" s="2390"/>
      <c r="P114" s="2390"/>
      <c r="Q114" s="2390"/>
      <c r="R114" s="2390"/>
      <c r="S114" s="2391"/>
      <c r="T114" s="2392" t="s">
        <v>635</v>
      </c>
      <c r="U114" s="2393"/>
      <c r="V114" s="2393"/>
      <c r="W114" s="2393"/>
      <c r="X114" s="2393"/>
      <c r="Y114" s="2393"/>
      <c r="Z114" s="2393"/>
      <c r="AA114" s="2393"/>
      <c r="AB114" s="2393"/>
      <c r="AC114" s="2393"/>
      <c r="AD114" s="2393"/>
      <c r="AE114" s="2393"/>
      <c r="AF114" s="2393"/>
      <c r="AG114" s="2393"/>
      <c r="AH114" s="2394"/>
    </row>
    <row r="115" spans="1:34" ht="16" x14ac:dyDescent="0.4">
      <c r="A115" s="2353" t="s">
        <v>533</v>
      </c>
      <c r="B115" s="2344" t="s">
        <v>534</v>
      </c>
      <c r="C115" s="2344" t="s">
        <v>535</v>
      </c>
      <c r="D115" s="2344" t="s">
        <v>536</v>
      </c>
      <c r="E115" s="2344" t="s">
        <v>537</v>
      </c>
      <c r="F115" s="2355" t="s">
        <v>538</v>
      </c>
      <c r="G115" s="2344" t="s">
        <v>539</v>
      </c>
      <c r="H115" s="2344" t="s">
        <v>540</v>
      </c>
      <c r="I115" s="2346" t="s">
        <v>541</v>
      </c>
      <c r="J115" s="2346"/>
      <c r="K115" s="2346"/>
      <c r="L115" s="2346"/>
      <c r="M115" s="351" t="s">
        <v>542</v>
      </c>
      <c r="N115" s="352" t="s">
        <v>543</v>
      </c>
      <c r="O115" s="353" t="s">
        <v>544</v>
      </c>
      <c r="P115" s="352" t="s">
        <v>543</v>
      </c>
      <c r="Q115" s="352" t="s">
        <v>545</v>
      </c>
      <c r="R115" s="559" t="s">
        <v>636</v>
      </c>
      <c r="S115" s="2414" t="s">
        <v>546</v>
      </c>
      <c r="T115" s="560" t="s">
        <v>547</v>
      </c>
      <c r="U115" s="2416" t="s">
        <v>548</v>
      </c>
      <c r="V115" s="2417"/>
      <c r="W115" s="2417"/>
      <c r="X115" s="2417"/>
      <c r="Y115" s="2418"/>
      <c r="Z115" s="2408" t="s">
        <v>549</v>
      </c>
      <c r="AA115" s="2410"/>
      <c r="AB115" s="2409"/>
      <c r="AC115" s="2409"/>
      <c r="AD115" s="2409"/>
      <c r="AE115" s="2409"/>
      <c r="AF115" s="2409"/>
      <c r="AG115" s="2409"/>
      <c r="AH115" s="2410"/>
    </row>
    <row r="116" spans="1:34" ht="16.5" thickBot="1" x14ac:dyDescent="0.45">
      <c r="A116" s="2354"/>
      <c r="B116" s="2345"/>
      <c r="C116" s="2345"/>
      <c r="D116" s="2345"/>
      <c r="E116" s="2345"/>
      <c r="F116" s="2356"/>
      <c r="G116" s="2345"/>
      <c r="H116" s="2345"/>
      <c r="I116" s="356" t="s">
        <v>551</v>
      </c>
      <c r="J116" s="356" t="s">
        <v>552</v>
      </c>
      <c r="K116" s="356" t="s">
        <v>553</v>
      </c>
      <c r="L116" s="356" t="s">
        <v>554</v>
      </c>
      <c r="M116" s="357" t="s">
        <v>555</v>
      </c>
      <c r="N116" s="358" t="s">
        <v>556</v>
      </c>
      <c r="O116" s="359" t="s">
        <v>557</v>
      </c>
      <c r="P116" s="358" t="s">
        <v>558</v>
      </c>
      <c r="Q116" s="358" t="s">
        <v>558</v>
      </c>
      <c r="R116" s="561"/>
      <c r="S116" s="2415"/>
      <c r="T116" s="562" t="s">
        <v>559</v>
      </c>
      <c r="U116" s="2419"/>
      <c r="V116" s="2420"/>
      <c r="W116" s="2420"/>
      <c r="X116" s="2420"/>
      <c r="Y116" s="2421"/>
      <c r="Z116" s="2411"/>
      <c r="AA116" s="2413"/>
      <c r="AB116" s="2412"/>
      <c r="AC116" s="2412"/>
      <c r="AD116" s="2412"/>
      <c r="AE116" s="2412"/>
      <c r="AF116" s="2412"/>
      <c r="AG116" s="2412"/>
      <c r="AH116" s="2413"/>
    </row>
    <row r="117" spans="1:34" s="184" customFormat="1" ht="18.5" x14ac:dyDescent="0.45">
      <c r="A117" s="2341" t="s">
        <v>601</v>
      </c>
      <c r="B117" s="2342"/>
      <c r="C117" s="2342"/>
      <c r="D117" s="2342"/>
      <c r="E117" s="2342"/>
      <c r="F117" s="2342"/>
      <c r="G117" s="2342"/>
      <c r="H117" s="2342"/>
      <c r="I117" s="2342"/>
      <c r="J117" s="2342"/>
      <c r="K117" s="2342"/>
      <c r="L117" s="2342"/>
      <c r="M117" s="2342"/>
      <c r="N117" s="2342"/>
      <c r="O117" s="2342"/>
      <c r="P117" s="2342"/>
      <c r="Q117" s="2342"/>
      <c r="R117" s="2342"/>
      <c r="S117" s="2342"/>
      <c r="T117" s="606"/>
      <c r="U117" s="607" t="s">
        <v>561</v>
      </c>
      <c r="V117" s="608" t="s">
        <v>38</v>
      </c>
      <c r="W117" s="608" t="s">
        <v>562</v>
      </c>
      <c r="X117" s="608" t="s">
        <v>563</v>
      </c>
      <c r="Y117" s="609" t="s">
        <v>564</v>
      </c>
      <c r="Z117" s="608" t="s">
        <v>565</v>
      </c>
      <c r="AA117" s="609" t="s">
        <v>566</v>
      </c>
      <c r="AB117" s="610" t="s">
        <v>96</v>
      </c>
      <c r="AC117" s="608" t="s">
        <v>97</v>
      </c>
      <c r="AD117" s="608" t="s">
        <v>46</v>
      </c>
      <c r="AE117" s="608" t="s">
        <v>98</v>
      </c>
      <c r="AF117" s="608" t="s">
        <v>99</v>
      </c>
      <c r="AG117" s="608" t="s">
        <v>31</v>
      </c>
      <c r="AH117" s="609"/>
    </row>
    <row r="118" spans="1:34" x14ac:dyDescent="0.35">
      <c r="A118" s="200"/>
      <c r="B118" s="509"/>
      <c r="C118" s="509"/>
      <c r="D118" s="509"/>
      <c r="E118" s="509"/>
      <c r="F118" s="510"/>
      <c r="G118" s="509"/>
      <c r="H118" s="509"/>
      <c r="I118" s="512"/>
      <c r="J118" s="512"/>
      <c r="K118" s="512"/>
      <c r="L118" s="512"/>
      <c r="M118" s="509"/>
      <c r="N118" s="515"/>
      <c r="O118" s="516"/>
      <c r="P118" s="515"/>
      <c r="Q118" s="515"/>
      <c r="R118" s="517"/>
      <c r="S118" s="579"/>
      <c r="T118" s="195"/>
      <c r="U118" s="196"/>
      <c r="Y118" s="198"/>
      <c r="AA118" s="332"/>
      <c r="AB118" s="326"/>
      <c r="AH118" s="198"/>
    </row>
    <row r="119" spans="1:34" x14ac:dyDescent="0.35">
      <c r="A119" s="203" t="s">
        <v>700</v>
      </c>
      <c r="B119" s="203" t="s">
        <v>100</v>
      </c>
      <c r="C119" s="203" t="s">
        <v>568</v>
      </c>
      <c r="D119" s="203" t="s">
        <v>48</v>
      </c>
      <c r="E119" s="203" t="s">
        <v>569</v>
      </c>
      <c r="F119" s="204" t="s">
        <v>705</v>
      </c>
      <c r="G119" s="203">
        <v>1</v>
      </c>
      <c r="H119" s="203" t="s">
        <v>51</v>
      </c>
      <c r="I119" s="2282">
        <v>1</v>
      </c>
      <c r="J119" s="2283"/>
      <c r="K119" s="2283"/>
      <c r="L119" s="2284"/>
      <c r="M119" s="209">
        <v>1</v>
      </c>
      <c r="N119" s="210">
        <f>15*48*30</f>
        <v>21600</v>
      </c>
      <c r="O119" s="211">
        <v>0.25</v>
      </c>
      <c r="P119" s="212">
        <f>N119*(1-O119)</f>
        <v>16200</v>
      </c>
      <c r="Q119" s="212">
        <f t="shared" ref="Q119:Q123" si="20">P119*M119*G119</f>
        <v>16200</v>
      </c>
      <c r="R119" s="252" t="e">
        <f>(Q119+Q120+Q122+#REF!)/E99*1000</f>
        <v>#REF!</v>
      </c>
      <c r="S119" s="213">
        <f>Q119/$Q$131</f>
        <v>0.28564249725598062</v>
      </c>
      <c r="T119" s="214">
        <f>Q119</f>
        <v>16200</v>
      </c>
      <c r="U119" s="196">
        <f t="shared" ref="U119:U124" si="21">T119</f>
        <v>16200</v>
      </c>
      <c r="V119" s="215"/>
      <c r="W119" s="215"/>
      <c r="X119" s="215"/>
      <c r="Y119" s="217"/>
      <c r="Z119" s="215"/>
      <c r="AA119" s="441">
        <f>T119</f>
        <v>16200</v>
      </c>
      <c r="AB119" s="328">
        <f>T119</f>
        <v>16200</v>
      </c>
      <c r="AH119" s="198"/>
    </row>
    <row r="120" spans="1:34" x14ac:dyDescent="0.35">
      <c r="A120" s="203" t="s">
        <v>700</v>
      </c>
      <c r="B120" s="203" t="s">
        <v>101</v>
      </c>
      <c r="C120" s="203" t="s">
        <v>568</v>
      </c>
      <c r="D120" s="203" t="s">
        <v>48</v>
      </c>
      <c r="E120" s="203" t="s">
        <v>569</v>
      </c>
      <c r="F120" s="204" t="s">
        <v>705</v>
      </c>
      <c r="G120" s="203">
        <v>1</v>
      </c>
      <c r="H120" s="203" t="s">
        <v>51</v>
      </c>
      <c r="I120" s="2282">
        <v>1</v>
      </c>
      <c r="J120" s="2283"/>
      <c r="K120" s="2283"/>
      <c r="L120" s="2284"/>
      <c r="M120" s="209">
        <v>1</v>
      </c>
      <c r="N120" s="212">
        <f>3750*(1+45%)</f>
        <v>5437.5</v>
      </c>
      <c r="O120" s="219">
        <v>0.3</v>
      </c>
      <c r="P120" s="212">
        <f>N120*(1-O120)</f>
        <v>3806.2499999999995</v>
      </c>
      <c r="Q120" s="212">
        <f t="shared" si="20"/>
        <v>3806.2499999999995</v>
      </c>
      <c r="R120" s="252" t="e">
        <f>(Q120+Q121+#REF!+#REF!)/E100*1000</f>
        <v>#REF!</v>
      </c>
      <c r="S120" s="213">
        <f t="shared" ref="S120:S121" si="22">Q120/$Q$131</f>
        <v>6.711276266546766E-2</v>
      </c>
      <c r="T120" s="214">
        <f t="shared" ref="T120:T125" si="23">Q120</f>
        <v>3806.2499999999995</v>
      </c>
      <c r="U120" s="196">
        <f t="shared" si="21"/>
        <v>3806.2499999999995</v>
      </c>
      <c r="V120" s="215"/>
      <c r="Y120" s="198"/>
      <c r="Z120" s="215"/>
      <c r="AA120" s="441">
        <f>T120</f>
        <v>3806.2499999999995</v>
      </c>
      <c r="AB120" s="326"/>
      <c r="AC120" s="215">
        <f>T120</f>
        <v>3806.2499999999995</v>
      </c>
      <c r="AH120" s="198"/>
    </row>
    <row r="121" spans="1:34" x14ac:dyDescent="0.35">
      <c r="A121" s="203" t="s">
        <v>700</v>
      </c>
      <c r="B121" s="203" t="s">
        <v>102</v>
      </c>
      <c r="C121" s="203" t="s">
        <v>568</v>
      </c>
      <c r="D121" s="203" t="s">
        <v>48</v>
      </c>
      <c r="E121" s="203" t="s">
        <v>569</v>
      </c>
      <c r="F121" s="204" t="s">
        <v>705</v>
      </c>
      <c r="G121" s="203">
        <v>1</v>
      </c>
      <c r="H121" s="203" t="s">
        <v>51</v>
      </c>
      <c r="I121" s="2282">
        <v>1</v>
      </c>
      <c r="J121" s="2283"/>
      <c r="K121" s="2283"/>
      <c r="L121" s="2284"/>
      <c r="M121" s="209">
        <v>1</v>
      </c>
      <c r="N121" s="212">
        <f>(6600+7200)/2</f>
        <v>6900</v>
      </c>
      <c r="O121" s="219">
        <v>0.2</v>
      </c>
      <c r="P121" s="212">
        <f t="shared" ref="P121:P123" si="24">N121*(1-O121)</f>
        <v>5520</v>
      </c>
      <c r="Q121" s="212">
        <f t="shared" si="20"/>
        <v>5520</v>
      </c>
      <c r="R121" s="252"/>
      <c r="S121" s="213">
        <f t="shared" si="22"/>
        <v>9.7330036102037845E-2</v>
      </c>
      <c r="T121" s="214">
        <f t="shared" si="23"/>
        <v>5520</v>
      </c>
      <c r="U121" s="196">
        <f t="shared" si="21"/>
        <v>5520</v>
      </c>
      <c r="V121" s="215"/>
      <c r="Y121" s="198"/>
      <c r="Z121" s="215"/>
      <c r="AA121" s="441">
        <f>T121</f>
        <v>5520</v>
      </c>
      <c r="AB121" s="326"/>
      <c r="AD121" s="215">
        <f>T121</f>
        <v>5520</v>
      </c>
      <c r="AH121" s="198"/>
    </row>
    <row r="122" spans="1:34" x14ac:dyDescent="0.35">
      <c r="A122" s="203" t="s">
        <v>700</v>
      </c>
      <c r="B122" s="203" t="s">
        <v>103</v>
      </c>
      <c r="C122" s="203" t="s">
        <v>568</v>
      </c>
      <c r="D122" s="203" t="s">
        <v>54</v>
      </c>
      <c r="E122" s="203" t="s">
        <v>571</v>
      </c>
      <c r="F122" s="204" t="s">
        <v>706</v>
      </c>
      <c r="G122" s="203">
        <v>12</v>
      </c>
      <c r="H122" s="203" t="s">
        <v>51</v>
      </c>
      <c r="I122" s="2291">
        <v>12</v>
      </c>
      <c r="J122" s="2292"/>
      <c r="K122" s="225"/>
      <c r="L122" s="226"/>
      <c r="M122" s="209">
        <v>1</v>
      </c>
      <c r="N122" s="212">
        <f>750*2</f>
        <v>1500</v>
      </c>
      <c r="O122" s="219">
        <v>0.4</v>
      </c>
      <c r="P122" s="212">
        <f t="shared" si="24"/>
        <v>900</v>
      </c>
      <c r="Q122" s="212">
        <f t="shared" si="20"/>
        <v>10800</v>
      </c>
      <c r="R122" s="252" t="e">
        <f>(Q122+#REF!)/E100*1000</f>
        <v>#REF!</v>
      </c>
      <c r="S122" s="224">
        <f>Q122/$Q$131</f>
        <v>0.19042833150398708</v>
      </c>
      <c r="T122" s="214">
        <f t="shared" si="23"/>
        <v>10800</v>
      </c>
      <c r="U122" s="196">
        <f t="shared" si="21"/>
        <v>10800</v>
      </c>
      <c r="W122" s="215"/>
      <c r="Y122" s="198"/>
      <c r="Z122" s="5">
        <f>T122</f>
        <v>10800</v>
      </c>
      <c r="AA122" s="441"/>
      <c r="AB122" s="328">
        <f>T122</f>
        <v>10800</v>
      </c>
      <c r="AH122" s="198"/>
    </row>
    <row r="123" spans="1:34" x14ac:dyDescent="0.35">
      <c r="A123" s="203" t="s">
        <v>700</v>
      </c>
      <c r="B123" s="203" t="s">
        <v>104</v>
      </c>
      <c r="C123" s="203" t="s">
        <v>568</v>
      </c>
      <c r="D123" s="203" t="s">
        <v>54</v>
      </c>
      <c r="E123" s="203" t="s">
        <v>571</v>
      </c>
      <c r="F123" s="204" t="s">
        <v>706</v>
      </c>
      <c r="G123" s="203">
        <v>12</v>
      </c>
      <c r="H123" s="203" t="s">
        <v>51</v>
      </c>
      <c r="I123" s="521"/>
      <c r="J123" s="1"/>
      <c r="K123" s="2292">
        <v>12</v>
      </c>
      <c r="L123" s="2293"/>
      <c r="M123" s="209">
        <v>1</v>
      </c>
      <c r="N123" s="212">
        <f>750*2</f>
        <v>1500</v>
      </c>
      <c r="O123" s="219">
        <v>0.45</v>
      </c>
      <c r="P123" s="212">
        <f t="shared" si="24"/>
        <v>825.00000000000011</v>
      </c>
      <c r="Q123" s="212">
        <f t="shared" si="20"/>
        <v>9900.0000000000018</v>
      </c>
      <c r="R123" s="252" t="e">
        <f>(Q123+#REF!)/E102*1000</f>
        <v>#REF!</v>
      </c>
      <c r="S123" s="224">
        <f>Q123/$Q$131</f>
        <v>0.17455930387865487</v>
      </c>
      <c r="T123" s="214">
        <f t="shared" si="23"/>
        <v>9900.0000000000018</v>
      </c>
      <c r="U123" s="196">
        <f t="shared" si="21"/>
        <v>9900.0000000000018</v>
      </c>
      <c r="W123" s="215"/>
      <c r="Y123" s="198"/>
      <c r="Z123" s="5">
        <f>T123</f>
        <v>9900.0000000000018</v>
      </c>
      <c r="AA123" s="441"/>
      <c r="AB123" s="326"/>
      <c r="AE123" s="215">
        <f>T123</f>
        <v>9900.0000000000018</v>
      </c>
      <c r="AH123" s="198"/>
    </row>
    <row r="124" spans="1:34" x14ac:dyDescent="0.35">
      <c r="A124" s="203" t="s">
        <v>700</v>
      </c>
      <c r="B124" s="203" t="s">
        <v>105</v>
      </c>
      <c r="C124" s="203"/>
      <c r="D124" s="203" t="s">
        <v>59</v>
      </c>
      <c r="E124" s="203" t="s">
        <v>701</v>
      </c>
      <c r="F124" s="204"/>
      <c r="G124" s="203">
        <v>2</v>
      </c>
      <c r="H124" s="203" t="s">
        <v>85</v>
      </c>
      <c r="I124" s="221">
        <v>2</v>
      </c>
      <c r="J124" s="1"/>
      <c r="K124" s="229">
        <v>2</v>
      </c>
      <c r="L124" s="209"/>
      <c r="M124" s="209">
        <v>2</v>
      </c>
      <c r="N124" s="520">
        <f>265*8</f>
        <v>2120</v>
      </c>
      <c r="O124" s="211">
        <v>0.4</v>
      </c>
      <c r="P124" s="523">
        <f>N124*(1-O124)</f>
        <v>1272</v>
      </c>
      <c r="Q124" s="520">
        <f>P124*G124*M124</f>
        <v>5088</v>
      </c>
      <c r="R124" s="9"/>
      <c r="S124" s="679">
        <f>Q124/$Q$131</f>
        <v>8.971290284187837E-2</v>
      </c>
      <c r="T124" s="214">
        <f t="shared" si="23"/>
        <v>5088</v>
      </c>
      <c r="U124" s="612">
        <f t="shared" si="21"/>
        <v>5088</v>
      </c>
      <c r="Y124" s="198"/>
      <c r="Z124" s="215"/>
      <c r="AA124" s="441"/>
      <c r="AB124" s="326"/>
      <c r="AF124" s="215">
        <f>T124</f>
        <v>5088</v>
      </c>
      <c r="AH124" s="198"/>
    </row>
    <row r="125" spans="1:34" x14ac:dyDescent="0.35">
      <c r="A125" s="203" t="s">
        <v>700</v>
      </c>
      <c r="B125" s="203" t="s">
        <v>68</v>
      </c>
      <c r="C125" s="203" t="s">
        <v>576</v>
      </c>
      <c r="D125" s="203" t="s">
        <v>106</v>
      </c>
      <c r="E125" s="203" t="s">
        <v>571</v>
      </c>
      <c r="F125" s="204" t="s">
        <v>592</v>
      </c>
      <c r="G125" s="203">
        <v>5</v>
      </c>
      <c r="H125" s="203" t="s">
        <v>51</v>
      </c>
      <c r="I125" s="2306">
        <v>5</v>
      </c>
      <c r="J125" s="2307"/>
      <c r="K125" s="2307"/>
      <c r="L125" s="2308"/>
      <c r="M125" s="209">
        <v>1</v>
      </c>
      <c r="N125" s="520">
        <v>1600</v>
      </c>
      <c r="O125" s="211">
        <v>0.7</v>
      </c>
      <c r="P125" s="523">
        <f>N125*(1-O125)</f>
        <v>480.00000000000006</v>
      </c>
      <c r="Q125" s="520">
        <f>P125*G125*M125</f>
        <v>2400.0000000000005</v>
      </c>
      <c r="R125" s="9"/>
      <c r="S125" s="224">
        <f>Q125/$Q$131</f>
        <v>4.2317407000886029E-2</v>
      </c>
      <c r="T125" s="214">
        <f t="shared" si="23"/>
        <v>2400.0000000000005</v>
      </c>
      <c r="U125" s="612"/>
      <c r="W125" s="215">
        <f>T125</f>
        <v>2400.0000000000005</v>
      </c>
      <c r="Y125" s="198"/>
      <c r="Z125" s="5">
        <f>T125</f>
        <v>2400.0000000000005</v>
      </c>
      <c r="AA125" s="441"/>
      <c r="AB125" s="326"/>
      <c r="AG125" s="215">
        <f>T125</f>
        <v>2400.0000000000005</v>
      </c>
      <c r="AH125" s="198"/>
    </row>
    <row r="126" spans="1:34" x14ac:dyDescent="0.35">
      <c r="A126" s="203"/>
      <c r="B126" s="203"/>
      <c r="C126" s="203"/>
      <c r="D126" s="203"/>
      <c r="E126" s="203"/>
      <c r="F126" s="204"/>
      <c r="G126" s="203"/>
      <c r="H126" s="203"/>
      <c r="I126" s="521"/>
      <c r="J126" s="1"/>
      <c r="K126" s="1"/>
      <c r="L126" s="209"/>
      <c r="M126" s="209"/>
      <c r="N126" s="520"/>
      <c r="O126" s="211"/>
      <c r="P126" s="523"/>
      <c r="Q126" s="520"/>
      <c r="R126" s="9"/>
      <c r="S126" s="553"/>
      <c r="T126" s="525"/>
      <c r="U126" s="612"/>
      <c r="Y126" s="198"/>
      <c r="Z126" s="215"/>
      <c r="AA126" s="441"/>
      <c r="AB126" s="326"/>
      <c r="AH126" s="198"/>
    </row>
    <row r="127" spans="1:34" x14ac:dyDescent="0.35">
      <c r="A127" s="203"/>
      <c r="B127" s="203"/>
      <c r="C127" s="203"/>
      <c r="D127" s="203"/>
      <c r="E127" s="203"/>
      <c r="F127" s="204"/>
      <c r="G127" s="203"/>
      <c r="H127" s="203"/>
      <c r="I127" s="521"/>
      <c r="J127" s="1"/>
      <c r="K127" s="1"/>
      <c r="L127" s="209"/>
      <c r="M127" s="209"/>
      <c r="N127" s="520"/>
      <c r="O127" s="211"/>
      <c r="P127" s="523"/>
      <c r="Q127" s="520"/>
      <c r="R127" s="9"/>
      <c r="S127" s="553"/>
      <c r="T127" s="525"/>
      <c r="U127" s="612"/>
      <c r="Y127" s="198"/>
      <c r="Z127" s="215"/>
      <c r="AA127" s="441"/>
      <c r="AB127" s="326"/>
      <c r="AH127" s="198"/>
    </row>
    <row r="128" spans="1:34" x14ac:dyDescent="0.35">
      <c r="A128" s="236" t="s">
        <v>700</v>
      </c>
      <c r="B128" s="236" t="s">
        <v>579</v>
      </c>
      <c r="C128" s="236"/>
      <c r="D128" s="236"/>
      <c r="E128" s="236"/>
      <c r="F128" s="237"/>
      <c r="G128" s="236"/>
      <c r="H128" s="236"/>
      <c r="I128" s="2303"/>
      <c r="J128" s="2304"/>
      <c r="K128" s="2304"/>
      <c r="L128" s="2452"/>
      <c r="M128" s="677"/>
      <c r="N128" s="240"/>
      <c r="O128" s="241"/>
      <c r="P128" s="232"/>
      <c r="Q128" s="212"/>
      <c r="R128" s="334"/>
      <c r="S128" s="242"/>
      <c r="T128" s="214">
        <f>Q128</f>
        <v>0</v>
      </c>
      <c r="U128" s="196"/>
      <c r="X128" s="215">
        <f>T128</f>
        <v>0</v>
      </c>
      <c r="Y128" s="198"/>
      <c r="AA128" s="441"/>
      <c r="AB128" s="326"/>
      <c r="AH128" s="198"/>
    </row>
    <row r="129" spans="1:34" x14ac:dyDescent="0.35">
      <c r="A129" s="154" t="s">
        <v>700</v>
      </c>
      <c r="B129" s="154" t="s">
        <v>580</v>
      </c>
      <c r="C129" s="154"/>
      <c r="D129" s="154" t="s">
        <v>581</v>
      </c>
      <c r="E129" s="154"/>
      <c r="F129" s="526"/>
      <c r="G129" s="154"/>
      <c r="H129" s="154"/>
      <c r="I129" s="300"/>
      <c r="J129" s="300"/>
      <c r="K129" s="300"/>
      <c r="L129" s="300"/>
      <c r="M129" s="154"/>
      <c r="N129" s="303"/>
      <c r="O129" s="155"/>
      <c r="P129" s="336"/>
      <c r="Q129" s="303">
        <v>3000</v>
      </c>
      <c r="R129" s="527"/>
      <c r="S129" s="337">
        <f>Q129/Q131</f>
        <v>5.2896758751107525E-2</v>
      </c>
      <c r="T129" s="214">
        <f>Q129</f>
        <v>3000</v>
      </c>
      <c r="U129" s="196"/>
      <c r="Y129" s="217">
        <f>T129</f>
        <v>3000</v>
      </c>
      <c r="AA129" s="332"/>
      <c r="AB129" s="326"/>
      <c r="AH129" s="198"/>
    </row>
    <row r="130" spans="1:34" ht="15" thickBot="1" x14ac:dyDescent="0.4">
      <c r="I130" s="161">
        <f>I131/M131</f>
        <v>0.61111111111111116</v>
      </c>
      <c r="J130" s="161"/>
      <c r="K130" s="161">
        <f>K131/M131</f>
        <v>0.3888888888888889</v>
      </c>
      <c r="T130" s="195"/>
      <c r="U130" s="196"/>
      <c r="Y130" s="198"/>
      <c r="AA130" s="332"/>
      <c r="AB130" s="326"/>
      <c r="AH130" s="198"/>
    </row>
    <row r="131" spans="1:34" x14ac:dyDescent="0.35">
      <c r="A131" s="372" t="s">
        <v>582</v>
      </c>
      <c r="B131" s="373"/>
      <c r="C131" s="373"/>
      <c r="D131" s="373"/>
      <c r="E131" s="373"/>
      <c r="F131" s="374"/>
      <c r="G131" s="373"/>
      <c r="H131" s="373"/>
      <c r="I131" s="373">
        <f>I125+I124+I122+I121+I120+I119</f>
        <v>22</v>
      </c>
      <c r="J131" s="373"/>
      <c r="K131" s="373">
        <f>K124+K123</f>
        <v>14</v>
      </c>
      <c r="L131" s="373"/>
      <c r="M131" s="373">
        <f>SUM(I131:L131)</f>
        <v>36</v>
      </c>
      <c r="N131" s="375"/>
      <c r="O131" s="376"/>
      <c r="P131" s="375"/>
      <c r="Q131" s="377">
        <f>SUM(Q119:Q130)</f>
        <v>56714.25</v>
      </c>
      <c r="R131" s="377"/>
      <c r="S131" s="378">
        <f>SUM(S119:S129)</f>
        <v>1</v>
      </c>
      <c r="T131" s="379">
        <f>SUM(T119:T130)</f>
        <v>56714.25</v>
      </c>
      <c r="U131" s="380">
        <f t="shared" ref="U131:AA131" si="25">SUM(U119:U129)</f>
        <v>51314.25</v>
      </c>
      <c r="V131" s="381">
        <f t="shared" si="25"/>
        <v>0</v>
      </c>
      <c r="W131" s="381">
        <f t="shared" si="25"/>
        <v>2400.0000000000005</v>
      </c>
      <c r="X131" s="381">
        <f t="shared" si="25"/>
        <v>0</v>
      </c>
      <c r="Y131" s="383">
        <f t="shared" si="25"/>
        <v>3000</v>
      </c>
      <c r="Z131" s="566">
        <f t="shared" si="25"/>
        <v>23100</v>
      </c>
      <c r="AA131" s="566">
        <f t="shared" si="25"/>
        <v>25526.25</v>
      </c>
      <c r="AB131" s="680">
        <f>SUM(AB119:AB129)</f>
        <v>27000</v>
      </c>
      <c r="AC131" s="381">
        <f>SUM(AC119:AC129)</f>
        <v>3806.2499999999995</v>
      </c>
      <c r="AD131" s="381">
        <f t="shared" ref="AD131:AG131" si="26">SUM(AD119:AD129)</f>
        <v>5520</v>
      </c>
      <c r="AE131" s="381">
        <f t="shared" si="26"/>
        <v>9900.0000000000018</v>
      </c>
      <c r="AF131" s="381">
        <f t="shared" si="26"/>
        <v>5088</v>
      </c>
      <c r="AG131" s="381">
        <f t="shared" si="26"/>
        <v>2400.0000000000005</v>
      </c>
      <c r="AH131" s="640"/>
    </row>
    <row r="132" spans="1:34" ht="15" thickBot="1" x14ac:dyDescent="0.4">
      <c r="A132" s="388" t="s">
        <v>583</v>
      </c>
      <c r="B132" s="389"/>
      <c r="C132" s="389"/>
      <c r="D132" s="389"/>
      <c r="E132" s="389"/>
      <c r="F132" s="390"/>
      <c r="G132" s="389"/>
      <c r="H132" s="389"/>
      <c r="I132" s="389">
        <f>I125+I124+I122+I121+I120+I119</f>
        <v>22</v>
      </c>
      <c r="J132" s="389">
        <f>I125+I122+I121+I120+I119</f>
        <v>20</v>
      </c>
      <c r="K132" s="389">
        <f>I125+K124+K123+I121+I120+I119</f>
        <v>22</v>
      </c>
      <c r="L132" s="389">
        <f>I125+K123+I121+I120+I119</f>
        <v>20</v>
      </c>
      <c r="M132" s="389">
        <f>SUM(I132:L132)</f>
        <v>84</v>
      </c>
      <c r="N132" s="391"/>
      <c r="O132" s="392"/>
      <c r="P132" s="391"/>
      <c r="Q132" s="391"/>
      <c r="R132" s="391"/>
      <c r="S132" s="393"/>
      <c r="T132" s="394"/>
      <c r="U132" s="395">
        <f>U131/T131</f>
        <v>0.9047858342480064</v>
      </c>
      <c r="V132" s="396">
        <f>V131/T131</f>
        <v>0</v>
      </c>
      <c r="W132" s="396">
        <f>W131/T131</f>
        <v>4.2317407000886029E-2</v>
      </c>
      <c r="X132" s="396">
        <f>X131/T131</f>
        <v>0</v>
      </c>
      <c r="Y132" s="398">
        <f>Y131/T131</f>
        <v>5.2896758751107525E-2</v>
      </c>
      <c r="Z132" s="569">
        <f>Z131/T131</f>
        <v>0.40730504238352794</v>
      </c>
      <c r="AA132" s="569">
        <f>AA131/T131</f>
        <v>0.45008529602348618</v>
      </c>
      <c r="AB132" s="638"/>
      <c r="AC132" s="571"/>
      <c r="AD132" s="571"/>
      <c r="AE132" s="571"/>
      <c r="AF132" s="571"/>
      <c r="AG132" s="571"/>
      <c r="AH132" s="402"/>
    </row>
    <row r="133" spans="1:34" ht="15" thickBot="1" x14ac:dyDescent="0.4">
      <c r="A133" s="289" t="s">
        <v>584</v>
      </c>
      <c r="B133" s="239"/>
      <c r="C133" s="239"/>
      <c r="D133" s="239"/>
      <c r="E133" s="239"/>
      <c r="F133" s="290"/>
      <c r="G133" s="239"/>
      <c r="H133" s="239"/>
      <c r="I133" s="2242">
        <v>0.25</v>
      </c>
      <c r="J133" s="291"/>
      <c r="K133" s="291"/>
      <c r="L133" s="291"/>
      <c r="M133" s="239"/>
      <c r="N133" s="292"/>
      <c r="O133" s="242"/>
      <c r="P133" s="292"/>
      <c r="Q133" s="240">
        <f>U131</f>
        <v>51314.25</v>
      </c>
      <c r="R133" s="334"/>
      <c r="S133" s="293">
        <f>Q133/Q138</f>
        <v>0.9047858342480064</v>
      </c>
      <c r="Y133" s="294"/>
      <c r="Z133" s="403">
        <f>I122+K123+I125</f>
        <v>29</v>
      </c>
      <c r="AA133" s="404">
        <f>I119+I120+I121</f>
        <v>3</v>
      </c>
    </row>
    <row r="134" spans="1:34" ht="15" thickBot="1" x14ac:dyDescent="0.4">
      <c r="A134" s="297" t="s">
        <v>38</v>
      </c>
      <c r="B134" s="298"/>
      <c r="C134" s="298"/>
      <c r="D134" s="298"/>
      <c r="E134" s="298"/>
      <c r="F134" s="299"/>
      <c r="G134" s="298"/>
      <c r="H134" s="298"/>
      <c r="I134" s="300"/>
      <c r="J134" s="300"/>
      <c r="K134" s="300"/>
      <c r="L134" s="300"/>
      <c r="M134" s="298"/>
      <c r="N134" s="301"/>
      <c r="O134" s="302"/>
      <c r="P134" s="301"/>
      <c r="Q134" s="303">
        <f>V131</f>
        <v>0</v>
      </c>
      <c r="R134" s="336"/>
      <c r="S134" s="302">
        <f>Q134/Q138</f>
        <v>0</v>
      </c>
      <c r="T134" s="572">
        <f>Q131/M131</f>
        <v>1575.3958333333333</v>
      </c>
      <c r="U134" s="573" t="s">
        <v>586</v>
      </c>
      <c r="Z134" s="241">
        <f>Z133/M131</f>
        <v>0.80555555555555558</v>
      </c>
      <c r="AA134" s="293">
        <f>AA133/M131</f>
        <v>8.3333333333333329E-2</v>
      </c>
    </row>
    <row r="135" spans="1:34" ht="15" thickBot="1" x14ac:dyDescent="0.4">
      <c r="A135" s="297" t="s">
        <v>587</v>
      </c>
      <c r="B135" s="298"/>
      <c r="C135" s="298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01"/>
      <c r="Q135" s="303">
        <f>W131</f>
        <v>2400.0000000000005</v>
      </c>
      <c r="R135" s="336"/>
      <c r="S135" s="308">
        <f>Q135/Q138</f>
        <v>4.2317407000886029E-2</v>
      </c>
      <c r="V135" s="309"/>
      <c r="X135" s="145"/>
      <c r="Z135" s="2305" t="s">
        <v>588</v>
      </c>
      <c r="AA135" s="2305"/>
    </row>
    <row r="136" spans="1:34" x14ac:dyDescent="0.35">
      <c r="A136" s="297" t="s">
        <v>580</v>
      </c>
      <c r="B136" s="298"/>
      <c r="C136" s="298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01"/>
      <c r="Q136" s="303">
        <f>Y131</f>
        <v>3000</v>
      </c>
      <c r="R136" s="336"/>
      <c r="S136" s="308">
        <f>Q136/Q138</f>
        <v>5.2896758751107525E-2</v>
      </c>
      <c r="V136" s="309"/>
    </row>
    <row r="137" spans="1:34" x14ac:dyDescent="0.35">
      <c r="A137" s="297" t="s">
        <v>579</v>
      </c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01"/>
      <c r="Q137" s="303">
        <f>X131</f>
        <v>0</v>
      </c>
      <c r="R137" s="336"/>
      <c r="S137" s="308">
        <f>Q137/Q138</f>
        <v>0</v>
      </c>
    </row>
    <row r="138" spans="1:34" x14ac:dyDescent="0.35">
      <c r="A138" s="297"/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01"/>
      <c r="Q138" s="310">
        <f>SUM(Q133:Q137)</f>
        <v>56714.25</v>
      </c>
      <c r="R138" s="537"/>
      <c r="S138" s="308">
        <f>SUM(S133:S137)</f>
        <v>1</v>
      </c>
    </row>
    <row r="142" spans="1:34" x14ac:dyDescent="0.35">
      <c r="E142" s="1" t="s">
        <v>613</v>
      </c>
      <c r="F142" s="2" t="s">
        <v>707</v>
      </c>
    </row>
    <row r="143" spans="1:34" x14ac:dyDescent="0.35">
      <c r="E143" s="1" t="s">
        <v>524</v>
      </c>
      <c r="F143" s="2" t="s">
        <v>78</v>
      </c>
    </row>
    <row r="144" spans="1:34" x14ac:dyDescent="0.35">
      <c r="E144" s="1" t="s">
        <v>526</v>
      </c>
      <c r="F144" s="2" t="s">
        <v>708</v>
      </c>
    </row>
    <row r="145" spans="1:34" x14ac:dyDescent="0.35">
      <c r="E145" s="1" t="s">
        <v>528</v>
      </c>
      <c r="F145" s="2" t="s">
        <v>709</v>
      </c>
    </row>
    <row r="147" spans="1:34" ht="18.5" x14ac:dyDescent="0.45">
      <c r="A147" s="164" t="s">
        <v>618</v>
      </c>
      <c r="S147" s="144"/>
    </row>
    <row r="148" spans="1:34" ht="18.5" x14ac:dyDescent="0.45">
      <c r="A148" s="164"/>
      <c r="S148" s="144"/>
    </row>
    <row r="149" spans="1:34" s="500" customFormat="1" ht="22" customHeight="1" thickBot="1" x14ac:dyDescent="0.4">
      <c r="A149" s="2389" t="s">
        <v>531</v>
      </c>
      <c r="B149" s="2390"/>
      <c r="C149" s="2390"/>
      <c r="D149" s="2390"/>
      <c r="E149" s="2390"/>
      <c r="F149" s="2390"/>
      <c r="G149" s="2390"/>
      <c r="H149" s="2390"/>
      <c r="I149" s="2390"/>
      <c r="J149" s="2390"/>
      <c r="K149" s="2390"/>
      <c r="L149" s="2390"/>
      <c r="M149" s="2390"/>
      <c r="N149" s="2390"/>
      <c r="O149" s="2390"/>
      <c r="P149" s="2390"/>
      <c r="Q149" s="2390"/>
      <c r="R149" s="2390"/>
      <c r="S149" s="2391"/>
      <c r="T149" s="2392" t="s">
        <v>635</v>
      </c>
      <c r="U149" s="2393"/>
      <c r="V149" s="2393"/>
      <c r="W149" s="2393"/>
      <c r="X149" s="2393"/>
      <c r="Y149" s="2393"/>
      <c r="Z149" s="2393"/>
      <c r="AA149" s="2393"/>
      <c r="AB149" s="2393"/>
      <c r="AC149" s="2393"/>
      <c r="AD149" s="2393"/>
      <c r="AE149" s="2393"/>
      <c r="AF149" s="2393"/>
      <c r="AG149" s="2393"/>
      <c r="AH149" s="2394"/>
    </row>
    <row r="150" spans="1:34" ht="16" x14ac:dyDescent="0.4">
      <c r="A150" s="2363" t="s">
        <v>533</v>
      </c>
      <c r="B150" s="2365" t="s">
        <v>534</v>
      </c>
      <c r="C150" s="2365" t="s">
        <v>535</v>
      </c>
      <c r="D150" s="2365" t="s">
        <v>606</v>
      </c>
      <c r="E150" s="2365" t="s">
        <v>607</v>
      </c>
      <c r="F150" s="2379" t="s">
        <v>538</v>
      </c>
      <c r="G150" s="2365" t="s">
        <v>608</v>
      </c>
      <c r="H150" s="2365" t="s">
        <v>540</v>
      </c>
      <c r="I150" s="2381" t="s">
        <v>541</v>
      </c>
      <c r="J150" s="2382"/>
      <c r="K150" s="2382"/>
      <c r="L150" s="2383"/>
      <c r="M150" s="420" t="s">
        <v>542</v>
      </c>
      <c r="N150" s="421" t="s">
        <v>609</v>
      </c>
      <c r="O150" s="422" t="s">
        <v>544</v>
      </c>
      <c r="P150" s="421" t="s">
        <v>609</v>
      </c>
      <c r="Q150" s="421" t="s">
        <v>610</v>
      </c>
      <c r="R150" s="581" t="s">
        <v>636</v>
      </c>
      <c r="S150" s="2436" t="s">
        <v>546</v>
      </c>
      <c r="T150" s="582" t="s">
        <v>547</v>
      </c>
      <c r="U150" s="2438" t="s">
        <v>548</v>
      </c>
      <c r="V150" s="2439"/>
      <c r="W150" s="2439"/>
      <c r="X150" s="2439"/>
      <c r="Y150" s="2440"/>
      <c r="Z150" s="2427" t="s">
        <v>549</v>
      </c>
      <c r="AA150" s="2429"/>
      <c r="AB150" s="2428"/>
      <c r="AC150" s="2428"/>
      <c r="AD150" s="2428"/>
      <c r="AE150" s="2428"/>
      <c r="AF150" s="2428"/>
      <c r="AG150" s="2428"/>
      <c r="AH150" s="2429"/>
    </row>
    <row r="151" spans="1:34" ht="16.5" thickBot="1" x14ac:dyDescent="0.45">
      <c r="A151" s="2424"/>
      <c r="B151" s="2425"/>
      <c r="C151" s="2425"/>
      <c r="D151" s="2425"/>
      <c r="E151" s="2425"/>
      <c r="F151" s="2426"/>
      <c r="G151" s="2425"/>
      <c r="H151" s="2425"/>
      <c r="I151" s="583" t="s">
        <v>551</v>
      </c>
      <c r="J151" s="583" t="s">
        <v>552</v>
      </c>
      <c r="K151" s="583" t="s">
        <v>553</v>
      </c>
      <c r="L151" s="583" t="s">
        <v>554</v>
      </c>
      <c r="M151" s="584" t="s">
        <v>555</v>
      </c>
      <c r="N151" s="585" t="s">
        <v>556</v>
      </c>
      <c r="O151" s="586" t="s">
        <v>557</v>
      </c>
      <c r="P151" s="585" t="s">
        <v>558</v>
      </c>
      <c r="Q151" s="585" t="s">
        <v>611</v>
      </c>
      <c r="R151" s="585"/>
      <c r="S151" s="2437"/>
      <c r="T151" s="587" t="s">
        <v>559</v>
      </c>
      <c r="U151" s="2441"/>
      <c r="V151" s="2442"/>
      <c r="W151" s="2442"/>
      <c r="X151" s="2442"/>
      <c r="Y151" s="2443"/>
      <c r="Z151" s="2430"/>
      <c r="AA151" s="2432"/>
      <c r="AB151" s="2431"/>
      <c r="AC151" s="2431"/>
      <c r="AD151" s="2431"/>
      <c r="AE151" s="2431"/>
      <c r="AF151" s="2431"/>
      <c r="AG151" s="2431"/>
      <c r="AH151" s="2432"/>
    </row>
    <row r="152" spans="1:34" s="184" customFormat="1" ht="18.5" x14ac:dyDescent="0.45">
      <c r="A152" s="2453" t="s">
        <v>619</v>
      </c>
      <c r="B152" s="2454"/>
      <c r="C152" s="2454"/>
      <c r="D152" s="2454"/>
      <c r="E152" s="2454"/>
      <c r="F152" s="2454"/>
      <c r="G152" s="2454"/>
      <c r="H152" s="2454"/>
      <c r="I152" s="2454"/>
      <c r="J152" s="2454"/>
      <c r="K152" s="2454"/>
      <c r="L152" s="2454"/>
      <c r="M152" s="2454"/>
      <c r="N152" s="2454"/>
      <c r="O152" s="2454"/>
      <c r="P152" s="2454"/>
      <c r="Q152" s="2454"/>
      <c r="R152" s="2454"/>
      <c r="S152" s="2455"/>
      <c r="T152" s="606"/>
      <c r="U152" s="607" t="s">
        <v>561</v>
      </c>
      <c r="V152" s="608" t="s">
        <v>38</v>
      </c>
      <c r="W152" s="608" t="s">
        <v>562</v>
      </c>
      <c r="X152" s="608" t="s">
        <v>563</v>
      </c>
      <c r="Y152" s="609" t="s">
        <v>564</v>
      </c>
      <c r="Z152" s="610" t="s">
        <v>565</v>
      </c>
      <c r="AA152" s="609" t="s">
        <v>566</v>
      </c>
      <c r="AB152" s="610" t="s">
        <v>96</v>
      </c>
      <c r="AC152" s="608" t="s">
        <v>97</v>
      </c>
      <c r="AD152" s="608" t="s">
        <v>46</v>
      </c>
      <c r="AE152" s="608" t="s">
        <v>98</v>
      </c>
      <c r="AF152" s="608" t="s">
        <v>99</v>
      </c>
      <c r="AG152" s="608" t="s">
        <v>31</v>
      </c>
      <c r="AH152" s="609"/>
    </row>
    <row r="153" spans="1:34" x14ac:dyDescent="0.35">
      <c r="A153" s="199"/>
      <c r="B153" s="509"/>
      <c r="C153" s="509"/>
      <c r="D153" s="509"/>
      <c r="E153" s="509"/>
      <c r="F153" s="510"/>
      <c r="G153" s="509"/>
      <c r="H153" s="509"/>
      <c r="I153" s="512"/>
      <c r="J153" s="512"/>
      <c r="K153" s="512"/>
      <c r="L153" s="512"/>
      <c r="M153" s="509"/>
      <c r="N153" s="515"/>
      <c r="O153" s="516"/>
      <c r="P153" s="515"/>
      <c r="Q153" s="515"/>
      <c r="R153" s="515"/>
      <c r="S153" s="681"/>
      <c r="T153" s="195"/>
      <c r="U153" s="196"/>
      <c r="Y153" s="198"/>
      <c r="Z153" s="326"/>
      <c r="AA153" s="198"/>
      <c r="AB153" s="326"/>
      <c r="AH153" s="198"/>
    </row>
    <row r="154" spans="1:34" x14ac:dyDescent="0.35">
      <c r="A154" s="202" t="s">
        <v>700</v>
      </c>
      <c r="B154" s="203" t="s">
        <v>101</v>
      </c>
      <c r="C154" s="203" t="s">
        <v>568</v>
      </c>
      <c r="D154" s="203" t="s">
        <v>48</v>
      </c>
      <c r="E154" s="203" t="s">
        <v>569</v>
      </c>
      <c r="F154" s="204" t="s">
        <v>574</v>
      </c>
      <c r="G154" s="203">
        <v>1</v>
      </c>
      <c r="H154" s="203" t="s">
        <v>51</v>
      </c>
      <c r="I154" s="2282">
        <v>1</v>
      </c>
      <c r="J154" s="2283"/>
      <c r="K154" s="2283"/>
      <c r="L154" s="2284"/>
      <c r="M154" s="209">
        <v>1</v>
      </c>
      <c r="N154" s="212">
        <f>3750*(1+45%)</f>
        <v>5437.5</v>
      </c>
      <c r="O154" s="219">
        <v>0.3</v>
      </c>
      <c r="P154" s="212">
        <f>N154*(1-O154)</f>
        <v>3806.2499999999995</v>
      </c>
      <c r="Q154" s="212">
        <f t="shared" ref="Q154:Q157" si="27">P154*M154*G154</f>
        <v>3806.2499999999995</v>
      </c>
      <c r="R154" s="252" t="e">
        <f>(Q154+Q155+#REF!+#REF!)/E137*1000</f>
        <v>#REF!</v>
      </c>
      <c r="S154" s="364">
        <f t="shared" ref="S154:S159" si="28">Q154/$Q$165</f>
        <v>0.1264104416270207</v>
      </c>
      <c r="T154" s="214">
        <f>Q154*2</f>
        <v>7612.4999999999991</v>
      </c>
      <c r="U154" s="196">
        <f t="shared" ref="U154:U158" si="29">T154</f>
        <v>7612.4999999999991</v>
      </c>
      <c r="V154" s="215"/>
      <c r="Y154" s="198"/>
      <c r="Z154" s="328"/>
      <c r="AA154" s="217">
        <f>T154</f>
        <v>7612.4999999999991</v>
      </c>
      <c r="AB154" s="328"/>
      <c r="AC154" s="215">
        <f>T154</f>
        <v>7612.4999999999991</v>
      </c>
      <c r="AH154" s="198"/>
    </row>
    <row r="155" spans="1:34" x14ac:dyDescent="0.35">
      <c r="A155" s="202" t="s">
        <v>700</v>
      </c>
      <c r="B155" s="203" t="s">
        <v>102</v>
      </c>
      <c r="C155" s="203" t="s">
        <v>568</v>
      </c>
      <c r="D155" s="203" t="s">
        <v>48</v>
      </c>
      <c r="E155" s="203" t="s">
        <v>569</v>
      </c>
      <c r="F155" s="204" t="s">
        <v>574</v>
      </c>
      <c r="G155" s="203">
        <v>1</v>
      </c>
      <c r="H155" s="203" t="s">
        <v>51</v>
      </c>
      <c r="I155" s="2282">
        <v>1</v>
      </c>
      <c r="J155" s="2283"/>
      <c r="K155" s="2283"/>
      <c r="L155" s="2284"/>
      <c r="M155" s="209">
        <v>1</v>
      </c>
      <c r="N155" s="212">
        <f>(6600+7200)/2</f>
        <v>6900</v>
      </c>
      <c r="O155" s="219">
        <v>0.2</v>
      </c>
      <c r="P155" s="212">
        <f t="shared" ref="P155:P157" si="30">N155*(1-O155)</f>
        <v>5520</v>
      </c>
      <c r="Q155" s="212">
        <f t="shared" si="27"/>
        <v>5520</v>
      </c>
      <c r="R155" s="252"/>
      <c r="S155" s="364">
        <f t="shared" si="28"/>
        <v>0.18332627593593545</v>
      </c>
      <c r="T155" s="214">
        <f t="shared" ref="T155:T159" si="31">Q155*2</f>
        <v>11040</v>
      </c>
      <c r="U155" s="196">
        <f t="shared" si="29"/>
        <v>11040</v>
      </c>
      <c r="V155" s="215"/>
      <c r="Y155" s="198"/>
      <c r="Z155" s="328"/>
      <c r="AA155" s="217">
        <f>T155</f>
        <v>11040</v>
      </c>
      <c r="AB155" s="326"/>
      <c r="AD155" s="215">
        <f>T155</f>
        <v>11040</v>
      </c>
      <c r="AH155" s="198"/>
    </row>
    <row r="156" spans="1:34" x14ac:dyDescent="0.35">
      <c r="A156" s="202" t="s">
        <v>700</v>
      </c>
      <c r="B156" s="203" t="s">
        <v>103</v>
      </c>
      <c r="C156" s="203" t="s">
        <v>568</v>
      </c>
      <c r="D156" s="203" t="s">
        <v>54</v>
      </c>
      <c r="E156" s="203" t="s">
        <v>571</v>
      </c>
      <c r="F156" s="204" t="s">
        <v>570</v>
      </c>
      <c r="G156" s="203">
        <v>8</v>
      </c>
      <c r="H156" s="203" t="s">
        <v>51</v>
      </c>
      <c r="I156" s="2291">
        <v>8</v>
      </c>
      <c r="J156" s="2292"/>
      <c r="K156" s="225"/>
      <c r="L156" s="226"/>
      <c r="M156" s="209">
        <v>1</v>
      </c>
      <c r="N156" s="212">
        <f>750*2</f>
        <v>1500</v>
      </c>
      <c r="O156" s="219">
        <v>0.4</v>
      </c>
      <c r="P156" s="212">
        <f t="shared" si="30"/>
        <v>900</v>
      </c>
      <c r="Q156" s="212">
        <f t="shared" si="27"/>
        <v>7200</v>
      </c>
      <c r="R156" s="252" t="e">
        <f>(Q156+#REF!)/E137*1000</f>
        <v>#REF!</v>
      </c>
      <c r="S156" s="366">
        <f t="shared" si="28"/>
        <v>0.23912122948165493</v>
      </c>
      <c r="T156" s="214">
        <f t="shared" si="31"/>
        <v>14400</v>
      </c>
      <c r="U156" s="196">
        <f t="shared" si="29"/>
        <v>14400</v>
      </c>
      <c r="W156" s="215"/>
      <c r="Y156" s="198"/>
      <c r="Z156" s="329">
        <f>T156</f>
        <v>14400</v>
      </c>
      <c r="AA156" s="217"/>
      <c r="AB156" s="328">
        <f>T156</f>
        <v>14400</v>
      </c>
      <c r="AH156" s="198"/>
    </row>
    <row r="157" spans="1:34" x14ac:dyDescent="0.35">
      <c r="A157" s="202" t="s">
        <v>700</v>
      </c>
      <c r="B157" s="203" t="s">
        <v>104</v>
      </c>
      <c r="C157" s="203" t="s">
        <v>568</v>
      </c>
      <c r="D157" s="203" t="s">
        <v>54</v>
      </c>
      <c r="E157" s="203" t="s">
        <v>571</v>
      </c>
      <c r="F157" s="204" t="s">
        <v>570</v>
      </c>
      <c r="G157" s="203">
        <v>8</v>
      </c>
      <c r="H157" s="203" t="s">
        <v>51</v>
      </c>
      <c r="I157" s="521"/>
      <c r="J157" s="1"/>
      <c r="K157" s="2292">
        <v>8</v>
      </c>
      <c r="L157" s="2293"/>
      <c r="M157" s="209">
        <v>1</v>
      </c>
      <c r="N157" s="212">
        <f>750*2</f>
        <v>1500</v>
      </c>
      <c r="O157" s="219">
        <v>0.45</v>
      </c>
      <c r="P157" s="212">
        <f t="shared" si="30"/>
        <v>825.00000000000011</v>
      </c>
      <c r="Q157" s="212">
        <f t="shared" si="27"/>
        <v>6600.0000000000009</v>
      </c>
      <c r="R157" s="252" t="e">
        <f>(Q157+#REF!)/E139*1000</f>
        <v>#REF!</v>
      </c>
      <c r="S157" s="366">
        <f t="shared" si="28"/>
        <v>0.21919446035818371</v>
      </c>
      <c r="T157" s="214">
        <f t="shared" si="31"/>
        <v>13200.000000000002</v>
      </c>
      <c r="U157" s="196">
        <f t="shared" si="29"/>
        <v>13200.000000000002</v>
      </c>
      <c r="W157" s="215"/>
      <c r="Y157" s="198"/>
      <c r="Z157" s="329">
        <f>T157</f>
        <v>13200.000000000002</v>
      </c>
      <c r="AA157" s="217"/>
      <c r="AB157" s="326"/>
      <c r="AE157" s="215">
        <f>T157</f>
        <v>13200.000000000002</v>
      </c>
      <c r="AH157" s="198"/>
    </row>
    <row r="158" spans="1:34" x14ac:dyDescent="0.35">
      <c r="A158" s="202" t="s">
        <v>700</v>
      </c>
      <c r="B158" s="203" t="s">
        <v>105</v>
      </c>
      <c r="C158" s="203"/>
      <c r="D158" s="203" t="s">
        <v>59</v>
      </c>
      <c r="E158" s="203" t="s">
        <v>701</v>
      </c>
      <c r="F158" s="204"/>
      <c r="G158" s="203">
        <v>1</v>
      </c>
      <c r="H158" s="203" t="s">
        <v>85</v>
      </c>
      <c r="I158" s="221">
        <v>1</v>
      </c>
      <c r="J158" s="1"/>
      <c r="K158" s="229">
        <v>1</v>
      </c>
      <c r="L158" s="209"/>
      <c r="M158" s="209">
        <v>2</v>
      </c>
      <c r="N158" s="520">
        <f>265*8</f>
        <v>2120</v>
      </c>
      <c r="O158" s="211">
        <v>0.4</v>
      </c>
      <c r="P158" s="523">
        <f>N158*(1-O158)</f>
        <v>1272</v>
      </c>
      <c r="Q158" s="520">
        <f>P158*G158*M158</f>
        <v>2544</v>
      </c>
      <c r="R158" s="9"/>
      <c r="S158" s="676">
        <f t="shared" si="28"/>
        <v>8.4489501083518076E-2</v>
      </c>
      <c r="T158" s="214">
        <f t="shared" si="31"/>
        <v>5088</v>
      </c>
      <c r="U158" s="612">
        <f t="shared" si="29"/>
        <v>5088</v>
      </c>
      <c r="Y158" s="198"/>
      <c r="Z158" s="328"/>
      <c r="AA158" s="217"/>
      <c r="AB158" s="326"/>
      <c r="AF158" s="215">
        <f>T158</f>
        <v>5088</v>
      </c>
      <c r="AH158" s="198"/>
    </row>
    <row r="159" spans="1:34" x14ac:dyDescent="0.35">
      <c r="A159" s="202" t="s">
        <v>700</v>
      </c>
      <c r="B159" s="203" t="s">
        <v>68</v>
      </c>
      <c r="C159" s="203" t="s">
        <v>576</v>
      </c>
      <c r="D159" s="203" t="s">
        <v>106</v>
      </c>
      <c r="E159" s="203" t="s">
        <v>571</v>
      </c>
      <c r="F159" s="204" t="s">
        <v>691</v>
      </c>
      <c r="G159" s="203">
        <v>3</v>
      </c>
      <c r="H159" s="203" t="s">
        <v>51</v>
      </c>
      <c r="I159" s="2306">
        <v>3</v>
      </c>
      <c r="J159" s="2307"/>
      <c r="K159" s="2307"/>
      <c r="L159" s="2308"/>
      <c r="M159" s="209">
        <v>1</v>
      </c>
      <c r="N159" s="520">
        <v>1600</v>
      </c>
      <c r="O159" s="211">
        <v>0.7</v>
      </c>
      <c r="P159" s="523">
        <f>N159*(1-O159)</f>
        <v>480.00000000000006</v>
      </c>
      <c r="Q159" s="520">
        <f>P159*G159*M159</f>
        <v>1440.0000000000002</v>
      </c>
      <c r="R159" s="9"/>
      <c r="S159" s="366">
        <f t="shared" si="28"/>
        <v>4.782424589633099E-2</v>
      </c>
      <c r="T159" s="214">
        <f t="shared" si="31"/>
        <v>2880.0000000000005</v>
      </c>
      <c r="U159" s="612"/>
      <c r="W159" s="215">
        <f>T159</f>
        <v>2880.0000000000005</v>
      </c>
      <c r="Y159" s="198"/>
      <c r="Z159" s="329">
        <f>T159</f>
        <v>2880.0000000000005</v>
      </c>
      <c r="AA159" s="217"/>
      <c r="AB159" s="326"/>
      <c r="AG159" s="215">
        <f>T159</f>
        <v>2880.0000000000005</v>
      </c>
      <c r="AH159" s="198"/>
    </row>
    <row r="160" spans="1:34" x14ac:dyDescent="0.35">
      <c r="A160" s="202"/>
      <c r="B160" s="203"/>
      <c r="C160" s="203"/>
      <c r="D160" s="203"/>
      <c r="E160" s="203"/>
      <c r="F160" s="204"/>
      <c r="G160" s="203"/>
      <c r="H160" s="203"/>
      <c r="I160" s="521"/>
      <c r="J160" s="1"/>
      <c r="K160" s="1"/>
      <c r="L160" s="209"/>
      <c r="M160" s="209"/>
      <c r="N160" s="520"/>
      <c r="O160" s="211"/>
      <c r="P160" s="523"/>
      <c r="Q160" s="520"/>
      <c r="R160" s="9"/>
      <c r="S160" s="524"/>
      <c r="T160" s="525"/>
      <c r="U160" s="612"/>
      <c r="Y160" s="198"/>
      <c r="Z160" s="328"/>
      <c r="AA160" s="217"/>
      <c r="AB160" s="326"/>
      <c r="AH160" s="198"/>
    </row>
    <row r="161" spans="1:34" x14ac:dyDescent="0.35">
      <c r="A161" s="202"/>
      <c r="B161" s="203"/>
      <c r="C161" s="203"/>
      <c r="D161" s="203"/>
      <c r="E161" s="203"/>
      <c r="F161" s="204"/>
      <c r="G161" s="203"/>
      <c r="H161" s="203"/>
      <c r="I161" s="521"/>
      <c r="J161" s="1"/>
      <c r="K161" s="1"/>
      <c r="L161" s="209"/>
      <c r="M161" s="209"/>
      <c r="N161" s="520"/>
      <c r="O161" s="211"/>
      <c r="P161" s="523"/>
      <c r="Q161" s="520"/>
      <c r="R161" s="9"/>
      <c r="S161" s="524"/>
      <c r="T161" s="525"/>
      <c r="U161" s="612"/>
      <c r="Y161" s="198"/>
      <c r="Z161" s="328"/>
      <c r="AA161" s="217"/>
      <c r="AB161" s="326"/>
      <c r="AH161" s="198"/>
    </row>
    <row r="162" spans="1:34" x14ac:dyDescent="0.35">
      <c r="A162" s="235" t="s">
        <v>700</v>
      </c>
      <c r="B162" s="236" t="s">
        <v>579</v>
      </c>
      <c r="C162" s="236"/>
      <c r="D162" s="236"/>
      <c r="E162" s="236"/>
      <c r="F162" s="237"/>
      <c r="G162" s="236"/>
      <c r="H162" s="236"/>
      <c r="I162" s="2303"/>
      <c r="J162" s="2304"/>
      <c r="K162" s="2304"/>
      <c r="L162" s="2452"/>
      <c r="M162" s="677"/>
      <c r="N162" s="240"/>
      <c r="O162" s="241"/>
      <c r="P162" s="232"/>
      <c r="Q162" s="212"/>
      <c r="R162" s="334"/>
      <c r="S162" s="369"/>
      <c r="T162" s="214">
        <f>Q162*2</f>
        <v>0</v>
      </c>
      <c r="U162" s="196"/>
      <c r="X162" s="215">
        <f>T162</f>
        <v>0</v>
      </c>
      <c r="Y162" s="198"/>
      <c r="Z162" s="326"/>
      <c r="AA162" s="217"/>
      <c r="AB162" s="326"/>
      <c r="AH162" s="198"/>
    </row>
    <row r="163" spans="1:34" x14ac:dyDescent="0.35">
      <c r="A163" s="411" t="s">
        <v>700</v>
      </c>
      <c r="B163" s="154" t="s">
        <v>580</v>
      </c>
      <c r="C163" s="154"/>
      <c r="D163" s="154" t="s">
        <v>581</v>
      </c>
      <c r="E163" s="154"/>
      <c r="F163" s="526"/>
      <c r="G163" s="154"/>
      <c r="H163" s="154"/>
      <c r="I163" s="300"/>
      <c r="J163" s="300"/>
      <c r="K163" s="300"/>
      <c r="L163" s="300"/>
      <c r="M163" s="154"/>
      <c r="N163" s="303"/>
      <c r="O163" s="155"/>
      <c r="P163" s="336"/>
      <c r="Q163" s="303">
        <v>3000</v>
      </c>
      <c r="R163" s="527"/>
      <c r="S163" s="413">
        <f>Q163/Q165</f>
        <v>9.963384561735622E-2</v>
      </c>
      <c r="T163" s="214">
        <f>Q163*2</f>
        <v>6000</v>
      </c>
      <c r="U163" s="196"/>
      <c r="Y163" s="217">
        <f>T163</f>
        <v>6000</v>
      </c>
      <c r="Z163" s="326"/>
      <c r="AA163" s="198"/>
      <c r="AB163" s="326"/>
      <c r="AH163" s="198"/>
    </row>
    <row r="164" spans="1:34" ht="15" thickBot="1" x14ac:dyDescent="0.4">
      <c r="A164" s="326"/>
      <c r="I164" s="161">
        <f>I165/M165</f>
        <v>0.60869565217391308</v>
      </c>
      <c r="K164" s="161">
        <f>K165/M165</f>
        <v>0.39130434782608697</v>
      </c>
      <c r="N164" s="5"/>
      <c r="O164" s="6"/>
      <c r="P164" s="5"/>
      <c r="Q164" s="5"/>
      <c r="R164" s="5"/>
      <c r="S164" s="368"/>
      <c r="T164" s="195"/>
      <c r="U164" s="196"/>
      <c r="Y164" s="198"/>
      <c r="Z164" s="326"/>
      <c r="AA164" s="198"/>
      <c r="AB164" s="414"/>
      <c r="AC164" s="254"/>
      <c r="AD164" s="254"/>
      <c r="AE164" s="254"/>
      <c r="AF164" s="254"/>
      <c r="AG164" s="254"/>
      <c r="AH164" s="256"/>
    </row>
    <row r="165" spans="1:34" x14ac:dyDescent="0.35">
      <c r="A165" s="442" t="s">
        <v>582</v>
      </c>
      <c r="B165" s="419"/>
      <c r="C165" s="419"/>
      <c r="D165" s="419"/>
      <c r="E165" s="419"/>
      <c r="F165" s="443"/>
      <c r="G165" s="419"/>
      <c r="H165" s="419"/>
      <c r="I165" s="419">
        <f>I159+I158+I156+I155+I154</f>
        <v>14</v>
      </c>
      <c r="J165" s="419"/>
      <c r="K165" s="419">
        <f>K158+K157</f>
        <v>9</v>
      </c>
      <c r="L165" s="419"/>
      <c r="M165" s="419">
        <f>SUM(I165:L165)</f>
        <v>23</v>
      </c>
      <c r="N165" s="444"/>
      <c r="O165" s="445"/>
      <c r="P165" s="444"/>
      <c r="Q165" s="446">
        <f>SUM(Q154:Q164)</f>
        <v>30110.25</v>
      </c>
      <c r="R165" s="446"/>
      <c r="S165" s="447">
        <f>SUM(S154:S163)</f>
        <v>1</v>
      </c>
      <c r="T165" s="448">
        <f>SUM(T154:T164)</f>
        <v>60220.5</v>
      </c>
      <c r="U165" s="449">
        <f t="shared" ref="U165:AA165" si="32">SUM(U154:U163)</f>
        <v>51340.5</v>
      </c>
      <c r="V165" s="450">
        <f t="shared" si="32"/>
        <v>0</v>
      </c>
      <c r="W165" s="450">
        <f t="shared" si="32"/>
        <v>2880.0000000000005</v>
      </c>
      <c r="X165" s="450">
        <f t="shared" si="32"/>
        <v>0</v>
      </c>
      <c r="Y165" s="451">
        <f t="shared" si="32"/>
        <v>6000</v>
      </c>
      <c r="Z165" s="452">
        <f t="shared" si="32"/>
        <v>30480</v>
      </c>
      <c r="AA165" s="451">
        <f t="shared" si="32"/>
        <v>18652.5</v>
      </c>
      <c r="AB165" s="450">
        <f>SUM(AB153:AB164)</f>
        <v>14400</v>
      </c>
      <c r="AC165" s="592">
        <f>SUM(AC154:AC164)</f>
        <v>7612.4999999999991</v>
      </c>
      <c r="AD165" s="592">
        <f>SUM(AD154:AD164)</f>
        <v>11040</v>
      </c>
      <c r="AE165" s="592">
        <f>SUM(AE154:AE164)</f>
        <v>13200.000000000002</v>
      </c>
      <c r="AF165" s="592">
        <f>SUM(AF154:AF164)</f>
        <v>5088</v>
      </c>
      <c r="AG165" s="592">
        <f>SUM(AG154:AG164)</f>
        <v>2880.0000000000005</v>
      </c>
      <c r="AH165" s="644"/>
    </row>
    <row r="166" spans="1:34" ht="15" thickBot="1" x14ac:dyDescent="0.4">
      <c r="A166" s="456" t="s">
        <v>583</v>
      </c>
      <c r="B166" s="457"/>
      <c r="C166" s="457"/>
      <c r="D166" s="457"/>
      <c r="E166" s="457"/>
      <c r="F166" s="458"/>
      <c r="G166" s="457"/>
      <c r="H166" s="457"/>
      <c r="I166" s="457">
        <f>I159+I158+I156+I155+I154</f>
        <v>14</v>
      </c>
      <c r="J166" s="457">
        <f>I159+I156+I155+I154</f>
        <v>13</v>
      </c>
      <c r="K166" s="457">
        <f>I159+K158+K157+I155+I154</f>
        <v>14</v>
      </c>
      <c r="L166" s="457">
        <f>I159+K157+I155+I154</f>
        <v>13</v>
      </c>
      <c r="M166" s="457">
        <f>SUM(I166:L166)</f>
        <v>54</v>
      </c>
      <c r="N166" s="459"/>
      <c r="O166" s="460"/>
      <c r="P166" s="459"/>
      <c r="Q166" s="459"/>
      <c r="R166" s="459"/>
      <c r="S166" s="461"/>
      <c r="T166" s="462"/>
      <c r="U166" s="645">
        <f>U165/T165</f>
        <v>0.85254190848631284</v>
      </c>
      <c r="V166" s="464">
        <f>V165/T165</f>
        <v>0</v>
      </c>
      <c r="W166" s="464">
        <f>W165/T165</f>
        <v>4.782424589633099E-2</v>
      </c>
      <c r="X166" s="464">
        <f>X165/T165</f>
        <v>0</v>
      </c>
      <c r="Y166" s="465">
        <f>Y165/T165</f>
        <v>9.963384561735622E-2</v>
      </c>
      <c r="Z166" s="466">
        <f>Z165/T165</f>
        <v>0.50613993573616956</v>
      </c>
      <c r="AA166" s="465">
        <f>AA165/T165</f>
        <v>0.30973671756295612</v>
      </c>
      <c r="AB166" s="596"/>
      <c r="AC166" s="597"/>
      <c r="AD166" s="597"/>
      <c r="AE166" s="597"/>
      <c r="AF166" s="597"/>
      <c r="AG166" s="597"/>
      <c r="AH166" s="470"/>
    </row>
    <row r="167" spans="1:34" ht="15" thickBot="1" x14ac:dyDescent="0.4">
      <c r="A167" s="289" t="s">
        <v>584</v>
      </c>
      <c r="B167" s="239"/>
      <c r="C167" s="239"/>
      <c r="D167" s="239"/>
      <c r="E167" s="239"/>
      <c r="F167" s="290"/>
      <c r="G167" s="239"/>
      <c r="H167" s="239"/>
      <c r="I167" s="2237">
        <f>I166/M166</f>
        <v>0.25925925925925924</v>
      </c>
      <c r="J167" s="2237">
        <f>J166/M166</f>
        <v>0.24074074074074073</v>
      </c>
      <c r="K167" s="291"/>
      <c r="L167" s="291"/>
      <c r="M167" s="239"/>
      <c r="N167" s="292"/>
      <c r="O167" s="242"/>
      <c r="P167" s="292"/>
      <c r="Q167" s="240">
        <f>U165/2</f>
        <v>25670.25</v>
      </c>
      <c r="R167" s="334"/>
      <c r="S167" s="293">
        <f>Q167/Q172</f>
        <v>0.85254190848631284</v>
      </c>
      <c r="Y167" s="294"/>
      <c r="Z167" s="403">
        <f>I156+K157+I159</f>
        <v>19</v>
      </c>
      <c r="AA167" s="404">
        <f>I154+I155</f>
        <v>2</v>
      </c>
    </row>
    <row r="168" spans="1:34" ht="15" thickBot="1" x14ac:dyDescent="0.4">
      <c r="A168" s="297" t="s">
        <v>38</v>
      </c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01"/>
      <c r="Q168" s="303">
        <f>V165/2</f>
        <v>0</v>
      </c>
      <c r="R168" s="336"/>
      <c r="S168" s="302">
        <f>Q168/Q172</f>
        <v>0</v>
      </c>
      <c r="T168" s="598">
        <f>Q165/M165</f>
        <v>1309.141304347826</v>
      </c>
      <c r="U168" s="472" t="s">
        <v>586</v>
      </c>
      <c r="Z168" s="241">
        <f>Z167/M165</f>
        <v>0.82608695652173914</v>
      </c>
      <c r="AA168" s="293">
        <f>AA167/M165</f>
        <v>8.6956521739130432E-2</v>
      </c>
    </row>
    <row r="169" spans="1:34" ht="15" thickBot="1" x14ac:dyDescent="0.4">
      <c r="A169" s="297" t="s">
        <v>587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>
        <f>W165/2</f>
        <v>1440.0000000000002</v>
      </c>
      <c r="R169" s="336"/>
      <c r="S169" s="308">
        <f>Q169/Q172</f>
        <v>4.782424589633099E-2</v>
      </c>
      <c r="V169" s="309"/>
      <c r="X169" s="145"/>
      <c r="Z169" s="2305" t="s">
        <v>588</v>
      </c>
      <c r="AA169" s="2305"/>
    </row>
    <row r="170" spans="1:34" x14ac:dyDescent="0.35">
      <c r="A170" s="297" t="s">
        <v>580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Y165/2</f>
        <v>3000</v>
      </c>
      <c r="R170" s="336"/>
      <c r="S170" s="308">
        <f>Q170/Q172</f>
        <v>9.963384561735622E-2</v>
      </c>
      <c r="V170" s="309"/>
    </row>
    <row r="171" spans="1:34" x14ac:dyDescent="0.35">
      <c r="A171" s="297" t="s">
        <v>579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>
        <f>X165/2</f>
        <v>0</v>
      </c>
      <c r="R171" s="336"/>
      <c r="S171" s="308">
        <f>Q171/Q172</f>
        <v>0</v>
      </c>
    </row>
    <row r="172" spans="1:34" x14ac:dyDescent="0.35">
      <c r="A172" s="297"/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10">
        <f>SUM(Q167:Q171)</f>
        <v>30110.25</v>
      </c>
      <c r="R172" s="537"/>
      <c r="S172" s="308">
        <f>SUM(S167:S171)</f>
        <v>1</v>
      </c>
    </row>
    <row r="173" spans="1:34" ht="15" thickBot="1" x14ac:dyDescent="0.4">
      <c r="D173" s="350"/>
      <c r="E173" s="350"/>
      <c r="G173" s="350"/>
      <c r="H173" s="350"/>
    </row>
    <row r="174" spans="1:34" ht="18.5" x14ac:dyDescent="0.45">
      <c r="D174" s="350"/>
      <c r="AA174" s="349">
        <f>SUM(AB175:AG175)</f>
        <v>550650.75</v>
      </c>
      <c r="AB174" s="610" t="s">
        <v>96</v>
      </c>
      <c r="AC174" s="608" t="s">
        <v>97</v>
      </c>
      <c r="AD174" s="608" t="s">
        <v>46</v>
      </c>
      <c r="AE174" s="608" t="s">
        <v>98</v>
      </c>
      <c r="AF174" s="608" t="s">
        <v>99</v>
      </c>
      <c r="AG174" s="608" t="s">
        <v>31</v>
      </c>
      <c r="AH174" s="609"/>
    </row>
    <row r="175" spans="1:34" s="183" customFormat="1" ht="18.5" x14ac:dyDescent="0.45">
      <c r="A175" s="476" t="s">
        <v>620</v>
      </c>
      <c r="B175" s="477"/>
      <c r="C175" s="477"/>
      <c r="D175" s="478"/>
      <c r="E175" s="478"/>
      <c r="F175" s="479"/>
      <c r="G175" s="478"/>
      <c r="H175" s="478"/>
      <c r="I175" s="480"/>
      <c r="J175" s="480"/>
      <c r="K175" s="480"/>
      <c r="L175" s="480"/>
      <c r="M175" s="477"/>
      <c r="N175" s="481"/>
      <c r="O175" s="482"/>
      <c r="P175" s="481"/>
      <c r="Q175" s="481"/>
      <c r="R175" s="482"/>
      <c r="S175" s="483"/>
      <c r="T175" s="481">
        <f>T165+T131+T103+T71+T43</f>
        <v>587650.75</v>
      </c>
      <c r="AA175" s="183" t="s">
        <v>652</v>
      </c>
      <c r="AB175" s="481">
        <f>AB165+AB131+AB103+AB71+AB43</f>
        <v>270900</v>
      </c>
      <c r="AC175" s="481">
        <f t="shared" ref="AC175:AH175" si="33">AC165+AC131+AC103+AC71+AC43</f>
        <v>57093.749999999985</v>
      </c>
      <c r="AD175" s="481">
        <f t="shared" si="33"/>
        <v>93840</v>
      </c>
      <c r="AE175" s="481">
        <f t="shared" si="33"/>
        <v>99825.000000000015</v>
      </c>
      <c r="AF175" s="481">
        <f t="shared" si="33"/>
        <v>20352</v>
      </c>
      <c r="AG175" s="481">
        <f t="shared" si="33"/>
        <v>8640.0000000000018</v>
      </c>
      <c r="AH175" s="481">
        <f t="shared" si="33"/>
        <v>0</v>
      </c>
    </row>
    <row r="176" spans="1:34" x14ac:dyDescent="0.35">
      <c r="S176" s="3" t="s">
        <v>622</v>
      </c>
      <c r="T176" s="145">
        <f>D19-T175</f>
        <v>413649.25</v>
      </c>
    </row>
  </sheetData>
  <mergeCells count="129">
    <mergeCell ref="K157:L157"/>
    <mergeCell ref="I159:L159"/>
    <mergeCell ref="I162:L162"/>
    <mergeCell ref="Z169:AA169"/>
    <mergeCell ref="Z150:AA151"/>
    <mergeCell ref="AB150:AH151"/>
    <mergeCell ref="A152:S152"/>
    <mergeCell ref="I154:L154"/>
    <mergeCell ref="I155:L155"/>
    <mergeCell ref="I156:J156"/>
    <mergeCell ref="F150:F151"/>
    <mergeCell ref="G150:G151"/>
    <mergeCell ref="H150:H151"/>
    <mergeCell ref="I150:L150"/>
    <mergeCell ref="S150:S151"/>
    <mergeCell ref="U150:Y151"/>
    <mergeCell ref="I125:L125"/>
    <mergeCell ref="I128:L128"/>
    <mergeCell ref="Z135:AA135"/>
    <mergeCell ref="A149:S149"/>
    <mergeCell ref="T149:AH149"/>
    <mergeCell ref="A150:A151"/>
    <mergeCell ref="B150:B151"/>
    <mergeCell ref="C150:C151"/>
    <mergeCell ref="D150:D151"/>
    <mergeCell ref="E150:E151"/>
    <mergeCell ref="A117:S117"/>
    <mergeCell ref="I119:L119"/>
    <mergeCell ref="I120:L120"/>
    <mergeCell ref="I121:L121"/>
    <mergeCell ref="I122:J122"/>
    <mergeCell ref="K123:L123"/>
    <mergeCell ref="H115:H116"/>
    <mergeCell ref="I115:L115"/>
    <mergeCell ref="S115:S116"/>
    <mergeCell ref="U115:Y116"/>
    <mergeCell ref="Z115:AA116"/>
    <mergeCell ref="AB115:AH116"/>
    <mergeCell ref="Z107:AA107"/>
    <mergeCell ref="A114:S114"/>
    <mergeCell ref="T114:AH114"/>
    <mergeCell ref="A115:A116"/>
    <mergeCell ref="B115:B116"/>
    <mergeCell ref="C115:C116"/>
    <mergeCell ref="D115:D116"/>
    <mergeCell ref="E115:E116"/>
    <mergeCell ref="F115:F116"/>
    <mergeCell ref="G115:G116"/>
    <mergeCell ref="I94:L94"/>
    <mergeCell ref="I95:L95"/>
    <mergeCell ref="I96:L96"/>
    <mergeCell ref="I97:J97"/>
    <mergeCell ref="K98:L98"/>
    <mergeCell ref="I100:L100"/>
    <mergeCell ref="I90:L90"/>
    <mergeCell ref="S90:S91"/>
    <mergeCell ref="U90:Y91"/>
    <mergeCell ref="Z90:AA91"/>
    <mergeCell ref="AB90:AH91"/>
    <mergeCell ref="A92:S92"/>
    <mergeCell ref="A89:S89"/>
    <mergeCell ref="T89:AH89"/>
    <mergeCell ref="A90:A91"/>
    <mergeCell ref="B90:B91"/>
    <mergeCell ref="C90:C91"/>
    <mergeCell ref="D90:D91"/>
    <mergeCell ref="E90:E91"/>
    <mergeCell ref="F90:F91"/>
    <mergeCell ref="G90:G91"/>
    <mergeCell ref="H90:H91"/>
    <mergeCell ref="G83:H83"/>
    <mergeCell ref="I83:J83"/>
    <mergeCell ref="G84:H84"/>
    <mergeCell ref="I84:J84"/>
    <mergeCell ref="G85:H85"/>
    <mergeCell ref="I85:J85"/>
    <mergeCell ref="I62:J62"/>
    <mergeCell ref="K63:L63"/>
    <mergeCell ref="I65:L65"/>
    <mergeCell ref="I68:L68"/>
    <mergeCell ref="Z75:AA75"/>
    <mergeCell ref="G82:H82"/>
    <mergeCell ref="I82:J82"/>
    <mergeCell ref="Z55:AA56"/>
    <mergeCell ref="AB55:AH56"/>
    <mergeCell ref="A57:S57"/>
    <mergeCell ref="I59:L59"/>
    <mergeCell ref="I60:L60"/>
    <mergeCell ref="I61:L61"/>
    <mergeCell ref="F55:F56"/>
    <mergeCell ref="G55:G56"/>
    <mergeCell ref="H55:H56"/>
    <mergeCell ref="I55:L55"/>
    <mergeCell ref="S55:S56"/>
    <mergeCell ref="U55:Y56"/>
    <mergeCell ref="K38:L38"/>
    <mergeCell ref="I40:L40"/>
    <mergeCell ref="Z47:AA47"/>
    <mergeCell ref="A54:S54"/>
    <mergeCell ref="T54:AH54"/>
    <mergeCell ref="A55:A56"/>
    <mergeCell ref="B55:B56"/>
    <mergeCell ref="C55:C56"/>
    <mergeCell ref="D55:D56"/>
    <mergeCell ref="E55:E56"/>
    <mergeCell ref="I35:L35"/>
    <mergeCell ref="I36:L36"/>
    <mergeCell ref="I37:J37"/>
    <mergeCell ref="G30:G31"/>
    <mergeCell ref="H30:H31"/>
    <mergeCell ref="I30:L30"/>
    <mergeCell ref="S30:S31"/>
    <mergeCell ref="U30:Y31"/>
    <mergeCell ref="Z30:AA31"/>
    <mergeCell ref="J23:L23"/>
    <mergeCell ref="J24:L24"/>
    <mergeCell ref="J25:L25"/>
    <mergeCell ref="J26:L26"/>
    <mergeCell ref="A29:S29"/>
    <mergeCell ref="T29:AH29"/>
    <mergeCell ref="AB30:AH31"/>
    <mergeCell ref="A32:S32"/>
    <mergeCell ref="I34:L34"/>
    <mergeCell ref="A30:A31"/>
    <mergeCell ref="B30:B31"/>
    <mergeCell ref="C30:C31"/>
    <mergeCell ref="D30:D31"/>
    <mergeCell ref="E30:E31"/>
    <mergeCell ref="F30:F3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D4C5-33C7-47C0-ADE3-02282161CA9F}">
  <sheetPr>
    <tabColor theme="9" tint="-0.249977111117893"/>
  </sheetPr>
  <dimension ref="A1:AH62"/>
  <sheetViews>
    <sheetView workbookViewId="0">
      <selection activeCell="G1" sqref="G1:H14"/>
    </sheetView>
  </sheetViews>
  <sheetFormatPr defaultRowHeight="14.5" x14ac:dyDescent="0.35"/>
  <cols>
    <col min="1" max="1" width="17.453125" bestFit="1" customWidth="1"/>
    <col min="2" max="2" width="18.7265625" customWidth="1"/>
    <col min="3" max="3" width="5.54296875" customWidth="1"/>
    <col min="4" max="4" width="15.08984375" customWidth="1"/>
    <col min="5" max="5" width="21.81640625" style="1" customWidth="1"/>
    <col min="6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403</v>
      </c>
      <c r="D2" t="s">
        <v>404</v>
      </c>
      <c r="E2" s="1" t="s">
        <v>100</v>
      </c>
      <c r="F2" s="1" t="s">
        <v>48</v>
      </c>
      <c r="G2" s="1"/>
      <c r="H2" s="1" t="s">
        <v>359</v>
      </c>
      <c r="I2" s="2241">
        <v>2</v>
      </c>
      <c r="J2" s="2241"/>
      <c r="K2" s="1"/>
      <c r="L2" s="1" t="s">
        <v>359</v>
      </c>
      <c r="M2" s="1">
        <v>5</v>
      </c>
      <c r="N2" s="1">
        <v>10</v>
      </c>
      <c r="O2" s="1">
        <v>2</v>
      </c>
      <c r="P2" s="1" t="s">
        <v>51</v>
      </c>
      <c r="Q2" s="1">
        <v>2</v>
      </c>
      <c r="R2" s="1"/>
      <c r="S2" s="1">
        <v>1</v>
      </c>
      <c r="T2" s="1"/>
      <c r="U2" s="1">
        <v>1</v>
      </c>
      <c r="V2" s="15">
        <f>15*48*30</f>
        <v>21600</v>
      </c>
      <c r="W2" s="75">
        <v>0.25</v>
      </c>
      <c r="X2" s="71">
        <f>V2*(1-W2)</f>
        <v>16200</v>
      </c>
      <c r="Y2" s="71">
        <f>X2*U2*O2</f>
        <v>32400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403</v>
      </c>
      <c r="D3" t="s">
        <v>404</v>
      </c>
      <c r="E3" s="1" t="s">
        <v>101</v>
      </c>
      <c r="F3" s="1" t="s">
        <v>48</v>
      </c>
      <c r="H3" s="1" t="s">
        <v>359</v>
      </c>
      <c r="I3" s="2241">
        <v>2</v>
      </c>
      <c r="J3" s="2241"/>
      <c r="L3" s="1" t="s">
        <v>359</v>
      </c>
      <c r="M3" s="1">
        <v>5</v>
      </c>
      <c r="N3" s="1">
        <v>10</v>
      </c>
      <c r="O3" s="1">
        <v>3</v>
      </c>
      <c r="P3" s="1" t="s">
        <v>51</v>
      </c>
      <c r="Q3" s="1">
        <v>3</v>
      </c>
      <c r="U3" s="1">
        <v>1</v>
      </c>
      <c r="V3" s="5">
        <f>3750*(1+45%)</f>
        <v>5437.5</v>
      </c>
      <c r="W3" s="70">
        <v>0.3</v>
      </c>
      <c r="X3" s="72">
        <f>V3*(1-W3)</f>
        <v>3806.2499999999995</v>
      </c>
      <c r="Y3" s="72">
        <f>X3*U3*O3</f>
        <v>11418.749999999998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403</v>
      </c>
      <c r="D4" t="s">
        <v>404</v>
      </c>
      <c r="E4" s="1" t="s">
        <v>102</v>
      </c>
      <c r="F4" s="1" t="s">
        <v>48</v>
      </c>
      <c r="H4" s="1" t="s">
        <v>359</v>
      </c>
      <c r="I4" s="2241">
        <v>2</v>
      </c>
      <c r="J4" s="2241"/>
      <c r="L4" s="1" t="s">
        <v>359</v>
      </c>
      <c r="M4" s="1">
        <v>5</v>
      </c>
      <c r="N4" s="1">
        <v>10</v>
      </c>
      <c r="O4" s="1">
        <v>2</v>
      </c>
      <c r="P4" s="1" t="s">
        <v>51</v>
      </c>
      <c r="Q4" s="1">
        <v>2</v>
      </c>
      <c r="U4" s="1">
        <v>1</v>
      </c>
      <c r="V4" s="5">
        <f>(6600+7200)/2</f>
        <v>6900</v>
      </c>
      <c r="W4" s="70">
        <v>0.2</v>
      </c>
      <c r="X4" s="72">
        <f t="shared" ref="X4:X17" si="0">V4*(1-W4)</f>
        <v>5520</v>
      </c>
      <c r="Y4" s="72">
        <f>X4*U4*O4</f>
        <v>11040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403</v>
      </c>
      <c r="D5" t="s">
        <v>404</v>
      </c>
      <c r="E5" s="1" t="s">
        <v>103</v>
      </c>
      <c r="F5" s="1" t="s">
        <v>54</v>
      </c>
      <c r="H5" s="1" t="s">
        <v>359</v>
      </c>
      <c r="I5" s="2241">
        <v>1</v>
      </c>
      <c r="J5" s="2241"/>
      <c r="K5" s="1" t="s">
        <v>359</v>
      </c>
      <c r="M5" s="1">
        <v>10</v>
      </c>
      <c r="N5" s="2" t="s">
        <v>78</v>
      </c>
      <c r="O5" s="1">
        <v>15</v>
      </c>
      <c r="P5" s="1" t="s">
        <v>51</v>
      </c>
      <c r="Q5" s="1">
        <v>15</v>
      </c>
      <c r="U5" s="1">
        <v>1</v>
      </c>
      <c r="V5" s="5">
        <f>750*2</f>
        <v>1500</v>
      </c>
      <c r="W5" s="70">
        <v>0.4</v>
      </c>
      <c r="X5" s="72">
        <f t="shared" si="0"/>
        <v>900</v>
      </c>
      <c r="Y5" s="72">
        <f>X5*U5*O5</f>
        <v>13500</v>
      </c>
      <c r="Z5" s="18"/>
      <c r="AA5" s="68"/>
      <c r="AB5" s="1"/>
    </row>
    <row r="6" spans="1:34" x14ac:dyDescent="0.35">
      <c r="A6" t="s">
        <v>378</v>
      </c>
      <c r="B6" t="s">
        <v>379</v>
      </c>
      <c r="C6" t="s">
        <v>403</v>
      </c>
      <c r="D6" t="s">
        <v>404</v>
      </c>
      <c r="E6" s="1" t="s">
        <v>104</v>
      </c>
      <c r="F6" s="1" t="s">
        <v>54</v>
      </c>
      <c r="H6" s="1" t="s">
        <v>359</v>
      </c>
      <c r="I6" s="2241">
        <v>1</v>
      </c>
      <c r="J6" s="2241"/>
      <c r="K6" s="1" t="s">
        <v>359</v>
      </c>
      <c r="M6" s="1">
        <v>10</v>
      </c>
      <c r="N6" s="2" t="s">
        <v>78</v>
      </c>
      <c r="O6" s="1">
        <v>15</v>
      </c>
      <c r="P6" s="1" t="s">
        <v>51</v>
      </c>
      <c r="S6" s="1">
        <v>15</v>
      </c>
      <c r="U6" s="1">
        <v>1</v>
      </c>
      <c r="V6" s="5">
        <f>750*2</f>
        <v>1500</v>
      </c>
      <c r="W6" s="70">
        <v>0.45</v>
      </c>
      <c r="X6" s="72">
        <f t="shared" si="0"/>
        <v>825.00000000000011</v>
      </c>
      <c r="Y6" s="72">
        <f>X6*U6*O6</f>
        <v>12375.000000000002</v>
      </c>
      <c r="Z6" s="6"/>
      <c r="AA6" s="68"/>
      <c r="AB6" s="1"/>
    </row>
    <row r="7" spans="1:34" x14ac:dyDescent="0.35">
      <c r="I7" s="2241"/>
      <c r="J7" s="2241"/>
      <c r="N7" s="2"/>
      <c r="O7" s="1"/>
      <c r="V7" s="5"/>
      <c r="W7" s="75"/>
      <c r="X7" s="72"/>
      <c r="Y7" s="72"/>
      <c r="Z7" s="6"/>
      <c r="AA7" s="68"/>
      <c r="AB7" s="1"/>
    </row>
    <row r="8" spans="1:34" x14ac:dyDescent="0.35">
      <c r="A8" t="s">
        <v>391</v>
      </c>
      <c r="B8" t="s">
        <v>379</v>
      </c>
      <c r="C8" t="s">
        <v>403</v>
      </c>
      <c r="D8" t="s">
        <v>404</v>
      </c>
      <c r="E8" s="1" t="s">
        <v>100</v>
      </c>
      <c r="F8" s="1" t="s">
        <v>48</v>
      </c>
      <c r="H8" s="1" t="s">
        <v>359</v>
      </c>
      <c r="I8" s="2241">
        <v>1</v>
      </c>
      <c r="J8" s="2241"/>
      <c r="L8" s="1" t="s">
        <v>359</v>
      </c>
      <c r="M8" s="1">
        <v>5</v>
      </c>
      <c r="N8" s="2" t="s">
        <v>230</v>
      </c>
      <c r="O8" s="1">
        <v>1</v>
      </c>
      <c r="P8" s="1" t="s">
        <v>51</v>
      </c>
      <c r="Q8" s="1">
        <v>1</v>
      </c>
      <c r="U8" s="1">
        <v>1</v>
      </c>
      <c r="V8" s="15">
        <f>15*48*30</f>
        <v>21600</v>
      </c>
      <c r="W8" s="75">
        <v>0.25</v>
      </c>
      <c r="X8" s="72">
        <f t="shared" si="0"/>
        <v>16200</v>
      </c>
      <c r="Y8" s="72">
        <f t="shared" ref="Y8:Y14" si="1">X8*U8*O8</f>
        <v>16200</v>
      </c>
      <c r="Z8" s="6"/>
      <c r="AA8" s="68"/>
      <c r="AB8" s="1"/>
    </row>
    <row r="9" spans="1:34" x14ac:dyDescent="0.35">
      <c r="A9" t="s">
        <v>391</v>
      </c>
      <c r="B9" t="s">
        <v>379</v>
      </c>
      <c r="C9" t="s">
        <v>403</v>
      </c>
      <c r="D9" t="s">
        <v>404</v>
      </c>
      <c r="E9" s="1" t="s">
        <v>101</v>
      </c>
      <c r="F9" s="1" t="s">
        <v>48</v>
      </c>
      <c r="H9" s="1" t="s">
        <v>359</v>
      </c>
      <c r="I9" s="2241">
        <v>1</v>
      </c>
      <c r="J9" s="2241"/>
      <c r="L9" s="1" t="s">
        <v>359</v>
      </c>
      <c r="M9" s="1">
        <v>5</v>
      </c>
      <c r="N9" s="2" t="s">
        <v>230</v>
      </c>
      <c r="O9" s="1">
        <v>2</v>
      </c>
      <c r="P9" s="1" t="s">
        <v>51</v>
      </c>
      <c r="Q9" s="1">
        <v>2</v>
      </c>
      <c r="U9" s="1">
        <v>1</v>
      </c>
      <c r="V9" s="5">
        <f>3750*(1+45%)</f>
        <v>5437.5</v>
      </c>
      <c r="W9" s="70">
        <v>0.3</v>
      </c>
      <c r="X9" s="72">
        <f t="shared" si="0"/>
        <v>3806.2499999999995</v>
      </c>
      <c r="Y9" s="72">
        <f t="shared" si="1"/>
        <v>7612.4999999999991</v>
      </c>
      <c r="Z9" s="6"/>
      <c r="AA9" s="68"/>
      <c r="AB9" s="1"/>
    </row>
    <row r="10" spans="1:34" x14ac:dyDescent="0.35">
      <c r="A10" t="s">
        <v>391</v>
      </c>
      <c r="B10" t="s">
        <v>379</v>
      </c>
      <c r="C10" t="s">
        <v>403</v>
      </c>
      <c r="D10" t="s">
        <v>404</v>
      </c>
      <c r="E10" s="1" t="s">
        <v>102</v>
      </c>
      <c r="F10" s="1" t="s">
        <v>48</v>
      </c>
      <c r="H10" s="1" t="s">
        <v>359</v>
      </c>
      <c r="I10" s="2241">
        <v>1</v>
      </c>
      <c r="J10" s="2241"/>
      <c r="L10" s="1" t="s">
        <v>359</v>
      </c>
      <c r="M10" s="1">
        <v>5</v>
      </c>
      <c r="N10" s="2" t="s">
        <v>230</v>
      </c>
      <c r="O10" s="1">
        <v>2</v>
      </c>
      <c r="P10" s="1" t="s">
        <v>51</v>
      </c>
      <c r="Q10" s="1">
        <v>2</v>
      </c>
      <c r="U10" s="1">
        <v>1</v>
      </c>
      <c r="V10" s="5">
        <f>(6600+7200)/2</f>
        <v>6900</v>
      </c>
      <c r="W10" s="70">
        <v>0.2</v>
      </c>
      <c r="X10" s="72">
        <f t="shared" si="0"/>
        <v>5520</v>
      </c>
      <c r="Y10" s="72">
        <f t="shared" si="1"/>
        <v>11040</v>
      </c>
      <c r="Z10" s="6"/>
      <c r="AA10" s="68"/>
      <c r="AB10" s="1"/>
    </row>
    <row r="11" spans="1:34" x14ac:dyDescent="0.35">
      <c r="A11" t="s">
        <v>391</v>
      </c>
      <c r="B11" t="s">
        <v>379</v>
      </c>
      <c r="C11" t="s">
        <v>403</v>
      </c>
      <c r="D11" t="s">
        <v>404</v>
      </c>
      <c r="E11" s="1" t="s">
        <v>103</v>
      </c>
      <c r="F11" s="1" t="s">
        <v>54</v>
      </c>
      <c r="H11" s="1" t="s">
        <v>359</v>
      </c>
      <c r="I11" s="2241">
        <v>2</v>
      </c>
      <c r="J11" s="2241"/>
      <c r="K11" s="1" t="s">
        <v>359</v>
      </c>
      <c r="M11" s="1">
        <v>10</v>
      </c>
      <c r="N11" s="2" t="s">
        <v>78</v>
      </c>
      <c r="O11" s="1">
        <v>15</v>
      </c>
      <c r="P11" s="1" t="s">
        <v>51</v>
      </c>
      <c r="Q11" s="1">
        <v>15</v>
      </c>
      <c r="U11" s="1">
        <v>1</v>
      </c>
      <c r="V11" s="5">
        <f>750*2</f>
        <v>1500</v>
      </c>
      <c r="W11" s="70">
        <v>0.4</v>
      </c>
      <c r="X11" s="72">
        <f t="shared" si="0"/>
        <v>900</v>
      </c>
      <c r="Y11" s="72">
        <f t="shared" si="1"/>
        <v>13500</v>
      </c>
      <c r="Z11" s="6"/>
      <c r="AA11" s="68"/>
      <c r="AB11" s="1"/>
    </row>
    <row r="12" spans="1:34" x14ac:dyDescent="0.35">
      <c r="A12" t="s">
        <v>391</v>
      </c>
      <c r="B12" t="s">
        <v>379</v>
      </c>
      <c r="C12" t="s">
        <v>403</v>
      </c>
      <c r="D12" t="s">
        <v>404</v>
      </c>
      <c r="E12" s="1" t="s">
        <v>104</v>
      </c>
      <c r="F12" s="1" t="s">
        <v>54</v>
      </c>
      <c r="H12" s="1" t="s">
        <v>359</v>
      </c>
      <c r="I12" s="2241">
        <v>2</v>
      </c>
      <c r="J12" s="2241"/>
      <c r="K12" s="1" t="s">
        <v>359</v>
      </c>
      <c r="M12" s="1">
        <v>10</v>
      </c>
      <c r="N12" s="2" t="s">
        <v>78</v>
      </c>
      <c r="O12" s="1">
        <v>15</v>
      </c>
      <c r="P12" s="1" t="s">
        <v>51</v>
      </c>
      <c r="S12" s="1">
        <v>15</v>
      </c>
      <c r="U12" s="1">
        <v>1</v>
      </c>
      <c r="V12" s="5">
        <f>750*2</f>
        <v>1500</v>
      </c>
      <c r="W12" s="70">
        <v>0.45</v>
      </c>
      <c r="X12" s="72">
        <f t="shared" si="0"/>
        <v>825.00000000000011</v>
      </c>
      <c r="Y12" s="72">
        <f t="shared" si="1"/>
        <v>12375.000000000002</v>
      </c>
      <c r="Z12" s="6"/>
      <c r="AA12" s="68"/>
      <c r="AB12" s="1"/>
    </row>
    <row r="13" spans="1:34" x14ac:dyDescent="0.35">
      <c r="A13" t="s">
        <v>391</v>
      </c>
      <c r="B13" t="s">
        <v>379</v>
      </c>
      <c r="C13" t="s">
        <v>403</v>
      </c>
      <c r="D13" t="s">
        <v>404</v>
      </c>
      <c r="E13" s="1" t="s">
        <v>105</v>
      </c>
      <c r="F13" s="1" t="s">
        <v>59</v>
      </c>
      <c r="H13" s="1" t="s">
        <v>359</v>
      </c>
      <c r="I13" s="2241">
        <v>3</v>
      </c>
      <c r="J13" s="2241"/>
      <c r="K13" s="1" t="s">
        <v>359</v>
      </c>
      <c r="M13" s="1">
        <v>4</v>
      </c>
      <c r="N13" s="2" t="s">
        <v>230</v>
      </c>
      <c r="O13" s="1">
        <v>4</v>
      </c>
      <c r="P13" s="1" t="s">
        <v>85</v>
      </c>
      <c r="Q13" s="1">
        <v>4</v>
      </c>
      <c r="S13" s="1">
        <v>4</v>
      </c>
      <c r="U13" s="1">
        <v>2</v>
      </c>
      <c r="V13" s="9">
        <f>265*8</f>
        <v>2120</v>
      </c>
      <c r="W13" s="75">
        <v>0.4</v>
      </c>
      <c r="X13" s="72">
        <f t="shared" ref="X13" si="2">V13*(1-W13)</f>
        <v>1272</v>
      </c>
      <c r="Y13" s="72">
        <f t="shared" si="1"/>
        <v>10176</v>
      </c>
      <c r="Z13" s="6"/>
      <c r="AA13" s="68"/>
      <c r="AB13" s="1"/>
    </row>
    <row r="14" spans="1:34" x14ac:dyDescent="0.35">
      <c r="A14" t="s">
        <v>391</v>
      </c>
      <c r="B14" t="s">
        <v>379</v>
      </c>
      <c r="C14" t="s">
        <v>403</v>
      </c>
      <c r="D14" t="s">
        <v>404</v>
      </c>
      <c r="E14" s="1" t="s">
        <v>68</v>
      </c>
      <c r="F14" s="1" t="s">
        <v>106</v>
      </c>
      <c r="H14" s="1" t="s">
        <v>359</v>
      </c>
      <c r="I14" s="2241">
        <v>4</v>
      </c>
      <c r="J14" s="2241"/>
      <c r="K14" s="1" t="s">
        <v>359</v>
      </c>
      <c r="M14" s="1">
        <v>6</v>
      </c>
      <c r="N14" s="2" t="s">
        <v>382</v>
      </c>
      <c r="O14" s="1">
        <v>7</v>
      </c>
      <c r="P14" s="1" t="s">
        <v>51</v>
      </c>
      <c r="Q14" s="1">
        <v>7</v>
      </c>
      <c r="U14" s="1">
        <v>1</v>
      </c>
      <c r="V14" s="9">
        <v>1600</v>
      </c>
      <c r="W14" s="75">
        <v>0.7</v>
      </c>
      <c r="X14" s="72">
        <f t="shared" ref="X14" si="3">V14*(1-W14)</f>
        <v>480.00000000000006</v>
      </c>
      <c r="Y14" s="72">
        <f t="shared" si="1"/>
        <v>3360.0000000000005</v>
      </c>
      <c r="Z14" s="6"/>
      <c r="AA14" s="68"/>
      <c r="AB14" s="1"/>
    </row>
    <row r="15" spans="1:34" x14ac:dyDescent="0.35">
      <c r="I15" s="2241"/>
      <c r="J15" s="2241"/>
      <c r="N15" s="2"/>
      <c r="O15" s="1"/>
      <c r="V15" s="5"/>
      <c r="W15" s="70"/>
      <c r="X15" s="72"/>
      <c r="Y15" s="72"/>
      <c r="Z15" s="6"/>
      <c r="AA15" s="68"/>
      <c r="AB15" s="1"/>
    </row>
    <row r="16" spans="1:34" x14ac:dyDescent="0.35">
      <c r="A16" t="s">
        <v>393</v>
      </c>
      <c r="B16" t="s">
        <v>379</v>
      </c>
      <c r="C16" t="s">
        <v>403</v>
      </c>
      <c r="D16" t="s">
        <v>404</v>
      </c>
      <c r="E16" s="1" t="s">
        <v>100</v>
      </c>
      <c r="F16" s="1" t="s">
        <v>48</v>
      </c>
      <c r="H16" s="1" t="s">
        <v>359</v>
      </c>
      <c r="I16" s="2241">
        <v>2</v>
      </c>
      <c r="J16" s="2241"/>
      <c r="L16" s="1" t="s">
        <v>359</v>
      </c>
      <c r="M16" s="1">
        <v>3</v>
      </c>
      <c r="N16" s="2" t="s">
        <v>290</v>
      </c>
      <c r="O16" s="1">
        <v>1</v>
      </c>
      <c r="P16" s="1" t="s">
        <v>51</v>
      </c>
      <c r="Q16" s="1">
        <v>1</v>
      </c>
      <c r="U16" s="1">
        <v>1</v>
      </c>
      <c r="V16" s="15">
        <f>15*48*30</f>
        <v>21600</v>
      </c>
      <c r="W16" s="75">
        <v>0.25</v>
      </c>
      <c r="X16" s="72">
        <f t="shared" si="0"/>
        <v>16200</v>
      </c>
      <c r="Y16" s="72">
        <f>X16*U16*O16</f>
        <v>16200</v>
      </c>
      <c r="Z16" s="6"/>
      <c r="AA16" s="68"/>
      <c r="AB16" s="1"/>
    </row>
    <row r="17" spans="1:28" x14ac:dyDescent="0.35">
      <c r="A17" t="s">
        <v>393</v>
      </c>
      <c r="B17" t="s">
        <v>379</v>
      </c>
      <c r="C17" t="s">
        <v>403</v>
      </c>
      <c r="D17" t="s">
        <v>404</v>
      </c>
      <c r="E17" s="1" t="s">
        <v>101</v>
      </c>
      <c r="F17" s="1" t="s">
        <v>48</v>
      </c>
      <c r="H17" s="1" t="s">
        <v>359</v>
      </c>
      <c r="I17" s="2241">
        <v>2</v>
      </c>
      <c r="J17" s="2241"/>
      <c r="L17" s="1" t="s">
        <v>359</v>
      </c>
      <c r="M17" s="1">
        <v>3</v>
      </c>
      <c r="N17" s="2" t="s">
        <v>290</v>
      </c>
      <c r="O17" s="1">
        <v>1</v>
      </c>
      <c r="P17" s="1" t="s">
        <v>51</v>
      </c>
      <c r="Q17" s="1">
        <v>1</v>
      </c>
      <c r="U17" s="1">
        <v>1</v>
      </c>
      <c r="V17" s="5">
        <f>3750*(1+45%)</f>
        <v>5437.5</v>
      </c>
      <c r="W17" s="70">
        <v>0.3</v>
      </c>
      <c r="X17" s="72">
        <f t="shared" si="0"/>
        <v>3806.2499999999995</v>
      </c>
      <c r="Y17" s="72">
        <f>X17*U17*O17</f>
        <v>3806.2499999999995</v>
      </c>
      <c r="Z17" s="6"/>
      <c r="AA17" s="68"/>
      <c r="AB17" s="1"/>
    </row>
    <row r="18" spans="1:28" x14ac:dyDescent="0.35">
      <c r="A18" t="s">
        <v>393</v>
      </c>
      <c r="B18" t="s">
        <v>379</v>
      </c>
      <c r="C18" t="s">
        <v>403</v>
      </c>
      <c r="D18" t="s">
        <v>404</v>
      </c>
      <c r="E18" s="1" t="s">
        <v>102</v>
      </c>
      <c r="F18" s="1" t="s">
        <v>48</v>
      </c>
      <c r="H18" s="1" t="s">
        <v>359</v>
      </c>
      <c r="I18" s="2241">
        <v>2</v>
      </c>
      <c r="J18" s="2241"/>
      <c r="L18" s="1" t="s">
        <v>359</v>
      </c>
      <c r="M18" s="1">
        <v>3</v>
      </c>
      <c r="N18" s="2" t="s">
        <v>290</v>
      </c>
      <c r="O18" s="1">
        <v>2</v>
      </c>
      <c r="P18" s="1" t="s">
        <v>51</v>
      </c>
      <c r="Q18" s="1">
        <v>2</v>
      </c>
      <c r="U18" s="1">
        <v>1</v>
      </c>
      <c r="V18" s="5">
        <f>(6600+7200)/2</f>
        <v>6900</v>
      </c>
      <c r="W18" s="70">
        <v>0.2</v>
      </c>
      <c r="X18" s="71">
        <f>V18*(1-W18)</f>
        <v>5520</v>
      </c>
      <c r="Y18" s="71">
        <f>X18*U18*O18</f>
        <v>11040</v>
      </c>
      <c r="Z18" s="68"/>
      <c r="AA18" s="68"/>
      <c r="AB18" s="1"/>
    </row>
    <row r="19" spans="1:28" x14ac:dyDescent="0.35">
      <c r="A19" t="s">
        <v>393</v>
      </c>
      <c r="B19" t="s">
        <v>379</v>
      </c>
      <c r="C19" t="s">
        <v>403</v>
      </c>
      <c r="D19" t="s">
        <v>404</v>
      </c>
      <c r="E19" s="1" t="s">
        <v>103</v>
      </c>
      <c r="F19" s="1" t="s">
        <v>54</v>
      </c>
      <c r="H19" s="1" t="s">
        <v>359</v>
      </c>
      <c r="I19" s="2241">
        <v>1</v>
      </c>
      <c r="J19" s="2241"/>
      <c r="K19" s="1" t="s">
        <v>359</v>
      </c>
      <c r="M19" s="1">
        <v>8</v>
      </c>
      <c r="N19" s="1">
        <v>15</v>
      </c>
      <c r="O19" s="1">
        <v>12</v>
      </c>
      <c r="P19" s="1" t="s">
        <v>51</v>
      </c>
      <c r="Q19" s="1">
        <v>12</v>
      </c>
      <c r="U19" s="1">
        <v>1</v>
      </c>
      <c r="V19" s="5">
        <f>750*2</f>
        <v>1500</v>
      </c>
      <c r="W19" s="70">
        <v>0.4</v>
      </c>
      <c r="X19" s="71">
        <f>V19*(1-W19)</f>
        <v>900</v>
      </c>
      <c r="Y19" s="71">
        <f>X19*U19*O19</f>
        <v>10800</v>
      </c>
      <c r="Z19" s="18"/>
    </row>
    <row r="20" spans="1:28" x14ac:dyDescent="0.35">
      <c r="A20" t="s">
        <v>393</v>
      </c>
      <c r="B20" t="s">
        <v>379</v>
      </c>
      <c r="C20" t="s">
        <v>403</v>
      </c>
      <c r="D20" t="s">
        <v>404</v>
      </c>
      <c r="E20" s="1" t="s">
        <v>104</v>
      </c>
      <c r="F20" s="1" t="s">
        <v>54</v>
      </c>
      <c r="H20" s="1" t="s">
        <v>359</v>
      </c>
      <c r="I20" s="2241">
        <v>1</v>
      </c>
      <c r="J20" s="2241"/>
      <c r="K20" s="1" t="s">
        <v>359</v>
      </c>
      <c r="M20" s="1">
        <v>8</v>
      </c>
      <c r="N20" s="1">
        <v>15</v>
      </c>
      <c r="O20" s="1">
        <v>12</v>
      </c>
      <c r="P20" s="1" t="s">
        <v>51</v>
      </c>
      <c r="S20" s="1">
        <v>12</v>
      </c>
      <c r="U20" s="1">
        <v>1</v>
      </c>
      <c r="V20" s="5">
        <f>750*2</f>
        <v>1500</v>
      </c>
      <c r="W20" s="70">
        <v>0.45</v>
      </c>
      <c r="X20" s="72">
        <f>V20*(1-W20)</f>
        <v>825.00000000000011</v>
      </c>
      <c r="Y20" s="72">
        <f>X20*U20*O20</f>
        <v>9900.0000000000018</v>
      </c>
      <c r="Z20" s="6"/>
    </row>
    <row r="21" spans="1:28" x14ac:dyDescent="0.35">
      <c r="I21" s="2241"/>
      <c r="J21" s="2241"/>
      <c r="N21" s="2"/>
      <c r="O21" s="1"/>
      <c r="V21" s="5"/>
      <c r="W21" s="70"/>
      <c r="X21" s="72"/>
      <c r="Y21" s="72"/>
      <c r="Z21" s="6"/>
    </row>
    <row r="22" spans="1:28" x14ac:dyDescent="0.35">
      <c r="A22" t="s">
        <v>394</v>
      </c>
      <c r="B22" t="s">
        <v>379</v>
      </c>
      <c r="C22" t="s">
        <v>403</v>
      </c>
      <c r="D22" t="s">
        <v>404</v>
      </c>
      <c r="E22" s="1" t="s">
        <v>100</v>
      </c>
      <c r="F22" s="1" t="s">
        <v>48</v>
      </c>
      <c r="H22" s="1" t="s">
        <v>359</v>
      </c>
      <c r="I22" s="2241">
        <v>1</v>
      </c>
      <c r="J22" s="2241"/>
      <c r="L22" s="1" t="s">
        <v>359</v>
      </c>
      <c r="M22" s="1">
        <v>3</v>
      </c>
      <c r="N22" s="1">
        <v>7</v>
      </c>
      <c r="O22" s="1">
        <v>1</v>
      </c>
      <c r="P22" s="1" t="s">
        <v>51</v>
      </c>
      <c r="Q22" s="1">
        <v>1</v>
      </c>
      <c r="U22" s="1">
        <v>1</v>
      </c>
      <c r="V22" s="15">
        <f>15*48*30</f>
        <v>21600</v>
      </c>
      <c r="W22" s="75">
        <v>0.25</v>
      </c>
      <c r="X22" s="72">
        <f t="shared" ref="X22:X28" si="4">V22*(1-W22)</f>
        <v>16200</v>
      </c>
      <c r="Y22" s="72">
        <f t="shared" ref="Y22:Y28" si="5">X22*U22*O22</f>
        <v>16200</v>
      </c>
      <c r="Z22" s="6"/>
    </row>
    <row r="23" spans="1:28" x14ac:dyDescent="0.35">
      <c r="A23" t="s">
        <v>394</v>
      </c>
      <c r="B23" t="s">
        <v>379</v>
      </c>
      <c r="C23" t="s">
        <v>403</v>
      </c>
      <c r="D23" t="s">
        <v>404</v>
      </c>
      <c r="E23" s="1" t="s">
        <v>101</v>
      </c>
      <c r="F23" s="1" t="s">
        <v>48</v>
      </c>
      <c r="H23" s="1" t="s">
        <v>359</v>
      </c>
      <c r="I23" s="2241">
        <v>1</v>
      </c>
      <c r="J23" s="2241"/>
      <c r="L23" s="1" t="s">
        <v>359</v>
      </c>
      <c r="M23" s="1">
        <v>3</v>
      </c>
      <c r="N23" s="1">
        <v>7</v>
      </c>
      <c r="O23" s="1">
        <v>1</v>
      </c>
      <c r="P23" s="1" t="s">
        <v>51</v>
      </c>
      <c r="Q23" s="1">
        <v>1</v>
      </c>
      <c r="U23" s="1">
        <v>1</v>
      </c>
      <c r="V23" s="5">
        <f>3750*(1+45%)</f>
        <v>5437.5</v>
      </c>
      <c r="W23" s="70">
        <v>0.3</v>
      </c>
      <c r="X23" s="72">
        <f t="shared" si="4"/>
        <v>3806.2499999999995</v>
      </c>
      <c r="Y23" s="72">
        <f t="shared" si="5"/>
        <v>3806.2499999999995</v>
      </c>
      <c r="Z23" s="6"/>
    </row>
    <row r="24" spans="1:28" x14ac:dyDescent="0.35">
      <c r="A24" t="s">
        <v>394</v>
      </c>
      <c r="B24" t="s">
        <v>379</v>
      </c>
      <c r="C24" t="s">
        <v>403</v>
      </c>
      <c r="D24" t="s">
        <v>404</v>
      </c>
      <c r="E24" s="1" t="s">
        <v>102</v>
      </c>
      <c r="F24" s="1" t="s">
        <v>48</v>
      </c>
      <c r="H24" s="1" t="s">
        <v>359</v>
      </c>
      <c r="I24" s="2241">
        <v>1</v>
      </c>
      <c r="J24" s="2241"/>
      <c r="L24" s="1" t="s">
        <v>359</v>
      </c>
      <c r="M24" s="1">
        <v>3</v>
      </c>
      <c r="N24" s="1">
        <v>7</v>
      </c>
      <c r="O24" s="1">
        <v>1</v>
      </c>
      <c r="P24" s="1" t="s">
        <v>51</v>
      </c>
      <c r="Q24" s="1">
        <v>1</v>
      </c>
      <c r="T24" s="18"/>
      <c r="U24" s="1">
        <v>1</v>
      </c>
      <c r="V24" s="5">
        <f>(6600+7200)/2</f>
        <v>6900</v>
      </c>
      <c r="W24" s="70">
        <v>0.2</v>
      </c>
      <c r="X24" s="72">
        <f t="shared" si="4"/>
        <v>5520</v>
      </c>
      <c r="Y24" s="72">
        <f t="shared" si="5"/>
        <v>5520</v>
      </c>
      <c r="Z24" s="6"/>
    </row>
    <row r="25" spans="1:28" x14ac:dyDescent="0.35">
      <c r="A25" t="s">
        <v>394</v>
      </c>
      <c r="B25" t="s">
        <v>379</v>
      </c>
      <c r="C25" t="s">
        <v>403</v>
      </c>
      <c r="D25" t="s">
        <v>404</v>
      </c>
      <c r="E25" s="1" t="s">
        <v>103</v>
      </c>
      <c r="F25" s="1" t="s">
        <v>54</v>
      </c>
      <c r="H25" s="1" t="s">
        <v>359</v>
      </c>
      <c r="I25" s="2241">
        <v>2</v>
      </c>
      <c r="J25" s="2241"/>
      <c r="K25" s="1" t="s">
        <v>359</v>
      </c>
      <c r="M25" s="1">
        <v>8</v>
      </c>
      <c r="N25" s="1">
        <v>15</v>
      </c>
      <c r="O25" s="1">
        <v>12</v>
      </c>
      <c r="P25" s="1" t="s">
        <v>51</v>
      </c>
      <c r="Q25" s="1">
        <v>12</v>
      </c>
      <c r="T25" s="6"/>
      <c r="U25" s="1">
        <v>1</v>
      </c>
      <c r="V25" s="5">
        <f>750*2</f>
        <v>1500</v>
      </c>
      <c r="W25" s="70">
        <v>0.4</v>
      </c>
      <c r="X25" s="72">
        <f t="shared" si="4"/>
        <v>900</v>
      </c>
      <c r="Y25" s="72">
        <f t="shared" si="5"/>
        <v>10800</v>
      </c>
      <c r="Z25" s="6"/>
    </row>
    <row r="26" spans="1:28" x14ac:dyDescent="0.35">
      <c r="A26" t="s">
        <v>394</v>
      </c>
      <c r="B26" t="s">
        <v>379</v>
      </c>
      <c r="C26" t="s">
        <v>403</v>
      </c>
      <c r="D26" t="s">
        <v>404</v>
      </c>
      <c r="E26" s="1" t="s">
        <v>104</v>
      </c>
      <c r="F26" s="1" t="s">
        <v>54</v>
      </c>
      <c r="H26" s="1" t="s">
        <v>359</v>
      </c>
      <c r="I26" s="2241">
        <v>2</v>
      </c>
      <c r="J26" s="2241"/>
      <c r="K26" s="1" t="s">
        <v>359</v>
      </c>
      <c r="M26" s="1">
        <v>8</v>
      </c>
      <c r="N26" s="1">
        <v>15</v>
      </c>
      <c r="O26" s="1">
        <v>12</v>
      </c>
      <c r="P26" s="1" t="s">
        <v>51</v>
      </c>
      <c r="S26" s="1">
        <v>12</v>
      </c>
      <c r="T26" s="6"/>
      <c r="U26" s="1">
        <v>1</v>
      </c>
      <c r="V26" s="5">
        <f>750*2</f>
        <v>1500</v>
      </c>
      <c r="W26" s="70">
        <v>0.45</v>
      </c>
      <c r="X26" s="72">
        <f t="shared" si="4"/>
        <v>825.00000000000011</v>
      </c>
      <c r="Y26" s="72">
        <f t="shared" si="5"/>
        <v>9900.0000000000018</v>
      </c>
      <c r="Z26" s="6"/>
    </row>
    <row r="27" spans="1:28" x14ac:dyDescent="0.35">
      <c r="A27" t="s">
        <v>394</v>
      </c>
      <c r="B27" t="s">
        <v>379</v>
      </c>
      <c r="C27" t="s">
        <v>403</v>
      </c>
      <c r="D27" t="s">
        <v>404</v>
      </c>
      <c r="E27" s="1" t="s">
        <v>105</v>
      </c>
      <c r="F27" s="1" t="s">
        <v>59</v>
      </c>
      <c r="H27" s="1" t="s">
        <v>359</v>
      </c>
      <c r="I27" s="2241">
        <v>3</v>
      </c>
      <c r="J27" s="2241"/>
      <c r="K27" s="1" t="s">
        <v>359</v>
      </c>
      <c r="M27" s="1">
        <v>2</v>
      </c>
      <c r="N27" s="1">
        <v>6</v>
      </c>
      <c r="O27" s="1">
        <v>2</v>
      </c>
      <c r="P27" s="1" t="s">
        <v>85</v>
      </c>
      <c r="Q27" s="1">
        <v>2</v>
      </c>
      <c r="S27" s="1">
        <v>2</v>
      </c>
      <c r="T27" s="18"/>
      <c r="U27" s="1">
        <v>2</v>
      </c>
      <c r="V27" s="9">
        <f>265*8</f>
        <v>2120</v>
      </c>
      <c r="W27" s="75">
        <v>0.4</v>
      </c>
      <c r="X27" s="72">
        <f t="shared" si="4"/>
        <v>1272</v>
      </c>
      <c r="Y27" s="72">
        <f t="shared" si="5"/>
        <v>5088</v>
      </c>
      <c r="Z27" s="6"/>
    </row>
    <row r="28" spans="1:28" x14ac:dyDescent="0.35">
      <c r="A28" t="s">
        <v>394</v>
      </c>
      <c r="B28" t="s">
        <v>379</v>
      </c>
      <c r="C28" t="s">
        <v>403</v>
      </c>
      <c r="D28" t="s">
        <v>404</v>
      </c>
      <c r="E28" s="1" t="s">
        <v>68</v>
      </c>
      <c r="F28" s="1" t="s">
        <v>106</v>
      </c>
      <c r="H28" s="1" t="s">
        <v>359</v>
      </c>
      <c r="I28" s="2241">
        <v>4</v>
      </c>
      <c r="J28" s="2241"/>
      <c r="K28" s="1" t="s">
        <v>359</v>
      </c>
      <c r="M28" s="1">
        <v>5</v>
      </c>
      <c r="N28" s="1">
        <v>10</v>
      </c>
      <c r="O28" s="1">
        <v>5</v>
      </c>
      <c r="P28" s="1" t="s">
        <v>51</v>
      </c>
      <c r="Q28" s="1">
        <v>5</v>
      </c>
      <c r="T28" s="18"/>
      <c r="U28" s="1">
        <v>1</v>
      </c>
      <c r="V28" s="9">
        <v>1600</v>
      </c>
      <c r="W28" s="75">
        <v>0.7</v>
      </c>
      <c r="X28" s="72">
        <f t="shared" si="4"/>
        <v>480.00000000000006</v>
      </c>
      <c r="Y28" s="72">
        <f t="shared" si="5"/>
        <v>2400.0000000000005</v>
      </c>
      <c r="Z28" s="6"/>
    </row>
    <row r="29" spans="1:28" x14ac:dyDescent="0.35">
      <c r="I29" s="2241"/>
      <c r="J29" s="2241"/>
      <c r="M29" s="2"/>
      <c r="O29" s="2"/>
      <c r="T29" s="18"/>
      <c r="V29" s="5"/>
      <c r="W29" s="70"/>
      <c r="X29" s="72"/>
      <c r="Y29" s="72"/>
      <c r="Z29" s="6"/>
    </row>
    <row r="30" spans="1:28" x14ac:dyDescent="0.35">
      <c r="A30" t="s">
        <v>377</v>
      </c>
      <c r="B30" t="s">
        <v>379</v>
      </c>
      <c r="C30" t="s">
        <v>403</v>
      </c>
      <c r="D30" t="s">
        <v>404</v>
      </c>
      <c r="E30" s="1" t="s">
        <v>101</v>
      </c>
      <c r="F30" s="1" t="s">
        <v>48</v>
      </c>
      <c r="H30" s="1" t="s">
        <v>359</v>
      </c>
      <c r="I30" s="2241">
        <v>1</v>
      </c>
      <c r="J30" s="2241"/>
      <c r="L30" s="1" t="s">
        <v>359</v>
      </c>
      <c r="M30" s="2" t="s">
        <v>383</v>
      </c>
      <c r="N30" s="1">
        <v>5</v>
      </c>
      <c r="O30" s="1">
        <v>1</v>
      </c>
      <c r="P30" s="1" t="s">
        <v>51</v>
      </c>
      <c r="Q30" s="1">
        <v>1</v>
      </c>
      <c r="U30" s="1">
        <v>1</v>
      </c>
      <c r="V30" s="5">
        <f>3750*(1+45%)</f>
        <v>5437.5</v>
      </c>
      <c r="W30" s="70">
        <v>0.3</v>
      </c>
      <c r="X30" s="72">
        <f t="shared" ref="X30:X35" si="6">V30*(1-W30)</f>
        <v>3806.2499999999995</v>
      </c>
      <c r="Y30" s="72">
        <f t="shared" ref="Y30:Y33" si="7">X30*U30*O30</f>
        <v>3806.2499999999995</v>
      </c>
    </row>
    <row r="31" spans="1:28" x14ac:dyDescent="0.35">
      <c r="A31" t="s">
        <v>377</v>
      </c>
      <c r="B31" t="s">
        <v>379</v>
      </c>
      <c r="C31" t="s">
        <v>403</v>
      </c>
      <c r="D31" t="s">
        <v>404</v>
      </c>
      <c r="E31" s="1" t="s">
        <v>102</v>
      </c>
      <c r="F31" s="1" t="s">
        <v>48</v>
      </c>
      <c r="H31" s="1" t="s">
        <v>359</v>
      </c>
      <c r="I31" s="2241">
        <v>1</v>
      </c>
      <c r="J31" s="2241"/>
      <c r="L31" s="1" t="s">
        <v>359</v>
      </c>
      <c r="M31" s="2" t="s">
        <v>383</v>
      </c>
      <c r="N31" s="1">
        <v>5</v>
      </c>
      <c r="O31" s="1">
        <v>1</v>
      </c>
      <c r="P31" s="1" t="s">
        <v>51</v>
      </c>
      <c r="Q31" s="1">
        <v>1</v>
      </c>
      <c r="U31" s="1">
        <v>1</v>
      </c>
      <c r="V31" s="5">
        <f>(6600+7200)/2</f>
        <v>6900</v>
      </c>
      <c r="W31" s="70">
        <v>0.2</v>
      </c>
      <c r="X31" s="72">
        <f t="shared" si="6"/>
        <v>5520</v>
      </c>
      <c r="Y31" s="72">
        <f t="shared" si="7"/>
        <v>5520</v>
      </c>
    </row>
    <row r="32" spans="1:28" x14ac:dyDescent="0.35">
      <c r="A32" t="s">
        <v>377</v>
      </c>
      <c r="B32" t="s">
        <v>379</v>
      </c>
      <c r="C32" t="s">
        <v>403</v>
      </c>
      <c r="D32" t="s">
        <v>404</v>
      </c>
      <c r="E32" s="1" t="s">
        <v>103</v>
      </c>
      <c r="F32" s="1" t="s">
        <v>54</v>
      </c>
      <c r="H32" s="1" t="s">
        <v>359</v>
      </c>
      <c r="I32" s="2241">
        <v>2</v>
      </c>
      <c r="J32" s="2241"/>
      <c r="K32" s="1" t="s">
        <v>359</v>
      </c>
      <c r="M32" s="2" t="s">
        <v>405</v>
      </c>
      <c r="N32" s="1">
        <v>12</v>
      </c>
      <c r="O32" s="1">
        <v>8</v>
      </c>
      <c r="P32" s="1" t="s">
        <v>51</v>
      </c>
      <c r="Q32" s="1">
        <v>8</v>
      </c>
      <c r="U32" s="1">
        <v>1</v>
      </c>
      <c r="V32" s="5">
        <f>750*2</f>
        <v>1500</v>
      </c>
      <c r="W32" s="70">
        <v>0.4</v>
      </c>
      <c r="X32" s="72">
        <f t="shared" si="6"/>
        <v>900</v>
      </c>
      <c r="Y32" s="72">
        <f t="shared" si="7"/>
        <v>7200</v>
      </c>
    </row>
    <row r="33" spans="1:26" x14ac:dyDescent="0.35">
      <c r="A33" t="s">
        <v>377</v>
      </c>
      <c r="B33" t="s">
        <v>379</v>
      </c>
      <c r="C33" t="s">
        <v>403</v>
      </c>
      <c r="D33" t="s">
        <v>404</v>
      </c>
      <c r="E33" s="1" t="s">
        <v>104</v>
      </c>
      <c r="F33" s="1" t="s">
        <v>54</v>
      </c>
      <c r="H33" s="1" t="s">
        <v>359</v>
      </c>
      <c r="I33" s="2241">
        <v>2</v>
      </c>
      <c r="J33" s="2241"/>
      <c r="K33" s="1" t="s">
        <v>359</v>
      </c>
      <c r="M33" s="2" t="s">
        <v>405</v>
      </c>
      <c r="N33" s="1">
        <v>12</v>
      </c>
      <c r="O33" s="1">
        <v>8</v>
      </c>
      <c r="P33" s="1" t="s">
        <v>51</v>
      </c>
      <c r="S33" s="1">
        <v>8</v>
      </c>
      <c r="U33" s="1">
        <v>1</v>
      </c>
      <c r="V33" s="5">
        <f>750*2</f>
        <v>1500</v>
      </c>
      <c r="W33" s="70">
        <v>0.45</v>
      </c>
      <c r="X33" s="72">
        <f t="shared" si="6"/>
        <v>825.00000000000011</v>
      </c>
      <c r="Y33" s="72">
        <f t="shared" si="7"/>
        <v>6600.0000000000009</v>
      </c>
    </row>
    <row r="34" spans="1:26" x14ac:dyDescent="0.35">
      <c r="A34" t="s">
        <v>377</v>
      </c>
      <c r="B34" t="s">
        <v>379</v>
      </c>
      <c r="C34" t="s">
        <v>403</v>
      </c>
      <c r="D34" t="s">
        <v>404</v>
      </c>
      <c r="E34" s="1" t="s">
        <v>105</v>
      </c>
      <c r="F34" s="1" t="s">
        <v>59</v>
      </c>
      <c r="H34" s="1" t="s">
        <v>359</v>
      </c>
      <c r="I34" s="2241">
        <v>3</v>
      </c>
      <c r="J34" s="2241"/>
      <c r="K34" s="1" t="s">
        <v>359</v>
      </c>
      <c r="M34" s="2" t="s">
        <v>65</v>
      </c>
      <c r="N34" s="1">
        <v>4</v>
      </c>
      <c r="O34" s="1">
        <v>1</v>
      </c>
      <c r="P34" s="1" t="s">
        <v>85</v>
      </c>
      <c r="Q34" s="1">
        <v>1</v>
      </c>
      <c r="S34" s="1">
        <v>1</v>
      </c>
      <c r="U34" s="1">
        <v>2</v>
      </c>
      <c r="V34" s="9">
        <f>265*8</f>
        <v>2120</v>
      </c>
      <c r="W34" s="75">
        <v>0.4</v>
      </c>
      <c r="X34" s="72">
        <f t="shared" si="6"/>
        <v>1272</v>
      </c>
      <c r="Y34" s="72">
        <f>X34*U34*O34</f>
        <v>2544</v>
      </c>
      <c r="Z34" s="6"/>
    </row>
    <row r="35" spans="1:26" x14ac:dyDescent="0.35">
      <c r="A35" t="s">
        <v>377</v>
      </c>
      <c r="B35" t="s">
        <v>379</v>
      </c>
      <c r="C35" t="s">
        <v>403</v>
      </c>
      <c r="D35" t="s">
        <v>404</v>
      </c>
      <c r="E35" s="1" t="s">
        <v>68</v>
      </c>
      <c r="F35" s="1" t="s">
        <v>106</v>
      </c>
      <c r="H35" s="1" t="s">
        <v>359</v>
      </c>
      <c r="I35" s="2241">
        <v>4</v>
      </c>
      <c r="J35" s="2241"/>
      <c r="K35" s="1" t="s">
        <v>359</v>
      </c>
      <c r="M35" s="1">
        <v>2</v>
      </c>
      <c r="N35" s="1">
        <v>6</v>
      </c>
      <c r="O35" s="1">
        <v>3</v>
      </c>
      <c r="P35" s="1" t="s">
        <v>51</v>
      </c>
      <c r="Q35" s="1">
        <v>2</v>
      </c>
      <c r="U35" s="1">
        <v>1</v>
      </c>
      <c r="V35" s="9">
        <v>1600</v>
      </c>
      <c r="W35" s="75">
        <v>0.7</v>
      </c>
      <c r="X35" s="72">
        <f t="shared" si="6"/>
        <v>480.00000000000006</v>
      </c>
      <c r="Y35" s="72">
        <f t="shared" ref="Y35" si="8">X35*U35*O35</f>
        <v>1440.0000000000002</v>
      </c>
    </row>
    <row r="36" spans="1:26" x14ac:dyDescent="0.35">
      <c r="O36" s="2"/>
      <c r="V36" s="9"/>
      <c r="W36" s="75"/>
      <c r="X36" s="72"/>
      <c r="Y36" s="72"/>
    </row>
    <row r="37" spans="1:26" x14ac:dyDescent="0.35">
      <c r="O37" s="2"/>
      <c r="V37" s="9"/>
      <c r="W37" s="75"/>
      <c r="X37" s="72"/>
      <c r="Y37" s="72"/>
    </row>
    <row r="38" spans="1:26" x14ac:dyDescent="0.35">
      <c r="O38" s="2"/>
      <c r="V38" s="9"/>
      <c r="W38" s="75"/>
      <c r="X38" s="72"/>
      <c r="Y38" s="72"/>
    </row>
    <row r="39" spans="1:26" x14ac:dyDescent="0.35">
      <c r="A39" s="93"/>
      <c r="E39" s="89" t="s">
        <v>1209</v>
      </c>
      <c r="F39" s="89" t="s">
        <v>1210</v>
      </c>
      <c r="G39" s="89" t="s">
        <v>1211</v>
      </c>
      <c r="H39" s="89"/>
    </row>
    <row r="40" spans="1:26" x14ac:dyDescent="0.35">
      <c r="A40" s="93" t="s">
        <v>1212</v>
      </c>
      <c r="B40" s="2229"/>
      <c r="C40" s="2229"/>
      <c r="D40" s="2229"/>
      <c r="E40" s="2236">
        <f>F40*(1-10%)</f>
        <v>2085.4155405405404</v>
      </c>
      <c r="F40" s="473">
        <f>PALMAS!T46</f>
        <v>2317.1283783783783</v>
      </c>
      <c r="G40" s="473">
        <f>F40*(1+15%)</f>
        <v>2664.697635135135</v>
      </c>
      <c r="H40" s="473"/>
      <c r="O40" s="1"/>
      <c r="V40" s="5"/>
      <c r="W40" s="70"/>
      <c r="X40" s="72"/>
      <c r="Y40" s="72"/>
    </row>
    <row r="41" spans="1:26" x14ac:dyDescent="0.35">
      <c r="A41" s="93" t="s">
        <v>1213</v>
      </c>
      <c r="B41" s="2229"/>
      <c r="C41" s="2229"/>
      <c r="D41" s="2229"/>
      <c r="E41" s="2236">
        <f>F41*(1-25%)</f>
        <v>1203.9524999999999</v>
      </c>
      <c r="F41" s="473">
        <f>PALMAS!T74</f>
        <v>1605.27</v>
      </c>
      <c r="G41" s="473">
        <f>F41*(1+5%)</f>
        <v>1685.5335</v>
      </c>
      <c r="H41" s="473"/>
      <c r="O41" s="1"/>
      <c r="V41" s="5"/>
      <c r="W41" s="70"/>
      <c r="X41" s="72"/>
      <c r="Y41" s="72"/>
    </row>
    <row r="42" spans="1:26" x14ac:dyDescent="0.35">
      <c r="A42" s="93" t="s">
        <v>601</v>
      </c>
      <c r="B42" s="2229"/>
      <c r="C42" s="2229"/>
      <c r="D42" s="2229"/>
      <c r="E42" s="2236">
        <f>F42*(1-15%)</f>
        <v>1661.9397321428571</v>
      </c>
      <c r="F42" s="473">
        <f>PALMAS!T106</f>
        <v>1955.2232142857142</v>
      </c>
      <c r="G42" s="473">
        <f>F42*(1+15%)</f>
        <v>2248.5066964285711</v>
      </c>
      <c r="H42" s="473"/>
      <c r="O42" s="1"/>
      <c r="V42" s="5"/>
      <c r="W42" s="70"/>
      <c r="X42" s="72"/>
      <c r="Y42" s="72"/>
    </row>
    <row r="43" spans="1:26" x14ac:dyDescent="0.35">
      <c r="A43" s="93" t="s">
        <v>730</v>
      </c>
      <c r="B43" s="2229"/>
      <c r="C43" s="2229"/>
      <c r="D43" s="2229"/>
      <c r="E43" s="2236">
        <f>F43*(1-25%)</f>
        <v>1181.546875</v>
      </c>
      <c r="F43" s="473">
        <f>PALMAS!T134</f>
        <v>1575.3958333333333</v>
      </c>
      <c r="G43" s="473">
        <f>F43*(1+5%)</f>
        <v>1654.1656250000001</v>
      </c>
      <c r="H43" s="473"/>
      <c r="O43" s="1"/>
      <c r="V43" s="5"/>
      <c r="W43" s="70"/>
      <c r="X43" s="72"/>
      <c r="Y43" s="72"/>
    </row>
    <row r="44" spans="1:26" x14ac:dyDescent="0.35">
      <c r="A44" s="93" t="s">
        <v>619</v>
      </c>
      <c r="B44" s="2229"/>
      <c r="C44" s="2229"/>
      <c r="D44" s="2229"/>
      <c r="E44" s="2236">
        <f>F44*(1-25%)</f>
        <v>981.85597826086951</v>
      </c>
      <c r="F44" s="473">
        <f>PALMAS!T168</f>
        <v>1309.141304347826</v>
      </c>
      <c r="G44" s="473">
        <f>F44*(1+5%)</f>
        <v>1374.5983695652174</v>
      </c>
      <c r="H44" s="473"/>
      <c r="O44" s="1"/>
      <c r="V44" s="5"/>
      <c r="W44" s="70"/>
      <c r="X44" s="72"/>
      <c r="Y44" s="72"/>
    </row>
    <row r="45" spans="1:26" x14ac:dyDescent="0.35">
      <c r="A45" s="93"/>
      <c r="B45" s="93"/>
      <c r="C45" s="93"/>
      <c r="D45" s="93"/>
      <c r="E45" s="94"/>
      <c r="O45" s="1"/>
      <c r="V45" s="5"/>
      <c r="W45" s="70"/>
      <c r="X45" s="72"/>
      <c r="Y45" s="72"/>
    </row>
    <row r="46" spans="1:26" x14ac:dyDescent="0.35">
      <c r="A46" s="93"/>
      <c r="B46" s="92"/>
      <c r="C46" s="92"/>
      <c r="D46" s="92"/>
      <c r="E46" s="2386" t="s">
        <v>1214</v>
      </c>
      <c r="F46" s="2387"/>
      <c r="G46" s="2387"/>
      <c r="H46" s="2387"/>
      <c r="I46" s="2387"/>
      <c r="J46" s="2388"/>
      <c r="O46" s="1"/>
      <c r="V46" s="5"/>
      <c r="W46" s="70"/>
      <c r="X46" s="72"/>
      <c r="Y46" s="72"/>
    </row>
    <row r="47" spans="1:26" x14ac:dyDescent="0.35">
      <c r="A47" s="93" t="s">
        <v>1212</v>
      </c>
      <c r="B47" s="2230"/>
      <c r="C47" s="2230"/>
      <c r="D47" s="2230"/>
      <c r="E47" s="350">
        <v>0.56000000000000005</v>
      </c>
      <c r="F47" s="350">
        <v>0.41</v>
      </c>
      <c r="O47" s="1"/>
      <c r="V47" s="5"/>
      <c r="W47" s="70"/>
      <c r="X47" s="72"/>
      <c r="Y47" s="72"/>
    </row>
    <row r="48" spans="1:26" x14ac:dyDescent="0.35">
      <c r="A48" s="93" t="s">
        <v>1213</v>
      </c>
      <c r="B48" s="2230"/>
      <c r="C48" s="2230"/>
      <c r="D48" s="2230"/>
      <c r="E48" s="2230">
        <v>0.62</v>
      </c>
      <c r="F48" s="350">
        <v>0.38</v>
      </c>
      <c r="G48" s="350"/>
      <c r="H48" s="350"/>
      <c r="J48" s="3"/>
      <c r="O48" s="1"/>
      <c r="V48" s="9"/>
      <c r="W48" s="75"/>
      <c r="X48" s="72"/>
      <c r="Y48" s="72"/>
    </row>
    <row r="49" spans="1:25" x14ac:dyDescent="0.35">
      <c r="A49" s="93" t="s">
        <v>601</v>
      </c>
      <c r="B49" s="2230"/>
      <c r="C49" s="2230"/>
      <c r="D49" s="2230"/>
      <c r="E49" s="2230">
        <v>0.56999999999999995</v>
      </c>
      <c r="F49" s="3">
        <v>0.43</v>
      </c>
      <c r="G49" s="350"/>
      <c r="H49" s="350"/>
      <c r="J49" s="350"/>
      <c r="O49" s="1"/>
      <c r="V49" s="9"/>
      <c r="W49" s="75"/>
      <c r="X49" s="72"/>
      <c r="Y49" s="72"/>
    </row>
    <row r="50" spans="1:25" x14ac:dyDescent="0.35">
      <c r="A50" s="93" t="s">
        <v>730</v>
      </c>
      <c r="B50" s="2230"/>
      <c r="C50" s="2230"/>
      <c r="D50" s="2230"/>
      <c r="E50" s="2230">
        <v>0.61</v>
      </c>
      <c r="F50" s="3">
        <v>0.39</v>
      </c>
      <c r="G50" s="350"/>
      <c r="H50" s="350"/>
      <c r="J50" s="350"/>
      <c r="O50" s="1"/>
      <c r="V50" s="9"/>
      <c r="W50" s="75"/>
      <c r="X50" s="72"/>
      <c r="Y50" s="72"/>
    </row>
    <row r="51" spans="1:25" x14ac:dyDescent="0.35">
      <c r="A51" s="93" t="s">
        <v>619</v>
      </c>
      <c r="B51" s="93"/>
      <c r="C51" s="93"/>
      <c r="D51" s="93"/>
      <c r="E51" s="2230">
        <v>0.61</v>
      </c>
      <c r="F51" s="350">
        <v>0.39</v>
      </c>
      <c r="O51" s="1"/>
      <c r="V51" s="9"/>
      <c r="W51" s="75"/>
      <c r="X51" s="72"/>
      <c r="Y51" s="72"/>
    </row>
    <row r="52" spans="1:25" x14ac:dyDescent="0.35">
      <c r="A52" s="93"/>
      <c r="B52" s="93"/>
      <c r="C52" s="93"/>
      <c r="D52" s="93"/>
      <c r="E52" s="94"/>
      <c r="O52" s="1"/>
      <c r="V52" s="9"/>
      <c r="W52" s="75"/>
      <c r="X52" s="72"/>
      <c r="Y52" s="72"/>
    </row>
    <row r="53" spans="1:25" x14ac:dyDescent="0.35">
      <c r="A53" s="93"/>
      <c r="B53" s="93"/>
      <c r="C53" s="93"/>
      <c r="D53" s="93"/>
      <c r="E53" s="94"/>
    </row>
    <row r="54" spans="1:25" x14ac:dyDescent="0.35">
      <c r="A54" s="93"/>
      <c r="B54" s="93"/>
      <c r="C54" s="93"/>
      <c r="D54" s="93"/>
      <c r="E54" s="94"/>
      <c r="O54" s="1"/>
      <c r="V54" s="5"/>
      <c r="W54" s="70"/>
      <c r="X54" s="72"/>
      <c r="Y54" s="72"/>
    </row>
    <row r="55" spans="1:25" x14ac:dyDescent="0.35">
      <c r="A55" s="93"/>
      <c r="B55" s="92"/>
      <c r="C55" s="92"/>
      <c r="D55" s="92"/>
      <c r="E55" s="2386" t="s">
        <v>1215</v>
      </c>
      <c r="F55" s="2387"/>
      <c r="G55" s="2387"/>
      <c r="H55" s="2387"/>
      <c r="I55" s="2387"/>
      <c r="J55" s="2388"/>
      <c r="O55" s="1"/>
      <c r="V55" s="5"/>
      <c r="W55" s="70"/>
      <c r="X55" s="72"/>
      <c r="Y55" s="72"/>
    </row>
    <row r="56" spans="1:25" x14ac:dyDescent="0.35">
      <c r="A56" s="93" t="s">
        <v>1212</v>
      </c>
      <c r="B56" s="2230"/>
      <c r="C56" s="2230"/>
      <c r="D56" s="2230"/>
      <c r="E56" s="2230">
        <v>0.25</v>
      </c>
      <c r="F56" s="2230">
        <v>0.25</v>
      </c>
      <c r="G56" s="2230">
        <v>0.25</v>
      </c>
      <c r="H56" s="2230">
        <v>0.25</v>
      </c>
      <c r="O56" s="1"/>
      <c r="V56" s="5"/>
      <c r="W56" s="70"/>
      <c r="X56" s="72"/>
      <c r="Y56" s="72"/>
    </row>
    <row r="57" spans="1:25" x14ac:dyDescent="0.35">
      <c r="A57" s="93" t="s">
        <v>1213</v>
      </c>
      <c r="B57" s="6"/>
      <c r="C57" s="6"/>
      <c r="D57" s="6"/>
      <c r="E57" s="2230">
        <v>0.27</v>
      </c>
      <c r="F57" s="2230">
        <v>0.23</v>
      </c>
      <c r="G57" s="2230">
        <v>0.27</v>
      </c>
      <c r="H57" s="2230">
        <v>0.23</v>
      </c>
      <c r="O57" s="1"/>
      <c r="V57" s="5"/>
      <c r="W57" s="70"/>
      <c r="X57" s="72"/>
      <c r="Y57" s="72"/>
    </row>
    <row r="58" spans="1:25" x14ac:dyDescent="0.35">
      <c r="A58" s="93" t="s">
        <v>601</v>
      </c>
      <c r="B58" s="2230"/>
      <c r="C58" s="2230"/>
      <c r="D58" s="2230"/>
      <c r="E58" s="2230">
        <v>0.34</v>
      </c>
      <c r="F58" s="2230">
        <v>0.33</v>
      </c>
      <c r="G58" s="2230">
        <v>0.33</v>
      </c>
      <c r="H58" s="2230"/>
      <c r="O58" s="1"/>
      <c r="V58" s="5"/>
      <c r="W58" s="70"/>
      <c r="X58" s="72"/>
      <c r="Y58" s="72"/>
    </row>
    <row r="59" spans="1:25" x14ac:dyDescent="0.35">
      <c r="A59" s="93" t="s">
        <v>730</v>
      </c>
      <c r="B59" s="2230"/>
      <c r="C59" s="2230"/>
      <c r="D59" s="2230"/>
      <c r="E59" s="2230">
        <v>0.35</v>
      </c>
      <c r="F59" s="2230">
        <v>0.32</v>
      </c>
      <c r="G59" s="2230">
        <v>0.33</v>
      </c>
      <c r="H59" s="2230"/>
      <c r="O59" s="1"/>
      <c r="V59" s="5"/>
      <c r="W59" s="70"/>
      <c r="X59" s="72"/>
      <c r="Y59" s="72"/>
    </row>
    <row r="60" spans="1:25" x14ac:dyDescent="0.35">
      <c r="A60" s="93" t="s">
        <v>619</v>
      </c>
      <c r="B60" s="93"/>
      <c r="C60" s="93"/>
      <c r="D60" s="93"/>
      <c r="E60" s="2230">
        <v>0.35</v>
      </c>
      <c r="F60" s="2230">
        <v>0.32</v>
      </c>
      <c r="G60" s="2230">
        <v>0.33</v>
      </c>
      <c r="H60" s="3"/>
      <c r="O60" s="1"/>
      <c r="V60" s="9"/>
      <c r="W60" s="75"/>
      <c r="X60" s="72"/>
      <c r="Y60" s="72"/>
    </row>
    <row r="61" spans="1:25" x14ac:dyDescent="0.35">
      <c r="O61" s="1"/>
      <c r="V61" s="9"/>
      <c r="W61" s="75"/>
      <c r="X61" s="72"/>
      <c r="Y61" s="72"/>
    </row>
    <row r="62" spans="1:25" x14ac:dyDescent="0.35">
      <c r="O62" s="1"/>
      <c r="V62" s="9"/>
      <c r="W62" s="75"/>
      <c r="X62" s="72"/>
      <c r="Y62" s="72"/>
    </row>
  </sheetData>
  <mergeCells count="2">
    <mergeCell ref="E46:J46"/>
    <mergeCell ref="E55:J55"/>
  </mergeCells>
  <pageMargins left="0.511811024" right="0.511811024" top="0.78740157499999996" bottom="0.78740157499999996" header="0.31496062000000002" footer="0.31496062000000002"/>
  <ignoredErrors>
    <ignoredError sqref="N5:N21 M30:M3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6F66-4BA7-4BA8-ACBB-F2D4943A8D17}">
  <sheetPr>
    <tabColor rgb="FF92D050"/>
  </sheetPr>
  <dimension ref="A1:AD178"/>
  <sheetViews>
    <sheetView topLeftCell="A138" zoomScale="78" zoomScaleNormal="78" workbookViewId="0">
      <selection activeCell="I169" sqref="I169:L169"/>
    </sheetView>
  </sheetViews>
  <sheetFormatPr defaultRowHeight="14.5" x14ac:dyDescent="0.35"/>
  <cols>
    <col min="1" max="1" width="43.54296875" customWidth="1"/>
    <col min="2" max="2" width="24.26953125" style="1" customWidth="1"/>
    <col min="3" max="3" width="15.54296875" style="1" customWidth="1"/>
    <col min="4" max="4" width="27.54296875" style="1" customWidth="1"/>
    <col min="5" max="5" width="22.5429687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5.81640625" customWidth="1"/>
    <col min="10" max="10" width="5.7265625" customWidth="1"/>
    <col min="11" max="11" width="5.26953125" customWidth="1"/>
    <col min="12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5.453125" style="145" customWidth="1"/>
    <col min="21" max="21" width="14.7265625" style="157" customWidth="1"/>
    <col min="22" max="25" width="14.7265625" customWidth="1"/>
    <col min="26" max="28" width="18.1796875" customWidth="1"/>
    <col min="29" max="29" width="15" customWidth="1"/>
    <col min="30" max="30" width="14.1796875" customWidth="1"/>
  </cols>
  <sheetData>
    <row r="1" spans="1:9" ht="21" x14ac:dyDescent="0.5">
      <c r="A1" s="138" t="str">
        <f>[18]BASE!A2</f>
        <v>ESTUDO PORTO VELHO</v>
      </c>
    </row>
    <row r="2" spans="1:9" x14ac:dyDescent="0.35">
      <c r="A2" t="s">
        <v>503</v>
      </c>
    </row>
    <row r="3" spans="1:9" ht="17.5" customHeight="1" x14ac:dyDescent="0.35">
      <c r="A3" s="139"/>
      <c r="B3" s="140"/>
    </row>
    <row r="4" spans="1:9" ht="14.15" customHeight="1" x14ac:dyDescent="0.35"/>
    <row r="6" spans="1:9" x14ac:dyDescent="0.35">
      <c r="B6" s="142"/>
      <c r="C6" s="143"/>
      <c r="F6" s="144"/>
      <c r="G6" s="144"/>
      <c r="H6" s="144"/>
      <c r="I6" s="145"/>
    </row>
    <row r="7" spans="1:9" x14ac:dyDescent="0.35">
      <c r="A7" s="146" t="str">
        <f>[18]BASE!A18</f>
        <v>INVESTIMENTO PORTO VELHO  CAPITAL  OOH  2024</v>
      </c>
      <c r="B7" s="147">
        <f>[18]BASE!B18</f>
        <v>329386.2</v>
      </c>
      <c r="C7" s="148"/>
      <c r="F7" s="144"/>
      <c r="G7" s="144"/>
      <c r="H7" s="144"/>
      <c r="I7" s="145"/>
    </row>
    <row r="8" spans="1:9" x14ac:dyDescent="0.35">
      <c r="A8" s="146" t="str">
        <f>[18]BASE!A19</f>
        <v>INVESTIMENTO RONDONIA OOH 2024</v>
      </c>
      <c r="B8" s="147">
        <f>[18]BASE!B19</f>
        <v>371112.41000000003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tr">
        <f>[18]BASE!A12</f>
        <v xml:space="preserve">R$ BRUTO PORTO VELHO CAPITAL   -  2025 OOH </v>
      </c>
      <c r="B10" s="150">
        <f>[18]BASE!B12</f>
        <v>636049.04999999993</v>
      </c>
      <c r="C10" s="151"/>
      <c r="F10" s="144"/>
      <c r="G10" s="144"/>
      <c r="H10" s="144"/>
      <c r="I10" s="145"/>
    </row>
    <row r="11" spans="1:9" ht="14.15" customHeight="1" x14ac:dyDescent="0.35">
      <c r="A11" s="146" t="str">
        <f>[18]BASE!A11</f>
        <v>BUDGET BRUTO RONDONIA - 2025 OOH (100%)</v>
      </c>
      <c r="B11" s="147">
        <f>[18]BASE!B11</f>
        <v>757201.25</v>
      </c>
      <c r="C11" s="3"/>
      <c r="F11" s="144"/>
      <c r="G11" s="144"/>
      <c r="H11" s="144"/>
      <c r="I11" s="145"/>
    </row>
    <row r="12" spans="1:9" x14ac:dyDescent="0.35">
      <c r="D12" s="495"/>
      <c r="E12" s="496"/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627</v>
      </c>
      <c r="B16" s="154" t="s">
        <v>514</v>
      </c>
      <c r="C16" s="155">
        <v>0.37</v>
      </c>
      <c r="D16" s="156">
        <f>B10*C16</f>
        <v>235338.14849999998</v>
      </c>
      <c r="E16" s="156">
        <f>D16/3</f>
        <v>78446.049499999994</v>
      </c>
      <c r="F16" s="144"/>
      <c r="G16" s="144"/>
      <c r="H16" s="144"/>
      <c r="I16" s="145"/>
    </row>
    <row r="17" spans="1:30" x14ac:dyDescent="0.35">
      <c r="A17" s="153" t="s">
        <v>515</v>
      </c>
      <c r="B17" s="154" t="s">
        <v>516</v>
      </c>
      <c r="C17" s="155">
        <v>0.49</v>
      </c>
      <c r="D17" s="156">
        <f>B10*C17</f>
        <v>311664.03449999995</v>
      </c>
      <c r="E17" s="156">
        <f>D17/5</f>
        <v>62332.806899999989</v>
      </c>
      <c r="F17" s="144"/>
      <c r="G17" s="144"/>
      <c r="H17" s="144"/>
      <c r="I17" s="145"/>
    </row>
    <row r="18" spans="1:30" x14ac:dyDescent="0.35">
      <c r="A18" s="153" t="s">
        <v>517</v>
      </c>
      <c r="B18" s="154">
        <v>2</v>
      </c>
      <c r="C18" s="155">
        <v>0.14000000000000001</v>
      </c>
      <c r="D18" s="156">
        <f>B10*C18</f>
        <v>89046.866999999998</v>
      </c>
      <c r="E18" s="156">
        <f>D18/2</f>
        <v>44523.433499999999</v>
      </c>
      <c r="F18" s="144"/>
      <c r="G18" s="144"/>
      <c r="H18" s="144"/>
      <c r="I18" s="145"/>
    </row>
    <row r="19" spans="1:30" x14ac:dyDescent="0.35">
      <c r="B19" s="1" t="s">
        <v>628</v>
      </c>
      <c r="C19" s="3">
        <f>SUM(C16:C18)</f>
        <v>1</v>
      </c>
      <c r="D19" s="158">
        <f>SUM(D16:D18)</f>
        <v>636049.04999999993</v>
      </c>
      <c r="F19" s="144"/>
      <c r="G19" s="144"/>
      <c r="H19" s="144"/>
      <c r="I19" s="145"/>
    </row>
    <row r="20" spans="1:30" x14ac:dyDescent="0.35">
      <c r="F20" s="144"/>
      <c r="G20" s="144"/>
      <c r="H20" s="144"/>
      <c r="I20" s="145"/>
    </row>
    <row r="21" spans="1:30" x14ac:dyDescent="0.35">
      <c r="F21" s="144"/>
      <c r="G21" s="144"/>
      <c r="H21" s="144"/>
      <c r="I21" s="145"/>
    </row>
    <row r="22" spans="1:30" ht="16" x14ac:dyDescent="0.4">
      <c r="A22" s="603" t="s">
        <v>629</v>
      </c>
      <c r="B22" s="604">
        <v>460434</v>
      </c>
      <c r="Q22" s="161"/>
      <c r="R22" s="161"/>
    </row>
    <row r="23" spans="1:30" ht="16" x14ac:dyDescent="0.4">
      <c r="A23" s="603" t="s">
        <v>630</v>
      </c>
      <c r="B23" s="604">
        <v>138526</v>
      </c>
      <c r="E23" s="1" t="s">
        <v>521</v>
      </c>
      <c r="F23" s="2" t="s">
        <v>710</v>
      </c>
      <c r="H23" s="1" t="s">
        <v>523</v>
      </c>
      <c r="J23" s="2264">
        <v>0.87</v>
      </c>
      <c r="K23" s="2265"/>
      <c r="L23" s="2265"/>
    </row>
    <row r="24" spans="1:30" x14ac:dyDescent="0.35">
      <c r="E24" s="1" t="s">
        <v>524</v>
      </c>
      <c r="F24" s="2" t="s">
        <v>668</v>
      </c>
      <c r="H24" s="1" t="s">
        <v>524</v>
      </c>
      <c r="J24" s="2266">
        <v>34</v>
      </c>
      <c r="K24" s="2266"/>
      <c r="L24" s="2266"/>
    </row>
    <row r="25" spans="1:30" x14ac:dyDescent="0.35">
      <c r="E25" s="1" t="s">
        <v>526</v>
      </c>
      <c r="F25" s="2" t="s">
        <v>711</v>
      </c>
      <c r="H25" s="1" t="s">
        <v>526</v>
      </c>
      <c r="J25" s="2267">
        <v>890</v>
      </c>
      <c r="K25" s="2267"/>
      <c r="L25" s="2267"/>
      <c r="P25" s="161"/>
    </row>
    <row r="26" spans="1:30" x14ac:dyDescent="0.35">
      <c r="E26" s="1" t="s">
        <v>528</v>
      </c>
      <c r="F26" s="2" t="s">
        <v>712</v>
      </c>
      <c r="H26" s="1" t="s">
        <v>528</v>
      </c>
      <c r="J26" s="2267">
        <v>2560213</v>
      </c>
      <c r="K26" s="2267"/>
      <c r="L26" s="2267"/>
      <c r="O26" s="144"/>
      <c r="T26" s="162"/>
    </row>
    <row r="27" spans="1:30" ht="18.5" x14ac:dyDescent="0.45">
      <c r="A27" s="164" t="s">
        <v>530</v>
      </c>
      <c r="O27" s="144"/>
      <c r="P27" s="163"/>
    </row>
    <row r="28" spans="1:30" x14ac:dyDescent="0.35">
      <c r="O28" s="165"/>
      <c r="S28" s="144"/>
    </row>
    <row r="29" spans="1:30" s="500" customFormat="1" ht="32.15" customHeight="1" thickBot="1" x14ac:dyDescent="0.4">
      <c r="A29" s="2389" t="s">
        <v>531</v>
      </c>
      <c r="B29" s="2390"/>
      <c r="C29" s="2390"/>
      <c r="D29" s="2390"/>
      <c r="E29" s="2390"/>
      <c r="F29" s="2390"/>
      <c r="G29" s="2390"/>
      <c r="H29" s="2390"/>
      <c r="I29" s="2390"/>
      <c r="J29" s="2390"/>
      <c r="K29" s="2390"/>
      <c r="L29" s="2390"/>
      <c r="M29" s="2390"/>
      <c r="N29" s="2390"/>
      <c r="O29" s="2390"/>
      <c r="P29" s="2390"/>
      <c r="Q29" s="2390"/>
      <c r="R29" s="2390"/>
      <c r="S29" s="2391"/>
      <c r="T29" s="2447" t="s">
        <v>635</v>
      </c>
      <c r="U29" s="2448"/>
      <c r="V29" s="2448"/>
      <c r="W29" s="2448"/>
      <c r="X29" s="2448"/>
      <c r="Y29" s="2448"/>
      <c r="Z29" s="2448"/>
      <c r="AA29" s="2448"/>
      <c r="AB29" s="2448"/>
      <c r="AC29" s="2448"/>
      <c r="AD29" s="2449"/>
    </row>
    <row r="30" spans="1:30" ht="16" x14ac:dyDescent="0.4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170" t="s">
        <v>547</v>
      </c>
      <c r="U30" s="2403" t="s">
        <v>548</v>
      </c>
      <c r="V30" s="2404"/>
      <c r="W30" s="2404"/>
      <c r="X30" s="2404"/>
      <c r="Y30" s="2405"/>
      <c r="Z30" s="2395" t="s">
        <v>549</v>
      </c>
      <c r="AA30" s="2397"/>
      <c r="AB30" s="2395" t="s">
        <v>550</v>
      </c>
      <c r="AC30" s="2396"/>
      <c r="AD30" s="2397"/>
    </row>
    <row r="31" spans="1:30" ht="16.5" thickBot="1" x14ac:dyDescent="0.4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176" t="s">
        <v>559</v>
      </c>
      <c r="U31" s="2300"/>
      <c r="V31" s="2301"/>
      <c r="W31" s="2301"/>
      <c r="X31" s="2301"/>
      <c r="Y31" s="2302"/>
      <c r="Z31" s="2277"/>
      <c r="AA31" s="2279"/>
      <c r="AB31" s="2277"/>
      <c r="AC31" s="2278"/>
      <c r="AD31" s="2279"/>
    </row>
    <row r="32" spans="1:30" s="184" customFormat="1" ht="18.5" x14ac:dyDescent="0.45">
      <c r="A32" s="2341" t="s">
        <v>560</v>
      </c>
      <c r="B32" s="2342"/>
      <c r="C32" s="2342"/>
      <c r="D32" s="2342"/>
      <c r="E32" s="2342"/>
      <c r="F32" s="2342"/>
      <c r="G32" s="2342"/>
      <c r="H32" s="2342"/>
      <c r="I32" s="2342"/>
      <c r="J32" s="2342"/>
      <c r="K32" s="2342"/>
      <c r="L32" s="2342"/>
      <c r="M32" s="2342"/>
      <c r="N32" s="2342"/>
      <c r="O32" s="2342"/>
      <c r="P32" s="2342"/>
      <c r="Q32" s="2342"/>
      <c r="R32" s="2342"/>
      <c r="S32" s="2343"/>
      <c r="T32" s="606"/>
      <c r="U32" s="607" t="s">
        <v>561</v>
      </c>
      <c r="V32" s="608" t="s">
        <v>38</v>
      </c>
      <c r="W32" s="608" t="s">
        <v>562</v>
      </c>
      <c r="X32" s="608" t="s">
        <v>563</v>
      </c>
      <c r="Y32" s="609" t="s">
        <v>564</v>
      </c>
      <c r="Z32" s="610" t="s">
        <v>565</v>
      </c>
      <c r="AA32" s="609" t="s">
        <v>566</v>
      </c>
      <c r="AB32" s="610" t="s">
        <v>108</v>
      </c>
      <c r="AC32" s="608" t="s">
        <v>43</v>
      </c>
      <c r="AD32" s="609" t="s">
        <v>31</v>
      </c>
    </row>
    <row r="33" spans="1:30" x14ac:dyDescent="0.35">
      <c r="A33" s="199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18"/>
      <c r="T33" s="195"/>
      <c r="U33" s="196"/>
      <c r="Y33" s="198"/>
      <c r="Z33" s="326"/>
      <c r="AA33" s="198"/>
      <c r="AB33" s="326"/>
      <c r="AD33" s="198"/>
    </row>
    <row r="34" spans="1:30" x14ac:dyDescent="0.35">
      <c r="A34" s="202" t="s">
        <v>713</v>
      </c>
      <c r="B34" s="203" t="s">
        <v>109</v>
      </c>
      <c r="C34" s="203" t="s">
        <v>568</v>
      </c>
      <c r="D34" s="203" t="s">
        <v>48</v>
      </c>
      <c r="E34" s="203" t="s">
        <v>569</v>
      </c>
      <c r="F34" s="204" t="s">
        <v>602</v>
      </c>
      <c r="G34" s="203">
        <v>2</v>
      </c>
      <c r="H34" s="203" t="s">
        <v>51</v>
      </c>
      <c r="I34" s="2282">
        <v>2</v>
      </c>
      <c r="J34" s="2283"/>
      <c r="K34" s="2283"/>
      <c r="L34" s="2284"/>
      <c r="M34" s="209">
        <v>1</v>
      </c>
      <c r="N34" s="210">
        <v>4480</v>
      </c>
      <c r="O34" s="211">
        <v>0.25</v>
      </c>
      <c r="P34" s="212">
        <f>N34*(1-O34)</f>
        <v>3360</v>
      </c>
      <c r="Q34" s="212">
        <f t="shared" ref="Q34:Q39" si="0">P34*M34*G34</f>
        <v>6720</v>
      </c>
      <c r="R34" s="252" t="e">
        <f>(Q34+Q35+Q37+#REF!)/E11*1000</f>
        <v>#REF!</v>
      </c>
      <c r="S34" s="364">
        <f t="shared" ref="S34:S39" si="1">Q34/$Q$44</f>
        <v>8.5396228333248614E-2</v>
      </c>
      <c r="T34" s="214">
        <f t="shared" ref="T34:T36" si="2">Q34*2</f>
        <v>13440</v>
      </c>
      <c r="U34" s="196">
        <f t="shared" ref="U34:U39" si="3">T34</f>
        <v>13440</v>
      </c>
      <c r="V34" s="215"/>
      <c r="W34" s="215"/>
      <c r="X34" s="215"/>
      <c r="Y34" s="217"/>
      <c r="Z34" s="328"/>
      <c r="AA34" s="217">
        <f>T34</f>
        <v>13440</v>
      </c>
      <c r="AB34" s="328">
        <f>T34</f>
        <v>13440</v>
      </c>
      <c r="AD34" s="198"/>
    </row>
    <row r="35" spans="1:30" x14ac:dyDescent="0.35">
      <c r="A35" s="202" t="s">
        <v>713</v>
      </c>
      <c r="B35" s="203" t="s">
        <v>109</v>
      </c>
      <c r="C35" s="203" t="s">
        <v>568</v>
      </c>
      <c r="D35" s="203" t="s">
        <v>48</v>
      </c>
      <c r="E35" s="203" t="s">
        <v>569</v>
      </c>
      <c r="F35" s="204" t="s">
        <v>602</v>
      </c>
      <c r="G35" s="203">
        <v>1</v>
      </c>
      <c r="H35" s="203" t="s">
        <v>51</v>
      </c>
      <c r="I35" s="2282">
        <v>1</v>
      </c>
      <c r="J35" s="2283"/>
      <c r="K35" s="2283"/>
      <c r="L35" s="2284"/>
      <c r="M35" s="209">
        <v>1</v>
      </c>
      <c r="N35" s="212">
        <v>15000</v>
      </c>
      <c r="O35" s="219">
        <v>0.25</v>
      </c>
      <c r="P35" s="212">
        <f>N35*(1-O35)</f>
        <v>11250</v>
      </c>
      <c r="Q35" s="212">
        <f t="shared" si="0"/>
        <v>11250</v>
      </c>
      <c r="R35" s="252" t="e">
        <f>(Q35+Q36+#REF!+#REF!)/E12*1000</f>
        <v>#REF!</v>
      </c>
      <c r="S35" s="364">
        <f t="shared" si="1"/>
        <v>0.14296243582575102</v>
      </c>
      <c r="T35" s="214">
        <f t="shared" si="2"/>
        <v>22500</v>
      </c>
      <c r="U35" s="196">
        <f t="shared" si="3"/>
        <v>22500</v>
      </c>
      <c r="V35" s="215"/>
      <c r="Y35" s="198"/>
      <c r="Z35" s="328"/>
      <c r="AA35" s="217">
        <f>T35</f>
        <v>22500</v>
      </c>
      <c r="AB35" s="328">
        <f t="shared" ref="AB35:AB40" si="4">T35</f>
        <v>22500</v>
      </c>
      <c r="AD35" s="198"/>
    </row>
    <row r="36" spans="1:30" x14ac:dyDescent="0.35">
      <c r="A36" s="202" t="s">
        <v>713</v>
      </c>
      <c r="B36" s="203" t="s">
        <v>109</v>
      </c>
      <c r="C36" s="203" t="s">
        <v>568</v>
      </c>
      <c r="D36" s="203" t="s">
        <v>48</v>
      </c>
      <c r="E36" s="203" t="s">
        <v>569</v>
      </c>
      <c r="F36" s="204" t="s">
        <v>602</v>
      </c>
      <c r="G36" s="203">
        <v>1</v>
      </c>
      <c r="H36" s="203" t="s">
        <v>51</v>
      </c>
      <c r="I36" s="2282">
        <v>1</v>
      </c>
      <c r="J36" s="2283"/>
      <c r="K36" s="2283"/>
      <c r="L36" s="2284"/>
      <c r="M36" s="209">
        <v>1</v>
      </c>
      <c r="N36" s="212">
        <v>32960</v>
      </c>
      <c r="O36" s="219">
        <v>0.25</v>
      </c>
      <c r="P36" s="212">
        <f t="shared" ref="P36:P39" si="5">N36*(1-O36)</f>
        <v>24720</v>
      </c>
      <c r="Q36" s="212">
        <f t="shared" si="0"/>
        <v>24720</v>
      </c>
      <c r="R36" s="252"/>
      <c r="S36" s="364">
        <f t="shared" si="1"/>
        <v>0.31413612565445026</v>
      </c>
      <c r="T36" s="214">
        <f t="shared" si="2"/>
        <v>49440</v>
      </c>
      <c r="U36" s="196">
        <f t="shared" si="3"/>
        <v>49440</v>
      </c>
      <c r="V36" s="215"/>
      <c r="Y36" s="198"/>
      <c r="Z36" s="328"/>
      <c r="AA36" s="217">
        <f>T36</f>
        <v>49440</v>
      </c>
      <c r="AB36" s="328">
        <f t="shared" si="4"/>
        <v>49440</v>
      </c>
      <c r="AD36" s="198"/>
    </row>
    <row r="37" spans="1:30" x14ac:dyDescent="0.35">
      <c r="A37" s="202" t="s">
        <v>713</v>
      </c>
      <c r="B37" s="203" t="s">
        <v>109</v>
      </c>
      <c r="C37" s="203" t="s">
        <v>568</v>
      </c>
      <c r="D37" s="203" t="s">
        <v>54</v>
      </c>
      <c r="E37" s="203" t="s">
        <v>571</v>
      </c>
      <c r="F37" s="204" t="s">
        <v>706</v>
      </c>
      <c r="G37" s="203">
        <v>10</v>
      </c>
      <c r="H37" s="203" t="s">
        <v>51</v>
      </c>
      <c r="I37" s="2291">
        <v>10</v>
      </c>
      <c r="J37" s="2292"/>
      <c r="K37" s="225"/>
      <c r="L37" s="226"/>
      <c r="M37" s="209">
        <v>1</v>
      </c>
      <c r="N37" s="212">
        <v>1560</v>
      </c>
      <c r="O37" s="219">
        <v>0.25</v>
      </c>
      <c r="P37" s="212">
        <f t="shared" si="5"/>
        <v>1170</v>
      </c>
      <c r="Q37" s="212">
        <f t="shared" si="0"/>
        <v>11700</v>
      </c>
      <c r="R37" s="252" t="e">
        <f>(Q37+#REF!)/E12*1000</f>
        <v>#REF!</v>
      </c>
      <c r="S37" s="366">
        <f t="shared" si="1"/>
        <v>0.14868093325878107</v>
      </c>
      <c r="T37" s="214">
        <f>Q37*2</f>
        <v>23400</v>
      </c>
      <c r="U37" s="196">
        <f t="shared" si="3"/>
        <v>23400</v>
      </c>
      <c r="W37" s="215"/>
      <c r="Y37" s="198"/>
      <c r="Z37" s="329">
        <f>T37</f>
        <v>23400</v>
      </c>
      <c r="AA37" s="217"/>
      <c r="AB37" s="328">
        <f t="shared" si="4"/>
        <v>23400</v>
      </c>
      <c r="AD37" s="198"/>
    </row>
    <row r="38" spans="1:30" x14ac:dyDescent="0.35">
      <c r="A38" s="202" t="s">
        <v>713</v>
      </c>
      <c r="B38" s="203" t="s">
        <v>109</v>
      </c>
      <c r="C38" s="203" t="s">
        <v>568</v>
      </c>
      <c r="D38" s="203" t="s">
        <v>53</v>
      </c>
      <c r="E38" s="203" t="s">
        <v>571</v>
      </c>
      <c r="F38" s="204" t="s">
        <v>574</v>
      </c>
      <c r="G38" s="203">
        <v>2</v>
      </c>
      <c r="H38" s="203" t="s">
        <v>51</v>
      </c>
      <c r="I38" s="2306">
        <v>2</v>
      </c>
      <c r="J38" s="2307"/>
      <c r="K38" s="2307"/>
      <c r="L38" s="2308"/>
      <c r="M38" s="209">
        <v>1</v>
      </c>
      <c r="N38" s="212">
        <v>4068</v>
      </c>
      <c r="O38" s="219">
        <v>0.25</v>
      </c>
      <c r="P38" s="212">
        <f t="shared" si="5"/>
        <v>3051</v>
      </c>
      <c r="Q38" s="212">
        <f t="shared" si="0"/>
        <v>6102</v>
      </c>
      <c r="R38" s="252" t="e">
        <f>(Q38+#REF!+#REF!)/E12*1000</f>
        <v>#REF!</v>
      </c>
      <c r="S38" s="366">
        <f t="shared" si="1"/>
        <v>7.7542825191887363E-2</v>
      </c>
      <c r="T38" s="214">
        <f t="shared" ref="T38" si="6">Q38*2</f>
        <v>12204</v>
      </c>
      <c r="U38" s="196">
        <f t="shared" si="3"/>
        <v>12204</v>
      </c>
      <c r="Y38" s="198"/>
      <c r="Z38" s="328">
        <f>T38</f>
        <v>12204</v>
      </c>
      <c r="AA38" s="217"/>
      <c r="AB38" s="328">
        <f t="shared" si="4"/>
        <v>12204</v>
      </c>
      <c r="AD38" s="198"/>
    </row>
    <row r="39" spans="1:30" x14ac:dyDescent="0.35">
      <c r="A39" s="202" t="s">
        <v>713</v>
      </c>
      <c r="B39" s="203" t="s">
        <v>109</v>
      </c>
      <c r="C39" s="203" t="s">
        <v>568</v>
      </c>
      <c r="D39" s="203" t="s">
        <v>54</v>
      </c>
      <c r="E39" s="203" t="s">
        <v>571</v>
      </c>
      <c r="F39" s="204" t="s">
        <v>706</v>
      </c>
      <c r="G39" s="203">
        <v>10</v>
      </c>
      <c r="H39" s="203" t="s">
        <v>51</v>
      </c>
      <c r="I39" s="521"/>
      <c r="J39" s="1"/>
      <c r="K39" s="2292">
        <v>10</v>
      </c>
      <c r="L39" s="2293"/>
      <c r="M39" s="209">
        <v>1</v>
      </c>
      <c r="N39" s="212">
        <v>1560</v>
      </c>
      <c r="O39" s="219">
        <v>0.25</v>
      </c>
      <c r="P39" s="212">
        <f t="shared" si="5"/>
        <v>1170</v>
      </c>
      <c r="Q39" s="212">
        <f t="shared" si="0"/>
        <v>11700</v>
      </c>
      <c r="R39" s="252" t="e">
        <f>(Q39+#REF!)/E14*1000</f>
        <v>#REF!</v>
      </c>
      <c r="S39" s="366">
        <f t="shared" si="1"/>
        <v>0.14868093325878107</v>
      </c>
      <c r="T39" s="214">
        <f>Q39*2</f>
        <v>23400</v>
      </c>
      <c r="U39" s="196">
        <f t="shared" si="3"/>
        <v>23400</v>
      </c>
      <c r="W39" s="215"/>
      <c r="Y39" s="198"/>
      <c r="Z39" s="329">
        <f>T39</f>
        <v>23400</v>
      </c>
      <c r="AA39" s="217"/>
      <c r="AB39" s="328">
        <f t="shared" si="4"/>
        <v>23400</v>
      </c>
      <c r="AD39" s="198"/>
    </row>
    <row r="40" spans="1:30" x14ac:dyDescent="0.35">
      <c r="A40" s="202"/>
      <c r="B40" s="203"/>
      <c r="C40" s="203"/>
      <c r="D40" s="203"/>
      <c r="E40" s="203"/>
      <c r="F40" s="204"/>
      <c r="G40" s="203"/>
      <c r="H40" s="203"/>
      <c r="I40" s="521"/>
      <c r="J40" s="1"/>
      <c r="K40" s="1"/>
      <c r="L40" s="209"/>
      <c r="M40" s="209"/>
      <c r="N40" s="520"/>
      <c r="O40" s="211"/>
      <c r="P40" s="523"/>
      <c r="Q40" s="520"/>
      <c r="R40" s="9"/>
      <c r="S40" s="524"/>
      <c r="T40" s="525"/>
      <c r="U40" s="612"/>
      <c r="Y40" s="198"/>
      <c r="Z40" s="328"/>
      <c r="AA40" s="217"/>
      <c r="AB40" s="328">
        <f t="shared" si="4"/>
        <v>0</v>
      </c>
      <c r="AD40" s="198"/>
    </row>
    <row r="41" spans="1:30" x14ac:dyDescent="0.35">
      <c r="A41" s="235" t="s">
        <v>713</v>
      </c>
      <c r="B41" s="236" t="s">
        <v>579</v>
      </c>
      <c r="C41" s="236"/>
      <c r="D41" s="236"/>
      <c r="E41" s="236"/>
      <c r="F41" s="237"/>
      <c r="G41" s="236"/>
      <c r="H41" s="236"/>
      <c r="I41" s="2303"/>
      <c r="J41" s="2304"/>
      <c r="K41" s="2304"/>
      <c r="L41" s="2304"/>
      <c r="M41" s="236"/>
      <c r="N41" s="240"/>
      <c r="O41" s="241"/>
      <c r="P41" s="232"/>
      <c r="Q41" s="212"/>
      <c r="R41" s="334"/>
      <c r="S41" s="369"/>
      <c r="T41" s="214">
        <f t="shared" ref="T41:T42" si="7">Q41*2</f>
        <v>0</v>
      </c>
      <c r="U41" s="196"/>
      <c r="X41" s="215">
        <f>T41</f>
        <v>0</v>
      </c>
      <c r="Y41" s="198"/>
      <c r="Z41" s="326"/>
      <c r="AA41" s="217"/>
      <c r="AB41" s="326"/>
      <c r="AD41" s="198"/>
    </row>
    <row r="42" spans="1:30" x14ac:dyDescent="0.35">
      <c r="A42" s="411" t="s">
        <v>713</v>
      </c>
      <c r="B42" s="154" t="s">
        <v>580</v>
      </c>
      <c r="C42" s="154"/>
      <c r="D42" s="154" t="s">
        <v>581</v>
      </c>
      <c r="E42" s="154"/>
      <c r="F42" s="526"/>
      <c r="G42" s="154"/>
      <c r="H42" s="154"/>
      <c r="I42" s="300"/>
      <c r="J42" s="300"/>
      <c r="K42" s="300"/>
      <c r="L42" s="300"/>
      <c r="M42" s="154"/>
      <c r="N42" s="303"/>
      <c r="O42" s="155"/>
      <c r="P42" s="336"/>
      <c r="Q42" s="303">
        <v>6500</v>
      </c>
      <c r="R42" s="527"/>
      <c r="S42" s="413">
        <f>Q42/Q44</f>
        <v>8.2600518477100593E-2</v>
      </c>
      <c r="T42" s="214">
        <f t="shared" si="7"/>
        <v>13000</v>
      </c>
      <c r="U42" s="196"/>
      <c r="Y42" s="217">
        <f>T42</f>
        <v>13000</v>
      </c>
      <c r="Z42" s="326"/>
      <c r="AA42" s="198"/>
      <c r="AB42" s="326"/>
      <c r="AD42" s="198"/>
    </row>
    <row r="43" spans="1:30" ht="15" thickBot="1" x14ac:dyDescent="0.4">
      <c r="A43" s="326"/>
      <c r="I43" s="161">
        <f>I44/M44</f>
        <v>0.61538461538461542</v>
      </c>
      <c r="J43" s="161"/>
      <c r="K43" s="161">
        <f>K44/M44</f>
        <v>0.38461538461538464</v>
      </c>
      <c r="N43" s="5"/>
      <c r="O43" s="6"/>
      <c r="P43" s="5"/>
      <c r="Q43" s="5"/>
      <c r="R43" s="5"/>
      <c r="S43" s="368"/>
      <c r="T43" s="195"/>
      <c r="U43" s="196"/>
      <c r="Y43" s="198"/>
      <c r="Z43" s="326"/>
      <c r="AA43" s="198"/>
      <c r="AB43" s="326"/>
      <c r="AD43" s="198"/>
    </row>
    <row r="44" spans="1:30" x14ac:dyDescent="0.35">
      <c r="A44" s="258" t="s">
        <v>582</v>
      </c>
      <c r="B44" s="259"/>
      <c r="C44" s="259"/>
      <c r="D44" s="259"/>
      <c r="E44" s="259"/>
      <c r="F44" s="260"/>
      <c r="G44" s="259"/>
      <c r="H44" s="259"/>
      <c r="I44" s="259">
        <f>I38+I37+I36+I35+I34</f>
        <v>16</v>
      </c>
      <c r="J44" s="259"/>
      <c r="K44" s="259">
        <f>K39</f>
        <v>10</v>
      </c>
      <c r="L44" s="259"/>
      <c r="M44" s="259">
        <f>SUM(I44:L44)</f>
        <v>26</v>
      </c>
      <c r="N44" s="261"/>
      <c r="O44" s="262"/>
      <c r="P44" s="261"/>
      <c r="Q44" s="528">
        <f>SUM(Q34:Q43)</f>
        <v>78692</v>
      </c>
      <c r="R44" s="528"/>
      <c r="S44" s="264">
        <f>SUM(S34:S42)</f>
        <v>1</v>
      </c>
      <c r="T44" s="338">
        <f>SUM(T34:T43)</f>
        <v>157384</v>
      </c>
      <c r="U44" s="339">
        <f t="shared" ref="U44:AA44" si="8">SUM(U34:U42)</f>
        <v>144384</v>
      </c>
      <c r="V44" s="340">
        <f t="shared" si="8"/>
        <v>0</v>
      </c>
      <c r="W44" s="340">
        <f t="shared" si="8"/>
        <v>0</v>
      </c>
      <c r="X44" s="340">
        <f t="shared" si="8"/>
        <v>0</v>
      </c>
      <c r="Y44" s="341">
        <f t="shared" si="8"/>
        <v>13000</v>
      </c>
      <c r="Z44" s="342">
        <f t="shared" si="8"/>
        <v>59004</v>
      </c>
      <c r="AA44" s="341">
        <f t="shared" si="8"/>
        <v>85380</v>
      </c>
      <c r="AB44" s="658">
        <f>SUM(AB34:AB43)</f>
        <v>144384</v>
      </c>
      <c r="AC44" s="682"/>
      <c r="AD44" s="678"/>
    </row>
    <row r="45" spans="1:30" ht="15" thickBot="1" x14ac:dyDescent="0.4">
      <c r="A45" s="274" t="s">
        <v>583</v>
      </c>
      <c r="B45" s="275"/>
      <c r="C45" s="275"/>
      <c r="D45" s="275"/>
      <c r="E45" s="275"/>
      <c r="F45" s="276"/>
      <c r="G45" s="275"/>
      <c r="H45" s="275"/>
      <c r="I45" s="275">
        <f>I38+I37+I36+I35+I34</f>
        <v>16</v>
      </c>
      <c r="J45" s="275">
        <f>I38+I37+I36+I35+I34</f>
        <v>16</v>
      </c>
      <c r="K45" s="275">
        <f>I38+I36+I35+I34+K39</f>
        <v>16</v>
      </c>
      <c r="L45" s="275">
        <f>I38+I36+I35+I34+K39</f>
        <v>16</v>
      </c>
      <c r="M45" s="275">
        <f>SUM(I45:L45)</f>
        <v>64</v>
      </c>
      <c r="N45" s="277"/>
      <c r="O45" s="278"/>
      <c r="P45" s="277"/>
      <c r="Q45" s="277"/>
      <c r="R45" s="277"/>
      <c r="S45" s="279"/>
      <c r="T45" s="280"/>
      <c r="U45" s="281">
        <f>U44/T44</f>
        <v>0.91739948152289941</v>
      </c>
      <c r="V45" s="282">
        <f>V44/T44</f>
        <v>0</v>
      </c>
      <c r="W45" s="282">
        <f>W44/T44</f>
        <v>0</v>
      </c>
      <c r="X45" s="282">
        <f>X44/T44</f>
        <v>0</v>
      </c>
      <c r="Y45" s="343">
        <f>Y44/T44</f>
        <v>8.2600518477100593E-2</v>
      </c>
      <c r="Z45" s="344">
        <f>Z44/T44</f>
        <v>0.37490469170944951</v>
      </c>
      <c r="AA45" s="343">
        <f>AA44/T44</f>
        <v>0.5424947898134499</v>
      </c>
      <c r="AB45" s="620"/>
      <c r="AC45" s="534"/>
      <c r="AD45" s="288"/>
    </row>
    <row r="46" spans="1:30" ht="15" thickBot="1" x14ac:dyDescent="0.4">
      <c r="A46" s="289" t="s">
        <v>584</v>
      </c>
      <c r="B46" s="239"/>
      <c r="C46" s="239"/>
      <c r="D46" s="239"/>
      <c r="E46" s="239"/>
      <c r="F46" s="290"/>
      <c r="G46" s="239"/>
      <c r="H46" s="239"/>
      <c r="I46" s="2242">
        <v>0.25</v>
      </c>
      <c r="J46" s="291"/>
      <c r="K46" s="291"/>
      <c r="L46" s="291"/>
      <c r="M46" s="239"/>
      <c r="N46" s="292"/>
      <c r="O46" s="242"/>
      <c r="P46" s="292"/>
      <c r="Q46" s="240">
        <f>U44/2</f>
        <v>72192</v>
      </c>
      <c r="R46" s="334"/>
      <c r="S46" s="293">
        <f>Q46/Q51</f>
        <v>0.91739948152289941</v>
      </c>
      <c r="Y46" s="294"/>
      <c r="Z46" s="403">
        <f>I37+I38+K39</f>
        <v>22</v>
      </c>
      <c r="AA46" s="404">
        <f>I34+I35+I36</f>
        <v>4</v>
      </c>
    </row>
    <row r="47" spans="1:30" ht="15" thickBot="1" x14ac:dyDescent="0.4">
      <c r="A47" s="297" t="s">
        <v>38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01"/>
      <c r="Q47" s="303">
        <f>V44/2</f>
        <v>0</v>
      </c>
      <c r="R47" s="336"/>
      <c r="S47" s="302">
        <f>Q47/Q51</f>
        <v>0</v>
      </c>
      <c r="T47" s="621">
        <f>Q44/M44</f>
        <v>3026.6153846153848</v>
      </c>
      <c r="U47" s="536" t="s">
        <v>586</v>
      </c>
      <c r="Z47" s="241">
        <f>Z46/M44</f>
        <v>0.84615384615384615</v>
      </c>
      <c r="AA47" s="293">
        <f>AA46/M44</f>
        <v>0.15384615384615385</v>
      </c>
    </row>
    <row r="48" spans="1:30" ht="15" thickBot="1" x14ac:dyDescent="0.4">
      <c r="A48" s="297" t="s">
        <v>587</v>
      </c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01"/>
      <c r="Q48" s="303">
        <f>W44/2</f>
        <v>0</v>
      </c>
      <c r="R48" s="336"/>
      <c r="S48" s="308">
        <f>Q48/Q51</f>
        <v>0</v>
      </c>
      <c r="V48" s="309"/>
      <c r="X48" s="145"/>
      <c r="Z48" s="2305" t="s">
        <v>588</v>
      </c>
      <c r="AA48" s="2305"/>
    </row>
    <row r="49" spans="1:30" x14ac:dyDescent="0.35">
      <c r="A49" s="297" t="s">
        <v>580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Y44/2</f>
        <v>6500</v>
      </c>
      <c r="R49" s="336"/>
      <c r="S49" s="308">
        <f>Q49/Q51</f>
        <v>8.2600518477100593E-2</v>
      </c>
      <c r="V49" s="309"/>
    </row>
    <row r="50" spans="1:30" x14ac:dyDescent="0.35">
      <c r="A50" s="297" t="s">
        <v>579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X44/2</f>
        <v>0</v>
      </c>
      <c r="R50" s="336"/>
      <c r="S50" s="308">
        <f>Q50/Q51</f>
        <v>0</v>
      </c>
    </row>
    <row r="51" spans="1:30" x14ac:dyDescent="0.35">
      <c r="A51" s="297"/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10">
        <f>SUM(Q46:Q50)</f>
        <v>78692</v>
      </c>
      <c r="R51" s="537"/>
      <c r="S51" s="308">
        <f>SUM(S46:S50)</f>
        <v>1</v>
      </c>
    </row>
    <row r="53" spans="1:30" ht="18.5" x14ac:dyDescent="0.45">
      <c r="A53" s="164" t="s">
        <v>589</v>
      </c>
      <c r="S53" s="144"/>
    </row>
    <row r="54" spans="1:30" x14ac:dyDescent="0.35">
      <c r="S54" s="144"/>
    </row>
    <row r="55" spans="1:30" ht="29.5" customHeight="1" thickBot="1" x14ac:dyDescent="0.4">
      <c r="A55" s="2389" t="s">
        <v>531</v>
      </c>
      <c r="B55" s="2390"/>
      <c r="C55" s="2390"/>
      <c r="D55" s="2390"/>
      <c r="E55" s="2390"/>
      <c r="F55" s="2390"/>
      <c r="G55" s="2390"/>
      <c r="H55" s="2390"/>
      <c r="I55" s="2390"/>
      <c r="J55" s="2390"/>
      <c r="K55" s="2390"/>
      <c r="L55" s="2390"/>
      <c r="M55" s="2390"/>
      <c r="N55" s="2390"/>
      <c r="O55" s="2390"/>
      <c r="P55" s="2390"/>
      <c r="Q55" s="2390"/>
      <c r="R55" s="2390"/>
      <c r="S55" s="2391"/>
      <c r="T55" s="2447" t="s">
        <v>635</v>
      </c>
      <c r="U55" s="2448"/>
      <c r="V55" s="2448"/>
      <c r="W55" s="2448"/>
      <c r="X55" s="2448"/>
      <c r="Y55" s="2448"/>
      <c r="Z55" s="2448"/>
      <c r="AA55" s="2448"/>
      <c r="AB55" s="2448"/>
      <c r="AC55" s="2448"/>
      <c r="AD55" s="2449"/>
    </row>
    <row r="56" spans="1:30" ht="16" x14ac:dyDescent="0.4">
      <c r="A56" s="2327" t="s">
        <v>533</v>
      </c>
      <c r="B56" s="2329" t="s">
        <v>534</v>
      </c>
      <c r="C56" s="2329" t="s">
        <v>535</v>
      </c>
      <c r="D56" s="2329" t="s">
        <v>536</v>
      </c>
      <c r="E56" s="2329" t="s">
        <v>537</v>
      </c>
      <c r="F56" s="2331" t="s">
        <v>538</v>
      </c>
      <c r="G56" s="2329" t="s">
        <v>539</v>
      </c>
      <c r="H56" s="2329" t="s">
        <v>540</v>
      </c>
      <c r="I56" s="2309" t="s">
        <v>541</v>
      </c>
      <c r="J56" s="2309"/>
      <c r="K56" s="2309"/>
      <c r="L56" s="2309"/>
      <c r="M56" s="311" t="s">
        <v>542</v>
      </c>
      <c r="N56" s="312" t="s">
        <v>543</v>
      </c>
      <c r="O56" s="313" t="s">
        <v>544</v>
      </c>
      <c r="P56" s="312" t="s">
        <v>543</v>
      </c>
      <c r="Q56" s="312" t="s">
        <v>545</v>
      </c>
      <c r="R56" s="538" t="s">
        <v>636</v>
      </c>
      <c r="S56" s="2310" t="s">
        <v>546</v>
      </c>
      <c r="T56" s="170" t="s">
        <v>547</v>
      </c>
      <c r="U56" s="2403" t="s">
        <v>548</v>
      </c>
      <c r="V56" s="2404"/>
      <c r="W56" s="2404"/>
      <c r="X56" s="2404"/>
      <c r="Y56" s="2405"/>
      <c r="Z56" s="2395" t="s">
        <v>549</v>
      </c>
      <c r="AA56" s="2397"/>
      <c r="AB56" s="2395" t="s">
        <v>550</v>
      </c>
      <c r="AC56" s="2396"/>
      <c r="AD56" s="2397"/>
    </row>
    <row r="57" spans="1:30" ht="16.5" thickBot="1" x14ac:dyDescent="0.45">
      <c r="A57" s="2328"/>
      <c r="B57" s="2330"/>
      <c r="C57" s="2330"/>
      <c r="D57" s="2330"/>
      <c r="E57" s="2330"/>
      <c r="F57" s="2332"/>
      <c r="G57" s="2330"/>
      <c r="H57" s="2330"/>
      <c r="I57" s="315" t="s">
        <v>551</v>
      </c>
      <c r="J57" s="315" t="s">
        <v>552</v>
      </c>
      <c r="K57" s="315" t="s">
        <v>553</v>
      </c>
      <c r="L57" s="315" t="s">
        <v>554</v>
      </c>
      <c r="M57" s="316" t="s">
        <v>555</v>
      </c>
      <c r="N57" s="317" t="s">
        <v>556</v>
      </c>
      <c r="O57" s="318" t="s">
        <v>557</v>
      </c>
      <c r="P57" s="317" t="s">
        <v>558</v>
      </c>
      <c r="Q57" s="317" t="s">
        <v>558</v>
      </c>
      <c r="R57" s="605"/>
      <c r="S57" s="2311"/>
      <c r="T57" s="176" t="s">
        <v>559</v>
      </c>
      <c r="U57" s="2300"/>
      <c r="V57" s="2301"/>
      <c r="W57" s="2301"/>
      <c r="X57" s="2301"/>
      <c r="Y57" s="2302"/>
      <c r="Z57" s="2277"/>
      <c r="AA57" s="2279"/>
      <c r="AB57" s="2277"/>
      <c r="AC57" s="2278"/>
      <c r="AD57" s="2279"/>
    </row>
    <row r="58" spans="1:30" s="184" customFormat="1" ht="18.5" x14ac:dyDescent="0.45">
      <c r="A58" s="2341" t="s">
        <v>560</v>
      </c>
      <c r="B58" s="2342"/>
      <c r="C58" s="2342"/>
      <c r="D58" s="2342"/>
      <c r="E58" s="2342"/>
      <c r="F58" s="2342"/>
      <c r="G58" s="2342"/>
      <c r="H58" s="2342"/>
      <c r="I58" s="2342"/>
      <c r="J58" s="2342"/>
      <c r="K58" s="2342"/>
      <c r="L58" s="2342"/>
      <c r="M58" s="2342"/>
      <c r="N58" s="2342"/>
      <c r="O58" s="2342"/>
      <c r="P58" s="2342"/>
      <c r="Q58" s="2342"/>
      <c r="R58" s="2342"/>
      <c r="S58" s="2342"/>
      <c r="T58" s="606"/>
      <c r="U58" s="607" t="s">
        <v>561</v>
      </c>
      <c r="V58" s="608" t="s">
        <v>38</v>
      </c>
      <c r="W58" s="608" t="s">
        <v>562</v>
      </c>
      <c r="X58" s="608" t="s">
        <v>563</v>
      </c>
      <c r="Y58" s="609" t="s">
        <v>564</v>
      </c>
      <c r="Z58" s="610" t="s">
        <v>565</v>
      </c>
      <c r="AA58" s="609" t="s">
        <v>566</v>
      </c>
      <c r="AB58" s="610" t="s">
        <v>108</v>
      </c>
      <c r="AC58" s="608" t="s">
        <v>43</v>
      </c>
      <c r="AD58" s="609" t="s">
        <v>31</v>
      </c>
    </row>
    <row r="59" spans="1:30" x14ac:dyDescent="0.35">
      <c r="A59" s="200"/>
      <c r="B59" s="509"/>
      <c r="C59" s="509"/>
      <c r="D59" s="509"/>
      <c r="E59" s="509"/>
      <c r="F59" s="510"/>
      <c r="G59" s="509"/>
      <c r="H59" s="509"/>
      <c r="I59" s="512"/>
      <c r="J59" s="512"/>
      <c r="K59" s="512"/>
      <c r="L59" s="512"/>
      <c r="M59" s="509"/>
      <c r="N59" s="515"/>
      <c r="O59" s="516"/>
      <c r="P59" s="515"/>
      <c r="Q59" s="515"/>
      <c r="R59" s="517"/>
      <c r="S59" s="548"/>
      <c r="T59" s="195"/>
      <c r="U59" s="196"/>
      <c r="Y59" s="198"/>
      <c r="Z59" s="326"/>
      <c r="AA59" s="198"/>
      <c r="AB59" s="326"/>
      <c r="AD59" s="198"/>
    </row>
    <row r="60" spans="1:30" x14ac:dyDescent="0.35">
      <c r="A60" s="203" t="s">
        <v>713</v>
      </c>
      <c r="B60" s="203" t="s">
        <v>109</v>
      </c>
      <c r="C60" s="203" t="s">
        <v>568</v>
      </c>
      <c r="D60" s="203" t="s">
        <v>48</v>
      </c>
      <c r="E60" s="203" t="s">
        <v>569</v>
      </c>
      <c r="F60" s="204" t="s">
        <v>602</v>
      </c>
      <c r="G60" s="203">
        <v>1</v>
      </c>
      <c r="H60" s="203" t="s">
        <v>51</v>
      </c>
      <c r="I60" s="2282">
        <v>1</v>
      </c>
      <c r="J60" s="2283"/>
      <c r="K60" s="2283"/>
      <c r="L60" s="2284"/>
      <c r="M60" s="209">
        <v>1</v>
      </c>
      <c r="N60" s="210">
        <v>4480</v>
      </c>
      <c r="O60" s="211">
        <v>0.25</v>
      </c>
      <c r="P60" s="212">
        <f>N60*(1-O60)</f>
        <v>3360</v>
      </c>
      <c r="Q60" s="212">
        <f t="shared" ref="Q60:Q65" si="9">P60*M60*G60</f>
        <v>3360</v>
      </c>
      <c r="R60" s="252" t="e">
        <f>(Q60+Q61+Q62+#REF!)/E36*1000</f>
        <v>#REF!</v>
      </c>
      <c r="S60" s="213">
        <f>Q60/$Q$73</f>
        <v>4.3897468056753153E-2</v>
      </c>
      <c r="T60" s="214">
        <f>Q60</f>
        <v>3360</v>
      </c>
      <c r="U60" s="196">
        <f t="shared" ref="U60:U66" si="10">T60</f>
        <v>3360</v>
      </c>
      <c r="V60" s="215"/>
      <c r="W60" s="215"/>
      <c r="X60" s="215"/>
      <c r="Y60" s="217"/>
      <c r="Z60" s="328"/>
      <c r="AA60" s="217">
        <f>T60</f>
        <v>3360</v>
      </c>
      <c r="AB60" s="328">
        <f t="shared" ref="AB60:AB65" si="11">T60</f>
        <v>3360</v>
      </c>
      <c r="AD60" s="198"/>
    </row>
    <row r="61" spans="1:30" x14ac:dyDescent="0.35">
      <c r="A61" s="203" t="s">
        <v>713</v>
      </c>
      <c r="B61" s="203" t="s">
        <v>109</v>
      </c>
      <c r="C61" s="203" t="s">
        <v>568</v>
      </c>
      <c r="D61" s="203" t="s">
        <v>48</v>
      </c>
      <c r="E61" s="203" t="s">
        <v>569</v>
      </c>
      <c r="F61" s="204" t="s">
        <v>602</v>
      </c>
      <c r="G61" s="203">
        <v>1</v>
      </c>
      <c r="H61" s="203" t="s">
        <v>51</v>
      </c>
      <c r="I61" s="2282">
        <v>1</v>
      </c>
      <c r="J61" s="2283"/>
      <c r="K61" s="2283"/>
      <c r="L61" s="2284"/>
      <c r="M61" s="209">
        <v>1</v>
      </c>
      <c r="N61" s="212">
        <v>15000</v>
      </c>
      <c r="O61" s="219">
        <v>0.25</v>
      </c>
      <c r="P61" s="212">
        <f>N61*(1-O61)</f>
        <v>11250</v>
      </c>
      <c r="Q61" s="212">
        <f t="shared" si="9"/>
        <v>11250</v>
      </c>
      <c r="R61" s="252" t="e">
        <f>(Q61+#REF!+#REF!+#REF!)/E37*1000</f>
        <v>#REF!</v>
      </c>
      <c r="S61" s="213">
        <f>Q61/$Q$73</f>
        <v>0.14697812965430743</v>
      </c>
      <c r="T61" s="214">
        <f t="shared" ref="T61:T67" si="12">Q61</f>
        <v>11250</v>
      </c>
      <c r="U61" s="196">
        <f t="shared" si="10"/>
        <v>11250</v>
      </c>
      <c r="V61" s="215"/>
      <c r="Y61" s="198"/>
      <c r="Z61" s="328"/>
      <c r="AA61" s="217">
        <f>T61</f>
        <v>11250</v>
      </c>
      <c r="AB61" s="328">
        <f t="shared" si="11"/>
        <v>11250</v>
      </c>
      <c r="AD61" s="198"/>
    </row>
    <row r="62" spans="1:30" x14ac:dyDescent="0.35">
      <c r="A62" s="203" t="s">
        <v>713</v>
      </c>
      <c r="B62" s="203" t="s">
        <v>109</v>
      </c>
      <c r="C62" s="203" t="s">
        <v>568</v>
      </c>
      <c r="D62" s="203" t="s">
        <v>54</v>
      </c>
      <c r="E62" s="203" t="s">
        <v>571</v>
      </c>
      <c r="F62" s="204" t="s">
        <v>706</v>
      </c>
      <c r="G62" s="203">
        <v>13</v>
      </c>
      <c r="H62" s="203" t="s">
        <v>51</v>
      </c>
      <c r="I62" s="2291">
        <v>13</v>
      </c>
      <c r="J62" s="2292"/>
      <c r="K62" s="225"/>
      <c r="L62" s="226"/>
      <c r="M62" s="209">
        <v>1</v>
      </c>
      <c r="N62" s="212">
        <v>1560</v>
      </c>
      <c r="O62" s="219">
        <v>0.25</v>
      </c>
      <c r="P62" s="212">
        <f t="shared" ref="P62:P65" si="13">N62*(1-O62)</f>
        <v>1170</v>
      </c>
      <c r="Q62" s="212">
        <f t="shared" si="9"/>
        <v>15210</v>
      </c>
      <c r="R62" s="252" t="e">
        <f>(Q62+#REF!)/E37*1000</f>
        <v>#REF!</v>
      </c>
      <c r="S62" s="224">
        <f>Q62/$Q$73</f>
        <v>0.19871443129262364</v>
      </c>
      <c r="T62" s="214">
        <f t="shared" si="12"/>
        <v>15210</v>
      </c>
      <c r="U62" s="196">
        <f t="shared" si="10"/>
        <v>15210</v>
      </c>
      <c r="W62" s="215"/>
      <c r="Y62" s="198"/>
      <c r="Z62" s="329">
        <f>T62</f>
        <v>15210</v>
      </c>
      <c r="AA62" s="217"/>
      <c r="AB62" s="328">
        <f t="shared" si="11"/>
        <v>15210</v>
      </c>
      <c r="AD62" s="198"/>
    </row>
    <row r="63" spans="1:30" x14ac:dyDescent="0.35">
      <c r="A63" s="203" t="s">
        <v>713</v>
      </c>
      <c r="B63" s="203" t="s">
        <v>109</v>
      </c>
      <c r="C63" s="203" t="s">
        <v>568</v>
      </c>
      <c r="D63" s="203" t="s">
        <v>53</v>
      </c>
      <c r="E63" s="203" t="s">
        <v>571</v>
      </c>
      <c r="F63" s="204" t="s">
        <v>574</v>
      </c>
      <c r="G63" s="203">
        <v>2</v>
      </c>
      <c r="H63" s="203" t="s">
        <v>51</v>
      </c>
      <c r="I63" s="2306">
        <v>2</v>
      </c>
      <c r="J63" s="2307"/>
      <c r="K63" s="2307"/>
      <c r="L63" s="2308"/>
      <c r="M63" s="209">
        <v>1</v>
      </c>
      <c r="N63" s="212">
        <v>4068</v>
      </c>
      <c r="O63" s="219">
        <v>0.25</v>
      </c>
      <c r="P63" s="212">
        <f t="shared" si="13"/>
        <v>3051</v>
      </c>
      <c r="Q63" s="212">
        <f t="shared" si="9"/>
        <v>6102</v>
      </c>
      <c r="R63" s="252" t="e">
        <f>(Q63+#REF!+#REF!)/E37*1000</f>
        <v>#REF!</v>
      </c>
      <c r="S63" s="224">
        <f t="shared" ref="S63:S65" si="14">Q63/$Q$73</f>
        <v>7.9720937524496355E-2</v>
      </c>
      <c r="T63" s="214">
        <f t="shared" si="12"/>
        <v>6102</v>
      </c>
      <c r="U63" s="196">
        <f t="shared" si="10"/>
        <v>6102</v>
      </c>
      <c r="Y63" s="198"/>
      <c r="Z63" s="328">
        <f>T63</f>
        <v>6102</v>
      </c>
      <c r="AA63" s="217"/>
      <c r="AB63" s="328">
        <f t="shared" si="11"/>
        <v>6102</v>
      </c>
      <c r="AD63" s="198"/>
    </row>
    <row r="64" spans="1:30" x14ac:dyDescent="0.35">
      <c r="A64" s="203" t="s">
        <v>713</v>
      </c>
      <c r="B64" s="203" t="s">
        <v>109</v>
      </c>
      <c r="C64" s="203" t="s">
        <v>568</v>
      </c>
      <c r="D64" s="203" t="s">
        <v>54</v>
      </c>
      <c r="E64" s="203" t="s">
        <v>571</v>
      </c>
      <c r="F64" s="204" t="s">
        <v>706</v>
      </c>
      <c r="G64" s="203">
        <v>13</v>
      </c>
      <c r="H64" s="203" t="s">
        <v>51</v>
      </c>
      <c r="I64" s="521"/>
      <c r="J64" s="1"/>
      <c r="K64" s="2292">
        <v>13</v>
      </c>
      <c r="L64" s="2293"/>
      <c r="M64" s="209">
        <v>1</v>
      </c>
      <c r="N64" s="212">
        <v>1560</v>
      </c>
      <c r="O64" s="219">
        <v>0.25</v>
      </c>
      <c r="P64" s="212">
        <f t="shared" si="13"/>
        <v>1170</v>
      </c>
      <c r="Q64" s="212">
        <f t="shared" si="9"/>
        <v>15210</v>
      </c>
      <c r="R64" s="252" t="e">
        <f>(Q64+#REF!)/E39*1000</f>
        <v>#REF!</v>
      </c>
      <c r="S64" s="224">
        <f t="shared" si="14"/>
        <v>0.19871443129262364</v>
      </c>
      <c r="T64" s="214">
        <f t="shared" si="12"/>
        <v>15210</v>
      </c>
      <c r="U64" s="196">
        <f t="shared" si="10"/>
        <v>15210</v>
      </c>
      <c r="W64" s="215"/>
      <c r="Y64" s="198"/>
      <c r="Z64" s="329">
        <f>T64</f>
        <v>15210</v>
      </c>
      <c r="AA64" s="217"/>
      <c r="AB64" s="328">
        <f t="shared" si="11"/>
        <v>15210</v>
      </c>
      <c r="AD64" s="198"/>
    </row>
    <row r="65" spans="1:30" x14ac:dyDescent="0.35">
      <c r="A65" s="203" t="s">
        <v>713</v>
      </c>
      <c r="B65" s="203" t="s">
        <v>109</v>
      </c>
      <c r="C65" s="203" t="s">
        <v>643</v>
      </c>
      <c r="D65" s="203" t="s">
        <v>77</v>
      </c>
      <c r="E65" s="203" t="s">
        <v>571</v>
      </c>
      <c r="F65" s="204" t="s">
        <v>592</v>
      </c>
      <c r="G65" s="203">
        <v>7</v>
      </c>
      <c r="H65" s="203" t="s">
        <v>51</v>
      </c>
      <c r="I65" s="2306">
        <v>7</v>
      </c>
      <c r="J65" s="2307"/>
      <c r="K65" s="2307"/>
      <c r="L65" s="2308"/>
      <c r="M65" s="209">
        <v>1</v>
      </c>
      <c r="N65" s="520">
        <v>1016</v>
      </c>
      <c r="O65" s="211">
        <v>0.25</v>
      </c>
      <c r="P65" s="523">
        <f t="shared" si="13"/>
        <v>762</v>
      </c>
      <c r="Q65" s="520">
        <f t="shared" si="9"/>
        <v>5334</v>
      </c>
      <c r="R65" s="9"/>
      <c r="S65" s="224">
        <f t="shared" si="14"/>
        <v>6.9687230540095638E-2</v>
      </c>
      <c r="T65" s="214">
        <f t="shared" si="12"/>
        <v>5334</v>
      </c>
      <c r="U65" s="612"/>
      <c r="W65" s="215">
        <f>T65</f>
        <v>5334</v>
      </c>
      <c r="Y65" s="198"/>
      <c r="Z65" s="329">
        <f>T65</f>
        <v>5334</v>
      </c>
      <c r="AA65" s="217"/>
      <c r="AB65" s="328">
        <f t="shared" si="11"/>
        <v>5334</v>
      </c>
      <c r="AD65" s="198"/>
    </row>
    <row r="66" spans="1:30" x14ac:dyDescent="0.35">
      <c r="A66" s="203" t="s">
        <v>713</v>
      </c>
      <c r="B66" s="203" t="s">
        <v>105</v>
      </c>
      <c r="C66" s="203"/>
      <c r="D66" s="203" t="s">
        <v>59</v>
      </c>
      <c r="E66" s="203" t="s">
        <v>701</v>
      </c>
      <c r="F66" s="204"/>
      <c r="G66" s="203">
        <v>4</v>
      </c>
      <c r="H66" s="203" t="s">
        <v>85</v>
      </c>
      <c r="I66" s="221">
        <v>4</v>
      </c>
      <c r="J66" s="1"/>
      <c r="K66" s="229">
        <v>4</v>
      </c>
      <c r="L66" s="209"/>
      <c r="M66" s="209">
        <v>2</v>
      </c>
      <c r="N66" s="520">
        <f>265*8</f>
        <v>2120</v>
      </c>
      <c r="O66" s="211">
        <v>0.4</v>
      </c>
      <c r="P66" s="523">
        <f>N66*(1-O66)</f>
        <v>1272</v>
      </c>
      <c r="Q66" s="520">
        <f>P66*G66*M66</f>
        <v>10176</v>
      </c>
      <c r="R66" s="9"/>
      <c r="S66" s="679">
        <f>Q66/$Q$73</f>
        <v>0.13294661754330955</v>
      </c>
      <c r="T66" s="214">
        <f t="shared" si="12"/>
        <v>10176</v>
      </c>
      <c r="U66" s="612">
        <f t="shared" si="10"/>
        <v>10176</v>
      </c>
      <c r="Y66" s="198"/>
      <c r="Z66" s="328"/>
      <c r="AA66" s="217"/>
      <c r="AB66" s="326"/>
      <c r="AC66" s="215">
        <f>T66</f>
        <v>10176</v>
      </c>
      <c r="AD66" s="198"/>
    </row>
    <row r="67" spans="1:30" x14ac:dyDescent="0.35">
      <c r="A67" s="203" t="s">
        <v>713</v>
      </c>
      <c r="B67" s="203" t="s">
        <v>68</v>
      </c>
      <c r="C67" s="203" t="s">
        <v>576</v>
      </c>
      <c r="D67" s="203" t="s">
        <v>106</v>
      </c>
      <c r="E67" s="203" t="s">
        <v>571</v>
      </c>
      <c r="F67" s="204" t="s">
        <v>592</v>
      </c>
      <c r="G67" s="203">
        <v>5</v>
      </c>
      <c r="H67" s="203" t="s">
        <v>51</v>
      </c>
      <c r="I67" s="2306">
        <v>5</v>
      </c>
      <c r="J67" s="2307"/>
      <c r="K67" s="2307"/>
      <c r="L67" s="2308"/>
      <c r="M67" s="209">
        <v>1</v>
      </c>
      <c r="N67" s="520">
        <v>1600</v>
      </c>
      <c r="O67" s="211">
        <v>0.7</v>
      </c>
      <c r="P67" s="523">
        <f>N67*(1-O67)</f>
        <v>480.00000000000006</v>
      </c>
      <c r="Q67" s="520">
        <f>P67*G67*M67</f>
        <v>2400.0000000000005</v>
      </c>
      <c r="R67" s="9"/>
      <c r="S67" s="553">
        <f>Q67/$Q$73</f>
        <v>3.135533432625226E-2</v>
      </c>
      <c r="T67" s="214">
        <f t="shared" si="12"/>
        <v>2400.0000000000005</v>
      </c>
      <c r="U67" s="612"/>
      <c r="W67" s="215">
        <f>T67</f>
        <v>2400.0000000000005</v>
      </c>
      <c r="Y67" s="198"/>
      <c r="Z67" s="329">
        <f>T67</f>
        <v>2400.0000000000005</v>
      </c>
      <c r="AA67" s="217"/>
      <c r="AB67" s="326"/>
      <c r="AD67" s="217">
        <f>T67</f>
        <v>2400.0000000000005</v>
      </c>
    </row>
    <row r="68" spans="1:30" x14ac:dyDescent="0.35">
      <c r="A68" s="203"/>
      <c r="B68" s="203"/>
      <c r="C68" s="203"/>
      <c r="D68" s="203"/>
      <c r="E68" s="203"/>
      <c r="F68" s="204"/>
      <c r="G68" s="203"/>
      <c r="H68" s="203"/>
      <c r="I68" s="521"/>
      <c r="J68" s="1"/>
      <c r="K68" s="1"/>
      <c r="L68" s="209"/>
      <c r="M68" s="209"/>
      <c r="N68" s="520"/>
      <c r="O68" s="211"/>
      <c r="P68" s="523"/>
      <c r="Q68" s="520"/>
      <c r="R68" s="9"/>
      <c r="S68" s="553"/>
      <c r="T68" s="525"/>
      <c r="U68" s="612"/>
      <c r="Y68" s="198"/>
      <c r="Z68" s="328"/>
      <c r="AA68" s="217"/>
      <c r="AB68" s="326"/>
      <c r="AD68" s="198"/>
    </row>
    <row r="69" spans="1:30" x14ac:dyDescent="0.35">
      <c r="A69" s="203"/>
      <c r="B69" s="203"/>
      <c r="C69" s="203"/>
      <c r="D69" s="203"/>
      <c r="E69" s="203"/>
      <c r="F69" s="204"/>
      <c r="G69" s="203"/>
      <c r="H69" s="203"/>
      <c r="I69" s="521"/>
      <c r="J69" s="1"/>
      <c r="K69" s="1"/>
      <c r="L69" s="209"/>
      <c r="M69" s="209"/>
      <c r="N69" s="520"/>
      <c r="O69" s="211"/>
      <c r="P69" s="523"/>
      <c r="Q69" s="520"/>
      <c r="R69" s="9"/>
      <c r="S69" s="553"/>
      <c r="T69" s="525"/>
      <c r="U69" s="612"/>
      <c r="Y69" s="198"/>
      <c r="Z69" s="328"/>
      <c r="AA69" s="217"/>
      <c r="AB69" s="326"/>
      <c r="AD69" s="198"/>
    </row>
    <row r="70" spans="1:30" x14ac:dyDescent="0.35">
      <c r="A70" s="236" t="s">
        <v>713</v>
      </c>
      <c r="B70" s="236" t="s">
        <v>579</v>
      </c>
      <c r="C70" s="236"/>
      <c r="D70" s="236"/>
      <c r="E70" s="236"/>
      <c r="F70" s="237"/>
      <c r="G70" s="236"/>
      <c r="H70" s="236"/>
      <c r="I70" s="2303"/>
      <c r="J70" s="2304"/>
      <c r="K70" s="2304"/>
      <c r="L70" s="2452"/>
      <c r="M70" s="677"/>
      <c r="N70" s="240"/>
      <c r="O70" s="241"/>
      <c r="P70" s="232"/>
      <c r="Q70" s="212"/>
      <c r="R70" s="334"/>
      <c r="S70" s="242"/>
      <c r="T70" s="214">
        <f t="shared" ref="T70" si="15">Q70*2</f>
        <v>0</v>
      </c>
      <c r="U70" s="196"/>
      <c r="X70" s="215">
        <f>T70</f>
        <v>0</v>
      </c>
      <c r="Y70" s="198"/>
      <c r="Z70" s="326"/>
      <c r="AA70" s="217"/>
      <c r="AB70" s="326"/>
      <c r="AD70" s="198"/>
    </row>
    <row r="71" spans="1:30" x14ac:dyDescent="0.35">
      <c r="A71" s="154" t="s">
        <v>713</v>
      </c>
      <c r="B71" s="154" t="s">
        <v>580</v>
      </c>
      <c r="C71" s="154"/>
      <c r="D71" s="154" t="s">
        <v>581</v>
      </c>
      <c r="E71" s="154"/>
      <c r="F71" s="526"/>
      <c r="G71" s="154"/>
      <c r="H71" s="154"/>
      <c r="I71" s="300"/>
      <c r="J71" s="300"/>
      <c r="K71" s="300"/>
      <c r="L71" s="300"/>
      <c r="M71" s="154"/>
      <c r="N71" s="303"/>
      <c r="O71" s="155"/>
      <c r="P71" s="336"/>
      <c r="Q71" s="303">
        <v>7500</v>
      </c>
      <c r="R71" s="527"/>
      <c r="S71" s="337">
        <f>Q71/Q73</f>
        <v>9.7985419769538298E-2</v>
      </c>
      <c r="T71" s="214">
        <f>Q71</f>
        <v>7500</v>
      </c>
      <c r="U71" s="196"/>
      <c r="Y71" s="217">
        <f>T71</f>
        <v>7500</v>
      </c>
      <c r="Z71" s="326"/>
      <c r="AA71" s="198"/>
      <c r="AB71" s="326"/>
      <c r="AD71" s="198"/>
    </row>
    <row r="72" spans="1:30" ht="15" thickBot="1" x14ac:dyDescent="0.4">
      <c r="I72" s="161">
        <f>I73/M73</f>
        <v>0.66</v>
      </c>
      <c r="K72" s="161">
        <f>K73/M73</f>
        <v>0.34</v>
      </c>
      <c r="T72" s="371"/>
      <c r="U72" s="196"/>
      <c r="Y72" s="198"/>
      <c r="Z72" s="326"/>
      <c r="AA72" s="198"/>
      <c r="AB72" s="326"/>
      <c r="AD72" s="198"/>
    </row>
    <row r="73" spans="1:30" x14ac:dyDescent="0.35">
      <c r="A73" s="258" t="s">
        <v>582</v>
      </c>
      <c r="B73" s="259"/>
      <c r="C73" s="259"/>
      <c r="D73" s="259"/>
      <c r="E73" s="259"/>
      <c r="F73" s="260"/>
      <c r="G73" s="259"/>
      <c r="H73" s="259"/>
      <c r="I73" s="259">
        <f>I63+I62+I61+I60+I65+I66+I67</f>
        <v>33</v>
      </c>
      <c r="J73" s="259"/>
      <c r="K73" s="259">
        <f>K66+K64</f>
        <v>17</v>
      </c>
      <c r="L73" s="259"/>
      <c r="M73" s="259">
        <f>SUM(I73:L73)</f>
        <v>50</v>
      </c>
      <c r="N73" s="261"/>
      <c r="O73" s="262"/>
      <c r="P73" s="261"/>
      <c r="Q73" s="528">
        <f>SUM(Q60:Q72)</f>
        <v>76542</v>
      </c>
      <c r="R73" s="528"/>
      <c r="S73" s="264">
        <f>SUM(S60:S71)</f>
        <v>1</v>
      </c>
      <c r="T73" s="338">
        <f>SUM(T60:T72)</f>
        <v>76542</v>
      </c>
      <c r="U73" s="339">
        <f t="shared" ref="U73:AA73" si="16">SUM(U60:U71)</f>
        <v>61308</v>
      </c>
      <c r="V73" s="340">
        <f t="shared" si="16"/>
        <v>0</v>
      </c>
      <c r="W73" s="340">
        <f t="shared" si="16"/>
        <v>7734</v>
      </c>
      <c r="X73" s="340">
        <f t="shared" si="16"/>
        <v>0</v>
      </c>
      <c r="Y73" s="341">
        <f t="shared" si="16"/>
        <v>7500</v>
      </c>
      <c r="Z73" s="342">
        <f t="shared" si="16"/>
        <v>44256</v>
      </c>
      <c r="AA73" s="341">
        <f t="shared" si="16"/>
        <v>14610</v>
      </c>
      <c r="AB73" s="339">
        <f>SUM(AB60:AB72)</f>
        <v>56466</v>
      </c>
      <c r="AC73" s="340">
        <f>SUM(AC60:AC72)</f>
        <v>10176</v>
      </c>
      <c r="AD73" s="341">
        <f>SUM(AD60:AD72)</f>
        <v>2400.0000000000005</v>
      </c>
    </row>
    <row r="74" spans="1:30" ht="15" thickBot="1" x14ac:dyDescent="0.4">
      <c r="A74" s="274" t="s">
        <v>583</v>
      </c>
      <c r="B74" s="275"/>
      <c r="C74" s="275"/>
      <c r="D74" s="275"/>
      <c r="E74" s="275"/>
      <c r="F74" s="276"/>
      <c r="G74" s="275"/>
      <c r="H74" s="275"/>
      <c r="I74" s="275">
        <f>I63+I62+I61+I60+I65+I66+I67</f>
        <v>33</v>
      </c>
      <c r="J74" s="275">
        <f>I63+I62+I61+I60+I65+I67</f>
        <v>29</v>
      </c>
      <c r="K74" s="275">
        <f>I63+I61+I60+K64+I65+K66+I67</f>
        <v>33</v>
      </c>
      <c r="L74" s="275">
        <f>I63+I61+I60+K64+I65+I67</f>
        <v>29</v>
      </c>
      <c r="M74" s="275">
        <f>SUM(I74:L74)</f>
        <v>124</v>
      </c>
      <c r="N74" s="277"/>
      <c r="O74" s="278"/>
      <c r="P74" s="277"/>
      <c r="Q74" s="277"/>
      <c r="R74" s="277"/>
      <c r="S74" s="279"/>
      <c r="T74" s="280"/>
      <c r="U74" s="281">
        <f>U73/T73</f>
        <v>0.80097201536411378</v>
      </c>
      <c r="V74" s="282">
        <f>V73/T73</f>
        <v>0</v>
      </c>
      <c r="W74" s="282">
        <f>W73/T73</f>
        <v>0.10104256486634788</v>
      </c>
      <c r="X74" s="282">
        <f>X73/T73</f>
        <v>0</v>
      </c>
      <c r="Y74" s="343">
        <f>Y73/T73</f>
        <v>9.7985419769538298E-2</v>
      </c>
      <c r="Z74" s="344">
        <f>Z73/T73</f>
        <v>0.57819236497609161</v>
      </c>
      <c r="AA74" s="343">
        <f>AA73/T73</f>
        <v>0.19087559771106061</v>
      </c>
      <c r="AB74" s="620"/>
      <c r="AC74" s="534"/>
      <c r="AD74" s="288"/>
    </row>
    <row r="75" spans="1:30" ht="15" thickBot="1" x14ac:dyDescent="0.4">
      <c r="A75" s="289" t="s">
        <v>584</v>
      </c>
      <c r="B75" s="239"/>
      <c r="C75" s="239"/>
      <c r="D75" s="239"/>
      <c r="E75" s="239"/>
      <c r="F75" s="290"/>
      <c r="G75" s="239"/>
      <c r="H75" s="239"/>
      <c r="I75" s="2237">
        <f>I74/M74</f>
        <v>0.2661290322580645</v>
      </c>
      <c r="J75" s="2237">
        <f>J74/M74</f>
        <v>0.23387096774193547</v>
      </c>
      <c r="K75" s="291"/>
      <c r="L75" s="291"/>
      <c r="M75" s="239"/>
      <c r="N75" s="292"/>
      <c r="O75" s="242"/>
      <c r="P75" s="292"/>
      <c r="Q75" s="240">
        <f>U73</f>
        <v>61308</v>
      </c>
      <c r="R75" s="334"/>
      <c r="S75" s="293">
        <f>Q75/Q80</f>
        <v>0.80097201536411378</v>
      </c>
      <c r="Y75" s="294"/>
      <c r="Z75" s="403">
        <f>I62+I63+K64+I67+I65</f>
        <v>40</v>
      </c>
      <c r="AA75" s="404">
        <f>I60+I61</f>
        <v>2</v>
      </c>
    </row>
    <row r="76" spans="1:30" ht="15" thickBot="1" x14ac:dyDescent="0.4">
      <c r="A76" s="297" t="s">
        <v>38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01"/>
      <c r="Q76" s="303">
        <f>V73</f>
        <v>0</v>
      </c>
      <c r="R76" s="336"/>
      <c r="S76" s="302">
        <f>Q76/Q80</f>
        <v>0</v>
      </c>
      <c r="T76" s="621">
        <f>Q73/M73</f>
        <v>1530.84</v>
      </c>
      <c r="U76" s="536" t="s">
        <v>586</v>
      </c>
      <c r="Z76" s="241">
        <f>Z75/M73</f>
        <v>0.8</v>
      </c>
      <c r="AA76" s="293">
        <f>AA75/M73</f>
        <v>0.04</v>
      </c>
    </row>
    <row r="77" spans="1:30" ht="15" thickBot="1" x14ac:dyDescent="0.4">
      <c r="A77" s="297" t="s">
        <v>587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03">
        <f>W73</f>
        <v>7734</v>
      </c>
      <c r="R77" s="336"/>
      <c r="S77" s="308">
        <f>Q77/Q80</f>
        <v>0.10104256486634788</v>
      </c>
      <c r="V77" s="309"/>
      <c r="X77" s="145"/>
      <c r="Z77" s="2305" t="s">
        <v>588</v>
      </c>
      <c r="AA77" s="2305"/>
    </row>
    <row r="78" spans="1:30" x14ac:dyDescent="0.35">
      <c r="A78" s="297" t="s">
        <v>580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Y73</f>
        <v>7500</v>
      </c>
      <c r="R78" s="336"/>
      <c r="S78" s="308">
        <f>Q78/Q80</f>
        <v>9.7985419769538298E-2</v>
      </c>
      <c r="V78" s="309"/>
    </row>
    <row r="79" spans="1:30" x14ac:dyDescent="0.35">
      <c r="A79" s="297" t="s">
        <v>579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X73</f>
        <v>0</v>
      </c>
      <c r="R79" s="336"/>
      <c r="S79" s="308">
        <f>Q79/Q80</f>
        <v>0</v>
      </c>
    </row>
    <row r="80" spans="1:30" x14ac:dyDescent="0.35">
      <c r="A80" s="297"/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10">
        <f>SUM(Q75:Q79)</f>
        <v>76542</v>
      </c>
      <c r="R80" s="537"/>
      <c r="S80" s="308">
        <f>SUM(S75:S79)</f>
        <v>1</v>
      </c>
    </row>
    <row r="81" spans="1:30" x14ac:dyDescent="0.35">
      <c r="B81" s="2"/>
    </row>
    <row r="83" spans="1:30" x14ac:dyDescent="0.35">
      <c r="B83" s="2"/>
    </row>
    <row r="84" spans="1:30" x14ac:dyDescent="0.35">
      <c r="B84" s="2"/>
      <c r="E84" s="1" t="s">
        <v>594</v>
      </c>
      <c r="F84" s="2" t="s">
        <v>714</v>
      </c>
      <c r="G84" s="2266" t="s">
        <v>596</v>
      </c>
      <c r="H84" s="2266"/>
      <c r="I84" s="2264">
        <v>0.85</v>
      </c>
      <c r="J84" s="2265"/>
      <c r="K84" s="2265"/>
    </row>
    <row r="85" spans="1:30" x14ac:dyDescent="0.35">
      <c r="B85" s="2"/>
      <c r="E85" s="1" t="s">
        <v>524</v>
      </c>
      <c r="F85" s="2" t="s">
        <v>668</v>
      </c>
      <c r="G85" s="2266" t="s">
        <v>524</v>
      </c>
      <c r="H85" s="2266"/>
      <c r="I85" s="2266">
        <v>32</v>
      </c>
      <c r="J85" s="2266"/>
      <c r="K85" s="2266"/>
    </row>
    <row r="86" spans="1:30" x14ac:dyDescent="0.35">
      <c r="B86" s="2"/>
      <c r="E86" s="1" t="s">
        <v>526</v>
      </c>
      <c r="F86" s="2" t="s">
        <v>715</v>
      </c>
      <c r="G86" s="2266" t="s">
        <v>526</v>
      </c>
      <c r="H86" s="2266"/>
      <c r="I86" s="2267">
        <v>679</v>
      </c>
      <c r="J86" s="2267"/>
      <c r="K86" s="2267"/>
    </row>
    <row r="87" spans="1:30" x14ac:dyDescent="0.35">
      <c r="B87" s="2"/>
      <c r="E87" s="1" t="s">
        <v>528</v>
      </c>
      <c r="F87" s="2" t="s">
        <v>716</v>
      </c>
      <c r="G87" s="2266" t="s">
        <v>528</v>
      </c>
      <c r="H87" s="2266"/>
      <c r="I87" s="2267">
        <v>2315789</v>
      </c>
      <c r="J87" s="2267"/>
      <c r="K87" s="2267"/>
    </row>
    <row r="88" spans="1:30" x14ac:dyDescent="0.35">
      <c r="B88" s="2"/>
    </row>
    <row r="89" spans="1:30" ht="18.5" x14ac:dyDescent="0.45">
      <c r="A89" s="164" t="s">
        <v>647</v>
      </c>
      <c r="S89" s="144"/>
    </row>
    <row r="91" spans="1:30" ht="29.5" customHeight="1" thickBot="1" x14ac:dyDescent="0.4">
      <c r="A91" s="2389" t="s">
        <v>531</v>
      </c>
      <c r="B91" s="2390"/>
      <c r="C91" s="2390"/>
      <c r="D91" s="2390"/>
      <c r="E91" s="2390"/>
      <c r="F91" s="2390"/>
      <c r="G91" s="2390"/>
      <c r="H91" s="2390"/>
      <c r="I91" s="2390"/>
      <c r="J91" s="2390"/>
      <c r="K91" s="2390"/>
      <c r="L91" s="2390"/>
      <c r="M91" s="2390"/>
      <c r="N91" s="2390"/>
      <c r="O91" s="2390"/>
      <c r="P91" s="2390"/>
      <c r="Q91" s="2390"/>
      <c r="R91" s="2390"/>
      <c r="S91" s="2391"/>
      <c r="T91" s="2447" t="s">
        <v>635</v>
      </c>
      <c r="U91" s="2448"/>
      <c r="V91" s="2448"/>
      <c r="W91" s="2448"/>
      <c r="X91" s="2448"/>
      <c r="Y91" s="2448"/>
      <c r="Z91" s="2448"/>
      <c r="AA91" s="2448"/>
      <c r="AB91" s="2448"/>
      <c r="AC91" s="2448"/>
      <c r="AD91" s="2449"/>
    </row>
    <row r="92" spans="1:30" ht="16" x14ac:dyDescent="0.4">
      <c r="A92" s="2353" t="s">
        <v>533</v>
      </c>
      <c r="B92" s="2344" t="s">
        <v>534</v>
      </c>
      <c r="C92" s="2344" t="s">
        <v>535</v>
      </c>
      <c r="D92" s="2344" t="s">
        <v>536</v>
      </c>
      <c r="E92" s="2344" t="s">
        <v>537</v>
      </c>
      <c r="F92" s="2355" t="s">
        <v>538</v>
      </c>
      <c r="G92" s="2344" t="s">
        <v>539</v>
      </c>
      <c r="H92" s="2344" t="s">
        <v>540</v>
      </c>
      <c r="I92" s="2346" t="s">
        <v>541</v>
      </c>
      <c r="J92" s="2346"/>
      <c r="K92" s="2346"/>
      <c r="L92" s="2346"/>
      <c r="M92" s="351" t="s">
        <v>542</v>
      </c>
      <c r="N92" s="352" t="s">
        <v>543</v>
      </c>
      <c r="O92" s="353" t="s">
        <v>544</v>
      </c>
      <c r="P92" s="352" t="s">
        <v>543</v>
      </c>
      <c r="Q92" s="352" t="s">
        <v>545</v>
      </c>
      <c r="R92" s="559" t="s">
        <v>636</v>
      </c>
      <c r="S92" s="2414" t="s">
        <v>546</v>
      </c>
      <c r="T92" s="560" t="s">
        <v>547</v>
      </c>
      <c r="U92" s="2416" t="s">
        <v>548</v>
      </c>
      <c r="V92" s="2417"/>
      <c r="W92" s="2417"/>
      <c r="X92" s="2417"/>
      <c r="Y92" s="2418"/>
      <c r="Z92" s="2408" t="s">
        <v>549</v>
      </c>
      <c r="AA92" s="2410"/>
      <c r="AB92" s="2408" t="s">
        <v>550</v>
      </c>
      <c r="AC92" s="2409"/>
      <c r="AD92" s="2410"/>
    </row>
    <row r="93" spans="1:30" ht="16.5" thickBot="1" x14ac:dyDescent="0.45">
      <c r="A93" s="2354"/>
      <c r="B93" s="2345"/>
      <c r="C93" s="2345"/>
      <c r="D93" s="2345"/>
      <c r="E93" s="2345"/>
      <c r="F93" s="2356"/>
      <c r="G93" s="2345"/>
      <c r="H93" s="2345"/>
      <c r="I93" s="356" t="s">
        <v>551</v>
      </c>
      <c r="J93" s="356" t="s">
        <v>552</v>
      </c>
      <c r="K93" s="356" t="s">
        <v>553</v>
      </c>
      <c r="L93" s="356" t="s">
        <v>554</v>
      </c>
      <c r="M93" s="357" t="s">
        <v>555</v>
      </c>
      <c r="N93" s="358" t="s">
        <v>556</v>
      </c>
      <c r="O93" s="359" t="s">
        <v>557</v>
      </c>
      <c r="P93" s="358" t="s">
        <v>558</v>
      </c>
      <c r="Q93" s="358" t="s">
        <v>558</v>
      </c>
      <c r="R93" s="561"/>
      <c r="S93" s="2415"/>
      <c r="T93" s="562" t="s">
        <v>559</v>
      </c>
      <c r="U93" s="2419"/>
      <c r="V93" s="2420"/>
      <c r="W93" s="2420"/>
      <c r="X93" s="2420"/>
      <c r="Y93" s="2421"/>
      <c r="Z93" s="2411"/>
      <c r="AA93" s="2413"/>
      <c r="AB93" s="2411"/>
      <c r="AC93" s="2412"/>
      <c r="AD93" s="2413"/>
    </row>
    <row r="94" spans="1:30" s="184" customFormat="1" ht="18.5" x14ac:dyDescent="0.45">
      <c r="A94" s="2341" t="s">
        <v>601</v>
      </c>
      <c r="B94" s="2342"/>
      <c r="C94" s="2342"/>
      <c r="D94" s="2342"/>
      <c r="E94" s="2342"/>
      <c r="F94" s="2342"/>
      <c r="G94" s="2342"/>
      <c r="H94" s="2342"/>
      <c r="I94" s="2342"/>
      <c r="J94" s="2342"/>
      <c r="K94" s="2342"/>
      <c r="L94" s="2342"/>
      <c r="M94" s="2342"/>
      <c r="N94" s="2342"/>
      <c r="O94" s="2342"/>
      <c r="P94" s="2342"/>
      <c r="Q94" s="2342"/>
      <c r="R94" s="2342"/>
      <c r="S94" s="2343"/>
      <c r="T94" s="606"/>
      <c r="U94" s="607" t="s">
        <v>561</v>
      </c>
      <c r="V94" s="608" t="s">
        <v>38</v>
      </c>
      <c r="W94" s="608" t="s">
        <v>562</v>
      </c>
      <c r="X94" s="608" t="s">
        <v>563</v>
      </c>
      <c r="Y94" s="609" t="s">
        <v>564</v>
      </c>
      <c r="Z94" s="610" t="s">
        <v>565</v>
      </c>
      <c r="AA94" s="609" t="s">
        <v>566</v>
      </c>
      <c r="AB94" s="610" t="s">
        <v>108</v>
      </c>
      <c r="AC94" s="608" t="s">
        <v>43</v>
      </c>
      <c r="AD94" s="609" t="s">
        <v>31</v>
      </c>
    </row>
    <row r="95" spans="1:30" x14ac:dyDescent="0.35">
      <c r="A95" s="199"/>
      <c r="B95" s="509"/>
      <c r="C95" s="509"/>
      <c r="D95" s="509"/>
      <c r="E95" s="509"/>
      <c r="F95" s="510"/>
      <c r="G95" s="509"/>
      <c r="H95" s="509"/>
      <c r="I95" s="511"/>
      <c r="J95" s="512"/>
      <c r="K95" s="512"/>
      <c r="L95" s="513"/>
      <c r="M95" s="514"/>
      <c r="N95" s="515"/>
      <c r="O95" s="516"/>
      <c r="P95" s="515"/>
      <c r="Q95" s="515"/>
      <c r="R95" s="517"/>
      <c r="S95" s="518"/>
      <c r="T95" s="195"/>
      <c r="U95" s="196"/>
      <c r="Y95" s="198"/>
      <c r="Z95" s="326"/>
      <c r="AA95" s="198"/>
      <c r="AB95" s="326"/>
      <c r="AD95" s="198"/>
    </row>
    <row r="96" spans="1:30" x14ac:dyDescent="0.35">
      <c r="A96" s="202" t="s">
        <v>713</v>
      </c>
      <c r="B96" s="203" t="s">
        <v>109</v>
      </c>
      <c r="C96" s="203" t="s">
        <v>568</v>
      </c>
      <c r="D96" s="203" t="s">
        <v>48</v>
      </c>
      <c r="E96" s="203" t="s">
        <v>569</v>
      </c>
      <c r="F96" s="204" t="s">
        <v>639</v>
      </c>
      <c r="G96" s="203">
        <v>2</v>
      </c>
      <c r="H96" s="203" t="s">
        <v>51</v>
      </c>
      <c r="I96" s="2282">
        <v>2</v>
      </c>
      <c r="J96" s="2283"/>
      <c r="K96" s="2283"/>
      <c r="L96" s="2284"/>
      <c r="M96" s="209">
        <v>1</v>
      </c>
      <c r="N96" s="210">
        <v>4480</v>
      </c>
      <c r="O96" s="211">
        <v>0.25</v>
      </c>
      <c r="P96" s="212">
        <f>N96*(1-O96)</f>
        <v>3360</v>
      </c>
      <c r="Q96" s="212">
        <f t="shared" ref="Q96:Q100" si="17">P96*M96*G96</f>
        <v>6720</v>
      </c>
      <c r="R96" s="252" t="e">
        <f>(Q96+Q97+Q98+#REF!)/E75*1000</f>
        <v>#REF!</v>
      </c>
      <c r="S96" s="364">
        <f>Q96/$Q$105</f>
        <v>0.12806830309498399</v>
      </c>
      <c r="T96" s="214">
        <f>Q96*4</f>
        <v>26880</v>
      </c>
      <c r="U96" s="196">
        <f t="shared" ref="U96:U100" si="18">T96</f>
        <v>26880</v>
      </c>
      <c r="V96" s="215"/>
      <c r="W96" s="215"/>
      <c r="X96" s="215"/>
      <c r="Y96" s="217"/>
      <c r="Z96" s="328"/>
      <c r="AA96" s="217">
        <f>T96</f>
        <v>26880</v>
      </c>
      <c r="AB96" s="328">
        <f>T96</f>
        <v>26880</v>
      </c>
      <c r="AD96" s="198"/>
    </row>
    <row r="97" spans="1:30" x14ac:dyDescent="0.35">
      <c r="A97" s="202" t="s">
        <v>713</v>
      </c>
      <c r="B97" s="203" t="s">
        <v>109</v>
      </c>
      <c r="C97" s="203" t="s">
        <v>568</v>
      </c>
      <c r="D97" s="203" t="s">
        <v>48</v>
      </c>
      <c r="E97" s="203" t="s">
        <v>569</v>
      </c>
      <c r="F97" s="204" t="s">
        <v>639</v>
      </c>
      <c r="G97" s="203">
        <v>1</v>
      </c>
      <c r="H97" s="203" t="s">
        <v>51</v>
      </c>
      <c r="I97" s="2282">
        <v>1</v>
      </c>
      <c r="J97" s="2283"/>
      <c r="K97" s="2283"/>
      <c r="L97" s="2284"/>
      <c r="M97" s="209">
        <v>1</v>
      </c>
      <c r="N97" s="550">
        <v>15000</v>
      </c>
      <c r="O97" s="219">
        <v>0.25</v>
      </c>
      <c r="P97" s="212">
        <f>N97*(1-O97)</f>
        <v>11250</v>
      </c>
      <c r="Q97" s="212">
        <f t="shared" si="17"/>
        <v>11250</v>
      </c>
      <c r="R97" s="252" t="e">
        <f>(Q97+#REF!+#REF!+#REF!)/E76*1000</f>
        <v>#REF!</v>
      </c>
      <c r="S97" s="364">
        <f>Q97/$Q$105</f>
        <v>0.21440006098490624</v>
      </c>
      <c r="T97" s="214">
        <f t="shared" ref="T97:T100" si="19">Q97*4</f>
        <v>45000</v>
      </c>
      <c r="U97" s="196">
        <f t="shared" si="18"/>
        <v>45000</v>
      </c>
      <c r="V97" s="215"/>
      <c r="Y97" s="198"/>
      <c r="Z97" s="328"/>
      <c r="AA97" s="217">
        <f>T97</f>
        <v>45000</v>
      </c>
      <c r="AB97" s="328">
        <f t="shared" ref="AB97:AB100" si="20">T97</f>
        <v>45000</v>
      </c>
      <c r="AD97" s="198"/>
    </row>
    <row r="98" spans="1:30" x14ac:dyDescent="0.35">
      <c r="A98" s="202" t="s">
        <v>713</v>
      </c>
      <c r="B98" s="203" t="s">
        <v>109</v>
      </c>
      <c r="C98" s="203" t="s">
        <v>568</v>
      </c>
      <c r="D98" s="203" t="s">
        <v>54</v>
      </c>
      <c r="E98" s="203" t="s">
        <v>571</v>
      </c>
      <c r="F98" s="204" t="s">
        <v>570</v>
      </c>
      <c r="G98" s="203">
        <v>10</v>
      </c>
      <c r="H98" s="203" t="s">
        <v>51</v>
      </c>
      <c r="I98" s="2291">
        <v>10</v>
      </c>
      <c r="J98" s="2292"/>
      <c r="K98" s="225"/>
      <c r="L98" s="226"/>
      <c r="M98" s="209">
        <v>1</v>
      </c>
      <c r="N98" s="550">
        <v>1560</v>
      </c>
      <c r="O98" s="219">
        <v>0.25</v>
      </c>
      <c r="P98" s="212">
        <f t="shared" ref="P98:P100" si="21">N98*(1-O98)</f>
        <v>1170</v>
      </c>
      <c r="Q98" s="212">
        <f t="shared" si="17"/>
        <v>11700</v>
      </c>
      <c r="R98" s="252" t="e">
        <f>(Q98+#REF!)/E76*1000</f>
        <v>#REF!</v>
      </c>
      <c r="S98" s="366">
        <f>Q98/$Q$105</f>
        <v>0.22297606342430248</v>
      </c>
      <c r="T98" s="214">
        <f t="shared" si="19"/>
        <v>46800</v>
      </c>
      <c r="U98" s="196">
        <f t="shared" si="18"/>
        <v>46800</v>
      </c>
      <c r="W98" s="215"/>
      <c r="Y98" s="198"/>
      <c r="Z98" s="329">
        <f>T98</f>
        <v>46800</v>
      </c>
      <c r="AA98" s="217"/>
      <c r="AB98" s="328">
        <f t="shared" si="20"/>
        <v>46800</v>
      </c>
      <c r="AD98" s="198"/>
    </row>
    <row r="99" spans="1:30" x14ac:dyDescent="0.35">
      <c r="A99" s="202" t="s">
        <v>713</v>
      </c>
      <c r="B99" s="203" t="s">
        <v>109</v>
      </c>
      <c r="C99" s="203" t="s">
        <v>568</v>
      </c>
      <c r="D99" s="203" t="s">
        <v>53</v>
      </c>
      <c r="E99" s="203" t="s">
        <v>571</v>
      </c>
      <c r="F99" s="204" t="s">
        <v>70</v>
      </c>
      <c r="G99" s="203">
        <v>2</v>
      </c>
      <c r="H99" s="203" t="s">
        <v>51</v>
      </c>
      <c r="I99" s="2306">
        <v>2</v>
      </c>
      <c r="J99" s="2307"/>
      <c r="K99" s="2307"/>
      <c r="L99" s="2308"/>
      <c r="M99" s="209">
        <v>1</v>
      </c>
      <c r="N99" s="550">
        <v>4068</v>
      </c>
      <c r="O99" s="219">
        <v>0.25</v>
      </c>
      <c r="P99" s="212">
        <f t="shared" si="21"/>
        <v>3051</v>
      </c>
      <c r="Q99" s="212">
        <f t="shared" si="17"/>
        <v>6102</v>
      </c>
      <c r="R99" s="252" t="e">
        <f>(Q99+#REF!+#REF!)/E76*1000</f>
        <v>#REF!</v>
      </c>
      <c r="S99" s="366">
        <f t="shared" ref="S99:S100" si="22">Q99/$Q$105</f>
        <v>0.11629059307821314</v>
      </c>
      <c r="T99" s="214">
        <f t="shared" si="19"/>
        <v>24408</v>
      </c>
      <c r="U99" s="196">
        <f t="shared" si="18"/>
        <v>24408</v>
      </c>
      <c r="Y99" s="198"/>
      <c r="Z99" s="328">
        <f>T99</f>
        <v>24408</v>
      </c>
      <c r="AA99" s="217"/>
      <c r="AB99" s="328">
        <f t="shared" si="20"/>
        <v>24408</v>
      </c>
      <c r="AD99" s="198"/>
    </row>
    <row r="100" spans="1:30" x14ac:dyDescent="0.35">
      <c r="A100" s="202" t="s">
        <v>713</v>
      </c>
      <c r="B100" s="203" t="s">
        <v>109</v>
      </c>
      <c r="C100" s="203" t="s">
        <v>568</v>
      </c>
      <c r="D100" s="203" t="s">
        <v>54</v>
      </c>
      <c r="E100" s="203" t="s">
        <v>571</v>
      </c>
      <c r="F100" s="204" t="s">
        <v>570</v>
      </c>
      <c r="G100" s="203">
        <v>10</v>
      </c>
      <c r="H100" s="203" t="s">
        <v>51</v>
      </c>
      <c r="I100" s="521"/>
      <c r="J100" s="1"/>
      <c r="K100" s="2292">
        <v>10</v>
      </c>
      <c r="L100" s="2293"/>
      <c r="M100" s="209">
        <v>1</v>
      </c>
      <c r="N100" s="550">
        <v>1560</v>
      </c>
      <c r="O100" s="219">
        <v>0.25</v>
      </c>
      <c r="P100" s="212">
        <f t="shared" si="21"/>
        <v>1170</v>
      </c>
      <c r="Q100" s="212">
        <f t="shared" si="17"/>
        <v>11700</v>
      </c>
      <c r="R100" s="252" t="e">
        <f>(Q100+#REF!)/E78*1000</f>
        <v>#REF!</v>
      </c>
      <c r="S100" s="366">
        <f t="shared" si="22"/>
        <v>0.22297606342430248</v>
      </c>
      <c r="T100" s="214">
        <f t="shared" si="19"/>
        <v>46800</v>
      </c>
      <c r="U100" s="196">
        <f t="shared" si="18"/>
        <v>46800</v>
      </c>
      <c r="W100" s="215"/>
      <c r="Y100" s="198"/>
      <c r="Z100" s="329">
        <f>T100</f>
        <v>46800</v>
      </c>
      <c r="AA100" s="217"/>
      <c r="AB100" s="328">
        <f t="shared" si="20"/>
        <v>46800</v>
      </c>
      <c r="AD100" s="198"/>
    </row>
    <row r="101" spans="1:30" x14ac:dyDescent="0.35">
      <c r="A101" s="202"/>
      <c r="B101" s="203"/>
      <c r="C101" s="203"/>
      <c r="D101" s="203"/>
      <c r="E101" s="203"/>
      <c r="F101" s="204"/>
      <c r="G101" s="203"/>
      <c r="H101" s="203"/>
      <c r="I101" s="521"/>
      <c r="J101" s="1"/>
      <c r="K101" s="1"/>
      <c r="L101" s="209"/>
      <c r="M101" s="209"/>
      <c r="N101" s="520"/>
      <c r="O101" s="211"/>
      <c r="P101" s="523"/>
      <c r="Q101" s="520"/>
      <c r="R101" s="9"/>
      <c r="S101" s="524"/>
      <c r="T101" s="525"/>
      <c r="U101" s="612"/>
      <c r="Y101" s="198"/>
      <c r="Z101" s="328"/>
      <c r="AA101" s="217"/>
      <c r="AB101" s="328"/>
      <c r="AD101" s="198"/>
    </row>
    <row r="102" spans="1:30" x14ac:dyDescent="0.35">
      <c r="A102" s="235" t="s">
        <v>713</v>
      </c>
      <c r="B102" s="236" t="s">
        <v>579</v>
      </c>
      <c r="C102" s="236"/>
      <c r="D102" s="236"/>
      <c r="E102" s="236"/>
      <c r="F102" s="237"/>
      <c r="G102" s="236"/>
      <c r="H102" s="236"/>
      <c r="I102" s="2303"/>
      <c r="J102" s="2304"/>
      <c r="K102" s="2304"/>
      <c r="L102" s="2304"/>
      <c r="M102" s="236"/>
      <c r="N102" s="240"/>
      <c r="O102" s="241"/>
      <c r="P102" s="232"/>
      <c r="Q102" s="212"/>
      <c r="R102" s="334"/>
      <c r="S102" s="369"/>
      <c r="T102" s="214">
        <f t="shared" ref="T102" si="23">Q102*2</f>
        <v>0</v>
      </c>
      <c r="U102" s="196"/>
      <c r="X102" s="215">
        <f>T102</f>
        <v>0</v>
      </c>
      <c r="Y102" s="198"/>
      <c r="Z102" s="326"/>
      <c r="AA102" s="217"/>
      <c r="AB102" s="326"/>
      <c r="AD102" s="198"/>
    </row>
    <row r="103" spans="1:30" x14ac:dyDescent="0.35">
      <c r="A103" s="411" t="s">
        <v>713</v>
      </c>
      <c r="B103" s="154" t="s">
        <v>580</v>
      </c>
      <c r="C103" s="154"/>
      <c r="D103" s="154" t="s">
        <v>581</v>
      </c>
      <c r="E103" s="154"/>
      <c r="F103" s="526"/>
      <c r="G103" s="154"/>
      <c r="H103" s="154"/>
      <c r="I103" s="300"/>
      <c r="J103" s="300"/>
      <c r="K103" s="300"/>
      <c r="L103" s="300"/>
      <c r="M103" s="154"/>
      <c r="N103" s="303"/>
      <c r="O103" s="155"/>
      <c r="P103" s="336"/>
      <c r="Q103" s="303">
        <v>5000</v>
      </c>
      <c r="R103" s="527"/>
      <c r="S103" s="413">
        <f>Q103/Q105</f>
        <v>9.5288915993291659E-2</v>
      </c>
      <c r="T103" s="214">
        <f>Q103*4</f>
        <v>20000</v>
      </c>
      <c r="U103" s="196"/>
      <c r="Y103" s="217">
        <f>T103</f>
        <v>20000</v>
      </c>
      <c r="Z103" s="326"/>
      <c r="AA103" s="198"/>
      <c r="AB103" s="326"/>
      <c r="AD103" s="198"/>
    </row>
    <row r="104" spans="1:30" ht="15" thickBot="1" x14ac:dyDescent="0.4">
      <c r="A104" s="414"/>
      <c r="B104" s="415"/>
      <c r="C104" s="415"/>
      <c r="D104" s="415"/>
      <c r="E104" s="415"/>
      <c r="F104" s="416"/>
      <c r="G104" s="415"/>
      <c r="H104" s="415"/>
      <c r="I104" s="2239">
        <f>I105/M105</f>
        <v>0.6</v>
      </c>
      <c r="J104" s="2239"/>
      <c r="K104" s="2239">
        <f>K105/M105</f>
        <v>0.4</v>
      </c>
      <c r="L104" s="254"/>
      <c r="M104" s="415"/>
      <c r="N104" s="417"/>
      <c r="O104" s="418"/>
      <c r="P104" s="417"/>
      <c r="Q104" s="417"/>
      <c r="R104" s="417"/>
      <c r="S104" s="307"/>
      <c r="T104" s="195"/>
      <c r="U104" s="196"/>
      <c r="Y104" s="198"/>
      <c r="Z104" s="326"/>
      <c r="AA104" s="198"/>
      <c r="AB104" s="326"/>
      <c r="AD104" s="198"/>
    </row>
    <row r="105" spans="1:30" x14ac:dyDescent="0.35">
      <c r="A105" s="372" t="s">
        <v>582</v>
      </c>
      <c r="B105" s="373"/>
      <c r="C105" s="373"/>
      <c r="D105" s="373"/>
      <c r="E105" s="373"/>
      <c r="F105" s="374"/>
      <c r="G105" s="373"/>
      <c r="H105" s="373"/>
      <c r="I105" s="373">
        <f>I99+I98+I97+I96</f>
        <v>15</v>
      </c>
      <c r="J105" s="373"/>
      <c r="K105" s="373">
        <f>K100</f>
        <v>10</v>
      </c>
      <c r="L105" s="373"/>
      <c r="M105" s="373">
        <f>SUM(I105:L105)</f>
        <v>25</v>
      </c>
      <c r="N105" s="375"/>
      <c r="O105" s="376"/>
      <c r="P105" s="375"/>
      <c r="Q105" s="377">
        <f>SUM(Q96:Q104)</f>
        <v>52472</v>
      </c>
      <c r="R105" s="377"/>
      <c r="S105" s="378">
        <f>SUM(S96:S103)</f>
        <v>1</v>
      </c>
      <c r="T105" s="379">
        <f>SUM(T96:T104)</f>
        <v>209888</v>
      </c>
      <c r="U105" s="380">
        <f t="shared" ref="U105:AB105" si="24">SUM(U96:U103)</f>
        <v>189888</v>
      </c>
      <c r="V105" s="381">
        <f t="shared" si="24"/>
        <v>0</v>
      </c>
      <c r="W105" s="381">
        <f t="shared" si="24"/>
        <v>0</v>
      </c>
      <c r="X105" s="381">
        <f t="shared" si="24"/>
        <v>0</v>
      </c>
      <c r="Y105" s="383">
        <f t="shared" si="24"/>
        <v>20000</v>
      </c>
      <c r="Z105" s="382">
        <f t="shared" si="24"/>
        <v>118008</v>
      </c>
      <c r="AA105" s="383">
        <f t="shared" si="24"/>
        <v>71880</v>
      </c>
      <c r="AB105" s="680">
        <f t="shared" si="24"/>
        <v>189888</v>
      </c>
      <c r="AC105" s="683"/>
      <c r="AD105" s="640"/>
    </row>
    <row r="106" spans="1:30" ht="15" thickBot="1" x14ac:dyDescent="0.4">
      <c r="A106" s="388" t="s">
        <v>583</v>
      </c>
      <c r="B106" s="389"/>
      <c r="C106" s="389"/>
      <c r="D106" s="389"/>
      <c r="E106" s="389"/>
      <c r="F106" s="390"/>
      <c r="G106" s="389"/>
      <c r="H106" s="389"/>
      <c r="I106" s="389">
        <f>I99+I98+I97+I96</f>
        <v>15</v>
      </c>
      <c r="J106" s="389">
        <f>I99+I98+I97+I96</f>
        <v>15</v>
      </c>
      <c r="K106" s="389">
        <f>I99+I97+I96+K100</f>
        <v>15</v>
      </c>
      <c r="L106" s="389">
        <f>I99+I97+I96+K100</f>
        <v>15</v>
      </c>
      <c r="M106" s="389">
        <f>SUM(I106:L106)</f>
        <v>60</v>
      </c>
      <c r="N106" s="391"/>
      <c r="O106" s="392"/>
      <c r="P106" s="391"/>
      <c r="Q106" s="391"/>
      <c r="R106" s="391"/>
      <c r="S106" s="393"/>
      <c r="T106" s="394"/>
      <c r="U106" s="684">
        <f>U105/T105</f>
        <v>0.9047110840067083</v>
      </c>
      <c r="V106" s="396">
        <f>V105/T105</f>
        <v>0</v>
      </c>
      <c r="W106" s="396">
        <f>W105/T105</f>
        <v>0</v>
      </c>
      <c r="X106" s="396">
        <f>X105/T105</f>
        <v>0</v>
      </c>
      <c r="Y106" s="398">
        <f>Y105/T105</f>
        <v>9.5288915993291659E-2</v>
      </c>
      <c r="Z106" s="397">
        <f>Z105/T105</f>
        <v>0.56224271992681807</v>
      </c>
      <c r="AA106" s="398">
        <f>AA105/T105</f>
        <v>0.34246836407989023</v>
      </c>
      <c r="AB106" s="638"/>
      <c r="AC106" s="571"/>
      <c r="AD106" s="402"/>
    </row>
    <row r="107" spans="1:30" ht="15" thickBot="1" x14ac:dyDescent="0.4">
      <c r="A107" s="289" t="s">
        <v>584</v>
      </c>
      <c r="B107" s="239"/>
      <c r="C107" s="239"/>
      <c r="D107" s="239"/>
      <c r="E107" s="239"/>
      <c r="F107" s="290"/>
      <c r="G107" s="239"/>
      <c r="H107" s="239"/>
      <c r="I107" s="2242">
        <v>0.25</v>
      </c>
      <c r="J107" s="291"/>
      <c r="K107" s="291"/>
      <c r="L107" s="291"/>
      <c r="M107" s="239"/>
      <c r="N107" s="292"/>
      <c r="O107" s="242"/>
      <c r="P107" s="292"/>
      <c r="Q107" s="240">
        <f>U105/4</f>
        <v>47472</v>
      </c>
      <c r="R107" s="334"/>
      <c r="S107" s="293">
        <f>Q107/Q112</f>
        <v>0.9047110840067083</v>
      </c>
      <c r="Y107" s="294"/>
      <c r="Z107" s="403">
        <f>I98+I99+K100</f>
        <v>22</v>
      </c>
      <c r="AA107" s="404">
        <f>I96+I97</f>
        <v>3</v>
      </c>
    </row>
    <row r="108" spans="1:30" ht="15" thickBot="1" x14ac:dyDescent="0.4">
      <c r="A108" s="297" t="s">
        <v>38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01"/>
      <c r="Q108" s="303">
        <f>V105/4</f>
        <v>0</v>
      </c>
      <c r="R108" s="336"/>
      <c r="S108" s="302">
        <f>Q108/Q112</f>
        <v>0</v>
      </c>
      <c r="T108" s="572">
        <f>Q105/M105</f>
        <v>2098.88</v>
      </c>
      <c r="U108" s="573" t="s">
        <v>586</v>
      </c>
      <c r="Z108" s="241">
        <f>Z107/M105</f>
        <v>0.88</v>
      </c>
      <c r="AA108" s="293">
        <f>AA107/M105</f>
        <v>0.12</v>
      </c>
    </row>
    <row r="109" spans="1:30" ht="15" thickBot="1" x14ac:dyDescent="0.4">
      <c r="A109" s="297" t="s">
        <v>587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01"/>
      <c r="Q109" s="303">
        <f>V106/4</f>
        <v>0</v>
      </c>
      <c r="R109" s="336"/>
      <c r="S109" s="308">
        <f>Q109/Q112</f>
        <v>0</v>
      </c>
      <c r="V109" s="309"/>
      <c r="X109" s="145"/>
      <c r="Z109" s="2305" t="s">
        <v>588</v>
      </c>
      <c r="AA109" s="2305"/>
    </row>
    <row r="110" spans="1:30" x14ac:dyDescent="0.35">
      <c r="A110" s="297" t="s">
        <v>580</v>
      </c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303">
        <f>Y105/4</f>
        <v>5000</v>
      </c>
      <c r="R110" s="336"/>
      <c r="S110" s="308">
        <f>Q110/Q112</f>
        <v>9.5288915993291659E-2</v>
      </c>
      <c r="V110" s="309"/>
    </row>
    <row r="111" spans="1:30" x14ac:dyDescent="0.35">
      <c r="A111" s="297" t="s">
        <v>579</v>
      </c>
      <c r="B111" s="298"/>
      <c r="C111" s="298"/>
      <c r="D111" s="298"/>
      <c r="E111" s="298"/>
      <c r="F111" s="299"/>
      <c r="G111" s="298"/>
      <c r="H111" s="298"/>
      <c r="I111" s="300"/>
      <c r="J111" s="300"/>
      <c r="K111" s="300"/>
      <c r="L111" s="300"/>
      <c r="M111" s="298"/>
      <c r="N111" s="301"/>
      <c r="O111" s="302"/>
      <c r="P111" s="301"/>
      <c r="Q111" s="303">
        <f>X105/4</f>
        <v>0</v>
      </c>
      <c r="R111" s="336"/>
      <c r="S111" s="308">
        <f>Q111/Q112</f>
        <v>0</v>
      </c>
    </row>
    <row r="112" spans="1:30" x14ac:dyDescent="0.35">
      <c r="A112" s="297"/>
      <c r="B112" s="298"/>
      <c r="C112" s="298"/>
      <c r="D112" s="298"/>
      <c r="E112" s="298"/>
      <c r="F112" s="299"/>
      <c r="G112" s="298"/>
      <c r="H112" s="298"/>
      <c r="I112" s="300"/>
      <c r="J112" s="300"/>
      <c r="K112" s="300"/>
      <c r="L112" s="300"/>
      <c r="M112" s="298"/>
      <c r="N112" s="301"/>
      <c r="O112" s="302"/>
      <c r="P112" s="301"/>
      <c r="Q112" s="310">
        <f>SUM(Q107:Q111)</f>
        <v>52472</v>
      </c>
      <c r="R112" s="537"/>
      <c r="S112" s="308">
        <f>SUM(S107:S111)</f>
        <v>1</v>
      </c>
    </row>
    <row r="113" spans="1:30" x14ac:dyDescent="0.35">
      <c r="A113" s="234"/>
      <c r="N113" s="5"/>
      <c r="O113" s="6"/>
      <c r="P113" s="5"/>
      <c r="Q113" s="7"/>
      <c r="R113" s="7"/>
      <c r="S113" s="8"/>
      <c r="T113" s="5"/>
    </row>
    <row r="114" spans="1:30" x14ac:dyDescent="0.35">
      <c r="A114" s="234"/>
      <c r="N114" s="5"/>
      <c r="O114" s="6"/>
      <c r="P114" s="5"/>
      <c r="Q114" s="7"/>
      <c r="R114" s="7"/>
      <c r="S114" s="8"/>
      <c r="T114" s="5"/>
    </row>
    <row r="115" spans="1:30" x14ac:dyDescent="0.35">
      <c r="A115" s="234"/>
      <c r="N115" s="5"/>
      <c r="O115" s="6"/>
      <c r="P115" s="5"/>
      <c r="Q115" s="7"/>
      <c r="R115" s="7"/>
      <c r="S115" s="8"/>
      <c r="T115" s="5"/>
    </row>
    <row r="116" spans="1:30" ht="18.5" x14ac:dyDescent="0.45">
      <c r="A116" s="164" t="s">
        <v>648</v>
      </c>
      <c r="N116" s="5"/>
      <c r="O116" s="6"/>
      <c r="P116" s="5"/>
      <c r="Q116" s="7"/>
      <c r="R116" s="7"/>
      <c r="S116" s="8"/>
      <c r="T116" s="5"/>
    </row>
    <row r="117" spans="1:30" x14ac:dyDescent="0.35">
      <c r="A117" s="234"/>
      <c r="N117" s="5"/>
      <c r="O117" s="6"/>
      <c r="P117" s="5"/>
      <c r="Q117" s="7"/>
      <c r="R117" s="7"/>
      <c r="S117" s="8"/>
      <c r="T117" s="5"/>
    </row>
    <row r="118" spans="1:30" ht="29.5" customHeight="1" thickBot="1" x14ac:dyDescent="0.4">
      <c r="A118" s="2389" t="s">
        <v>531</v>
      </c>
      <c r="B118" s="2390"/>
      <c r="C118" s="2390"/>
      <c r="D118" s="2390"/>
      <c r="E118" s="2390"/>
      <c r="F118" s="2390"/>
      <c r="G118" s="2390"/>
      <c r="H118" s="2390"/>
      <c r="I118" s="2390"/>
      <c r="J118" s="2390"/>
      <c r="K118" s="2390"/>
      <c r="L118" s="2390"/>
      <c r="M118" s="2390"/>
      <c r="N118" s="2390"/>
      <c r="O118" s="2390"/>
      <c r="P118" s="2390"/>
      <c r="Q118" s="2390"/>
      <c r="R118" s="2390"/>
      <c r="S118" s="2391"/>
      <c r="T118" s="2447" t="s">
        <v>635</v>
      </c>
      <c r="U118" s="2448"/>
      <c r="V118" s="2448"/>
      <c r="W118" s="2448"/>
      <c r="X118" s="2448"/>
      <c r="Y118" s="2448"/>
      <c r="Z118" s="2448"/>
      <c r="AA118" s="2448"/>
      <c r="AB118" s="2448"/>
      <c r="AC118" s="2448"/>
      <c r="AD118" s="2449"/>
    </row>
    <row r="119" spans="1:30" ht="16" x14ac:dyDescent="0.4">
      <c r="A119" s="2353" t="s">
        <v>533</v>
      </c>
      <c r="B119" s="2344" t="s">
        <v>534</v>
      </c>
      <c r="C119" s="2344" t="s">
        <v>535</v>
      </c>
      <c r="D119" s="2344" t="s">
        <v>606</v>
      </c>
      <c r="E119" s="2344" t="s">
        <v>607</v>
      </c>
      <c r="F119" s="2355" t="s">
        <v>538</v>
      </c>
      <c r="G119" s="2344" t="s">
        <v>608</v>
      </c>
      <c r="H119" s="2344" t="s">
        <v>540</v>
      </c>
      <c r="I119" s="2346" t="s">
        <v>541</v>
      </c>
      <c r="J119" s="2346"/>
      <c r="K119" s="2346"/>
      <c r="L119" s="2346"/>
      <c r="M119" s="351" t="s">
        <v>542</v>
      </c>
      <c r="N119" s="352" t="s">
        <v>609</v>
      </c>
      <c r="O119" s="353" t="s">
        <v>544</v>
      </c>
      <c r="P119" s="352" t="s">
        <v>609</v>
      </c>
      <c r="Q119" s="352" t="s">
        <v>610</v>
      </c>
      <c r="R119" s="559" t="s">
        <v>636</v>
      </c>
      <c r="S119" s="2414" t="s">
        <v>546</v>
      </c>
      <c r="T119" s="560" t="s">
        <v>547</v>
      </c>
      <c r="U119" s="2416" t="s">
        <v>548</v>
      </c>
      <c r="V119" s="2417"/>
      <c r="W119" s="2417"/>
      <c r="X119" s="2417"/>
      <c r="Y119" s="2418"/>
      <c r="Z119" s="2408" t="s">
        <v>549</v>
      </c>
      <c r="AA119" s="2410"/>
      <c r="AB119" s="2408" t="s">
        <v>550</v>
      </c>
      <c r="AC119" s="2409"/>
      <c r="AD119" s="2410"/>
    </row>
    <row r="120" spans="1:30" ht="16.5" thickBot="1" x14ac:dyDescent="0.45">
      <c r="A120" s="2354"/>
      <c r="B120" s="2345"/>
      <c r="C120" s="2345"/>
      <c r="D120" s="2345"/>
      <c r="E120" s="2345"/>
      <c r="F120" s="2356"/>
      <c r="G120" s="2345"/>
      <c r="H120" s="2345"/>
      <c r="I120" s="356" t="s">
        <v>551</v>
      </c>
      <c r="J120" s="356" t="s">
        <v>552</v>
      </c>
      <c r="K120" s="356" t="s">
        <v>553</v>
      </c>
      <c r="L120" s="356" t="s">
        <v>554</v>
      </c>
      <c r="M120" s="357" t="s">
        <v>555</v>
      </c>
      <c r="N120" s="358" t="s">
        <v>556</v>
      </c>
      <c r="O120" s="359" t="s">
        <v>557</v>
      </c>
      <c r="P120" s="358" t="s">
        <v>558</v>
      </c>
      <c r="Q120" s="358" t="s">
        <v>611</v>
      </c>
      <c r="R120" s="358"/>
      <c r="S120" s="2415"/>
      <c r="T120" s="562" t="s">
        <v>559</v>
      </c>
      <c r="U120" s="2419"/>
      <c r="V120" s="2420"/>
      <c r="W120" s="2420"/>
      <c r="X120" s="2420"/>
      <c r="Y120" s="2421"/>
      <c r="Z120" s="2411"/>
      <c r="AA120" s="2413"/>
      <c r="AB120" s="2411"/>
      <c r="AC120" s="2412"/>
      <c r="AD120" s="2413"/>
    </row>
    <row r="121" spans="1:30" s="184" customFormat="1" ht="18.5" x14ac:dyDescent="0.45">
      <c r="A121" s="2422" t="s">
        <v>612</v>
      </c>
      <c r="B121" s="2423"/>
      <c r="C121" s="2423"/>
      <c r="D121" s="2423"/>
      <c r="E121" s="2423"/>
      <c r="F121" s="2423"/>
      <c r="G121" s="2423"/>
      <c r="H121" s="2423"/>
      <c r="I121" s="2423"/>
      <c r="J121" s="2423"/>
      <c r="K121" s="2423"/>
      <c r="L121" s="2423"/>
      <c r="M121" s="2423"/>
      <c r="N121" s="2423"/>
      <c r="O121" s="2423"/>
      <c r="P121" s="2423"/>
      <c r="Q121" s="2423"/>
      <c r="R121" s="2423"/>
      <c r="S121" s="2423"/>
      <c r="T121" s="606"/>
      <c r="U121" s="643" t="s">
        <v>561</v>
      </c>
      <c r="V121" s="608" t="s">
        <v>38</v>
      </c>
      <c r="W121" s="608" t="s">
        <v>562</v>
      </c>
      <c r="X121" s="608" t="s">
        <v>563</v>
      </c>
      <c r="Y121" s="608" t="s">
        <v>564</v>
      </c>
      <c r="Z121" s="610" t="s">
        <v>565</v>
      </c>
      <c r="AA121" s="609" t="s">
        <v>566</v>
      </c>
      <c r="AB121" s="610" t="s">
        <v>108</v>
      </c>
      <c r="AC121" s="608" t="s">
        <v>43</v>
      </c>
      <c r="AD121" s="609" t="s">
        <v>31</v>
      </c>
    </row>
    <row r="122" spans="1:30" x14ac:dyDescent="0.35">
      <c r="A122" s="200"/>
      <c r="B122" s="509"/>
      <c r="C122" s="509"/>
      <c r="D122" s="509"/>
      <c r="E122" s="509"/>
      <c r="F122" s="510"/>
      <c r="G122" s="509"/>
      <c r="H122" s="509"/>
      <c r="I122" s="512"/>
      <c r="J122" s="512"/>
      <c r="K122" s="512"/>
      <c r="L122" s="512"/>
      <c r="M122" s="509"/>
      <c r="N122" s="515"/>
      <c r="O122" s="516"/>
      <c r="P122" s="515"/>
      <c r="Q122" s="515"/>
      <c r="R122" s="517"/>
      <c r="S122" s="579"/>
      <c r="T122" s="195"/>
      <c r="U122" s="7"/>
      <c r="Z122" s="326"/>
      <c r="AA122" s="198"/>
      <c r="AB122" s="326"/>
      <c r="AD122" s="198"/>
    </row>
    <row r="123" spans="1:30" x14ac:dyDescent="0.35">
      <c r="A123" s="203" t="s">
        <v>713</v>
      </c>
      <c r="B123" s="203" t="s">
        <v>109</v>
      </c>
      <c r="C123" s="203" t="s">
        <v>568</v>
      </c>
      <c r="D123" s="203" t="s">
        <v>48</v>
      </c>
      <c r="E123" s="203" t="s">
        <v>569</v>
      </c>
      <c r="F123" s="204" t="s">
        <v>639</v>
      </c>
      <c r="G123" s="203">
        <v>1</v>
      </c>
      <c r="H123" s="203" t="s">
        <v>51</v>
      </c>
      <c r="I123" s="2282">
        <v>1</v>
      </c>
      <c r="J123" s="2283"/>
      <c r="K123" s="2283"/>
      <c r="L123" s="2284"/>
      <c r="M123" s="209">
        <v>1</v>
      </c>
      <c r="N123" s="210">
        <v>4480</v>
      </c>
      <c r="O123" s="211">
        <v>0.25</v>
      </c>
      <c r="P123" s="212">
        <f>N123*(1-O123)</f>
        <v>3360</v>
      </c>
      <c r="Q123" s="212">
        <f t="shared" ref="Q123:Q127" si="25">P123*M123*G123</f>
        <v>3360</v>
      </c>
      <c r="R123" s="252" t="e">
        <f>(Q123+#REF!+Q124+#REF!)/E100*1000</f>
        <v>#REF!</v>
      </c>
      <c r="S123" s="213">
        <f>Q123/$Q$135</f>
        <v>5.7204147300679298E-2</v>
      </c>
      <c r="T123" s="214">
        <f>Q123</f>
        <v>3360</v>
      </c>
      <c r="U123" s="7">
        <f t="shared" ref="U123:U126" si="26">T123</f>
        <v>3360</v>
      </c>
      <c r="V123" s="215"/>
      <c r="W123" s="215"/>
      <c r="X123" s="215"/>
      <c r="Y123" s="215"/>
      <c r="Z123" s="328"/>
      <c r="AA123" s="217">
        <f>T123</f>
        <v>3360</v>
      </c>
      <c r="AB123" s="328">
        <f>T123</f>
        <v>3360</v>
      </c>
      <c r="AD123" s="198"/>
    </row>
    <row r="124" spans="1:30" x14ac:dyDescent="0.35">
      <c r="A124" s="203" t="s">
        <v>713</v>
      </c>
      <c r="B124" s="203" t="s">
        <v>109</v>
      </c>
      <c r="C124" s="203" t="s">
        <v>568</v>
      </c>
      <c r="D124" s="203" t="s">
        <v>54</v>
      </c>
      <c r="E124" s="203" t="s">
        <v>571</v>
      </c>
      <c r="F124" s="204" t="s">
        <v>570</v>
      </c>
      <c r="G124" s="203">
        <v>13</v>
      </c>
      <c r="H124" s="203" t="s">
        <v>51</v>
      </c>
      <c r="I124" s="2291">
        <v>13</v>
      </c>
      <c r="J124" s="2292"/>
      <c r="K124" s="225"/>
      <c r="L124" s="226"/>
      <c r="M124" s="209">
        <v>1</v>
      </c>
      <c r="N124" s="212">
        <v>1560</v>
      </c>
      <c r="O124" s="219">
        <v>0.25</v>
      </c>
      <c r="P124" s="212">
        <f t="shared" ref="P124:P127" si="27">N124*(1-O124)</f>
        <v>1170</v>
      </c>
      <c r="Q124" s="212">
        <f t="shared" si="25"/>
        <v>15210</v>
      </c>
      <c r="R124" s="252" t="e">
        <f>(Q124+#REF!)/E101*1000</f>
        <v>#REF!</v>
      </c>
      <c r="S124" s="224">
        <f>Q124/$Q$135</f>
        <v>0.25895091679861076</v>
      </c>
      <c r="T124" s="214">
        <f t="shared" ref="T124:T129" si="28">Q124</f>
        <v>15210</v>
      </c>
      <c r="U124" s="7">
        <f t="shared" si="26"/>
        <v>15210</v>
      </c>
      <c r="W124" s="215"/>
      <c r="Z124" s="196">
        <f>T124</f>
        <v>15210</v>
      </c>
      <c r="AA124" s="217"/>
      <c r="AB124" s="328">
        <f t="shared" ref="AB124:AB127" si="29">T124</f>
        <v>15210</v>
      </c>
      <c r="AD124" s="198"/>
    </row>
    <row r="125" spans="1:30" x14ac:dyDescent="0.35">
      <c r="A125" s="203" t="s">
        <v>713</v>
      </c>
      <c r="B125" s="203" t="s">
        <v>109</v>
      </c>
      <c r="C125" s="203" t="s">
        <v>568</v>
      </c>
      <c r="D125" s="203" t="s">
        <v>53</v>
      </c>
      <c r="E125" s="203" t="s">
        <v>571</v>
      </c>
      <c r="F125" s="204" t="s">
        <v>70</v>
      </c>
      <c r="G125" s="203">
        <v>1</v>
      </c>
      <c r="H125" s="203" t="s">
        <v>51</v>
      </c>
      <c r="I125" s="2306">
        <v>1</v>
      </c>
      <c r="J125" s="2307"/>
      <c r="K125" s="2307"/>
      <c r="L125" s="2308"/>
      <c r="M125" s="209">
        <v>1</v>
      </c>
      <c r="N125" s="212">
        <v>4068</v>
      </c>
      <c r="O125" s="219">
        <v>0.25</v>
      </c>
      <c r="P125" s="212">
        <f t="shared" si="27"/>
        <v>3051</v>
      </c>
      <c r="Q125" s="212">
        <f t="shared" si="25"/>
        <v>3051</v>
      </c>
      <c r="R125" s="252" t="e">
        <f>(Q125+#REF!+#REF!)/E101*1000</f>
        <v>#REF!</v>
      </c>
      <c r="S125" s="224">
        <f t="shared" ref="S125:S127" si="30">Q125/$Q$135</f>
        <v>5.194340875427754E-2</v>
      </c>
      <c r="T125" s="214">
        <f t="shared" si="28"/>
        <v>3051</v>
      </c>
      <c r="U125" s="7">
        <f t="shared" si="26"/>
        <v>3051</v>
      </c>
      <c r="Z125" s="328">
        <f>T125</f>
        <v>3051</v>
      </c>
      <c r="AA125" s="217"/>
      <c r="AB125" s="328">
        <f t="shared" si="29"/>
        <v>3051</v>
      </c>
      <c r="AD125" s="198"/>
    </row>
    <row r="126" spans="1:30" x14ac:dyDescent="0.35">
      <c r="A126" s="203" t="s">
        <v>713</v>
      </c>
      <c r="B126" s="203" t="s">
        <v>109</v>
      </c>
      <c r="C126" s="203" t="s">
        <v>568</v>
      </c>
      <c r="D126" s="203" t="s">
        <v>54</v>
      </c>
      <c r="E126" s="203" t="s">
        <v>571</v>
      </c>
      <c r="F126" s="204" t="s">
        <v>570</v>
      </c>
      <c r="G126" s="203">
        <v>13</v>
      </c>
      <c r="H126" s="203" t="s">
        <v>51</v>
      </c>
      <c r="I126" s="521"/>
      <c r="J126" s="1"/>
      <c r="K126" s="2292">
        <v>13</v>
      </c>
      <c r="L126" s="2293"/>
      <c r="M126" s="209">
        <v>1</v>
      </c>
      <c r="N126" s="212">
        <v>1560</v>
      </c>
      <c r="O126" s="219">
        <v>0.25</v>
      </c>
      <c r="P126" s="212">
        <f t="shared" si="27"/>
        <v>1170</v>
      </c>
      <c r="Q126" s="212">
        <f t="shared" si="25"/>
        <v>15210</v>
      </c>
      <c r="R126" s="252" t="e">
        <f>(Q126+#REF!)/E103*1000</f>
        <v>#REF!</v>
      </c>
      <c r="S126" s="224">
        <f t="shared" si="30"/>
        <v>0.25895091679861076</v>
      </c>
      <c r="T126" s="214">
        <f t="shared" si="28"/>
        <v>15210</v>
      </c>
      <c r="U126" s="7">
        <f t="shared" si="26"/>
        <v>15210</v>
      </c>
      <c r="W126" s="215"/>
      <c r="Z126" s="196">
        <f>T126</f>
        <v>15210</v>
      </c>
      <c r="AA126" s="217"/>
      <c r="AB126" s="328">
        <f t="shared" si="29"/>
        <v>15210</v>
      </c>
      <c r="AD126" s="198"/>
    </row>
    <row r="127" spans="1:30" x14ac:dyDescent="0.35">
      <c r="A127" s="203" t="s">
        <v>713</v>
      </c>
      <c r="B127" s="203" t="s">
        <v>109</v>
      </c>
      <c r="C127" s="203" t="s">
        <v>643</v>
      </c>
      <c r="D127" s="203" t="s">
        <v>77</v>
      </c>
      <c r="E127" s="203" t="s">
        <v>571</v>
      </c>
      <c r="F127" s="204" t="s">
        <v>602</v>
      </c>
      <c r="G127" s="203">
        <v>5</v>
      </c>
      <c r="H127" s="203" t="s">
        <v>51</v>
      </c>
      <c r="I127" s="2306">
        <v>5</v>
      </c>
      <c r="J127" s="2307"/>
      <c r="K127" s="2307"/>
      <c r="L127" s="2308"/>
      <c r="M127" s="209">
        <v>1</v>
      </c>
      <c r="N127" s="520">
        <v>1016</v>
      </c>
      <c r="O127" s="211">
        <v>0.25</v>
      </c>
      <c r="P127" s="523">
        <f t="shared" si="27"/>
        <v>762</v>
      </c>
      <c r="Q127" s="520">
        <f t="shared" si="25"/>
        <v>3810</v>
      </c>
      <c r="R127" s="9"/>
      <c r="S127" s="224">
        <f t="shared" si="30"/>
        <v>6.4865417028448849E-2</v>
      </c>
      <c r="T127" s="214">
        <f t="shared" si="28"/>
        <v>3810</v>
      </c>
      <c r="U127" s="15"/>
      <c r="W127" s="215">
        <f>T127</f>
        <v>3810</v>
      </c>
      <c r="Z127" s="196">
        <f>T127</f>
        <v>3810</v>
      </c>
      <c r="AA127" s="217"/>
      <c r="AB127" s="328">
        <f t="shared" si="29"/>
        <v>3810</v>
      </c>
      <c r="AD127" s="198"/>
    </row>
    <row r="128" spans="1:30" x14ac:dyDescent="0.35">
      <c r="A128" s="203" t="s">
        <v>713</v>
      </c>
      <c r="B128" s="203" t="s">
        <v>105</v>
      </c>
      <c r="C128" s="203"/>
      <c r="D128" s="203" t="s">
        <v>59</v>
      </c>
      <c r="E128" s="203" t="s">
        <v>701</v>
      </c>
      <c r="F128" s="204"/>
      <c r="G128" s="203">
        <v>4</v>
      </c>
      <c r="H128" s="203" t="s">
        <v>85</v>
      </c>
      <c r="I128" s="221">
        <v>4</v>
      </c>
      <c r="J128" s="1"/>
      <c r="K128" s="229">
        <v>4</v>
      </c>
      <c r="L128" s="209"/>
      <c r="M128" s="209">
        <v>2</v>
      </c>
      <c r="N128" s="520">
        <f>265*8</f>
        <v>2120</v>
      </c>
      <c r="O128" s="211">
        <v>0.4</v>
      </c>
      <c r="P128" s="523">
        <f>N128*(1-O128)</f>
        <v>1272</v>
      </c>
      <c r="Q128" s="520">
        <f>P128*G128*M128</f>
        <v>10176</v>
      </c>
      <c r="R128" s="9"/>
      <c r="S128" s="679">
        <f>Q128/$Q$135</f>
        <v>0.17324684611062874</v>
      </c>
      <c r="T128" s="214">
        <f t="shared" si="28"/>
        <v>10176</v>
      </c>
      <c r="U128" s="15">
        <f t="shared" ref="U128" si="31">T128</f>
        <v>10176</v>
      </c>
      <c r="Z128" s="328"/>
      <c r="AA128" s="217"/>
      <c r="AB128" s="326"/>
      <c r="AC128" s="215">
        <f>T128</f>
        <v>10176</v>
      </c>
      <c r="AD128" s="198"/>
    </row>
    <row r="129" spans="1:30" x14ac:dyDescent="0.35">
      <c r="A129" s="203" t="s">
        <v>713</v>
      </c>
      <c r="B129" s="203" t="s">
        <v>68</v>
      </c>
      <c r="C129" s="203" t="s">
        <v>576</v>
      </c>
      <c r="D129" s="203" t="s">
        <v>106</v>
      </c>
      <c r="E129" s="203" t="s">
        <v>571</v>
      </c>
      <c r="F129" s="204" t="s">
        <v>572</v>
      </c>
      <c r="G129" s="203">
        <v>4</v>
      </c>
      <c r="H129" s="203" t="s">
        <v>51</v>
      </c>
      <c r="I129" s="2306">
        <v>4</v>
      </c>
      <c r="J129" s="2307"/>
      <c r="K129" s="2307"/>
      <c r="L129" s="2308"/>
      <c r="M129" s="209">
        <v>1</v>
      </c>
      <c r="N129" s="520">
        <v>1600</v>
      </c>
      <c r="O129" s="211">
        <v>0.7</v>
      </c>
      <c r="P129" s="523">
        <f>N129*(1-O129)</f>
        <v>480.00000000000006</v>
      </c>
      <c r="Q129" s="520">
        <f>P129*G129*M129</f>
        <v>1920.0000000000002</v>
      </c>
      <c r="R129" s="9"/>
      <c r="S129" s="553">
        <f>Q129/$Q$135</f>
        <v>3.2688084171816748E-2</v>
      </c>
      <c r="T129" s="214">
        <f t="shared" si="28"/>
        <v>1920.0000000000002</v>
      </c>
      <c r="U129" s="15"/>
      <c r="W129" s="215">
        <f>T129</f>
        <v>1920.0000000000002</v>
      </c>
      <c r="Z129" s="196">
        <f>T129</f>
        <v>1920.0000000000002</v>
      </c>
      <c r="AA129" s="217"/>
      <c r="AB129" s="326"/>
      <c r="AD129" s="217">
        <f>T129</f>
        <v>1920.0000000000002</v>
      </c>
    </row>
    <row r="130" spans="1:30" x14ac:dyDescent="0.35">
      <c r="A130" s="203"/>
      <c r="B130" s="203"/>
      <c r="C130" s="203"/>
      <c r="D130" s="203"/>
      <c r="E130" s="203"/>
      <c r="F130" s="204"/>
      <c r="G130" s="203"/>
      <c r="H130" s="203"/>
      <c r="I130" s="521"/>
      <c r="J130" s="1"/>
      <c r="K130" s="1"/>
      <c r="L130" s="209"/>
      <c r="M130" s="209"/>
      <c r="N130" s="520"/>
      <c r="O130" s="211"/>
      <c r="P130" s="523"/>
      <c r="Q130" s="520"/>
      <c r="R130" s="9"/>
      <c r="S130" s="553"/>
      <c r="T130" s="525"/>
      <c r="U130" s="15"/>
      <c r="Z130" s="328"/>
      <c r="AA130" s="217"/>
      <c r="AB130" s="326"/>
      <c r="AD130" s="198"/>
    </row>
    <row r="131" spans="1:30" x14ac:dyDescent="0.35">
      <c r="A131" s="203"/>
      <c r="B131" s="203"/>
      <c r="C131" s="203"/>
      <c r="D131" s="203"/>
      <c r="E131" s="203"/>
      <c r="F131" s="204"/>
      <c r="G131" s="203"/>
      <c r="H131" s="203"/>
      <c r="I131" s="521"/>
      <c r="J131" s="1"/>
      <c r="K131" s="1"/>
      <c r="L131" s="209"/>
      <c r="M131" s="209"/>
      <c r="N131" s="520"/>
      <c r="O131" s="211"/>
      <c r="P131" s="523"/>
      <c r="Q131" s="520"/>
      <c r="R131" s="9"/>
      <c r="S131" s="553"/>
      <c r="T131" s="525"/>
      <c r="U131" s="15"/>
      <c r="Z131" s="328"/>
      <c r="AA131" s="217"/>
      <c r="AB131" s="326"/>
      <c r="AD131" s="198"/>
    </row>
    <row r="132" spans="1:30" x14ac:dyDescent="0.35">
      <c r="A132" s="236" t="s">
        <v>713</v>
      </c>
      <c r="B132" s="236" t="s">
        <v>579</v>
      </c>
      <c r="C132" s="236"/>
      <c r="D132" s="236"/>
      <c r="E132" s="236"/>
      <c r="F132" s="237"/>
      <c r="G132" s="236"/>
      <c r="H132" s="236"/>
      <c r="I132" s="2303"/>
      <c r="J132" s="2304"/>
      <c r="K132" s="2304"/>
      <c r="L132" s="2452"/>
      <c r="M132" s="677"/>
      <c r="N132" s="240"/>
      <c r="O132" s="241"/>
      <c r="P132" s="232"/>
      <c r="Q132" s="212"/>
      <c r="R132" s="334"/>
      <c r="S132" s="242"/>
      <c r="T132" s="214">
        <f t="shared" ref="T132" si="32">Q132*2</f>
        <v>0</v>
      </c>
      <c r="U132" s="7"/>
      <c r="X132" s="215">
        <f>T132</f>
        <v>0</v>
      </c>
      <c r="Z132" s="326"/>
      <c r="AA132" s="217"/>
      <c r="AB132" s="326"/>
      <c r="AD132" s="198"/>
    </row>
    <row r="133" spans="1:30" x14ac:dyDescent="0.35">
      <c r="A133" s="154" t="s">
        <v>713</v>
      </c>
      <c r="B133" s="154" t="s">
        <v>580</v>
      </c>
      <c r="C133" s="154"/>
      <c r="D133" s="154" t="s">
        <v>581</v>
      </c>
      <c r="E133" s="154"/>
      <c r="F133" s="526"/>
      <c r="G133" s="154"/>
      <c r="H133" s="154"/>
      <c r="I133" s="300"/>
      <c r="J133" s="300"/>
      <c r="K133" s="300"/>
      <c r="L133" s="300"/>
      <c r="M133" s="154"/>
      <c r="N133" s="303"/>
      <c r="O133" s="155"/>
      <c r="P133" s="336"/>
      <c r="Q133" s="303">
        <v>6000</v>
      </c>
      <c r="R133" s="527"/>
      <c r="S133" s="337">
        <f>Q133/Q135</f>
        <v>0.10215026303692731</v>
      </c>
      <c r="T133" s="214">
        <f>Q133</f>
        <v>6000</v>
      </c>
      <c r="U133" s="7"/>
      <c r="Y133" s="215">
        <f>T133</f>
        <v>6000</v>
      </c>
      <c r="Z133" s="326"/>
      <c r="AA133" s="198"/>
      <c r="AB133" s="326"/>
      <c r="AD133" s="198"/>
    </row>
    <row r="134" spans="1:30" ht="15" thickBot="1" x14ac:dyDescent="0.4">
      <c r="I134" s="161">
        <f>I135/M135</f>
        <v>0.62222222222222223</v>
      </c>
      <c r="J134" s="161"/>
      <c r="K134" s="161">
        <f>K135/M135</f>
        <v>0.37777777777777777</v>
      </c>
      <c r="T134" s="195"/>
      <c r="U134" s="7"/>
      <c r="Z134" s="326"/>
      <c r="AA134" s="198"/>
      <c r="AB134" s="326"/>
      <c r="AD134" s="198"/>
    </row>
    <row r="135" spans="1:30" x14ac:dyDescent="0.35">
      <c r="A135" s="372" t="s">
        <v>582</v>
      </c>
      <c r="B135" s="373"/>
      <c r="C135" s="373"/>
      <c r="D135" s="373"/>
      <c r="E135" s="373"/>
      <c r="F135" s="374"/>
      <c r="G135" s="373"/>
      <c r="H135" s="373"/>
      <c r="I135" s="373">
        <f>I125+I124+I123+I127+I128+I129</f>
        <v>28</v>
      </c>
      <c r="J135" s="373"/>
      <c r="K135" s="373">
        <f>K128+K126</f>
        <v>17</v>
      </c>
      <c r="L135" s="373"/>
      <c r="M135" s="373">
        <f>SUM(I135:L135)</f>
        <v>45</v>
      </c>
      <c r="N135" s="375"/>
      <c r="O135" s="376"/>
      <c r="P135" s="375"/>
      <c r="Q135" s="377">
        <f>SUM(Q123:Q134)</f>
        <v>58737</v>
      </c>
      <c r="R135" s="377"/>
      <c r="S135" s="378">
        <f>SUM(S123:S133)</f>
        <v>1</v>
      </c>
      <c r="T135" s="379">
        <f>SUM(T123:T134)</f>
        <v>58737</v>
      </c>
      <c r="U135" s="381">
        <f t="shared" ref="U135:AA135" si="33">SUM(U123:U133)</f>
        <v>47007</v>
      </c>
      <c r="V135" s="381">
        <f t="shared" si="33"/>
        <v>0</v>
      </c>
      <c r="W135" s="381">
        <f t="shared" si="33"/>
        <v>5730</v>
      </c>
      <c r="X135" s="381">
        <f t="shared" si="33"/>
        <v>0</v>
      </c>
      <c r="Y135" s="381">
        <f t="shared" si="33"/>
        <v>6000</v>
      </c>
      <c r="Z135" s="382">
        <f t="shared" si="33"/>
        <v>39201</v>
      </c>
      <c r="AA135" s="383">
        <f t="shared" si="33"/>
        <v>3360</v>
      </c>
      <c r="AB135" s="380">
        <f>SUM(AB123:AB134)</f>
        <v>40641</v>
      </c>
      <c r="AC135" s="381">
        <f>SUM(AC123:AC134)</f>
        <v>10176</v>
      </c>
      <c r="AD135" s="383">
        <f>SUM(AD123:AD134)</f>
        <v>1920.0000000000002</v>
      </c>
    </row>
    <row r="136" spans="1:30" ht="15" thickBot="1" x14ac:dyDescent="0.4">
      <c r="A136" s="388" t="s">
        <v>583</v>
      </c>
      <c r="B136" s="389"/>
      <c r="C136" s="389"/>
      <c r="D136" s="389"/>
      <c r="E136" s="389"/>
      <c r="F136" s="390"/>
      <c r="G136" s="389"/>
      <c r="H136" s="389"/>
      <c r="I136" s="389">
        <f>I125+I124+I123+I127+I128+I129</f>
        <v>28</v>
      </c>
      <c r="J136" s="389">
        <f>I125+I124+I123+I127+I129</f>
        <v>24</v>
      </c>
      <c r="K136" s="389">
        <f>I125+I123+K126+I127+K128+I129</f>
        <v>28</v>
      </c>
      <c r="L136" s="389">
        <f>I125+I123+K126+I127+I129</f>
        <v>24</v>
      </c>
      <c r="M136" s="389">
        <f>SUM(I136:L136)</f>
        <v>104</v>
      </c>
      <c r="N136" s="391"/>
      <c r="O136" s="392"/>
      <c r="P136" s="391"/>
      <c r="Q136" s="391"/>
      <c r="R136" s="391"/>
      <c r="S136" s="393"/>
      <c r="T136" s="394"/>
      <c r="U136" s="396">
        <f>U135/T135</f>
        <v>0.80029623576280706</v>
      </c>
      <c r="V136" s="396">
        <f>V135/T135</f>
        <v>0</v>
      </c>
      <c r="W136" s="396">
        <f>W135/T135</f>
        <v>9.7553501200265597E-2</v>
      </c>
      <c r="X136" s="396">
        <f>X135/T135</f>
        <v>0</v>
      </c>
      <c r="Y136" s="396">
        <f>Y135/T135</f>
        <v>0.10215026303692731</v>
      </c>
      <c r="Z136" s="397">
        <f>Z135/T135</f>
        <v>0.66739874355176465</v>
      </c>
      <c r="AA136" s="398">
        <f>AA135/T135</f>
        <v>5.7204147300679298E-2</v>
      </c>
      <c r="AB136" s="638"/>
      <c r="AC136" s="571"/>
      <c r="AD136" s="402"/>
    </row>
    <row r="137" spans="1:30" ht="15" thickBot="1" x14ac:dyDescent="0.4">
      <c r="A137" s="289" t="s">
        <v>584</v>
      </c>
      <c r="B137" s="239"/>
      <c r="C137" s="239"/>
      <c r="D137" s="239"/>
      <c r="E137" s="239"/>
      <c r="F137" s="290"/>
      <c r="G137" s="239"/>
      <c r="H137" s="239"/>
      <c r="I137" s="2237">
        <f>I136/M136</f>
        <v>0.26923076923076922</v>
      </c>
      <c r="J137" s="2237">
        <f>J136/M136</f>
        <v>0.23076923076923078</v>
      </c>
      <c r="K137" s="291"/>
      <c r="L137" s="291"/>
      <c r="M137" s="239"/>
      <c r="N137" s="292"/>
      <c r="O137" s="242"/>
      <c r="P137" s="292"/>
      <c r="Q137" s="240">
        <f>U135</f>
        <v>47007</v>
      </c>
      <c r="R137" s="334"/>
      <c r="S137" s="293">
        <f>Q137/Q142</f>
        <v>0.80029623576280706</v>
      </c>
      <c r="Y137" s="294">
        <f>SUM(U123:Y134)</f>
        <v>58737</v>
      </c>
      <c r="Z137" s="403">
        <f>I124+I125+K126+I129+I127</f>
        <v>36</v>
      </c>
      <c r="AA137" s="404">
        <f>I123</f>
        <v>1</v>
      </c>
    </row>
    <row r="138" spans="1:30" ht="15" thickBot="1" x14ac:dyDescent="0.4">
      <c r="A138" s="297" t="s">
        <v>38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01"/>
      <c r="Q138" s="303">
        <f>V135</f>
        <v>0</v>
      </c>
      <c r="R138" s="336"/>
      <c r="S138" s="302">
        <f>Q138/Q142</f>
        <v>0</v>
      </c>
      <c r="T138" s="572">
        <f>Q135/M135</f>
        <v>1305.2666666666667</v>
      </c>
      <c r="U138" s="573" t="s">
        <v>586</v>
      </c>
      <c r="Z138" s="241">
        <f>Z137/M135</f>
        <v>0.8</v>
      </c>
      <c r="AA138" s="293">
        <f>AA137/M135</f>
        <v>2.2222222222222223E-2</v>
      </c>
    </row>
    <row r="139" spans="1:30" ht="15" thickBot="1" x14ac:dyDescent="0.4">
      <c r="A139" s="297" t="s">
        <v>587</v>
      </c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2"/>
      <c r="P139" s="301"/>
      <c r="Q139" s="303">
        <f>W135</f>
        <v>5730</v>
      </c>
      <c r="R139" s="336"/>
      <c r="S139" s="308">
        <f>Q139/Q142</f>
        <v>9.7553501200265597E-2</v>
      </c>
      <c r="V139" s="309"/>
      <c r="X139" s="145"/>
      <c r="Z139" s="2305" t="s">
        <v>588</v>
      </c>
      <c r="AA139" s="2305"/>
    </row>
    <row r="140" spans="1:30" x14ac:dyDescent="0.35">
      <c r="A140" s="297" t="s">
        <v>580</v>
      </c>
      <c r="B140" s="298"/>
      <c r="C140" s="298"/>
      <c r="D140" s="298"/>
      <c r="E140" s="298"/>
      <c r="F140" s="299"/>
      <c r="G140" s="298"/>
      <c r="H140" s="298"/>
      <c r="I140" s="300"/>
      <c r="J140" s="300"/>
      <c r="K140" s="300"/>
      <c r="L140" s="300"/>
      <c r="M140" s="298"/>
      <c r="N140" s="301"/>
      <c r="O140" s="302"/>
      <c r="P140" s="301"/>
      <c r="Q140" s="303">
        <f>Y135</f>
        <v>6000</v>
      </c>
      <c r="R140" s="336"/>
      <c r="S140" s="308">
        <f>Q140/Q142</f>
        <v>0.10215026303692731</v>
      </c>
      <c r="V140" s="309"/>
    </row>
    <row r="141" spans="1:30" x14ac:dyDescent="0.35">
      <c r="A141" s="297" t="s">
        <v>579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03">
        <f>X135</f>
        <v>0</v>
      </c>
      <c r="R141" s="336"/>
      <c r="S141" s="308">
        <f>Q141/Q142</f>
        <v>0</v>
      </c>
    </row>
    <row r="142" spans="1:30" x14ac:dyDescent="0.35">
      <c r="A142" s="297"/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10">
        <f>SUM(Q137:Q141)</f>
        <v>58737</v>
      </c>
      <c r="R142" s="537"/>
      <c r="S142" s="308">
        <f>SUM(S137:S141)</f>
        <v>1</v>
      </c>
    </row>
    <row r="145" spans="1:30" x14ac:dyDescent="0.35">
      <c r="E145" s="1" t="s">
        <v>613</v>
      </c>
      <c r="F145" s="2" t="s">
        <v>717</v>
      </c>
    </row>
    <row r="146" spans="1:30" x14ac:dyDescent="0.35">
      <c r="E146" s="1" t="s">
        <v>524</v>
      </c>
      <c r="F146" s="2" t="s">
        <v>718</v>
      </c>
    </row>
    <row r="147" spans="1:30" x14ac:dyDescent="0.35">
      <c r="E147" s="1" t="s">
        <v>526</v>
      </c>
      <c r="F147" s="2" t="s">
        <v>719</v>
      </c>
    </row>
    <row r="148" spans="1:30" x14ac:dyDescent="0.35">
      <c r="E148" s="1" t="s">
        <v>528</v>
      </c>
      <c r="F148" s="2" t="s">
        <v>720</v>
      </c>
    </row>
    <row r="149" spans="1:30" ht="18.5" x14ac:dyDescent="0.45">
      <c r="A149" s="164" t="s">
        <v>618</v>
      </c>
    </row>
    <row r="150" spans="1:30" x14ac:dyDescent="0.35">
      <c r="S150" s="144"/>
    </row>
    <row r="151" spans="1:30" ht="29.5" customHeight="1" thickBot="1" x14ac:dyDescent="0.4">
      <c r="A151" s="2389" t="s">
        <v>531</v>
      </c>
      <c r="B151" s="2390"/>
      <c r="C151" s="2390"/>
      <c r="D151" s="2390"/>
      <c r="E151" s="2390"/>
      <c r="F151" s="2390"/>
      <c r="G151" s="2390"/>
      <c r="H151" s="2390"/>
      <c r="I151" s="2390"/>
      <c r="J151" s="2390"/>
      <c r="K151" s="2390"/>
      <c r="L151" s="2390"/>
      <c r="M151" s="2390"/>
      <c r="N151" s="2390"/>
      <c r="O151" s="2390"/>
      <c r="P151" s="2390"/>
      <c r="Q151" s="2390"/>
      <c r="R151" s="2390"/>
      <c r="S151" s="2391"/>
      <c r="T151" s="2447" t="s">
        <v>635</v>
      </c>
      <c r="U151" s="2448"/>
      <c r="V151" s="2448"/>
      <c r="W151" s="2448"/>
      <c r="X151" s="2448"/>
      <c r="Y151" s="2448"/>
      <c r="Z151" s="2448"/>
      <c r="AA151" s="2448"/>
      <c r="AB151" s="2448"/>
      <c r="AC151" s="2448"/>
      <c r="AD151" s="2449"/>
    </row>
    <row r="152" spans="1:30" ht="16" x14ac:dyDescent="0.4">
      <c r="A152" s="2363" t="s">
        <v>533</v>
      </c>
      <c r="B152" s="2365" t="s">
        <v>534</v>
      </c>
      <c r="C152" s="2365" t="s">
        <v>535</v>
      </c>
      <c r="D152" s="2365" t="s">
        <v>606</v>
      </c>
      <c r="E152" s="2365" t="s">
        <v>607</v>
      </c>
      <c r="F152" s="2379" t="s">
        <v>538</v>
      </c>
      <c r="G152" s="2365" t="s">
        <v>608</v>
      </c>
      <c r="H152" s="2365" t="s">
        <v>540</v>
      </c>
      <c r="I152" s="2381" t="s">
        <v>541</v>
      </c>
      <c r="J152" s="2382"/>
      <c r="K152" s="2382"/>
      <c r="L152" s="2383"/>
      <c r="M152" s="420" t="s">
        <v>542</v>
      </c>
      <c r="N152" s="421" t="s">
        <v>609</v>
      </c>
      <c r="O152" s="422" t="s">
        <v>544</v>
      </c>
      <c r="P152" s="421" t="s">
        <v>609</v>
      </c>
      <c r="Q152" s="421" t="s">
        <v>610</v>
      </c>
      <c r="R152" s="581" t="s">
        <v>636</v>
      </c>
      <c r="S152" s="2436" t="s">
        <v>546</v>
      </c>
      <c r="T152" s="582" t="s">
        <v>547</v>
      </c>
      <c r="U152" s="2438" t="s">
        <v>548</v>
      </c>
      <c r="V152" s="2439"/>
      <c r="W152" s="2439"/>
      <c r="X152" s="2439"/>
      <c r="Y152" s="2440"/>
      <c r="Z152" s="2427" t="s">
        <v>549</v>
      </c>
      <c r="AA152" s="2429"/>
      <c r="AB152" s="2427" t="s">
        <v>550</v>
      </c>
      <c r="AC152" s="2428"/>
      <c r="AD152" s="2429"/>
    </row>
    <row r="153" spans="1:30" ht="16.5" thickBot="1" x14ac:dyDescent="0.45">
      <c r="A153" s="2424"/>
      <c r="B153" s="2425"/>
      <c r="C153" s="2425"/>
      <c r="D153" s="2425"/>
      <c r="E153" s="2425"/>
      <c r="F153" s="2426"/>
      <c r="G153" s="2425"/>
      <c r="H153" s="2425"/>
      <c r="I153" s="583" t="s">
        <v>551</v>
      </c>
      <c r="J153" s="583" t="s">
        <v>552</v>
      </c>
      <c r="K153" s="583" t="s">
        <v>553</v>
      </c>
      <c r="L153" s="583" t="s">
        <v>554</v>
      </c>
      <c r="M153" s="584" t="s">
        <v>555</v>
      </c>
      <c r="N153" s="585" t="s">
        <v>556</v>
      </c>
      <c r="O153" s="586" t="s">
        <v>557</v>
      </c>
      <c r="P153" s="585" t="s">
        <v>558</v>
      </c>
      <c r="Q153" s="585" t="s">
        <v>611</v>
      </c>
      <c r="R153" s="585"/>
      <c r="S153" s="2437"/>
      <c r="T153" s="587" t="s">
        <v>559</v>
      </c>
      <c r="U153" s="2441"/>
      <c r="V153" s="2442"/>
      <c r="W153" s="2442"/>
      <c r="X153" s="2442"/>
      <c r="Y153" s="2443"/>
      <c r="Z153" s="2430"/>
      <c r="AA153" s="2432"/>
      <c r="AB153" s="2430"/>
      <c r="AC153" s="2431"/>
      <c r="AD153" s="2432"/>
    </row>
    <row r="154" spans="1:30" s="184" customFormat="1" ht="18.5" x14ac:dyDescent="0.45">
      <c r="A154" s="2453" t="s">
        <v>619</v>
      </c>
      <c r="B154" s="2454"/>
      <c r="C154" s="2454"/>
      <c r="D154" s="2454"/>
      <c r="E154" s="2454"/>
      <c r="F154" s="2454"/>
      <c r="G154" s="2454"/>
      <c r="H154" s="2454"/>
      <c r="I154" s="2454"/>
      <c r="J154" s="2454"/>
      <c r="K154" s="2454"/>
      <c r="L154" s="2454"/>
      <c r="M154" s="2454"/>
      <c r="N154" s="2454"/>
      <c r="O154" s="2454"/>
      <c r="P154" s="2454"/>
      <c r="Q154" s="2454"/>
      <c r="R154" s="2454"/>
      <c r="S154" s="2455"/>
      <c r="T154" s="606"/>
      <c r="U154" s="643" t="s">
        <v>561</v>
      </c>
      <c r="V154" s="608" t="s">
        <v>38</v>
      </c>
      <c r="W154" s="608" t="s">
        <v>562</v>
      </c>
      <c r="X154" s="608" t="s">
        <v>563</v>
      </c>
      <c r="Y154" s="608" t="s">
        <v>564</v>
      </c>
      <c r="Z154" s="610" t="s">
        <v>565</v>
      </c>
      <c r="AA154" s="609" t="s">
        <v>566</v>
      </c>
      <c r="AB154" s="610" t="s">
        <v>108</v>
      </c>
      <c r="AC154" s="608" t="s">
        <v>43</v>
      </c>
      <c r="AD154" s="609" t="s">
        <v>31</v>
      </c>
    </row>
    <row r="155" spans="1:30" x14ac:dyDescent="0.35">
      <c r="A155" s="199"/>
      <c r="B155" s="509"/>
      <c r="C155" s="509"/>
      <c r="D155" s="509"/>
      <c r="E155" s="509"/>
      <c r="F155" s="510"/>
      <c r="G155" s="509"/>
      <c r="H155" s="509"/>
      <c r="I155" s="512"/>
      <c r="J155" s="512"/>
      <c r="K155" s="512"/>
      <c r="L155" s="512"/>
      <c r="M155" s="509"/>
      <c r="N155" s="515"/>
      <c r="O155" s="516"/>
      <c r="P155" s="515"/>
      <c r="Q155" s="515"/>
      <c r="R155" s="515"/>
      <c r="S155" s="681"/>
      <c r="T155" s="195"/>
      <c r="Z155" s="326"/>
      <c r="AA155" s="198"/>
      <c r="AB155" s="326"/>
      <c r="AD155" s="198"/>
    </row>
    <row r="156" spans="1:30" x14ac:dyDescent="0.35">
      <c r="A156" s="202" t="s">
        <v>713</v>
      </c>
      <c r="B156" s="203" t="s">
        <v>109</v>
      </c>
      <c r="C156" s="203" t="s">
        <v>568</v>
      </c>
      <c r="D156" s="203" t="s">
        <v>48</v>
      </c>
      <c r="E156" s="203" t="s">
        <v>569</v>
      </c>
      <c r="F156" s="204" t="s">
        <v>70</v>
      </c>
      <c r="G156" s="203">
        <v>2</v>
      </c>
      <c r="H156" s="203" t="s">
        <v>51</v>
      </c>
      <c r="I156" s="2282">
        <v>2</v>
      </c>
      <c r="J156" s="2283"/>
      <c r="K156" s="2283"/>
      <c r="L156" s="2284"/>
      <c r="M156" s="209">
        <v>1</v>
      </c>
      <c r="N156" s="210">
        <v>4480</v>
      </c>
      <c r="O156" s="211">
        <v>0.25</v>
      </c>
      <c r="P156" s="212">
        <f>N156*(1-O156)</f>
        <v>3360</v>
      </c>
      <c r="Q156" s="212">
        <f t="shared" ref="Q156:Q159" si="34">P156*M156*G156</f>
        <v>6720</v>
      </c>
      <c r="R156" s="252" t="e">
        <f>(Q156+#REF!+Q157+#REF!)/E140*1000</f>
        <v>#REF!</v>
      </c>
      <c r="S156" s="364">
        <f>Q156/$Q$167</f>
        <v>0.20898121656922503</v>
      </c>
      <c r="T156" s="214">
        <f>Q156*2</f>
        <v>13440</v>
      </c>
      <c r="U156" s="7">
        <f t="shared" ref="U156:U158" si="35">T156</f>
        <v>13440</v>
      </c>
      <c r="V156" s="215"/>
      <c r="W156" s="215"/>
      <c r="X156" s="215"/>
      <c r="Y156" s="215"/>
      <c r="Z156" s="328"/>
      <c r="AA156" s="217">
        <f>T156</f>
        <v>13440</v>
      </c>
      <c r="AB156" s="328">
        <f>T156</f>
        <v>13440</v>
      </c>
      <c r="AD156" s="198"/>
    </row>
    <row r="157" spans="1:30" x14ac:dyDescent="0.35">
      <c r="A157" s="202" t="s">
        <v>713</v>
      </c>
      <c r="B157" s="203" t="s">
        <v>109</v>
      </c>
      <c r="C157" s="203" t="s">
        <v>568</v>
      </c>
      <c r="D157" s="203" t="s">
        <v>54</v>
      </c>
      <c r="E157" s="203" t="s">
        <v>571</v>
      </c>
      <c r="F157" s="204" t="s">
        <v>572</v>
      </c>
      <c r="G157" s="203">
        <v>6</v>
      </c>
      <c r="H157" s="203" t="s">
        <v>51</v>
      </c>
      <c r="I157" s="2291">
        <v>6</v>
      </c>
      <c r="J157" s="2292"/>
      <c r="K157" s="225"/>
      <c r="L157" s="226"/>
      <c r="M157" s="209">
        <v>1</v>
      </c>
      <c r="N157" s="212">
        <v>1560</v>
      </c>
      <c r="O157" s="219">
        <v>0.25</v>
      </c>
      <c r="P157" s="212">
        <f t="shared" ref="P157:P159" si="36">N157*(1-O157)</f>
        <v>1170</v>
      </c>
      <c r="Q157" s="212">
        <f t="shared" si="34"/>
        <v>7020</v>
      </c>
      <c r="R157" s="252" t="e">
        <f>(Q157+#REF!)/E141*1000</f>
        <v>#REF!</v>
      </c>
      <c r="S157" s="366">
        <f>Q157/$Q$167</f>
        <v>0.21831073516606542</v>
      </c>
      <c r="T157" s="214">
        <f t="shared" ref="T157:T161" si="37">Q157*2</f>
        <v>14040</v>
      </c>
      <c r="U157" s="7">
        <f t="shared" si="35"/>
        <v>14040</v>
      </c>
      <c r="W157" s="215"/>
      <c r="Z157" s="196">
        <f>T157</f>
        <v>14040</v>
      </c>
      <c r="AA157" s="217"/>
      <c r="AB157" s="328">
        <f t="shared" ref="AB157:AB159" si="38">T157</f>
        <v>14040</v>
      </c>
      <c r="AD157" s="198"/>
    </row>
    <row r="158" spans="1:30" x14ac:dyDescent="0.35">
      <c r="A158" s="202" t="s">
        <v>713</v>
      </c>
      <c r="B158" s="203" t="s">
        <v>109</v>
      </c>
      <c r="C158" s="203" t="s">
        <v>568</v>
      </c>
      <c r="D158" s="203" t="s">
        <v>53</v>
      </c>
      <c r="E158" s="203" t="s">
        <v>571</v>
      </c>
      <c r="F158" s="204" t="s">
        <v>640</v>
      </c>
      <c r="G158" s="203">
        <v>2</v>
      </c>
      <c r="H158" s="203" t="s">
        <v>51</v>
      </c>
      <c r="I158" s="2306">
        <v>2</v>
      </c>
      <c r="J158" s="2307"/>
      <c r="K158" s="2307"/>
      <c r="L158" s="2308"/>
      <c r="M158" s="209">
        <v>1</v>
      </c>
      <c r="N158" s="212">
        <v>4068</v>
      </c>
      <c r="O158" s="219">
        <v>0.25</v>
      </c>
      <c r="P158" s="212">
        <f t="shared" si="36"/>
        <v>3051</v>
      </c>
      <c r="Q158" s="212">
        <f t="shared" si="34"/>
        <v>6102</v>
      </c>
      <c r="R158" s="252" t="e">
        <f>(Q158+#REF!+#REF!)/E141*1000</f>
        <v>#REF!</v>
      </c>
      <c r="S158" s="366">
        <f t="shared" ref="S158:S161" si="39">Q158/$Q$167</f>
        <v>0.18976240825973381</v>
      </c>
      <c r="T158" s="214">
        <f t="shared" si="37"/>
        <v>12204</v>
      </c>
      <c r="U158" s="7">
        <f t="shared" si="35"/>
        <v>12204</v>
      </c>
      <c r="Z158" s="328">
        <f>T158</f>
        <v>12204</v>
      </c>
      <c r="AA158" s="217"/>
      <c r="AB158" s="328">
        <f t="shared" si="38"/>
        <v>12204</v>
      </c>
      <c r="AD158" s="198"/>
    </row>
    <row r="159" spans="1:30" x14ac:dyDescent="0.35">
      <c r="A159" s="202" t="s">
        <v>713</v>
      </c>
      <c r="B159" s="203" t="s">
        <v>109</v>
      </c>
      <c r="C159" s="203" t="s">
        <v>643</v>
      </c>
      <c r="D159" s="203" t="s">
        <v>77</v>
      </c>
      <c r="E159" s="203" t="s">
        <v>571</v>
      </c>
      <c r="F159" s="204" t="s">
        <v>639</v>
      </c>
      <c r="G159" s="203">
        <v>3</v>
      </c>
      <c r="H159" s="203" t="s">
        <v>51</v>
      </c>
      <c r="I159" s="2306">
        <v>3</v>
      </c>
      <c r="J159" s="2307"/>
      <c r="K159" s="2307"/>
      <c r="L159" s="2308"/>
      <c r="M159" s="209">
        <v>1</v>
      </c>
      <c r="N159" s="520">
        <v>1016</v>
      </c>
      <c r="O159" s="211">
        <v>0.25</v>
      </c>
      <c r="P159" s="523">
        <f t="shared" si="36"/>
        <v>762</v>
      </c>
      <c r="Q159" s="520">
        <f t="shared" si="34"/>
        <v>2286</v>
      </c>
      <c r="R159" s="9"/>
      <c r="S159" s="366">
        <f t="shared" si="39"/>
        <v>7.1090931707923868E-2</v>
      </c>
      <c r="T159" s="214">
        <f t="shared" si="37"/>
        <v>4572</v>
      </c>
      <c r="U159" s="15"/>
      <c r="W159" s="215">
        <f>T159</f>
        <v>4572</v>
      </c>
      <c r="Z159" s="196">
        <f>T159</f>
        <v>4572</v>
      </c>
      <c r="AA159" s="217"/>
      <c r="AB159" s="328">
        <f t="shared" si="38"/>
        <v>4572</v>
      </c>
      <c r="AD159" s="198"/>
    </row>
    <row r="160" spans="1:30" x14ac:dyDescent="0.35">
      <c r="A160" s="202" t="s">
        <v>713</v>
      </c>
      <c r="B160" s="203" t="s">
        <v>105</v>
      </c>
      <c r="C160" s="203"/>
      <c r="D160" s="203" t="s">
        <v>59</v>
      </c>
      <c r="E160" s="203" t="s">
        <v>701</v>
      </c>
      <c r="F160" s="204"/>
      <c r="G160" s="203">
        <v>2</v>
      </c>
      <c r="H160" s="203" t="s">
        <v>85</v>
      </c>
      <c r="I160" s="221">
        <v>2</v>
      </c>
      <c r="J160" s="1"/>
      <c r="K160" s="229">
        <v>2</v>
      </c>
      <c r="L160" s="209"/>
      <c r="M160" s="209">
        <v>2</v>
      </c>
      <c r="N160" s="520">
        <f>265*8</f>
        <v>2120</v>
      </c>
      <c r="O160" s="211">
        <v>0.4</v>
      </c>
      <c r="P160" s="523">
        <f>N160*(1-O160)</f>
        <v>1272</v>
      </c>
      <c r="Q160" s="520">
        <f>P160*G160*M160</f>
        <v>5088</v>
      </c>
      <c r="R160" s="9"/>
      <c r="S160" s="676">
        <f>Q160/$Q$167</f>
        <v>0.15822863540241325</v>
      </c>
      <c r="T160" s="214">
        <f t="shared" si="37"/>
        <v>10176</v>
      </c>
      <c r="U160" s="15">
        <f t="shared" ref="U160" si="40">T160</f>
        <v>10176</v>
      </c>
      <c r="Z160" s="328"/>
      <c r="AA160" s="217"/>
      <c r="AB160" s="326"/>
      <c r="AC160" s="215">
        <f>T160</f>
        <v>10176</v>
      </c>
      <c r="AD160" s="198"/>
    </row>
    <row r="161" spans="1:30" x14ac:dyDescent="0.35">
      <c r="A161" s="202" t="s">
        <v>713</v>
      </c>
      <c r="B161" s="203" t="s">
        <v>68</v>
      </c>
      <c r="C161" s="203" t="s">
        <v>576</v>
      </c>
      <c r="D161" s="203" t="s">
        <v>106</v>
      </c>
      <c r="E161" s="203" t="s">
        <v>571</v>
      </c>
      <c r="F161" s="204" t="s">
        <v>602</v>
      </c>
      <c r="G161" s="203">
        <v>3</v>
      </c>
      <c r="H161" s="203" t="s">
        <v>51</v>
      </c>
      <c r="I161" s="2306">
        <v>3</v>
      </c>
      <c r="J161" s="2307"/>
      <c r="K161" s="2307"/>
      <c r="L161" s="2308"/>
      <c r="M161" s="209">
        <v>1</v>
      </c>
      <c r="N161" s="520">
        <v>1600</v>
      </c>
      <c r="O161" s="211">
        <v>0.7</v>
      </c>
      <c r="P161" s="523">
        <f>N161*(1-O161)</f>
        <v>480.00000000000006</v>
      </c>
      <c r="Q161" s="520">
        <f>P161*G161*M161</f>
        <v>1440.0000000000002</v>
      </c>
      <c r="R161" s="9"/>
      <c r="S161" s="366">
        <f t="shared" si="39"/>
        <v>4.4781689264833939E-2</v>
      </c>
      <c r="T161" s="214">
        <f t="shared" si="37"/>
        <v>2880.0000000000005</v>
      </c>
      <c r="U161" s="15"/>
      <c r="W161" s="215">
        <f>T161</f>
        <v>2880.0000000000005</v>
      </c>
      <c r="Z161" s="196">
        <f>T161</f>
        <v>2880.0000000000005</v>
      </c>
      <c r="AA161" s="217"/>
      <c r="AB161" s="326"/>
      <c r="AD161" s="217">
        <f>T161</f>
        <v>2880.0000000000005</v>
      </c>
    </row>
    <row r="162" spans="1:30" x14ac:dyDescent="0.35">
      <c r="A162" s="202"/>
      <c r="B162" s="203"/>
      <c r="C162" s="203"/>
      <c r="D162" s="203"/>
      <c r="E162" s="203"/>
      <c r="F162" s="204"/>
      <c r="G162" s="203"/>
      <c r="H162" s="203"/>
      <c r="I162" s="521"/>
      <c r="J162" s="1"/>
      <c r="K162" s="1"/>
      <c r="L162" s="209"/>
      <c r="M162" s="209"/>
      <c r="N162" s="520"/>
      <c r="O162" s="211"/>
      <c r="P162" s="523"/>
      <c r="Q162" s="520"/>
      <c r="R162" s="9"/>
      <c r="S162" s="524"/>
      <c r="T162" s="525"/>
      <c r="U162" s="15"/>
      <c r="Z162" s="328"/>
      <c r="AA162" s="217"/>
      <c r="AB162" s="326"/>
      <c r="AD162" s="198"/>
    </row>
    <row r="163" spans="1:30" x14ac:dyDescent="0.35">
      <c r="A163" s="202"/>
      <c r="B163" s="203"/>
      <c r="C163" s="203"/>
      <c r="D163" s="203"/>
      <c r="E163" s="203"/>
      <c r="F163" s="204"/>
      <c r="G163" s="203"/>
      <c r="H163" s="203"/>
      <c r="I163" s="521"/>
      <c r="J163" s="1"/>
      <c r="K163" s="1"/>
      <c r="L163" s="209"/>
      <c r="M163" s="209"/>
      <c r="N163" s="520"/>
      <c r="O163" s="211"/>
      <c r="P163" s="523"/>
      <c r="Q163" s="520"/>
      <c r="R163" s="9"/>
      <c r="S163" s="524"/>
      <c r="T163" s="525"/>
      <c r="U163" s="15"/>
      <c r="Z163" s="328"/>
      <c r="AA163" s="217"/>
      <c r="AB163" s="326"/>
      <c r="AD163" s="198"/>
    </row>
    <row r="164" spans="1:30" x14ac:dyDescent="0.35">
      <c r="A164" s="235" t="s">
        <v>713</v>
      </c>
      <c r="B164" s="236" t="s">
        <v>579</v>
      </c>
      <c r="C164" s="236"/>
      <c r="D164" s="236"/>
      <c r="E164" s="236"/>
      <c r="F164" s="237"/>
      <c r="G164" s="236"/>
      <c r="H164" s="236"/>
      <c r="I164" s="2303"/>
      <c r="J164" s="2304"/>
      <c r="K164" s="2304"/>
      <c r="L164" s="2452"/>
      <c r="M164" s="677"/>
      <c r="N164" s="240"/>
      <c r="O164" s="241"/>
      <c r="P164" s="232"/>
      <c r="Q164" s="212"/>
      <c r="R164" s="334"/>
      <c r="S164" s="369"/>
      <c r="T164" s="214">
        <f t="shared" ref="T164" si="41">Q164*2</f>
        <v>0</v>
      </c>
      <c r="U164" s="7"/>
      <c r="X164" s="215">
        <f>T164</f>
        <v>0</v>
      </c>
      <c r="Z164" s="326"/>
      <c r="AA164" s="217"/>
      <c r="AB164" s="326"/>
      <c r="AD164" s="198"/>
    </row>
    <row r="165" spans="1:30" x14ac:dyDescent="0.35">
      <c r="A165" s="411" t="s">
        <v>713</v>
      </c>
      <c r="B165" s="154" t="s">
        <v>580</v>
      </c>
      <c r="C165" s="154"/>
      <c r="D165" s="154" t="s">
        <v>581</v>
      </c>
      <c r="E165" s="154"/>
      <c r="F165" s="526"/>
      <c r="G165" s="154"/>
      <c r="H165" s="154"/>
      <c r="I165" s="300"/>
      <c r="J165" s="300"/>
      <c r="K165" s="300"/>
      <c r="L165" s="300"/>
      <c r="M165" s="154"/>
      <c r="N165" s="303"/>
      <c r="O165" s="155"/>
      <c r="P165" s="336"/>
      <c r="Q165" s="303">
        <v>3500</v>
      </c>
      <c r="R165" s="527"/>
      <c r="S165" s="413">
        <f>Q165/Q167</f>
        <v>0.1088443836298047</v>
      </c>
      <c r="T165" s="214">
        <f>Q165*2</f>
        <v>7000</v>
      </c>
      <c r="U165" s="7"/>
      <c r="Y165" s="215">
        <f>T165</f>
        <v>7000</v>
      </c>
      <c r="Z165" s="326"/>
      <c r="AA165" s="198"/>
      <c r="AB165" s="326"/>
      <c r="AD165" s="198"/>
    </row>
    <row r="166" spans="1:30" ht="15" thickBot="1" x14ac:dyDescent="0.4">
      <c r="A166" s="414"/>
      <c r="B166" s="415"/>
      <c r="C166" s="415"/>
      <c r="D166" s="415"/>
      <c r="E166" s="415"/>
      <c r="F166" s="416"/>
      <c r="G166" s="415"/>
      <c r="H166" s="415"/>
      <c r="I166" s="2239">
        <f>I167/M167</f>
        <v>0.9</v>
      </c>
      <c r="J166" s="254"/>
      <c r="K166" s="2239">
        <f>K167/M167</f>
        <v>0.1</v>
      </c>
      <c r="L166" s="254"/>
      <c r="M166" s="415"/>
      <c r="N166" s="417"/>
      <c r="O166" s="418"/>
      <c r="P166" s="417"/>
      <c r="Q166" s="417"/>
      <c r="R166" s="417"/>
      <c r="S166" s="307"/>
      <c r="T166" s="195"/>
      <c r="U166" s="7"/>
      <c r="Z166" s="326"/>
      <c r="AA166" s="198"/>
      <c r="AB166" s="326"/>
      <c r="AD166" s="198"/>
    </row>
    <row r="167" spans="1:30" x14ac:dyDescent="0.35">
      <c r="A167" s="442" t="s">
        <v>582</v>
      </c>
      <c r="B167" s="419"/>
      <c r="C167" s="419"/>
      <c r="D167" s="419"/>
      <c r="E167" s="419"/>
      <c r="F167" s="443"/>
      <c r="G167" s="419"/>
      <c r="H167" s="419"/>
      <c r="I167" s="419">
        <f>I158+I157+I156+I159+I160+I161</f>
        <v>18</v>
      </c>
      <c r="J167" s="419"/>
      <c r="K167" s="419">
        <f>K160</f>
        <v>2</v>
      </c>
      <c r="L167" s="419"/>
      <c r="M167" s="419">
        <f>SUM(I167:L167)</f>
        <v>20</v>
      </c>
      <c r="N167" s="444"/>
      <c r="O167" s="445"/>
      <c r="P167" s="444"/>
      <c r="Q167" s="446">
        <f>SUM(Q156:Q166)</f>
        <v>32156</v>
      </c>
      <c r="R167" s="446"/>
      <c r="S167" s="447">
        <f>SUM(S156:S165)</f>
        <v>1</v>
      </c>
      <c r="T167" s="448">
        <f>SUM(T156:T166)</f>
        <v>64312</v>
      </c>
      <c r="U167" s="450">
        <f t="shared" ref="U167:AA167" si="42">SUM(U156:U165)</f>
        <v>49860</v>
      </c>
      <c r="V167" s="450">
        <f t="shared" si="42"/>
        <v>0</v>
      </c>
      <c r="W167" s="450">
        <f t="shared" si="42"/>
        <v>7452</v>
      </c>
      <c r="X167" s="450">
        <f t="shared" si="42"/>
        <v>0</v>
      </c>
      <c r="Y167" s="450">
        <f t="shared" si="42"/>
        <v>7000</v>
      </c>
      <c r="Z167" s="452">
        <f t="shared" si="42"/>
        <v>33696</v>
      </c>
      <c r="AA167" s="451">
        <f t="shared" si="42"/>
        <v>13440</v>
      </c>
      <c r="AB167" s="449">
        <f>SUM(AB156:AB166)</f>
        <v>44256</v>
      </c>
      <c r="AC167" s="450">
        <f>SUM(AC156:AC166)</f>
        <v>10176</v>
      </c>
      <c r="AD167" s="451">
        <f>SUM(AD156:AD166)</f>
        <v>2880.0000000000005</v>
      </c>
    </row>
    <row r="168" spans="1:30" ht="15" thickBot="1" x14ac:dyDescent="0.4">
      <c r="A168" s="456" t="s">
        <v>583</v>
      </c>
      <c r="B168" s="457"/>
      <c r="C168" s="457"/>
      <c r="D168" s="457"/>
      <c r="E168" s="457"/>
      <c r="F168" s="458"/>
      <c r="G168" s="457"/>
      <c r="H168" s="457"/>
      <c r="I168" s="457">
        <f>I158+I157+I156+I159+I160+I161</f>
        <v>18</v>
      </c>
      <c r="J168" s="457">
        <f>I158+I157+I156+I159+I161</f>
        <v>16</v>
      </c>
      <c r="K168" s="457">
        <f>I158+I156+I159+K160+I161</f>
        <v>12</v>
      </c>
      <c r="L168" s="457">
        <f>I158+I156+I159+I161</f>
        <v>10</v>
      </c>
      <c r="M168" s="457">
        <f>SUM(I168:L168)</f>
        <v>56</v>
      </c>
      <c r="N168" s="459"/>
      <c r="O168" s="460"/>
      <c r="P168" s="459"/>
      <c r="Q168" s="459"/>
      <c r="R168" s="459"/>
      <c r="S168" s="461"/>
      <c r="T168" s="462"/>
      <c r="U168" s="685">
        <f>U167/T167</f>
        <v>0.7752829953974375</v>
      </c>
      <c r="V168" s="464">
        <f>V167/T167</f>
        <v>0</v>
      </c>
      <c r="W168" s="464">
        <f>W167/T167</f>
        <v>0.1158726209727578</v>
      </c>
      <c r="X168" s="464">
        <f>X167/T167</f>
        <v>0</v>
      </c>
      <c r="Y168" s="464">
        <f>Y167/T167</f>
        <v>0.1088443836298047</v>
      </c>
      <c r="Z168" s="466">
        <f>Z167/T167</f>
        <v>0.523945764398557</v>
      </c>
      <c r="AA168" s="465">
        <f>AA167/T167</f>
        <v>0.20898121656922503</v>
      </c>
      <c r="AB168" s="646"/>
      <c r="AC168" s="597"/>
      <c r="AD168" s="470"/>
    </row>
    <row r="169" spans="1:30" ht="15" thickBot="1" x14ac:dyDescent="0.4">
      <c r="A169" s="289" t="s">
        <v>584</v>
      </c>
      <c r="B169" s="239"/>
      <c r="C169" s="239"/>
      <c r="D169" s="239"/>
      <c r="E169" s="239"/>
      <c r="F169" s="290"/>
      <c r="G169" s="239"/>
      <c r="H169" s="239"/>
      <c r="I169" s="2237">
        <f>I168/M168</f>
        <v>0.32142857142857145</v>
      </c>
      <c r="J169" s="2237">
        <f>J168/M168</f>
        <v>0.2857142857142857</v>
      </c>
      <c r="K169" s="2237">
        <f>K168/M168</f>
        <v>0.21428571428571427</v>
      </c>
      <c r="L169" s="2237">
        <f>L168/M168</f>
        <v>0.17857142857142858</v>
      </c>
      <c r="M169" s="239"/>
      <c r="N169" s="292"/>
      <c r="O169" s="242"/>
      <c r="P169" s="292"/>
      <c r="Q169" s="240">
        <f>U167/2</f>
        <v>24930</v>
      </c>
      <c r="R169" s="334"/>
      <c r="S169" s="293">
        <f>Q169/Q174</f>
        <v>0.7752829953974375</v>
      </c>
      <c r="Y169" s="294"/>
      <c r="Z169" s="403">
        <f>I157+I158+I161+I159</f>
        <v>14</v>
      </c>
      <c r="AA169" s="404">
        <f>I156</f>
        <v>2</v>
      </c>
    </row>
    <row r="170" spans="1:30" ht="15" thickBot="1" x14ac:dyDescent="0.4">
      <c r="A170" s="297" t="s">
        <v>38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V167/2</f>
        <v>0</v>
      </c>
      <c r="R170" s="336"/>
      <c r="S170" s="302">
        <f>Q170/Q174</f>
        <v>0</v>
      </c>
      <c r="T170" s="598">
        <f>Q167/M167</f>
        <v>1607.8</v>
      </c>
      <c r="U170" s="472" t="s">
        <v>586</v>
      </c>
      <c r="Z170" s="241">
        <f>Z169/M167</f>
        <v>0.7</v>
      </c>
      <c r="AA170" s="293">
        <f>AA169/M167</f>
        <v>0.1</v>
      </c>
    </row>
    <row r="171" spans="1:30" ht="15" thickBot="1" x14ac:dyDescent="0.4">
      <c r="A171" s="297" t="s">
        <v>587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>
        <f>W167/2</f>
        <v>3726</v>
      </c>
      <c r="R171" s="336"/>
      <c r="S171" s="308">
        <f>Q171/Q174</f>
        <v>0.1158726209727578</v>
      </c>
      <c r="V171" s="309"/>
      <c r="X171" s="145"/>
      <c r="Z171" s="2305" t="s">
        <v>588</v>
      </c>
      <c r="AA171" s="2305"/>
    </row>
    <row r="172" spans="1:30" x14ac:dyDescent="0.35">
      <c r="A172" s="297" t="s">
        <v>580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03">
        <f>Y167/2</f>
        <v>3500</v>
      </c>
      <c r="R172" s="336"/>
      <c r="S172" s="308">
        <f>Q172/Q174</f>
        <v>0.1088443836298047</v>
      </c>
      <c r="V172" s="309"/>
    </row>
    <row r="173" spans="1:30" x14ac:dyDescent="0.35">
      <c r="A173" s="297" t="s">
        <v>579</v>
      </c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2"/>
      <c r="P173" s="301"/>
      <c r="Q173" s="303">
        <f>X167/2</f>
        <v>0</v>
      </c>
      <c r="R173" s="336"/>
      <c r="S173" s="308">
        <f>Q173/Q174</f>
        <v>0</v>
      </c>
    </row>
    <row r="174" spans="1:30" x14ac:dyDescent="0.35">
      <c r="A174" s="297"/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2"/>
      <c r="P174" s="301"/>
      <c r="Q174" s="310">
        <f>SUM(Q169:Q173)</f>
        <v>32156</v>
      </c>
      <c r="R174" s="537"/>
      <c r="S174" s="308">
        <f>SUM(S169:S173)</f>
        <v>1</v>
      </c>
    </row>
    <row r="175" spans="1:30" ht="15" thickBot="1" x14ac:dyDescent="0.4">
      <c r="D175" s="350"/>
      <c r="E175" s="350"/>
      <c r="G175" s="350"/>
      <c r="H175" s="350"/>
    </row>
    <row r="176" spans="1:30" ht="18.5" x14ac:dyDescent="0.45">
      <c r="D176" s="350"/>
      <c r="E176" s="350"/>
      <c r="G176" s="350"/>
      <c r="H176" s="350"/>
      <c r="AA176" s="349">
        <f>SUM(AB177:AE177)</f>
        <v>513363</v>
      </c>
      <c r="AB176" s="610" t="s">
        <v>108</v>
      </c>
      <c r="AC176" s="608" t="s">
        <v>43</v>
      </c>
      <c r="AD176" s="609" t="s">
        <v>31</v>
      </c>
    </row>
    <row r="177" spans="1:30" s="183" customFormat="1" ht="18.5" x14ac:dyDescent="0.45">
      <c r="A177" s="476" t="s">
        <v>620</v>
      </c>
      <c r="B177" s="477"/>
      <c r="C177" s="477"/>
      <c r="D177" s="478"/>
      <c r="E177" s="478"/>
      <c r="F177" s="479"/>
      <c r="G177" s="478"/>
      <c r="H177" s="478"/>
      <c r="I177" s="480"/>
      <c r="J177" s="480"/>
      <c r="K177" s="480"/>
      <c r="L177" s="480"/>
      <c r="M177" s="477"/>
      <c r="N177" s="481"/>
      <c r="O177" s="482"/>
      <c r="P177" s="481"/>
      <c r="Q177" s="481"/>
      <c r="R177" s="482"/>
      <c r="S177" s="483"/>
      <c r="T177" s="481">
        <f>T167+T135+T105+T73+T44</f>
        <v>566863</v>
      </c>
      <c r="AA177" s="183" t="s">
        <v>652</v>
      </c>
      <c r="AB177" s="481">
        <f>AB167+AB135+AB105+AB73+AB44</f>
        <v>475635</v>
      </c>
      <c r="AC177" s="481">
        <f t="shared" ref="AC177:AD177" si="43">AC167+AC135+AC105+AC73+AC44</f>
        <v>30528</v>
      </c>
      <c r="AD177" s="481">
        <f t="shared" si="43"/>
        <v>7200.0000000000018</v>
      </c>
    </row>
    <row r="178" spans="1:30" x14ac:dyDescent="0.35">
      <c r="S178" s="3" t="s">
        <v>622</v>
      </c>
      <c r="T178" s="145">
        <f>D19-T177</f>
        <v>69186.04999999993</v>
      </c>
    </row>
  </sheetData>
  <mergeCells count="131">
    <mergeCell ref="I159:L159"/>
    <mergeCell ref="I161:L161"/>
    <mergeCell ref="I164:L164"/>
    <mergeCell ref="Z171:AA171"/>
    <mergeCell ref="Z152:AA153"/>
    <mergeCell ref="AB152:AD153"/>
    <mergeCell ref="A154:S154"/>
    <mergeCell ref="I156:L156"/>
    <mergeCell ref="I157:J157"/>
    <mergeCell ref="I158:L158"/>
    <mergeCell ref="F152:F153"/>
    <mergeCell ref="G152:G153"/>
    <mergeCell ref="H152:H153"/>
    <mergeCell ref="I152:L152"/>
    <mergeCell ref="S152:S153"/>
    <mergeCell ref="U152:Y153"/>
    <mergeCell ref="I129:L129"/>
    <mergeCell ref="I132:L132"/>
    <mergeCell ref="Z139:AA139"/>
    <mergeCell ref="A151:S151"/>
    <mergeCell ref="T151:AD151"/>
    <mergeCell ref="A152:A153"/>
    <mergeCell ref="B152:B153"/>
    <mergeCell ref="C152:C153"/>
    <mergeCell ref="D152:D153"/>
    <mergeCell ref="E152:E153"/>
    <mergeCell ref="A121:S121"/>
    <mergeCell ref="I123:L123"/>
    <mergeCell ref="I124:J124"/>
    <mergeCell ref="I125:L125"/>
    <mergeCell ref="K126:L126"/>
    <mergeCell ref="I127:L127"/>
    <mergeCell ref="H119:H120"/>
    <mergeCell ref="I119:L119"/>
    <mergeCell ref="S119:S120"/>
    <mergeCell ref="U119:Y120"/>
    <mergeCell ref="Z119:AA120"/>
    <mergeCell ref="AB119:AD120"/>
    <mergeCell ref="Z109:AA109"/>
    <mergeCell ref="A118:S118"/>
    <mergeCell ref="T118:AD118"/>
    <mergeCell ref="A119:A120"/>
    <mergeCell ref="B119:B120"/>
    <mergeCell ref="C119:C120"/>
    <mergeCell ref="D119:D120"/>
    <mergeCell ref="E119:E120"/>
    <mergeCell ref="F119:F120"/>
    <mergeCell ref="G119:G120"/>
    <mergeCell ref="I96:L96"/>
    <mergeCell ref="I97:L97"/>
    <mergeCell ref="I98:J98"/>
    <mergeCell ref="I99:L99"/>
    <mergeCell ref="K100:L100"/>
    <mergeCell ref="I102:L102"/>
    <mergeCell ref="I92:L92"/>
    <mergeCell ref="S92:S93"/>
    <mergeCell ref="U92:Y93"/>
    <mergeCell ref="Z92:AA93"/>
    <mergeCell ref="AB92:AD93"/>
    <mergeCell ref="A94:S94"/>
    <mergeCell ref="A91:S91"/>
    <mergeCell ref="T91:AD91"/>
    <mergeCell ref="A92:A93"/>
    <mergeCell ref="B92:B93"/>
    <mergeCell ref="C92:C93"/>
    <mergeCell ref="D92:D93"/>
    <mergeCell ref="E92:E93"/>
    <mergeCell ref="F92:F93"/>
    <mergeCell ref="G92:G93"/>
    <mergeCell ref="H92:H93"/>
    <mergeCell ref="G85:H85"/>
    <mergeCell ref="I85:K85"/>
    <mergeCell ref="G86:H86"/>
    <mergeCell ref="I86:K86"/>
    <mergeCell ref="G87:H87"/>
    <mergeCell ref="I87:K87"/>
    <mergeCell ref="K64:L64"/>
    <mergeCell ref="I65:L65"/>
    <mergeCell ref="I67:L67"/>
    <mergeCell ref="I70:L70"/>
    <mergeCell ref="Z77:AA77"/>
    <mergeCell ref="G84:H84"/>
    <mergeCell ref="I84:K84"/>
    <mergeCell ref="AB56:AD57"/>
    <mergeCell ref="A58:S58"/>
    <mergeCell ref="I60:L60"/>
    <mergeCell ref="I61:L61"/>
    <mergeCell ref="I62:J62"/>
    <mergeCell ref="I63:L63"/>
    <mergeCell ref="G56:G57"/>
    <mergeCell ref="H56:H57"/>
    <mergeCell ref="I56:L56"/>
    <mergeCell ref="S56:S57"/>
    <mergeCell ref="U56:Y57"/>
    <mergeCell ref="Z56:AA57"/>
    <mergeCell ref="A56:A57"/>
    <mergeCell ref="B56:B57"/>
    <mergeCell ref="C56:C57"/>
    <mergeCell ref="D56:D57"/>
    <mergeCell ref="E56:E57"/>
    <mergeCell ref="F56:F57"/>
    <mergeCell ref="Z48:AA48"/>
    <mergeCell ref="A55:S55"/>
    <mergeCell ref="T55:AD55"/>
    <mergeCell ref="AB30:AD31"/>
    <mergeCell ref="A32:S32"/>
    <mergeCell ref="I34:L34"/>
    <mergeCell ref="I35:L35"/>
    <mergeCell ref="I36:L36"/>
    <mergeCell ref="I37:J37"/>
    <mergeCell ref="G30:G31"/>
    <mergeCell ref="H30:H31"/>
    <mergeCell ref="I30:L30"/>
    <mergeCell ref="S30:S31"/>
    <mergeCell ref="U30:Y31"/>
    <mergeCell ref="Z30:AA31"/>
    <mergeCell ref="A30:A31"/>
    <mergeCell ref="B30:B31"/>
    <mergeCell ref="C30:C31"/>
    <mergeCell ref="D30:D31"/>
    <mergeCell ref="E30:E31"/>
    <mergeCell ref="F30:F31"/>
    <mergeCell ref="J23:L23"/>
    <mergeCell ref="J24:L24"/>
    <mergeCell ref="J25:L25"/>
    <mergeCell ref="J26:L26"/>
    <mergeCell ref="A29:S29"/>
    <mergeCell ref="T29:AD29"/>
    <mergeCell ref="I38:L38"/>
    <mergeCell ref="K39:L39"/>
    <mergeCell ref="I41:L4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CB39-DC84-45C8-8263-288FA146D698}">
  <sheetPr>
    <tabColor theme="9" tint="-0.249977111117893"/>
  </sheetPr>
  <dimension ref="A1:AH64"/>
  <sheetViews>
    <sheetView workbookViewId="0">
      <selection activeCell="G1" sqref="G1:H1"/>
    </sheetView>
  </sheetViews>
  <sheetFormatPr defaultRowHeight="14.5" x14ac:dyDescent="0.35"/>
  <cols>
    <col min="1" max="1" width="17.453125" bestFit="1" customWidth="1"/>
    <col min="2" max="2" width="20" customWidth="1"/>
    <col min="3" max="3" width="7.1796875" customWidth="1"/>
    <col min="4" max="4" width="15.08984375" customWidth="1"/>
    <col min="5" max="5" width="24" style="1" customWidth="1"/>
    <col min="6" max="8" width="24.26953125" style="1" customWidth="1"/>
    <col min="9" max="9" width="24.453125" style="1" customWidth="1"/>
    <col min="10" max="10" width="21.542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406</v>
      </c>
      <c r="D2" t="s">
        <v>407</v>
      </c>
      <c r="E2" s="1" t="s">
        <v>408</v>
      </c>
      <c r="F2" s="1" t="s">
        <v>48</v>
      </c>
      <c r="G2" s="1"/>
      <c r="H2" s="1" t="s">
        <v>359</v>
      </c>
      <c r="I2" s="2241">
        <v>2</v>
      </c>
      <c r="J2" s="2241"/>
      <c r="K2" s="1"/>
      <c r="L2" s="1" t="s">
        <v>359</v>
      </c>
      <c r="M2" s="1">
        <v>3</v>
      </c>
      <c r="N2" s="1">
        <v>6</v>
      </c>
      <c r="O2" s="1">
        <v>2</v>
      </c>
      <c r="P2" s="1" t="s">
        <v>51</v>
      </c>
      <c r="Q2" s="1">
        <v>2</v>
      </c>
      <c r="R2" s="1"/>
      <c r="S2" s="1"/>
      <c r="T2" s="1"/>
      <c r="U2" s="1">
        <v>1</v>
      </c>
      <c r="V2" s="15">
        <v>4480</v>
      </c>
      <c r="W2" s="75">
        <v>0.25</v>
      </c>
      <c r="X2" s="71">
        <f>V2*(1-W2)</f>
        <v>3360</v>
      </c>
      <c r="Y2" s="71">
        <f t="shared" ref="Y2:Y7" si="0">X2*U2*O2</f>
        <v>6720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406</v>
      </c>
      <c r="D3" t="s">
        <v>407</v>
      </c>
      <c r="E3" s="1" t="s">
        <v>408</v>
      </c>
      <c r="F3" s="1" t="s">
        <v>48</v>
      </c>
      <c r="H3" s="1" t="s">
        <v>359</v>
      </c>
      <c r="I3" s="2241">
        <v>2</v>
      </c>
      <c r="J3" s="2241"/>
      <c r="L3" s="1" t="s">
        <v>359</v>
      </c>
      <c r="M3" s="1">
        <v>3</v>
      </c>
      <c r="N3" s="1">
        <v>6</v>
      </c>
      <c r="O3" s="1">
        <v>1</v>
      </c>
      <c r="P3" s="1" t="s">
        <v>51</v>
      </c>
      <c r="Q3" s="1">
        <v>1</v>
      </c>
      <c r="U3" s="1">
        <v>1</v>
      </c>
      <c r="V3" s="5">
        <v>15000</v>
      </c>
      <c r="W3" s="75">
        <v>0.25</v>
      </c>
      <c r="X3" s="72">
        <f>V3*(1-W3)</f>
        <v>11250</v>
      </c>
      <c r="Y3" s="72">
        <f t="shared" si="0"/>
        <v>11250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406</v>
      </c>
      <c r="D4" t="s">
        <v>407</v>
      </c>
      <c r="E4" s="1" t="s">
        <v>408</v>
      </c>
      <c r="F4" s="1" t="s">
        <v>48</v>
      </c>
      <c r="H4" s="1" t="s">
        <v>359</v>
      </c>
      <c r="I4" s="2241">
        <v>2</v>
      </c>
      <c r="J4" s="2241"/>
      <c r="L4" s="1" t="s">
        <v>359</v>
      </c>
      <c r="M4" s="1">
        <v>3</v>
      </c>
      <c r="N4" s="1">
        <v>6</v>
      </c>
      <c r="O4" s="1">
        <v>1</v>
      </c>
      <c r="P4" s="1" t="s">
        <v>51</v>
      </c>
      <c r="Q4" s="1">
        <v>1</v>
      </c>
      <c r="U4" s="1">
        <v>1</v>
      </c>
      <c r="V4" s="5">
        <v>32960</v>
      </c>
      <c r="W4" s="75">
        <v>0.25</v>
      </c>
      <c r="X4" s="72">
        <f t="shared" ref="X4:X16" si="1">V4*(1-W4)</f>
        <v>24720</v>
      </c>
      <c r="Y4" s="72">
        <f t="shared" si="0"/>
        <v>24720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406</v>
      </c>
      <c r="D5" t="s">
        <v>407</v>
      </c>
      <c r="E5" s="1" t="s">
        <v>408</v>
      </c>
      <c r="F5" s="1" t="s">
        <v>54</v>
      </c>
      <c r="H5" s="1" t="s">
        <v>359</v>
      </c>
      <c r="I5" s="2241">
        <v>1</v>
      </c>
      <c r="J5" s="2241"/>
      <c r="K5" s="1" t="s">
        <v>359</v>
      </c>
      <c r="M5" s="1">
        <v>8</v>
      </c>
      <c r="N5" s="2" t="s">
        <v>283</v>
      </c>
      <c r="O5" s="1">
        <v>10</v>
      </c>
      <c r="P5" s="1" t="s">
        <v>90</v>
      </c>
      <c r="Q5" s="1">
        <v>10</v>
      </c>
      <c r="U5" s="1">
        <v>1</v>
      </c>
      <c r="V5" s="5">
        <v>1560</v>
      </c>
      <c r="W5" s="75">
        <v>0.25</v>
      </c>
      <c r="X5" s="72">
        <f t="shared" si="1"/>
        <v>1170</v>
      </c>
      <c r="Y5" s="72">
        <f t="shared" si="0"/>
        <v>11700</v>
      </c>
      <c r="Z5" s="18"/>
      <c r="AA5" s="68"/>
      <c r="AB5" s="1"/>
    </row>
    <row r="6" spans="1:34" x14ac:dyDescent="0.35">
      <c r="A6" t="s">
        <v>378</v>
      </c>
      <c r="B6" t="s">
        <v>379</v>
      </c>
      <c r="C6" t="s">
        <v>406</v>
      </c>
      <c r="D6" t="s">
        <v>407</v>
      </c>
      <c r="E6" s="1" t="s">
        <v>408</v>
      </c>
      <c r="F6" s="1" t="s">
        <v>53</v>
      </c>
      <c r="H6" s="1" t="s">
        <v>359</v>
      </c>
      <c r="I6" s="2241">
        <v>3</v>
      </c>
      <c r="J6" s="2241"/>
      <c r="K6" s="1" t="s">
        <v>359</v>
      </c>
      <c r="M6" s="1">
        <v>2</v>
      </c>
      <c r="N6" s="2" t="s">
        <v>256</v>
      </c>
      <c r="O6" s="1">
        <v>2</v>
      </c>
      <c r="P6" s="1" t="s">
        <v>51</v>
      </c>
      <c r="Q6" s="1">
        <v>2</v>
      </c>
      <c r="U6" s="1">
        <v>1</v>
      </c>
      <c r="V6" s="5">
        <v>4068</v>
      </c>
      <c r="W6" s="75">
        <v>0.25</v>
      </c>
      <c r="X6" s="72">
        <f t="shared" si="1"/>
        <v>3051</v>
      </c>
      <c r="Y6" s="72">
        <f t="shared" si="0"/>
        <v>6102</v>
      </c>
      <c r="Z6" s="6"/>
      <c r="AA6" s="68"/>
      <c r="AB6" s="1"/>
    </row>
    <row r="7" spans="1:34" x14ac:dyDescent="0.35">
      <c r="A7" t="s">
        <v>378</v>
      </c>
      <c r="B7" t="s">
        <v>379</v>
      </c>
      <c r="C7" t="s">
        <v>406</v>
      </c>
      <c r="D7" t="s">
        <v>407</v>
      </c>
      <c r="E7" s="1" t="s">
        <v>408</v>
      </c>
      <c r="F7" s="1" t="s">
        <v>54</v>
      </c>
      <c r="H7" s="1" t="s">
        <v>359</v>
      </c>
      <c r="I7" s="2241">
        <v>1</v>
      </c>
      <c r="J7" s="2241"/>
      <c r="K7" s="1" t="s">
        <v>359</v>
      </c>
      <c r="M7" s="1">
        <v>8</v>
      </c>
      <c r="N7" s="2" t="s">
        <v>283</v>
      </c>
      <c r="O7" s="1">
        <v>10</v>
      </c>
      <c r="P7" s="1" t="s">
        <v>90</v>
      </c>
      <c r="Q7" s="1">
        <v>10</v>
      </c>
      <c r="U7" s="1">
        <v>1</v>
      </c>
      <c r="V7" s="5">
        <v>1560</v>
      </c>
      <c r="W7" s="75">
        <v>0.25</v>
      </c>
      <c r="X7" s="72">
        <f t="shared" ref="X7" si="2">V7*(1-W7)</f>
        <v>1170</v>
      </c>
      <c r="Y7" s="72">
        <f t="shared" si="0"/>
        <v>11700</v>
      </c>
      <c r="Z7" s="6"/>
      <c r="AA7" s="68"/>
      <c r="AB7" s="1"/>
    </row>
    <row r="8" spans="1:34" x14ac:dyDescent="0.35">
      <c r="I8" s="2241"/>
      <c r="J8" s="2241"/>
      <c r="N8" s="2"/>
      <c r="O8" s="1"/>
      <c r="V8" s="5"/>
      <c r="W8" s="70"/>
      <c r="X8" s="72"/>
      <c r="Y8" s="72"/>
      <c r="Z8" s="6"/>
      <c r="AA8" s="68"/>
      <c r="AB8" s="1"/>
    </row>
    <row r="9" spans="1:34" x14ac:dyDescent="0.35">
      <c r="A9" t="s">
        <v>391</v>
      </c>
      <c r="B9" t="s">
        <v>379</v>
      </c>
      <c r="C9" t="s">
        <v>406</v>
      </c>
      <c r="D9" t="s">
        <v>407</v>
      </c>
      <c r="E9" s="1" t="s">
        <v>408</v>
      </c>
      <c r="F9" s="1" t="s">
        <v>48</v>
      </c>
      <c r="H9" s="1" t="s">
        <v>359</v>
      </c>
      <c r="I9" s="2241">
        <v>1</v>
      </c>
      <c r="J9" s="2241"/>
      <c r="L9" s="1" t="s">
        <v>359</v>
      </c>
      <c r="M9" s="1">
        <v>3</v>
      </c>
      <c r="N9" s="2" t="s">
        <v>405</v>
      </c>
      <c r="O9" s="1">
        <v>1</v>
      </c>
      <c r="P9" s="1" t="s">
        <v>51</v>
      </c>
      <c r="Q9" s="1">
        <v>1</v>
      </c>
      <c r="U9" s="1">
        <v>1</v>
      </c>
      <c r="V9" s="15">
        <v>4480</v>
      </c>
      <c r="W9" s="75">
        <v>0.25</v>
      </c>
      <c r="X9" s="72">
        <f>V9*(1-W9)</f>
        <v>3360</v>
      </c>
      <c r="Y9" s="72">
        <f t="shared" ref="Y9:Y16" si="3">X9*U9*O9</f>
        <v>3360</v>
      </c>
      <c r="Z9" s="6"/>
      <c r="AA9" s="68"/>
      <c r="AB9" s="1"/>
    </row>
    <row r="10" spans="1:34" x14ac:dyDescent="0.35">
      <c r="A10" t="s">
        <v>391</v>
      </c>
      <c r="B10" t="s">
        <v>379</v>
      </c>
      <c r="C10" t="s">
        <v>406</v>
      </c>
      <c r="D10" t="s">
        <v>407</v>
      </c>
      <c r="E10" s="1" t="s">
        <v>408</v>
      </c>
      <c r="F10" s="1" t="s">
        <v>48</v>
      </c>
      <c r="H10" s="1" t="s">
        <v>359</v>
      </c>
      <c r="I10" s="2241">
        <v>1</v>
      </c>
      <c r="J10" s="2241"/>
      <c r="L10" s="1" t="s">
        <v>359</v>
      </c>
      <c r="M10" s="1">
        <v>3</v>
      </c>
      <c r="N10" s="2" t="s">
        <v>405</v>
      </c>
      <c r="O10" s="1">
        <v>1</v>
      </c>
      <c r="P10" s="1" t="s">
        <v>51</v>
      </c>
      <c r="Q10" s="1">
        <v>1</v>
      </c>
      <c r="U10" s="1">
        <v>1</v>
      </c>
      <c r="V10" s="5">
        <v>15000</v>
      </c>
      <c r="W10" s="70">
        <v>0.25</v>
      </c>
      <c r="X10" s="72">
        <f t="shared" si="1"/>
        <v>11250</v>
      </c>
      <c r="Y10" s="72">
        <f t="shared" si="3"/>
        <v>11250</v>
      </c>
      <c r="Z10" s="6"/>
      <c r="AA10" s="68"/>
      <c r="AB10" s="1"/>
    </row>
    <row r="11" spans="1:34" x14ac:dyDescent="0.35">
      <c r="A11" t="s">
        <v>391</v>
      </c>
      <c r="B11" t="s">
        <v>379</v>
      </c>
      <c r="C11" t="s">
        <v>406</v>
      </c>
      <c r="D11" t="s">
        <v>407</v>
      </c>
      <c r="E11" s="1" t="s">
        <v>408</v>
      </c>
      <c r="F11" s="1" t="s">
        <v>54</v>
      </c>
      <c r="H11" s="1" t="s">
        <v>359</v>
      </c>
      <c r="I11" s="2241">
        <v>2</v>
      </c>
      <c r="J11" s="2241"/>
      <c r="K11" s="1" t="s">
        <v>359</v>
      </c>
      <c r="M11" s="1">
        <v>8</v>
      </c>
      <c r="N11" s="2" t="s">
        <v>283</v>
      </c>
      <c r="O11" s="1">
        <v>13</v>
      </c>
      <c r="P11" s="1" t="s">
        <v>90</v>
      </c>
      <c r="Q11" s="1">
        <v>13</v>
      </c>
      <c r="U11" s="1">
        <v>1</v>
      </c>
      <c r="V11" s="5">
        <v>1560</v>
      </c>
      <c r="W11" s="70">
        <v>0.25</v>
      </c>
      <c r="X11" s="72">
        <f t="shared" si="1"/>
        <v>1170</v>
      </c>
      <c r="Y11" s="72">
        <f t="shared" si="3"/>
        <v>15210</v>
      </c>
      <c r="Z11" s="6"/>
      <c r="AA11" s="68"/>
      <c r="AB11" s="1"/>
    </row>
    <row r="12" spans="1:34" x14ac:dyDescent="0.35">
      <c r="A12" t="s">
        <v>391</v>
      </c>
      <c r="B12" t="s">
        <v>379</v>
      </c>
      <c r="C12" t="s">
        <v>406</v>
      </c>
      <c r="D12" t="s">
        <v>407</v>
      </c>
      <c r="E12" s="1" t="s">
        <v>408</v>
      </c>
      <c r="F12" s="1" t="s">
        <v>53</v>
      </c>
      <c r="H12" s="1" t="s">
        <v>359</v>
      </c>
      <c r="I12" s="2241">
        <v>5</v>
      </c>
      <c r="J12" s="2241"/>
      <c r="K12" s="1" t="s">
        <v>359</v>
      </c>
      <c r="M12" s="1">
        <v>2</v>
      </c>
      <c r="N12" s="2" t="s">
        <v>256</v>
      </c>
      <c r="O12" s="1">
        <v>2</v>
      </c>
      <c r="P12" s="1" t="s">
        <v>85</v>
      </c>
      <c r="Q12" s="1">
        <v>2</v>
      </c>
      <c r="U12" s="1">
        <v>1</v>
      </c>
      <c r="V12" s="5">
        <v>4068</v>
      </c>
      <c r="W12" s="70">
        <v>0.25</v>
      </c>
      <c r="X12" s="72">
        <f t="shared" si="1"/>
        <v>3051</v>
      </c>
      <c r="Y12" s="72">
        <f t="shared" si="3"/>
        <v>6102</v>
      </c>
      <c r="Z12" s="6"/>
      <c r="AA12" s="68"/>
      <c r="AB12" s="1"/>
    </row>
    <row r="13" spans="1:34" x14ac:dyDescent="0.35">
      <c r="A13" t="s">
        <v>391</v>
      </c>
      <c r="B13" t="s">
        <v>379</v>
      </c>
      <c r="C13" t="s">
        <v>406</v>
      </c>
      <c r="D13" t="s">
        <v>407</v>
      </c>
      <c r="E13" s="1" t="s">
        <v>408</v>
      </c>
      <c r="F13" s="1" t="s">
        <v>54</v>
      </c>
      <c r="H13" s="1" t="s">
        <v>359</v>
      </c>
      <c r="I13" s="2241">
        <v>2</v>
      </c>
      <c r="J13" s="2241"/>
      <c r="K13" s="1" t="s">
        <v>359</v>
      </c>
      <c r="M13" s="1">
        <v>8</v>
      </c>
      <c r="N13" s="2" t="s">
        <v>283</v>
      </c>
      <c r="O13" s="1">
        <v>13</v>
      </c>
      <c r="P13" s="1" t="s">
        <v>90</v>
      </c>
      <c r="S13" s="1">
        <v>13</v>
      </c>
      <c r="U13" s="1">
        <v>1</v>
      </c>
      <c r="V13" s="5">
        <v>1560</v>
      </c>
      <c r="W13" s="70">
        <v>0.25</v>
      </c>
      <c r="X13" s="72">
        <f t="shared" si="1"/>
        <v>1170</v>
      </c>
      <c r="Y13" s="72">
        <f t="shared" si="3"/>
        <v>15210</v>
      </c>
      <c r="Z13" s="6"/>
      <c r="AA13" s="68"/>
      <c r="AB13" s="1"/>
    </row>
    <row r="14" spans="1:34" x14ac:dyDescent="0.35">
      <c r="A14" t="s">
        <v>391</v>
      </c>
      <c r="B14" t="s">
        <v>379</v>
      </c>
      <c r="C14" t="s">
        <v>406</v>
      </c>
      <c r="D14" t="s">
        <v>407</v>
      </c>
      <c r="E14" s="1" t="s">
        <v>408</v>
      </c>
      <c r="F14" s="1" t="s">
        <v>77</v>
      </c>
      <c r="H14" s="1" t="s">
        <v>359</v>
      </c>
      <c r="I14" s="2241">
        <v>3</v>
      </c>
      <c r="J14" s="2241"/>
      <c r="K14" s="1" t="s">
        <v>359</v>
      </c>
      <c r="M14" s="1">
        <v>5</v>
      </c>
      <c r="N14" s="2" t="s">
        <v>230</v>
      </c>
      <c r="O14" s="1">
        <v>7</v>
      </c>
      <c r="P14" s="1" t="s">
        <v>51</v>
      </c>
      <c r="Q14" s="1">
        <v>7</v>
      </c>
      <c r="U14" s="1">
        <v>1</v>
      </c>
      <c r="V14" s="9">
        <v>1016</v>
      </c>
      <c r="W14" s="75">
        <v>0.25</v>
      </c>
      <c r="X14" s="72">
        <f t="shared" ref="X14" si="4">V14*(1-W14)</f>
        <v>762</v>
      </c>
      <c r="Y14" s="72">
        <f t="shared" si="3"/>
        <v>5334</v>
      </c>
      <c r="Z14" s="6"/>
      <c r="AA14" s="68"/>
      <c r="AB14" s="1"/>
    </row>
    <row r="15" spans="1:34" x14ac:dyDescent="0.35">
      <c r="A15" t="s">
        <v>391</v>
      </c>
      <c r="B15" t="s">
        <v>379</v>
      </c>
      <c r="C15" t="s">
        <v>406</v>
      </c>
      <c r="D15" t="s">
        <v>407</v>
      </c>
      <c r="E15" s="1" t="s">
        <v>408</v>
      </c>
      <c r="F15" s="1" t="s">
        <v>59</v>
      </c>
      <c r="H15" s="1" t="s">
        <v>359</v>
      </c>
      <c r="I15" s="2241">
        <v>4</v>
      </c>
      <c r="J15" s="2241"/>
      <c r="K15" s="1" t="s">
        <v>359</v>
      </c>
      <c r="M15" s="1">
        <v>3</v>
      </c>
      <c r="N15" s="2" t="s">
        <v>290</v>
      </c>
      <c r="O15" s="1">
        <v>4</v>
      </c>
      <c r="P15" s="1" t="s">
        <v>194</v>
      </c>
      <c r="Q15" s="1">
        <v>4</v>
      </c>
      <c r="S15" s="1">
        <v>4</v>
      </c>
      <c r="U15" s="1">
        <v>2</v>
      </c>
      <c r="V15" s="9">
        <f>265*8</f>
        <v>2120</v>
      </c>
      <c r="W15" s="75">
        <v>0.4</v>
      </c>
      <c r="X15" s="72">
        <f t="shared" si="1"/>
        <v>1272</v>
      </c>
      <c r="Y15" s="72">
        <f t="shared" si="3"/>
        <v>10176</v>
      </c>
      <c r="Z15" s="6"/>
      <c r="AA15" s="68"/>
      <c r="AB15" s="1"/>
    </row>
    <row r="16" spans="1:34" x14ac:dyDescent="0.35">
      <c r="A16" t="s">
        <v>391</v>
      </c>
      <c r="B16" t="s">
        <v>379</v>
      </c>
      <c r="C16" t="s">
        <v>406</v>
      </c>
      <c r="D16" t="s">
        <v>407</v>
      </c>
      <c r="E16" s="1" t="s">
        <v>68</v>
      </c>
      <c r="F16" s="1" t="s">
        <v>106</v>
      </c>
      <c r="H16" s="1" t="s">
        <v>359</v>
      </c>
      <c r="I16" s="2241">
        <v>6</v>
      </c>
      <c r="J16" s="2241"/>
      <c r="K16" s="1" t="s">
        <v>359</v>
      </c>
      <c r="M16" s="1">
        <v>5</v>
      </c>
      <c r="N16" s="2" t="s">
        <v>230</v>
      </c>
      <c r="O16" s="1">
        <v>5</v>
      </c>
      <c r="P16" s="1" t="s">
        <v>51</v>
      </c>
      <c r="Q16" s="1">
        <v>5</v>
      </c>
      <c r="U16" s="1">
        <v>1</v>
      </c>
      <c r="V16" s="9">
        <v>1600</v>
      </c>
      <c r="W16" s="75">
        <v>0.7</v>
      </c>
      <c r="X16" s="72">
        <f t="shared" si="1"/>
        <v>480.00000000000006</v>
      </c>
      <c r="Y16" s="72">
        <f t="shared" si="3"/>
        <v>2400.0000000000005</v>
      </c>
      <c r="Z16" s="6"/>
      <c r="AA16" s="68"/>
      <c r="AB16" s="1"/>
    </row>
    <row r="17" spans="1:28" x14ac:dyDescent="0.35">
      <c r="I17" s="2241"/>
      <c r="J17" s="2241"/>
      <c r="N17" s="2"/>
      <c r="O17" s="1"/>
      <c r="V17" s="5"/>
      <c r="W17" s="70"/>
      <c r="Z17" s="68"/>
      <c r="AA17" s="68"/>
      <c r="AB17" s="1"/>
    </row>
    <row r="18" spans="1:28" x14ac:dyDescent="0.35">
      <c r="A18" t="s">
        <v>393</v>
      </c>
      <c r="B18" t="s">
        <v>379</v>
      </c>
      <c r="C18" t="s">
        <v>406</v>
      </c>
      <c r="D18" t="s">
        <v>407</v>
      </c>
      <c r="E18" s="1" t="s">
        <v>109</v>
      </c>
      <c r="F18" s="1" t="s">
        <v>48</v>
      </c>
      <c r="H18" s="1" t="s">
        <v>359</v>
      </c>
      <c r="I18" s="2241">
        <v>2</v>
      </c>
      <c r="J18" s="2241"/>
      <c r="L18" s="1" t="s">
        <v>359</v>
      </c>
      <c r="M18" s="1">
        <v>2</v>
      </c>
      <c r="N18" s="1">
        <v>4</v>
      </c>
      <c r="O18" s="1">
        <v>2</v>
      </c>
      <c r="P18" s="1" t="s">
        <v>51</v>
      </c>
      <c r="Q18" s="1">
        <v>2</v>
      </c>
      <c r="U18" s="1">
        <v>1</v>
      </c>
      <c r="V18" s="15">
        <v>4480</v>
      </c>
      <c r="W18" s="75">
        <v>0.25</v>
      </c>
      <c r="X18" s="71">
        <f>V18*(1-W18)</f>
        <v>3360</v>
      </c>
      <c r="Y18" s="71">
        <f>X18*U18*O18</f>
        <v>6720</v>
      </c>
      <c r="Z18" s="18"/>
    </row>
    <row r="19" spans="1:28" x14ac:dyDescent="0.35">
      <c r="A19" t="s">
        <v>393</v>
      </c>
      <c r="B19" t="s">
        <v>379</v>
      </c>
      <c r="C19" t="s">
        <v>406</v>
      </c>
      <c r="D19" t="s">
        <v>407</v>
      </c>
      <c r="E19" s="1" t="s">
        <v>109</v>
      </c>
      <c r="F19" s="1" t="s">
        <v>48</v>
      </c>
      <c r="H19" s="1" t="s">
        <v>359</v>
      </c>
      <c r="I19" s="2241">
        <v>2</v>
      </c>
      <c r="J19" s="2241"/>
      <c r="L19" s="1" t="s">
        <v>359</v>
      </c>
      <c r="M19" s="1">
        <v>2</v>
      </c>
      <c r="N19" s="1">
        <v>4</v>
      </c>
      <c r="O19" s="1">
        <v>1</v>
      </c>
      <c r="P19" s="1" t="s">
        <v>51</v>
      </c>
      <c r="Q19" s="1">
        <v>1</v>
      </c>
      <c r="U19" s="1">
        <v>1</v>
      </c>
      <c r="V19" s="7">
        <v>15000</v>
      </c>
      <c r="W19" s="70">
        <v>0.25</v>
      </c>
      <c r="X19" s="72">
        <f>V19*(1-W19)</f>
        <v>11250</v>
      </c>
      <c r="Y19" s="72">
        <f>X19*U19*O19</f>
        <v>11250</v>
      </c>
      <c r="Z19" s="6"/>
    </row>
    <row r="20" spans="1:28" x14ac:dyDescent="0.35">
      <c r="A20" t="s">
        <v>393</v>
      </c>
      <c r="B20" t="s">
        <v>379</v>
      </c>
      <c r="C20" t="s">
        <v>406</v>
      </c>
      <c r="D20" t="s">
        <v>407</v>
      </c>
      <c r="E20" s="1" t="s">
        <v>109</v>
      </c>
      <c r="F20" s="1" t="s">
        <v>54</v>
      </c>
      <c r="H20" s="1" t="s">
        <v>359</v>
      </c>
      <c r="I20" s="2241">
        <v>1</v>
      </c>
      <c r="J20" s="2241"/>
      <c r="K20" s="1" t="s">
        <v>359</v>
      </c>
      <c r="M20" s="1">
        <v>6</v>
      </c>
      <c r="N20" s="2" t="s">
        <v>382</v>
      </c>
      <c r="O20" s="1">
        <v>10</v>
      </c>
      <c r="P20" s="1" t="s">
        <v>90</v>
      </c>
      <c r="Q20" s="1">
        <v>10</v>
      </c>
      <c r="U20" s="1">
        <v>1</v>
      </c>
      <c r="V20" s="7">
        <v>1560</v>
      </c>
      <c r="W20" s="70">
        <v>0.25</v>
      </c>
      <c r="X20" s="72">
        <f t="shared" ref="X20:X21" si="5">V20*(1-W20)</f>
        <v>1170</v>
      </c>
      <c r="Y20" s="72">
        <f t="shared" ref="Y20:Y22" si="6">X20*U20*O20</f>
        <v>11700</v>
      </c>
      <c r="Z20" s="6"/>
    </row>
    <row r="21" spans="1:28" x14ac:dyDescent="0.35">
      <c r="A21" t="s">
        <v>393</v>
      </c>
      <c r="B21" t="s">
        <v>379</v>
      </c>
      <c r="C21" t="s">
        <v>406</v>
      </c>
      <c r="D21" t="s">
        <v>407</v>
      </c>
      <c r="E21" s="1" t="s">
        <v>109</v>
      </c>
      <c r="F21" s="1" t="s">
        <v>53</v>
      </c>
      <c r="H21" s="1" t="s">
        <v>359</v>
      </c>
      <c r="I21" s="2241">
        <v>3</v>
      </c>
      <c r="J21" s="2241"/>
      <c r="K21" s="1" t="s">
        <v>359</v>
      </c>
      <c r="M21" s="1">
        <v>1</v>
      </c>
      <c r="N21" s="2" t="s">
        <v>384</v>
      </c>
      <c r="O21" s="1">
        <v>2</v>
      </c>
      <c r="P21" s="1" t="s">
        <v>51</v>
      </c>
      <c r="Q21" s="1">
        <v>2</v>
      </c>
      <c r="U21" s="1">
        <v>1</v>
      </c>
      <c r="V21" s="7">
        <v>4068</v>
      </c>
      <c r="W21" s="70">
        <v>0.25</v>
      </c>
      <c r="X21" s="72">
        <f t="shared" si="5"/>
        <v>3051</v>
      </c>
      <c r="Y21" s="72">
        <f t="shared" si="6"/>
        <v>6102</v>
      </c>
      <c r="Z21" s="6"/>
    </row>
    <row r="22" spans="1:28" x14ac:dyDescent="0.35">
      <c r="A22" t="s">
        <v>393</v>
      </c>
      <c r="B22" t="s">
        <v>379</v>
      </c>
      <c r="C22" t="s">
        <v>406</v>
      </c>
      <c r="D22" t="s">
        <v>407</v>
      </c>
      <c r="E22" s="1" t="s">
        <v>109</v>
      </c>
      <c r="F22" s="1" t="s">
        <v>54</v>
      </c>
      <c r="H22" s="1" t="s">
        <v>359</v>
      </c>
      <c r="I22" s="2241">
        <v>1</v>
      </c>
      <c r="J22" s="2241"/>
      <c r="K22" s="1" t="s">
        <v>359</v>
      </c>
      <c r="M22" s="1">
        <v>6</v>
      </c>
      <c r="N22" s="2" t="s">
        <v>382</v>
      </c>
      <c r="O22" s="1">
        <v>10</v>
      </c>
      <c r="P22" s="1" t="s">
        <v>90</v>
      </c>
      <c r="Q22" s="1">
        <v>10</v>
      </c>
      <c r="U22" s="1">
        <v>1</v>
      </c>
      <c r="V22" s="7">
        <v>1560</v>
      </c>
      <c r="W22" s="70">
        <v>0.25</v>
      </c>
      <c r="X22" s="72">
        <f>V22*(1-W22)</f>
        <v>1170</v>
      </c>
      <c r="Y22" s="72">
        <f t="shared" si="6"/>
        <v>11700</v>
      </c>
      <c r="Z22" s="6"/>
    </row>
    <row r="23" spans="1:28" x14ac:dyDescent="0.35">
      <c r="I23" s="2241"/>
      <c r="J23" s="2241"/>
      <c r="N23" s="2"/>
      <c r="O23" s="1"/>
      <c r="V23" s="5"/>
      <c r="W23" s="70"/>
      <c r="X23" s="72"/>
      <c r="Y23" s="72"/>
      <c r="Z23" s="6"/>
    </row>
    <row r="24" spans="1:28" x14ac:dyDescent="0.35">
      <c r="A24" t="s">
        <v>394</v>
      </c>
      <c r="B24" t="s">
        <v>379</v>
      </c>
      <c r="C24" t="s">
        <v>406</v>
      </c>
      <c r="D24" t="s">
        <v>407</v>
      </c>
      <c r="E24" s="1" t="s">
        <v>109</v>
      </c>
      <c r="F24" s="1" t="s">
        <v>48</v>
      </c>
      <c r="H24" s="1" t="s">
        <v>359</v>
      </c>
      <c r="I24" s="2241">
        <v>1</v>
      </c>
      <c r="J24" s="2241"/>
      <c r="L24" s="1" t="s">
        <v>359</v>
      </c>
      <c r="M24" s="1">
        <v>2</v>
      </c>
      <c r="N24" s="1">
        <v>4</v>
      </c>
      <c r="O24" s="1">
        <v>1</v>
      </c>
      <c r="P24" s="1" t="s">
        <v>51</v>
      </c>
      <c r="Q24" s="1">
        <v>1</v>
      </c>
      <c r="U24" s="1">
        <v>1</v>
      </c>
      <c r="V24" s="15">
        <v>4480</v>
      </c>
      <c r="W24" s="75">
        <v>0.25</v>
      </c>
      <c r="X24" s="72">
        <f>V24*(1-W24)</f>
        <v>3360</v>
      </c>
      <c r="Y24" s="72">
        <f t="shared" ref="Y24:Y30" si="7">X24*U24*O24</f>
        <v>3360</v>
      </c>
      <c r="Z24" s="6"/>
    </row>
    <row r="25" spans="1:28" x14ac:dyDescent="0.35">
      <c r="A25" t="s">
        <v>394</v>
      </c>
      <c r="B25" t="s">
        <v>379</v>
      </c>
      <c r="C25" t="s">
        <v>406</v>
      </c>
      <c r="D25" t="s">
        <v>407</v>
      </c>
      <c r="E25" s="1" t="s">
        <v>109</v>
      </c>
      <c r="F25" s="1" t="s">
        <v>54</v>
      </c>
      <c r="H25" s="1" t="s">
        <v>359</v>
      </c>
      <c r="I25" s="2241">
        <v>2</v>
      </c>
      <c r="J25" s="2241"/>
      <c r="K25" s="1" t="s">
        <v>359</v>
      </c>
      <c r="M25" s="1">
        <v>6</v>
      </c>
      <c r="N25" s="1">
        <v>12</v>
      </c>
      <c r="O25" s="1">
        <v>13</v>
      </c>
      <c r="P25" s="1" t="s">
        <v>90</v>
      </c>
      <c r="Q25" s="1">
        <v>13</v>
      </c>
      <c r="U25" s="1">
        <v>1</v>
      </c>
      <c r="V25" s="5">
        <v>1560</v>
      </c>
      <c r="W25" s="70">
        <v>0.25</v>
      </c>
      <c r="X25" s="72">
        <f t="shared" ref="X25:X30" si="8">V25*(1-W25)</f>
        <v>1170</v>
      </c>
      <c r="Y25" s="72">
        <f t="shared" si="7"/>
        <v>15210</v>
      </c>
      <c r="Z25" s="6"/>
    </row>
    <row r="26" spans="1:28" x14ac:dyDescent="0.35">
      <c r="A26" t="s">
        <v>394</v>
      </c>
      <c r="B26" t="s">
        <v>379</v>
      </c>
      <c r="C26" t="s">
        <v>406</v>
      </c>
      <c r="D26" t="s">
        <v>407</v>
      </c>
      <c r="E26" s="1" t="s">
        <v>109</v>
      </c>
      <c r="F26" s="1" t="s">
        <v>53</v>
      </c>
      <c r="H26" s="1" t="s">
        <v>1224</v>
      </c>
      <c r="I26" s="2241">
        <v>4</v>
      </c>
      <c r="J26" s="2241"/>
      <c r="K26" s="1" t="s">
        <v>359</v>
      </c>
      <c r="M26" s="1">
        <v>1</v>
      </c>
      <c r="N26" s="1">
        <v>3</v>
      </c>
      <c r="O26" s="1">
        <v>1</v>
      </c>
      <c r="P26" s="1" t="s">
        <v>51</v>
      </c>
      <c r="Q26" s="1">
        <v>1</v>
      </c>
      <c r="T26" s="18"/>
      <c r="U26" s="1">
        <v>1</v>
      </c>
      <c r="V26" s="5">
        <v>4068</v>
      </c>
      <c r="W26" s="70">
        <v>0.25</v>
      </c>
      <c r="X26" s="72">
        <f t="shared" si="8"/>
        <v>3051</v>
      </c>
      <c r="Y26" s="72">
        <f t="shared" si="7"/>
        <v>3051</v>
      </c>
      <c r="Z26" s="6"/>
    </row>
    <row r="27" spans="1:28" x14ac:dyDescent="0.35">
      <c r="A27" t="s">
        <v>394</v>
      </c>
      <c r="B27" t="s">
        <v>379</v>
      </c>
      <c r="C27" t="s">
        <v>406</v>
      </c>
      <c r="D27" t="s">
        <v>407</v>
      </c>
      <c r="E27" s="1" t="s">
        <v>109</v>
      </c>
      <c r="F27" s="1" t="s">
        <v>54</v>
      </c>
      <c r="H27" s="1" t="s">
        <v>359</v>
      </c>
      <c r="I27" s="2241">
        <v>2</v>
      </c>
      <c r="J27" s="2241"/>
      <c r="K27" s="1" t="s">
        <v>359</v>
      </c>
      <c r="M27" s="1">
        <v>6</v>
      </c>
      <c r="N27" s="1">
        <v>12</v>
      </c>
      <c r="O27" s="1">
        <v>13</v>
      </c>
      <c r="P27" s="1" t="s">
        <v>90</v>
      </c>
      <c r="S27" s="1">
        <v>13</v>
      </c>
      <c r="T27" s="6"/>
      <c r="U27" s="1">
        <v>1</v>
      </c>
      <c r="V27" s="5">
        <v>1560</v>
      </c>
      <c r="W27" s="70">
        <v>0.25</v>
      </c>
      <c r="X27" s="72">
        <f t="shared" si="8"/>
        <v>1170</v>
      </c>
      <c r="Y27" s="72">
        <f t="shared" si="7"/>
        <v>15210</v>
      </c>
      <c r="Z27" s="6"/>
    </row>
    <row r="28" spans="1:28" x14ac:dyDescent="0.35">
      <c r="A28" t="s">
        <v>394</v>
      </c>
      <c r="B28" t="s">
        <v>379</v>
      </c>
      <c r="C28" t="s">
        <v>406</v>
      </c>
      <c r="D28" t="s">
        <v>407</v>
      </c>
      <c r="E28" s="1" t="s">
        <v>109</v>
      </c>
      <c r="F28" s="1" t="s">
        <v>77</v>
      </c>
      <c r="H28" s="1" t="s">
        <v>359</v>
      </c>
      <c r="I28" s="2241">
        <v>3</v>
      </c>
      <c r="J28" s="2241"/>
      <c r="K28" s="1" t="s">
        <v>359</v>
      </c>
      <c r="M28" s="1">
        <v>3</v>
      </c>
      <c r="N28" s="1">
        <v>6</v>
      </c>
      <c r="O28" s="1">
        <v>5</v>
      </c>
      <c r="P28" s="1" t="s">
        <v>51</v>
      </c>
      <c r="Q28" s="1">
        <v>5</v>
      </c>
      <c r="T28" s="6"/>
      <c r="U28" s="1">
        <v>1</v>
      </c>
      <c r="V28" s="9">
        <v>1016</v>
      </c>
      <c r="W28" s="75">
        <v>0.25</v>
      </c>
      <c r="X28" s="72">
        <f t="shared" si="8"/>
        <v>762</v>
      </c>
      <c r="Y28" s="72">
        <f t="shared" si="7"/>
        <v>3810</v>
      </c>
      <c r="Z28" s="6"/>
    </row>
    <row r="29" spans="1:28" x14ac:dyDescent="0.35">
      <c r="A29" t="s">
        <v>394</v>
      </c>
      <c r="B29" t="s">
        <v>379</v>
      </c>
      <c r="C29" t="s">
        <v>406</v>
      </c>
      <c r="D29" t="s">
        <v>407</v>
      </c>
      <c r="E29" s="1" t="s">
        <v>105</v>
      </c>
      <c r="F29" s="1" t="s">
        <v>59</v>
      </c>
      <c r="H29" s="1" t="s">
        <v>359</v>
      </c>
      <c r="I29" s="2241">
        <v>5</v>
      </c>
      <c r="J29" s="2241"/>
      <c r="K29" s="1" t="s">
        <v>359</v>
      </c>
      <c r="M29" s="1">
        <v>2</v>
      </c>
      <c r="N29" s="1">
        <v>6</v>
      </c>
      <c r="O29" s="1">
        <v>4</v>
      </c>
      <c r="P29" s="1" t="s">
        <v>85</v>
      </c>
      <c r="Q29" s="1">
        <v>4</v>
      </c>
      <c r="S29" s="1">
        <v>4</v>
      </c>
      <c r="T29" s="18"/>
      <c r="U29" s="1">
        <v>2</v>
      </c>
      <c r="V29" s="9">
        <f>265*8</f>
        <v>2120</v>
      </c>
      <c r="W29" s="75">
        <v>0.4</v>
      </c>
      <c r="X29" s="72">
        <f t="shared" si="8"/>
        <v>1272</v>
      </c>
      <c r="Y29" s="72">
        <f t="shared" si="7"/>
        <v>10176</v>
      </c>
      <c r="Z29" s="6"/>
    </row>
    <row r="30" spans="1:28" x14ac:dyDescent="0.35">
      <c r="A30" t="s">
        <v>394</v>
      </c>
      <c r="B30" t="s">
        <v>379</v>
      </c>
      <c r="C30" t="s">
        <v>406</v>
      </c>
      <c r="D30" t="s">
        <v>407</v>
      </c>
      <c r="E30" s="1" t="s">
        <v>68</v>
      </c>
      <c r="F30" s="1" t="s">
        <v>106</v>
      </c>
      <c r="H30" s="1" t="s">
        <v>359</v>
      </c>
      <c r="I30" s="2241">
        <v>6</v>
      </c>
      <c r="J30" s="2241"/>
      <c r="K30" s="1" t="s">
        <v>359</v>
      </c>
      <c r="M30" s="1">
        <v>4</v>
      </c>
      <c r="N30" s="1">
        <v>8</v>
      </c>
      <c r="O30" s="1">
        <v>4</v>
      </c>
      <c r="P30" s="1" t="s">
        <v>51</v>
      </c>
      <c r="Q30" s="1">
        <v>4</v>
      </c>
      <c r="T30" s="18"/>
      <c r="U30" s="1">
        <v>1</v>
      </c>
      <c r="V30" s="9">
        <v>1600</v>
      </c>
      <c r="W30" s="75">
        <v>0.7</v>
      </c>
      <c r="X30" s="72">
        <f t="shared" si="8"/>
        <v>480.00000000000006</v>
      </c>
      <c r="Y30" s="72">
        <f t="shared" si="7"/>
        <v>1920.0000000000002</v>
      </c>
      <c r="Z30" s="6"/>
    </row>
    <row r="31" spans="1:28" x14ac:dyDescent="0.35">
      <c r="I31" s="2241"/>
      <c r="J31" s="2241"/>
      <c r="M31" s="2"/>
      <c r="O31" s="2"/>
      <c r="T31" s="18"/>
      <c r="V31" s="5"/>
      <c r="W31" s="70"/>
      <c r="X31" s="72"/>
      <c r="Y31" s="72"/>
      <c r="Z31" s="6"/>
    </row>
    <row r="32" spans="1:28" x14ac:dyDescent="0.35">
      <c r="A32" t="s">
        <v>377</v>
      </c>
      <c r="B32" t="s">
        <v>379</v>
      </c>
      <c r="C32" t="s">
        <v>406</v>
      </c>
      <c r="D32" t="s">
        <v>407</v>
      </c>
      <c r="E32" s="1" t="s">
        <v>109</v>
      </c>
      <c r="F32" s="1" t="s">
        <v>48</v>
      </c>
      <c r="H32" s="1" t="s">
        <v>359</v>
      </c>
      <c r="I32" s="2241">
        <v>1</v>
      </c>
      <c r="J32" s="2241"/>
      <c r="L32" s="1" t="s">
        <v>359</v>
      </c>
      <c r="M32" s="2" t="s">
        <v>65</v>
      </c>
      <c r="N32" s="1">
        <v>3</v>
      </c>
      <c r="O32" s="1">
        <v>2</v>
      </c>
      <c r="P32" s="1" t="s">
        <v>51</v>
      </c>
      <c r="Q32" s="1">
        <v>2</v>
      </c>
      <c r="U32" s="1">
        <v>1</v>
      </c>
      <c r="V32" s="15">
        <v>4480</v>
      </c>
      <c r="W32" s="75">
        <v>0.25</v>
      </c>
      <c r="X32" s="72">
        <f>V32*(1-W32)</f>
        <v>3360</v>
      </c>
      <c r="Y32" s="72">
        <f t="shared" ref="Y32:Y37" si="9">X32*U32*O32</f>
        <v>6720</v>
      </c>
    </row>
    <row r="33" spans="1:26" x14ac:dyDescent="0.35">
      <c r="A33" t="s">
        <v>377</v>
      </c>
      <c r="B33" t="s">
        <v>379</v>
      </c>
      <c r="C33" t="s">
        <v>406</v>
      </c>
      <c r="D33" t="s">
        <v>407</v>
      </c>
      <c r="E33" s="1" t="s">
        <v>109</v>
      </c>
      <c r="F33" s="1" t="s">
        <v>54</v>
      </c>
      <c r="H33" s="1" t="s">
        <v>359</v>
      </c>
      <c r="I33" s="2241">
        <v>2</v>
      </c>
      <c r="J33" s="2241"/>
      <c r="K33" s="1" t="s">
        <v>359</v>
      </c>
      <c r="M33" s="2" t="s">
        <v>397</v>
      </c>
      <c r="N33" s="1">
        <v>8</v>
      </c>
      <c r="O33" s="1">
        <v>6</v>
      </c>
      <c r="P33" s="1" t="s">
        <v>90</v>
      </c>
      <c r="Q33" s="1">
        <v>6</v>
      </c>
      <c r="U33" s="1">
        <v>1</v>
      </c>
      <c r="V33" s="5">
        <v>1560</v>
      </c>
      <c r="W33" s="70">
        <v>0.25</v>
      </c>
      <c r="X33" s="72">
        <f t="shared" ref="X33:X37" si="10">V33*(1-W33)</f>
        <v>1170</v>
      </c>
      <c r="Y33" s="72">
        <f t="shared" si="9"/>
        <v>7020</v>
      </c>
    </row>
    <row r="34" spans="1:26" x14ac:dyDescent="0.35">
      <c r="A34" t="s">
        <v>377</v>
      </c>
      <c r="B34" t="s">
        <v>379</v>
      </c>
      <c r="C34" t="s">
        <v>406</v>
      </c>
      <c r="D34" t="s">
        <v>407</v>
      </c>
      <c r="E34" s="1" t="s">
        <v>109</v>
      </c>
      <c r="F34" s="1" t="s">
        <v>53</v>
      </c>
      <c r="H34" s="1" t="s">
        <v>359</v>
      </c>
      <c r="I34" s="2241">
        <v>5</v>
      </c>
      <c r="J34" s="2241"/>
      <c r="K34" s="1" t="s">
        <v>359</v>
      </c>
      <c r="M34" s="2" t="s">
        <v>65</v>
      </c>
      <c r="N34" s="1">
        <v>2</v>
      </c>
      <c r="O34" s="1">
        <v>2</v>
      </c>
      <c r="P34" s="1" t="s">
        <v>51</v>
      </c>
      <c r="Q34" s="1">
        <v>2</v>
      </c>
      <c r="U34" s="1">
        <v>1</v>
      </c>
      <c r="V34" s="5">
        <v>4068</v>
      </c>
      <c r="W34" s="70">
        <v>0.25</v>
      </c>
      <c r="X34" s="72">
        <f t="shared" si="10"/>
        <v>3051</v>
      </c>
      <c r="Y34" s="72">
        <f t="shared" si="9"/>
        <v>6102</v>
      </c>
    </row>
    <row r="35" spans="1:26" x14ac:dyDescent="0.35">
      <c r="A35" t="s">
        <v>377</v>
      </c>
      <c r="B35" t="s">
        <v>379</v>
      </c>
      <c r="C35" t="s">
        <v>406</v>
      </c>
      <c r="D35" t="s">
        <v>407</v>
      </c>
      <c r="E35" s="1" t="s">
        <v>109</v>
      </c>
      <c r="F35" s="1" t="s">
        <v>77</v>
      </c>
      <c r="H35" s="1" t="s">
        <v>359</v>
      </c>
      <c r="I35" s="2241">
        <v>3</v>
      </c>
      <c r="J35" s="2241"/>
      <c r="K35" s="1" t="s">
        <v>359</v>
      </c>
      <c r="M35" s="2" t="s">
        <v>383</v>
      </c>
      <c r="N35" s="1">
        <v>4</v>
      </c>
      <c r="O35" s="1">
        <v>3</v>
      </c>
      <c r="P35" s="1" t="s">
        <v>51</v>
      </c>
      <c r="Q35" s="1">
        <v>3</v>
      </c>
      <c r="U35" s="1">
        <v>1</v>
      </c>
      <c r="V35" s="9">
        <v>1016</v>
      </c>
      <c r="W35" s="75">
        <v>0.25</v>
      </c>
      <c r="X35" s="72">
        <f t="shared" si="10"/>
        <v>762</v>
      </c>
      <c r="Y35" s="72">
        <f t="shared" si="9"/>
        <v>2286</v>
      </c>
    </row>
    <row r="36" spans="1:26" x14ac:dyDescent="0.35">
      <c r="A36" t="s">
        <v>377</v>
      </c>
      <c r="B36" t="s">
        <v>379</v>
      </c>
      <c r="C36" t="s">
        <v>406</v>
      </c>
      <c r="D36" t="s">
        <v>407</v>
      </c>
      <c r="E36" s="1" t="s">
        <v>105</v>
      </c>
      <c r="F36" s="1" t="s">
        <v>59</v>
      </c>
      <c r="H36" s="1" t="s">
        <v>359</v>
      </c>
      <c r="I36" s="2241">
        <v>4</v>
      </c>
      <c r="J36" s="2241"/>
      <c r="K36" s="1" t="s">
        <v>359</v>
      </c>
      <c r="M36" s="2" t="s">
        <v>65</v>
      </c>
      <c r="N36" s="1">
        <v>3</v>
      </c>
      <c r="O36" s="1">
        <v>2</v>
      </c>
      <c r="P36" s="1" t="s">
        <v>85</v>
      </c>
      <c r="Q36" s="1">
        <v>2</v>
      </c>
      <c r="S36" s="1">
        <v>2</v>
      </c>
      <c r="U36" s="1">
        <v>2</v>
      </c>
      <c r="V36" s="9">
        <f>265*8</f>
        <v>2120</v>
      </c>
      <c r="W36" s="75">
        <v>0.4</v>
      </c>
      <c r="X36" s="72">
        <f t="shared" si="10"/>
        <v>1272</v>
      </c>
      <c r="Y36" s="72">
        <f t="shared" si="9"/>
        <v>5088</v>
      </c>
      <c r="Z36" s="6"/>
    </row>
    <row r="37" spans="1:26" x14ac:dyDescent="0.35">
      <c r="A37" t="s">
        <v>377</v>
      </c>
      <c r="B37" t="s">
        <v>379</v>
      </c>
      <c r="C37" t="s">
        <v>406</v>
      </c>
      <c r="D37" t="s">
        <v>407</v>
      </c>
      <c r="E37" s="1" t="s">
        <v>68</v>
      </c>
      <c r="F37" s="1" t="s">
        <v>106</v>
      </c>
      <c r="H37" s="1" t="s">
        <v>359</v>
      </c>
      <c r="I37" s="2241">
        <v>6</v>
      </c>
      <c r="J37" s="2241"/>
      <c r="K37" s="1" t="s">
        <v>359</v>
      </c>
      <c r="M37" s="1">
        <v>3</v>
      </c>
      <c r="N37" s="1">
        <v>6</v>
      </c>
      <c r="O37" s="1">
        <v>3</v>
      </c>
      <c r="P37" s="1" t="s">
        <v>51</v>
      </c>
      <c r="Q37" s="1">
        <v>3</v>
      </c>
      <c r="U37" s="1">
        <v>1</v>
      </c>
      <c r="V37" s="9">
        <v>1600</v>
      </c>
      <c r="W37" s="75">
        <v>0.7</v>
      </c>
      <c r="X37" s="72">
        <f t="shared" si="10"/>
        <v>480.00000000000006</v>
      </c>
      <c r="Y37" s="72">
        <f t="shared" si="9"/>
        <v>1440.0000000000002</v>
      </c>
    </row>
    <row r="38" spans="1:26" x14ac:dyDescent="0.35">
      <c r="O38" s="2"/>
      <c r="V38"/>
      <c r="W38" s="75"/>
      <c r="X38" s="72"/>
      <c r="Y38" s="72"/>
    </row>
    <row r="39" spans="1:26" x14ac:dyDescent="0.35">
      <c r="O39" s="2"/>
      <c r="V39" s="9"/>
      <c r="W39" s="75"/>
      <c r="X39" s="72"/>
      <c r="Y39" s="72"/>
    </row>
    <row r="40" spans="1:26" x14ac:dyDescent="0.35">
      <c r="O40" s="2"/>
      <c r="V40" s="9"/>
      <c r="W40" s="75"/>
      <c r="X40" s="72"/>
      <c r="Y40" s="72"/>
    </row>
    <row r="42" spans="1:26" x14ac:dyDescent="0.35">
      <c r="O42" s="1"/>
      <c r="V42" s="5"/>
      <c r="W42" s="70"/>
      <c r="X42" s="72"/>
      <c r="Y42" s="72"/>
    </row>
    <row r="43" spans="1:26" x14ac:dyDescent="0.35">
      <c r="A43" s="93"/>
      <c r="D43" s="89" t="s">
        <v>1209</v>
      </c>
      <c r="E43" s="89" t="s">
        <v>1210</v>
      </c>
      <c r="F43" s="89" t="s">
        <v>1211</v>
      </c>
      <c r="G43" s="89"/>
      <c r="H43" s="89"/>
      <c r="I43" s="89"/>
      <c r="O43" s="1"/>
      <c r="V43" s="5"/>
      <c r="W43" s="70"/>
      <c r="X43" s="72"/>
      <c r="Y43" s="72"/>
    </row>
    <row r="44" spans="1:26" x14ac:dyDescent="0.35">
      <c r="A44" s="93" t="s">
        <v>1212</v>
      </c>
      <c r="B44" s="2229"/>
      <c r="C44" s="2229"/>
      <c r="D44" s="2236">
        <f>E44*(1-10%)</f>
        <v>2723.9538461538464</v>
      </c>
      <c r="E44" s="473">
        <f>'PORTO VELHO'!T47</f>
        <v>3026.6153846153848</v>
      </c>
      <c r="F44" s="473">
        <f>E44*(1+15%)</f>
        <v>3480.6076923076921</v>
      </c>
      <c r="G44" s="473"/>
      <c r="H44" s="473"/>
      <c r="I44" s="473"/>
      <c r="O44" s="1"/>
      <c r="V44" s="5"/>
      <c r="W44" s="70"/>
      <c r="X44" s="72"/>
      <c r="Y44" s="72"/>
    </row>
    <row r="45" spans="1:26" x14ac:dyDescent="0.35">
      <c r="A45" s="93" t="s">
        <v>1213</v>
      </c>
      <c r="B45" s="2229"/>
      <c r="C45" s="2229"/>
      <c r="D45" s="2236">
        <f>E45*(1-25%)</f>
        <v>1148.1299999999999</v>
      </c>
      <c r="E45" s="473">
        <f>'PORTO VELHO'!T76</f>
        <v>1530.84</v>
      </c>
      <c r="F45" s="473">
        <f>E45*(1+5%)</f>
        <v>1607.3820000000001</v>
      </c>
      <c r="G45" s="473"/>
      <c r="H45" s="473"/>
      <c r="I45" s="473"/>
      <c r="O45" s="1"/>
      <c r="V45" s="5"/>
      <c r="W45" s="70"/>
      <c r="X45" s="72"/>
      <c r="Y45" s="72"/>
    </row>
    <row r="46" spans="1:26" x14ac:dyDescent="0.35">
      <c r="A46" s="93" t="s">
        <v>601</v>
      </c>
      <c r="B46" s="2229"/>
      <c r="C46" s="2229"/>
      <c r="D46" s="2236">
        <f>E46*(1-15%)</f>
        <v>1784.048</v>
      </c>
      <c r="E46" s="473">
        <f>'PORTO VELHO'!T108</f>
        <v>2098.88</v>
      </c>
      <c r="F46" s="473">
        <f>E46*(1+15%)</f>
        <v>2413.712</v>
      </c>
      <c r="G46" s="473"/>
      <c r="H46" s="473"/>
      <c r="I46" s="473"/>
      <c r="O46" s="1"/>
      <c r="V46" s="5"/>
      <c r="W46" s="70"/>
      <c r="X46" s="72"/>
      <c r="Y46" s="72"/>
    </row>
    <row r="47" spans="1:26" x14ac:dyDescent="0.35">
      <c r="A47" s="93" t="s">
        <v>730</v>
      </c>
      <c r="B47" s="2229"/>
      <c r="C47" s="2229"/>
      <c r="D47" s="2236">
        <f>E47*(1-25%)</f>
        <v>978.95</v>
      </c>
      <c r="E47" s="473">
        <f>'PORTO VELHO'!T138</f>
        <v>1305.2666666666667</v>
      </c>
      <c r="F47" s="473">
        <f>E47*(1+5%)</f>
        <v>1370.53</v>
      </c>
      <c r="G47" s="473"/>
      <c r="H47" s="473"/>
      <c r="I47" s="473"/>
      <c r="O47" s="1"/>
      <c r="V47" s="5"/>
      <c r="W47" s="70"/>
      <c r="X47" s="72"/>
      <c r="Y47" s="72"/>
    </row>
    <row r="48" spans="1:26" x14ac:dyDescent="0.35">
      <c r="A48" s="93" t="s">
        <v>619</v>
      </c>
      <c r="B48" s="2229"/>
      <c r="C48" s="2229"/>
      <c r="D48" s="2236">
        <f>E48*(1-25%)</f>
        <v>1205.8499999999999</v>
      </c>
      <c r="E48" s="473">
        <f>'PORTO VELHO'!T170</f>
        <v>1607.8</v>
      </c>
      <c r="F48" s="473">
        <f>E48*(1+5%)</f>
        <v>1688.19</v>
      </c>
      <c r="G48" s="473"/>
      <c r="H48" s="473"/>
      <c r="I48" s="473"/>
      <c r="O48" s="1"/>
      <c r="V48" s="5"/>
      <c r="W48" s="70"/>
      <c r="X48" s="72"/>
      <c r="Y48" s="72"/>
    </row>
    <row r="49" spans="1:25" x14ac:dyDescent="0.35">
      <c r="A49" s="93"/>
      <c r="B49" s="93"/>
      <c r="C49" s="93"/>
      <c r="D49" s="94"/>
      <c r="O49" s="1"/>
      <c r="V49" s="5"/>
      <c r="W49" s="70"/>
      <c r="X49" s="72"/>
      <c r="Y49" s="72"/>
    </row>
    <row r="50" spans="1:25" x14ac:dyDescent="0.35">
      <c r="A50" s="93"/>
      <c r="B50" s="92"/>
      <c r="C50" s="92"/>
      <c r="D50" s="2386" t="s">
        <v>1214</v>
      </c>
      <c r="E50" s="2387"/>
      <c r="F50" s="2387"/>
      <c r="G50" s="2387"/>
      <c r="H50" s="2387"/>
      <c r="I50" s="2388"/>
      <c r="J50" s="89"/>
      <c r="K50" s="89"/>
      <c r="O50" s="1"/>
      <c r="V50" s="9"/>
      <c r="W50" s="75"/>
      <c r="X50" s="72"/>
      <c r="Y50" s="72"/>
    </row>
    <row r="51" spans="1:25" x14ac:dyDescent="0.35">
      <c r="A51" s="93" t="s">
        <v>1212</v>
      </c>
      <c r="B51" s="2230"/>
      <c r="C51" s="2230"/>
      <c r="D51" s="350">
        <v>0.61538461538461542</v>
      </c>
      <c r="F51" s="3">
        <v>0.38461538461538464</v>
      </c>
      <c r="G51" s="3"/>
      <c r="H51" s="3"/>
      <c r="J51" s="350"/>
      <c r="O51" s="1"/>
      <c r="V51" s="9"/>
      <c r="W51" s="75"/>
      <c r="X51" s="72"/>
      <c r="Y51" s="72"/>
    </row>
    <row r="52" spans="1:25" x14ac:dyDescent="0.35">
      <c r="A52" s="93" t="s">
        <v>1213</v>
      </c>
      <c r="B52" s="2230"/>
      <c r="C52" s="2230"/>
      <c r="D52" s="2230">
        <v>0.66</v>
      </c>
      <c r="E52" s="350"/>
      <c r="F52" s="350">
        <v>0.34</v>
      </c>
      <c r="G52" s="350"/>
      <c r="H52" s="350"/>
      <c r="I52" s="350"/>
      <c r="J52" s="350"/>
      <c r="K52" s="6"/>
      <c r="O52" s="1"/>
      <c r="V52" s="9"/>
      <c r="W52" s="75"/>
      <c r="X52" s="72"/>
      <c r="Y52" s="72"/>
    </row>
    <row r="53" spans="1:25" x14ac:dyDescent="0.35">
      <c r="A53" s="93" t="s">
        <v>601</v>
      </c>
      <c r="B53" s="2230"/>
      <c r="C53" s="2230"/>
      <c r="D53" s="2230">
        <v>0.6</v>
      </c>
      <c r="E53" s="350"/>
      <c r="F53" s="350">
        <v>0.4</v>
      </c>
      <c r="G53" s="350"/>
      <c r="H53" s="350"/>
      <c r="I53" s="350"/>
      <c r="J53" s="6"/>
      <c r="K53" s="350"/>
      <c r="O53" s="1"/>
      <c r="V53" s="9"/>
      <c r="W53" s="75"/>
      <c r="X53" s="72"/>
      <c r="Y53" s="72"/>
    </row>
    <row r="54" spans="1:25" x14ac:dyDescent="0.35">
      <c r="A54" s="93" t="s">
        <v>730</v>
      </c>
      <c r="B54" s="2230"/>
      <c r="C54" s="2230"/>
      <c r="D54" s="2230">
        <v>0.62</v>
      </c>
      <c r="E54" s="350"/>
      <c r="F54" s="350">
        <v>0.38</v>
      </c>
      <c r="G54" s="350"/>
      <c r="H54" s="350"/>
      <c r="I54" s="350"/>
      <c r="J54" s="6"/>
      <c r="K54" s="350"/>
      <c r="O54" s="1"/>
      <c r="V54" s="9"/>
      <c r="W54" s="75"/>
      <c r="X54" s="72"/>
      <c r="Y54" s="72"/>
    </row>
    <row r="55" spans="1:25" x14ac:dyDescent="0.35">
      <c r="A55" s="93" t="s">
        <v>619</v>
      </c>
      <c r="B55" s="93"/>
      <c r="C55" s="93"/>
      <c r="D55" s="2230">
        <v>0.9</v>
      </c>
      <c r="F55" s="350">
        <v>0.1</v>
      </c>
      <c r="G55" s="350"/>
      <c r="H55" s="350"/>
      <c r="J55" s="350"/>
    </row>
    <row r="56" spans="1:25" x14ac:dyDescent="0.35">
      <c r="A56" s="93"/>
      <c r="B56" s="93"/>
      <c r="C56" s="93"/>
      <c r="D56" s="94"/>
      <c r="O56" s="1"/>
      <c r="V56" s="5"/>
      <c r="W56" s="70"/>
      <c r="X56" s="72"/>
      <c r="Y56" s="72"/>
    </row>
    <row r="57" spans="1:25" x14ac:dyDescent="0.35">
      <c r="A57" s="93"/>
      <c r="B57" s="93"/>
      <c r="C57" s="93"/>
      <c r="D57" s="94"/>
      <c r="O57" s="1"/>
      <c r="V57" s="5"/>
      <c r="W57" s="70"/>
      <c r="X57" s="72"/>
      <c r="Y57" s="72"/>
    </row>
    <row r="58" spans="1:25" x14ac:dyDescent="0.35">
      <c r="A58" s="93"/>
      <c r="B58" s="93"/>
      <c r="C58" s="93"/>
      <c r="D58" s="94"/>
      <c r="O58" s="1"/>
      <c r="V58" s="5"/>
      <c r="W58" s="70"/>
      <c r="X58" s="72"/>
      <c r="Y58" s="72"/>
    </row>
    <row r="59" spans="1:25" x14ac:dyDescent="0.35">
      <c r="A59" s="93"/>
      <c r="B59" s="92"/>
      <c r="C59" s="92"/>
      <c r="D59" s="2386" t="s">
        <v>1215</v>
      </c>
      <c r="E59" s="2387"/>
      <c r="F59" s="2387"/>
      <c r="G59" s="2387"/>
      <c r="H59" s="2387"/>
      <c r="I59" s="2388"/>
      <c r="J59" s="89"/>
      <c r="K59" s="89"/>
      <c r="O59" s="1"/>
      <c r="V59" s="5"/>
      <c r="W59" s="70"/>
      <c r="X59" s="72"/>
      <c r="Y59" s="72"/>
    </row>
    <row r="60" spans="1:25" x14ac:dyDescent="0.35">
      <c r="A60" s="93" t="s">
        <v>1212</v>
      </c>
      <c r="B60" s="2230"/>
      <c r="C60" s="2230"/>
      <c r="D60" s="2230">
        <v>0.25</v>
      </c>
      <c r="E60" s="2230">
        <v>0.25</v>
      </c>
      <c r="F60" s="2230">
        <v>0.25</v>
      </c>
      <c r="G60" s="2230"/>
      <c r="H60" s="2230"/>
      <c r="I60" s="2230">
        <v>0.25</v>
      </c>
      <c r="J60" s="2230"/>
      <c r="K60" s="2230"/>
      <c r="O60" s="1"/>
      <c r="V60" s="5"/>
      <c r="W60" s="70"/>
      <c r="X60" s="72"/>
      <c r="Y60" s="72"/>
    </row>
    <row r="61" spans="1:25" x14ac:dyDescent="0.35">
      <c r="A61" s="93" t="s">
        <v>1213</v>
      </c>
      <c r="B61" s="6"/>
      <c r="C61" s="6"/>
      <c r="D61" s="6">
        <v>0.27</v>
      </c>
      <c r="E61" s="2230">
        <v>0.23</v>
      </c>
      <c r="F61" s="2230">
        <v>0.27</v>
      </c>
      <c r="G61" s="2230"/>
      <c r="H61" s="2230"/>
      <c r="I61" s="2230">
        <v>0.23</v>
      </c>
      <c r="J61" s="2230"/>
      <c r="K61" s="2230"/>
      <c r="L61" s="2230"/>
      <c r="O61" s="1"/>
      <c r="V61" s="5"/>
      <c r="W61" s="70"/>
      <c r="X61" s="72"/>
      <c r="Y61" s="72"/>
    </row>
    <row r="62" spans="1:25" x14ac:dyDescent="0.35">
      <c r="A62" s="93" t="s">
        <v>601</v>
      </c>
      <c r="B62" s="2230"/>
      <c r="C62" s="2230"/>
      <c r="D62" s="2230">
        <v>0.34</v>
      </c>
      <c r="E62" s="2230">
        <v>0.33</v>
      </c>
      <c r="F62" s="2230">
        <v>0.33</v>
      </c>
      <c r="G62" s="2230"/>
      <c r="H62" s="2230"/>
      <c r="I62" s="2230"/>
      <c r="J62" s="2230"/>
      <c r="K62" s="2230"/>
      <c r="L62" s="2230"/>
      <c r="O62" s="1"/>
      <c r="V62" s="9"/>
      <c r="W62" s="75"/>
      <c r="X62" s="72"/>
      <c r="Y62" s="72"/>
    </row>
    <row r="63" spans="1:25" x14ac:dyDescent="0.35">
      <c r="A63" s="93" t="s">
        <v>730</v>
      </c>
      <c r="B63" s="2230"/>
      <c r="C63" s="2230"/>
      <c r="D63" s="6">
        <v>0.35</v>
      </c>
      <c r="E63" s="2230">
        <v>0.32</v>
      </c>
      <c r="F63" s="2230">
        <v>0.33</v>
      </c>
      <c r="G63" s="2230"/>
      <c r="H63" s="2230"/>
      <c r="I63" s="2230"/>
      <c r="J63" s="2230"/>
      <c r="K63" s="2230"/>
      <c r="L63" s="2230"/>
      <c r="O63" s="1"/>
      <c r="V63" s="9"/>
      <c r="W63" s="75"/>
      <c r="X63" s="72"/>
      <c r="Y63" s="72"/>
    </row>
    <row r="64" spans="1:25" x14ac:dyDescent="0.35">
      <c r="A64" s="93" t="s">
        <v>619</v>
      </c>
      <c r="B64" s="93"/>
      <c r="C64" s="93"/>
      <c r="D64" s="6">
        <v>0.35</v>
      </c>
      <c r="E64" s="2230">
        <v>0.32</v>
      </c>
      <c r="F64" s="2230">
        <v>0.33</v>
      </c>
      <c r="G64" s="2230"/>
      <c r="H64" s="2230"/>
      <c r="I64" s="350"/>
      <c r="J64" s="350"/>
      <c r="K64" s="350"/>
      <c r="L64" s="3"/>
      <c r="O64" s="1"/>
      <c r="V64" s="9"/>
      <c r="W64" s="75"/>
      <c r="X64" s="72"/>
      <c r="Y64" s="72"/>
    </row>
  </sheetData>
  <mergeCells count="2">
    <mergeCell ref="D50:I50"/>
    <mergeCell ref="D59:I59"/>
  </mergeCells>
  <pageMargins left="0.511811024" right="0.511811024" top="0.78740157499999996" bottom="0.78740157499999996" header="0.31496062000000002" footer="0.31496062000000002"/>
  <ignoredErrors>
    <ignoredError sqref="N5:N23 M32:M3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E3AE-0297-4CFF-895D-20BFB6CB9113}">
  <sheetPr>
    <tabColor rgb="FF92D050"/>
  </sheetPr>
  <dimension ref="A1:AG177"/>
  <sheetViews>
    <sheetView topLeftCell="A135" zoomScale="91" zoomScaleNormal="91" workbookViewId="0">
      <selection activeCell="I72" sqref="I72:K72"/>
    </sheetView>
  </sheetViews>
  <sheetFormatPr defaultRowHeight="14.5" x14ac:dyDescent="0.35"/>
  <cols>
    <col min="1" max="1" width="43.54296875" customWidth="1"/>
    <col min="2" max="2" width="24.26953125" style="1" customWidth="1"/>
    <col min="3" max="3" width="15.54296875" style="1" customWidth="1"/>
    <col min="4" max="4" width="27.54296875" style="1" customWidth="1"/>
    <col min="5" max="5" width="22.5429687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5.81640625" customWidth="1"/>
    <col min="10" max="10" width="5.7265625" customWidth="1"/>
    <col min="11" max="11" width="5.26953125" customWidth="1"/>
    <col min="12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5.453125" style="145" customWidth="1"/>
    <col min="21" max="21" width="13.26953125" style="157" customWidth="1"/>
    <col min="22" max="24" width="12.453125" customWidth="1"/>
    <col min="25" max="25" width="14.81640625" customWidth="1"/>
    <col min="26" max="26" width="13.1796875" customWidth="1"/>
    <col min="27" max="27" width="14.453125" customWidth="1"/>
    <col min="28" max="30" width="12.81640625" customWidth="1"/>
    <col min="31" max="31" width="9.453125" bestFit="1" customWidth="1"/>
    <col min="32" max="32" width="11.90625" customWidth="1"/>
  </cols>
  <sheetData>
    <row r="1" spans="1:9" ht="21" x14ac:dyDescent="0.5">
      <c r="A1" s="138" t="str">
        <f>[19]BASE!A2</f>
        <v xml:space="preserve">ESTUDO RIO BRANCO </v>
      </c>
    </row>
    <row r="2" spans="1:9" x14ac:dyDescent="0.35">
      <c r="A2" t="s">
        <v>503</v>
      </c>
    </row>
    <row r="3" spans="1:9" x14ac:dyDescent="0.35">
      <c r="B3" s="141"/>
    </row>
    <row r="4" spans="1:9" x14ac:dyDescent="0.35">
      <c r="B4" s="141"/>
    </row>
    <row r="5" spans="1:9" x14ac:dyDescent="0.35">
      <c r="B5" s="142"/>
      <c r="C5" s="143"/>
      <c r="F5" s="144"/>
      <c r="G5" s="144"/>
      <c r="H5" s="144"/>
      <c r="I5" s="145"/>
    </row>
    <row r="6" spans="1:9" x14ac:dyDescent="0.35">
      <c r="A6" s="146" t="str">
        <f>[19]BASE!A18</f>
        <v>INVESTIMENTO RIO BRANCO  CAPITAL  OOH  2024</v>
      </c>
      <c r="B6" s="147">
        <f>[19]BASE!B18</f>
        <v>263071.01</v>
      </c>
      <c r="C6" s="148"/>
      <c r="F6" s="144"/>
      <c r="G6" s="144"/>
      <c r="H6" s="144"/>
      <c r="I6" s="145"/>
    </row>
    <row r="7" spans="1:9" x14ac:dyDescent="0.35">
      <c r="A7" s="146" t="str">
        <f>[19]BASE!A19</f>
        <v>INVESTIMENTO ACRE OOH 2024</v>
      </c>
      <c r="B7" s="147">
        <f>[19]BASE!B19</f>
        <v>263071.01</v>
      </c>
      <c r="C7" s="143"/>
      <c r="F7" s="144"/>
      <c r="G7" s="144"/>
      <c r="H7" s="144"/>
      <c r="I7" s="145"/>
    </row>
    <row r="8" spans="1:9" x14ac:dyDescent="0.35">
      <c r="C8" s="143"/>
      <c r="F8" s="144"/>
      <c r="G8" s="144"/>
      <c r="H8" s="144"/>
      <c r="I8" s="145"/>
    </row>
    <row r="9" spans="1:9" ht="17.5" customHeight="1" x14ac:dyDescent="0.35">
      <c r="A9" s="149" t="str">
        <f>[19]BASE!A12</f>
        <v xml:space="preserve">R$ BRUTO RIO BRANCO CAPITAL   -  2025 OOH </v>
      </c>
      <c r="B9" s="150">
        <f>[19]BASE!B12</f>
        <v>757201.25</v>
      </c>
      <c r="C9" s="151"/>
      <c r="F9" s="144"/>
      <c r="G9" s="144"/>
      <c r="H9" s="144"/>
      <c r="I9" s="145"/>
    </row>
    <row r="10" spans="1:9" ht="14.15" customHeight="1" x14ac:dyDescent="0.35">
      <c r="A10" s="146" t="str">
        <f>[19]BASE!A11</f>
        <v>BUDGET BRUTO ACRE - 2025 OOH (100%)</v>
      </c>
      <c r="B10" s="147">
        <f>[19]BASE!B11</f>
        <v>757201.25</v>
      </c>
      <c r="C10" s="3"/>
      <c r="F10" s="144"/>
      <c r="G10" s="144"/>
      <c r="H10" s="144"/>
      <c r="I10" s="145"/>
    </row>
    <row r="11" spans="1:9" x14ac:dyDescent="0.35">
      <c r="D11" s="495"/>
      <c r="E11" s="496"/>
      <c r="F11" s="144"/>
      <c r="G11" s="144"/>
      <c r="H11" s="144"/>
      <c r="I11" s="145"/>
    </row>
    <row r="12" spans="1:9" x14ac:dyDescent="0.35">
      <c r="F12" s="144"/>
      <c r="G12" s="144"/>
      <c r="H12" s="144"/>
      <c r="I12" s="145"/>
    </row>
    <row r="13" spans="1:9" x14ac:dyDescent="0.35">
      <c r="A13" s="4" t="s">
        <v>508</v>
      </c>
      <c r="F13" s="144"/>
      <c r="G13" s="144"/>
      <c r="H13" s="144"/>
      <c r="I13" s="145"/>
    </row>
    <row r="14" spans="1:9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  <c r="F14" s="144"/>
      <c r="G14" s="144"/>
      <c r="H14" s="144"/>
      <c r="I14" s="145"/>
    </row>
    <row r="15" spans="1:9" x14ac:dyDescent="0.35">
      <c r="A15" s="153" t="s">
        <v>627</v>
      </c>
      <c r="B15" s="154" t="s">
        <v>514</v>
      </c>
      <c r="C15" s="155">
        <v>0.37</v>
      </c>
      <c r="D15" s="156">
        <f>B9*C15</f>
        <v>280164.46250000002</v>
      </c>
      <c r="E15" s="156">
        <f>D15/3</f>
        <v>93388.154166666674</v>
      </c>
      <c r="F15" s="144"/>
      <c r="G15" s="144"/>
      <c r="H15" s="144"/>
      <c r="I15" s="145"/>
    </row>
    <row r="16" spans="1:9" x14ac:dyDescent="0.35">
      <c r="A16" s="153" t="s">
        <v>515</v>
      </c>
      <c r="B16" s="154" t="s">
        <v>516</v>
      </c>
      <c r="C16" s="155">
        <v>0.49</v>
      </c>
      <c r="D16" s="156">
        <f>B9*C16</f>
        <v>371028.61249999999</v>
      </c>
      <c r="E16" s="156">
        <f>D16/5</f>
        <v>74205.722500000003</v>
      </c>
      <c r="F16" s="144"/>
      <c r="G16" s="144"/>
      <c r="H16" s="144"/>
      <c r="I16" s="145"/>
    </row>
    <row r="17" spans="1:32" x14ac:dyDescent="0.35">
      <c r="A17" s="153" t="s">
        <v>517</v>
      </c>
      <c r="B17" s="154">
        <v>2</v>
      </c>
      <c r="C17" s="155">
        <v>0.14000000000000001</v>
      </c>
      <c r="D17" s="156">
        <f>B9*C17</f>
        <v>106008.175</v>
      </c>
      <c r="E17" s="156">
        <f>D17/2</f>
        <v>53004.087500000001</v>
      </c>
      <c r="F17" s="144"/>
      <c r="G17" s="144"/>
      <c r="H17" s="144"/>
      <c r="I17" s="145"/>
    </row>
    <row r="18" spans="1:32" x14ac:dyDescent="0.35">
      <c r="B18" s="1" t="s">
        <v>628</v>
      </c>
      <c r="C18" s="3">
        <f>SUM(C15:C17)</f>
        <v>1</v>
      </c>
      <c r="D18" s="158">
        <f>SUM(D15:D17)</f>
        <v>757201.25</v>
      </c>
      <c r="F18" s="144"/>
      <c r="G18" s="144"/>
      <c r="H18" s="144"/>
      <c r="I18" s="145"/>
    </row>
    <row r="19" spans="1:32" x14ac:dyDescent="0.35">
      <c r="F19" s="144"/>
      <c r="G19" s="144"/>
      <c r="H19" s="144"/>
      <c r="I19" s="145"/>
    </row>
    <row r="20" spans="1:32" x14ac:dyDescent="0.35">
      <c r="F20" s="144"/>
      <c r="G20" s="144"/>
      <c r="H20" s="144"/>
      <c r="I20" s="145"/>
    </row>
    <row r="21" spans="1:32" ht="16" x14ac:dyDescent="0.4">
      <c r="A21" s="603" t="s">
        <v>629</v>
      </c>
      <c r="B21" s="604">
        <v>364756</v>
      </c>
      <c r="Q21" s="161"/>
      <c r="R21" s="161"/>
    </row>
    <row r="22" spans="1:32" ht="16" x14ac:dyDescent="0.4">
      <c r="A22" s="603" t="s">
        <v>519</v>
      </c>
      <c r="B22" s="604">
        <v>183526</v>
      </c>
      <c r="E22" s="1" t="s">
        <v>521</v>
      </c>
      <c r="F22" s="2" t="s">
        <v>721</v>
      </c>
      <c r="H22" s="1" t="s">
        <v>523</v>
      </c>
      <c r="J22" s="2446" t="s">
        <v>722</v>
      </c>
      <c r="K22" s="2446"/>
      <c r="L22" s="2446"/>
    </row>
    <row r="23" spans="1:32" x14ac:dyDescent="0.35">
      <c r="E23" s="1" t="s">
        <v>524</v>
      </c>
      <c r="F23" s="2" t="s">
        <v>110</v>
      </c>
      <c r="H23" s="1" t="s">
        <v>524</v>
      </c>
      <c r="J23" s="2446" t="s">
        <v>723</v>
      </c>
      <c r="K23" s="2446"/>
      <c r="L23" s="2446"/>
    </row>
    <row r="24" spans="1:32" x14ac:dyDescent="0.35">
      <c r="E24" s="1" t="s">
        <v>526</v>
      </c>
      <c r="F24" s="2" t="s">
        <v>111</v>
      </c>
      <c r="H24" s="1" t="s">
        <v>526</v>
      </c>
      <c r="J24" s="2446" t="s">
        <v>724</v>
      </c>
      <c r="K24" s="2446"/>
      <c r="L24" s="2446"/>
      <c r="P24" s="161"/>
    </row>
    <row r="25" spans="1:32" x14ac:dyDescent="0.35">
      <c r="E25" s="1" t="s">
        <v>528</v>
      </c>
      <c r="F25" s="2" t="s">
        <v>725</v>
      </c>
      <c r="H25" s="1" t="s">
        <v>528</v>
      </c>
      <c r="J25" s="2446" t="s">
        <v>726</v>
      </c>
      <c r="K25" s="2446"/>
      <c r="L25" s="2446"/>
      <c r="O25" s="144"/>
      <c r="T25" s="162"/>
    </row>
    <row r="26" spans="1:32" x14ac:dyDescent="0.35">
      <c r="O26" s="144"/>
      <c r="P26" s="163"/>
    </row>
    <row r="27" spans="1:32" x14ac:dyDescent="0.35">
      <c r="O27" s="165"/>
      <c r="S27" s="144"/>
    </row>
    <row r="28" spans="1:32" ht="18.5" x14ac:dyDescent="0.45">
      <c r="A28" s="164" t="s">
        <v>530</v>
      </c>
      <c r="O28" s="144"/>
      <c r="P28" s="163"/>
    </row>
    <row r="29" spans="1:32" x14ac:dyDescent="0.35">
      <c r="O29" s="165"/>
      <c r="S29" s="144"/>
    </row>
    <row r="30" spans="1:32" ht="33" customHeight="1" thickBot="1" x14ac:dyDescent="0.4">
      <c r="A30" s="2389" t="s">
        <v>531</v>
      </c>
      <c r="B30" s="2390"/>
      <c r="C30" s="2390"/>
      <c r="D30" s="2390"/>
      <c r="E30" s="2390"/>
      <c r="F30" s="2390"/>
      <c r="G30" s="2390"/>
      <c r="H30" s="2390"/>
      <c r="I30" s="2390"/>
      <c r="J30" s="2390"/>
      <c r="K30" s="2390"/>
      <c r="L30" s="2390"/>
      <c r="M30" s="2390"/>
      <c r="N30" s="2390"/>
      <c r="O30" s="2390"/>
      <c r="P30" s="2390"/>
      <c r="Q30" s="2390"/>
      <c r="R30" s="2390"/>
      <c r="S30" s="2391"/>
      <c r="T30" s="2447" t="s">
        <v>635</v>
      </c>
      <c r="U30" s="2448"/>
      <c r="V30" s="2448"/>
      <c r="W30" s="2448"/>
      <c r="X30" s="2448"/>
      <c r="Y30" s="2448"/>
      <c r="Z30" s="2448"/>
      <c r="AA30" s="2448"/>
      <c r="AB30" s="2448"/>
      <c r="AC30" s="2448"/>
      <c r="AD30" s="2448"/>
      <c r="AE30" s="2448"/>
      <c r="AF30" s="2449"/>
    </row>
    <row r="31" spans="1:32" ht="16" x14ac:dyDescent="0.4">
      <c r="A31" s="2327" t="s">
        <v>533</v>
      </c>
      <c r="B31" s="2329" t="s">
        <v>534</v>
      </c>
      <c r="C31" s="2329" t="s">
        <v>535</v>
      </c>
      <c r="D31" s="2329" t="s">
        <v>536</v>
      </c>
      <c r="E31" s="2329" t="s">
        <v>537</v>
      </c>
      <c r="F31" s="2331" t="s">
        <v>538</v>
      </c>
      <c r="G31" s="2329" t="s">
        <v>539</v>
      </c>
      <c r="H31" s="2329" t="s">
        <v>540</v>
      </c>
      <c r="I31" s="2309" t="s">
        <v>541</v>
      </c>
      <c r="J31" s="2309"/>
      <c r="K31" s="2309"/>
      <c r="L31" s="2309"/>
      <c r="M31" s="311" t="s">
        <v>542</v>
      </c>
      <c r="N31" s="312" t="s">
        <v>543</v>
      </c>
      <c r="O31" s="313" t="s">
        <v>544</v>
      </c>
      <c r="P31" s="312" t="s">
        <v>543</v>
      </c>
      <c r="Q31" s="312" t="s">
        <v>545</v>
      </c>
      <c r="R31" s="538" t="s">
        <v>636</v>
      </c>
      <c r="S31" s="2310" t="s">
        <v>546</v>
      </c>
      <c r="T31" s="170" t="s">
        <v>547</v>
      </c>
      <c r="U31" s="2403" t="s">
        <v>548</v>
      </c>
      <c r="V31" s="2404"/>
      <c r="W31" s="2404"/>
      <c r="X31" s="2404"/>
      <c r="Y31" s="2405"/>
      <c r="Z31" s="2395" t="s">
        <v>549</v>
      </c>
      <c r="AA31" s="2397"/>
      <c r="AB31" s="2396"/>
      <c r="AC31" s="2396"/>
      <c r="AD31" s="2396"/>
      <c r="AE31" s="2396"/>
      <c r="AF31" s="2397"/>
    </row>
    <row r="32" spans="1:32" s="184" customFormat="1" ht="19" thickBot="1" x14ac:dyDescent="0.5">
      <c r="A32" s="2328"/>
      <c r="B32" s="2330"/>
      <c r="C32" s="2330"/>
      <c r="D32" s="2330"/>
      <c r="E32" s="2330"/>
      <c r="F32" s="2332"/>
      <c r="G32" s="2330"/>
      <c r="H32" s="2330"/>
      <c r="I32" s="315" t="s">
        <v>551</v>
      </c>
      <c r="J32" s="315" t="s">
        <v>552</v>
      </c>
      <c r="K32" s="315" t="s">
        <v>553</v>
      </c>
      <c r="L32" s="315" t="s">
        <v>554</v>
      </c>
      <c r="M32" s="316" t="s">
        <v>555</v>
      </c>
      <c r="N32" s="317" t="s">
        <v>556</v>
      </c>
      <c r="O32" s="318" t="s">
        <v>557</v>
      </c>
      <c r="P32" s="317" t="s">
        <v>558</v>
      </c>
      <c r="Q32" s="317" t="s">
        <v>558</v>
      </c>
      <c r="R32" s="605"/>
      <c r="S32" s="2311"/>
      <c r="T32" s="176" t="s">
        <v>559</v>
      </c>
      <c r="U32" s="2300"/>
      <c r="V32" s="2301"/>
      <c r="W32" s="2301"/>
      <c r="X32" s="2301"/>
      <c r="Y32" s="2302"/>
      <c r="Z32" s="2277"/>
      <c r="AA32" s="2279"/>
      <c r="AB32" s="2278"/>
      <c r="AC32" s="2278"/>
      <c r="AD32" s="2278"/>
      <c r="AE32" s="2278"/>
      <c r="AF32" s="2279"/>
    </row>
    <row r="33" spans="1:32" s="184" customFormat="1" ht="18.5" x14ac:dyDescent="0.45">
      <c r="A33" s="2341" t="s">
        <v>560</v>
      </c>
      <c r="B33" s="2342"/>
      <c r="C33" s="2342"/>
      <c r="D33" s="2342"/>
      <c r="E33" s="2342"/>
      <c r="F33" s="2342"/>
      <c r="G33" s="2342"/>
      <c r="H33" s="2342"/>
      <c r="I33" s="2342"/>
      <c r="J33" s="2342"/>
      <c r="K33" s="2342"/>
      <c r="L33" s="2342"/>
      <c r="M33" s="2342"/>
      <c r="N33" s="2342"/>
      <c r="O33" s="2342"/>
      <c r="P33" s="2342"/>
      <c r="Q33" s="2342"/>
      <c r="R33" s="2342"/>
      <c r="S33" s="2343"/>
      <c r="T33" s="606"/>
      <c r="U33" s="607" t="s">
        <v>561</v>
      </c>
      <c r="V33" s="608" t="s">
        <v>38</v>
      </c>
      <c r="W33" s="608" t="s">
        <v>562</v>
      </c>
      <c r="X33" s="608" t="s">
        <v>563</v>
      </c>
      <c r="Y33" s="609" t="s">
        <v>564</v>
      </c>
      <c r="Z33" s="610" t="s">
        <v>565</v>
      </c>
      <c r="AA33" s="609" t="s">
        <v>566</v>
      </c>
      <c r="AB33" s="610" t="s">
        <v>112</v>
      </c>
      <c r="AC33" s="608" t="s">
        <v>113</v>
      </c>
      <c r="AD33" s="608" t="s">
        <v>46</v>
      </c>
      <c r="AE33" s="608" t="s">
        <v>31</v>
      </c>
      <c r="AF33" s="609" t="s">
        <v>99</v>
      </c>
    </row>
    <row r="34" spans="1:32" x14ac:dyDescent="0.35">
      <c r="A34" s="197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2"/>
      <c r="O34" s="219"/>
      <c r="P34" s="212"/>
      <c r="Q34" s="212"/>
      <c r="R34" s="252"/>
      <c r="S34" s="364"/>
      <c r="T34" s="195"/>
      <c r="U34" s="196"/>
      <c r="Y34" s="198"/>
      <c r="Z34" s="326"/>
      <c r="AA34" s="198"/>
      <c r="AB34" s="326"/>
      <c r="AD34" s="512"/>
      <c r="AF34" s="198"/>
    </row>
    <row r="35" spans="1:32" x14ac:dyDescent="0.35">
      <c r="A35" s="202" t="s">
        <v>727</v>
      </c>
      <c r="B35" s="203" t="s">
        <v>114</v>
      </c>
      <c r="C35" s="203" t="s">
        <v>568</v>
      </c>
      <c r="D35" s="203" t="s">
        <v>115</v>
      </c>
      <c r="E35" s="203" t="s">
        <v>569</v>
      </c>
      <c r="F35" s="204" t="s">
        <v>638</v>
      </c>
      <c r="G35" s="203">
        <v>2</v>
      </c>
      <c r="H35" s="203" t="s">
        <v>51</v>
      </c>
      <c r="I35" s="2282">
        <v>2</v>
      </c>
      <c r="J35" s="2283"/>
      <c r="K35" s="2283"/>
      <c r="L35" s="2284"/>
      <c r="M35" s="209">
        <v>1</v>
      </c>
      <c r="N35" s="210">
        <v>4480</v>
      </c>
      <c r="O35" s="211">
        <v>0.2</v>
      </c>
      <c r="P35" s="212">
        <f>N35*(1-O35)</f>
        <v>3584</v>
      </c>
      <c r="Q35" s="212">
        <f t="shared" ref="Q35:Q39" si="0">P35*M35*G35</f>
        <v>7168</v>
      </c>
      <c r="R35" s="252" t="e">
        <f>(Q35+#REF!+Q36+#REF!)/E10*1000</f>
        <v>#REF!</v>
      </c>
      <c r="S35" s="364">
        <f>Q35/$Q$44</f>
        <v>0.12870604458745116</v>
      </c>
      <c r="T35" s="214">
        <f t="shared" ref="T35" si="1">Q35*2</f>
        <v>14336</v>
      </c>
      <c r="U35" s="196">
        <f t="shared" ref="U35:U39" si="2">T35</f>
        <v>14336</v>
      </c>
      <c r="V35" s="215"/>
      <c r="W35" s="215"/>
      <c r="X35" s="215"/>
      <c r="Y35" s="217"/>
      <c r="Z35" s="328"/>
      <c r="AA35" s="217">
        <f>T35</f>
        <v>14336</v>
      </c>
      <c r="AB35" s="328">
        <f>T35</f>
        <v>14336</v>
      </c>
      <c r="AF35" s="198"/>
    </row>
    <row r="36" spans="1:32" x14ac:dyDescent="0.35">
      <c r="A36" s="202" t="s">
        <v>727</v>
      </c>
      <c r="B36" s="203" t="s">
        <v>114</v>
      </c>
      <c r="C36" s="203" t="s">
        <v>568</v>
      </c>
      <c r="D36" s="203" t="s">
        <v>116</v>
      </c>
      <c r="E36" s="203" t="s">
        <v>571</v>
      </c>
      <c r="F36" s="204" t="s">
        <v>706</v>
      </c>
      <c r="G36" s="203">
        <v>15</v>
      </c>
      <c r="H36" s="203" t="s">
        <v>51</v>
      </c>
      <c r="I36" s="2291">
        <v>15</v>
      </c>
      <c r="J36" s="2292"/>
      <c r="K36" s="225"/>
      <c r="L36" s="226"/>
      <c r="M36" s="209">
        <v>1</v>
      </c>
      <c r="N36" s="212">
        <v>1068</v>
      </c>
      <c r="O36" s="219">
        <v>0.2</v>
      </c>
      <c r="P36" s="212">
        <f t="shared" ref="P36:P39" si="3">N36*(1-O36)</f>
        <v>854.40000000000009</v>
      </c>
      <c r="Q36" s="212">
        <f t="shared" si="0"/>
        <v>12816.000000000002</v>
      </c>
      <c r="R36" s="252" t="e">
        <f>(Q36+#REF!)/E11*1000</f>
        <v>#REF!</v>
      </c>
      <c r="S36" s="366">
        <f>Q36/$Q$44</f>
        <v>0.23011951275568837</v>
      </c>
      <c r="T36" s="214">
        <f>Q36*2</f>
        <v>25632.000000000004</v>
      </c>
      <c r="U36" s="196">
        <f t="shared" si="2"/>
        <v>25632.000000000004</v>
      </c>
      <c r="W36" s="215"/>
      <c r="Y36" s="198"/>
      <c r="Z36" s="329">
        <f>T36</f>
        <v>25632.000000000004</v>
      </c>
      <c r="AA36" s="217"/>
      <c r="AB36" s="328">
        <f>T36</f>
        <v>25632.000000000004</v>
      </c>
      <c r="AF36" s="198"/>
    </row>
    <row r="37" spans="1:32" x14ac:dyDescent="0.35">
      <c r="A37" s="202" t="s">
        <v>727</v>
      </c>
      <c r="B37" s="203" t="s">
        <v>114</v>
      </c>
      <c r="C37" s="203" t="s">
        <v>568</v>
      </c>
      <c r="D37" s="203" t="s">
        <v>53</v>
      </c>
      <c r="E37" s="203" t="s">
        <v>571</v>
      </c>
      <c r="F37" s="204" t="s">
        <v>639</v>
      </c>
      <c r="G37" s="203">
        <v>2</v>
      </c>
      <c r="H37" s="203" t="s">
        <v>51</v>
      </c>
      <c r="I37" s="2306">
        <v>2</v>
      </c>
      <c r="J37" s="2307"/>
      <c r="K37" s="2307"/>
      <c r="L37" s="2308"/>
      <c r="M37" s="209">
        <v>1</v>
      </c>
      <c r="N37" s="212">
        <v>4068</v>
      </c>
      <c r="O37" s="219">
        <v>0.2</v>
      </c>
      <c r="P37" s="212">
        <f t="shared" si="3"/>
        <v>3254.4</v>
      </c>
      <c r="Q37" s="212">
        <f t="shared" si="0"/>
        <v>6508.8</v>
      </c>
      <c r="R37" s="252" t="e">
        <f>(Q37+#REF!+#REF!)/E11*1000</f>
        <v>#REF!</v>
      </c>
      <c r="S37" s="366">
        <f>Q37/$Q$44</f>
        <v>0.1168696851298552</v>
      </c>
      <c r="T37" s="214">
        <f t="shared" ref="T37" si="4">Q37*2</f>
        <v>13017.6</v>
      </c>
      <c r="U37" s="196">
        <f t="shared" si="2"/>
        <v>13017.6</v>
      </c>
      <c r="Y37" s="198"/>
      <c r="Z37" s="328">
        <f>T37</f>
        <v>13017.6</v>
      </c>
      <c r="AA37" s="217"/>
      <c r="AB37" s="328">
        <f>T37</f>
        <v>13017.6</v>
      </c>
      <c r="AF37" s="198"/>
    </row>
    <row r="38" spans="1:32" x14ac:dyDescent="0.35">
      <c r="A38" s="202" t="s">
        <v>727</v>
      </c>
      <c r="B38" s="203" t="s">
        <v>117</v>
      </c>
      <c r="C38" s="203" t="s">
        <v>568</v>
      </c>
      <c r="D38" s="203" t="s">
        <v>116</v>
      </c>
      <c r="E38" s="203" t="s">
        <v>571</v>
      </c>
      <c r="F38" s="204" t="s">
        <v>706</v>
      </c>
      <c r="G38" s="203">
        <v>15</v>
      </c>
      <c r="H38" s="203" t="s">
        <v>51</v>
      </c>
      <c r="I38" s="521"/>
      <c r="J38" s="1"/>
      <c r="K38" s="2292">
        <v>15</v>
      </c>
      <c r="L38" s="2293"/>
      <c r="M38" s="209">
        <v>1</v>
      </c>
      <c r="N38" s="212">
        <v>600</v>
      </c>
      <c r="O38" s="219">
        <v>0.2</v>
      </c>
      <c r="P38" s="212">
        <f t="shared" si="3"/>
        <v>480</v>
      </c>
      <c r="Q38" s="212">
        <f t="shared" si="0"/>
        <v>7200</v>
      </c>
      <c r="R38" s="252" t="e">
        <f>(Q38+#REF!)/E13*1000</f>
        <v>#REF!</v>
      </c>
      <c r="S38" s="366">
        <f>Q38/$Q$44</f>
        <v>0.12928062514364513</v>
      </c>
      <c r="T38" s="214">
        <f>Q38*2</f>
        <v>14400</v>
      </c>
      <c r="U38" s="196">
        <f t="shared" si="2"/>
        <v>14400</v>
      </c>
      <c r="W38" s="215"/>
      <c r="Y38" s="198"/>
      <c r="Z38" s="329">
        <f>T38</f>
        <v>14400</v>
      </c>
      <c r="AA38" s="217"/>
      <c r="AB38" s="326"/>
      <c r="AC38" s="215">
        <f>T38</f>
        <v>14400</v>
      </c>
      <c r="AF38" s="198"/>
    </row>
    <row r="39" spans="1:32" x14ac:dyDescent="0.35">
      <c r="A39" s="202" t="s">
        <v>727</v>
      </c>
      <c r="B39" s="203" t="s">
        <v>82</v>
      </c>
      <c r="C39" s="203" t="s">
        <v>568</v>
      </c>
      <c r="D39" s="203" t="s">
        <v>118</v>
      </c>
      <c r="E39" s="203" t="s">
        <v>569</v>
      </c>
      <c r="F39" s="204" t="s">
        <v>638</v>
      </c>
      <c r="G39" s="203">
        <v>1</v>
      </c>
      <c r="H39" s="203" t="s">
        <v>51</v>
      </c>
      <c r="I39" s="2306">
        <v>1</v>
      </c>
      <c r="J39" s="2307"/>
      <c r="K39" s="2307"/>
      <c r="L39" s="2308"/>
      <c r="M39" s="209">
        <v>1</v>
      </c>
      <c r="N39" s="520">
        <v>6250</v>
      </c>
      <c r="O39" s="211">
        <v>0.2</v>
      </c>
      <c r="P39" s="523">
        <f t="shared" si="3"/>
        <v>5000</v>
      </c>
      <c r="Q39" s="520">
        <f t="shared" si="0"/>
        <v>5000</v>
      </c>
      <c r="R39" s="9"/>
      <c r="S39" s="686">
        <f>Q39/$Q$44</f>
        <v>8.9778211905309116E-2</v>
      </c>
      <c r="T39" s="525">
        <f>Q39*2</f>
        <v>10000</v>
      </c>
      <c r="U39" s="612">
        <f t="shared" si="2"/>
        <v>10000</v>
      </c>
      <c r="Y39" s="198"/>
      <c r="Z39" s="328"/>
      <c r="AA39" s="217">
        <f>T39</f>
        <v>10000</v>
      </c>
      <c r="AB39" s="326"/>
      <c r="AD39" s="215">
        <f>T39</f>
        <v>10000</v>
      </c>
      <c r="AF39" s="198"/>
    </row>
    <row r="40" spans="1:32" x14ac:dyDescent="0.35">
      <c r="A40" s="202"/>
      <c r="B40" s="203"/>
      <c r="C40" s="203"/>
      <c r="D40" s="203"/>
      <c r="E40" s="203"/>
      <c r="F40" s="204"/>
      <c r="G40" s="203"/>
      <c r="H40" s="203"/>
      <c r="I40" s="521"/>
      <c r="J40" s="1"/>
      <c r="K40" s="1"/>
      <c r="L40" s="209"/>
      <c r="M40" s="209"/>
      <c r="N40" s="520"/>
      <c r="O40" s="211"/>
      <c r="P40" s="523"/>
      <c r="Q40" s="520"/>
      <c r="R40" s="9"/>
      <c r="S40" s="524"/>
      <c r="T40" s="525"/>
      <c r="U40" s="612"/>
      <c r="Y40" s="198"/>
      <c r="Z40" s="328"/>
      <c r="AA40" s="217"/>
      <c r="AB40" s="326"/>
      <c r="AF40" s="198"/>
    </row>
    <row r="41" spans="1:32" x14ac:dyDescent="0.35">
      <c r="A41" s="235" t="s">
        <v>727</v>
      </c>
      <c r="B41" s="236" t="s">
        <v>579</v>
      </c>
      <c r="C41" s="236"/>
      <c r="D41" s="236"/>
      <c r="E41" s="236"/>
      <c r="F41" s="237"/>
      <c r="G41" s="236"/>
      <c r="H41" s="236"/>
      <c r="I41" s="2303"/>
      <c r="J41" s="2304"/>
      <c r="K41" s="2304"/>
      <c r="L41" s="2304"/>
      <c r="M41" s="236"/>
      <c r="N41" s="240"/>
      <c r="O41" s="241"/>
      <c r="P41" s="232"/>
      <c r="Q41" s="212"/>
      <c r="R41" s="334"/>
      <c r="S41" s="369"/>
      <c r="T41" s="214">
        <f t="shared" ref="T41:T42" si="5">Q41*2</f>
        <v>0</v>
      </c>
      <c r="U41" s="196"/>
      <c r="X41" s="215">
        <f>T41</f>
        <v>0</v>
      </c>
      <c r="Y41" s="198"/>
      <c r="Z41" s="326"/>
      <c r="AA41" s="217"/>
      <c r="AB41" s="326"/>
      <c r="AF41" s="198"/>
    </row>
    <row r="42" spans="1:32" x14ac:dyDescent="0.35">
      <c r="A42" s="411" t="s">
        <v>727</v>
      </c>
      <c r="B42" s="154" t="s">
        <v>580</v>
      </c>
      <c r="C42" s="154"/>
      <c r="D42" s="154" t="s">
        <v>581</v>
      </c>
      <c r="E42" s="154"/>
      <c r="F42" s="526"/>
      <c r="G42" s="154"/>
      <c r="H42" s="154"/>
      <c r="I42" s="300"/>
      <c r="J42" s="300"/>
      <c r="K42" s="300"/>
      <c r="L42" s="300"/>
      <c r="M42" s="154"/>
      <c r="N42" s="303"/>
      <c r="O42" s="155"/>
      <c r="P42" s="336"/>
      <c r="Q42" s="303">
        <v>17000</v>
      </c>
      <c r="R42" s="527"/>
      <c r="S42" s="413">
        <f>Q42/Q44</f>
        <v>0.30524592047805099</v>
      </c>
      <c r="T42" s="214">
        <f t="shared" si="5"/>
        <v>34000</v>
      </c>
      <c r="U42" s="196"/>
      <c r="Y42" s="217">
        <f>T42</f>
        <v>34000</v>
      </c>
      <c r="Z42" s="326"/>
      <c r="AA42" s="198"/>
      <c r="AB42" s="326"/>
      <c r="AF42" s="198"/>
    </row>
    <row r="43" spans="1:32" ht="15" thickBot="1" x14ac:dyDescent="0.4">
      <c r="A43" s="414"/>
      <c r="B43" s="415"/>
      <c r="C43" s="415"/>
      <c r="D43" s="415"/>
      <c r="E43" s="415"/>
      <c r="F43" s="416"/>
      <c r="G43" s="415"/>
      <c r="H43" s="415"/>
      <c r="I43" s="2239">
        <f>I44/M44</f>
        <v>0.5714285714285714</v>
      </c>
      <c r="J43" s="2239"/>
      <c r="K43" s="2239">
        <f>K44/M44</f>
        <v>0.42857142857142855</v>
      </c>
      <c r="L43" s="254"/>
      <c r="M43" s="415"/>
      <c r="N43" s="417"/>
      <c r="O43" s="418"/>
      <c r="P43" s="417"/>
      <c r="Q43" s="417"/>
      <c r="R43" s="417"/>
      <c r="S43" s="307"/>
      <c r="T43" s="195"/>
      <c r="U43" s="196"/>
      <c r="Y43" s="198"/>
      <c r="Z43" s="613"/>
      <c r="AA43" s="614"/>
      <c r="AB43" s="613"/>
      <c r="AC43" s="291"/>
      <c r="AD43" s="291"/>
      <c r="AE43" s="291"/>
      <c r="AF43" s="614"/>
    </row>
    <row r="44" spans="1:32" x14ac:dyDescent="0.35">
      <c r="A44" s="258" t="s">
        <v>582</v>
      </c>
      <c r="B44" s="259"/>
      <c r="C44" s="259"/>
      <c r="D44" s="259"/>
      <c r="E44" s="259"/>
      <c r="F44" s="260"/>
      <c r="G44" s="259"/>
      <c r="H44" s="259"/>
      <c r="I44" s="259">
        <f>I37+I36+I35+I39</f>
        <v>20</v>
      </c>
      <c r="J44" s="259"/>
      <c r="K44" s="259">
        <f>K38</f>
        <v>15</v>
      </c>
      <c r="L44" s="259"/>
      <c r="M44" s="259">
        <f>SUM(I44:L44)</f>
        <v>35</v>
      </c>
      <c r="N44" s="261"/>
      <c r="O44" s="262"/>
      <c r="P44" s="261"/>
      <c r="Q44" s="528">
        <f>SUM(Q35:Q43)</f>
        <v>55692.800000000003</v>
      </c>
      <c r="R44" s="528"/>
      <c r="S44" s="264">
        <f>SUM(S35:S42)</f>
        <v>1</v>
      </c>
      <c r="T44" s="615">
        <f>SUM(T35:T43)</f>
        <v>111385.60000000001</v>
      </c>
      <c r="U44" s="616">
        <f t="shared" ref="U44:AA44" si="6">SUM(U35:U42)</f>
        <v>77385.600000000006</v>
      </c>
      <c r="V44" s="617">
        <f t="shared" si="6"/>
        <v>0</v>
      </c>
      <c r="W44" s="617">
        <f t="shared" si="6"/>
        <v>0</v>
      </c>
      <c r="X44" s="617">
        <f t="shared" si="6"/>
        <v>0</v>
      </c>
      <c r="Y44" s="618">
        <f t="shared" si="6"/>
        <v>34000</v>
      </c>
      <c r="Z44" s="268">
        <f t="shared" si="6"/>
        <v>53049.600000000006</v>
      </c>
      <c r="AA44" s="269">
        <f t="shared" si="6"/>
        <v>24336</v>
      </c>
      <c r="AB44" s="687">
        <f>SUM(AB35:AB43)</f>
        <v>52985.599999999999</v>
      </c>
      <c r="AC44" s="688">
        <f>SUM(AC38:AC43)</f>
        <v>14400</v>
      </c>
      <c r="AD44" s="688">
        <f>SUM(AD39)</f>
        <v>10000</v>
      </c>
      <c r="AE44" s="688">
        <f t="shared" ref="AE44:AF44" si="7">SUM(AE39)</f>
        <v>0</v>
      </c>
      <c r="AF44" s="689">
        <f t="shared" si="7"/>
        <v>0</v>
      </c>
    </row>
    <row r="45" spans="1:32" ht="15" thickBot="1" x14ac:dyDescent="0.4">
      <c r="A45" s="274" t="s">
        <v>583</v>
      </c>
      <c r="B45" s="275"/>
      <c r="C45" s="275"/>
      <c r="D45" s="275"/>
      <c r="E45" s="275"/>
      <c r="F45" s="276"/>
      <c r="G45" s="275"/>
      <c r="H45" s="275"/>
      <c r="I45" s="275">
        <f>I37+I36+I35+I39</f>
        <v>20</v>
      </c>
      <c r="J45" s="275">
        <f>I37+I36+I35+I39</f>
        <v>20</v>
      </c>
      <c r="K45" s="275">
        <f>K38+I37+I35+I39</f>
        <v>20</v>
      </c>
      <c r="L45" s="275">
        <f>K38+I37+I35+I39</f>
        <v>20</v>
      </c>
      <c r="M45" s="275">
        <f>SUM(I45:L45)</f>
        <v>80</v>
      </c>
      <c r="N45" s="277"/>
      <c r="O45" s="278"/>
      <c r="P45" s="277"/>
      <c r="Q45" s="277"/>
      <c r="R45" s="277"/>
      <c r="S45" s="279"/>
      <c r="T45" s="280"/>
      <c r="U45" s="281">
        <f>U44/T44</f>
        <v>0.69475407952194901</v>
      </c>
      <c r="V45" s="282">
        <f>V44/T44</f>
        <v>0</v>
      </c>
      <c r="W45" s="282">
        <f>W44/T44</f>
        <v>0</v>
      </c>
      <c r="X45" s="282">
        <f>X44/T44</f>
        <v>0</v>
      </c>
      <c r="Y45" s="343">
        <f>Y44/T44</f>
        <v>0.30524592047805099</v>
      </c>
      <c r="Z45" s="344">
        <f>Z44/T44</f>
        <v>0.47626982302918874</v>
      </c>
      <c r="AA45" s="343">
        <f>AA44/T44</f>
        <v>0.21848425649276026</v>
      </c>
      <c r="AB45" s="620"/>
      <c r="AC45" s="534"/>
      <c r="AD45" s="534"/>
      <c r="AE45" s="534"/>
      <c r="AF45" s="288"/>
    </row>
    <row r="46" spans="1:32" ht="15" thickBot="1" x14ac:dyDescent="0.4">
      <c r="A46" s="289" t="s">
        <v>584</v>
      </c>
      <c r="B46" s="239"/>
      <c r="C46" s="239"/>
      <c r="D46" s="239"/>
      <c r="E46" s="239"/>
      <c r="F46" s="290"/>
      <c r="G46" s="239"/>
      <c r="H46" s="239"/>
      <c r="I46" s="2242">
        <v>0.25</v>
      </c>
      <c r="J46" s="291"/>
      <c r="K46" s="291"/>
      <c r="L46" s="291"/>
      <c r="M46" s="239"/>
      <c r="N46" s="292"/>
      <c r="O46" s="242"/>
      <c r="P46" s="292"/>
      <c r="Q46" s="240">
        <f>U44/2</f>
        <v>38692.800000000003</v>
      </c>
      <c r="R46" s="334"/>
      <c r="S46" s="293">
        <f>Q46/Q51</f>
        <v>0.69475407952194901</v>
      </c>
      <c r="Y46" s="294"/>
      <c r="Z46" s="403">
        <f>I36+I37+K38</f>
        <v>32</v>
      </c>
      <c r="AA46" s="404">
        <f>I35+I39</f>
        <v>3</v>
      </c>
    </row>
    <row r="47" spans="1:32" ht="15" thickBot="1" x14ac:dyDescent="0.4">
      <c r="A47" s="297" t="s">
        <v>38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01"/>
      <c r="Q47" s="303">
        <f>V44/2</f>
        <v>0</v>
      </c>
      <c r="R47" s="336"/>
      <c r="S47" s="302">
        <f>Q47/Q51</f>
        <v>0</v>
      </c>
      <c r="T47" s="621">
        <f>Q44/M44</f>
        <v>1591.2228571428573</v>
      </c>
      <c r="U47" s="536" t="s">
        <v>586</v>
      </c>
      <c r="Z47" s="241">
        <f>Z46/M44</f>
        <v>0.91428571428571426</v>
      </c>
      <c r="AA47" s="293">
        <f>AA46/M44</f>
        <v>8.5714285714285715E-2</v>
      </c>
    </row>
    <row r="48" spans="1:32" ht="15" thickBot="1" x14ac:dyDescent="0.4">
      <c r="A48" s="297" t="s">
        <v>587</v>
      </c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01"/>
      <c r="Q48" s="303">
        <f>W44/2</f>
        <v>0</v>
      </c>
      <c r="R48" s="336"/>
      <c r="S48" s="308">
        <f>Q48/Q51</f>
        <v>0</v>
      </c>
      <c r="V48" s="309"/>
      <c r="X48" s="145"/>
      <c r="Z48" s="2305" t="s">
        <v>588</v>
      </c>
      <c r="AA48" s="2305"/>
    </row>
    <row r="49" spans="1:32" x14ac:dyDescent="0.35">
      <c r="A49" s="297" t="s">
        <v>580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Y44/2</f>
        <v>17000</v>
      </c>
      <c r="R49" s="336"/>
      <c r="S49" s="308">
        <f>Q49/Q51</f>
        <v>0.30524592047805099</v>
      </c>
      <c r="V49" s="309"/>
    </row>
    <row r="50" spans="1:32" x14ac:dyDescent="0.35">
      <c r="A50" s="297" t="s">
        <v>579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X44/2</f>
        <v>0</v>
      </c>
      <c r="R50" s="336"/>
      <c r="S50" s="308">
        <f>Q50/Q51</f>
        <v>0</v>
      </c>
    </row>
    <row r="51" spans="1:32" x14ac:dyDescent="0.35">
      <c r="A51" s="297"/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10">
        <f>SUM(Q46:Q50)</f>
        <v>55692.800000000003</v>
      </c>
      <c r="R51" s="537"/>
      <c r="S51" s="308">
        <f>SUM(S46:S50)</f>
        <v>1</v>
      </c>
    </row>
    <row r="53" spans="1:32" x14ac:dyDescent="0.35">
      <c r="S53" s="144"/>
    </row>
    <row r="54" spans="1:32" ht="18.5" x14ac:dyDescent="0.45">
      <c r="A54" s="164" t="s">
        <v>589</v>
      </c>
      <c r="O54" s="144"/>
      <c r="P54" s="163"/>
    </row>
    <row r="55" spans="1:32" x14ac:dyDescent="0.35">
      <c r="O55" s="165"/>
      <c r="S55" s="144"/>
    </row>
    <row r="56" spans="1:32" ht="33" customHeight="1" thickBot="1" x14ac:dyDescent="0.4">
      <c r="A56" s="2389" t="s">
        <v>531</v>
      </c>
      <c r="B56" s="2390"/>
      <c r="C56" s="2390"/>
      <c r="D56" s="2390"/>
      <c r="E56" s="2390"/>
      <c r="F56" s="2390"/>
      <c r="G56" s="2390"/>
      <c r="H56" s="2390"/>
      <c r="I56" s="2390"/>
      <c r="J56" s="2390"/>
      <c r="K56" s="2390"/>
      <c r="L56" s="2390"/>
      <c r="M56" s="2390"/>
      <c r="N56" s="2390"/>
      <c r="O56" s="2390"/>
      <c r="P56" s="2390"/>
      <c r="Q56" s="2390"/>
      <c r="R56" s="2390"/>
      <c r="S56" s="2391"/>
      <c r="T56" s="2447" t="s">
        <v>635</v>
      </c>
      <c r="U56" s="2448"/>
      <c r="V56" s="2448"/>
      <c r="W56" s="2448"/>
      <c r="X56" s="2448"/>
      <c r="Y56" s="2448"/>
      <c r="Z56" s="2448"/>
      <c r="AA56" s="2448"/>
      <c r="AB56" s="2448"/>
      <c r="AC56" s="2448"/>
      <c r="AD56" s="2448"/>
      <c r="AE56" s="2448"/>
      <c r="AF56" s="2449"/>
    </row>
    <row r="57" spans="1:32" ht="16" x14ac:dyDescent="0.4">
      <c r="A57" s="2327" t="s">
        <v>533</v>
      </c>
      <c r="B57" s="2329" t="s">
        <v>534</v>
      </c>
      <c r="C57" s="2329" t="s">
        <v>535</v>
      </c>
      <c r="D57" s="2329" t="s">
        <v>536</v>
      </c>
      <c r="E57" s="2329" t="s">
        <v>537</v>
      </c>
      <c r="F57" s="2331" t="s">
        <v>538</v>
      </c>
      <c r="G57" s="2329" t="s">
        <v>539</v>
      </c>
      <c r="H57" s="2329" t="s">
        <v>540</v>
      </c>
      <c r="I57" s="2309" t="s">
        <v>541</v>
      </c>
      <c r="J57" s="2309"/>
      <c r="K57" s="2309"/>
      <c r="L57" s="2309"/>
      <c r="M57" s="311" t="s">
        <v>542</v>
      </c>
      <c r="N57" s="312" t="s">
        <v>543</v>
      </c>
      <c r="O57" s="313" t="s">
        <v>544</v>
      </c>
      <c r="P57" s="312" t="s">
        <v>543</v>
      </c>
      <c r="Q57" s="312" t="s">
        <v>545</v>
      </c>
      <c r="R57" s="538" t="s">
        <v>636</v>
      </c>
      <c r="S57" s="2310" t="s">
        <v>546</v>
      </c>
      <c r="T57" s="170" t="s">
        <v>547</v>
      </c>
      <c r="U57" s="2403" t="s">
        <v>548</v>
      </c>
      <c r="V57" s="2404"/>
      <c r="W57" s="2404"/>
      <c r="X57" s="2404"/>
      <c r="Y57" s="2405"/>
      <c r="Z57" s="2395" t="s">
        <v>549</v>
      </c>
      <c r="AA57" s="2397"/>
      <c r="AB57" s="2396"/>
      <c r="AC57" s="2396"/>
      <c r="AD57" s="2396"/>
      <c r="AE57" s="2396"/>
      <c r="AF57" s="2397"/>
    </row>
    <row r="58" spans="1:32" s="184" customFormat="1" ht="19" thickBot="1" x14ac:dyDescent="0.5">
      <c r="A58" s="2328"/>
      <c r="B58" s="2330"/>
      <c r="C58" s="2330"/>
      <c r="D58" s="2330"/>
      <c r="E58" s="2330"/>
      <c r="F58" s="2332"/>
      <c r="G58" s="2330"/>
      <c r="H58" s="2330"/>
      <c r="I58" s="315" t="s">
        <v>551</v>
      </c>
      <c r="J58" s="315" t="s">
        <v>552</v>
      </c>
      <c r="K58" s="315" t="s">
        <v>553</v>
      </c>
      <c r="L58" s="315" t="s">
        <v>554</v>
      </c>
      <c r="M58" s="316" t="s">
        <v>555</v>
      </c>
      <c r="N58" s="317" t="s">
        <v>556</v>
      </c>
      <c r="O58" s="318" t="s">
        <v>557</v>
      </c>
      <c r="P58" s="317" t="s">
        <v>558</v>
      </c>
      <c r="Q58" s="317" t="s">
        <v>558</v>
      </c>
      <c r="R58" s="605"/>
      <c r="S58" s="2311"/>
      <c r="T58" s="176" t="s">
        <v>559</v>
      </c>
      <c r="U58" s="2300"/>
      <c r="V58" s="2301"/>
      <c r="W58" s="2301"/>
      <c r="X58" s="2301"/>
      <c r="Y58" s="2302"/>
      <c r="Z58" s="2277"/>
      <c r="AA58" s="2279"/>
      <c r="AB58" s="2278"/>
      <c r="AC58" s="2278"/>
      <c r="AD58" s="2278"/>
      <c r="AE58" s="2278"/>
      <c r="AF58" s="2279"/>
    </row>
    <row r="59" spans="1:32" s="184" customFormat="1" ht="18.5" x14ac:dyDescent="0.45">
      <c r="A59" s="2456" t="s">
        <v>591</v>
      </c>
      <c r="B59" s="2457"/>
      <c r="C59" s="2457"/>
      <c r="D59" s="2457"/>
      <c r="E59" s="2457"/>
      <c r="F59" s="2457"/>
      <c r="G59" s="2457"/>
      <c r="H59" s="2457"/>
      <c r="I59" s="2457"/>
      <c r="J59" s="2457"/>
      <c r="K59" s="2457"/>
      <c r="L59" s="2457"/>
      <c r="M59" s="2457"/>
      <c r="N59" s="2457"/>
      <c r="O59" s="2457"/>
      <c r="P59" s="2457"/>
      <c r="Q59" s="2457"/>
      <c r="R59" s="2457"/>
      <c r="S59" s="2458"/>
      <c r="T59" s="606"/>
      <c r="U59" s="607" t="s">
        <v>561</v>
      </c>
      <c r="V59" s="608" t="s">
        <v>38</v>
      </c>
      <c r="W59" s="608" t="s">
        <v>562</v>
      </c>
      <c r="X59" s="608" t="s">
        <v>563</v>
      </c>
      <c r="Y59" s="609" t="s">
        <v>564</v>
      </c>
      <c r="Z59" s="610" t="s">
        <v>565</v>
      </c>
      <c r="AA59" s="609" t="s">
        <v>566</v>
      </c>
      <c r="AB59" s="610" t="s">
        <v>112</v>
      </c>
      <c r="AC59" s="608" t="s">
        <v>113</v>
      </c>
      <c r="AD59" s="608" t="s">
        <v>46</v>
      </c>
      <c r="AE59" s="608" t="s">
        <v>31</v>
      </c>
      <c r="AF59" s="609" t="s">
        <v>99</v>
      </c>
    </row>
    <row r="60" spans="1:32" x14ac:dyDescent="0.35">
      <c r="A60" s="199"/>
      <c r="B60" s="509"/>
      <c r="C60" s="509"/>
      <c r="D60" s="509"/>
      <c r="E60" s="509"/>
      <c r="F60" s="510"/>
      <c r="G60" s="509"/>
      <c r="H60" s="509"/>
      <c r="I60" s="512"/>
      <c r="J60" s="512"/>
      <c r="K60" s="512"/>
      <c r="L60" s="512"/>
      <c r="M60" s="509"/>
      <c r="N60" s="515"/>
      <c r="O60" s="516"/>
      <c r="P60" s="515"/>
      <c r="Q60" s="515"/>
      <c r="R60" s="517"/>
      <c r="S60" s="518"/>
      <c r="T60" s="195"/>
      <c r="U60" s="196"/>
      <c r="Y60" s="198"/>
      <c r="Z60" s="326"/>
      <c r="AA60" s="198"/>
      <c r="AB60" s="326"/>
      <c r="AD60" s="512"/>
      <c r="AF60" s="198"/>
    </row>
    <row r="61" spans="1:32" x14ac:dyDescent="0.35">
      <c r="A61" s="202" t="s">
        <v>727</v>
      </c>
      <c r="B61" s="203" t="s">
        <v>114</v>
      </c>
      <c r="C61" s="203" t="s">
        <v>568</v>
      </c>
      <c r="D61" s="203" t="s">
        <v>115</v>
      </c>
      <c r="E61" s="203" t="s">
        <v>569</v>
      </c>
      <c r="F61" s="204" t="s">
        <v>638</v>
      </c>
      <c r="G61" s="203">
        <v>2</v>
      </c>
      <c r="H61" s="203" t="s">
        <v>51</v>
      </c>
      <c r="I61" s="2282">
        <v>2</v>
      </c>
      <c r="J61" s="2283"/>
      <c r="K61" s="2283"/>
      <c r="L61" s="2284"/>
      <c r="M61" s="209">
        <v>1</v>
      </c>
      <c r="N61" s="210">
        <v>4480</v>
      </c>
      <c r="O61" s="211">
        <v>0.2</v>
      </c>
      <c r="P61" s="212">
        <f>N61*(1-O61)</f>
        <v>3584</v>
      </c>
      <c r="Q61" s="212">
        <f t="shared" ref="Q61:Q66" si="8">P61*M61*G61</f>
        <v>7168</v>
      </c>
      <c r="R61" s="252" t="e">
        <f>(Q61+#REF!+Q62+#REF!)/E35*1000</f>
        <v>#REF!</v>
      </c>
      <c r="S61" s="364">
        <f t="shared" ref="S61:S66" si="9">Q61/$Q$73</f>
        <v>0.12265571526351814</v>
      </c>
      <c r="T61" s="214">
        <f t="shared" ref="T61:T66" si="10">Q61</f>
        <v>7168</v>
      </c>
      <c r="U61" s="196">
        <f t="shared" ref="U61:U64" si="11">T61</f>
        <v>7168</v>
      </c>
      <c r="V61" s="215"/>
      <c r="W61" s="215"/>
      <c r="X61" s="215"/>
      <c r="Y61" s="217"/>
      <c r="Z61" s="328"/>
      <c r="AA61" s="217">
        <f>T61</f>
        <v>7168</v>
      </c>
      <c r="AB61" s="328">
        <f>T61</f>
        <v>7168</v>
      </c>
      <c r="AF61" s="198"/>
    </row>
    <row r="62" spans="1:32" x14ac:dyDescent="0.35">
      <c r="A62" s="202" t="s">
        <v>727</v>
      </c>
      <c r="B62" s="203" t="s">
        <v>114</v>
      </c>
      <c r="C62" s="203" t="s">
        <v>568</v>
      </c>
      <c r="D62" s="203" t="s">
        <v>116</v>
      </c>
      <c r="E62" s="203" t="s">
        <v>571</v>
      </c>
      <c r="F62" s="204" t="s">
        <v>706</v>
      </c>
      <c r="G62" s="203">
        <v>13</v>
      </c>
      <c r="H62" s="203" t="s">
        <v>51</v>
      </c>
      <c r="I62" s="2291">
        <v>13</v>
      </c>
      <c r="J62" s="2292"/>
      <c r="K62" s="225"/>
      <c r="L62" s="226"/>
      <c r="M62" s="209">
        <v>1</v>
      </c>
      <c r="N62" s="212">
        <v>1068</v>
      </c>
      <c r="O62" s="219">
        <v>0.2</v>
      </c>
      <c r="P62" s="212">
        <f t="shared" ref="P62:P66" si="12">N62*(1-O62)</f>
        <v>854.40000000000009</v>
      </c>
      <c r="Q62" s="212">
        <f t="shared" si="8"/>
        <v>11107.2</v>
      </c>
      <c r="R62" s="252" t="e">
        <f>(Q62+#REF!)/E36*1000</f>
        <v>#REF!</v>
      </c>
      <c r="S62" s="366">
        <f t="shared" si="9"/>
        <v>0.19006160164271049</v>
      </c>
      <c r="T62" s="214">
        <f t="shared" si="10"/>
        <v>11107.2</v>
      </c>
      <c r="U62" s="196">
        <f t="shared" si="11"/>
        <v>11107.2</v>
      </c>
      <c r="W62" s="215"/>
      <c r="Y62" s="198"/>
      <c r="Z62" s="329">
        <f>T62</f>
        <v>11107.2</v>
      </c>
      <c r="AA62" s="217"/>
      <c r="AB62" s="328">
        <f>T62</f>
        <v>11107.2</v>
      </c>
      <c r="AF62" s="198"/>
    </row>
    <row r="63" spans="1:32" x14ac:dyDescent="0.35">
      <c r="A63" s="202" t="s">
        <v>727</v>
      </c>
      <c r="B63" s="203" t="s">
        <v>114</v>
      </c>
      <c r="C63" s="203" t="s">
        <v>568</v>
      </c>
      <c r="D63" s="203" t="s">
        <v>53</v>
      </c>
      <c r="E63" s="203" t="s">
        <v>571</v>
      </c>
      <c r="F63" s="204" t="s">
        <v>639</v>
      </c>
      <c r="G63" s="203">
        <v>1</v>
      </c>
      <c r="H63" s="203" t="s">
        <v>51</v>
      </c>
      <c r="I63" s="2306">
        <v>1</v>
      </c>
      <c r="J63" s="2307"/>
      <c r="K63" s="2307"/>
      <c r="L63" s="2308"/>
      <c r="M63" s="209">
        <v>1</v>
      </c>
      <c r="N63" s="212">
        <v>4068</v>
      </c>
      <c r="O63" s="219">
        <v>0.2</v>
      </c>
      <c r="P63" s="212">
        <f t="shared" si="12"/>
        <v>3254.4</v>
      </c>
      <c r="Q63" s="212">
        <f t="shared" si="8"/>
        <v>3254.4</v>
      </c>
      <c r="R63" s="252" t="e">
        <f>(Q63+#REF!+#REF!)/E36*1000</f>
        <v>#REF!</v>
      </c>
      <c r="S63" s="366">
        <f t="shared" si="9"/>
        <v>5.568788501026694E-2</v>
      </c>
      <c r="T63" s="214">
        <f t="shared" si="10"/>
        <v>3254.4</v>
      </c>
      <c r="U63" s="196">
        <f t="shared" si="11"/>
        <v>3254.4</v>
      </c>
      <c r="Y63" s="198"/>
      <c r="Z63" s="328">
        <f>T63</f>
        <v>3254.4</v>
      </c>
      <c r="AA63" s="217"/>
      <c r="AB63" s="328">
        <f>T63</f>
        <v>3254.4</v>
      </c>
      <c r="AF63" s="198"/>
    </row>
    <row r="64" spans="1:32" x14ac:dyDescent="0.35">
      <c r="A64" s="202" t="s">
        <v>727</v>
      </c>
      <c r="B64" s="203" t="s">
        <v>117</v>
      </c>
      <c r="C64" s="203" t="s">
        <v>568</v>
      </c>
      <c r="D64" s="203" t="s">
        <v>116</v>
      </c>
      <c r="E64" s="203" t="s">
        <v>571</v>
      </c>
      <c r="F64" s="204" t="s">
        <v>706</v>
      </c>
      <c r="G64" s="203">
        <v>13</v>
      </c>
      <c r="H64" s="203" t="s">
        <v>51</v>
      </c>
      <c r="I64" s="521"/>
      <c r="J64" s="1"/>
      <c r="K64" s="2292">
        <v>13</v>
      </c>
      <c r="L64" s="2293"/>
      <c r="M64" s="209">
        <v>1</v>
      </c>
      <c r="N64" s="212">
        <v>600</v>
      </c>
      <c r="O64" s="219">
        <v>0.2</v>
      </c>
      <c r="P64" s="212">
        <f t="shared" si="12"/>
        <v>480</v>
      </c>
      <c r="Q64" s="212">
        <f t="shared" si="8"/>
        <v>6240</v>
      </c>
      <c r="R64" s="252" t="e">
        <f>(Q64+#REF!)/E38*1000</f>
        <v>#REF!</v>
      </c>
      <c r="S64" s="366">
        <f t="shared" si="9"/>
        <v>0.10677618069815195</v>
      </c>
      <c r="T64" s="214">
        <f t="shared" si="10"/>
        <v>6240</v>
      </c>
      <c r="U64" s="196">
        <f t="shared" si="11"/>
        <v>6240</v>
      </c>
      <c r="W64" s="215"/>
      <c r="Y64" s="198"/>
      <c r="Z64" s="329">
        <f>T64</f>
        <v>6240</v>
      </c>
      <c r="AA64" s="217"/>
      <c r="AB64" s="326"/>
      <c r="AC64" s="215">
        <f>T64</f>
        <v>6240</v>
      </c>
      <c r="AF64" s="198"/>
    </row>
    <row r="65" spans="1:32" x14ac:dyDescent="0.35">
      <c r="A65" s="202" t="s">
        <v>727</v>
      </c>
      <c r="B65" s="203" t="s">
        <v>68</v>
      </c>
      <c r="C65" s="203" t="s">
        <v>576</v>
      </c>
      <c r="D65" s="203" t="s">
        <v>119</v>
      </c>
      <c r="E65" s="203" t="s">
        <v>571</v>
      </c>
      <c r="F65" s="204" t="s">
        <v>574</v>
      </c>
      <c r="G65" s="203">
        <v>4</v>
      </c>
      <c r="H65" s="203" t="s">
        <v>120</v>
      </c>
      <c r="I65" s="2306">
        <v>4</v>
      </c>
      <c r="J65" s="2459"/>
      <c r="K65" s="2307">
        <v>4</v>
      </c>
      <c r="L65" s="2308"/>
      <c r="M65" s="209">
        <v>2</v>
      </c>
      <c r="N65" s="520">
        <v>1600</v>
      </c>
      <c r="O65" s="211">
        <v>0.7</v>
      </c>
      <c r="P65" s="523">
        <f t="shared" si="12"/>
        <v>480.00000000000006</v>
      </c>
      <c r="Q65" s="520">
        <f t="shared" si="8"/>
        <v>3840.0000000000005</v>
      </c>
      <c r="R65" s="9"/>
      <c r="S65" s="524">
        <f t="shared" si="9"/>
        <v>6.5708418891170434E-2</v>
      </c>
      <c r="T65" s="525">
        <f t="shared" si="10"/>
        <v>3840.0000000000005</v>
      </c>
      <c r="U65" s="612"/>
      <c r="W65" s="215">
        <f>T65</f>
        <v>3840.0000000000005</v>
      </c>
      <c r="Y65" s="198"/>
      <c r="Z65" s="328">
        <f>T65</f>
        <v>3840.0000000000005</v>
      </c>
      <c r="AA65" s="217"/>
      <c r="AB65" s="326"/>
      <c r="AD65" s="215">
        <f>T65</f>
        <v>3840.0000000000005</v>
      </c>
      <c r="AF65" s="198"/>
    </row>
    <row r="66" spans="1:32" x14ac:dyDescent="0.35">
      <c r="A66" s="202" t="s">
        <v>727</v>
      </c>
      <c r="B66" s="203" t="s">
        <v>121</v>
      </c>
      <c r="C66" s="203"/>
      <c r="D66" s="203" t="s">
        <v>59</v>
      </c>
      <c r="E66" s="203" t="s">
        <v>701</v>
      </c>
      <c r="F66" s="204"/>
      <c r="G66" s="203">
        <v>4</v>
      </c>
      <c r="H66" s="203" t="s">
        <v>85</v>
      </c>
      <c r="I66" s="690">
        <v>4</v>
      </c>
      <c r="J66" s="1"/>
      <c r="K66" s="229">
        <v>4</v>
      </c>
      <c r="L66" s="209"/>
      <c r="M66" s="209">
        <v>2</v>
      </c>
      <c r="N66" s="520">
        <f>256*8</f>
        <v>2048</v>
      </c>
      <c r="O66" s="211">
        <v>0.4</v>
      </c>
      <c r="P66" s="523">
        <f t="shared" si="12"/>
        <v>1228.8</v>
      </c>
      <c r="Q66" s="520">
        <f t="shared" si="8"/>
        <v>9830.4</v>
      </c>
      <c r="R66" s="9"/>
      <c r="S66" s="676">
        <f t="shared" si="9"/>
        <v>0.16821355236139629</v>
      </c>
      <c r="T66" s="525">
        <f t="shared" si="10"/>
        <v>9830.4</v>
      </c>
      <c r="U66" s="612"/>
      <c r="W66" s="215">
        <f>T66</f>
        <v>9830.4</v>
      </c>
      <c r="Y66" s="198"/>
      <c r="Z66" s="328"/>
      <c r="AA66" s="217"/>
      <c r="AB66" s="326"/>
      <c r="AF66" s="198"/>
    </row>
    <row r="67" spans="1:32" x14ac:dyDescent="0.35">
      <c r="A67" s="202"/>
      <c r="B67" s="203"/>
      <c r="C67" s="203"/>
      <c r="D67" s="203"/>
      <c r="E67" s="203"/>
      <c r="F67" s="204"/>
      <c r="G67" s="203"/>
      <c r="H67" s="203"/>
      <c r="I67" s="521"/>
      <c r="J67" s="1"/>
      <c r="K67" s="1"/>
      <c r="L67" s="209"/>
      <c r="M67" s="209"/>
      <c r="N67" s="520"/>
      <c r="O67" s="211"/>
      <c r="P67" s="523"/>
      <c r="Q67" s="520"/>
      <c r="R67" s="9"/>
      <c r="S67" s="524"/>
      <c r="T67" s="525"/>
      <c r="U67" s="612"/>
      <c r="Y67" s="198"/>
      <c r="Z67" s="328"/>
      <c r="AA67" s="217"/>
      <c r="AB67" s="326"/>
      <c r="AF67" s="198"/>
    </row>
    <row r="68" spans="1:32" x14ac:dyDescent="0.35">
      <c r="A68" s="202"/>
      <c r="B68" s="203"/>
      <c r="C68" s="203"/>
      <c r="D68" s="203"/>
      <c r="E68" s="203"/>
      <c r="F68" s="204"/>
      <c r="G68" s="203"/>
      <c r="H68" s="203"/>
      <c r="I68" s="521"/>
      <c r="J68" s="1"/>
      <c r="K68" s="1"/>
      <c r="L68" s="209"/>
      <c r="M68" s="209"/>
      <c r="N68" s="520"/>
      <c r="O68" s="211"/>
      <c r="P68" s="523"/>
      <c r="Q68" s="520"/>
      <c r="R68" s="9"/>
      <c r="S68" s="524"/>
      <c r="T68" s="525"/>
      <c r="U68" s="612"/>
      <c r="Y68" s="198"/>
      <c r="Z68" s="328"/>
      <c r="AA68" s="217"/>
      <c r="AB68" s="326"/>
      <c r="AF68" s="198"/>
    </row>
    <row r="69" spans="1:32" x14ac:dyDescent="0.35">
      <c r="A69" s="202"/>
      <c r="B69" s="203"/>
      <c r="C69" s="203"/>
      <c r="D69" s="203"/>
      <c r="E69" s="203"/>
      <c r="F69" s="204"/>
      <c r="G69" s="203"/>
      <c r="H69" s="203"/>
      <c r="I69" s="521"/>
      <c r="J69" s="1"/>
      <c r="K69" s="1"/>
      <c r="L69" s="209"/>
      <c r="M69" s="209"/>
      <c r="N69" s="520"/>
      <c r="O69" s="211"/>
      <c r="P69" s="523"/>
      <c r="Q69" s="520"/>
      <c r="R69" s="9"/>
      <c r="S69" s="524"/>
      <c r="T69" s="525"/>
      <c r="U69" s="612"/>
      <c r="Y69" s="198"/>
      <c r="Z69" s="328"/>
      <c r="AA69" s="217"/>
      <c r="AB69" s="326"/>
      <c r="AF69" s="198"/>
    </row>
    <row r="70" spans="1:32" x14ac:dyDescent="0.35">
      <c r="A70" s="235" t="s">
        <v>727</v>
      </c>
      <c r="B70" s="236" t="s">
        <v>579</v>
      </c>
      <c r="C70" s="236"/>
      <c r="D70" s="236"/>
      <c r="E70" s="236"/>
      <c r="F70" s="237"/>
      <c r="G70" s="236"/>
      <c r="H70" s="236"/>
      <c r="I70" s="2303"/>
      <c r="J70" s="2304"/>
      <c r="K70" s="2304"/>
      <c r="L70" s="2452"/>
      <c r="M70" s="677"/>
      <c r="N70" s="240"/>
      <c r="O70" s="241"/>
      <c r="P70" s="232"/>
      <c r="Q70" s="212"/>
      <c r="R70" s="334"/>
      <c r="S70" s="369"/>
      <c r="T70" s="214">
        <f t="shared" ref="T70" si="13">Q70*2</f>
        <v>0</v>
      </c>
      <c r="U70" s="196"/>
      <c r="X70" s="215">
        <f>T70</f>
        <v>0</v>
      </c>
      <c r="Y70" s="198"/>
      <c r="Z70" s="326"/>
      <c r="AA70" s="217"/>
      <c r="AB70" s="326"/>
      <c r="AF70" s="198"/>
    </row>
    <row r="71" spans="1:32" x14ac:dyDescent="0.35">
      <c r="A71" s="411" t="s">
        <v>727</v>
      </c>
      <c r="B71" s="154" t="s">
        <v>580</v>
      </c>
      <c r="C71" s="154"/>
      <c r="D71" s="154" t="s">
        <v>581</v>
      </c>
      <c r="E71" s="154"/>
      <c r="F71" s="526"/>
      <c r="G71" s="154"/>
      <c r="H71" s="154"/>
      <c r="I71" s="300"/>
      <c r="J71" s="300"/>
      <c r="K71" s="300"/>
      <c r="L71" s="300"/>
      <c r="M71" s="154"/>
      <c r="N71" s="303"/>
      <c r="O71" s="155"/>
      <c r="P71" s="336"/>
      <c r="Q71" s="303">
        <v>17000</v>
      </c>
      <c r="R71" s="527"/>
      <c r="S71" s="413">
        <f>Q71/Q73</f>
        <v>0.29089664613278576</v>
      </c>
      <c r="T71" s="214">
        <f>Q71</f>
        <v>17000</v>
      </c>
      <c r="U71" s="196"/>
      <c r="Y71" s="217">
        <f>T71</f>
        <v>17000</v>
      </c>
      <c r="Z71" s="326"/>
      <c r="AA71" s="198"/>
      <c r="AB71" s="326"/>
      <c r="AF71" s="198"/>
    </row>
    <row r="72" spans="1:32" ht="15" thickBot="1" x14ac:dyDescent="0.4">
      <c r="A72" s="414"/>
      <c r="B72" s="415"/>
      <c r="C72" s="415"/>
      <c r="D72" s="415"/>
      <c r="E72" s="415"/>
      <c r="F72" s="416"/>
      <c r="G72" s="415"/>
      <c r="H72" s="415"/>
      <c r="I72" s="2239">
        <f>I73/M73</f>
        <v>0.53333333333333333</v>
      </c>
      <c r="J72" s="2239"/>
      <c r="K72" s="2239">
        <f>K73/M73</f>
        <v>0.46666666666666667</v>
      </c>
      <c r="L72" s="254"/>
      <c r="M72" s="415"/>
      <c r="N72" s="417"/>
      <c r="O72" s="418"/>
      <c r="P72" s="417"/>
      <c r="Q72" s="417"/>
      <c r="R72" s="417"/>
      <c r="S72" s="307"/>
      <c r="T72" s="195"/>
      <c r="U72" s="196"/>
      <c r="Y72" s="198"/>
      <c r="Z72" s="326"/>
      <c r="AA72" s="614"/>
      <c r="AB72" s="613"/>
      <c r="AC72" s="291"/>
      <c r="AD72" s="291"/>
      <c r="AE72" s="291"/>
      <c r="AF72" s="614"/>
    </row>
    <row r="73" spans="1:32" x14ac:dyDescent="0.35">
      <c r="A73" s="258" t="s">
        <v>582</v>
      </c>
      <c r="B73" s="259"/>
      <c r="C73" s="259"/>
      <c r="D73" s="259"/>
      <c r="E73" s="259"/>
      <c r="F73" s="260"/>
      <c r="G73" s="259"/>
      <c r="H73" s="259"/>
      <c r="I73" s="259">
        <f>I63+I62+I61+I65+I66</f>
        <v>24</v>
      </c>
      <c r="J73" s="259"/>
      <c r="K73" s="259">
        <f>K64+K65+K66</f>
        <v>21</v>
      </c>
      <c r="L73" s="259"/>
      <c r="M73" s="259">
        <f>SUM(I73:L73)</f>
        <v>45</v>
      </c>
      <c r="N73" s="261"/>
      <c r="O73" s="262"/>
      <c r="P73" s="261"/>
      <c r="Q73" s="528">
        <f>SUM(Q61:Q72)</f>
        <v>58440</v>
      </c>
      <c r="R73" s="528"/>
      <c r="S73" s="264">
        <f>SUM(S61:S71)</f>
        <v>1</v>
      </c>
      <c r="T73" s="615">
        <f>SUM(T61:T72)</f>
        <v>58440</v>
      </c>
      <c r="U73" s="616">
        <f t="shared" ref="U73:AA73" si="14">SUM(U61:U71)</f>
        <v>27769.600000000002</v>
      </c>
      <c r="V73" s="617">
        <f t="shared" si="14"/>
        <v>0</v>
      </c>
      <c r="W73" s="617">
        <f t="shared" si="14"/>
        <v>13670.4</v>
      </c>
      <c r="X73" s="617">
        <f t="shared" si="14"/>
        <v>0</v>
      </c>
      <c r="Y73" s="618">
        <f t="shared" si="14"/>
        <v>17000</v>
      </c>
      <c r="Z73" s="619">
        <f t="shared" si="14"/>
        <v>24441.599999999999</v>
      </c>
      <c r="AA73" s="269">
        <f t="shared" si="14"/>
        <v>7168</v>
      </c>
      <c r="AB73" s="266">
        <f>SUM(AB61:AB72)</f>
        <v>21529.600000000002</v>
      </c>
      <c r="AC73" s="267">
        <f>SUM(AC61:AC72)</f>
        <v>6240</v>
      </c>
      <c r="AD73" s="267">
        <f>SUM(AD61:AD66)</f>
        <v>3840.0000000000005</v>
      </c>
      <c r="AE73" s="691"/>
      <c r="AF73" s="626"/>
    </row>
    <row r="74" spans="1:32" ht="15" thickBot="1" x14ac:dyDescent="0.4">
      <c r="A74" s="274" t="s">
        <v>583</v>
      </c>
      <c r="B74" s="275"/>
      <c r="C74" s="275"/>
      <c r="D74" s="275"/>
      <c r="E74" s="275"/>
      <c r="F74" s="276"/>
      <c r="G74" s="275"/>
      <c r="H74" s="275"/>
      <c r="I74" s="275">
        <f>I63+I62+I61+I65+I66</f>
        <v>24</v>
      </c>
      <c r="J74" s="275">
        <f>I63+I62+I61+I65</f>
        <v>20</v>
      </c>
      <c r="K74" s="275">
        <f>K64+I63+I61+K65+K66</f>
        <v>24</v>
      </c>
      <c r="L74" s="275">
        <f>K64+I63+I61+K65</f>
        <v>20</v>
      </c>
      <c r="M74" s="275">
        <f>SUM(I74:L74)</f>
        <v>88</v>
      </c>
      <c r="N74" s="277"/>
      <c r="O74" s="278"/>
      <c r="P74" s="277"/>
      <c r="Q74" s="277"/>
      <c r="R74" s="277"/>
      <c r="S74" s="279"/>
      <c r="T74" s="280"/>
      <c r="U74" s="281">
        <f>U73/T73</f>
        <v>0.47518138261464754</v>
      </c>
      <c r="V74" s="282">
        <f>V73/T73</f>
        <v>0</v>
      </c>
      <c r="W74" s="282">
        <f>W73/T73</f>
        <v>0.23392197125256672</v>
      </c>
      <c r="X74" s="282">
        <f>X73/T73</f>
        <v>0</v>
      </c>
      <c r="Y74" s="343">
        <f>Y73/T73</f>
        <v>0.29089664613278576</v>
      </c>
      <c r="Z74" s="344">
        <f>Z73/T73</f>
        <v>0.4182340862422998</v>
      </c>
      <c r="AA74" s="343">
        <f>AA73/T73</f>
        <v>0.12265571526351814</v>
      </c>
      <c r="AB74" s="533"/>
      <c r="AC74" s="534"/>
      <c r="AD74" s="534"/>
      <c r="AE74" s="534"/>
      <c r="AF74" s="288"/>
    </row>
    <row r="75" spans="1:32" ht="15" thickBot="1" x14ac:dyDescent="0.4">
      <c r="A75" s="289" t="s">
        <v>584</v>
      </c>
      <c r="B75" s="239"/>
      <c r="C75" s="239"/>
      <c r="D75" s="239"/>
      <c r="E75" s="239"/>
      <c r="F75" s="290"/>
      <c r="G75" s="239"/>
      <c r="H75" s="239"/>
      <c r="I75" s="2237">
        <f>I74/M74</f>
        <v>0.27272727272727271</v>
      </c>
      <c r="J75" s="2237">
        <f>J74/M74</f>
        <v>0.22727272727272727</v>
      </c>
      <c r="K75" s="291"/>
      <c r="L75" s="291"/>
      <c r="M75" s="239"/>
      <c r="N75" s="292"/>
      <c r="O75" s="242"/>
      <c r="P75" s="292"/>
      <c r="Q75" s="240">
        <f>U73</f>
        <v>27769.600000000002</v>
      </c>
      <c r="R75" s="334"/>
      <c r="S75" s="293">
        <f>Q75/Q80</f>
        <v>0.47518138261464754</v>
      </c>
      <c r="Y75" s="294"/>
      <c r="Z75" s="403">
        <f>I62+I63+K64+I65+K65</f>
        <v>35</v>
      </c>
      <c r="AA75" s="404">
        <f>I61</f>
        <v>2</v>
      </c>
    </row>
    <row r="76" spans="1:32" ht="15" thickBot="1" x14ac:dyDescent="0.4">
      <c r="A76" s="297" t="s">
        <v>38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01"/>
      <c r="Q76" s="303">
        <f>V73</f>
        <v>0</v>
      </c>
      <c r="R76" s="336"/>
      <c r="S76" s="302">
        <f>Q76/Q80</f>
        <v>0</v>
      </c>
      <c r="T76" s="621">
        <f>Q73/M73</f>
        <v>1298.6666666666667</v>
      </c>
      <c r="U76" s="536" t="s">
        <v>586</v>
      </c>
      <c r="Z76" s="241">
        <f>Z75/M73</f>
        <v>0.77777777777777779</v>
      </c>
      <c r="AA76" s="293">
        <f>AA75/M73</f>
        <v>4.4444444444444446E-2</v>
      </c>
    </row>
    <row r="77" spans="1:32" ht="15" thickBot="1" x14ac:dyDescent="0.4">
      <c r="A77" s="297" t="s">
        <v>587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03">
        <f>W73</f>
        <v>13670.4</v>
      </c>
      <c r="R77" s="336"/>
      <c r="S77" s="308">
        <f>Q77/Q80</f>
        <v>0.23392197125256672</v>
      </c>
      <c r="V77" s="309"/>
      <c r="X77" s="145"/>
      <c r="Z77" s="2305" t="s">
        <v>588</v>
      </c>
      <c r="AA77" s="2305"/>
    </row>
    <row r="78" spans="1:32" x14ac:dyDescent="0.35">
      <c r="A78" s="297" t="s">
        <v>580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Y73</f>
        <v>17000</v>
      </c>
      <c r="R78" s="336"/>
      <c r="S78" s="308">
        <f>Q78/Q80</f>
        <v>0.29089664613278576</v>
      </c>
      <c r="V78" s="309"/>
    </row>
    <row r="79" spans="1:32" x14ac:dyDescent="0.35">
      <c r="A79" s="297" t="s">
        <v>579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X73</f>
        <v>0</v>
      </c>
      <c r="R79" s="336"/>
      <c r="S79" s="308">
        <f>Q79/Q80</f>
        <v>0</v>
      </c>
    </row>
    <row r="80" spans="1:32" x14ac:dyDescent="0.35">
      <c r="A80" s="297"/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10">
        <f>SUM(Q75:Q79)</f>
        <v>58440</v>
      </c>
      <c r="R80" s="537"/>
      <c r="S80" s="308">
        <f>SUM(S75:S79)</f>
        <v>1</v>
      </c>
    </row>
    <row r="81" spans="1:33" x14ac:dyDescent="0.35">
      <c r="B81" s="2"/>
    </row>
    <row r="82" spans="1:33" x14ac:dyDescent="0.35">
      <c r="B82" s="2"/>
      <c r="E82" s="1" t="s">
        <v>594</v>
      </c>
      <c r="F82" s="2" t="s">
        <v>728</v>
      </c>
      <c r="G82" s="2266" t="s">
        <v>596</v>
      </c>
      <c r="H82" s="2266"/>
      <c r="I82" s="2334">
        <v>0.75</v>
      </c>
      <c r="J82" s="2334"/>
    </row>
    <row r="83" spans="1:33" x14ac:dyDescent="0.35">
      <c r="B83" s="2"/>
      <c r="E83" s="1" t="s">
        <v>524</v>
      </c>
      <c r="F83" s="2" t="s">
        <v>78</v>
      </c>
      <c r="G83" s="2266" t="s">
        <v>524</v>
      </c>
      <c r="H83" s="2266"/>
      <c r="I83" s="2266">
        <v>24</v>
      </c>
      <c r="J83" s="2266"/>
    </row>
    <row r="84" spans="1:33" x14ac:dyDescent="0.35">
      <c r="B84" s="2"/>
      <c r="E84" s="1" t="s">
        <v>526</v>
      </c>
      <c r="F84" s="2" t="s">
        <v>122</v>
      </c>
      <c r="G84" s="2266" t="s">
        <v>526</v>
      </c>
      <c r="H84" s="2266"/>
      <c r="I84" s="2267">
        <v>189</v>
      </c>
      <c r="J84" s="2267"/>
    </row>
    <row r="85" spans="1:33" x14ac:dyDescent="0.35">
      <c r="B85" s="2"/>
      <c r="E85" s="1" t="s">
        <v>528</v>
      </c>
      <c r="F85" s="2" t="s">
        <v>729</v>
      </c>
      <c r="G85" s="2266" t="s">
        <v>528</v>
      </c>
      <c r="H85" s="2266"/>
      <c r="I85" s="2267">
        <v>275320</v>
      </c>
      <c r="J85" s="2267"/>
    </row>
    <row r="86" spans="1:33" x14ac:dyDescent="0.35">
      <c r="B86" s="2"/>
    </row>
    <row r="87" spans="1:33" x14ac:dyDescent="0.35">
      <c r="S87" s="144"/>
    </row>
    <row r="88" spans="1:33" ht="18.5" x14ac:dyDescent="0.45">
      <c r="A88" s="164" t="s">
        <v>530</v>
      </c>
      <c r="O88" s="144"/>
      <c r="P88" s="163"/>
    </row>
    <row r="89" spans="1:33" x14ac:dyDescent="0.35">
      <c r="O89" s="165"/>
      <c r="S89" s="144"/>
    </row>
    <row r="90" spans="1:33" ht="33" customHeight="1" thickBot="1" x14ac:dyDescent="0.4">
      <c r="A90" s="2389" t="s">
        <v>531</v>
      </c>
      <c r="B90" s="2390"/>
      <c r="C90" s="2390"/>
      <c r="D90" s="2390"/>
      <c r="E90" s="2390"/>
      <c r="F90" s="2390"/>
      <c r="G90" s="2390"/>
      <c r="H90" s="2390"/>
      <c r="I90" s="2390"/>
      <c r="J90" s="2390"/>
      <c r="K90" s="2390"/>
      <c r="L90" s="2390"/>
      <c r="M90" s="2390"/>
      <c r="N90" s="2390"/>
      <c r="O90" s="2390"/>
      <c r="P90" s="2390"/>
      <c r="Q90" s="2390"/>
      <c r="R90" s="2390"/>
      <c r="S90" s="2391"/>
      <c r="T90" s="2447" t="s">
        <v>635</v>
      </c>
      <c r="U90" s="2448"/>
      <c r="V90" s="2448"/>
      <c r="W90" s="2448"/>
      <c r="X90" s="2448"/>
      <c r="Y90" s="2448"/>
      <c r="Z90" s="2448"/>
      <c r="AA90" s="2448"/>
      <c r="AB90" s="2448"/>
      <c r="AC90" s="2448"/>
      <c r="AD90" s="2448"/>
      <c r="AE90" s="2448"/>
      <c r="AF90" s="2449"/>
    </row>
    <row r="91" spans="1:33" ht="16" x14ac:dyDescent="0.4">
      <c r="A91" s="2353" t="s">
        <v>533</v>
      </c>
      <c r="B91" s="2344" t="s">
        <v>534</v>
      </c>
      <c r="C91" s="2344" t="s">
        <v>535</v>
      </c>
      <c r="D91" s="2344" t="s">
        <v>536</v>
      </c>
      <c r="E91" s="2344" t="s">
        <v>537</v>
      </c>
      <c r="F91" s="2355" t="s">
        <v>538</v>
      </c>
      <c r="G91" s="2344" t="s">
        <v>539</v>
      </c>
      <c r="H91" s="2344" t="s">
        <v>540</v>
      </c>
      <c r="I91" s="2346" t="s">
        <v>541</v>
      </c>
      <c r="J91" s="2346"/>
      <c r="K91" s="2346"/>
      <c r="L91" s="2346"/>
      <c r="M91" s="351" t="s">
        <v>542</v>
      </c>
      <c r="N91" s="352" t="s">
        <v>543</v>
      </c>
      <c r="O91" s="353" t="s">
        <v>544</v>
      </c>
      <c r="P91" s="352" t="s">
        <v>543</v>
      </c>
      <c r="Q91" s="352" t="s">
        <v>545</v>
      </c>
      <c r="R91" s="559" t="s">
        <v>636</v>
      </c>
      <c r="S91" s="2414" t="s">
        <v>546</v>
      </c>
      <c r="T91" s="560" t="s">
        <v>547</v>
      </c>
      <c r="U91" s="2416" t="s">
        <v>548</v>
      </c>
      <c r="V91" s="2417"/>
      <c r="W91" s="2417"/>
      <c r="X91" s="2417"/>
      <c r="Y91" s="2418"/>
      <c r="Z91" s="2408" t="s">
        <v>549</v>
      </c>
      <c r="AA91" s="2410"/>
      <c r="AB91" s="2409"/>
      <c r="AC91" s="2409"/>
      <c r="AD91" s="2409"/>
      <c r="AE91" s="2409"/>
      <c r="AF91" s="2410"/>
    </row>
    <row r="92" spans="1:33" ht="19" thickBot="1" x14ac:dyDescent="0.5">
      <c r="A92" s="2354"/>
      <c r="B92" s="2345"/>
      <c r="C92" s="2345"/>
      <c r="D92" s="2345"/>
      <c r="E92" s="2345"/>
      <c r="F92" s="2356"/>
      <c r="G92" s="2345"/>
      <c r="H92" s="2345"/>
      <c r="I92" s="356" t="s">
        <v>551</v>
      </c>
      <c r="J92" s="356" t="s">
        <v>552</v>
      </c>
      <c r="K92" s="356" t="s">
        <v>553</v>
      </c>
      <c r="L92" s="356" t="s">
        <v>554</v>
      </c>
      <c r="M92" s="357" t="s">
        <v>555</v>
      </c>
      <c r="N92" s="358" t="s">
        <v>556</v>
      </c>
      <c r="O92" s="359" t="s">
        <v>557</v>
      </c>
      <c r="P92" s="358" t="s">
        <v>558</v>
      </c>
      <c r="Q92" s="358" t="s">
        <v>558</v>
      </c>
      <c r="R92" s="561"/>
      <c r="S92" s="2415"/>
      <c r="T92" s="562" t="s">
        <v>559</v>
      </c>
      <c r="U92" s="2419"/>
      <c r="V92" s="2420"/>
      <c r="W92" s="2420"/>
      <c r="X92" s="2420"/>
      <c r="Y92" s="2421"/>
      <c r="Z92" s="2411"/>
      <c r="AA92" s="2413"/>
      <c r="AB92" s="2412"/>
      <c r="AC92" s="2412"/>
      <c r="AD92" s="2412"/>
      <c r="AE92" s="2412"/>
      <c r="AF92" s="2413"/>
      <c r="AG92" s="184"/>
    </row>
    <row r="93" spans="1:33" s="184" customFormat="1" ht="18.5" x14ac:dyDescent="0.45">
      <c r="A93" s="2341" t="s">
        <v>601</v>
      </c>
      <c r="B93" s="2342"/>
      <c r="C93" s="2342"/>
      <c r="D93" s="2342"/>
      <c r="E93" s="2342"/>
      <c r="F93" s="2342"/>
      <c r="G93" s="2342"/>
      <c r="H93" s="2342"/>
      <c r="I93" s="2342"/>
      <c r="J93" s="2342"/>
      <c r="K93" s="2342"/>
      <c r="L93" s="2342"/>
      <c r="M93" s="2342"/>
      <c r="N93" s="2342"/>
      <c r="O93" s="2342"/>
      <c r="P93" s="2342"/>
      <c r="Q93" s="2342"/>
      <c r="R93" s="2342"/>
      <c r="S93" s="2343"/>
      <c r="T93" s="606"/>
      <c r="U93" s="607" t="s">
        <v>561</v>
      </c>
      <c r="V93" s="608" t="s">
        <v>38</v>
      </c>
      <c r="W93" s="608" t="s">
        <v>562</v>
      </c>
      <c r="X93" s="608" t="s">
        <v>563</v>
      </c>
      <c r="Y93" s="609" t="s">
        <v>564</v>
      </c>
      <c r="Z93" s="610" t="s">
        <v>565</v>
      </c>
      <c r="AA93" s="609" t="s">
        <v>566</v>
      </c>
      <c r="AB93" s="610" t="s">
        <v>112</v>
      </c>
      <c r="AC93" s="608" t="s">
        <v>113</v>
      </c>
      <c r="AD93" s="608" t="s">
        <v>46</v>
      </c>
      <c r="AE93" s="608" t="s">
        <v>31</v>
      </c>
      <c r="AF93" s="609" t="s">
        <v>99</v>
      </c>
    </row>
    <row r="94" spans="1:33" x14ac:dyDescent="0.35">
      <c r="A94" s="199"/>
      <c r="B94" s="509"/>
      <c r="C94" s="509"/>
      <c r="D94" s="509"/>
      <c r="E94" s="509"/>
      <c r="F94" s="510"/>
      <c r="G94" s="509"/>
      <c r="H94" s="509"/>
      <c r="I94" s="511"/>
      <c r="J94" s="512"/>
      <c r="K94" s="512"/>
      <c r="L94" s="513"/>
      <c r="M94" s="514"/>
      <c r="N94" s="515"/>
      <c r="O94" s="516"/>
      <c r="P94" s="515"/>
      <c r="Q94" s="515"/>
      <c r="R94" s="517"/>
      <c r="S94" s="518"/>
      <c r="T94" s="195"/>
      <c r="U94" s="196"/>
      <c r="Y94" s="198"/>
      <c r="Z94" s="326"/>
      <c r="AA94" s="198"/>
      <c r="AB94" s="326"/>
      <c r="AF94" s="198"/>
    </row>
    <row r="95" spans="1:33" x14ac:dyDescent="0.35">
      <c r="A95" s="202" t="s">
        <v>727</v>
      </c>
      <c r="B95" s="203" t="s">
        <v>114</v>
      </c>
      <c r="C95" s="203" t="s">
        <v>568</v>
      </c>
      <c r="D95" s="203" t="s">
        <v>115</v>
      </c>
      <c r="E95" s="203" t="s">
        <v>569</v>
      </c>
      <c r="F95" s="204" t="s">
        <v>639</v>
      </c>
      <c r="G95" s="203">
        <v>2</v>
      </c>
      <c r="H95" s="203" t="s">
        <v>51</v>
      </c>
      <c r="I95" s="2282">
        <v>2</v>
      </c>
      <c r="J95" s="2283"/>
      <c r="K95" s="2283"/>
      <c r="L95" s="2284"/>
      <c r="M95" s="209">
        <v>1</v>
      </c>
      <c r="N95" s="210">
        <v>4480</v>
      </c>
      <c r="O95" s="211">
        <v>0.2</v>
      </c>
      <c r="P95" s="212">
        <f>N95*(1-O95)</f>
        <v>3584</v>
      </c>
      <c r="Q95" s="212">
        <f t="shared" ref="Q95:Q99" si="15">P95*M95*G95</f>
        <v>7168</v>
      </c>
      <c r="R95" s="252" t="e">
        <f>(Q95+#REF!+Q96+#REF!)/E72*1000</f>
        <v>#REF!</v>
      </c>
      <c r="S95" s="364">
        <f>Q95/$Q$103</f>
        <v>0.14721829713121487</v>
      </c>
      <c r="T95" s="214">
        <f>Q95*4</f>
        <v>28672</v>
      </c>
      <c r="U95" s="196">
        <f t="shared" ref="U95:U99" si="16">T95</f>
        <v>28672</v>
      </c>
      <c r="V95" s="215"/>
      <c r="W95" s="215"/>
      <c r="X95" s="215"/>
      <c r="Y95" s="217"/>
      <c r="Z95" s="328"/>
      <c r="AA95" s="217">
        <f>T95</f>
        <v>28672</v>
      </c>
      <c r="AB95" s="328">
        <f>T95</f>
        <v>28672</v>
      </c>
      <c r="AF95" s="198"/>
    </row>
    <row r="96" spans="1:33" x14ac:dyDescent="0.35">
      <c r="A96" s="202" t="s">
        <v>727</v>
      </c>
      <c r="B96" s="203" t="s">
        <v>114</v>
      </c>
      <c r="C96" s="203" t="s">
        <v>568</v>
      </c>
      <c r="D96" s="203" t="s">
        <v>116</v>
      </c>
      <c r="E96" s="203" t="s">
        <v>571</v>
      </c>
      <c r="F96" s="204" t="s">
        <v>570</v>
      </c>
      <c r="G96" s="203">
        <v>12</v>
      </c>
      <c r="H96" s="203" t="s">
        <v>51</v>
      </c>
      <c r="I96" s="2291">
        <v>12</v>
      </c>
      <c r="J96" s="2292"/>
      <c r="K96" s="225"/>
      <c r="L96" s="226"/>
      <c r="M96" s="209">
        <v>1</v>
      </c>
      <c r="N96" s="212">
        <v>1068</v>
      </c>
      <c r="O96" s="219">
        <v>0.2</v>
      </c>
      <c r="P96" s="212">
        <f t="shared" ref="P96:P99" si="17">N96*(1-O96)</f>
        <v>854.40000000000009</v>
      </c>
      <c r="Q96" s="212">
        <f t="shared" si="15"/>
        <v>10252.800000000001</v>
      </c>
      <c r="R96" s="252" t="e">
        <f>(Q96+#REF!)/E73*1000</f>
        <v>#REF!</v>
      </c>
      <c r="S96" s="366">
        <f>Q96/$Q$103</f>
        <v>0.21057474286089842</v>
      </c>
      <c r="T96" s="214">
        <f>Q96*4</f>
        <v>41011.200000000004</v>
      </c>
      <c r="U96" s="196">
        <f t="shared" si="16"/>
        <v>41011.200000000004</v>
      </c>
      <c r="W96" s="215"/>
      <c r="Y96" s="198"/>
      <c r="Z96" s="329">
        <f>T96</f>
        <v>41011.200000000004</v>
      </c>
      <c r="AA96" s="217"/>
      <c r="AB96" s="328">
        <f>T96</f>
        <v>41011.200000000004</v>
      </c>
      <c r="AF96" s="198"/>
    </row>
    <row r="97" spans="1:32" x14ac:dyDescent="0.35">
      <c r="A97" s="202" t="s">
        <v>727</v>
      </c>
      <c r="B97" s="203" t="s">
        <v>114</v>
      </c>
      <c r="C97" s="203" t="s">
        <v>568</v>
      </c>
      <c r="D97" s="203" t="s">
        <v>53</v>
      </c>
      <c r="E97" s="203" t="s">
        <v>571</v>
      </c>
      <c r="F97" s="204" t="s">
        <v>70</v>
      </c>
      <c r="G97" s="203">
        <v>2</v>
      </c>
      <c r="H97" s="203" t="s">
        <v>51</v>
      </c>
      <c r="I97" s="2306">
        <v>2</v>
      </c>
      <c r="J97" s="2307"/>
      <c r="K97" s="2307"/>
      <c r="L97" s="2308"/>
      <c r="M97" s="209">
        <v>1</v>
      </c>
      <c r="N97" s="212">
        <v>4068</v>
      </c>
      <c r="O97" s="219">
        <v>0.2</v>
      </c>
      <c r="P97" s="212">
        <f t="shared" si="17"/>
        <v>3254.4</v>
      </c>
      <c r="Q97" s="212">
        <f t="shared" si="15"/>
        <v>6508.8</v>
      </c>
      <c r="R97" s="252" t="e">
        <f>(Q97+#REF!+#REF!)/E73*1000</f>
        <v>#REF!</v>
      </c>
      <c r="S97" s="366">
        <f>Q97/$Q$103</f>
        <v>0.1336794715914692</v>
      </c>
      <c r="T97" s="214">
        <f>Q97*4</f>
        <v>26035.200000000001</v>
      </c>
      <c r="U97" s="196">
        <f t="shared" si="16"/>
        <v>26035.200000000001</v>
      </c>
      <c r="Y97" s="198"/>
      <c r="Z97" s="328">
        <f>T97</f>
        <v>26035.200000000001</v>
      </c>
      <c r="AA97" s="217"/>
      <c r="AB97" s="328">
        <f>T97</f>
        <v>26035.200000000001</v>
      </c>
      <c r="AF97" s="198"/>
    </row>
    <row r="98" spans="1:32" x14ac:dyDescent="0.35">
      <c r="A98" s="202" t="s">
        <v>727</v>
      </c>
      <c r="B98" s="203" t="s">
        <v>117</v>
      </c>
      <c r="C98" s="203" t="s">
        <v>568</v>
      </c>
      <c r="D98" s="203" t="s">
        <v>116</v>
      </c>
      <c r="E98" s="203" t="s">
        <v>571</v>
      </c>
      <c r="F98" s="204" t="s">
        <v>570</v>
      </c>
      <c r="G98" s="203">
        <v>12</v>
      </c>
      <c r="H98" s="203" t="s">
        <v>51</v>
      </c>
      <c r="I98" s="521"/>
      <c r="J98" s="1"/>
      <c r="K98" s="2292">
        <v>12</v>
      </c>
      <c r="L98" s="2293"/>
      <c r="M98" s="209">
        <v>1</v>
      </c>
      <c r="N98" s="212">
        <v>600</v>
      </c>
      <c r="O98" s="219">
        <v>0.2</v>
      </c>
      <c r="P98" s="212">
        <f t="shared" si="17"/>
        <v>480</v>
      </c>
      <c r="Q98" s="212">
        <f t="shared" si="15"/>
        <v>5760</v>
      </c>
      <c r="R98" s="252" t="e">
        <f>(Q98+#REF!)/E75*1000</f>
        <v>#REF!</v>
      </c>
      <c r="S98" s="366">
        <f>Q98/$Q$103</f>
        <v>0.11830041733758337</v>
      </c>
      <c r="T98" s="214">
        <f>Q98*4</f>
        <v>23040</v>
      </c>
      <c r="U98" s="196">
        <f t="shared" si="16"/>
        <v>23040</v>
      </c>
      <c r="W98" s="215"/>
      <c r="Y98" s="198"/>
      <c r="Z98" s="329">
        <f>T98</f>
        <v>23040</v>
      </c>
      <c r="AA98" s="217"/>
      <c r="AB98" s="326"/>
      <c r="AC98" s="215">
        <f>T98</f>
        <v>23040</v>
      </c>
      <c r="AF98" s="198"/>
    </row>
    <row r="99" spans="1:32" x14ac:dyDescent="0.35">
      <c r="A99" s="202" t="s">
        <v>727</v>
      </c>
      <c r="B99" s="203" t="s">
        <v>82</v>
      </c>
      <c r="C99" s="203" t="s">
        <v>568</v>
      </c>
      <c r="D99" s="203" t="s">
        <v>118</v>
      </c>
      <c r="E99" s="203" t="s">
        <v>569</v>
      </c>
      <c r="F99" s="204" t="s">
        <v>639</v>
      </c>
      <c r="G99" s="203">
        <v>1</v>
      </c>
      <c r="H99" s="203" t="s">
        <v>51</v>
      </c>
      <c r="I99" s="2306">
        <v>1</v>
      </c>
      <c r="J99" s="2307"/>
      <c r="K99" s="2307"/>
      <c r="L99" s="2308"/>
      <c r="M99" s="209">
        <v>1</v>
      </c>
      <c r="N99" s="520">
        <v>6250</v>
      </c>
      <c r="O99" s="211">
        <v>0.2</v>
      </c>
      <c r="P99" s="523">
        <f t="shared" si="17"/>
        <v>5000</v>
      </c>
      <c r="Q99" s="520">
        <f t="shared" si="15"/>
        <v>5000</v>
      </c>
      <c r="R99" s="9"/>
      <c r="S99" s="686">
        <f>Q99/$Q$103</f>
        <v>0.10269133449443001</v>
      </c>
      <c r="T99" s="525">
        <f>Q99*2</f>
        <v>10000</v>
      </c>
      <c r="U99" s="612">
        <f t="shared" si="16"/>
        <v>10000</v>
      </c>
      <c r="Y99" s="198"/>
      <c r="Z99" s="328"/>
      <c r="AA99" s="217">
        <f>T99</f>
        <v>10000</v>
      </c>
      <c r="AB99" s="326"/>
      <c r="AD99" s="215">
        <f>T99</f>
        <v>10000</v>
      </c>
      <c r="AF99" s="198"/>
    </row>
    <row r="100" spans="1:32" x14ac:dyDescent="0.35">
      <c r="A100" s="235" t="s">
        <v>727</v>
      </c>
      <c r="B100" s="236" t="s">
        <v>579</v>
      </c>
      <c r="C100" s="236"/>
      <c r="D100" s="236"/>
      <c r="E100" s="236"/>
      <c r="F100" s="237"/>
      <c r="G100" s="236"/>
      <c r="H100" s="236"/>
      <c r="I100" s="2303"/>
      <c r="J100" s="2304"/>
      <c r="K100" s="2304"/>
      <c r="L100" s="2304"/>
      <c r="M100" s="236"/>
      <c r="N100" s="240"/>
      <c r="O100" s="241"/>
      <c r="P100" s="232"/>
      <c r="Q100" s="212"/>
      <c r="R100" s="334"/>
      <c r="S100" s="369"/>
      <c r="T100" s="214">
        <f t="shared" ref="T100" si="18">Q100*2</f>
        <v>0</v>
      </c>
      <c r="U100" s="196"/>
      <c r="X100" s="215">
        <f>T100</f>
        <v>0</v>
      </c>
      <c r="Y100" s="198"/>
      <c r="Z100" s="326"/>
      <c r="AA100" s="217"/>
      <c r="AB100" s="326"/>
      <c r="AF100" s="198"/>
    </row>
    <row r="101" spans="1:32" x14ac:dyDescent="0.35">
      <c r="A101" s="411" t="s">
        <v>727</v>
      </c>
      <c r="B101" s="154" t="s">
        <v>580</v>
      </c>
      <c r="C101" s="154"/>
      <c r="D101" s="154" t="s">
        <v>581</v>
      </c>
      <c r="E101" s="154"/>
      <c r="F101" s="526"/>
      <c r="G101" s="154"/>
      <c r="H101" s="154"/>
      <c r="I101" s="300"/>
      <c r="J101" s="300"/>
      <c r="K101" s="300"/>
      <c r="L101" s="300"/>
      <c r="M101" s="154"/>
      <c r="N101" s="303"/>
      <c r="O101" s="155"/>
      <c r="P101" s="336"/>
      <c r="Q101" s="303">
        <v>14000</v>
      </c>
      <c r="R101" s="527"/>
      <c r="S101" s="413">
        <f>Q101/Q103</f>
        <v>0.28753573658440401</v>
      </c>
      <c r="T101" s="214">
        <f>Q101*4</f>
        <v>56000</v>
      </c>
      <c r="U101" s="196"/>
      <c r="Y101" s="217">
        <f>T101</f>
        <v>56000</v>
      </c>
      <c r="Z101" s="326"/>
      <c r="AA101" s="198"/>
      <c r="AB101" s="326"/>
      <c r="AF101" s="198"/>
    </row>
    <row r="102" spans="1:32" ht="15" thickBot="1" x14ac:dyDescent="0.4">
      <c r="A102" s="414"/>
      <c r="B102" s="415"/>
      <c r="C102" s="415"/>
      <c r="D102" s="415"/>
      <c r="E102" s="415"/>
      <c r="F102" s="416"/>
      <c r="G102" s="415"/>
      <c r="H102" s="415"/>
      <c r="I102" s="2239">
        <f>I103/M103</f>
        <v>0.58620689655172409</v>
      </c>
      <c r="J102" s="2239"/>
      <c r="K102" s="2239">
        <f>K103/M103</f>
        <v>0.41379310344827586</v>
      </c>
      <c r="L102" s="254"/>
      <c r="M102" s="415"/>
      <c r="N102" s="417"/>
      <c r="O102" s="418"/>
      <c r="P102" s="417"/>
      <c r="Q102" s="417"/>
      <c r="R102" s="417"/>
      <c r="S102" s="307"/>
      <c r="T102" s="692"/>
      <c r="U102" s="625"/>
      <c r="V102" s="291"/>
      <c r="W102" s="291"/>
      <c r="X102" s="291"/>
      <c r="Y102" s="614"/>
      <c r="Z102" s="613"/>
      <c r="AA102" s="614"/>
      <c r="AB102" s="613"/>
      <c r="AC102" s="291"/>
      <c r="AD102" s="291"/>
      <c r="AE102" s="291"/>
      <c r="AF102" s="614"/>
    </row>
    <row r="103" spans="1:32" x14ac:dyDescent="0.35">
      <c r="A103" s="372" t="s">
        <v>582</v>
      </c>
      <c r="B103" s="373"/>
      <c r="C103" s="373"/>
      <c r="D103" s="373"/>
      <c r="E103" s="373"/>
      <c r="F103" s="374"/>
      <c r="G103" s="373"/>
      <c r="H103" s="373"/>
      <c r="I103" s="373">
        <f>I97+I96+I95+I99</f>
        <v>17</v>
      </c>
      <c r="J103" s="373"/>
      <c r="K103" s="373">
        <f>K98</f>
        <v>12</v>
      </c>
      <c r="L103" s="373"/>
      <c r="M103" s="373">
        <f>SUM(I103:L103)</f>
        <v>29</v>
      </c>
      <c r="N103" s="375"/>
      <c r="O103" s="376"/>
      <c r="P103" s="375"/>
      <c r="Q103" s="377">
        <f>SUM(Q95:Q102)</f>
        <v>48689.600000000006</v>
      </c>
      <c r="R103" s="377"/>
      <c r="S103" s="378">
        <f>SUM(S95:S101)</f>
        <v>0.99999999999999989</v>
      </c>
      <c r="T103" s="693">
        <f>SUM(T95:T102)</f>
        <v>184758.40000000002</v>
      </c>
      <c r="U103" s="635">
        <f t="shared" ref="U103:AA103" si="19">SUM(U95:U101)</f>
        <v>128758.40000000001</v>
      </c>
      <c r="V103" s="636">
        <f t="shared" si="19"/>
        <v>0</v>
      </c>
      <c r="W103" s="636">
        <f t="shared" si="19"/>
        <v>0</v>
      </c>
      <c r="X103" s="636">
        <f t="shared" si="19"/>
        <v>0</v>
      </c>
      <c r="Y103" s="694">
        <f t="shared" si="19"/>
        <v>56000</v>
      </c>
      <c r="Z103" s="695">
        <f t="shared" si="19"/>
        <v>90086.400000000009</v>
      </c>
      <c r="AA103" s="694">
        <f t="shared" si="19"/>
        <v>38672</v>
      </c>
      <c r="AB103" s="635">
        <f>SUM(AB95:AB102)</f>
        <v>95718.400000000009</v>
      </c>
      <c r="AC103" s="636">
        <f>SUM(AC95:AC102)</f>
        <v>23040</v>
      </c>
      <c r="AD103" s="636">
        <f>SUM(AD95:AD102)</f>
        <v>10000</v>
      </c>
      <c r="AE103" s="696"/>
      <c r="AF103" s="637"/>
    </row>
    <row r="104" spans="1:32" ht="15" thickBot="1" x14ac:dyDescent="0.4">
      <c r="A104" s="388" t="s">
        <v>583</v>
      </c>
      <c r="B104" s="389"/>
      <c r="C104" s="389"/>
      <c r="D104" s="389"/>
      <c r="E104" s="389"/>
      <c r="F104" s="390"/>
      <c r="G104" s="389"/>
      <c r="H104" s="389"/>
      <c r="I104" s="389">
        <f>I97+I96+I95+I99</f>
        <v>17</v>
      </c>
      <c r="J104" s="389">
        <f>I97+I96+I95+I99</f>
        <v>17</v>
      </c>
      <c r="K104" s="389">
        <f>K98+I97+I95+I99</f>
        <v>17</v>
      </c>
      <c r="L104" s="389">
        <f>K98+I97+I95+I99</f>
        <v>17</v>
      </c>
      <c r="M104" s="389">
        <f>SUM(I104:L104)</f>
        <v>68</v>
      </c>
      <c r="N104" s="391"/>
      <c r="O104" s="392"/>
      <c r="P104" s="391"/>
      <c r="Q104" s="391"/>
      <c r="R104" s="391"/>
      <c r="S104" s="393"/>
      <c r="T104" s="394"/>
      <c r="U104" s="395">
        <f>U103/T103</f>
        <v>0.6969014669968997</v>
      </c>
      <c r="V104" s="396">
        <f>V103/T103</f>
        <v>0</v>
      </c>
      <c r="W104" s="396">
        <f>W103/T103</f>
        <v>0</v>
      </c>
      <c r="X104" s="396">
        <f>X103/T103</f>
        <v>0</v>
      </c>
      <c r="Y104" s="398">
        <f>Y103/T103</f>
        <v>0.30309853300310025</v>
      </c>
      <c r="Z104" s="397">
        <f>Z103/T103</f>
        <v>0.4875902800630445</v>
      </c>
      <c r="AA104" s="398">
        <f>AA103/T103</f>
        <v>0.20931118693385523</v>
      </c>
      <c r="AB104" s="638"/>
      <c r="AC104" s="571"/>
      <c r="AD104" s="571"/>
      <c r="AE104" s="571"/>
      <c r="AF104" s="402"/>
    </row>
    <row r="105" spans="1:32" ht="15" thickBot="1" x14ac:dyDescent="0.4">
      <c r="A105" s="289" t="s">
        <v>584</v>
      </c>
      <c r="B105" s="239"/>
      <c r="C105" s="239"/>
      <c r="D105" s="239"/>
      <c r="E105" s="239"/>
      <c r="F105" s="290"/>
      <c r="G105" s="239"/>
      <c r="H105" s="239"/>
      <c r="I105" s="2242">
        <v>0.25</v>
      </c>
      <c r="J105" s="291"/>
      <c r="K105" s="291"/>
      <c r="L105" s="291"/>
      <c r="M105" s="239"/>
      <c r="N105" s="292"/>
      <c r="O105" s="242"/>
      <c r="P105" s="292"/>
      <c r="Q105" s="240">
        <f>U103/4</f>
        <v>32189.600000000002</v>
      </c>
      <c r="R105" s="334"/>
      <c r="S105" s="293">
        <f>Q105/Q110</f>
        <v>0.6969014669968997</v>
      </c>
      <c r="Y105" s="294"/>
      <c r="Z105" s="403">
        <f>I96+I97+K98</f>
        <v>26</v>
      </c>
      <c r="AA105" s="404">
        <f>I95+I99</f>
        <v>3</v>
      </c>
    </row>
    <row r="106" spans="1:32" ht="15" thickBot="1" x14ac:dyDescent="0.4">
      <c r="A106" s="297" t="s">
        <v>38</v>
      </c>
      <c r="B106" s="298"/>
      <c r="C106" s="298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01"/>
      <c r="Q106" s="303">
        <f>V103/4</f>
        <v>0</v>
      </c>
      <c r="R106" s="336"/>
      <c r="S106" s="302">
        <f>Q106/Q110</f>
        <v>0</v>
      </c>
      <c r="T106" s="572">
        <f>Q103/M103</f>
        <v>1678.9517241379313</v>
      </c>
      <c r="U106" s="573" t="s">
        <v>586</v>
      </c>
      <c r="Y106" s="215"/>
      <c r="Z106" s="241">
        <f>Z105/M103</f>
        <v>0.89655172413793105</v>
      </c>
      <c r="AA106" s="293">
        <f>AA105/M103</f>
        <v>0.10344827586206896</v>
      </c>
    </row>
    <row r="107" spans="1:32" ht="15" thickBot="1" x14ac:dyDescent="0.4">
      <c r="A107" s="297" t="s">
        <v>587</v>
      </c>
      <c r="B107" s="298"/>
      <c r="C107" s="298"/>
      <c r="D107" s="298"/>
      <c r="E107" s="298"/>
      <c r="F107" s="299"/>
      <c r="G107" s="298"/>
      <c r="H107" s="298"/>
      <c r="I107" s="300"/>
      <c r="J107" s="300"/>
      <c r="K107" s="300"/>
      <c r="L107" s="300"/>
      <c r="M107" s="298"/>
      <c r="N107" s="301"/>
      <c r="O107" s="302"/>
      <c r="P107" s="301"/>
      <c r="Q107" s="303">
        <f>W103/4</f>
        <v>0</v>
      </c>
      <c r="R107" s="336"/>
      <c r="S107" s="308">
        <f>Q107/Q110</f>
        <v>0</v>
      </c>
      <c r="V107" s="309"/>
      <c r="X107" s="145"/>
      <c r="Z107" s="2305" t="s">
        <v>588</v>
      </c>
      <c r="AA107" s="2305"/>
    </row>
    <row r="108" spans="1:32" x14ac:dyDescent="0.35">
      <c r="A108" s="297" t="s">
        <v>580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01"/>
      <c r="Q108" s="303">
        <f>Y103/4</f>
        <v>14000</v>
      </c>
      <c r="R108" s="336"/>
      <c r="S108" s="308">
        <f>Q108/Q110</f>
        <v>0.30309853300310025</v>
      </c>
      <c r="V108" s="309"/>
    </row>
    <row r="109" spans="1:32" x14ac:dyDescent="0.35">
      <c r="A109" s="297" t="s">
        <v>579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01"/>
      <c r="Q109" s="303">
        <f>X103/4</f>
        <v>0</v>
      </c>
      <c r="R109" s="336"/>
      <c r="S109" s="308">
        <f>Q109/Q110</f>
        <v>0</v>
      </c>
    </row>
    <row r="110" spans="1:32" x14ac:dyDescent="0.35">
      <c r="A110" s="297"/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310">
        <f>SUM(Q105:Q109)</f>
        <v>46189.600000000006</v>
      </c>
      <c r="R110" s="537"/>
      <c r="S110" s="308">
        <f>SUM(S105:S109)</f>
        <v>1</v>
      </c>
    </row>
    <row r="111" spans="1:32" x14ac:dyDescent="0.35">
      <c r="A111" s="234"/>
      <c r="N111" s="5"/>
      <c r="O111" s="6"/>
      <c r="P111" s="5"/>
      <c r="Q111" s="7"/>
      <c r="R111" s="7"/>
      <c r="S111" s="8"/>
      <c r="T111" s="5"/>
    </row>
    <row r="112" spans="1:32" x14ac:dyDescent="0.35">
      <c r="A112" s="234"/>
      <c r="N112" s="5"/>
      <c r="O112" s="6"/>
      <c r="P112" s="5"/>
      <c r="Q112" s="7"/>
      <c r="R112" s="7"/>
      <c r="S112" s="8"/>
      <c r="T112" s="5"/>
    </row>
    <row r="113" spans="1:33" ht="18.5" x14ac:dyDescent="0.45">
      <c r="A113" s="164" t="s">
        <v>605</v>
      </c>
      <c r="O113" s="144"/>
      <c r="P113" s="163"/>
    </row>
    <row r="114" spans="1:33" x14ac:dyDescent="0.35">
      <c r="O114" s="165"/>
      <c r="S114" s="144"/>
    </row>
    <row r="115" spans="1:33" ht="33" customHeight="1" thickBot="1" x14ac:dyDescent="0.4">
      <c r="A115" s="2389" t="s">
        <v>531</v>
      </c>
      <c r="B115" s="2390"/>
      <c r="C115" s="2390"/>
      <c r="D115" s="2390"/>
      <c r="E115" s="2390"/>
      <c r="F115" s="2390"/>
      <c r="G115" s="2390"/>
      <c r="H115" s="2390"/>
      <c r="I115" s="2390"/>
      <c r="J115" s="2390"/>
      <c r="K115" s="2390"/>
      <c r="L115" s="2390"/>
      <c r="M115" s="2390"/>
      <c r="N115" s="2390"/>
      <c r="O115" s="2390"/>
      <c r="P115" s="2390"/>
      <c r="Q115" s="2390"/>
      <c r="R115" s="2390"/>
      <c r="S115" s="2391"/>
      <c r="T115" s="2447" t="s">
        <v>635</v>
      </c>
      <c r="U115" s="2448"/>
      <c r="V115" s="2448"/>
      <c r="W115" s="2448"/>
      <c r="X115" s="2448"/>
      <c r="Y115" s="2448"/>
      <c r="Z115" s="2448"/>
      <c r="AA115" s="2448"/>
      <c r="AB115" s="2448"/>
      <c r="AC115" s="2448"/>
      <c r="AD115" s="2448"/>
      <c r="AE115" s="2448"/>
      <c r="AF115" s="2449"/>
    </row>
    <row r="116" spans="1:33" ht="16" x14ac:dyDescent="0.4">
      <c r="A116" s="2353" t="s">
        <v>533</v>
      </c>
      <c r="B116" s="2344" t="s">
        <v>534</v>
      </c>
      <c r="C116" s="2344" t="s">
        <v>535</v>
      </c>
      <c r="D116" s="2344" t="s">
        <v>536</v>
      </c>
      <c r="E116" s="2344" t="s">
        <v>537</v>
      </c>
      <c r="F116" s="2355" t="s">
        <v>538</v>
      </c>
      <c r="G116" s="2344" t="s">
        <v>539</v>
      </c>
      <c r="H116" s="2344" t="s">
        <v>540</v>
      </c>
      <c r="I116" s="2346" t="s">
        <v>541</v>
      </c>
      <c r="J116" s="2346"/>
      <c r="K116" s="2346"/>
      <c r="L116" s="2346"/>
      <c r="M116" s="351" t="s">
        <v>542</v>
      </c>
      <c r="N116" s="352" t="s">
        <v>543</v>
      </c>
      <c r="O116" s="353" t="s">
        <v>544</v>
      </c>
      <c r="P116" s="352" t="s">
        <v>543</v>
      </c>
      <c r="Q116" s="352" t="s">
        <v>545</v>
      </c>
      <c r="R116" s="559" t="s">
        <v>636</v>
      </c>
      <c r="S116" s="2414" t="s">
        <v>546</v>
      </c>
      <c r="T116" s="560" t="s">
        <v>547</v>
      </c>
      <c r="U116" s="2416" t="s">
        <v>548</v>
      </c>
      <c r="V116" s="2417"/>
      <c r="W116" s="2417"/>
      <c r="X116" s="2417"/>
      <c r="Y116" s="2418"/>
      <c r="Z116" s="2408" t="s">
        <v>549</v>
      </c>
      <c r="AA116" s="2410"/>
      <c r="AB116" s="2409"/>
      <c r="AC116" s="2409"/>
      <c r="AD116" s="2409"/>
      <c r="AE116" s="2409"/>
      <c r="AF116" s="2410"/>
    </row>
    <row r="117" spans="1:33" ht="19" thickBot="1" x14ac:dyDescent="0.5">
      <c r="A117" s="2354"/>
      <c r="B117" s="2345"/>
      <c r="C117" s="2345"/>
      <c r="D117" s="2345"/>
      <c r="E117" s="2345"/>
      <c r="F117" s="2356"/>
      <c r="G117" s="2345"/>
      <c r="H117" s="2345"/>
      <c r="I117" s="356" t="s">
        <v>551</v>
      </c>
      <c r="J117" s="356" t="s">
        <v>552</v>
      </c>
      <c r="K117" s="356" t="s">
        <v>553</v>
      </c>
      <c r="L117" s="356" t="s">
        <v>554</v>
      </c>
      <c r="M117" s="357" t="s">
        <v>555</v>
      </c>
      <c r="N117" s="358" t="s">
        <v>556</v>
      </c>
      <c r="O117" s="359" t="s">
        <v>557</v>
      </c>
      <c r="P117" s="358" t="s">
        <v>558</v>
      </c>
      <c r="Q117" s="358" t="s">
        <v>558</v>
      </c>
      <c r="R117" s="561"/>
      <c r="S117" s="2415"/>
      <c r="T117" s="562" t="s">
        <v>559</v>
      </c>
      <c r="U117" s="2419"/>
      <c r="V117" s="2420"/>
      <c r="W117" s="2420"/>
      <c r="X117" s="2420"/>
      <c r="Y117" s="2421"/>
      <c r="Z117" s="2411"/>
      <c r="AA117" s="2413"/>
      <c r="AB117" s="2412"/>
      <c r="AC117" s="2412"/>
      <c r="AD117" s="2412"/>
      <c r="AE117" s="2412"/>
      <c r="AF117" s="2413"/>
      <c r="AG117" s="184"/>
    </row>
    <row r="118" spans="1:33" s="184" customFormat="1" ht="18.5" x14ac:dyDescent="0.45">
      <c r="A118" s="2341" t="s">
        <v>730</v>
      </c>
      <c r="B118" s="2342"/>
      <c r="C118" s="2342"/>
      <c r="D118" s="2342"/>
      <c r="E118" s="2342"/>
      <c r="F118" s="2342"/>
      <c r="G118" s="2342"/>
      <c r="H118" s="2342"/>
      <c r="I118" s="2342"/>
      <c r="J118" s="2342"/>
      <c r="K118" s="2342"/>
      <c r="L118" s="2342"/>
      <c r="M118" s="2342"/>
      <c r="N118" s="2342"/>
      <c r="O118" s="2342"/>
      <c r="P118" s="2342"/>
      <c r="Q118" s="2342"/>
      <c r="R118" s="2342"/>
      <c r="S118" s="2342"/>
      <c r="T118" s="606"/>
      <c r="U118" s="643" t="s">
        <v>561</v>
      </c>
      <c r="V118" s="608" t="s">
        <v>38</v>
      </c>
      <c r="W118" s="608" t="s">
        <v>562</v>
      </c>
      <c r="X118" s="608" t="s">
        <v>563</v>
      </c>
      <c r="Y118" s="608" t="s">
        <v>564</v>
      </c>
      <c r="Z118" s="610" t="s">
        <v>565</v>
      </c>
      <c r="AA118" s="609" t="s">
        <v>566</v>
      </c>
      <c r="AB118" s="610" t="s">
        <v>112</v>
      </c>
      <c r="AC118" s="608" t="s">
        <v>113</v>
      </c>
      <c r="AD118" s="608" t="s">
        <v>46</v>
      </c>
      <c r="AE118" s="608" t="s">
        <v>31</v>
      </c>
      <c r="AF118" s="609" t="s">
        <v>99</v>
      </c>
    </row>
    <row r="119" spans="1:33" x14ac:dyDescent="0.35">
      <c r="A119" s="200"/>
      <c r="B119" s="509"/>
      <c r="C119" s="509"/>
      <c r="D119" s="509"/>
      <c r="E119" s="509"/>
      <c r="F119" s="510"/>
      <c r="G119" s="509"/>
      <c r="H119" s="509"/>
      <c r="I119" s="512"/>
      <c r="J119" s="512"/>
      <c r="K119" s="512"/>
      <c r="L119" s="512"/>
      <c r="M119" s="509"/>
      <c r="N119" s="515"/>
      <c r="O119" s="516"/>
      <c r="P119" s="515"/>
      <c r="Q119" s="515"/>
      <c r="R119" s="517"/>
      <c r="S119" s="579"/>
      <c r="T119" s="195"/>
      <c r="U119" s="7"/>
      <c r="Z119" s="326"/>
      <c r="AA119" s="198"/>
      <c r="AB119" s="326"/>
      <c r="AF119" s="198"/>
    </row>
    <row r="120" spans="1:33" x14ac:dyDescent="0.35">
      <c r="A120" s="203" t="s">
        <v>727</v>
      </c>
      <c r="B120" s="203" t="s">
        <v>114</v>
      </c>
      <c r="C120" s="203" t="s">
        <v>568</v>
      </c>
      <c r="D120" s="203" t="s">
        <v>115</v>
      </c>
      <c r="E120" s="203" t="s">
        <v>569</v>
      </c>
      <c r="F120" s="204" t="s">
        <v>639</v>
      </c>
      <c r="G120" s="203">
        <v>2</v>
      </c>
      <c r="H120" s="203" t="s">
        <v>51</v>
      </c>
      <c r="I120" s="2282">
        <v>2</v>
      </c>
      <c r="J120" s="2283"/>
      <c r="K120" s="2283"/>
      <c r="L120" s="2284"/>
      <c r="M120" s="209">
        <v>1</v>
      </c>
      <c r="N120" s="210">
        <v>4480</v>
      </c>
      <c r="O120" s="211">
        <v>0.2</v>
      </c>
      <c r="P120" s="212">
        <f>N120*(1-O120)</f>
        <v>3584</v>
      </c>
      <c r="Q120" s="212">
        <f t="shared" ref="Q120:Q125" si="20">P120*M120*G120</f>
        <v>7168</v>
      </c>
      <c r="R120" s="252" t="e">
        <f>(Q120+#REF!+Q121+#REF!)/E96*1000</f>
        <v>#REF!</v>
      </c>
      <c r="S120" s="213">
        <f>Q120/$Q$132</f>
        <v>0.14927362388377982</v>
      </c>
      <c r="T120" s="214">
        <f t="shared" ref="T120:T125" si="21">Q120</f>
        <v>7168</v>
      </c>
      <c r="U120" s="7">
        <f t="shared" ref="U120:U123" si="22">T120</f>
        <v>7168</v>
      </c>
      <c r="V120" s="215"/>
      <c r="W120" s="215"/>
      <c r="X120" s="215"/>
      <c r="Y120" s="215"/>
      <c r="Z120" s="328"/>
      <c r="AA120" s="217">
        <f>T120</f>
        <v>7168</v>
      </c>
      <c r="AB120" s="328">
        <f>T120</f>
        <v>7168</v>
      </c>
      <c r="AF120" s="198"/>
    </row>
    <row r="121" spans="1:33" x14ac:dyDescent="0.35">
      <c r="A121" s="203" t="s">
        <v>727</v>
      </c>
      <c r="B121" s="203" t="s">
        <v>114</v>
      </c>
      <c r="C121" s="203" t="s">
        <v>568</v>
      </c>
      <c r="D121" s="203" t="s">
        <v>116</v>
      </c>
      <c r="E121" s="203" t="s">
        <v>571</v>
      </c>
      <c r="F121" s="204" t="s">
        <v>570</v>
      </c>
      <c r="G121" s="203">
        <v>10</v>
      </c>
      <c r="H121" s="203" t="s">
        <v>51</v>
      </c>
      <c r="I121" s="2291">
        <v>10</v>
      </c>
      <c r="J121" s="2292"/>
      <c r="K121" s="225"/>
      <c r="L121" s="226"/>
      <c r="M121" s="209">
        <v>1</v>
      </c>
      <c r="N121" s="212">
        <v>1068</v>
      </c>
      <c r="O121" s="219">
        <v>0.2</v>
      </c>
      <c r="P121" s="212">
        <f t="shared" ref="P121:P125" si="23">N121*(1-O121)</f>
        <v>854.40000000000009</v>
      </c>
      <c r="Q121" s="212">
        <f t="shared" si="20"/>
        <v>8544</v>
      </c>
      <c r="R121" s="252" t="e">
        <f>(Q121+#REF!)/E97*1000</f>
        <v>#REF!</v>
      </c>
      <c r="S121" s="224">
        <f>Q121/$Q$132</f>
        <v>0.17792882846861258</v>
      </c>
      <c r="T121" s="214">
        <f t="shared" si="21"/>
        <v>8544</v>
      </c>
      <c r="U121" s="7">
        <f t="shared" si="22"/>
        <v>8544</v>
      </c>
      <c r="W121" s="215"/>
      <c r="Z121" s="329">
        <f>T121</f>
        <v>8544</v>
      </c>
      <c r="AA121" s="217"/>
      <c r="AB121" s="328">
        <f>T121</f>
        <v>8544</v>
      </c>
      <c r="AF121" s="198"/>
    </row>
    <row r="122" spans="1:33" x14ac:dyDescent="0.35">
      <c r="A122" s="203" t="s">
        <v>727</v>
      </c>
      <c r="B122" s="203" t="s">
        <v>114</v>
      </c>
      <c r="C122" s="203" t="s">
        <v>568</v>
      </c>
      <c r="D122" s="203" t="s">
        <v>53</v>
      </c>
      <c r="E122" s="203" t="s">
        <v>571</v>
      </c>
      <c r="F122" s="204" t="s">
        <v>70</v>
      </c>
      <c r="G122" s="203">
        <v>1</v>
      </c>
      <c r="H122" s="203" t="s">
        <v>51</v>
      </c>
      <c r="I122" s="2306">
        <v>1</v>
      </c>
      <c r="J122" s="2307"/>
      <c r="K122" s="2307"/>
      <c r="L122" s="2308"/>
      <c r="M122" s="209">
        <v>1</v>
      </c>
      <c r="N122" s="212">
        <v>4068</v>
      </c>
      <c r="O122" s="219">
        <v>0.2</v>
      </c>
      <c r="P122" s="212">
        <f t="shared" si="23"/>
        <v>3254.4</v>
      </c>
      <c r="Q122" s="212">
        <f t="shared" si="20"/>
        <v>3254.4</v>
      </c>
      <c r="R122" s="252" t="e">
        <f>(Q122+#REF!+#REF!)/E97*1000</f>
        <v>#REF!</v>
      </c>
      <c r="S122" s="224">
        <f t="shared" ref="S122:S124" si="24">Q122/$Q$132</f>
        <v>6.7772890843662545E-2</v>
      </c>
      <c r="T122" s="214">
        <f t="shared" si="21"/>
        <v>3254.4</v>
      </c>
      <c r="U122" s="7">
        <f t="shared" si="22"/>
        <v>3254.4</v>
      </c>
      <c r="Z122" s="328">
        <f>T122</f>
        <v>3254.4</v>
      </c>
      <c r="AA122" s="217"/>
      <c r="AB122" s="328">
        <f>T122</f>
        <v>3254.4</v>
      </c>
      <c r="AF122" s="198"/>
    </row>
    <row r="123" spans="1:33" x14ac:dyDescent="0.35">
      <c r="A123" s="203" t="s">
        <v>727</v>
      </c>
      <c r="B123" s="203" t="s">
        <v>117</v>
      </c>
      <c r="C123" s="203" t="s">
        <v>568</v>
      </c>
      <c r="D123" s="203" t="s">
        <v>116</v>
      </c>
      <c r="E123" s="203" t="s">
        <v>571</v>
      </c>
      <c r="F123" s="204" t="s">
        <v>570</v>
      </c>
      <c r="G123" s="203">
        <v>10</v>
      </c>
      <c r="H123" s="203" t="s">
        <v>51</v>
      </c>
      <c r="I123" s="521"/>
      <c r="J123" s="1"/>
      <c r="K123" s="2292">
        <v>10</v>
      </c>
      <c r="L123" s="2293"/>
      <c r="M123" s="209">
        <v>1</v>
      </c>
      <c r="N123" s="212">
        <v>600</v>
      </c>
      <c r="O123" s="219">
        <v>0.2</v>
      </c>
      <c r="P123" s="212">
        <f t="shared" si="23"/>
        <v>480</v>
      </c>
      <c r="Q123" s="212">
        <f t="shared" si="20"/>
        <v>4800</v>
      </c>
      <c r="R123" s="252" t="e">
        <f>(Q123+#REF!)/E99*1000</f>
        <v>#REF!</v>
      </c>
      <c r="S123" s="224">
        <f t="shared" si="24"/>
        <v>9.9960015993602561E-2</v>
      </c>
      <c r="T123" s="214">
        <f t="shared" si="21"/>
        <v>4800</v>
      </c>
      <c r="U123" s="7">
        <f t="shared" si="22"/>
        <v>4800</v>
      </c>
      <c r="W123" s="215"/>
      <c r="Z123" s="329">
        <f>T123</f>
        <v>4800</v>
      </c>
      <c r="AA123" s="217"/>
      <c r="AB123" s="326"/>
      <c r="AC123" s="215">
        <f>T123</f>
        <v>4800</v>
      </c>
      <c r="AF123" s="198"/>
    </row>
    <row r="124" spans="1:33" x14ac:dyDescent="0.35">
      <c r="A124" s="203" t="s">
        <v>727</v>
      </c>
      <c r="B124" s="203" t="s">
        <v>68</v>
      </c>
      <c r="C124" s="203" t="s">
        <v>576</v>
      </c>
      <c r="D124" s="203" t="s">
        <v>119</v>
      </c>
      <c r="E124" s="203" t="s">
        <v>571</v>
      </c>
      <c r="F124" s="204" t="s">
        <v>70</v>
      </c>
      <c r="G124" s="203">
        <v>3</v>
      </c>
      <c r="H124" s="203" t="s">
        <v>120</v>
      </c>
      <c r="I124" s="2306">
        <v>3</v>
      </c>
      <c r="J124" s="2459"/>
      <c r="K124" s="2307">
        <v>3</v>
      </c>
      <c r="L124" s="2308"/>
      <c r="M124" s="209">
        <v>2</v>
      </c>
      <c r="N124" s="520">
        <v>1600</v>
      </c>
      <c r="O124" s="211">
        <v>0.7</v>
      </c>
      <c r="P124" s="523">
        <f t="shared" si="23"/>
        <v>480.00000000000006</v>
      </c>
      <c r="Q124" s="520">
        <f t="shared" si="20"/>
        <v>2880.0000000000005</v>
      </c>
      <c r="R124" s="9"/>
      <c r="S124" s="224">
        <f t="shared" si="24"/>
        <v>5.9976009596161547E-2</v>
      </c>
      <c r="T124" s="525">
        <f t="shared" si="21"/>
        <v>2880.0000000000005</v>
      </c>
      <c r="U124" s="15"/>
      <c r="W124" s="215">
        <f>T124</f>
        <v>2880.0000000000005</v>
      </c>
      <c r="Z124" s="328">
        <f>T124</f>
        <v>2880.0000000000005</v>
      </c>
      <c r="AA124" s="217"/>
      <c r="AB124" s="326"/>
      <c r="AE124" s="215">
        <f>T124</f>
        <v>2880.0000000000005</v>
      </c>
      <c r="AF124" s="198"/>
    </row>
    <row r="125" spans="1:33" x14ac:dyDescent="0.35">
      <c r="A125" s="203" t="s">
        <v>727</v>
      </c>
      <c r="B125" s="203" t="s">
        <v>121</v>
      </c>
      <c r="C125" s="203"/>
      <c r="D125" s="203" t="s">
        <v>59</v>
      </c>
      <c r="E125" s="203" t="s">
        <v>701</v>
      </c>
      <c r="F125" s="204"/>
      <c r="G125" s="203">
        <v>3</v>
      </c>
      <c r="H125" s="203" t="s">
        <v>85</v>
      </c>
      <c r="I125" s="690">
        <v>3</v>
      </c>
      <c r="J125" s="1"/>
      <c r="K125" s="229">
        <v>3</v>
      </c>
      <c r="L125" s="209"/>
      <c r="M125" s="209">
        <v>2</v>
      </c>
      <c r="N125" s="520">
        <f>256*8</f>
        <v>2048</v>
      </c>
      <c r="O125" s="211">
        <v>0.4</v>
      </c>
      <c r="P125" s="523">
        <f t="shared" si="23"/>
        <v>1228.8</v>
      </c>
      <c r="Q125" s="520">
        <f t="shared" si="20"/>
        <v>7372.7999999999993</v>
      </c>
      <c r="R125" s="9"/>
      <c r="S125" s="679">
        <f>Q125/$Q$132</f>
        <v>0.15353858456617353</v>
      </c>
      <c r="T125" s="525">
        <f t="shared" si="21"/>
        <v>7372.7999999999993</v>
      </c>
      <c r="U125" s="15"/>
      <c r="W125" s="215">
        <f>T125</f>
        <v>7372.7999999999993</v>
      </c>
      <c r="Z125" s="328"/>
      <c r="AA125" s="217"/>
      <c r="AB125" s="326"/>
      <c r="AF125" s="217">
        <f>T125</f>
        <v>7372.7999999999993</v>
      </c>
    </row>
    <row r="126" spans="1:33" x14ac:dyDescent="0.35">
      <c r="A126" s="203"/>
      <c r="B126" s="203"/>
      <c r="C126" s="203"/>
      <c r="D126" s="203"/>
      <c r="E126" s="203"/>
      <c r="F126" s="204"/>
      <c r="G126" s="203"/>
      <c r="H126" s="203"/>
      <c r="I126" s="521"/>
      <c r="J126" s="1"/>
      <c r="K126" s="1"/>
      <c r="L126" s="209"/>
      <c r="M126" s="209"/>
      <c r="N126" s="520"/>
      <c r="O126" s="211"/>
      <c r="P126" s="523"/>
      <c r="Q126" s="520"/>
      <c r="R126" s="9"/>
      <c r="S126" s="553"/>
      <c r="T126" s="525"/>
      <c r="U126" s="15"/>
      <c r="Z126" s="328"/>
      <c r="AA126" s="217"/>
      <c r="AB126" s="326"/>
      <c r="AF126" s="198"/>
    </row>
    <row r="127" spans="1:33" x14ac:dyDescent="0.35">
      <c r="A127" s="203"/>
      <c r="B127" s="203"/>
      <c r="C127" s="203"/>
      <c r="D127" s="203"/>
      <c r="E127" s="203"/>
      <c r="F127" s="204"/>
      <c r="G127" s="203"/>
      <c r="H127" s="203"/>
      <c r="I127" s="521"/>
      <c r="J127" s="1"/>
      <c r="K127" s="1"/>
      <c r="L127" s="209"/>
      <c r="M127" s="209"/>
      <c r="N127" s="520"/>
      <c r="O127" s="211"/>
      <c r="P127" s="523"/>
      <c r="Q127" s="520"/>
      <c r="R127" s="9"/>
      <c r="S127" s="553"/>
      <c r="T127" s="525"/>
      <c r="U127" s="15"/>
      <c r="Z127" s="328"/>
      <c r="AA127" s="217"/>
      <c r="AB127" s="326"/>
      <c r="AF127" s="198"/>
    </row>
    <row r="128" spans="1:33" x14ac:dyDescent="0.35">
      <c r="A128" s="203"/>
      <c r="B128" s="203"/>
      <c r="C128" s="203"/>
      <c r="D128" s="203"/>
      <c r="E128" s="203"/>
      <c r="F128" s="204"/>
      <c r="G128" s="203"/>
      <c r="H128" s="203"/>
      <c r="I128" s="521"/>
      <c r="J128" s="1"/>
      <c r="K128" s="1"/>
      <c r="L128" s="209"/>
      <c r="M128" s="209"/>
      <c r="N128" s="520"/>
      <c r="O128" s="211"/>
      <c r="P128" s="523"/>
      <c r="Q128" s="520"/>
      <c r="R128" s="9"/>
      <c r="S128" s="553"/>
      <c r="T128" s="525"/>
      <c r="U128" s="15"/>
      <c r="Z128" s="328"/>
      <c r="AA128" s="217"/>
      <c r="AB128" s="326"/>
      <c r="AF128" s="198"/>
    </row>
    <row r="129" spans="1:32" x14ac:dyDescent="0.35">
      <c r="A129" s="236" t="s">
        <v>727</v>
      </c>
      <c r="B129" s="236" t="s">
        <v>579</v>
      </c>
      <c r="C129" s="236"/>
      <c r="D129" s="236"/>
      <c r="E129" s="236"/>
      <c r="F129" s="237"/>
      <c r="G129" s="236"/>
      <c r="H129" s="236"/>
      <c r="I129" s="2303"/>
      <c r="J129" s="2304"/>
      <c r="K129" s="2304"/>
      <c r="L129" s="2452"/>
      <c r="M129" s="677"/>
      <c r="N129" s="240"/>
      <c r="O129" s="241"/>
      <c r="P129" s="232"/>
      <c r="Q129" s="212"/>
      <c r="R129" s="334"/>
      <c r="S129" s="242"/>
      <c r="T129" s="214">
        <f t="shared" ref="T129" si="25">Q129*2</f>
        <v>0</v>
      </c>
      <c r="U129" s="7"/>
      <c r="X129" s="215">
        <f>T129</f>
        <v>0</v>
      </c>
      <c r="Z129" s="326"/>
      <c r="AA129" s="217"/>
      <c r="AB129" s="326"/>
      <c r="AF129" s="198"/>
    </row>
    <row r="130" spans="1:32" x14ac:dyDescent="0.35">
      <c r="A130" s="154" t="s">
        <v>727</v>
      </c>
      <c r="B130" s="154" t="s">
        <v>580</v>
      </c>
      <c r="C130" s="154"/>
      <c r="D130" s="154" t="s">
        <v>581</v>
      </c>
      <c r="E130" s="154"/>
      <c r="F130" s="526"/>
      <c r="G130" s="154"/>
      <c r="H130" s="154"/>
      <c r="I130" s="300"/>
      <c r="J130" s="300"/>
      <c r="K130" s="300"/>
      <c r="L130" s="300"/>
      <c r="M130" s="154"/>
      <c r="N130" s="303"/>
      <c r="O130" s="155"/>
      <c r="P130" s="336"/>
      <c r="Q130" s="303">
        <v>14000</v>
      </c>
      <c r="R130" s="527"/>
      <c r="S130" s="337">
        <f>Q130/Q132</f>
        <v>0.29155004664800749</v>
      </c>
      <c r="T130" s="214">
        <f>Q130</f>
        <v>14000</v>
      </c>
      <c r="U130" s="7"/>
      <c r="Y130" s="215">
        <f>T130</f>
        <v>14000</v>
      </c>
      <c r="Z130" s="326"/>
      <c r="AA130" s="198"/>
      <c r="AB130" s="326"/>
      <c r="AF130" s="198"/>
    </row>
    <row r="131" spans="1:32" ht="15" thickBot="1" x14ac:dyDescent="0.4">
      <c r="I131" s="161">
        <f>I132/M132</f>
        <v>0.54285714285714282</v>
      </c>
      <c r="J131" s="161"/>
      <c r="K131" s="161">
        <f>K132/M132</f>
        <v>0.45714285714285713</v>
      </c>
      <c r="T131" s="692"/>
      <c r="U131" s="697"/>
      <c r="V131" s="291"/>
      <c r="W131" s="291"/>
      <c r="X131" s="291"/>
      <c r="Y131" s="291"/>
      <c r="Z131" s="613"/>
      <c r="AA131" s="614"/>
      <c r="AB131" s="613"/>
      <c r="AC131" s="291"/>
      <c r="AD131" s="291"/>
      <c r="AE131" s="291"/>
      <c r="AF131" s="614"/>
    </row>
    <row r="132" spans="1:32" x14ac:dyDescent="0.35">
      <c r="A132" s="372" t="s">
        <v>582</v>
      </c>
      <c r="B132" s="373"/>
      <c r="C132" s="373"/>
      <c r="D132" s="373"/>
      <c r="E132" s="373"/>
      <c r="F132" s="374"/>
      <c r="G132" s="373"/>
      <c r="H132" s="373"/>
      <c r="I132" s="373">
        <f>I122+I121+I120+I124+I125</f>
        <v>19</v>
      </c>
      <c r="J132" s="373"/>
      <c r="K132" s="373">
        <f>K123+K124+K125</f>
        <v>16</v>
      </c>
      <c r="L132" s="373"/>
      <c r="M132" s="373">
        <f>SUM(I132:L132)</f>
        <v>35</v>
      </c>
      <c r="N132" s="375"/>
      <c r="O132" s="376"/>
      <c r="P132" s="375"/>
      <c r="Q132" s="377">
        <f>SUM(Q120:Q131)</f>
        <v>48019.199999999997</v>
      </c>
      <c r="R132" s="377"/>
      <c r="S132" s="378">
        <f>SUM(S120:S130)</f>
        <v>1</v>
      </c>
      <c r="T132" s="693">
        <f>SUM(T120:T131)</f>
        <v>48019.199999999997</v>
      </c>
      <c r="U132" s="636">
        <f t="shared" ref="U132:AA132" si="26">SUM(U120:U130)</f>
        <v>23766.400000000001</v>
      </c>
      <c r="V132" s="636">
        <f t="shared" si="26"/>
        <v>0</v>
      </c>
      <c r="W132" s="636">
        <f t="shared" si="26"/>
        <v>10252.799999999999</v>
      </c>
      <c r="X132" s="636">
        <f t="shared" si="26"/>
        <v>0</v>
      </c>
      <c r="Y132" s="636">
        <f t="shared" si="26"/>
        <v>14000</v>
      </c>
      <c r="Z132" s="695">
        <f t="shared" si="26"/>
        <v>19478.400000000001</v>
      </c>
      <c r="AA132" s="694">
        <f t="shared" si="26"/>
        <v>7168</v>
      </c>
      <c r="AB132" s="636">
        <f>SUM(AB120:AB131)</f>
        <v>18966.400000000001</v>
      </c>
      <c r="AC132" s="636">
        <f>SUM(AC120:AC131)</f>
        <v>4800</v>
      </c>
      <c r="AD132" s="636">
        <f t="shared" ref="AD132:AE132" si="27">SUM(AD120:AD131)</f>
        <v>0</v>
      </c>
      <c r="AE132" s="636">
        <f t="shared" si="27"/>
        <v>2880.0000000000005</v>
      </c>
      <c r="AF132" s="694">
        <f>SUM(AF120:AF130)</f>
        <v>7372.7999999999993</v>
      </c>
    </row>
    <row r="133" spans="1:32" ht="15" thickBot="1" x14ac:dyDescent="0.4">
      <c r="A133" s="388" t="s">
        <v>583</v>
      </c>
      <c r="B133" s="389"/>
      <c r="C133" s="389"/>
      <c r="D133" s="389"/>
      <c r="E133" s="389"/>
      <c r="F133" s="390"/>
      <c r="G133" s="389"/>
      <c r="H133" s="389"/>
      <c r="I133" s="389">
        <f>I122+I121+I120+I124+I125</f>
        <v>19</v>
      </c>
      <c r="J133" s="389">
        <f>I122+I121+I120+I124</f>
        <v>16</v>
      </c>
      <c r="K133" s="389">
        <f>K123+I122+I120+K124+K125</f>
        <v>19</v>
      </c>
      <c r="L133" s="389">
        <f>K123+I122+I120+K124</f>
        <v>16</v>
      </c>
      <c r="M133" s="389">
        <f>SUM(I133:L133)</f>
        <v>70</v>
      </c>
      <c r="N133" s="391"/>
      <c r="O133" s="392"/>
      <c r="P133" s="391"/>
      <c r="Q133" s="391"/>
      <c r="R133" s="391"/>
      <c r="S133" s="393"/>
      <c r="T133" s="394"/>
      <c r="U133" s="396">
        <f>U132/T132</f>
        <v>0.49493535918965753</v>
      </c>
      <c r="V133" s="396">
        <f>V132/T132</f>
        <v>0</v>
      </c>
      <c r="W133" s="396">
        <f>W132/T132</f>
        <v>0.21351459416233506</v>
      </c>
      <c r="X133" s="396">
        <f>X132/T132</f>
        <v>0</v>
      </c>
      <c r="Y133" s="396">
        <f>Y132/T132</f>
        <v>0.29155004664800749</v>
      </c>
      <c r="Z133" s="397">
        <f>Z132/T132</f>
        <v>0.40563774490203924</v>
      </c>
      <c r="AA133" s="398">
        <f>AA132/T132</f>
        <v>0.14927362388377982</v>
      </c>
      <c r="AB133" s="570"/>
      <c r="AC133" s="571"/>
      <c r="AD133" s="571"/>
      <c r="AE133" s="571"/>
      <c r="AF133" s="402"/>
    </row>
    <row r="134" spans="1:32" ht="15" thickBot="1" x14ac:dyDescent="0.4">
      <c r="A134" s="289" t="s">
        <v>584</v>
      </c>
      <c r="B134" s="239"/>
      <c r="C134" s="239"/>
      <c r="D134" s="239"/>
      <c r="E134" s="239"/>
      <c r="F134" s="290"/>
      <c r="G134" s="239"/>
      <c r="H134" s="239"/>
      <c r="I134" s="2237">
        <f>I133/M133</f>
        <v>0.27142857142857141</v>
      </c>
      <c r="J134" s="2237">
        <f>J133/M133</f>
        <v>0.22857142857142856</v>
      </c>
      <c r="K134" s="291"/>
      <c r="L134" s="291"/>
      <c r="M134" s="239"/>
      <c r="N134" s="292"/>
      <c r="O134" s="242"/>
      <c r="P134" s="292"/>
      <c r="Q134" s="240">
        <f>U132</f>
        <v>23766.400000000001</v>
      </c>
      <c r="R134" s="334"/>
      <c r="S134" s="293">
        <f>Q134/Q139</f>
        <v>0.49493535918965753</v>
      </c>
      <c r="Y134" s="294">
        <f>SUM(U120:Y131)</f>
        <v>48019.199999999997</v>
      </c>
      <c r="Z134" s="403">
        <f>I121+I122+K123+I124+K124</f>
        <v>27</v>
      </c>
      <c r="AA134" s="404">
        <f>I120</f>
        <v>2</v>
      </c>
    </row>
    <row r="135" spans="1:32" ht="15" thickBot="1" x14ac:dyDescent="0.4">
      <c r="A135" s="297" t="s">
        <v>38</v>
      </c>
      <c r="B135" s="298"/>
      <c r="C135" s="298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01"/>
      <c r="Q135" s="303">
        <f>V132</f>
        <v>0</v>
      </c>
      <c r="R135" s="336"/>
      <c r="S135" s="302">
        <f>Q135/Q139</f>
        <v>0</v>
      </c>
      <c r="T135" s="572">
        <f>Q132/M132</f>
        <v>1371.9771428571428</v>
      </c>
      <c r="U135" s="573" t="s">
        <v>586</v>
      </c>
      <c r="Z135" s="241">
        <f>Z134/M132</f>
        <v>0.77142857142857146</v>
      </c>
      <c r="AA135" s="293">
        <f>AA134/M132</f>
        <v>5.7142857142857141E-2</v>
      </c>
    </row>
    <row r="136" spans="1:32" ht="15" thickBot="1" x14ac:dyDescent="0.4">
      <c r="A136" s="297" t="s">
        <v>587</v>
      </c>
      <c r="B136" s="298"/>
      <c r="C136" s="298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01"/>
      <c r="Q136" s="303">
        <f>W132</f>
        <v>10252.799999999999</v>
      </c>
      <c r="R136" s="336"/>
      <c r="S136" s="308">
        <f>Q136/Q139</f>
        <v>0.21351459416233506</v>
      </c>
      <c r="V136" s="309"/>
      <c r="X136" s="145"/>
      <c r="Z136" s="2305" t="s">
        <v>588</v>
      </c>
      <c r="AA136" s="2305"/>
    </row>
    <row r="137" spans="1:32" x14ac:dyDescent="0.35">
      <c r="A137" s="297" t="s">
        <v>580</v>
      </c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01"/>
      <c r="Q137" s="303">
        <f>Y132</f>
        <v>14000</v>
      </c>
      <c r="R137" s="336"/>
      <c r="S137" s="308">
        <f>Q137/Q139</f>
        <v>0.29155004664800749</v>
      </c>
      <c r="V137" s="309"/>
    </row>
    <row r="138" spans="1:32" x14ac:dyDescent="0.35">
      <c r="A138" s="297" t="s">
        <v>579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01"/>
      <c r="Q138" s="303">
        <f>X132</f>
        <v>0</v>
      </c>
      <c r="R138" s="336"/>
      <c r="S138" s="308">
        <f>Q138/Q139</f>
        <v>0</v>
      </c>
    </row>
    <row r="139" spans="1:32" x14ac:dyDescent="0.35">
      <c r="A139" s="297"/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2"/>
      <c r="P139" s="301"/>
      <c r="Q139" s="310">
        <f>SUM(Q134:Q138)</f>
        <v>48019.199999999997</v>
      </c>
      <c r="R139" s="537"/>
      <c r="S139" s="308">
        <f>SUM(S134:S138)</f>
        <v>1</v>
      </c>
    </row>
    <row r="143" spans="1:32" x14ac:dyDescent="0.35">
      <c r="E143" s="1" t="s">
        <v>613</v>
      </c>
      <c r="F143" s="2" t="s">
        <v>731</v>
      </c>
    </row>
    <row r="144" spans="1:32" x14ac:dyDescent="0.35">
      <c r="E144" s="1" t="s">
        <v>524</v>
      </c>
      <c r="F144" s="2" t="s">
        <v>86</v>
      </c>
    </row>
    <row r="145" spans="1:33" x14ac:dyDescent="0.35">
      <c r="E145" s="1" t="s">
        <v>526</v>
      </c>
      <c r="F145" s="2" t="s">
        <v>732</v>
      </c>
    </row>
    <row r="146" spans="1:33" x14ac:dyDescent="0.35">
      <c r="E146" s="1" t="s">
        <v>528</v>
      </c>
      <c r="F146" s="2" t="s">
        <v>733</v>
      </c>
    </row>
    <row r="147" spans="1:33" ht="18.5" x14ac:dyDescent="0.45">
      <c r="A147" s="164" t="s">
        <v>605</v>
      </c>
    </row>
    <row r="148" spans="1:33" x14ac:dyDescent="0.35">
      <c r="S148" s="144"/>
    </row>
    <row r="149" spans="1:33" ht="33" customHeight="1" thickBot="1" x14ac:dyDescent="0.4">
      <c r="A149" s="2389" t="s">
        <v>531</v>
      </c>
      <c r="B149" s="2390"/>
      <c r="C149" s="2390"/>
      <c r="D149" s="2390"/>
      <c r="E149" s="2390"/>
      <c r="F149" s="2390"/>
      <c r="G149" s="2390"/>
      <c r="H149" s="2390"/>
      <c r="I149" s="2390"/>
      <c r="J149" s="2390"/>
      <c r="K149" s="2390"/>
      <c r="L149" s="2390"/>
      <c r="M149" s="2390"/>
      <c r="N149" s="2390"/>
      <c r="O149" s="2390"/>
      <c r="P149" s="2390"/>
      <c r="Q149" s="2390"/>
      <c r="R149" s="2390"/>
      <c r="S149" s="2391"/>
      <c r="T149" s="2447" t="s">
        <v>635</v>
      </c>
      <c r="U149" s="2448"/>
      <c r="V149" s="2448"/>
      <c r="W149" s="2448"/>
      <c r="X149" s="2448"/>
      <c r="Y149" s="2448"/>
      <c r="Z149" s="2448"/>
      <c r="AA149" s="2448"/>
      <c r="AB149" s="2448"/>
      <c r="AC149" s="2448"/>
      <c r="AD149" s="2448"/>
      <c r="AE149" s="2448"/>
      <c r="AF149" s="2449"/>
    </row>
    <row r="150" spans="1:33" ht="16" x14ac:dyDescent="0.4">
      <c r="A150" s="2363" t="s">
        <v>533</v>
      </c>
      <c r="B150" s="2365" t="s">
        <v>534</v>
      </c>
      <c r="C150" s="2365" t="s">
        <v>535</v>
      </c>
      <c r="D150" s="2365" t="s">
        <v>606</v>
      </c>
      <c r="E150" s="2365" t="s">
        <v>607</v>
      </c>
      <c r="F150" s="2379" t="s">
        <v>538</v>
      </c>
      <c r="G150" s="2365" t="s">
        <v>608</v>
      </c>
      <c r="H150" s="2365" t="s">
        <v>540</v>
      </c>
      <c r="I150" s="2381" t="s">
        <v>541</v>
      </c>
      <c r="J150" s="2382"/>
      <c r="K150" s="2382"/>
      <c r="L150" s="2383"/>
      <c r="M150" s="420" t="s">
        <v>542</v>
      </c>
      <c r="N150" s="421" t="s">
        <v>609</v>
      </c>
      <c r="O150" s="422" t="s">
        <v>544</v>
      </c>
      <c r="P150" s="421" t="s">
        <v>609</v>
      </c>
      <c r="Q150" s="421" t="s">
        <v>610</v>
      </c>
      <c r="R150" s="581" t="s">
        <v>636</v>
      </c>
      <c r="S150" s="2436" t="s">
        <v>546</v>
      </c>
      <c r="T150" s="582" t="s">
        <v>547</v>
      </c>
      <c r="U150" s="2438" t="s">
        <v>548</v>
      </c>
      <c r="V150" s="2439"/>
      <c r="W150" s="2439"/>
      <c r="X150" s="2439"/>
      <c r="Y150" s="2440"/>
      <c r="Z150" s="2427" t="s">
        <v>549</v>
      </c>
      <c r="AA150" s="2429"/>
      <c r="AB150" s="2428"/>
      <c r="AC150" s="2428"/>
      <c r="AD150" s="2428"/>
      <c r="AE150" s="2428"/>
      <c r="AF150" s="2429"/>
    </row>
    <row r="151" spans="1:33" ht="19" thickBot="1" x14ac:dyDescent="0.5">
      <c r="A151" s="2424"/>
      <c r="B151" s="2425"/>
      <c r="C151" s="2425"/>
      <c r="D151" s="2425"/>
      <c r="E151" s="2425"/>
      <c r="F151" s="2426"/>
      <c r="G151" s="2425"/>
      <c r="H151" s="2425"/>
      <c r="I151" s="583" t="s">
        <v>551</v>
      </c>
      <c r="J151" s="583" t="s">
        <v>552</v>
      </c>
      <c r="K151" s="583" t="s">
        <v>553</v>
      </c>
      <c r="L151" s="583" t="s">
        <v>554</v>
      </c>
      <c r="M151" s="584" t="s">
        <v>555</v>
      </c>
      <c r="N151" s="585" t="s">
        <v>556</v>
      </c>
      <c r="O151" s="586" t="s">
        <v>557</v>
      </c>
      <c r="P151" s="585" t="s">
        <v>558</v>
      </c>
      <c r="Q151" s="585" t="s">
        <v>611</v>
      </c>
      <c r="R151" s="585"/>
      <c r="S151" s="2437"/>
      <c r="T151" s="587" t="s">
        <v>559</v>
      </c>
      <c r="U151" s="2441"/>
      <c r="V151" s="2442"/>
      <c r="W151" s="2442"/>
      <c r="X151" s="2442"/>
      <c r="Y151" s="2443"/>
      <c r="Z151" s="2430"/>
      <c r="AA151" s="2432"/>
      <c r="AB151" s="2431"/>
      <c r="AC151" s="2431"/>
      <c r="AD151" s="2431"/>
      <c r="AE151" s="2431"/>
      <c r="AF151" s="2432"/>
      <c r="AG151" s="184"/>
    </row>
    <row r="152" spans="1:33" s="184" customFormat="1" ht="18.5" x14ac:dyDescent="0.45">
      <c r="A152" s="2433" t="s">
        <v>619</v>
      </c>
      <c r="B152" s="2434"/>
      <c r="C152" s="2434"/>
      <c r="D152" s="2434"/>
      <c r="E152" s="2434"/>
      <c r="F152" s="2434"/>
      <c r="G152" s="2434"/>
      <c r="H152" s="2434"/>
      <c r="I152" s="2434"/>
      <c r="J152" s="2434"/>
      <c r="K152" s="2434"/>
      <c r="L152" s="2434"/>
      <c r="M152" s="2434"/>
      <c r="N152" s="2434"/>
      <c r="O152" s="2434"/>
      <c r="P152" s="2434"/>
      <c r="Q152" s="2434"/>
      <c r="R152" s="2434"/>
      <c r="S152" s="2434"/>
      <c r="T152" s="606"/>
      <c r="U152" s="607" t="s">
        <v>561</v>
      </c>
      <c r="V152" s="608" t="s">
        <v>38</v>
      </c>
      <c r="W152" s="608" t="s">
        <v>562</v>
      </c>
      <c r="X152" s="608" t="s">
        <v>563</v>
      </c>
      <c r="Y152" s="608" t="s">
        <v>564</v>
      </c>
      <c r="Z152" s="610" t="s">
        <v>565</v>
      </c>
      <c r="AA152" s="609" t="s">
        <v>566</v>
      </c>
      <c r="AB152" s="610" t="s">
        <v>112</v>
      </c>
      <c r="AC152" s="608" t="s">
        <v>113</v>
      </c>
      <c r="AD152" s="608" t="s">
        <v>46</v>
      </c>
      <c r="AE152" s="608" t="s">
        <v>31</v>
      </c>
      <c r="AF152" s="609" t="s">
        <v>99</v>
      </c>
    </row>
    <row r="153" spans="1:33" x14ac:dyDescent="0.35">
      <c r="A153" s="200"/>
      <c r="B153" s="509"/>
      <c r="C153" s="509"/>
      <c r="D153" s="509"/>
      <c r="E153" s="509"/>
      <c r="F153" s="510"/>
      <c r="G153" s="509"/>
      <c r="H153" s="509"/>
      <c r="I153" s="512"/>
      <c r="J153" s="512"/>
      <c r="K153" s="512"/>
      <c r="L153" s="512"/>
      <c r="M153" s="509"/>
      <c r="N153" s="515"/>
      <c r="O153" s="516"/>
      <c r="P153" s="515"/>
      <c r="Q153" s="515"/>
      <c r="R153" s="515"/>
      <c r="S153" s="579"/>
      <c r="T153" s="195"/>
      <c r="U153" s="196"/>
      <c r="Z153" s="326"/>
      <c r="AA153" s="198"/>
      <c r="AB153" s="326"/>
      <c r="AF153" s="198"/>
    </row>
    <row r="154" spans="1:33" x14ac:dyDescent="0.35">
      <c r="A154" s="203" t="s">
        <v>727</v>
      </c>
      <c r="B154" s="203" t="s">
        <v>114</v>
      </c>
      <c r="C154" s="203" t="s">
        <v>568</v>
      </c>
      <c r="D154" s="203" t="s">
        <v>115</v>
      </c>
      <c r="E154" s="203" t="s">
        <v>569</v>
      </c>
      <c r="F154" s="204" t="s">
        <v>65</v>
      </c>
      <c r="G154" s="203">
        <v>1</v>
      </c>
      <c r="H154" s="203" t="s">
        <v>51</v>
      </c>
      <c r="I154" s="2282">
        <v>1</v>
      </c>
      <c r="J154" s="2283"/>
      <c r="K154" s="2283"/>
      <c r="L154" s="2284"/>
      <c r="M154" s="209">
        <v>1</v>
      </c>
      <c r="N154" s="210">
        <v>4480</v>
      </c>
      <c r="O154" s="211">
        <v>0.2</v>
      </c>
      <c r="P154" s="212">
        <f>N154*(1-O154)</f>
        <v>3584</v>
      </c>
      <c r="Q154" s="212">
        <f t="shared" ref="Q154:Q159" si="28">P154*M154*G154</f>
        <v>3584</v>
      </c>
      <c r="R154" s="252" t="e">
        <f>(Q154+#REF!+Q155+#REF!)/E137*1000</f>
        <v>#REF!</v>
      </c>
      <c r="S154" s="213">
        <f>Q154/$Q$166</f>
        <v>0.11180992313067785</v>
      </c>
      <c r="T154" s="214">
        <f>Q154*2</f>
        <v>7168</v>
      </c>
      <c r="U154" s="196">
        <f t="shared" ref="U154:U157" si="29">T154</f>
        <v>7168</v>
      </c>
      <c r="V154" s="215"/>
      <c r="W154" s="215"/>
      <c r="X154" s="215"/>
      <c r="Y154" s="215"/>
      <c r="Z154" s="328"/>
      <c r="AA154" s="217">
        <f>T154</f>
        <v>7168</v>
      </c>
      <c r="AB154" s="328">
        <f>T154</f>
        <v>7168</v>
      </c>
      <c r="AF154" s="198"/>
    </row>
    <row r="155" spans="1:33" x14ac:dyDescent="0.35">
      <c r="A155" s="203" t="s">
        <v>727</v>
      </c>
      <c r="B155" s="203" t="s">
        <v>114</v>
      </c>
      <c r="C155" s="203" t="s">
        <v>568</v>
      </c>
      <c r="D155" s="203" t="s">
        <v>116</v>
      </c>
      <c r="E155" s="203" t="s">
        <v>571</v>
      </c>
      <c r="F155" s="204" t="s">
        <v>572</v>
      </c>
      <c r="G155" s="203">
        <v>7</v>
      </c>
      <c r="H155" s="203" t="s">
        <v>51</v>
      </c>
      <c r="I155" s="2291">
        <v>7</v>
      </c>
      <c r="J155" s="2292"/>
      <c r="K155" s="225"/>
      <c r="L155" s="226"/>
      <c r="M155" s="209">
        <v>1</v>
      </c>
      <c r="N155" s="212">
        <v>1068</v>
      </c>
      <c r="O155" s="219">
        <v>0.2</v>
      </c>
      <c r="P155" s="212">
        <f t="shared" ref="P155:P159" si="30">N155*(1-O155)</f>
        <v>854.40000000000009</v>
      </c>
      <c r="Q155" s="212">
        <f t="shared" si="28"/>
        <v>5980.8000000000011</v>
      </c>
      <c r="R155" s="252" t="e">
        <f>(Q155+#REF!)/E138*1000</f>
        <v>#REF!</v>
      </c>
      <c r="S155" s="224">
        <f>Q155/$Q$166</f>
        <v>0.18658280922431869</v>
      </c>
      <c r="T155" s="214">
        <f t="shared" ref="T155:T159" si="31">Q155*2</f>
        <v>11961.600000000002</v>
      </c>
      <c r="U155" s="196">
        <f t="shared" si="29"/>
        <v>11961.600000000002</v>
      </c>
      <c r="W155" s="215"/>
      <c r="Z155" s="329">
        <f>T155</f>
        <v>11961.600000000002</v>
      </c>
      <c r="AA155" s="217"/>
      <c r="AB155" s="328">
        <f>T155</f>
        <v>11961.600000000002</v>
      </c>
      <c r="AF155" s="198"/>
    </row>
    <row r="156" spans="1:33" x14ac:dyDescent="0.35">
      <c r="A156" s="203" t="s">
        <v>727</v>
      </c>
      <c r="B156" s="203" t="s">
        <v>114</v>
      </c>
      <c r="C156" s="203" t="s">
        <v>568</v>
      </c>
      <c r="D156" s="203" t="s">
        <v>53</v>
      </c>
      <c r="E156" s="203" t="s">
        <v>571</v>
      </c>
      <c r="F156" s="204" t="s">
        <v>65</v>
      </c>
      <c r="G156" s="203">
        <v>1</v>
      </c>
      <c r="H156" s="203" t="s">
        <v>51</v>
      </c>
      <c r="I156" s="2306">
        <v>1</v>
      </c>
      <c r="J156" s="2307"/>
      <c r="K156" s="2307"/>
      <c r="L156" s="2308"/>
      <c r="M156" s="209">
        <v>1</v>
      </c>
      <c r="N156" s="212">
        <v>4068</v>
      </c>
      <c r="O156" s="219">
        <v>0.2</v>
      </c>
      <c r="P156" s="212">
        <f t="shared" si="30"/>
        <v>3254.4</v>
      </c>
      <c r="Q156" s="212">
        <f t="shared" si="28"/>
        <v>3254.4</v>
      </c>
      <c r="R156" s="252" t="e">
        <f>(Q156+#REF!+#REF!)/E138*1000</f>
        <v>#REF!</v>
      </c>
      <c r="S156" s="224">
        <f t="shared" ref="S156:S158" si="32">Q156/$Q$166</f>
        <v>0.10152740341419586</v>
      </c>
      <c r="T156" s="214">
        <f>Q156*2</f>
        <v>6508.8</v>
      </c>
      <c r="U156" s="196">
        <f t="shared" si="29"/>
        <v>6508.8</v>
      </c>
      <c r="Z156" s="328">
        <f>T156</f>
        <v>6508.8</v>
      </c>
      <c r="AA156" s="217"/>
      <c r="AB156" s="328">
        <f>T156</f>
        <v>6508.8</v>
      </c>
      <c r="AF156" s="198"/>
    </row>
    <row r="157" spans="1:33" x14ac:dyDescent="0.35">
      <c r="A157" s="203" t="s">
        <v>727</v>
      </c>
      <c r="B157" s="203" t="s">
        <v>117</v>
      </c>
      <c r="C157" s="203" t="s">
        <v>568</v>
      </c>
      <c r="D157" s="203" t="s">
        <v>116</v>
      </c>
      <c r="E157" s="203" t="s">
        <v>571</v>
      </c>
      <c r="F157" s="204" t="s">
        <v>572</v>
      </c>
      <c r="G157" s="203">
        <v>7</v>
      </c>
      <c r="H157" s="203" t="s">
        <v>51</v>
      </c>
      <c r="I157" s="521"/>
      <c r="J157" s="1"/>
      <c r="K157" s="2292">
        <v>7</v>
      </c>
      <c r="L157" s="2293"/>
      <c r="M157" s="209">
        <v>1</v>
      </c>
      <c r="N157" s="212">
        <v>600</v>
      </c>
      <c r="O157" s="219">
        <v>0.2</v>
      </c>
      <c r="P157" s="212">
        <f t="shared" si="30"/>
        <v>480</v>
      </c>
      <c r="Q157" s="212">
        <f t="shared" si="28"/>
        <v>3360</v>
      </c>
      <c r="R157" s="252" t="e">
        <f>(Q157+#REF!)/E140*1000</f>
        <v>#REF!</v>
      </c>
      <c r="S157" s="224">
        <f t="shared" si="32"/>
        <v>0.10482180293501048</v>
      </c>
      <c r="T157" s="214">
        <f t="shared" si="31"/>
        <v>6720</v>
      </c>
      <c r="U157" s="196">
        <f t="shared" si="29"/>
        <v>6720</v>
      </c>
      <c r="W157" s="215"/>
      <c r="Z157" s="329">
        <f>T157</f>
        <v>6720</v>
      </c>
      <c r="AA157" s="217"/>
      <c r="AB157" s="326"/>
      <c r="AC157" s="215">
        <f>T157</f>
        <v>6720</v>
      </c>
      <c r="AF157" s="198"/>
    </row>
    <row r="158" spans="1:33" x14ac:dyDescent="0.35">
      <c r="A158" s="203" t="s">
        <v>727</v>
      </c>
      <c r="B158" s="203" t="s">
        <v>68</v>
      </c>
      <c r="C158" s="203" t="s">
        <v>576</v>
      </c>
      <c r="D158" s="203" t="s">
        <v>119</v>
      </c>
      <c r="E158" s="203" t="s">
        <v>571</v>
      </c>
      <c r="F158" s="204" t="s">
        <v>640</v>
      </c>
      <c r="G158" s="203">
        <v>1</v>
      </c>
      <c r="H158" s="203" t="s">
        <v>120</v>
      </c>
      <c r="I158" s="2306">
        <v>1</v>
      </c>
      <c r="J158" s="2459"/>
      <c r="K158" s="2307">
        <v>1</v>
      </c>
      <c r="L158" s="2308"/>
      <c r="M158" s="209">
        <v>2</v>
      </c>
      <c r="N158" s="520">
        <v>1600</v>
      </c>
      <c r="O158" s="211">
        <v>0.7</v>
      </c>
      <c r="P158" s="523">
        <f t="shared" si="30"/>
        <v>480.00000000000006</v>
      </c>
      <c r="Q158" s="520">
        <f t="shared" si="28"/>
        <v>960.00000000000011</v>
      </c>
      <c r="R158" s="9"/>
      <c r="S158" s="224">
        <f t="shared" si="32"/>
        <v>2.9949086552860139E-2</v>
      </c>
      <c r="T158" s="214">
        <f t="shared" si="31"/>
        <v>1920.0000000000002</v>
      </c>
      <c r="U158" s="612"/>
      <c r="W158" s="215">
        <f>T158</f>
        <v>1920.0000000000002</v>
      </c>
      <c r="Z158" s="328">
        <f>T158</f>
        <v>1920.0000000000002</v>
      </c>
      <c r="AA158" s="217"/>
      <c r="AB158" s="326"/>
      <c r="AD158" s="215"/>
      <c r="AE158" s="215">
        <f>T158</f>
        <v>1920.0000000000002</v>
      </c>
      <c r="AF158" s="198"/>
    </row>
    <row r="159" spans="1:33" x14ac:dyDescent="0.35">
      <c r="A159" s="203" t="s">
        <v>727</v>
      </c>
      <c r="B159" s="203" t="s">
        <v>121</v>
      </c>
      <c r="C159" s="203"/>
      <c r="D159" s="203" t="s">
        <v>59</v>
      </c>
      <c r="E159" s="203" t="s">
        <v>701</v>
      </c>
      <c r="F159" s="204"/>
      <c r="G159" s="203">
        <v>2</v>
      </c>
      <c r="H159" s="203" t="s">
        <v>85</v>
      </c>
      <c r="I159" s="690">
        <v>2</v>
      </c>
      <c r="J159" s="1"/>
      <c r="K159" s="229">
        <v>2</v>
      </c>
      <c r="L159" s="209"/>
      <c r="M159" s="209">
        <v>2</v>
      </c>
      <c r="N159" s="520">
        <f>256*8</f>
        <v>2048</v>
      </c>
      <c r="O159" s="211">
        <v>0.4</v>
      </c>
      <c r="P159" s="523">
        <f t="shared" si="30"/>
        <v>1228.8</v>
      </c>
      <c r="Q159" s="520">
        <f t="shared" si="28"/>
        <v>4915.2</v>
      </c>
      <c r="R159" s="9"/>
      <c r="S159" s="679">
        <f>Q159/$Q$166</f>
        <v>0.15333932315064389</v>
      </c>
      <c r="T159" s="214">
        <f t="shared" si="31"/>
        <v>9830.4</v>
      </c>
      <c r="U159" s="612"/>
      <c r="W159" s="215">
        <f>T159</f>
        <v>9830.4</v>
      </c>
      <c r="Z159" s="328"/>
      <c r="AA159" s="217"/>
      <c r="AB159" s="326"/>
      <c r="AE159" s="215"/>
      <c r="AF159" s="217">
        <f>T159</f>
        <v>9830.4</v>
      </c>
    </row>
    <row r="160" spans="1:33" x14ac:dyDescent="0.35">
      <c r="A160" s="203"/>
      <c r="B160" s="203"/>
      <c r="C160" s="203"/>
      <c r="D160" s="203"/>
      <c r="E160" s="203"/>
      <c r="F160" s="204"/>
      <c r="G160" s="203"/>
      <c r="H160" s="203"/>
      <c r="I160" s="521"/>
      <c r="J160" s="1"/>
      <c r="K160" s="1"/>
      <c r="L160" s="209"/>
      <c r="M160" s="209"/>
      <c r="N160" s="520"/>
      <c r="O160" s="211"/>
      <c r="P160" s="523"/>
      <c r="Q160" s="520"/>
      <c r="R160" s="9"/>
      <c r="S160" s="553"/>
      <c r="T160" s="525"/>
      <c r="U160" s="612"/>
      <c r="Z160" s="328"/>
      <c r="AA160" s="217"/>
      <c r="AB160" s="326"/>
      <c r="AF160" s="198"/>
    </row>
    <row r="161" spans="1:32" x14ac:dyDescent="0.35">
      <c r="A161" s="203"/>
      <c r="B161" s="203"/>
      <c r="C161" s="203"/>
      <c r="D161" s="203"/>
      <c r="E161" s="203"/>
      <c r="F161" s="204"/>
      <c r="G161" s="203"/>
      <c r="H161" s="203"/>
      <c r="I161" s="521"/>
      <c r="J161" s="1"/>
      <c r="K161" s="1"/>
      <c r="L161" s="209"/>
      <c r="M161" s="209"/>
      <c r="N161" s="520"/>
      <c r="O161" s="211"/>
      <c r="P161" s="523"/>
      <c r="Q161" s="520"/>
      <c r="R161" s="9"/>
      <c r="S161" s="553"/>
      <c r="T161" s="525"/>
      <c r="U161" s="612"/>
      <c r="Z161" s="328"/>
      <c r="AA161" s="217"/>
      <c r="AB161" s="326"/>
      <c r="AF161" s="198"/>
    </row>
    <row r="162" spans="1:32" x14ac:dyDescent="0.35">
      <c r="A162" s="203"/>
      <c r="B162" s="203"/>
      <c r="C162" s="203"/>
      <c r="D162" s="203"/>
      <c r="E162" s="203"/>
      <c r="F162" s="204"/>
      <c r="G162" s="203"/>
      <c r="H162" s="203"/>
      <c r="I162" s="521"/>
      <c r="J162" s="1"/>
      <c r="K162" s="1"/>
      <c r="L162" s="209"/>
      <c r="M162" s="209"/>
      <c r="N162" s="520"/>
      <c r="O162" s="211"/>
      <c r="P162" s="523"/>
      <c r="Q162" s="520"/>
      <c r="R162" s="9"/>
      <c r="S162" s="553"/>
      <c r="T162" s="525"/>
      <c r="U162" s="612"/>
      <c r="Z162" s="328"/>
      <c r="AA162" s="217"/>
      <c r="AB162" s="326"/>
      <c r="AF162" s="198"/>
    </row>
    <row r="163" spans="1:32" x14ac:dyDescent="0.35">
      <c r="A163" s="236" t="s">
        <v>727</v>
      </c>
      <c r="B163" s="236" t="s">
        <v>579</v>
      </c>
      <c r="C163" s="236"/>
      <c r="D163" s="236"/>
      <c r="E163" s="236"/>
      <c r="F163" s="237"/>
      <c r="G163" s="236"/>
      <c r="H163" s="236"/>
      <c r="I163" s="2303"/>
      <c r="J163" s="2304"/>
      <c r="K163" s="2304"/>
      <c r="L163" s="2452"/>
      <c r="M163" s="677"/>
      <c r="N163" s="240"/>
      <c r="O163" s="241"/>
      <c r="P163" s="232"/>
      <c r="Q163" s="212"/>
      <c r="R163" s="334"/>
      <c r="S163" s="242"/>
      <c r="T163" s="214">
        <f t="shared" ref="T163" si="33">Q163*2</f>
        <v>0</v>
      </c>
      <c r="U163" s="196"/>
      <c r="X163" s="215">
        <f>T163</f>
        <v>0</v>
      </c>
      <c r="Z163" s="326"/>
      <c r="AA163" s="217"/>
      <c r="AB163" s="326"/>
      <c r="AF163" s="198"/>
    </row>
    <row r="164" spans="1:32" x14ac:dyDescent="0.35">
      <c r="A164" s="154" t="s">
        <v>727</v>
      </c>
      <c r="B164" s="154" t="s">
        <v>580</v>
      </c>
      <c r="C164" s="154"/>
      <c r="D164" s="154" t="s">
        <v>581</v>
      </c>
      <c r="E164" s="154"/>
      <c r="F164" s="526"/>
      <c r="G164" s="154"/>
      <c r="H164" s="154"/>
      <c r="I164" s="300"/>
      <c r="J164" s="300"/>
      <c r="K164" s="300"/>
      <c r="L164" s="300"/>
      <c r="M164" s="154"/>
      <c r="N164" s="303"/>
      <c r="O164" s="155"/>
      <c r="P164" s="336"/>
      <c r="Q164" s="303">
        <v>10000</v>
      </c>
      <c r="R164" s="527"/>
      <c r="S164" s="337">
        <f>Q164/Q166</f>
        <v>0.31196965159229306</v>
      </c>
      <c r="T164" s="214">
        <f>Q164*2</f>
        <v>20000</v>
      </c>
      <c r="U164" s="196"/>
      <c r="Y164" s="215">
        <f>T164</f>
        <v>20000</v>
      </c>
      <c r="Z164" s="326"/>
      <c r="AA164" s="198"/>
      <c r="AB164" s="326"/>
      <c r="AF164" s="198"/>
    </row>
    <row r="165" spans="1:32" ht="15" thickBot="1" x14ac:dyDescent="0.4">
      <c r="H165" s="3"/>
      <c r="I165" s="161">
        <f>I166/M166</f>
        <v>0.54545454545454541</v>
      </c>
      <c r="J165" s="161"/>
      <c r="K165" s="161">
        <f>K166/M166</f>
        <v>0.45454545454545453</v>
      </c>
      <c r="T165" s="692"/>
      <c r="U165" s="625"/>
      <c r="V165" s="291"/>
      <c r="W165" s="291"/>
      <c r="X165" s="291"/>
      <c r="Y165" s="291"/>
      <c r="Z165" s="613"/>
      <c r="AA165" s="614"/>
      <c r="AB165" s="613"/>
      <c r="AC165" s="291"/>
      <c r="AD165" s="291"/>
      <c r="AE165" s="291"/>
      <c r="AF165" s="614"/>
    </row>
    <row r="166" spans="1:32" x14ac:dyDescent="0.35">
      <c r="A166" s="442" t="s">
        <v>582</v>
      </c>
      <c r="B166" s="419"/>
      <c r="C166" s="419"/>
      <c r="D166" s="419"/>
      <c r="E166" s="419"/>
      <c r="F166" s="443"/>
      <c r="G166" s="419"/>
      <c r="H166" s="419"/>
      <c r="I166" s="419">
        <f>I156+I155+I154+I158+I159</f>
        <v>12</v>
      </c>
      <c r="J166" s="419"/>
      <c r="K166" s="419">
        <f>K157+K158+K159</f>
        <v>10</v>
      </c>
      <c r="L166" s="419"/>
      <c r="M166" s="419">
        <f>SUM(I166:L166)</f>
        <v>22</v>
      </c>
      <c r="N166" s="444"/>
      <c r="O166" s="445"/>
      <c r="P166" s="444"/>
      <c r="Q166" s="446">
        <f>SUM(Q154:Q165)</f>
        <v>32054.400000000001</v>
      </c>
      <c r="R166" s="446"/>
      <c r="S166" s="447">
        <f>SUM(S154:S164)</f>
        <v>1</v>
      </c>
      <c r="T166" s="698">
        <f>SUM(T154:T165)</f>
        <v>64108.800000000003</v>
      </c>
      <c r="U166" s="699">
        <f t="shared" ref="U166:AA166" si="34">SUM(U154:U164)</f>
        <v>32358.400000000001</v>
      </c>
      <c r="V166" s="699">
        <f t="shared" si="34"/>
        <v>0</v>
      </c>
      <c r="W166" s="699">
        <f t="shared" si="34"/>
        <v>11750.4</v>
      </c>
      <c r="X166" s="699">
        <f t="shared" si="34"/>
        <v>0</v>
      </c>
      <c r="Y166" s="699">
        <f t="shared" si="34"/>
        <v>20000</v>
      </c>
      <c r="Z166" s="700">
        <f t="shared" si="34"/>
        <v>27110.400000000001</v>
      </c>
      <c r="AA166" s="701">
        <f t="shared" si="34"/>
        <v>7168</v>
      </c>
      <c r="AB166" s="699">
        <f>SUM(AB154:AB165)</f>
        <v>25638.400000000001</v>
      </c>
      <c r="AC166" s="699">
        <f>SUM(AC154:AC165)</f>
        <v>6720</v>
      </c>
      <c r="AD166" s="699">
        <f t="shared" ref="AD166:AE166" si="35">SUM(AD154:AD165)</f>
        <v>0</v>
      </c>
      <c r="AE166" s="699">
        <f t="shared" si="35"/>
        <v>1920.0000000000002</v>
      </c>
      <c r="AF166" s="701">
        <f>SUM(AF153:AF165)</f>
        <v>9830.4</v>
      </c>
    </row>
    <row r="167" spans="1:32" ht="15" thickBot="1" x14ac:dyDescent="0.4">
      <c r="A167" s="456" t="s">
        <v>583</v>
      </c>
      <c r="B167" s="457"/>
      <c r="C167" s="457"/>
      <c r="D167" s="457"/>
      <c r="E167" s="457"/>
      <c r="F167" s="458"/>
      <c r="G167" s="457"/>
      <c r="H167" s="457"/>
      <c r="I167" s="457">
        <f>I156+I155+I154+I158+I159</f>
        <v>12</v>
      </c>
      <c r="J167" s="457">
        <f>I156+I155+I154+I158</f>
        <v>10</v>
      </c>
      <c r="K167" s="457">
        <f>K157+I156+I154+K158+K159</f>
        <v>12</v>
      </c>
      <c r="L167" s="457">
        <f>K157+I156+I154+K158</f>
        <v>10</v>
      </c>
      <c r="M167" s="457">
        <f>SUM(I167:L167)</f>
        <v>44</v>
      </c>
      <c r="N167" s="459"/>
      <c r="O167" s="460"/>
      <c r="P167" s="459"/>
      <c r="Q167" s="459"/>
      <c r="R167" s="459"/>
      <c r="S167" s="461"/>
      <c r="T167" s="462"/>
      <c r="U167" s="685">
        <f>U166/T166</f>
        <v>0.50474193870420281</v>
      </c>
      <c r="V167" s="464">
        <f>V166/T166</f>
        <v>0</v>
      </c>
      <c r="W167" s="464">
        <f>W166/T166</f>
        <v>0.18328840970350402</v>
      </c>
      <c r="X167" s="464">
        <f>X166/T166</f>
        <v>0</v>
      </c>
      <c r="Y167" s="464">
        <f>Y166/T166</f>
        <v>0.31196965159229306</v>
      </c>
      <c r="Z167" s="466">
        <f>Z166/T166</f>
        <v>0.42288110212638513</v>
      </c>
      <c r="AA167" s="465">
        <f>AA166/T166</f>
        <v>0.11180992313067785</v>
      </c>
      <c r="AB167" s="596"/>
      <c r="AC167" s="597"/>
      <c r="AD167" s="597"/>
      <c r="AE167" s="597"/>
      <c r="AF167" s="470"/>
    </row>
    <row r="168" spans="1:32" ht="15" thickBot="1" x14ac:dyDescent="0.4">
      <c r="A168" s="289" t="s">
        <v>584</v>
      </c>
      <c r="B168" s="239"/>
      <c r="C168" s="239"/>
      <c r="D168" s="239"/>
      <c r="E168" s="239"/>
      <c r="F168" s="290"/>
      <c r="G168" s="239"/>
      <c r="H168" s="239"/>
      <c r="I168" s="2237">
        <f>I167/M167</f>
        <v>0.27272727272727271</v>
      </c>
      <c r="J168" s="2237">
        <f>J167/M167</f>
        <v>0.22727272727272727</v>
      </c>
      <c r="K168" s="2237">
        <f>K167/M167</f>
        <v>0.27272727272727271</v>
      </c>
      <c r="L168" s="2237">
        <f>L167/M167</f>
        <v>0.22727272727272727</v>
      </c>
      <c r="M168" s="239"/>
      <c r="N168" s="292"/>
      <c r="O168" s="242"/>
      <c r="P168" s="292"/>
      <c r="Q168" s="240">
        <f>U166/2</f>
        <v>16179.2</v>
      </c>
      <c r="R168" s="334"/>
      <c r="S168" s="293">
        <f>Q168/Q173</f>
        <v>0.50474193870420281</v>
      </c>
      <c r="Y168" s="294"/>
      <c r="Z168" s="403">
        <f>I155+I156+K157+I158+K158</f>
        <v>17</v>
      </c>
      <c r="AA168" s="404">
        <f>I154</f>
        <v>1</v>
      </c>
    </row>
    <row r="169" spans="1:32" ht="15" thickBot="1" x14ac:dyDescent="0.4">
      <c r="A169" s="297" t="s">
        <v>38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>
        <f>V166/2</f>
        <v>0</v>
      </c>
      <c r="R169" s="336"/>
      <c r="S169" s="302">
        <f>Q169/Q173</f>
        <v>0</v>
      </c>
      <c r="T169" s="598">
        <f>Q166/M166</f>
        <v>1457.0181818181818</v>
      </c>
      <c r="U169" s="472" t="s">
        <v>586</v>
      </c>
      <c r="Z169" s="241">
        <f>Z168/M166</f>
        <v>0.77272727272727271</v>
      </c>
      <c r="AA169" s="293">
        <f>AA168/M166</f>
        <v>4.5454545454545456E-2</v>
      </c>
    </row>
    <row r="170" spans="1:32" ht="15" thickBot="1" x14ac:dyDescent="0.4">
      <c r="A170" s="297" t="s">
        <v>587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W166/2</f>
        <v>5875.2</v>
      </c>
      <c r="R170" s="336"/>
      <c r="S170" s="308">
        <f>Q170/Q173</f>
        <v>0.18328840970350402</v>
      </c>
      <c r="V170" s="309"/>
      <c r="X170" s="145"/>
      <c r="Z170" s="2305" t="s">
        <v>588</v>
      </c>
      <c r="AA170" s="2305"/>
    </row>
    <row r="171" spans="1:32" x14ac:dyDescent="0.35">
      <c r="A171" s="297" t="s">
        <v>580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>
        <f>Y166/2</f>
        <v>10000</v>
      </c>
      <c r="R171" s="336"/>
      <c r="S171" s="308">
        <f>Q171/Q173</f>
        <v>0.31196965159229306</v>
      </c>
      <c r="V171" s="309"/>
    </row>
    <row r="172" spans="1:32" x14ac:dyDescent="0.35">
      <c r="A172" s="297" t="s">
        <v>579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03">
        <f>X166/2</f>
        <v>0</v>
      </c>
      <c r="R172" s="336"/>
      <c r="S172" s="308">
        <f>Q172/Q173</f>
        <v>0</v>
      </c>
    </row>
    <row r="173" spans="1:32" x14ac:dyDescent="0.35">
      <c r="A173" s="297"/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2"/>
      <c r="P173" s="301"/>
      <c r="Q173" s="310">
        <f>SUM(Q168:Q172)</f>
        <v>32054.400000000001</v>
      </c>
      <c r="R173" s="537"/>
      <c r="S173" s="308">
        <f>SUM(S168:S172)</f>
        <v>0.99999999999999989</v>
      </c>
    </row>
    <row r="174" spans="1:32" x14ac:dyDescent="0.35">
      <c r="D174" s="350"/>
      <c r="E174" s="350"/>
      <c r="G174" s="350"/>
      <c r="H174" s="350"/>
      <c r="AA174" s="702">
        <f>SUM(AB175:AF175)</f>
        <v>315881.60000000003</v>
      </c>
      <c r="AB174" s="703" t="s">
        <v>112</v>
      </c>
      <c r="AC174" s="704" t="s">
        <v>113</v>
      </c>
      <c r="AD174" s="704" t="s">
        <v>46</v>
      </c>
      <c r="AE174" s="704" t="s">
        <v>31</v>
      </c>
      <c r="AF174" s="705" t="s">
        <v>99</v>
      </c>
    </row>
    <row r="175" spans="1:32" s="183" customFormat="1" ht="18.5" x14ac:dyDescent="0.45">
      <c r="A175" s="476" t="s">
        <v>620</v>
      </c>
      <c r="B175" s="477"/>
      <c r="C175" s="477"/>
      <c r="D175" s="478"/>
      <c r="E175" s="478"/>
      <c r="F175" s="479"/>
      <c r="G175" s="478"/>
      <c r="H175" s="478"/>
      <c r="I175" s="480"/>
      <c r="J175" s="480"/>
      <c r="K175" s="480"/>
      <c r="L175" s="480"/>
      <c r="M175" s="477"/>
      <c r="N175" s="481"/>
      <c r="O175" s="482"/>
      <c r="P175" s="481"/>
      <c r="Q175" s="481"/>
      <c r="R175" s="482"/>
      <c r="S175" s="483"/>
      <c r="T175" s="481">
        <f>T166+T132+T103+T73+T44</f>
        <v>466712</v>
      </c>
      <c r="AA175" s="601" t="s">
        <v>652</v>
      </c>
      <c r="AB175" s="706">
        <f>AB166+AB132+AB103+AB73+AB44</f>
        <v>214838.40000000002</v>
      </c>
      <c r="AC175" s="707">
        <f t="shared" ref="AC175:AF175" si="36">AC166+AC132+AC103+AC73+AC44</f>
        <v>55200</v>
      </c>
      <c r="AD175" s="707">
        <f t="shared" si="36"/>
        <v>23840</v>
      </c>
      <c r="AE175" s="707">
        <f t="shared" si="36"/>
        <v>4800.0000000000009</v>
      </c>
      <c r="AF175" s="707">
        <f t="shared" si="36"/>
        <v>17203.199999999997</v>
      </c>
    </row>
    <row r="176" spans="1:32" x14ac:dyDescent="0.35">
      <c r="S176" s="3" t="s">
        <v>622</v>
      </c>
      <c r="T176" s="145">
        <f>D18-T175</f>
        <v>290489.25</v>
      </c>
      <c r="AA176" s="601"/>
      <c r="AB176" s="601"/>
      <c r="AC176" s="601"/>
      <c r="AD176" s="601"/>
      <c r="AE176" s="601"/>
      <c r="AF176" s="601"/>
    </row>
    <row r="177" spans="27:32" x14ac:dyDescent="0.35">
      <c r="AA177" s="601"/>
      <c r="AB177" s="601"/>
      <c r="AC177" s="601"/>
      <c r="AD177" s="601"/>
      <c r="AE177" s="601"/>
      <c r="AF177" s="601"/>
    </row>
  </sheetData>
  <mergeCells count="130">
    <mergeCell ref="I158:J158"/>
    <mergeCell ref="K158:L158"/>
    <mergeCell ref="I163:L163"/>
    <mergeCell ref="Z170:AA170"/>
    <mergeCell ref="AB150:AF151"/>
    <mergeCell ref="A152:S152"/>
    <mergeCell ref="I154:L154"/>
    <mergeCell ref="I155:J155"/>
    <mergeCell ref="I156:L156"/>
    <mergeCell ref="K157:L157"/>
    <mergeCell ref="G150:G151"/>
    <mergeCell ref="H150:H151"/>
    <mergeCell ref="I150:L150"/>
    <mergeCell ref="S150:S151"/>
    <mergeCell ref="U150:Y151"/>
    <mergeCell ref="Z150:AA151"/>
    <mergeCell ref="I129:L129"/>
    <mergeCell ref="Z136:AA136"/>
    <mergeCell ref="A149:S149"/>
    <mergeCell ref="T149:AF149"/>
    <mergeCell ref="A150:A151"/>
    <mergeCell ref="B150:B151"/>
    <mergeCell ref="C150:C151"/>
    <mergeCell ref="D150:D151"/>
    <mergeCell ref="E150:E151"/>
    <mergeCell ref="F150:F151"/>
    <mergeCell ref="A118:S118"/>
    <mergeCell ref="I120:L120"/>
    <mergeCell ref="I121:J121"/>
    <mergeCell ref="I122:L122"/>
    <mergeCell ref="K123:L123"/>
    <mergeCell ref="I124:J124"/>
    <mergeCell ref="K124:L124"/>
    <mergeCell ref="H116:H117"/>
    <mergeCell ref="I116:L116"/>
    <mergeCell ref="S116:S117"/>
    <mergeCell ref="U116:Y117"/>
    <mergeCell ref="Z116:AA117"/>
    <mergeCell ref="AB116:AF117"/>
    <mergeCell ref="Z107:AA107"/>
    <mergeCell ref="A115:S115"/>
    <mergeCell ref="T115:AF115"/>
    <mergeCell ref="A116:A117"/>
    <mergeCell ref="B116:B117"/>
    <mergeCell ref="C116:C117"/>
    <mergeCell ref="D116:D117"/>
    <mergeCell ref="E116:E117"/>
    <mergeCell ref="F116:F117"/>
    <mergeCell ref="G116:G117"/>
    <mergeCell ref="I95:L95"/>
    <mergeCell ref="I96:J96"/>
    <mergeCell ref="I97:L97"/>
    <mergeCell ref="K98:L98"/>
    <mergeCell ref="I99:L99"/>
    <mergeCell ref="I100:L100"/>
    <mergeCell ref="I91:L91"/>
    <mergeCell ref="S91:S92"/>
    <mergeCell ref="U91:Y92"/>
    <mergeCell ref="Z91:AA92"/>
    <mergeCell ref="AB91:AF92"/>
    <mergeCell ref="A93:S93"/>
    <mergeCell ref="A90:S90"/>
    <mergeCell ref="T90:AF90"/>
    <mergeCell ref="A91:A92"/>
    <mergeCell ref="B91:B92"/>
    <mergeCell ref="C91:C92"/>
    <mergeCell ref="D91:D92"/>
    <mergeCell ref="E91:E92"/>
    <mergeCell ref="F91:F92"/>
    <mergeCell ref="G91:G92"/>
    <mergeCell ref="H91:H92"/>
    <mergeCell ref="G83:H83"/>
    <mergeCell ref="I83:J83"/>
    <mergeCell ref="G84:H84"/>
    <mergeCell ref="I84:J84"/>
    <mergeCell ref="G85:H85"/>
    <mergeCell ref="I85:J85"/>
    <mergeCell ref="K64:L64"/>
    <mergeCell ref="I65:J65"/>
    <mergeCell ref="K65:L65"/>
    <mergeCell ref="I70:L70"/>
    <mergeCell ref="Z77:AA77"/>
    <mergeCell ref="G82:H82"/>
    <mergeCell ref="I82:J82"/>
    <mergeCell ref="Z57:AA58"/>
    <mergeCell ref="AB57:AF58"/>
    <mergeCell ref="A59:S59"/>
    <mergeCell ref="I61:L61"/>
    <mergeCell ref="I62:J62"/>
    <mergeCell ref="I63:L63"/>
    <mergeCell ref="F57:F58"/>
    <mergeCell ref="G57:G58"/>
    <mergeCell ref="H57:H58"/>
    <mergeCell ref="I57:L57"/>
    <mergeCell ref="S57:S58"/>
    <mergeCell ref="U57:Y58"/>
    <mergeCell ref="I39:L39"/>
    <mergeCell ref="I41:L41"/>
    <mergeCell ref="Z48:AA48"/>
    <mergeCell ref="A56:S56"/>
    <mergeCell ref="T56:AF56"/>
    <mergeCell ref="A57:A58"/>
    <mergeCell ref="B57:B58"/>
    <mergeCell ref="C57:C58"/>
    <mergeCell ref="D57:D58"/>
    <mergeCell ref="E57:E58"/>
    <mergeCell ref="I36:J36"/>
    <mergeCell ref="I37:L37"/>
    <mergeCell ref="K38:L38"/>
    <mergeCell ref="G31:G32"/>
    <mergeCell ref="H31:H32"/>
    <mergeCell ref="I31:L31"/>
    <mergeCell ref="S31:S32"/>
    <mergeCell ref="U31:Y32"/>
    <mergeCell ref="Z31:AA32"/>
    <mergeCell ref="J22:L22"/>
    <mergeCell ref="J23:L23"/>
    <mergeCell ref="J24:L24"/>
    <mergeCell ref="J25:L25"/>
    <mergeCell ref="A30:S30"/>
    <mergeCell ref="T30:AF30"/>
    <mergeCell ref="AB31:AF32"/>
    <mergeCell ref="A33:S33"/>
    <mergeCell ref="I35:L35"/>
    <mergeCell ref="A31:A32"/>
    <mergeCell ref="B31:B32"/>
    <mergeCell ref="C31:C32"/>
    <mergeCell ref="D31:D32"/>
    <mergeCell ref="E31:E32"/>
    <mergeCell ref="F31:F3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51EA-2A84-4D3F-9D15-A5714551B814}">
  <sheetPr>
    <tabColor theme="9" tint="-0.249977111117893"/>
  </sheetPr>
  <dimension ref="A1:AH60"/>
  <sheetViews>
    <sheetView workbookViewId="0">
      <selection activeCell="G1" sqref="G1:H6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27.26953125" style="1" customWidth="1"/>
    <col min="6" max="10" width="28.9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379</v>
      </c>
      <c r="C2" t="s">
        <v>409</v>
      </c>
      <c r="D2" t="s">
        <v>410</v>
      </c>
      <c r="E2" s="1" t="s">
        <v>114</v>
      </c>
      <c r="F2" s="1" t="s">
        <v>115</v>
      </c>
      <c r="G2" s="1"/>
      <c r="H2" s="1" t="s">
        <v>359</v>
      </c>
      <c r="I2" s="2241">
        <v>4</v>
      </c>
      <c r="J2" s="2241"/>
      <c r="K2" s="1"/>
      <c r="L2" s="1" t="s">
        <v>359</v>
      </c>
      <c r="M2" s="1">
        <v>3</v>
      </c>
      <c r="N2" s="1">
        <v>5</v>
      </c>
      <c r="O2" s="1">
        <v>2</v>
      </c>
      <c r="P2" s="1" t="s">
        <v>51</v>
      </c>
      <c r="Q2" s="1">
        <v>2</v>
      </c>
      <c r="R2" s="1"/>
      <c r="S2" s="1"/>
      <c r="T2" s="1"/>
      <c r="U2" s="1">
        <v>1</v>
      </c>
      <c r="V2" s="15">
        <v>4480</v>
      </c>
      <c r="W2" s="75">
        <v>0.2</v>
      </c>
      <c r="X2" s="71">
        <f>V2*(1-W2)</f>
        <v>3584</v>
      </c>
      <c r="Y2" s="71">
        <f>X2*U2*O2</f>
        <v>7168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379</v>
      </c>
      <c r="C3" t="s">
        <v>409</v>
      </c>
      <c r="D3" t="s">
        <v>410</v>
      </c>
      <c r="E3" s="1" t="s">
        <v>114</v>
      </c>
      <c r="F3" s="1" t="s">
        <v>116</v>
      </c>
      <c r="H3" s="1" t="s">
        <v>359</v>
      </c>
      <c r="I3" s="2241">
        <v>3</v>
      </c>
      <c r="J3" s="2241"/>
      <c r="K3" s="1" t="s">
        <v>359</v>
      </c>
      <c r="M3" s="1">
        <v>8</v>
      </c>
      <c r="N3" s="1">
        <v>15</v>
      </c>
      <c r="O3" s="1">
        <v>15</v>
      </c>
      <c r="P3" s="1" t="s">
        <v>90</v>
      </c>
      <c r="Q3" s="1">
        <v>15</v>
      </c>
      <c r="U3" s="1">
        <v>1</v>
      </c>
      <c r="V3" s="5">
        <v>1068</v>
      </c>
      <c r="W3" s="75">
        <v>0.2</v>
      </c>
      <c r="X3" s="72">
        <f>V3*(1-W3)</f>
        <v>854.40000000000009</v>
      </c>
      <c r="Y3" s="72">
        <f>X3*U3*O3</f>
        <v>12816.000000000002</v>
      </c>
      <c r="Z3" s="6"/>
      <c r="AA3" s="68"/>
      <c r="AB3" s="1"/>
    </row>
    <row r="4" spans="1:34" x14ac:dyDescent="0.35">
      <c r="A4" t="s">
        <v>378</v>
      </c>
      <c r="B4" t="s">
        <v>379</v>
      </c>
      <c r="C4" t="s">
        <v>409</v>
      </c>
      <c r="D4" t="s">
        <v>410</v>
      </c>
      <c r="E4" s="1" t="s">
        <v>114</v>
      </c>
      <c r="F4" s="1" t="s">
        <v>53</v>
      </c>
      <c r="H4" s="1" t="s">
        <v>359</v>
      </c>
      <c r="I4" s="2241">
        <v>1</v>
      </c>
      <c r="J4" s="2241"/>
      <c r="K4" s="1" t="s">
        <v>359</v>
      </c>
      <c r="M4" s="1">
        <v>2</v>
      </c>
      <c r="N4" s="1">
        <v>4</v>
      </c>
      <c r="O4" s="1">
        <v>2</v>
      </c>
      <c r="P4" s="1" t="s">
        <v>51</v>
      </c>
      <c r="Q4" s="1">
        <v>2</v>
      </c>
      <c r="U4" s="1">
        <v>1</v>
      </c>
      <c r="V4" s="5">
        <v>4068</v>
      </c>
      <c r="W4" s="75">
        <v>0.2</v>
      </c>
      <c r="X4" s="72">
        <f t="shared" ref="X4" si="0">V4*(1-W4)</f>
        <v>3254.4</v>
      </c>
      <c r="Y4" s="72">
        <f>X4*U4*O4</f>
        <v>6508.8</v>
      </c>
      <c r="Z4" s="6"/>
      <c r="AA4" s="68"/>
      <c r="AB4" s="1"/>
    </row>
    <row r="5" spans="1:34" x14ac:dyDescent="0.35">
      <c r="A5" t="s">
        <v>378</v>
      </c>
      <c r="B5" t="s">
        <v>379</v>
      </c>
      <c r="C5" t="s">
        <v>409</v>
      </c>
      <c r="D5" t="s">
        <v>410</v>
      </c>
      <c r="E5" s="1" t="s">
        <v>117</v>
      </c>
      <c r="F5" s="1" t="s">
        <v>116</v>
      </c>
      <c r="H5" s="1" t="s">
        <v>359</v>
      </c>
      <c r="I5" s="2241">
        <v>3</v>
      </c>
      <c r="J5" s="2241"/>
      <c r="K5" s="1" t="s">
        <v>359</v>
      </c>
      <c r="M5" s="1">
        <v>8</v>
      </c>
      <c r="N5" s="2" t="s">
        <v>283</v>
      </c>
      <c r="O5" s="1">
        <v>15</v>
      </c>
      <c r="P5" s="1" t="s">
        <v>90</v>
      </c>
      <c r="S5" s="1">
        <v>15</v>
      </c>
      <c r="U5" s="1">
        <v>1</v>
      </c>
      <c r="V5" s="5">
        <v>600</v>
      </c>
      <c r="W5" s="75">
        <v>0.2</v>
      </c>
      <c r="X5" s="72">
        <f>V5*(1-W5)</f>
        <v>480</v>
      </c>
      <c r="Y5" s="72">
        <f>X5*U5*O5</f>
        <v>7200</v>
      </c>
      <c r="Z5" s="18"/>
      <c r="AA5" s="68"/>
      <c r="AB5" s="1"/>
    </row>
    <row r="6" spans="1:34" x14ac:dyDescent="0.35">
      <c r="A6" t="s">
        <v>378</v>
      </c>
      <c r="B6" t="s">
        <v>379</v>
      </c>
      <c r="C6" t="s">
        <v>409</v>
      </c>
      <c r="D6" t="s">
        <v>410</v>
      </c>
      <c r="E6" s="1" t="s">
        <v>82</v>
      </c>
      <c r="F6" s="1" t="s">
        <v>118</v>
      </c>
      <c r="H6" s="1" t="s">
        <v>359</v>
      </c>
      <c r="I6" s="2241">
        <v>2</v>
      </c>
      <c r="J6" s="2241"/>
      <c r="L6" s="1" t="s">
        <v>359</v>
      </c>
      <c r="M6" s="1">
        <v>3</v>
      </c>
      <c r="N6" s="2" t="s">
        <v>256</v>
      </c>
      <c r="O6" s="1">
        <v>1</v>
      </c>
      <c r="P6" s="1" t="s">
        <v>51</v>
      </c>
      <c r="Q6" s="1">
        <v>1</v>
      </c>
      <c r="U6" s="1">
        <v>1</v>
      </c>
      <c r="V6" s="9">
        <v>6250</v>
      </c>
      <c r="W6" s="75">
        <v>0.2</v>
      </c>
      <c r="X6" s="72">
        <f>V6*(1-W6)</f>
        <v>5000</v>
      </c>
      <c r="Y6" s="72">
        <f>X6*U6*O6</f>
        <v>5000</v>
      </c>
      <c r="Z6" s="6"/>
      <c r="AA6" s="68"/>
      <c r="AB6" s="1"/>
    </row>
    <row r="7" spans="1:34" x14ac:dyDescent="0.35">
      <c r="I7" s="2241"/>
      <c r="J7" s="2241"/>
      <c r="N7" s="2"/>
      <c r="O7" s="1"/>
      <c r="V7" s="5"/>
      <c r="W7" s="70"/>
      <c r="X7" s="72"/>
      <c r="Y7" s="72"/>
      <c r="Z7" s="6"/>
      <c r="AA7" s="68"/>
      <c r="AB7" s="1"/>
    </row>
    <row r="8" spans="1:34" x14ac:dyDescent="0.35">
      <c r="A8" t="s">
        <v>391</v>
      </c>
      <c r="B8" t="s">
        <v>379</v>
      </c>
      <c r="C8" t="s">
        <v>409</v>
      </c>
      <c r="D8" t="s">
        <v>410</v>
      </c>
      <c r="E8" s="1" t="s">
        <v>114</v>
      </c>
      <c r="F8" s="1" t="s">
        <v>115</v>
      </c>
      <c r="H8" s="1" t="s">
        <v>359</v>
      </c>
      <c r="I8" s="2241">
        <v>5</v>
      </c>
      <c r="J8" s="2241"/>
      <c r="L8" s="1" t="s">
        <v>359</v>
      </c>
      <c r="M8" s="1">
        <v>3</v>
      </c>
      <c r="N8" s="2" t="s">
        <v>256</v>
      </c>
      <c r="O8" s="1">
        <v>2</v>
      </c>
      <c r="P8" s="1" t="s">
        <v>51</v>
      </c>
      <c r="Q8" s="1">
        <v>1</v>
      </c>
      <c r="U8" s="1">
        <v>1</v>
      </c>
      <c r="V8" s="15">
        <v>4480</v>
      </c>
      <c r="W8" s="75">
        <v>0.2</v>
      </c>
      <c r="X8" s="72">
        <f t="shared" ref="X8:X13" si="1">V8*(1-W8)</f>
        <v>3584</v>
      </c>
      <c r="Y8" s="72">
        <f t="shared" ref="Y8:Y13" si="2">X8*U8*O8</f>
        <v>7168</v>
      </c>
      <c r="Z8" s="6"/>
      <c r="AA8" s="68"/>
      <c r="AB8" s="1"/>
    </row>
    <row r="9" spans="1:34" x14ac:dyDescent="0.35">
      <c r="A9" t="s">
        <v>391</v>
      </c>
      <c r="B9" t="s">
        <v>379</v>
      </c>
      <c r="C9" t="s">
        <v>409</v>
      </c>
      <c r="D9" t="s">
        <v>410</v>
      </c>
      <c r="E9" s="1" t="s">
        <v>114</v>
      </c>
      <c r="F9" s="1" t="s">
        <v>116</v>
      </c>
      <c r="H9" s="1" t="s">
        <v>359</v>
      </c>
      <c r="I9" s="2241">
        <v>1</v>
      </c>
      <c r="J9" s="2241"/>
      <c r="K9" s="1" t="s">
        <v>359</v>
      </c>
      <c r="M9" s="1">
        <v>8</v>
      </c>
      <c r="N9" s="2" t="s">
        <v>283</v>
      </c>
      <c r="O9" s="1">
        <v>13</v>
      </c>
      <c r="P9" s="1" t="s">
        <v>90</v>
      </c>
      <c r="Q9" s="1">
        <v>1</v>
      </c>
      <c r="U9" s="1">
        <v>1</v>
      </c>
      <c r="V9" s="5">
        <v>1068</v>
      </c>
      <c r="W9" s="70">
        <v>0.2</v>
      </c>
      <c r="X9" s="72">
        <f t="shared" si="1"/>
        <v>854.40000000000009</v>
      </c>
      <c r="Y9" s="72">
        <f t="shared" si="2"/>
        <v>11107.2</v>
      </c>
      <c r="Z9" s="6"/>
      <c r="AA9" s="68"/>
      <c r="AB9" s="1"/>
    </row>
    <row r="10" spans="1:34" x14ac:dyDescent="0.35">
      <c r="A10" t="s">
        <v>391</v>
      </c>
      <c r="B10" t="s">
        <v>379</v>
      </c>
      <c r="C10" t="s">
        <v>409</v>
      </c>
      <c r="D10" t="s">
        <v>410</v>
      </c>
      <c r="E10" s="1" t="s">
        <v>114</v>
      </c>
      <c r="F10" s="1" t="s">
        <v>53</v>
      </c>
      <c r="H10" s="1" t="s">
        <v>359</v>
      </c>
      <c r="I10" s="2241">
        <v>2</v>
      </c>
      <c r="J10" s="2241"/>
      <c r="K10" s="1" t="s">
        <v>359</v>
      </c>
      <c r="M10" s="1">
        <v>2</v>
      </c>
      <c r="N10" s="2" t="s">
        <v>397</v>
      </c>
      <c r="O10" s="1">
        <v>1</v>
      </c>
      <c r="P10" s="1" t="s">
        <v>51</v>
      </c>
      <c r="Q10" s="1">
        <v>13</v>
      </c>
      <c r="U10" s="1">
        <v>1</v>
      </c>
      <c r="V10" s="5">
        <v>4068</v>
      </c>
      <c r="W10" s="70">
        <v>0.2</v>
      </c>
      <c r="X10" s="72">
        <f t="shared" si="1"/>
        <v>3254.4</v>
      </c>
      <c r="Y10" s="72">
        <f t="shared" si="2"/>
        <v>3254.4</v>
      </c>
      <c r="Z10" s="6"/>
      <c r="AA10" s="68"/>
      <c r="AB10" s="1"/>
    </row>
    <row r="11" spans="1:34" x14ac:dyDescent="0.35">
      <c r="A11" t="s">
        <v>391</v>
      </c>
      <c r="B11" t="s">
        <v>379</v>
      </c>
      <c r="C11" t="s">
        <v>409</v>
      </c>
      <c r="D11" t="s">
        <v>410</v>
      </c>
      <c r="E11" s="1" t="s">
        <v>117</v>
      </c>
      <c r="F11" s="1" t="s">
        <v>116</v>
      </c>
      <c r="H11" s="1" t="s">
        <v>359</v>
      </c>
      <c r="I11" s="2241">
        <v>1</v>
      </c>
      <c r="J11" s="2241"/>
      <c r="K11" s="1" t="s">
        <v>359</v>
      </c>
      <c r="M11" s="1">
        <v>8</v>
      </c>
      <c r="N11" s="2" t="s">
        <v>283</v>
      </c>
      <c r="O11" s="1">
        <v>13</v>
      </c>
      <c r="P11" s="1" t="s">
        <v>90</v>
      </c>
      <c r="Q11" s="1">
        <v>2</v>
      </c>
      <c r="U11" s="1">
        <v>1</v>
      </c>
      <c r="V11" s="5">
        <v>600</v>
      </c>
      <c r="W11" s="70">
        <v>0.2</v>
      </c>
      <c r="X11" s="72">
        <f t="shared" si="1"/>
        <v>480</v>
      </c>
      <c r="Y11" s="72">
        <f t="shared" si="2"/>
        <v>6240</v>
      </c>
      <c r="Z11" s="6"/>
      <c r="AA11" s="68"/>
      <c r="AB11" s="1"/>
    </row>
    <row r="12" spans="1:34" x14ac:dyDescent="0.35">
      <c r="A12" t="s">
        <v>391</v>
      </c>
      <c r="B12" t="s">
        <v>379</v>
      </c>
      <c r="C12" t="s">
        <v>409</v>
      </c>
      <c r="D12" t="s">
        <v>410</v>
      </c>
      <c r="E12" s="1" t="s">
        <v>68</v>
      </c>
      <c r="F12" s="1" t="s">
        <v>119</v>
      </c>
      <c r="H12" s="1" t="s">
        <v>359</v>
      </c>
      <c r="I12" s="2241">
        <v>3</v>
      </c>
      <c r="J12" s="2241"/>
      <c r="K12" s="1" t="s">
        <v>359</v>
      </c>
      <c r="M12" s="1">
        <v>2</v>
      </c>
      <c r="N12" s="2" t="s">
        <v>256</v>
      </c>
      <c r="O12" s="1">
        <v>4</v>
      </c>
      <c r="P12" s="1" t="s">
        <v>51</v>
      </c>
      <c r="S12" s="1">
        <v>13</v>
      </c>
      <c r="U12" s="1">
        <v>1</v>
      </c>
      <c r="V12" s="9">
        <v>1600</v>
      </c>
      <c r="W12" s="75">
        <v>0.7</v>
      </c>
      <c r="X12" s="72">
        <f t="shared" si="1"/>
        <v>480.00000000000006</v>
      </c>
      <c r="Y12" s="72">
        <f t="shared" si="2"/>
        <v>1920.0000000000002</v>
      </c>
      <c r="Z12" s="6"/>
      <c r="AA12" s="68"/>
      <c r="AB12" s="1"/>
    </row>
    <row r="13" spans="1:34" x14ac:dyDescent="0.35">
      <c r="A13" t="s">
        <v>391</v>
      </c>
      <c r="B13" t="s">
        <v>379</v>
      </c>
      <c r="C13" t="s">
        <v>406</v>
      </c>
      <c r="D13" t="s">
        <v>407</v>
      </c>
      <c r="E13" s="1" t="s">
        <v>121</v>
      </c>
      <c r="F13" s="1" t="s">
        <v>59</v>
      </c>
      <c r="H13" s="1" t="s">
        <v>359</v>
      </c>
      <c r="I13" s="2241">
        <v>4</v>
      </c>
      <c r="J13" s="2241"/>
      <c r="K13" s="1" t="s">
        <v>359</v>
      </c>
      <c r="M13" s="1">
        <v>5</v>
      </c>
      <c r="N13" s="2" t="s">
        <v>230</v>
      </c>
      <c r="O13" s="1">
        <v>4</v>
      </c>
      <c r="P13" s="1" t="s">
        <v>85</v>
      </c>
      <c r="Q13" s="1">
        <v>7</v>
      </c>
      <c r="U13" s="1">
        <v>1</v>
      </c>
      <c r="V13" s="9">
        <f>256*8</f>
        <v>2048</v>
      </c>
      <c r="W13" s="75">
        <v>0.4</v>
      </c>
      <c r="X13" s="72">
        <f t="shared" si="1"/>
        <v>1228.8</v>
      </c>
      <c r="Y13" s="72">
        <f t="shared" si="2"/>
        <v>4915.2</v>
      </c>
      <c r="Z13" s="6"/>
      <c r="AA13" s="68"/>
      <c r="AB13" s="1"/>
    </row>
    <row r="14" spans="1:34" x14ac:dyDescent="0.35">
      <c r="I14" s="2241"/>
      <c r="J14" s="2241"/>
      <c r="N14" s="2"/>
      <c r="O14" s="1"/>
      <c r="V14" s="9"/>
      <c r="W14" s="75"/>
      <c r="X14" s="72"/>
      <c r="Y14" s="72"/>
      <c r="Z14" s="6"/>
      <c r="AA14" s="68"/>
      <c r="AB14" s="1"/>
    </row>
    <row r="15" spans="1:34" x14ac:dyDescent="0.35">
      <c r="A15" t="s">
        <v>393</v>
      </c>
      <c r="B15" t="s">
        <v>379</v>
      </c>
      <c r="C15" t="s">
        <v>409</v>
      </c>
      <c r="D15" t="s">
        <v>410</v>
      </c>
      <c r="E15" s="1" t="s">
        <v>114</v>
      </c>
      <c r="F15" s="1" t="s">
        <v>115</v>
      </c>
      <c r="H15" s="1" t="s">
        <v>359</v>
      </c>
      <c r="I15" s="2241">
        <v>4</v>
      </c>
      <c r="J15" s="2241"/>
      <c r="L15" s="1" t="s">
        <v>359</v>
      </c>
      <c r="M15" s="1">
        <v>2</v>
      </c>
      <c r="N15" s="1">
        <v>4</v>
      </c>
      <c r="O15" s="1">
        <v>2</v>
      </c>
      <c r="P15" s="1" t="s">
        <v>51</v>
      </c>
      <c r="Q15" s="1">
        <v>2</v>
      </c>
      <c r="U15" s="1">
        <v>1</v>
      </c>
      <c r="V15" s="15">
        <v>4480</v>
      </c>
      <c r="W15" s="75">
        <v>0.2</v>
      </c>
      <c r="X15" s="71">
        <f>V15*(1-W15)</f>
        <v>3584</v>
      </c>
      <c r="Y15" s="71">
        <f>X15*U15*O15</f>
        <v>7168</v>
      </c>
      <c r="Z15" s="18"/>
    </row>
    <row r="16" spans="1:34" x14ac:dyDescent="0.35">
      <c r="A16" t="s">
        <v>393</v>
      </c>
      <c r="B16" t="s">
        <v>379</v>
      </c>
      <c r="C16" t="s">
        <v>409</v>
      </c>
      <c r="D16" t="s">
        <v>410</v>
      </c>
      <c r="E16" s="1" t="s">
        <v>114</v>
      </c>
      <c r="F16" s="1" t="s">
        <v>116</v>
      </c>
      <c r="H16" s="1" t="s">
        <v>359</v>
      </c>
      <c r="I16" s="2241">
        <v>3</v>
      </c>
      <c r="J16" s="2241"/>
      <c r="K16" s="1" t="s">
        <v>359</v>
      </c>
      <c r="M16" s="1">
        <v>6</v>
      </c>
      <c r="N16" s="1">
        <v>12</v>
      </c>
      <c r="O16" s="1">
        <v>12</v>
      </c>
      <c r="P16" s="1" t="s">
        <v>90</v>
      </c>
      <c r="Q16" s="1">
        <v>12</v>
      </c>
      <c r="U16" s="1">
        <v>1</v>
      </c>
      <c r="V16" s="5">
        <v>1068</v>
      </c>
      <c r="W16" s="75">
        <v>0.2</v>
      </c>
      <c r="X16" s="72">
        <f>V16*(1-W16)</f>
        <v>854.40000000000009</v>
      </c>
      <c r="Y16" s="72">
        <f>X16*U16*O16</f>
        <v>10252.800000000001</v>
      </c>
      <c r="Z16" s="6"/>
    </row>
    <row r="17" spans="1:26" x14ac:dyDescent="0.35">
      <c r="A17" t="s">
        <v>393</v>
      </c>
      <c r="B17" t="s">
        <v>379</v>
      </c>
      <c r="C17" t="s">
        <v>409</v>
      </c>
      <c r="D17" t="s">
        <v>410</v>
      </c>
      <c r="E17" s="1" t="s">
        <v>114</v>
      </c>
      <c r="F17" s="1" t="s">
        <v>53</v>
      </c>
      <c r="H17" s="1" t="s">
        <v>359</v>
      </c>
      <c r="I17" s="2241">
        <v>1</v>
      </c>
      <c r="J17" s="2241"/>
      <c r="K17" s="1" t="s">
        <v>359</v>
      </c>
      <c r="M17" s="1">
        <v>1</v>
      </c>
      <c r="N17" s="2" t="s">
        <v>384</v>
      </c>
      <c r="O17" s="1">
        <v>2</v>
      </c>
      <c r="P17" s="1" t="s">
        <v>51</v>
      </c>
      <c r="Q17" s="1">
        <v>2</v>
      </c>
      <c r="U17" s="1">
        <v>1</v>
      </c>
      <c r="V17" s="5">
        <v>4068</v>
      </c>
      <c r="W17" s="75">
        <v>0.2</v>
      </c>
      <c r="X17" s="72">
        <f t="shared" ref="X17:X18" si="3">V17*(1-W17)</f>
        <v>3254.4</v>
      </c>
      <c r="Y17" s="72">
        <f t="shared" ref="Y17:Y19" si="4">X17*U17*O17</f>
        <v>6508.8</v>
      </c>
      <c r="Z17" s="6"/>
    </row>
    <row r="18" spans="1:26" x14ac:dyDescent="0.35">
      <c r="A18" t="s">
        <v>393</v>
      </c>
      <c r="B18" t="s">
        <v>379</v>
      </c>
      <c r="C18" t="s">
        <v>409</v>
      </c>
      <c r="D18" t="s">
        <v>410</v>
      </c>
      <c r="E18" s="1" t="s">
        <v>117</v>
      </c>
      <c r="F18" s="1" t="s">
        <v>116</v>
      </c>
      <c r="H18" s="1" t="s">
        <v>359</v>
      </c>
      <c r="I18" s="2241">
        <v>3</v>
      </c>
      <c r="J18" s="2241"/>
      <c r="K18" s="1" t="s">
        <v>359</v>
      </c>
      <c r="M18" s="1">
        <v>6</v>
      </c>
      <c r="N18" s="2" t="s">
        <v>382</v>
      </c>
      <c r="O18" s="1">
        <v>12</v>
      </c>
      <c r="P18" s="1" t="s">
        <v>90</v>
      </c>
      <c r="S18" s="1">
        <v>12</v>
      </c>
      <c r="U18" s="1">
        <v>1</v>
      </c>
      <c r="V18" s="5">
        <v>600</v>
      </c>
      <c r="W18" s="75">
        <v>0.2</v>
      </c>
      <c r="X18" s="72">
        <f t="shared" si="3"/>
        <v>480</v>
      </c>
      <c r="Y18" s="72">
        <f t="shared" si="4"/>
        <v>5760</v>
      </c>
      <c r="Z18" s="6"/>
    </row>
    <row r="19" spans="1:26" x14ac:dyDescent="0.35">
      <c r="A19" t="s">
        <v>393</v>
      </c>
      <c r="B19" t="s">
        <v>379</v>
      </c>
      <c r="C19" t="s">
        <v>409</v>
      </c>
      <c r="D19" t="s">
        <v>410</v>
      </c>
      <c r="E19" s="1" t="s">
        <v>82</v>
      </c>
      <c r="F19" s="1" t="s">
        <v>118</v>
      </c>
      <c r="H19" s="1" t="s">
        <v>359</v>
      </c>
      <c r="I19" s="2241">
        <v>2</v>
      </c>
      <c r="J19" s="2241"/>
      <c r="L19" s="1" t="s">
        <v>359</v>
      </c>
      <c r="M19" s="1">
        <v>2</v>
      </c>
      <c r="N19" s="2" t="s">
        <v>397</v>
      </c>
      <c r="O19" s="1">
        <v>1</v>
      </c>
      <c r="P19" s="1" t="s">
        <v>51</v>
      </c>
      <c r="Q19" s="1">
        <v>1</v>
      </c>
      <c r="U19" s="1">
        <v>1</v>
      </c>
      <c r="V19" s="9">
        <v>6250</v>
      </c>
      <c r="W19" s="75">
        <v>0.2</v>
      </c>
      <c r="X19" s="72">
        <f>V19*(1-W19)</f>
        <v>5000</v>
      </c>
      <c r="Y19" s="72">
        <f t="shared" si="4"/>
        <v>5000</v>
      </c>
      <c r="Z19" s="6"/>
    </row>
    <row r="20" spans="1:26" x14ac:dyDescent="0.35">
      <c r="I20" s="2241"/>
      <c r="J20" s="2241"/>
      <c r="N20" s="2"/>
      <c r="O20" s="1"/>
      <c r="V20" s="5"/>
      <c r="W20" s="70"/>
      <c r="X20" s="72"/>
      <c r="Y20" s="72"/>
      <c r="Z20" s="6"/>
    </row>
    <row r="21" spans="1:26" x14ac:dyDescent="0.35">
      <c r="A21" t="s">
        <v>394</v>
      </c>
      <c r="B21" t="s">
        <v>379</v>
      </c>
      <c r="C21" t="s">
        <v>409</v>
      </c>
      <c r="D21" t="s">
        <v>410</v>
      </c>
      <c r="E21" s="1" t="s">
        <v>114</v>
      </c>
      <c r="F21" s="1" t="s">
        <v>115</v>
      </c>
      <c r="H21" s="1" t="s">
        <v>359</v>
      </c>
      <c r="I21" s="2241">
        <v>5</v>
      </c>
      <c r="J21" s="2241"/>
      <c r="L21" s="1" t="s">
        <v>359</v>
      </c>
      <c r="M21" s="1">
        <v>2</v>
      </c>
      <c r="N21" s="1">
        <v>4</v>
      </c>
      <c r="O21" s="1">
        <v>2</v>
      </c>
      <c r="P21" s="1" t="s">
        <v>51</v>
      </c>
      <c r="Q21" s="1">
        <v>2</v>
      </c>
      <c r="U21" s="1">
        <v>1</v>
      </c>
      <c r="V21" s="15">
        <v>4480</v>
      </c>
      <c r="W21" s="75">
        <v>0.2</v>
      </c>
      <c r="X21" s="72">
        <f t="shared" ref="X21:X26" si="5">V21*(1-W21)</f>
        <v>3584</v>
      </c>
      <c r="Y21" s="72">
        <f t="shared" ref="Y21:Y26" si="6">X21*U21*O21</f>
        <v>7168</v>
      </c>
      <c r="Z21" s="6"/>
    </row>
    <row r="22" spans="1:26" x14ac:dyDescent="0.35">
      <c r="A22" t="s">
        <v>394</v>
      </c>
      <c r="B22" t="s">
        <v>379</v>
      </c>
      <c r="C22" t="s">
        <v>409</v>
      </c>
      <c r="D22" t="s">
        <v>410</v>
      </c>
      <c r="E22" s="1" t="s">
        <v>114</v>
      </c>
      <c r="F22" s="1" t="s">
        <v>116</v>
      </c>
      <c r="H22" s="1" t="s">
        <v>359</v>
      </c>
      <c r="I22" s="2241">
        <v>1</v>
      </c>
      <c r="J22" s="2241"/>
      <c r="K22" s="1" t="s">
        <v>359</v>
      </c>
      <c r="M22" s="1">
        <v>6</v>
      </c>
      <c r="N22" s="1">
        <v>12</v>
      </c>
      <c r="O22" s="1">
        <v>10</v>
      </c>
      <c r="P22" s="1" t="s">
        <v>90</v>
      </c>
      <c r="Q22" s="1">
        <v>10</v>
      </c>
      <c r="U22" s="1">
        <v>1</v>
      </c>
      <c r="V22" s="5">
        <v>1068</v>
      </c>
      <c r="W22" s="70">
        <v>0.2</v>
      </c>
      <c r="X22" s="72">
        <f t="shared" si="5"/>
        <v>854.40000000000009</v>
      </c>
      <c r="Y22" s="72">
        <f t="shared" si="6"/>
        <v>8544</v>
      </c>
      <c r="Z22" s="6"/>
    </row>
    <row r="23" spans="1:26" x14ac:dyDescent="0.35">
      <c r="A23" t="s">
        <v>394</v>
      </c>
      <c r="B23" t="s">
        <v>379</v>
      </c>
      <c r="C23" t="s">
        <v>409</v>
      </c>
      <c r="D23" t="s">
        <v>410</v>
      </c>
      <c r="E23" s="1" t="s">
        <v>114</v>
      </c>
      <c r="F23" s="1" t="s">
        <v>53</v>
      </c>
      <c r="H23" s="1" t="s">
        <v>359</v>
      </c>
      <c r="I23" s="2241">
        <v>2</v>
      </c>
      <c r="J23" s="2241"/>
      <c r="K23" s="1" t="s">
        <v>359</v>
      </c>
      <c r="M23" s="1">
        <v>1</v>
      </c>
      <c r="N23" s="1">
        <v>3</v>
      </c>
      <c r="O23" s="1">
        <v>1</v>
      </c>
      <c r="P23" s="1" t="s">
        <v>51</v>
      </c>
      <c r="Q23" s="1">
        <v>1</v>
      </c>
      <c r="T23" s="18"/>
      <c r="U23" s="1">
        <v>1</v>
      </c>
      <c r="V23" s="5">
        <v>4068</v>
      </c>
      <c r="W23" s="70">
        <v>0.2</v>
      </c>
      <c r="X23" s="72">
        <f t="shared" si="5"/>
        <v>3254.4</v>
      </c>
      <c r="Y23" s="72">
        <f t="shared" si="6"/>
        <v>3254.4</v>
      </c>
      <c r="Z23" s="6"/>
    </row>
    <row r="24" spans="1:26" x14ac:dyDescent="0.35">
      <c r="A24" t="s">
        <v>394</v>
      </c>
      <c r="B24" t="s">
        <v>379</v>
      </c>
      <c r="C24" t="s">
        <v>409</v>
      </c>
      <c r="D24" t="s">
        <v>410</v>
      </c>
      <c r="E24" s="1" t="s">
        <v>117</v>
      </c>
      <c r="F24" s="1" t="s">
        <v>116</v>
      </c>
      <c r="H24" s="1" t="s">
        <v>359</v>
      </c>
      <c r="I24" s="2241">
        <v>1</v>
      </c>
      <c r="J24" s="2241"/>
      <c r="K24" s="1" t="s">
        <v>359</v>
      </c>
      <c r="M24" s="1">
        <v>6</v>
      </c>
      <c r="N24" s="1">
        <v>12</v>
      </c>
      <c r="O24" s="1">
        <v>10</v>
      </c>
      <c r="P24" s="1" t="s">
        <v>90</v>
      </c>
      <c r="S24" s="1">
        <v>10</v>
      </c>
      <c r="T24" s="6"/>
      <c r="U24" s="1">
        <v>1</v>
      </c>
      <c r="V24" s="5">
        <v>600</v>
      </c>
      <c r="W24" s="70">
        <v>0.2</v>
      </c>
      <c r="X24" s="72">
        <f t="shared" si="5"/>
        <v>480</v>
      </c>
      <c r="Y24" s="72">
        <f t="shared" si="6"/>
        <v>4800</v>
      </c>
      <c r="Z24" s="6"/>
    </row>
    <row r="25" spans="1:26" x14ac:dyDescent="0.35">
      <c r="A25" t="s">
        <v>394</v>
      </c>
      <c r="B25" t="s">
        <v>379</v>
      </c>
      <c r="C25" t="s">
        <v>409</v>
      </c>
      <c r="D25" t="s">
        <v>410</v>
      </c>
      <c r="E25" s="1" t="s">
        <v>68</v>
      </c>
      <c r="F25" s="1" t="s">
        <v>119</v>
      </c>
      <c r="H25" s="1" t="s">
        <v>359</v>
      </c>
      <c r="I25" s="2241">
        <v>3</v>
      </c>
      <c r="J25" s="2241"/>
      <c r="K25" s="1" t="s">
        <v>359</v>
      </c>
      <c r="M25" s="1">
        <v>3</v>
      </c>
      <c r="N25" s="1">
        <v>6</v>
      </c>
      <c r="O25" s="1">
        <v>3</v>
      </c>
      <c r="P25" s="1" t="s">
        <v>120</v>
      </c>
      <c r="Q25" s="1">
        <v>3</v>
      </c>
      <c r="S25" s="1">
        <v>3</v>
      </c>
      <c r="T25" s="6"/>
      <c r="U25" s="1">
        <v>2</v>
      </c>
      <c r="V25" s="9">
        <v>1600</v>
      </c>
      <c r="W25" s="75">
        <v>0.7</v>
      </c>
      <c r="X25" s="72">
        <f t="shared" si="5"/>
        <v>480.00000000000006</v>
      </c>
      <c r="Y25" s="72">
        <f t="shared" si="6"/>
        <v>2880.0000000000005</v>
      </c>
      <c r="Z25" s="6"/>
    </row>
    <row r="26" spans="1:26" x14ac:dyDescent="0.35">
      <c r="A26" t="s">
        <v>394</v>
      </c>
      <c r="B26" t="s">
        <v>379</v>
      </c>
      <c r="C26" t="s">
        <v>409</v>
      </c>
      <c r="D26" t="s">
        <v>410</v>
      </c>
      <c r="E26" s="1" t="s">
        <v>121</v>
      </c>
      <c r="F26" s="1" t="s">
        <v>59</v>
      </c>
      <c r="H26" s="1" t="s">
        <v>359</v>
      </c>
      <c r="I26" s="2241">
        <v>4</v>
      </c>
      <c r="J26" s="2241"/>
      <c r="K26" s="1" t="s">
        <v>359</v>
      </c>
      <c r="M26" s="1">
        <v>2</v>
      </c>
      <c r="N26" s="1">
        <v>6</v>
      </c>
      <c r="O26" s="1">
        <v>3</v>
      </c>
      <c r="P26" s="1" t="s">
        <v>85</v>
      </c>
      <c r="Q26" s="1">
        <v>3</v>
      </c>
      <c r="S26" s="1">
        <v>3</v>
      </c>
      <c r="T26" s="18"/>
      <c r="U26" s="1">
        <v>2</v>
      </c>
      <c r="V26" s="9">
        <f>256*8</f>
        <v>2048</v>
      </c>
      <c r="W26" s="75">
        <v>0.4</v>
      </c>
      <c r="X26" s="72">
        <f t="shared" si="5"/>
        <v>1228.8</v>
      </c>
      <c r="Y26" s="72">
        <f t="shared" si="6"/>
        <v>7372.7999999999993</v>
      </c>
      <c r="Z26" s="6"/>
    </row>
    <row r="27" spans="1:26" x14ac:dyDescent="0.35">
      <c r="I27" s="2241"/>
      <c r="J27" s="2241"/>
      <c r="O27" s="1"/>
      <c r="T27" s="18"/>
      <c r="V27" s="9"/>
      <c r="W27" s="75"/>
      <c r="X27" s="72"/>
      <c r="Y27" s="72"/>
      <c r="Z27" s="6"/>
    </row>
    <row r="28" spans="1:26" x14ac:dyDescent="0.35">
      <c r="A28" t="s">
        <v>377</v>
      </c>
      <c r="B28" t="s">
        <v>379</v>
      </c>
      <c r="C28" t="s">
        <v>409</v>
      </c>
      <c r="D28" t="s">
        <v>410</v>
      </c>
      <c r="E28" s="1" t="s">
        <v>114</v>
      </c>
      <c r="F28" s="1" t="s">
        <v>115</v>
      </c>
      <c r="H28" s="1" t="s">
        <v>359</v>
      </c>
      <c r="I28" s="2241">
        <v>3</v>
      </c>
      <c r="J28" s="2241"/>
      <c r="L28" s="1" t="s">
        <v>359</v>
      </c>
      <c r="M28" s="2" t="s">
        <v>65</v>
      </c>
      <c r="N28" s="1">
        <v>1</v>
      </c>
      <c r="O28" s="1">
        <v>1</v>
      </c>
      <c r="P28" s="1" t="s">
        <v>51</v>
      </c>
      <c r="Q28" s="1">
        <v>1</v>
      </c>
      <c r="U28" s="1">
        <v>1</v>
      </c>
      <c r="V28" s="15">
        <v>4480</v>
      </c>
      <c r="W28" s="75">
        <v>0.2</v>
      </c>
      <c r="X28" s="72">
        <f t="shared" ref="X28:X33" si="7">V28*(1-W28)</f>
        <v>3584</v>
      </c>
      <c r="Y28" s="72">
        <f t="shared" ref="Y28:Y33" si="8">X28*U28*O28</f>
        <v>3584</v>
      </c>
    </row>
    <row r="29" spans="1:26" x14ac:dyDescent="0.35">
      <c r="A29" t="s">
        <v>377</v>
      </c>
      <c r="B29" t="s">
        <v>379</v>
      </c>
      <c r="C29" t="s">
        <v>409</v>
      </c>
      <c r="D29" t="s">
        <v>410</v>
      </c>
      <c r="E29" s="1" t="s">
        <v>114</v>
      </c>
      <c r="F29" s="1" t="s">
        <v>116</v>
      </c>
      <c r="H29" s="1" t="s">
        <v>359</v>
      </c>
      <c r="I29" s="2241">
        <v>2</v>
      </c>
      <c r="J29" s="2241"/>
      <c r="K29" s="1" t="s">
        <v>359</v>
      </c>
      <c r="M29" s="2" t="s">
        <v>397</v>
      </c>
      <c r="N29" s="1">
        <v>8</v>
      </c>
      <c r="O29" s="1">
        <v>7</v>
      </c>
      <c r="P29" s="1" t="s">
        <v>90</v>
      </c>
      <c r="Q29" s="1">
        <v>7</v>
      </c>
      <c r="U29" s="1">
        <v>1</v>
      </c>
      <c r="V29" s="5">
        <v>1068</v>
      </c>
      <c r="W29" s="70">
        <v>0.2</v>
      </c>
      <c r="X29" s="72">
        <f t="shared" si="7"/>
        <v>854.40000000000009</v>
      </c>
      <c r="Y29" s="72">
        <f t="shared" si="8"/>
        <v>5980.8000000000011</v>
      </c>
    </row>
    <row r="30" spans="1:26" x14ac:dyDescent="0.35">
      <c r="A30" t="s">
        <v>377</v>
      </c>
      <c r="B30" t="s">
        <v>379</v>
      </c>
      <c r="C30" t="s">
        <v>409</v>
      </c>
      <c r="D30" t="s">
        <v>410</v>
      </c>
      <c r="E30" s="1" t="s">
        <v>114</v>
      </c>
      <c r="F30" s="1" t="s">
        <v>53</v>
      </c>
      <c r="H30" s="1" t="s">
        <v>359</v>
      </c>
      <c r="I30" s="2241">
        <v>1</v>
      </c>
      <c r="J30" s="2241"/>
      <c r="K30" s="1" t="s">
        <v>359</v>
      </c>
      <c r="M30" s="2" t="s">
        <v>65</v>
      </c>
      <c r="N30" s="1">
        <v>1</v>
      </c>
      <c r="O30" s="1">
        <v>1</v>
      </c>
      <c r="P30" s="1" t="s">
        <v>51</v>
      </c>
      <c r="Q30" s="1">
        <v>1</v>
      </c>
      <c r="U30" s="1">
        <v>1</v>
      </c>
      <c r="V30" s="5">
        <v>4068</v>
      </c>
      <c r="W30" s="70">
        <v>0.2</v>
      </c>
      <c r="X30" s="72">
        <f t="shared" si="7"/>
        <v>3254.4</v>
      </c>
      <c r="Y30" s="72">
        <f t="shared" si="8"/>
        <v>3254.4</v>
      </c>
    </row>
    <row r="31" spans="1:26" x14ac:dyDescent="0.35">
      <c r="A31" t="s">
        <v>377</v>
      </c>
      <c r="B31" t="s">
        <v>379</v>
      </c>
      <c r="C31" t="s">
        <v>409</v>
      </c>
      <c r="D31" t="s">
        <v>410</v>
      </c>
      <c r="E31" s="1" t="s">
        <v>117</v>
      </c>
      <c r="F31" s="1" t="s">
        <v>116</v>
      </c>
      <c r="H31" s="1" t="s">
        <v>359</v>
      </c>
      <c r="I31" s="2241">
        <v>2</v>
      </c>
      <c r="J31" s="2241"/>
      <c r="K31" s="1" t="s">
        <v>359</v>
      </c>
      <c r="M31" s="2" t="s">
        <v>397</v>
      </c>
      <c r="N31" s="1">
        <v>8</v>
      </c>
      <c r="O31" s="1">
        <v>7</v>
      </c>
      <c r="P31" s="1" t="s">
        <v>90</v>
      </c>
      <c r="Q31" s="1">
        <v>7</v>
      </c>
      <c r="U31" s="1">
        <v>1</v>
      </c>
      <c r="V31" s="5">
        <v>600</v>
      </c>
      <c r="W31" s="70">
        <v>0.2</v>
      </c>
      <c r="X31" s="72">
        <f t="shared" si="7"/>
        <v>480</v>
      </c>
      <c r="Y31" s="72">
        <f t="shared" si="8"/>
        <v>3360</v>
      </c>
    </row>
    <row r="32" spans="1:26" x14ac:dyDescent="0.35">
      <c r="A32" t="s">
        <v>377</v>
      </c>
      <c r="B32" t="s">
        <v>379</v>
      </c>
      <c r="C32" t="s">
        <v>409</v>
      </c>
      <c r="D32" t="s">
        <v>410</v>
      </c>
      <c r="E32" s="1" t="s">
        <v>68</v>
      </c>
      <c r="F32" s="1" t="s">
        <v>119</v>
      </c>
      <c r="H32" s="1" t="s">
        <v>359</v>
      </c>
      <c r="I32" s="2241">
        <v>4</v>
      </c>
      <c r="J32" s="2241"/>
      <c r="K32" s="1" t="s">
        <v>359</v>
      </c>
      <c r="M32" s="2" t="s">
        <v>65</v>
      </c>
      <c r="N32" s="1">
        <v>2</v>
      </c>
      <c r="O32" s="1">
        <v>1</v>
      </c>
      <c r="P32" s="1" t="s">
        <v>120</v>
      </c>
      <c r="Q32" s="1">
        <v>1</v>
      </c>
      <c r="S32" s="1">
        <v>1</v>
      </c>
      <c r="U32" s="1">
        <v>2</v>
      </c>
      <c r="V32" s="9">
        <v>1600</v>
      </c>
      <c r="W32" s="75">
        <v>0.7</v>
      </c>
      <c r="X32" s="72">
        <f t="shared" si="7"/>
        <v>480.00000000000006</v>
      </c>
      <c r="Y32" s="72">
        <f t="shared" si="8"/>
        <v>960.00000000000011</v>
      </c>
      <c r="Z32" s="6"/>
    </row>
    <row r="33" spans="1:25" x14ac:dyDescent="0.35">
      <c r="A33" t="s">
        <v>377</v>
      </c>
      <c r="B33" t="s">
        <v>379</v>
      </c>
      <c r="C33" t="s">
        <v>409</v>
      </c>
      <c r="D33" t="s">
        <v>410</v>
      </c>
      <c r="E33" s="1" t="s">
        <v>121</v>
      </c>
      <c r="F33" s="1" t="s">
        <v>59</v>
      </c>
      <c r="H33" s="1" t="s">
        <v>359</v>
      </c>
      <c r="I33" s="2241">
        <v>5</v>
      </c>
      <c r="J33" s="2241"/>
      <c r="K33" s="1" t="s">
        <v>359</v>
      </c>
      <c r="M33" s="1">
        <v>1</v>
      </c>
      <c r="N33" s="1">
        <v>4</v>
      </c>
      <c r="O33" s="1">
        <v>2</v>
      </c>
      <c r="P33" s="1" t="s">
        <v>85</v>
      </c>
      <c r="Q33" s="1">
        <v>2</v>
      </c>
      <c r="S33" s="1">
        <v>2</v>
      </c>
      <c r="U33" s="1">
        <v>2</v>
      </c>
      <c r="V33" s="9">
        <f>256*8</f>
        <v>2048</v>
      </c>
      <c r="W33" s="75">
        <v>0.4</v>
      </c>
      <c r="X33" s="72">
        <f t="shared" si="7"/>
        <v>1228.8</v>
      </c>
      <c r="Y33" s="72">
        <f t="shared" si="8"/>
        <v>4915.2</v>
      </c>
    </row>
    <row r="34" spans="1:25" x14ac:dyDescent="0.35">
      <c r="O34" s="2"/>
      <c r="V34"/>
      <c r="W34" s="75"/>
      <c r="X34" s="72"/>
      <c r="Y34" s="72"/>
    </row>
    <row r="35" spans="1:25" x14ac:dyDescent="0.35">
      <c r="O35" s="2"/>
      <c r="V35" s="9"/>
      <c r="W35" s="75"/>
      <c r="X35" s="72"/>
      <c r="Y35" s="72"/>
    </row>
    <row r="36" spans="1:25" x14ac:dyDescent="0.35">
      <c r="O36" s="2"/>
      <c r="V36" s="9"/>
      <c r="W36" s="75"/>
      <c r="X36" s="72"/>
      <c r="Y36" s="72"/>
    </row>
    <row r="38" spans="1:25" x14ac:dyDescent="0.35">
      <c r="A38" s="93"/>
      <c r="D38" s="89" t="s">
        <v>1209</v>
      </c>
      <c r="E38" s="89" t="s">
        <v>1210</v>
      </c>
      <c r="F38" s="89" t="s">
        <v>1211</v>
      </c>
      <c r="G38" s="89"/>
      <c r="H38" s="89"/>
      <c r="I38" s="89"/>
      <c r="O38" s="1"/>
      <c r="V38" s="5"/>
      <c r="W38" s="70"/>
      <c r="X38" s="72"/>
      <c r="Y38" s="72"/>
    </row>
    <row r="39" spans="1:25" x14ac:dyDescent="0.35">
      <c r="A39" s="93" t="s">
        <v>1212</v>
      </c>
      <c r="B39" s="2229"/>
      <c r="C39" s="2229"/>
      <c r="D39" s="2236">
        <f>E39*(1-10%)</f>
        <v>1432.1005714285716</v>
      </c>
      <c r="E39" s="473">
        <f>'RIO BRANCO'!T47</f>
        <v>1591.2228571428573</v>
      </c>
      <c r="F39" s="473">
        <f>E39*(1+15%)</f>
        <v>1829.9062857142858</v>
      </c>
      <c r="G39" s="473"/>
      <c r="H39" s="473"/>
      <c r="I39" s="473"/>
      <c r="O39" s="1"/>
      <c r="V39" s="5"/>
      <c r="W39" s="70"/>
      <c r="X39" s="72"/>
      <c r="Y39" s="72"/>
    </row>
    <row r="40" spans="1:25" x14ac:dyDescent="0.35">
      <c r="A40" s="93" t="s">
        <v>1213</v>
      </c>
      <c r="B40" s="2229"/>
      <c r="C40" s="2229"/>
      <c r="D40" s="2236">
        <f>E40*(1-25%)</f>
        <v>974</v>
      </c>
      <c r="E40" s="473">
        <f>'RIO BRANCO'!T76</f>
        <v>1298.6666666666667</v>
      </c>
      <c r="F40" s="473">
        <f>E40*(1+5%)</f>
        <v>1363.6000000000001</v>
      </c>
      <c r="G40" s="473"/>
      <c r="H40" s="473"/>
      <c r="I40" s="473"/>
      <c r="O40" s="1"/>
      <c r="V40" s="5"/>
      <c r="W40" s="70"/>
      <c r="X40" s="72"/>
      <c r="Y40" s="72"/>
    </row>
    <row r="41" spans="1:25" x14ac:dyDescent="0.35">
      <c r="A41" s="93" t="s">
        <v>601</v>
      </c>
      <c r="B41" s="2229"/>
      <c r="C41" s="2229"/>
      <c r="D41" s="2236">
        <f>E41*(1-15%)</f>
        <v>1427.1089655172416</v>
      </c>
      <c r="E41" s="473">
        <f>'RIO BRANCO'!T106</f>
        <v>1678.9517241379313</v>
      </c>
      <c r="F41" s="473">
        <f>E41*(1+15%)</f>
        <v>1930.7944827586207</v>
      </c>
      <c r="G41" s="473"/>
      <c r="H41" s="473"/>
      <c r="I41" s="473"/>
      <c r="O41" s="1"/>
      <c r="V41" s="5"/>
      <c r="W41" s="70"/>
      <c r="X41" s="72"/>
      <c r="Y41" s="72"/>
    </row>
    <row r="42" spans="1:25" x14ac:dyDescent="0.35">
      <c r="A42" s="93" t="s">
        <v>730</v>
      </c>
      <c r="B42" s="2229"/>
      <c r="C42" s="2229"/>
      <c r="D42" s="2236">
        <f>E42*(1-25%)</f>
        <v>1028.982857142857</v>
      </c>
      <c r="E42" s="473">
        <f>'RIO BRANCO'!T135</f>
        <v>1371.9771428571428</v>
      </c>
      <c r="F42" s="473">
        <f>E42*(1+5%)</f>
        <v>1440.576</v>
      </c>
      <c r="G42" s="473"/>
      <c r="H42" s="473"/>
      <c r="I42" s="473"/>
      <c r="O42" s="1"/>
      <c r="V42" s="5"/>
      <c r="W42" s="70"/>
      <c r="X42" s="72"/>
      <c r="Y42" s="72"/>
    </row>
    <row r="43" spans="1:25" x14ac:dyDescent="0.35">
      <c r="A43" s="93" t="s">
        <v>619</v>
      </c>
      <c r="B43" s="2229"/>
      <c r="C43" s="2229"/>
      <c r="D43" s="2236">
        <f>E43*(1-25%)</f>
        <v>1092.7636363636364</v>
      </c>
      <c r="E43" s="473">
        <f>'RIO BRANCO'!T169</f>
        <v>1457.0181818181818</v>
      </c>
      <c r="F43" s="473">
        <f>E43*(1+5%)</f>
        <v>1529.869090909091</v>
      </c>
      <c r="G43" s="473"/>
      <c r="H43" s="473"/>
      <c r="I43" s="473"/>
      <c r="O43" s="1"/>
      <c r="V43" s="5"/>
      <c r="W43" s="70"/>
      <c r="X43" s="72"/>
      <c r="Y43" s="72"/>
    </row>
    <row r="44" spans="1:25" x14ac:dyDescent="0.35">
      <c r="A44" s="93"/>
      <c r="B44" s="93"/>
      <c r="C44" s="93"/>
      <c r="D44" s="94"/>
      <c r="O44" s="1"/>
      <c r="V44" s="5"/>
      <c r="W44" s="70"/>
      <c r="X44" s="72"/>
      <c r="Y44" s="72"/>
    </row>
    <row r="45" spans="1:25" x14ac:dyDescent="0.35">
      <c r="A45" s="93"/>
      <c r="B45" s="92"/>
      <c r="C45" s="92"/>
      <c r="D45" s="2386" t="s">
        <v>1214</v>
      </c>
      <c r="E45" s="2387"/>
      <c r="F45" s="2387"/>
      <c r="G45" s="2387"/>
      <c r="H45" s="2387"/>
      <c r="I45" s="2388"/>
      <c r="O45" s="1"/>
      <c r="V45" s="5"/>
      <c r="W45" s="70"/>
      <c r="X45" s="72"/>
      <c r="Y45" s="72"/>
    </row>
    <row r="46" spans="1:25" x14ac:dyDescent="0.35">
      <c r="A46" s="93" t="s">
        <v>1212</v>
      </c>
      <c r="B46" s="2230"/>
      <c r="C46" s="2230"/>
      <c r="D46" s="350">
        <v>0.5714285714285714</v>
      </c>
      <c r="E46" s="3">
        <v>0.42857142857142855</v>
      </c>
      <c r="G46" s="3"/>
      <c r="H46" s="3"/>
      <c r="O46" s="1"/>
      <c r="V46" s="9"/>
      <c r="W46" s="75"/>
      <c r="X46" s="72"/>
      <c r="Y46" s="72"/>
    </row>
    <row r="47" spans="1:25" x14ac:dyDescent="0.35">
      <c r="A47" s="93" t="s">
        <v>1213</v>
      </c>
      <c r="B47" s="2230"/>
      <c r="C47" s="2230"/>
      <c r="D47" s="2230">
        <v>0.53333333333333333</v>
      </c>
      <c r="E47" s="350">
        <v>0.46666666666666667</v>
      </c>
      <c r="G47" s="350"/>
      <c r="H47" s="350"/>
      <c r="I47" s="350"/>
      <c r="O47" s="1"/>
      <c r="V47" s="9"/>
      <c r="W47" s="75"/>
      <c r="X47" s="72"/>
      <c r="Y47" s="72"/>
    </row>
    <row r="48" spans="1:25" x14ac:dyDescent="0.35">
      <c r="A48" s="93" t="s">
        <v>601</v>
      </c>
      <c r="B48" s="2230"/>
      <c r="C48" s="2230"/>
      <c r="D48" s="2230">
        <v>0.59</v>
      </c>
      <c r="E48" s="350">
        <v>0.41</v>
      </c>
      <c r="G48" s="350"/>
      <c r="H48" s="350"/>
      <c r="I48" s="350"/>
      <c r="O48" s="1"/>
      <c r="V48" s="9"/>
      <c r="W48" s="75"/>
      <c r="X48" s="72"/>
      <c r="Y48" s="72"/>
    </row>
    <row r="49" spans="1:25" x14ac:dyDescent="0.35">
      <c r="A49" s="93" t="s">
        <v>730</v>
      </c>
      <c r="B49" s="2230"/>
      <c r="C49" s="2230"/>
      <c r="D49" s="2230">
        <v>0.54</v>
      </c>
      <c r="E49" s="350">
        <v>0.46</v>
      </c>
      <c r="G49" s="350"/>
      <c r="H49" s="350"/>
      <c r="I49" s="350"/>
      <c r="O49" s="1"/>
      <c r="V49" s="9"/>
      <c r="W49" s="75"/>
      <c r="X49" s="72"/>
      <c r="Y49" s="72"/>
    </row>
    <row r="50" spans="1:25" x14ac:dyDescent="0.35">
      <c r="A50" s="93" t="s">
        <v>619</v>
      </c>
      <c r="B50" s="93"/>
      <c r="C50" s="93"/>
      <c r="D50" s="2230">
        <v>0.55000000000000004</v>
      </c>
      <c r="E50" s="350">
        <v>0.45</v>
      </c>
      <c r="G50" s="350"/>
      <c r="H50" s="350"/>
      <c r="O50" s="1"/>
      <c r="V50" s="9"/>
      <c r="W50" s="75"/>
      <c r="X50" s="72"/>
      <c r="Y50" s="72"/>
    </row>
    <row r="51" spans="1:25" x14ac:dyDescent="0.35">
      <c r="A51" s="93"/>
      <c r="B51" s="93"/>
      <c r="C51" s="93"/>
      <c r="D51" s="94"/>
    </row>
    <row r="52" spans="1:25" x14ac:dyDescent="0.35">
      <c r="A52" s="93"/>
      <c r="B52" s="93"/>
      <c r="C52" s="93"/>
      <c r="D52" s="94"/>
      <c r="O52" s="1"/>
      <c r="V52" s="5"/>
      <c r="W52" s="70"/>
      <c r="X52" s="72"/>
      <c r="Y52" s="72"/>
    </row>
    <row r="53" spans="1:25" x14ac:dyDescent="0.35">
      <c r="A53" s="93"/>
      <c r="B53" s="93"/>
      <c r="C53" s="93"/>
      <c r="D53" s="94"/>
      <c r="O53" s="1"/>
      <c r="V53" s="5"/>
      <c r="W53" s="70"/>
      <c r="X53" s="72"/>
      <c r="Y53" s="72"/>
    </row>
    <row r="54" spans="1:25" x14ac:dyDescent="0.35">
      <c r="A54" s="93"/>
      <c r="B54" s="92"/>
      <c r="C54" s="92"/>
      <c r="D54" s="2386" t="s">
        <v>1215</v>
      </c>
      <c r="E54" s="2387"/>
      <c r="F54" s="2387"/>
      <c r="G54" s="2387"/>
      <c r="H54" s="2387"/>
      <c r="I54" s="2388"/>
      <c r="O54" s="1"/>
      <c r="V54" s="5"/>
      <c r="W54" s="70"/>
      <c r="X54" s="72"/>
      <c r="Y54" s="72"/>
    </row>
    <row r="55" spans="1:25" x14ac:dyDescent="0.35">
      <c r="A55" s="93" t="s">
        <v>1212</v>
      </c>
      <c r="B55" s="2230"/>
      <c r="C55" s="2230"/>
      <c r="D55" s="2230">
        <v>0.25</v>
      </c>
      <c r="E55" s="2230">
        <v>0.25</v>
      </c>
      <c r="F55" s="2230">
        <v>0.25</v>
      </c>
      <c r="G55" s="2230">
        <v>0.25</v>
      </c>
      <c r="H55" s="2230"/>
      <c r="O55" s="1"/>
      <c r="V55" s="5"/>
      <c r="W55" s="70"/>
      <c r="X55" s="72"/>
      <c r="Y55" s="72"/>
    </row>
    <row r="56" spans="1:25" x14ac:dyDescent="0.35">
      <c r="A56" s="93" t="s">
        <v>1213</v>
      </c>
      <c r="B56" s="6"/>
      <c r="C56" s="6"/>
      <c r="D56" s="6">
        <v>0.27</v>
      </c>
      <c r="E56" s="2230">
        <v>0.23</v>
      </c>
      <c r="F56" s="2230">
        <v>0.27</v>
      </c>
      <c r="G56" s="2230">
        <v>0.23</v>
      </c>
      <c r="H56" s="2230"/>
      <c r="O56" s="1"/>
      <c r="V56" s="5"/>
      <c r="W56" s="70"/>
      <c r="X56" s="72"/>
      <c r="Y56" s="72"/>
    </row>
    <row r="57" spans="1:25" x14ac:dyDescent="0.35">
      <c r="A57" s="93" t="s">
        <v>601</v>
      </c>
      <c r="B57" s="2230"/>
      <c r="C57" s="2230"/>
      <c r="D57" s="2230">
        <v>0.33</v>
      </c>
      <c r="E57" s="2230">
        <v>0.34</v>
      </c>
      <c r="F57" s="2230">
        <v>0.33</v>
      </c>
      <c r="G57" s="2230"/>
      <c r="H57" s="2230"/>
      <c r="O57" s="1"/>
      <c r="V57" s="5"/>
      <c r="W57" s="70"/>
      <c r="X57" s="72"/>
      <c r="Y57" s="72"/>
    </row>
    <row r="58" spans="1:25" x14ac:dyDescent="0.35">
      <c r="A58" s="93" t="s">
        <v>730</v>
      </c>
      <c r="B58" s="2230"/>
      <c r="C58" s="2230"/>
      <c r="D58" s="6">
        <v>0.35</v>
      </c>
      <c r="E58" s="2230">
        <v>0.31</v>
      </c>
      <c r="F58" s="2230">
        <v>0.34</v>
      </c>
      <c r="G58" s="2230"/>
      <c r="H58" s="2230"/>
      <c r="O58" s="1"/>
      <c r="V58" s="9"/>
      <c r="W58" s="75"/>
      <c r="X58" s="72"/>
      <c r="Y58" s="72"/>
    </row>
    <row r="59" spans="1:25" x14ac:dyDescent="0.35">
      <c r="A59" s="93" t="s">
        <v>619</v>
      </c>
      <c r="B59" s="93"/>
      <c r="C59" s="93"/>
      <c r="D59" s="6">
        <v>0.35</v>
      </c>
      <c r="E59" s="2230">
        <v>0.31</v>
      </c>
      <c r="F59" s="2230">
        <v>0.34</v>
      </c>
      <c r="G59" s="2230"/>
      <c r="H59" s="2230"/>
      <c r="O59" s="1"/>
      <c r="V59" s="9"/>
      <c r="W59" s="75"/>
      <c r="X59" s="72"/>
      <c r="Y59" s="72"/>
    </row>
    <row r="60" spans="1:25" x14ac:dyDescent="0.35">
      <c r="O60" s="1"/>
      <c r="V60" s="9"/>
      <c r="W60" s="75"/>
      <c r="X60" s="72"/>
      <c r="Y60" s="72"/>
    </row>
  </sheetData>
  <mergeCells count="2">
    <mergeCell ref="D45:I45"/>
    <mergeCell ref="D54:I54"/>
  </mergeCells>
  <pageMargins left="0.511811024" right="0.511811024" top="0.78740157499999996" bottom="0.78740157499999996" header="0.31496062000000002" footer="0.31496062000000002"/>
  <ignoredErrors>
    <ignoredError sqref="N5:N19 M28:M3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1303-DB68-4394-8159-2521BAC5D984}">
  <sheetPr>
    <tabColor rgb="FF92D050"/>
  </sheetPr>
  <dimension ref="A1:AF181"/>
  <sheetViews>
    <sheetView topLeftCell="A164" zoomScale="86" zoomScaleNormal="86" workbookViewId="0">
      <selection activeCell="L113" sqref="L113"/>
    </sheetView>
  </sheetViews>
  <sheetFormatPr defaultRowHeight="14.5" x14ac:dyDescent="0.35"/>
  <cols>
    <col min="1" max="1" width="36.453125" customWidth="1"/>
    <col min="2" max="2" width="24.26953125" style="1" customWidth="1"/>
    <col min="3" max="3" width="18.453125" style="1" customWidth="1"/>
    <col min="4" max="4" width="21.81640625" style="1" customWidth="1"/>
    <col min="5" max="5" width="26.453125" style="1" customWidth="1"/>
    <col min="6" max="6" width="20.26953125" style="2" customWidth="1"/>
    <col min="7" max="7" width="10.54296875" style="1" customWidth="1"/>
    <col min="8" max="8" width="13.54296875" style="1" customWidth="1"/>
    <col min="9" max="12" width="5.7265625" customWidth="1"/>
    <col min="13" max="13" width="8.7265625" style="1" customWidth="1"/>
    <col min="14" max="14" width="16.7265625" style="145" customWidth="1"/>
    <col min="15" max="15" width="8.7265625" style="3" customWidth="1"/>
    <col min="16" max="16" width="17.1796875" style="145" customWidth="1"/>
    <col min="17" max="17" width="16.453125" style="145" customWidth="1"/>
    <col min="18" max="18" width="8.7265625" style="3" customWidth="1"/>
    <col min="19" max="19" width="15.453125" style="145" customWidth="1"/>
    <col min="20" max="23" width="12.453125" customWidth="1"/>
    <col min="24" max="24" width="11.7265625" bestFit="1" customWidth="1"/>
    <col min="25" max="25" width="13.1796875" customWidth="1"/>
    <col min="26" max="26" width="14.453125" customWidth="1"/>
    <col min="27" max="27" width="15.1796875" customWidth="1"/>
    <col min="28" max="31" width="11.453125" customWidth="1"/>
    <col min="32" max="32" width="12.1796875" bestFit="1" customWidth="1"/>
  </cols>
  <sheetData>
    <row r="1" spans="1:5" ht="21" x14ac:dyDescent="0.5">
      <c r="A1" s="138" t="s">
        <v>734</v>
      </c>
    </row>
    <row r="2" spans="1:5" x14ac:dyDescent="0.35">
      <c r="A2" t="s">
        <v>503</v>
      </c>
    </row>
    <row r="3" spans="1:5" ht="14.15" customHeight="1" x14ac:dyDescent="0.35"/>
    <row r="5" spans="1:5" x14ac:dyDescent="0.35">
      <c r="B5" s="141"/>
    </row>
    <row r="6" spans="1:5" x14ac:dyDescent="0.35">
      <c r="B6" s="142"/>
      <c r="C6" s="650"/>
    </row>
    <row r="7" spans="1:5" x14ac:dyDescent="0.35">
      <c r="A7" s="146" t="s">
        <v>735</v>
      </c>
      <c r="B7" s="147">
        <v>512927.37</v>
      </c>
      <c r="C7" s="708"/>
    </row>
    <row r="8" spans="1:5" x14ac:dyDescent="0.35">
      <c r="A8" s="146" t="s">
        <v>736</v>
      </c>
      <c r="B8" s="147">
        <v>1027405.8999999999</v>
      </c>
    </row>
    <row r="10" spans="1:5" ht="17.5" customHeight="1" x14ac:dyDescent="0.35">
      <c r="A10" s="149" t="s">
        <v>737</v>
      </c>
      <c r="B10" s="150">
        <v>1085143.125</v>
      </c>
      <c r="C10" s="709"/>
    </row>
    <row r="11" spans="1:5" ht="14.15" customHeight="1" x14ac:dyDescent="0.35">
      <c r="A11" s="146" t="s">
        <v>738</v>
      </c>
      <c r="B11" s="147">
        <v>1972987.5</v>
      </c>
      <c r="C11" s="3"/>
      <c r="D11" s="495"/>
      <c r="E11" s="496"/>
    </row>
    <row r="14" spans="1:5" x14ac:dyDescent="0.35">
      <c r="A14" s="4" t="s">
        <v>508</v>
      </c>
    </row>
    <row r="15" spans="1:5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</row>
    <row r="16" spans="1:5" x14ac:dyDescent="0.35">
      <c r="A16" s="153" t="s">
        <v>627</v>
      </c>
      <c r="B16" s="154" t="s">
        <v>514</v>
      </c>
      <c r="C16" s="155">
        <v>0.4</v>
      </c>
      <c r="D16" s="156">
        <v>434057.25</v>
      </c>
      <c r="E16" s="156">
        <v>144685.75</v>
      </c>
    </row>
    <row r="17" spans="1:31" x14ac:dyDescent="0.35">
      <c r="A17" s="153" t="s">
        <v>515</v>
      </c>
      <c r="B17" s="154" t="s">
        <v>739</v>
      </c>
      <c r="C17" s="155">
        <v>0.4</v>
      </c>
      <c r="D17" s="156">
        <v>434057.25</v>
      </c>
      <c r="E17" s="156">
        <v>108514.3125</v>
      </c>
    </row>
    <row r="18" spans="1:31" x14ac:dyDescent="0.35">
      <c r="A18" s="153" t="s">
        <v>517</v>
      </c>
      <c r="B18" s="154">
        <v>4</v>
      </c>
      <c r="C18" s="155">
        <v>0.2</v>
      </c>
      <c r="D18" s="156">
        <v>217028.625</v>
      </c>
      <c r="E18" s="156">
        <v>54257.15625</v>
      </c>
    </row>
    <row r="19" spans="1:31" x14ac:dyDescent="0.35">
      <c r="B19" s="1" t="s">
        <v>518</v>
      </c>
      <c r="C19" s="3">
        <v>1</v>
      </c>
      <c r="D19" s="158">
        <v>1085143.125</v>
      </c>
    </row>
    <row r="22" spans="1:31" x14ac:dyDescent="0.35">
      <c r="A22" s="146" t="s">
        <v>740</v>
      </c>
      <c r="B22" s="152">
        <v>322.86900000000003</v>
      </c>
      <c r="Q22" s="161"/>
    </row>
    <row r="23" spans="1:31" x14ac:dyDescent="0.35">
      <c r="A23" s="146" t="s">
        <v>519</v>
      </c>
      <c r="B23" s="675">
        <v>236737</v>
      </c>
      <c r="E23" s="1" t="s">
        <v>521</v>
      </c>
      <c r="F23" s="2" t="s">
        <v>649</v>
      </c>
      <c r="G23" s="2266" t="s">
        <v>523</v>
      </c>
      <c r="H23" s="2266"/>
      <c r="I23" s="2266"/>
      <c r="J23" s="2334">
        <v>0.33</v>
      </c>
      <c r="K23" s="2266"/>
      <c r="L23" s="2266"/>
    </row>
    <row r="24" spans="1:31" x14ac:dyDescent="0.35">
      <c r="E24" s="1" t="s">
        <v>524</v>
      </c>
      <c r="F24" s="2" t="s">
        <v>741</v>
      </c>
      <c r="G24" s="2266" t="s">
        <v>524</v>
      </c>
      <c r="H24" s="2266"/>
      <c r="I24" s="2266"/>
      <c r="J24" s="2266">
        <v>89</v>
      </c>
      <c r="K24" s="2266"/>
      <c r="L24" s="2266"/>
    </row>
    <row r="25" spans="1:31" x14ac:dyDescent="0.35">
      <c r="E25" s="1" t="s">
        <v>526</v>
      </c>
      <c r="F25" s="2" t="s">
        <v>742</v>
      </c>
      <c r="G25" s="2266" t="s">
        <v>526</v>
      </c>
      <c r="H25" s="2266"/>
      <c r="I25" s="2266"/>
      <c r="J25" s="2267">
        <v>2968</v>
      </c>
      <c r="K25" s="2267"/>
      <c r="L25" s="2267"/>
      <c r="P25" s="161"/>
    </row>
    <row r="26" spans="1:31" x14ac:dyDescent="0.35">
      <c r="E26" s="1" t="s">
        <v>528</v>
      </c>
      <c r="F26" s="2" t="s">
        <v>743</v>
      </c>
      <c r="G26" s="2266" t="s">
        <v>528</v>
      </c>
      <c r="H26" s="2266"/>
      <c r="I26" s="2266"/>
      <c r="J26" s="2267">
        <v>34438242</v>
      </c>
      <c r="K26" s="2267"/>
      <c r="L26" s="2267"/>
    </row>
    <row r="27" spans="1:31" ht="18.5" x14ac:dyDescent="0.45">
      <c r="A27" s="164" t="s">
        <v>530</v>
      </c>
      <c r="P27" s="161"/>
    </row>
    <row r="29" spans="1:31" ht="33" customHeight="1" x14ac:dyDescent="0.35">
      <c r="A29" s="2460" t="s">
        <v>531</v>
      </c>
      <c r="B29" s="2461"/>
      <c r="C29" s="2461"/>
      <c r="D29" s="2461"/>
      <c r="E29" s="2461"/>
      <c r="F29" s="2461"/>
      <c r="G29" s="2461"/>
      <c r="H29" s="2461"/>
      <c r="I29" s="2461"/>
      <c r="J29" s="2461"/>
      <c r="K29" s="2461"/>
      <c r="L29" s="2461"/>
      <c r="M29" s="2461"/>
      <c r="N29" s="2461"/>
      <c r="O29" s="2461"/>
      <c r="P29" s="2461"/>
      <c r="Q29" s="2461"/>
      <c r="R29" s="2462"/>
      <c r="S29" s="2463" t="s">
        <v>635</v>
      </c>
      <c r="T29" s="2464"/>
      <c r="U29" s="2464"/>
      <c r="V29" s="2464"/>
      <c r="W29" s="2464"/>
      <c r="X29" s="2464"/>
      <c r="Y29" s="2464"/>
      <c r="Z29" s="2464"/>
      <c r="AA29" s="2464"/>
      <c r="AB29" s="2464"/>
      <c r="AC29" s="2464"/>
      <c r="AD29" s="2464"/>
      <c r="AE29" s="2465"/>
    </row>
    <row r="30" spans="1:31" s="183" customFormat="1" ht="18.5" x14ac:dyDescent="0.45">
      <c r="A30" s="2466" t="s">
        <v>533</v>
      </c>
      <c r="B30" s="2468" t="s">
        <v>534</v>
      </c>
      <c r="C30" s="2468" t="s">
        <v>535</v>
      </c>
      <c r="D30" s="2468" t="s">
        <v>536</v>
      </c>
      <c r="E30" s="2468" t="s">
        <v>537</v>
      </c>
      <c r="F30" s="2470" t="s">
        <v>538</v>
      </c>
      <c r="G30" s="2468" t="s">
        <v>539</v>
      </c>
      <c r="H30" s="2468" t="s">
        <v>540</v>
      </c>
      <c r="I30" s="2479" t="s">
        <v>541</v>
      </c>
      <c r="J30" s="2479"/>
      <c r="K30" s="2479"/>
      <c r="L30" s="2479"/>
      <c r="M30" s="710" t="s">
        <v>542</v>
      </c>
      <c r="N30" s="711" t="s">
        <v>543</v>
      </c>
      <c r="O30" s="712" t="s">
        <v>544</v>
      </c>
      <c r="P30" s="711" t="s">
        <v>543</v>
      </c>
      <c r="Q30" s="711" t="s">
        <v>545</v>
      </c>
      <c r="R30" s="2480" t="s">
        <v>546</v>
      </c>
      <c r="S30" s="713" t="s">
        <v>547</v>
      </c>
      <c r="T30" s="2482" t="s">
        <v>548</v>
      </c>
      <c r="U30" s="2483"/>
      <c r="V30" s="2483"/>
      <c r="W30" s="2483"/>
      <c r="X30" s="2484"/>
      <c r="Y30" s="2472" t="s">
        <v>549</v>
      </c>
      <c r="Z30" s="2474"/>
      <c r="AA30" s="2472" t="s">
        <v>550</v>
      </c>
      <c r="AB30" s="2473"/>
      <c r="AC30" s="2473"/>
      <c r="AD30" s="2473"/>
      <c r="AE30" s="2474"/>
    </row>
    <row r="31" spans="1:31" s="183" customFormat="1" ht="19" thickBot="1" x14ac:dyDescent="0.5">
      <c r="A31" s="2467"/>
      <c r="B31" s="2469"/>
      <c r="C31" s="2469"/>
      <c r="D31" s="2469"/>
      <c r="E31" s="2469"/>
      <c r="F31" s="2471"/>
      <c r="G31" s="2469"/>
      <c r="H31" s="2469"/>
      <c r="I31" s="714" t="s">
        <v>551</v>
      </c>
      <c r="J31" s="714" t="s">
        <v>552</v>
      </c>
      <c r="K31" s="714" t="s">
        <v>553</v>
      </c>
      <c r="L31" s="714" t="s">
        <v>554</v>
      </c>
      <c r="M31" s="715" t="s">
        <v>555</v>
      </c>
      <c r="N31" s="716" t="s">
        <v>556</v>
      </c>
      <c r="O31" s="717" t="s">
        <v>557</v>
      </c>
      <c r="P31" s="716" t="s">
        <v>558</v>
      </c>
      <c r="Q31" s="716" t="s">
        <v>558</v>
      </c>
      <c r="R31" s="2481"/>
      <c r="S31" s="718" t="s">
        <v>559</v>
      </c>
      <c r="T31" s="2485"/>
      <c r="U31" s="2486"/>
      <c r="V31" s="2486"/>
      <c r="W31" s="2486"/>
      <c r="X31" s="2487"/>
      <c r="Y31" s="2475"/>
      <c r="Z31" s="2477"/>
      <c r="AA31" s="2475"/>
      <c r="AB31" s="2476"/>
      <c r="AC31" s="2476"/>
      <c r="AD31" s="2476"/>
      <c r="AE31" s="2477"/>
    </row>
    <row r="32" spans="1:31" s="184" customFormat="1" ht="18.5" x14ac:dyDescent="0.45">
      <c r="A32" s="2341" t="s">
        <v>560</v>
      </c>
      <c r="B32" s="2342"/>
      <c r="C32" s="2342"/>
      <c r="D32" s="2342"/>
      <c r="E32" s="2342"/>
      <c r="F32" s="2342"/>
      <c r="G32" s="2342"/>
      <c r="H32" s="2342"/>
      <c r="I32" s="2342"/>
      <c r="J32" s="2342"/>
      <c r="K32" s="2342"/>
      <c r="L32" s="2342"/>
      <c r="M32" s="2342"/>
      <c r="N32" s="2342"/>
      <c r="O32" s="2342"/>
      <c r="P32" s="2342"/>
      <c r="Q32" s="2342"/>
      <c r="R32" s="2343"/>
      <c r="S32" s="606"/>
      <c r="T32" s="607" t="s">
        <v>561</v>
      </c>
      <c r="U32" s="608" t="s">
        <v>38</v>
      </c>
      <c r="V32" s="608" t="s">
        <v>562</v>
      </c>
      <c r="W32" s="608" t="s">
        <v>563</v>
      </c>
      <c r="X32" s="609" t="s">
        <v>564</v>
      </c>
      <c r="Y32" s="610" t="s">
        <v>565</v>
      </c>
      <c r="Z32" s="609" t="s">
        <v>566</v>
      </c>
      <c r="AA32" s="610" t="s">
        <v>744</v>
      </c>
      <c r="AB32" s="608" t="s">
        <v>123</v>
      </c>
      <c r="AC32" s="608" t="s">
        <v>124</v>
      </c>
      <c r="AD32" s="608" t="s">
        <v>125</v>
      </c>
      <c r="AE32" s="609" t="s">
        <v>31</v>
      </c>
    </row>
    <row r="33" spans="1:32" s="183" customFormat="1" ht="18.5" x14ac:dyDescent="0.45">
      <c r="A33" s="719"/>
      <c r="B33" s="720"/>
      <c r="C33" s="720"/>
      <c r="D33" s="720"/>
      <c r="E33" s="720"/>
      <c r="F33" s="721"/>
      <c r="G33" s="720"/>
      <c r="H33" s="720"/>
      <c r="I33" s="722"/>
      <c r="J33" s="723"/>
      <c r="K33" s="723"/>
      <c r="L33" s="724"/>
      <c r="M33" s="725"/>
      <c r="N33" s="726"/>
      <c r="O33" s="727"/>
      <c r="P33" s="726"/>
      <c r="Q33" s="726"/>
      <c r="R33" s="728"/>
      <c r="S33" s="729"/>
      <c r="T33" s="730"/>
      <c r="X33" s="731"/>
      <c r="Y33" s="732"/>
      <c r="Z33" s="731"/>
      <c r="AA33" s="732"/>
      <c r="AD33" s="723"/>
      <c r="AE33" s="731"/>
    </row>
    <row r="34" spans="1:32" x14ac:dyDescent="0.35">
      <c r="A34" s="202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0"/>
      <c r="O34" s="211"/>
      <c r="P34" s="210"/>
      <c r="Q34" s="210"/>
      <c r="R34" s="733"/>
      <c r="S34" s="214"/>
      <c r="T34" s="196"/>
      <c r="U34" s="215"/>
      <c r="V34" s="215"/>
      <c r="W34" s="215"/>
      <c r="X34" s="217"/>
      <c r="Y34" s="328"/>
      <c r="Z34" s="217"/>
      <c r="AA34" s="326"/>
      <c r="AB34" s="215"/>
      <c r="AE34" s="198"/>
    </row>
    <row r="35" spans="1:32" x14ac:dyDescent="0.35">
      <c r="A35" s="202" t="s">
        <v>745</v>
      </c>
      <c r="B35" s="203" t="s">
        <v>126</v>
      </c>
      <c r="C35" s="203" t="s">
        <v>746</v>
      </c>
      <c r="D35" s="203" t="s">
        <v>127</v>
      </c>
      <c r="E35" s="203" t="s">
        <v>569</v>
      </c>
      <c r="F35" s="204" t="s">
        <v>78</v>
      </c>
      <c r="G35" s="203">
        <v>1</v>
      </c>
      <c r="H35" s="203" t="s">
        <v>49</v>
      </c>
      <c r="I35" s="639"/>
      <c r="J35" s="331">
        <v>20</v>
      </c>
      <c r="K35" s="331">
        <v>20</v>
      </c>
      <c r="L35" s="332"/>
      <c r="M35" s="209">
        <v>2</v>
      </c>
      <c r="N35" s="550">
        <v>39000</v>
      </c>
      <c r="O35" s="219">
        <v>0.7</v>
      </c>
      <c r="P35" s="550">
        <f t="shared" ref="P35:P42" si="0">N35*(1-O35)</f>
        <v>11700.000000000002</v>
      </c>
      <c r="Q35" s="550">
        <f t="shared" ref="Q35:Q42" si="1">P35*M35*G35</f>
        <v>23400.000000000004</v>
      </c>
      <c r="R35" s="366">
        <f t="shared" ref="R35:R41" si="2">Q35/$Q$47</f>
        <v>0.16055406246376389</v>
      </c>
      <c r="S35" s="214">
        <f>Q35*2</f>
        <v>46800.000000000007</v>
      </c>
      <c r="T35" s="196"/>
      <c r="U35" s="215">
        <f>S35</f>
        <v>46800.000000000007</v>
      </c>
      <c r="V35" s="215"/>
      <c r="X35" s="198"/>
      <c r="Y35" s="329">
        <f>S35</f>
        <v>46800.000000000007</v>
      </c>
      <c r="Z35" s="217"/>
      <c r="AA35" s="328">
        <f>S35</f>
        <v>46800.000000000007</v>
      </c>
      <c r="AB35" s="215"/>
      <c r="AE35" s="198"/>
    </row>
    <row r="36" spans="1:32" x14ac:dyDescent="0.35">
      <c r="A36" s="202" t="s">
        <v>745</v>
      </c>
      <c r="B36" s="203" t="s">
        <v>128</v>
      </c>
      <c r="C36" s="203" t="s">
        <v>747</v>
      </c>
      <c r="D36" s="203" t="s">
        <v>53</v>
      </c>
      <c r="E36" s="203" t="s">
        <v>748</v>
      </c>
      <c r="F36" s="204" t="s">
        <v>691</v>
      </c>
      <c r="G36" s="203">
        <v>2</v>
      </c>
      <c r="H36" s="203" t="s">
        <v>51</v>
      </c>
      <c r="I36" s="2306">
        <v>2</v>
      </c>
      <c r="J36" s="2307"/>
      <c r="K36" s="2307"/>
      <c r="L36" s="2308"/>
      <c r="M36" s="209">
        <v>1</v>
      </c>
      <c r="N36" s="550">
        <v>12690</v>
      </c>
      <c r="O36" s="219">
        <v>0.18</v>
      </c>
      <c r="P36" s="550">
        <f t="shared" si="0"/>
        <v>10405.800000000001</v>
      </c>
      <c r="Q36" s="550">
        <f t="shared" si="1"/>
        <v>20811.600000000002</v>
      </c>
      <c r="R36" s="364">
        <f t="shared" si="2"/>
        <v>0.14279431309277213</v>
      </c>
      <c r="S36" s="214">
        <f t="shared" ref="S36:S42" si="3">Q36*2</f>
        <v>41623.200000000004</v>
      </c>
      <c r="T36" s="196">
        <f t="shared" ref="T36:T38" si="4">S36</f>
        <v>41623.200000000004</v>
      </c>
      <c r="X36" s="198"/>
      <c r="Y36" s="328"/>
      <c r="Z36" s="217">
        <f>S36</f>
        <v>41623.200000000004</v>
      </c>
      <c r="AA36" s="326"/>
      <c r="AB36" s="215">
        <f>S36</f>
        <v>41623.200000000004</v>
      </c>
      <c r="AE36" s="198"/>
    </row>
    <row r="37" spans="1:32" x14ac:dyDescent="0.35">
      <c r="A37" s="202" t="s">
        <v>745</v>
      </c>
      <c r="B37" s="203" t="s">
        <v>128</v>
      </c>
      <c r="C37" s="203" t="s">
        <v>747</v>
      </c>
      <c r="D37" s="203" t="s">
        <v>129</v>
      </c>
      <c r="E37" s="203" t="s">
        <v>748</v>
      </c>
      <c r="F37" s="204" t="s">
        <v>572</v>
      </c>
      <c r="G37" s="203">
        <v>1</v>
      </c>
      <c r="H37" s="203" t="s">
        <v>51</v>
      </c>
      <c r="I37" s="2306">
        <v>1</v>
      </c>
      <c r="J37" s="2307"/>
      <c r="K37" s="2307"/>
      <c r="L37" s="2308"/>
      <c r="M37" s="209">
        <v>1</v>
      </c>
      <c r="N37" s="550">
        <v>12700</v>
      </c>
      <c r="O37" s="219">
        <v>0.32</v>
      </c>
      <c r="P37" s="550">
        <f t="shared" si="0"/>
        <v>8636</v>
      </c>
      <c r="Q37" s="550">
        <f t="shared" si="1"/>
        <v>8636</v>
      </c>
      <c r="R37" s="364">
        <f t="shared" si="2"/>
        <v>5.9254054847737804E-2</v>
      </c>
      <c r="S37" s="214">
        <f t="shared" si="3"/>
        <v>17272</v>
      </c>
      <c r="T37" s="196">
        <f t="shared" si="4"/>
        <v>17272</v>
      </c>
      <c r="V37" s="215"/>
      <c r="X37" s="198"/>
      <c r="Y37" s="329"/>
      <c r="Z37" s="217">
        <f>S37</f>
        <v>17272</v>
      </c>
      <c r="AA37" s="326"/>
      <c r="AB37" s="215">
        <f>S37</f>
        <v>17272</v>
      </c>
      <c r="AC37" s="215"/>
      <c r="AE37" s="198"/>
    </row>
    <row r="38" spans="1:32" x14ac:dyDescent="0.35">
      <c r="A38" s="202" t="s">
        <v>745</v>
      </c>
      <c r="B38" s="203" t="s">
        <v>128</v>
      </c>
      <c r="C38" s="203" t="s">
        <v>747</v>
      </c>
      <c r="D38" s="203" t="s">
        <v>130</v>
      </c>
      <c r="E38" s="203" t="s">
        <v>569</v>
      </c>
      <c r="F38" s="204" t="s">
        <v>70</v>
      </c>
      <c r="G38" s="203">
        <v>1</v>
      </c>
      <c r="H38" s="203" t="s">
        <v>51</v>
      </c>
      <c r="I38" s="2306">
        <v>1</v>
      </c>
      <c r="J38" s="2307"/>
      <c r="K38" s="2307"/>
      <c r="L38" s="2308"/>
      <c r="M38" s="209">
        <v>1</v>
      </c>
      <c r="N38" s="550">
        <v>21640</v>
      </c>
      <c r="O38" s="219">
        <v>0.19</v>
      </c>
      <c r="P38" s="550">
        <f t="shared" si="0"/>
        <v>17528.400000000001</v>
      </c>
      <c r="Q38" s="550">
        <f t="shared" si="1"/>
        <v>17528.400000000001</v>
      </c>
      <c r="R38" s="734">
        <f t="shared" si="2"/>
        <v>0.12026734309785635</v>
      </c>
      <c r="S38" s="214">
        <f t="shared" si="3"/>
        <v>35056.800000000003</v>
      </c>
      <c r="T38" s="612">
        <f t="shared" si="4"/>
        <v>35056.800000000003</v>
      </c>
      <c r="X38" s="198"/>
      <c r="Y38" s="328">
        <f>S38</f>
        <v>35056.800000000003</v>
      </c>
      <c r="Z38" s="217"/>
      <c r="AA38" s="326"/>
      <c r="AB38" s="215">
        <f>S38</f>
        <v>35056.800000000003</v>
      </c>
      <c r="AD38" s="215"/>
      <c r="AE38" s="198"/>
    </row>
    <row r="39" spans="1:32" x14ac:dyDescent="0.35">
      <c r="A39" s="202" t="s">
        <v>745</v>
      </c>
      <c r="B39" s="203" t="s">
        <v>131</v>
      </c>
      <c r="C39" s="203" t="s">
        <v>747</v>
      </c>
      <c r="D39" s="203" t="s">
        <v>132</v>
      </c>
      <c r="E39" s="203" t="s">
        <v>748</v>
      </c>
      <c r="F39" s="204" t="s">
        <v>603</v>
      </c>
      <c r="G39" s="203">
        <v>13</v>
      </c>
      <c r="H39" s="203" t="s">
        <v>133</v>
      </c>
      <c r="I39" s="2291">
        <v>13</v>
      </c>
      <c r="J39" s="2478"/>
      <c r="L39" s="332"/>
      <c r="M39" s="209">
        <v>1</v>
      </c>
      <c r="N39" s="212">
        <v>1872</v>
      </c>
      <c r="O39" s="219">
        <v>0.2</v>
      </c>
      <c r="P39" s="212">
        <f t="shared" si="0"/>
        <v>1497.6000000000001</v>
      </c>
      <c r="Q39" s="212">
        <f t="shared" si="1"/>
        <v>19468.800000000003</v>
      </c>
      <c r="R39" s="364">
        <f t="shared" si="2"/>
        <v>0.13358097996985155</v>
      </c>
      <c r="S39" s="214">
        <f t="shared" si="3"/>
        <v>38937.600000000006</v>
      </c>
      <c r="T39" s="612">
        <f>S39</f>
        <v>38937.600000000006</v>
      </c>
      <c r="X39" s="198"/>
      <c r="Y39" s="328"/>
      <c r="Z39" s="217">
        <f>S39</f>
        <v>38937.600000000006</v>
      </c>
      <c r="AA39" s="326"/>
      <c r="AC39" s="215">
        <f>S39</f>
        <v>38937.600000000006</v>
      </c>
      <c r="AE39" s="198"/>
    </row>
    <row r="40" spans="1:32" x14ac:dyDescent="0.35">
      <c r="A40" s="202" t="s">
        <v>745</v>
      </c>
      <c r="B40" s="203" t="s">
        <v>131</v>
      </c>
      <c r="C40" s="203" t="s">
        <v>747</v>
      </c>
      <c r="D40" s="203" t="s">
        <v>129</v>
      </c>
      <c r="E40" s="203" t="s">
        <v>569</v>
      </c>
      <c r="F40" s="204" t="s">
        <v>572</v>
      </c>
      <c r="G40" s="203">
        <v>3</v>
      </c>
      <c r="H40" s="203" t="s">
        <v>51</v>
      </c>
      <c r="I40" s="2306">
        <v>3</v>
      </c>
      <c r="J40" s="2307"/>
      <c r="K40" s="2307"/>
      <c r="L40" s="2308"/>
      <c r="M40" s="209">
        <v>1</v>
      </c>
      <c r="N40" s="212">
        <v>6920</v>
      </c>
      <c r="O40" s="219">
        <v>0.2</v>
      </c>
      <c r="P40" s="212">
        <f t="shared" si="0"/>
        <v>5536</v>
      </c>
      <c r="Q40" s="212">
        <f t="shared" si="1"/>
        <v>16608</v>
      </c>
      <c r="R40" s="734">
        <f t="shared" si="2"/>
        <v>0.11395221664094829</v>
      </c>
      <c r="S40" s="214">
        <f t="shared" si="3"/>
        <v>33216</v>
      </c>
      <c r="T40" s="196">
        <f>S40</f>
        <v>33216</v>
      </c>
      <c r="W40" s="215"/>
      <c r="X40" s="198"/>
      <c r="Y40" s="328">
        <f>S40</f>
        <v>33216</v>
      </c>
      <c r="Z40" s="217"/>
      <c r="AA40" s="326"/>
      <c r="AC40" s="215">
        <f>S40</f>
        <v>33216</v>
      </c>
      <c r="AE40" s="198"/>
    </row>
    <row r="41" spans="1:32" x14ac:dyDescent="0.35">
      <c r="A41" s="202" t="s">
        <v>745</v>
      </c>
      <c r="B41" s="203" t="s">
        <v>134</v>
      </c>
      <c r="C41" s="203" t="s">
        <v>747</v>
      </c>
      <c r="D41" s="203" t="s">
        <v>129</v>
      </c>
      <c r="E41" s="203" t="s">
        <v>569</v>
      </c>
      <c r="F41" s="204" t="s">
        <v>572</v>
      </c>
      <c r="G41" s="203">
        <v>2</v>
      </c>
      <c r="H41" s="203" t="s">
        <v>51</v>
      </c>
      <c r="I41" s="2306">
        <v>2</v>
      </c>
      <c r="J41" s="2307"/>
      <c r="K41" s="2307"/>
      <c r="L41" s="2308"/>
      <c r="M41" s="209">
        <v>1</v>
      </c>
      <c r="N41" s="212">
        <v>7440</v>
      </c>
      <c r="O41" s="219">
        <v>0.1</v>
      </c>
      <c r="P41" s="212">
        <f t="shared" si="0"/>
        <v>6696</v>
      </c>
      <c r="Q41" s="212">
        <f t="shared" si="1"/>
        <v>13392</v>
      </c>
      <c r="R41" s="734">
        <f t="shared" si="2"/>
        <v>9.1886324979261774E-2</v>
      </c>
      <c r="S41" s="214">
        <f t="shared" si="3"/>
        <v>26784</v>
      </c>
      <c r="T41" s="196">
        <f>S41</f>
        <v>26784</v>
      </c>
      <c r="X41" s="217"/>
      <c r="Y41" s="328">
        <f>S41</f>
        <v>26784</v>
      </c>
      <c r="Z41" s="198"/>
      <c r="AA41" s="326"/>
      <c r="AD41" s="215">
        <f>S41</f>
        <v>26784</v>
      </c>
      <c r="AE41" s="198"/>
    </row>
    <row r="42" spans="1:32" x14ac:dyDescent="0.35">
      <c r="A42" s="202" t="s">
        <v>745</v>
      </c>
      <c r="B42" s="203" t="s">
        <v>135</v>
      </c>
      <c r="C42" s="203" t="s">
        <v>746</v>
      </c>
      <c r="D42" s="203" t="s">
        <v>127</v>
      </c>
      <c r="E42" s="203" t="s">
        <v>748</v>
      </c>
      <c r="F42" s="204" t="s">
        <v>573</v>
      </c>
      <c r="G42" s="203">
        <v>1</v>
      </c>
      <c r="H42" s="203" t="s">
        <v>49</v>
      </c>
      <c r="I42" s="331">
        <v>15</v>
      </c>
      <c r="L42" s="332"/>
      <c r="M42" s="209">
        <v>1</v>
      </c>
      <c r="N42" s="212">
        <f>5590*3</f>
        <v>16770</v>
      </c>
      <c r="O42" s="219">
        <v>0.35</v>
      </c>
      <c r="P42" s="212">
        <f t="shared" si="0"/>
        <v>10900.5</v>
      </c>
      <c r="Q42" s="212">
        <f t="shared" si="1"/>
        <v>10900.5</v>
      </c>
      <c r="R42" s="364">
        <f>Q42/$Q$75</f>
        <v>7.4334903614556413E-2</v>
      </c>
      <c r="S42" s="214">
        <f t="shared" si="3"/>
        <v>21801</v>
      </c>
      <c r="T42" s="196"/>
      <c r="U42" s="215">
        <f>S42</f>
        <v>21801</v>
      </c>
      <c r="X42" s="198"/>
      <c r="Y42" s="326"/>
      <c r="Z42" s="217">
        <f>S42</f>
        <v>21801</v>
      </c>
      <c r="AA42" s="326"/>
      <c r="AE42" s="217">
        <f>S42</f>
        <v>21801</v>
      </c>
    </row>
    <row r="43" spans="1:32" x14ac:dyDescent="0.35">
      <c r="A43" s="202"/>
      <c r="B43" s="203"/>
      <c r="C43" s="203"/>
      <c r="D43" s="203"/>
      <c r="E43" s="203"/>
      <c r="F43" s="204"/>
      <c r="G43" s="203"/>
      <c r="H43" s="203"/>
      <c r="I43" s="234"/>
      <c r="L43" s="332"/>
      <c r="M43" s="209"/>
      <c r="N43" s="212"/>
      <c r="O43" s="219"/>
      <c r="P43" s="212"/>
      <c r="Q43" s="212"/>
      <c r="R43" s="364"/>
      <c r="S43" s="214"/>
      <c r="T43" s="196"/>
      <c r="X43" s="198"/>
      <c r="Y43" s="326"/>
      <c r="Z43" s="198"/>
      <c r="AA43" s="326"/>
      <c r="AE43" s="198"/>
    </row>
    <row r="44" spans="1:32" x14ac:dyDescent="0.35">
      <c r="A44" s="411" t="s">
        <v>745</v>
      </c>
      <c r="B44" s="154" t="s">
        <v>579</v>
      </c>
      <c r="C44" s="335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2"/>
      <c r="P44" s="336"/>
      <c r="Q44" s="303"/>
      <c r="R44" s="413"/>
      <c r="S44" s="195"/>
      <c r="T44" s="326"/>
      <c r="X44" s="198"/>
      <c r="Y44" s="326"/>
      <c r="Z44" s="198"/>
      <c r="AA44" s="326"/>
      <c r="AE44" s="198"/>
    </row>
    <row r="45" spans="1:32" x14ac:dyDescent="0.35">
      <c r="A45" s="411" t="s">
        <v>745</v>
      </c>
      <c r="B45" s="154" t="s">
        <v>580</v>
      </c>
      <c r="C45" s="335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2"/>
      <c r="P45" s="336"/>
      <c r="Q45" s="303">
        <v>15000</v>
      </c>
      <c r="R45" s="413">
        <f>Q45/Q47</f>
        <v>0.10291927081010503</v>
      </c>
      <c r="S45" s="195">
        <f>Q45*2</f>
        <v>30000</v>
      </c>
      <c r="T45" s="326"/>
      <c r="X45" s="736">
        <f>S45</f>
        <v>30000</v>
      </c>
      <c r="Y45" s="326"/>
      <c r="Z45" s="198"/>
      <c r="AA45" s="326"/>
      <c r="AE45" s="198"/>
    </row>
    <row r="46" spans="1:32" ht="15" thickBot="1" x14ac:dyDescent="0.4">
      <c r="A46" s="414"/>
      <c r="B46" s="415"/>
      <c r="C46" s="415"/>
      <c r="D46" s="415"/>
      <c r="E46" s="415"/>
      <c r="F46" s="416"/>
      <c r="G46" s="415"/>
      <c r="H46" s="415"/>
      <c r="I46" s="2239">
        <f>I47/M47</f>
        <v>0.48051948051948051</v>
      </c>
      <c r="J46" s="2239">
        <f>J47/M47</f>
        <v>0.25974025974025972</v>
      </c>
      <c r="K46" s="2239">
        <f>K47/M47</f>
        <v>0.25974025974025972</v>
      </c>
      <c r="L46" s="254"/>
      <c r="M46" s="415"/>
      <c r="N46" s="417"/>
      <c r="O46" s="418"/>
      <c r="P46" s="417"/>
      <c r="Q46" s="417"/>
      <c r="R46" s="307"/>
      <c r="S46" s="195"/>
      <c r="T46" s="326"/>
      <c r="X46" s="198"/>
      <c r="Y46" s="326"/>
      <c r="Z46" s="198"/>
      <c r="AA46" s="326"/>
      <c r="AE46" s="198"/>
    </row>
    <row r="47" spans="1:32" x14ac:dyDescent="0.35">
      <c r="A47" s="258" t="s">
        <v>582</v>
      </c>
      <c r="B47" s="259"/>
      <c r="C47" s="259"/>
      <c r="D47" s="259"/>
      <c r="E47" s="259"/>
      <c r="F47" s="260"/>
      <c r="G47" s="259"/>
      <c r="H47" s="259"/>
      <c r="I47" s="737">
        <f>I41+I40+I39+I38+I37+I36+I42</f>
        <v>37</v>
      </c>
      <c r="J47" s="737">
        <f>J35</f>
        <v>20</v>
      </c>
      <c r="K47" s="737">
        <f>K35</f>
        <v>20</v>
      </c>
      <c r="L47" s="737"/>
      <c r="M47" s="259">
        <f>SUM(I47:L47)</f>
        <v>77</v>
      </c>
      <c r="N47" s="261"/>
      <c r="O47" s="262"/>
      <c r="P47" s="261"/>
      <c r="Q47" s="528">
        <f>SUM(Q33:Q45)</f>
        <v>145745.29999999999</v>
      </c>
      <c r="R47" s="264">
        <f>SUM(R34:R45)</f>
        <v>0.99954346951685313</v>
      </c>
      <c r="S47" s="615">
        <f>SUM(S34:S45)</f>
        <v>291490.59999999998</v>
      </c>
      <c r="T47" s="616">
        <f>SUM(T34:T45)</f>
        <v>192889.60000000001</v>
      </c>
      <c r="U47" s="617">
        <f>SUM(U34:U45)</f>
        <v>68601</v>
      </c>
      <c r="V47" s="617">
        <f>SUM(V34:V41)</f>
        <v>0</v>
      </c>
      <c r="W47" s="617">
        <f>SUM(W34:W41)</f>
        <v>0</v>
      </c>
      <c r="X47" s="618">
        <f>SUM(X33:X46)</f>
        <v>30000</v>
      </c>
      <c r="Y47" s="268">
        <f>SUM(Y34:Y41)</f>
        <v>141856.80000000002</v>
      </c>
      <c r="Z47" s="269">
        <f>SUM(Z34:Z44)</f>
        <v>119633.80000000002</v>
      </c>
      <c r="AA47" s="661">
        <f>SUM(AA33:AA46)</f>
        <v>46800.000000000007</v>
      </c>
      <c r="AB47" s="688">
        <f>SUM(AB33:AB46)</f>
        <v>93952</v>
      </c>
      <c r="AC47" s="688">
        <f>SUM(AC33:AC46)</f>
        <v>72153.600000000006</v>
      </c>
      <c r="AD47" s="688">
        <f>SUM(AD33:AD46)</f>
        <v>26784</v>
      </c>
      <c r="AE47" s="689">
        <f>SUM(AE33:AE46)</f>
        <v>21801</v>
      </c>
      <c r="AF47" s="349"/>
    </row>
    <row r="48" spans="1:32" ht="15" thickBot="1" x14ac:dyDescent="0.4">
      <c r="A48" s="274" t="s">
        <v>583</v>
      </c>
      <c r="B48" s="275"/>
      <c r="C48" s="275"/>
      <c r="D48" s="275"/>
      <c r="E48" s="275"/>
      <c r="F48" s="276"/>
      <c r="G48" s="275"/>
      <c r="H48" s="275"/>
      <c r="I48" s="738">
        <f>I41+I40+I39+I38+I37+I36+I42</f>
        <v>37</v>
      </c>
      <c r="J48" s="738">
        <f>I41+I40+I39+I38+I37+I36+J35</f>
        <v>42</v>
      </c>
      <c r="K48" s="738">
        <f>I41+I40+I38+I37+I36+K35</f>
        <v>29</v>
      </c>
      <c r="L48" s="738">
        <f>I41+I40+I38+I37+I36</f>
        <v>9</v>
      </c>
      <c r="M48" s="275">
        <f>SUM(I48:L48)</f>
        <v>117</v>
      </c>
      <c r="N48" s="277"/>
      <c r="O48" s="278"/>
      <c r="P48" s="277"/>
      <c r="Q48" s="277"/>
      <c r="R48" s="279"/>
      <c r="S48" s="280"/>
      <c r="T48" s="281">
        <f>T47/S47</f>
        <v>0.66173523262842793</v>
      </c>
      <c r="U48" s="282">
        <f>U47/S47</f>
        <v>0.23534549656146719</v>
      </c>
      <c r="V48" s="282">
        <f>V47/S47</f>
        <v>0</v>
      </c>
      <c r="W48" s="282">
        <f>W47/S47</f>
        <v>0</v>
      </c>
      <c r="X48" s="343">
        <f>X47/S47</f>
        <v>0.10291927081010503</v>
      </c>
      <c r="Y48" s="344">
        <f>Y47/S47</f>
        <v>0.48665994718183031</v>
      </c>
      <c r="Z48" s="343">
        <f>Z47/S47</f>
        <v>0.41042078200806487</v>
      </c>
      <c r="AA48" s="620"/>
      <c r="AB48" s="533"/>
      <c r="AC48" s="534"/>
      <c r="AD48" s="534"/>
      <c r="AE48" s="288"/>
    </row>
    <row r="49" spans="1:31" ht="15" thickBot="1" x14ac:dyDescent="0.4">
      <c r="A49" s="289" t="s">
        <v>584</v>
      </c>
      <c r="B49" s="239"/>
      <c r="C49" s="239"/>
      <c r="D49" s="239"/>
      <c r="E49" s="239"/>
      <c r="F49" s="290"/>
      <c r="G49" s="239"/>
      <c r="H49" s="239"/>
      <c r="I49" s="2237">
        <f>I48/M48</f>
        <v>0.31623931623931623</v>
      </c>
      <c r="J49" s="2237">
        <f>J48/M48</f>
        <v>0.35897435897435898</v>
      </c>
      <c r="K49" s="2237">
        <f>K48/M48</f>
        <v>0.24786324786324787</v>
      </c>
      <c r="L49" s="2237">
        <f>L48/M48</f>
        <v>7.6923076923076927E-2</v>
      </c>
      <c r="M49" s="239"/>
      <c r="N49" s="292"/>
      <c r="O49" s="242"/>
      <c r="P49" s="292"/>
      <c r="Q49" s="240">
        <f>T47/2</f>
        <v>96444.800000000003</v>
      </c>
      <c r="R49" s="293">
        <f>Q49/Q53</f>
        <v>0.66173523262842793</v>
      </c>
      <c r="T49" s="157"/>
      <c r="X49" s="294"/>
      <c r="Y49" s="403">
        <f>J35+K35+I38+I40+I41</f>
        <v>46</v>
      </c>
      <c r="Z49" s="404">
        <f>I36+I37+I39+I42</f>
        <v>31</v>
      </c>
      <c r="AA49" s="4"/>
      <c r="AE49" s="349"/>
    </row>
    <row r="50" spans="1:31" ht="15" thickBot="1" x14ac:dyDescent="0.4">
      <c r="A50" s="297" t="s">
        <v>38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U47/2</f>
        <v>34300.5</v>
      </c>
      <c r="R50" s="308">
        <f>Q50/Q53</f>
        <v>0.23534549656146719</v>
      </c>
      <c r="S50" s="621">
        <f>Q47/M47</f>
        <v>1892.7961038961037</v>
      </c>
      <c r="T50" s="536" t="s">
        <v>586</v>
      </c>
      <c r="X50" s="215">
        <f>SUM(T33:X46)</f>
        <v>291490.59999999998</v>
      </c>
      <c r="Y50" s="241">
        <f>Y49/M47</f>
        <v>0.59740259740259738</v>
      </c>
      <c r="Z50" s="293">
        <f>Z49/M47</f>
        <v>0.40259740259740262</v>
      </c>
    </row>
    <row r="51" spans="1:31" ht="15" thickBot="1" x14ac:dyDescent="0.4">
      <c r="A51" s="297" t="s">
        <v>579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/>
      <c r="R51" s="308">
        <f>Q51/Q47</f>
        <v>0</v>
      </c>
      <c r="T51" s="157"/>
      <c r="U51" s="309"/>
      <c r="W51" s="145"/>
      <c r="X51" s="309"/>
      <c r="Y51" s="2305" t="s">
        <v>588</v>
      </c>
      <c r="Z51" s="2305"/>
    </row>
    <row r="52" spans="1:31" x14ac:dyDescent="0.35">
      <c r="A52" s="297" t="s">
        <v>580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X47/2</f>
        <v>15000</v>
      </c>
      <c r="R52" s="308">
        <f>Q52/Q53</f>
        <v>0.10291927081010503</v>
      </c>
      <c r="T52" s="157"/>
      <c r="U52" s="309"/>
    </row>
    <row r="53" spans="1:31" x14ac:dyDescent="0.35">
      <c r="A53" s="289"/>
      <c r="B53" s="239"/>
      <c r="C53" s="239"/>
      <c r="D53" s="239"/>
      <c r="E53" s="239"/>
      <c r="F53" s="290"/>
      <c r="G53" s="239"/>
      <c r="H53" s="239"/>
      <c r="I53" s="291"/>
      <c r="J53" s="291"/>
      <c r="K53" s="291"/>
      <c r="L53" s="291"/>
      <c r="M53" s="239"/>
      <c r="N53" s="292"/>
      <c r="O53" s="242"/>
      <c r="P53" s="292"/>
      <c r="Q53" s="240">
        <f>SUM(Q49:Q52)</f>
        <v>145745.29999999999</v>
      </c>
      <c r="R53" s="293">
        <f>SUM(R49:R52)</f>
        <v>1.0000000000000002</v>
      </c>
    </row>
    <row r="55" spans="1:31" ht="18.5" x14ac:dyDescent="0.45">
      <c r="A55" s="164" t="s">
        <v>589</v>
      </c>
    </row>
    <row r="57" spans="1:31" ht="33" customHeight="1" thickBot="1" x14ac:dyDescent="0.4">
      <c r="A57" s="2460" t="s">
        <v>531</v>
      </c>
      <c r="B57" s="2461"/>
      <c r="C57" s="2461"/>
      <c r="D57" s="2461"/>
      <c r="E57" s="2461"/>
      <c r="F57" s="2461"/>
      <c r="G57" s="2461"/>
      <c r="H57" s="2461"/>
      <c r="I57" s="2461"/>
      <c r="J57" s="2461"/>
      <c r="K57" s="2461"/>
      <c r="L57" s="2461"/>
      <c r="M57" s="2461"/>
      <c r="N57" s="2461"/>
      <c r="O57" s="2461"/>
      <c r="P57" s="2461"/>
      <c r="Q57" s="2461"/>
      <c r="R57" s="2462"/>
      <c r="S57" s="2463" t="s">
        <v>635</v>
      </c>
      <c r="T57" s="2464"/>
      <c r="U57" s="2464"/>
      <c r="V57" s="2464"/>
      <c r="W57" s="2464"/>
      <c r="X57" s="2464"/>
      <c r="Y57" s="2464"/>
      <c r="Z57" s="2464"/>
      <c r="AA57" s="2464"/>
      <c r="AB57" s="2464"/>
      <c r="AC57" s="2464"/>
      <c r="AD57" s="2464"/>
      <c r="AE57" s="2465"/>
    </row>
    <row r="58" spans="1:31" ht="18.5" x14ac:dyDescent="0.45">
      <c r="A58" s="2327" t="s">
        <v>533</v>
      </c>
      <c r="B58" s="2329" t="s">
        <v>534</v>
      </c>
      <c r="C58" s="2329" t="s">
        <v>535</v>
      </c>
      <c r="D58" s="2329" t="s">
        <v>536</v>
      </c>
      <c r="E58" s="2329" t="s">
        <v>537</v>
      </c>
      <c r="F58" s="2331" t="s">
        <v>538</v>
      </c>
      <c r="G58" s="2329" t="s">
        <v>539</v>
      </c>
      <c r="H58" s="2329" t="s">
        <v>540</v>
      </c>
      <c r="I58" s="2309" t="s">
        <v>541</v>
      </c>
      <c r="J58" s="2309"/>
      <c r="K58" s="2309"/>
      <c r="L58" s="2309"/>
      <c r="M58" s="311" t="s">
        <v>542</v>
      </c>
      <c r="N58" s="312" t="s">
        <v>543</v>
      </c>
      <c r="O58" s="313" t="s">
        <v>544</v>
      </c>
      <c r="P58" s="312" t="s">
        <v>543</v>
      </c>
      <c r="Q58" s="312" t="s">
        <v>545</v>
      </c>
      <c r="R58" s="2310" t="s">
        <v>546</v>
      </c>
      <c r="S58" s="739" t="s">
        <v>547</v>
      </c>
      <c r="T58" s="2491" t="s">
        <v>548</v>
      </c>
      <c r="U58" s="2492"/>
      <c r="V58" s="2492"/>
      <c r="W58" s="2492"/>
      <c r="X58" s="2493"/>
      <c r="Y58" s="2488" t="s">
        <v>549</v>
      </c>
      <c r="Z58" s="2489"/>
      <c r="AA58" s="2488" t="s">
        <v>550</v>
      </c>
      <c r="AB58" s="2490"/>
      <c r="AC58" s="2490"/>
      <c r="AD58" s="2490"/>
      <c r="AE58" s="2489"/>
    </row>
    <row r="59" spans="1:31" ht="19" thickBot="1" x14ac:dyDescent="0.5">
      <c r="A59" s="2328"/>
      <c r="B59" s="2330"/>
      <c r="C59" s="2330"/>
      <c r="D59" s="2330"/>
      <c r="E59" s="2330"/>
      <c r="F59" s="2332"/>
      <c r="G59" s="2330"/>
      <c r="H59" s="2330"/>
      <c r="I59" s="315" t="s">
        <v>551</v>
      </c>
      <c r="J59" s="315" t="s">
        <v>552</v>
      </c>
      <c r="K59" s="315" t="s">
        <v>553</v>
      </c>
      <c r="L59" s="315" t="s">
        <v>554</v>
      </c>
      <c r="M59" s="316" t="s">
        <v>555</v>
      </c>
      <c r="N59" s="317" t="s">
        <v>556</v>
      </c>
      <c r="O59" s="318" t="s">
        <v>557</v>
      </c>
      <c r="P59" s="317" t="s">
        <v>558</v>
      </c>
      <c r="Q59" s="317" t="s">
        <v>558</v>
      </c>
      <c r="R59" s="2311"/>
      <c r="S59" s="718" t="s">
        <v>559</v>
      </c>
      <c r="T59" s="2485"/>
      <c r="U59" s="2486"/>
      <c r="V59" s="2486"/>
      <c r="W59" s="2486"/>
      <c r="X59" s="2487"/>
      <c r="Y59" s="2475"/>
      <c r="Z59" s="2477"/>
      <c r="AA59" s="2475"/>
      <c r="AB59" s="2476"/>
      <c r="AC59" s="2476"/>
      <c r="AD59" s="2476"/>
      <c r="AE59" s="2477"/>
    </row>
    <row r="60" spans="1:31" s="184" customFormat="1" ht="18.5" x14ac:dyDescent="0.45">
      <c r="A60" s="2406" t="s">
        <v>591</v>
      </c>
      <c r="B60" s="2407"/>
      <c r="C60" s="2407"/>
      <c r="D60" s="2407"/>
      <c r="E60" s="2407"/>
      <c r="F60" s="2407"/>
      <c r="G60" s="2407"/>
      <c r="H60" s="2407"/>
      <c r="I60" s="2407"/>
      <c r="J60" s="2407"/>
      <c r="K60" s="2407"/>
      <c r="L60" s="2407"/>
      <c r="M60" s="2407"/>
      <c r="N60" s="2407"/>
      <c r="O60" s="2407"/>
      <c r="P60" s="2407"/>
      <c r="Q60" s="2407"/>
      <c r="R60" s="2407"/>
      <c r="S60" s="606"/>
      <c r="T60" s="607" t="s">
        <v>561</v>
      </c>
      <c r="U60" s="608" t="s">
        <v>38</v>
      </c>
      <c r="V60" s="608" t="s">
        <v>562</v>
      </c>
      <c r="W60" s="608" t="s">
        <v>563</v>
      </c>
      <c r="X60" s="609" t="s">
        <v>564</v>
      </c>
      <c r="Y60" s="610" t="s">
        <v>565</v>
      </c>
      <c r="Z60" s="609" t="s">
        <v>566</v>
      </c>
      <c r="AA60" s="610" t="s">
        <v>744</v>
      </c>
      <c r="AB60" s="608" t="s">
        <v>123</v>
      </c>
      <c r="AC60" s="608" t="s">
        <v>124</v>
      </c>
      <c r="AD60" s="608" t="s">
        <v>125</v>
      </c>
      <c r="AE60" s="609" t="s">
        <v>31</v>
      </c>
    </row>
    <row r="61" spans="1:31" ht="18.5" x14ac:dyDescent="0.45">
      <c r="A61" s="200"/>
      <c r="B61" s="509"/>
      <c r="C61" s="509"/>
      <c r="D61" s="509"/>
      <c r="E61" s="509"/>
      <c r="F61" s="510"/>
      <c r="G61" s="509"/>
      <c r="H61" s="509"/>
      <c r="I61" s="512"/>
      <c r="J61" s="512"/>
      <c r="K61" s="512"/>
      <c r="L61" s="512"/>
      <c r="M61" s="509"/>
      <c r="N61" s="515"/>
      <c r="O61" s="516"/>
      <c r="P61" s="515"/>
      <c r="Q61" s="515"/>
      <c r="R61" s="548"/>
      <c r="S61" s="729"/>
      <c r="T61" s="730"/>
      <c r="U61" s="183"/>
      <c r="V61" s="183"/>
      <c r="W61" s="183"/>
      <c r="X61" s="731"/>
      <c r="Y61" s="732"/>
      <c r="Z61" s="731"/>
      <c r="AA61" s="732"/>
      <c r="AB61" s="183"/>
      <c r="AC61" s="183"/>
      <c r="AD61" s="723"/>
      <c r="AE61" s="731"/>
    </row>
    <row r="62" spans="1:31" x14ac:dyDescent="0.35">
      <c r="A62" s="203" t="s">
        <v>745</v>
      </c>
      <c r="B62" s="203" t="s">
        <v>126</v>
      </c>
      <c r="C62" s="203" t="s">
        <v>746</v>
      </c>
      <c r="D62" s="203" t="s">
        <v>127</v>
      </c>
      <c r="E62" s="203" t="s">
        <v>569</v>
      </c>
      <c r="F62" s="204" t="s">
        <v>78</v>
      </c>
      <c r="G62" s="203">
        <v>1</v>
      </c>
      <c r="H62" s="203" t="s">
        <v>49</v>
      </c>
      <c r="I62" s="639"/>
      <c r="J62" s="331">
        <v>20</v>
      </c>
      <c r="K62" s="331">
        <v>20</v>
      </c>
      <c r="L62" s="332"/>
      <c r="M62" s="209">
        <v>2</v>
      </c>
      <c r="N62" s="550">
        <v>39000</v>
      </c>
      <c r="O62" s="219">
        <v>0.7</v>
      </c>
      <c r="P62" s="550">
        <f t="shared" ref="P62:P68" si="5">N62*(1-O62)</f>
        <v>11700.000000000002</v>
      </c>
      <c r="Q62" s="550">
        <f t="shared" ref="Q62:Q68" si="6">P62*M62*G62</f>
        <v>23400.000000000004</v>
      </c>
      <c r="R62" s="224">
        <f>Q62/$Q$75</f>
        <v>0.15957403280405671</v>
      </c>
      <c r="S62" s="214">
        <f>Q62</f>
        <v>23400.000000000004</v>
      </c>
      <c r="T62" s="196"/>
      <c r="U62" s="215">
        <f>S62</f>
        <v>23400.000000000004</v>
      </c>
      <c r="V62" s="215"/>
      <c r="X62" s="198"/>
      <c r="Y62" s="329">
        <f>S62</f>
        <v>23400.000000000004</v>
      </c>
      <c r="Z62" s="217"/>
      <c r="AA62" s="328">
        <f>S62</f>
        <v>23400.000000000004</v>
      </c>
      <c r="AB62" s="215"/>
      <c r="AE62" s="198"/>
    </row>
    <row r="63" spans="1:31" x14ac:dyDescent="0.35">
      <c r="A63" s="203" t="s">
        <v>745</v>
      </c>
      <c r="B63" s="203" t="s">
        <v>128</v>
      </c>
      <c r="C63" s="203" t="s">
        <v>747</v>
      </c>
      <c r="D63" s="203" t="s">
        <v>53</v>
      </c>
      <c r="E63" s="203" t="s">
        <v>748</v>
      </c>
      <c r="F63" s="204" t="s">
        <v>639</v>
      </c>
      <c r="G63" s="203">
        <v>2</v>
      </c>
      <c r="H63" s="203" t="s">
        <v>51</v>
      </c>
      <c r="I63" s="2306">
        <v>2</v>
      </c>
      <c r="J63" s="2307"/>
      <c r="K63" s="2307"/>
      <c r="L63" s="2308"/>
      <c r="M63" s="209">
        <v>1</v>
      </c>
      <c r="N63" s="550">
        <v>12690</v>
      </c>
      <c r="O63" s="219">
        <v>0.18</v>
      </c>
      <c r="P63" s="550">
        <f t="shared" si="5"/>
        <v>10405.800000000001</v>
      </c>
      <c r="Q63" s="550">
        <f t="shared" si="6"/>
        <v>20811.600000000002</v>
      </c>
      <c r="R63" s="213">
        <f t="shared" ref="R63:R68" si="7">Q63/$Q$75</f>
        <v>0.14192268979080799</v>
      </c>
      <c r="S63" s="214">
        <f>Q63</f>
        <v>20811.600000000002</v>
      </c>
      <c r="T63" s="196">
        <f t="shared" ref="T63:T65" si="8">S63</f>
        <v>20811.600000000002</v>
      </c>
      <c r="X63" s="198"/>
      <c r="Y63" s="328"/>
      <c r="Z63" s="217">
        <f>S63</f>
        <v>20811.600000000002</v>
      </c>
      <c r="AA63" s="326"/>
      <c r="AB63" s="215">
        <f>S63</f>
        <v>20811.600000000002</v>
      </c>
      <c r="AE63" s="198"/>
    </row>
    <row r="64" spans="1:31" x14ac:dyDescent="0.35">
      <c r="A64" s="203" t="s">
        <v>745</v>
      </c>
      <c r="B64" s="203" t="s">
        <v>128</v>
      </c>
      <c r="C64" s="203" t="s">
        <v>747</v>
      </c>
      <c r="D64" s="203" t="s">
        <v>129</v>
      </c>
      <c r="E64" s="203" t="s">
        <v>569</v>
      </c>
      <c r="F64" s="204" t="s">
        <v>602</v>
      </c>
      <c r="G64" s="203">
        <v>1</v>
      </c>
      <c r="H64" s="203" t="s">
        <v>51</v>
      </c>
      <c r="I64" s="2306">
        <v>1</v>
      </c>
      <c r="J64" s="2307"/>
      <c r="K64" s="2307"/>
      <c r="L64" s="2308"/>
      <c r="M64" s="209">
        <v>1</v>
      </c>
      <c r="N64" s="550">
        <v>12700</v>
      </c>
      <c r="O64" s="219">
        <v>0.32</v>
      </c>
      <c r="P64" s="550">
        <f t="shared" si="5"/>
        <v>8636</v>
      </c>
      <c r="Q64" s="550">
        <f t="shared" si="6"/>
        <v>8636</v>
      </c>
      <c r="R64" s="224">
        <f t="shared" si="7"/>
        <v>5.889236526905272E-2</v>
      </c>
      <c r="S64" s="214">
        <f t="shared" ref="S64:S68" si="9">Q64</f>
        <v>8636</v>
      </c>
      <c r="T64" s="196">
        <f t="shared" si="8"/>
        <v>8636</v>
      </c>
      <c r="V64" s="215"/>
      <c r="X64" s="198"/>
      <c r="Y64" s="329">
        <f>S64</f>
        <v>8636</v>
      </c>
      <c r="Z64" s="217"/>
      <c r="AA64" s="326"/>
      <c r="AB64" s="215">
        <f>S64</f>
        <v>8636</v>
      </c>
      <c r="AC64" s="215"/>
      <c r="AE64" s="198"/>
    </row>
    <row r="65" spans="1:31" x14ac:dyDescent="0.35">
      <c r="A65" s="203" t="s">
        <v>745</v>
      </c>
      <c r="B65" s="203" t="s">
        <v>131</v>
      </c>
      <c r="C65" s="203" t="s">
        <v>747</v>
      </c>
      <c r="D65" s="203" t="s">
        <v>132</v>
      </c>
      <c r="E65" s="203" t="s">
        <v>748</v>
      </c>
      <c r="F65" s="204" t="s">
        <v>749</v>
      </c>
      <c r="G65" s="203">
        <v>18</v>
      </c>
      <c r="H65" s="203" t="s">
        <v>133</v>
      </c>
      <c r="I65" s="2291">
        <v>18</v>
      </c>
      <c r="J65" s="2478"/>
      <c r="L65" s="332"/>
      <c r="M65" s="209">
        <v>1</v>
      </c>
      <c r="N65" s="212">
        <v>1872</v>
      </c>
      <c r="O65" s="219">
        <v>0.2</v>
      </c>
      <c r="P65" s="212">
        <f t="shared" si="5"/>
        <v>1497.6000000000001</v>
      </c>
      <c r="Q65" s="212">
        <f t="shared" si="6"/>
        <v>26956.800000000003</v>
      </c>
      <c r="R65" s="213">
        <f t="shared" si="7"/>
        <v>0.18382928579027333</v>
      </c>
      <c r="S65" s="214">
        <f t="shared" si="9"/>
        <v>26956.800000000003</v>
      </c>
      <c r="T65" s="612">
        <f t="shared" si="8"/>
        <v>26956.800000000003</v>
      </c>
      <c r="X65" s="198"/>
      <c r="Y65" s="328">
        <f>S65</f>
        <v>26956.800000000003</v>
      </c>
      <c r="Z65" s="217"/>
      <c r="AA65" s="326"/>
      <c r="AB65" s="215"/>
      <c r="AC65" s="215">
        <f>S65</f>
        <v>26956.800000000003</v>
      </c>
      <c r="AD65" s="215"/>
      <c r="AE65" s="198"/>
    </row>
    <row r="66" spans="1:31" x14ac:dyDescent="0.35">
      <c r="A66" s="203" t="s">
        <v>745</v>
      </c>
      <c r="B66" s="203" t="s">
        <v>131</v>
      </c>
      <c r="C66" s="203" t="s">
        <v>747</v>
      </c>
      <c r="D66" s="203" t="s">
        <v>129</v>
      </c>
      <c r="E66" s="203" t="s">
        <v>569</v>
      </c>
      <c r="F66" s="204" t="s">
        <v>602</v>
      </c>
      <c r="G66" s="203">
        <v>2</v>
      </c>
      <c r="H66" s="203" t="s">
        <v>51</v>
      </c>
      <c r="I66" s="2306">
        <v>2</v>
      </c>
      <c r="J66" s="2307"/>
      <c r="K66" s="2307"/>
      <c r="L66" s="2308"/>
      <c r="M66" s="209">
        <v>1</v>
      </c>
      <c r="N66" s="212">
        <v>6920</v>
      </c>
      <c r="O66" s="219">
        <v>0.2</v>
      </c>
      <c r="P66" s="212">
        <f t="shared" si="5"/>
        <v>5536</v>
      </c>
      <c r="Q66" s="212">
        <f t="shared" si="6"/>
        <v>11072</v>
      </c>
      <c r="R66" s="224">
        <f t="shared" si="7"/>
        <v>7.5504431248141698E-2</v>
      </c>
      <c r="S66" s="214">
        <f t="shared" si="9"/>
        <v>11072</v>
      </c>
      <c r="T66" s="612">
        <f>S66</f>
        <v>11072</v>
      </c>
      <c r="X66" s="198"/>
      <c r="Y66" s="328"/>
      <c r="Z66" s="217">
        <f>S66</f>
        <v>11072</v>
      </c>
      <c r="AA66" s="326"/>
      <c r="AC66" s="215">
        <f>S66</f>
        <v>11072</v>
      </c>
      <c r="AE66" s="198"/>
    </row>
    <row r="67" spans="1:31" x14ac:dyDescent="0.35">
      <c r="A67" s="203" t="s">
        <v>745</v>
      </c>
      <c r="B67" s="203" t="s">
        <v>134</v>
      </c>
      <c r="C67" s="203" t="s">
        <v>747</v>
      </c>
      <c r="D67" s="203" t="s">
        <v>129</v>
      </c>
      <c r="E67" s="203" t="s">
        <v>569</v>
      </c>
      <c r="F67" s="204" t="s">
        <v>602</v>
      </c>
      <c r="G67" s="203">
        <v>1</v>
      </c>
      <c r="H67" s="203" t="s">
        <v>51</v>
      </c>
      <c r="I67" s="2306">
        <v>1</v>
      </c>
      <c r="J67" s="2307"/>
      <c r="K67" s="2307"/>
      <c r="L67" s="2308"/>
      <c r="M67" s="209">
        <v>1</v>
      </c>
      <c r="N67" s="212">
        <v>7440</v>
      </c>
      <c r="O67" s="219">
        <v>0.1</v>
      </c>
      <c r="P67" s="212">
        <f t="shared" si="5"/>
        <v>6696</v>
      </c>
      <c r="Q67" s="212">
        <f t="shared" si="6"/>
        <v>6696</v>
      </c>
      <c r="R67" s="224">
        <f t="shared" si="7"/>
        <v>4.566272323316084E-2</v>
      </c>
      <c r="S67" s="214">
        <f t="shared" si="9"/>
        <v>6696</v>
      </c>
      <c r="T67" s="196">
        <f>S67</f>
        <v>6696</v>
      </c>
      <c r="W67" s="215"/>
      <c r="X67" s="198"/>
      <c r="Y67" s="328"/>
      <c r="Z67" s="217">
        <f>S67</f>
        <v>6696</v>
      </c>
      <c r="AA67" s="326"/>
      <c r="AC67" s="215"/>
      <c r="AD67" s="215">
        <f>S67</f>
        <v>6696</v>
      </c>
      <c r="AE67" s="198"/>
    </row>
    <row r="68" spans="1:31" x14ac:dyDescent="0.35">
      <c r="A68" s="203" t="s">
        <v>745</v>
      </c>
      <c r="B68" s="203" t="s">
        <v>135</v>
      </c>
      <c r="C68" s="203" t="s">
        <v>746</v>
      </c>
      <c r="D68" s="203" t="s">
        <v>127</v>
      </c>
      <c r="E68" s="203" t="s">
        <v>748</v>
      </c>
      <c r="F68" s="204" t="s">
        <v>573</v>
      </c>
      <c r="G68" s="203">
        <v>1</v>
      </c>
      <c r="H68" s="203" t="s">
        <v>49</v>
      </c>
      <c r="I68" s="331">
        <v>20</v>
      </c>
      <c r="J68" s="331">
        <v>20</v>
      </c>
      <c r="L68" s="332"/>
      <c r="M68" s="209">
        <v>2</v>
      </c>
      <c r="N68" s="212">
        <f>5590*4</f>
        <v>22360</v>
      </c>
      <c r="O68" s="219">
        <v>0.35</v>
      </c>
      <c r="P68" s="212">
        <f t="shared" si="5"/>
        <v>14534</v>
      </c>
      <c r="Q68" s="212">
        <f t="shared" si="6"/>
        <v>29068</v>
      </c>
      <c r="R68" s="213">
        <f t="shared" si="7"/>
        <v>0.1982264096388171</v>
      </c>
      <c r="S68" s="214">
        <f t="shared" si="9"/>
        <v>29068</v>
      </c>
      <c r="T68" s="196"/>
      <c r="U68" s="215">
        <f>S68</f>
        <v>29068</v>
      </c>
      <c r="X68" s="217"/>
      <c r="Y68" s="328">
        <f>S68</f>
        <v>29068</v>
      </c>
      <c r="Z68" s="198"/>
      <c r="AA68" s="326"/>
      <c r="AD68" s="215"/>
      <c r="AE68" s="217">
        <f>S68</f>
        <v>29068</v>
      </c>
    </row>
    <row r="69" spans="1:31" x14ac:dyDescent="0.35">
      <c r="A69" s="203"/>
      <c r="B69" s="203"/>
      <c r="C69" s="203"/>
      <c r="D69" s="203"/>
      <c r="E69" s="203"/>
      <c r="F69" s="204"/>
      <c r="G69" s="203"/>
      <c r="H69" s="203"/>
      <c r="I69" s="234"/>
      <c r="L69" s="332"/>
      <c r="M69" s="209"/>
      <c r="N69" s="212"/>
      <c r="O69" s="219"/>
      <c r="P69" s="212"/>
      <c r="Q69" s="212"/>
      <c r="R69" s="213"/>
      <c r="S69" s="214"/>
      <c r="T69" s="196"/>
      <c r="U69" s="215"/>
      <c r="X69" s="198"/>
      <c r="Y69" s="326"/>
      <c r="Z69" s="217"/>
      <c r="AA69" s="326"/>
      <c r="AE69" s="217"/>
    </row>
    <row r="70" spans="1:31" x14ac:dyDescent="0.35">
      <c r="A70" s="203"/>
      <c r="B70" s="203"/>
      <c r="C70" s="203"/>
      <c r="D70" s="203"/>
      <c r="E70" s="203"/>
      <c r="F70" s="204"/>
      <c r="G70" s="203"/>
      <c r="H70" s="203"/>
      <c r="I70" s="234"/>
      <c r="L70" s="332"/>
      <c r="M70" s="209"/>
      <c r="N70" s="212"/>
      <c r="O70" s="219"/>
      <c r="P70" s="212"/>
      <c r="Q70" s="212"/>
      <c r="R70" s="213"/>
      <c r="S70" s="214"/>
      <c r="T70" s="196"/>
      <c r="U70" s="215"/>
      <c r="X70" s="198"/>
      <c r="Y70" s="326"/>
      <c r="Z70" s="217"/>
      <c r="AA70" s="326"/>
      <c r="AE70" s="217"/>
    </row>
    <row r="71" spans="1:31" x14ac:dyDescent="0.35">
      <c r="A71" s="218"/>
      <c r="B71" s="203"/>
      <c r="C71" s="203"/>
      <c r="D71" s="203"/>
      <c r="E71" s="203"/>
      <c r="F71" s="204"/>
      <c r="G71" s="203"/>
      <c r="H71" s="203"/>
      <c r="I71" s="289"/>
      <c r="J71" s="291"/>
      <c r="K71" s="291"/>
      <c r="L71" s="333"/>
      <c r="M71" s="209"/>
      <c r="N71" s="212"/>
      <c r="O71" s="219"/>
      <c r="P71" s="212"/>
      <c r="Q71" s="212"/>
      <c r="R71" s="439"/>
      <c r="S71" s="214"/>
      <c r="T71" s="196"/>
      <c r="X71" s="198"/>
      <c r="Y71" s="326"/>
      <c r="Z71" s="198"/>
      <c r="AA71" s="326"/>
      <c r="AE71" s="198"/>
    </row>
    <row r="72" spans="1:31" x14ac:dyDescent="0.35">
      <c r="A72" s="154" t="s">
        <v>745</v>
      </c>
      <c r="B72" s="154" t="s">
        <v>579</v>
      </c>
      <c r="C72" s="335"/>
      <c r="D72" s="298"/>
      <c r="E72" s="298"/>
      <c r="F72" s="299"/>
      <c r="G72" s="298"/>
      <c r="H72" s="298"/>
      <c r="I72" s="300"/>
      <c r="J72" s="300"/>
      <c r="K72" s="300"/>
      <c r="L72" s="300"/>
      <c r="M72" s="298"/>
      <c r="N72" s="301"/>
      <c r="O72" s="302"/>
      <c r="P72" s="336"/>
      <c r="Q72" s="303"/>
      <c r="R72" s="337"/>
      <c r="S72" s="195"/>
      <c r="T72" s="326"/>
      <c r="X72" s="198"/>
      <c r="Y72" s="326"/>
      <c r="Z72" s="198"/>
      <c r="AA72" s="326"/>
      <c r="AE72" s="198"/>
    </row>
    <row r="73" spans="1:31" x14ac:dyDescent="0.35">
      <c r="A73" s="154" t="s">
        <v>745</v>
      </c>
      <c r="B73" s="154" t="s">
        <v>580</v>
      </c>
      <c r="C73" s="335"/>
      <c r="D73" s="298"/>
      <c r="E73" s="298"/>
      <c r="F73" s="299"/>
      <c r="G73" s="298"/>
      <c r="H73" s="298"/>
      <c r="I73" s="300"/>
      <c r="J73" s="300"/>
      <c r="K73" s="300"/>
      <c r="L73" s="300"/>
      <c r="M73" s="298"/>
      <c r="N73" s="301"/>
      <c r="O73" s="302"/>
      <c r="P73" s="336"/>
      <c r="Q73" s="303">
        <v>20000</v>
      </c>
      <c r="R73" s="337">
        <f>Q73/Q75</f>
        <v>0.1363880622256895</v>
      </c>
      <c r="S73" s="214">
        <f t="shared" ref="S73" si="10">Q73</f>
        <v>20000</v>
      </c>
      <c r="T73" s="326"/>
      <c r="X73" s="736">
        <f>S73</f>
        <v>20000</v>
      </c>
      <c r="Y73" s="326"/>
      <c r="Z73" s="198"/>
      <c r="AA73" s="326"/>
      <c r="AE73" s="198"/>
    </row>
    <row r="74" spans="1:31" ht="15" thickBot="1" x14ac:dyDescent="0.4">
      <c r="I74" s="161">
        <f>I75/M75</f>
        <v>0.42307692307692307</v>
      </c>
      <c r="J74" s="161">
        <f>J75/M75</f>
        <v>0.38461538461538464</v>
      </c>
      <c r="K74" s="161">
        <f>K75/M75</f>
        <v>0.19230769230769232</v>
      </c>
      <c r="S74" s="195"/>
      <c r="T74" s="326"/>
      <c r="X74" s="198"/>
      <c r="Y74" s="326"/>
      <c r="Z74" s="198"/>
      <c r="AA74" s="326"/>
      <c r="AE74" s="198"/>
    </row>
    <row r="75" spans="1:31" x14ac:dyDescent="0.35">
      <c r="A75" s="258" t="s">
        <v>582</v>
      </c>
      <c r="B75" s="259"/>
      <c r="C75" s="259"/>
      <c r="D75" s="259"/>
      <c r="E75" s="259"/>
      <c r="F75" s="260"/>
      <c r="G75" s="259"/>
      <c r="H75" s="259"/>
      <c r="I75" s="737">
        <f>I68+I67+I66+I65+I64+I63</f>
        <v>44</v>
      </c>
      <c r="J75" s="737">
        <f>J68+J62</f>
        <v>40</v>
      </c>
      <c r="K75" s="737">
        <f>K62</f>
        <v>20</v>
      </c>
      <c r="L75" s="737"/>
      <c r="M75" s="259">
        <f>SUM(I75:L75)</f>
        <v>104</v>
      </c>
      <c r="N75" s="261"/>
      <c r="O75" s="262"/>
      <c r="P75" s="261"/>
      <c r="Q75" s="528">
        <f>SUM(Q61:Q74)</f>
        <v>146640.40000000002</v>
      </c>
      <c r="R75" s="264">
        <f>SUM(R61:R73)</f>
        <v>0.99999999999999978</v>
      </c>
      <c r="S75" s="338">
        <f>SUM(S62:S73)</f>
        <v>146640.40000000002</v>
      </c>
      <c r="T75" s="339">
        <f>SUM(T62:T73)</f>
        <v>74172.400000000009</v>
      </c>
      <c r="U75" s="340">
        <f>SUM(U62:U73)</f>
        <v>52468</v>
      </c>
      <c r="V75" s="340">
        <f>SUM(V62:V69)</f>
        <v>0</v>
      </c>
      <c r="W75" s="340">
        <f>SUM(W62:W69)</f>
        <v>0</v>
      </c>
      <c r="X75" s="341">
        <f>SUM(X61:X74)</f>
        <v>20000</v>
      </c>
      <c r="Y75" s="342">
        <f>SUM(Y62:Y69)</f>
        <v>88060.800000000003</v>
      </c>
      <c r="Z75" s="341">
        <f>SUM(Z62:Z72)</f>
        <v>38579.600000000006</v>
      </c>
      <c r="AA75" s="740">
        <f>SUM(AA61:AA74)</f>
        <v>23400.000000000004</v>
      </c>
      <c r="AB75" s="659">
        <f>SUM(AB61:AB74)</f>
        <v>29447.600000000002</v>
      </c>
      <c r="AC75" s="659">
        <f>SUM(AC61:AC74)</f>
        <v>38028.800000000003</v>
      </c>
      <c r="AD75" s="659">
        <f>SUM(AD61:AD74)</f>
        <v>6696</v>
      </c>
      <c r="AE75" s="741">
        <f>SUM(AE61:AE74)</f>
        <v>29068</v>
      </c>
    </row>
    <row r="76" spans="1:31" ht="15" thickBot="1" x14ac:dyDescent="0.4">
      <c r="A76" s="274" t="s">
        <v>583</v>
      </c>
      <c r="B76" s="275"/>
      <c r="C76" s="275"/>
      <c r="D76" s="275"/>
      <c r="E76" s="275"/>
      <c r="F76" s="276"/>
      <c r="G76" s="275"/>
      <c r="H76" s="275"/>
      <c r="I76" s="738">
        <f>I68+I67+I66+I65+I64+I63</f>
        <v>44</v>
      </c>
      <c r="J76" s="738">
        <f>J68+I67+I66+I65+I64+I63+J62</f>
        <v>64</v>
      </c>
      <c r="K76" s="738">
        <f>I67+I66+I64+I63+K62</f>
        <v>26</v>
      </c>
      <c r="L76" s="738">
        <f>I67+I66+I64+I63</f>
        <v>6</v>
      </c>
      <c r="M76" s="275">
        <f>SUM(I76:L76)</f>
        <v>140</v>
      </c>
      <c r="N76" s="277"/>
      <c r="O76" s="278"/>
      <c r="P76" s="277"/>
      <c r="Q76" s="277"/>
      <c r="R76" s="279"/>
      <c r="S76" s="280"/>
      <c r="T76" s="281">
        <f>T75/S75</f>
        <v>0.50581149533143666</v>
      </c>
      <c r="U76" s="282">
        <f>U75/S75</f>
        <v>0.35780044244287379</v>
      </c>
      <c r="V76" s="282">
        <f>V75/S75</f>
        <v>0</v>
      </c>
      <c r="W76" s="282">
        <f>W75/S75</f>
        <v>0</v>
      </c>
      <c r="X76" s="343">
        <f>X75/S75</f>
        <v>0.1363880622256895</v>
      </c>
      <c r="Y76" s="344">
        <f>Y75/S75</f>
        <v>0.60052209350219987</v>
      </c>
      <c r="Z76" s="343">
        <f>Z75/S75</f>
        <v>0.26308984427211057</v>
      </c>
      <c r="AA76" s="620"/>
      <c r="AB76" s="533"/>
      <c r="AC76" s="534"/>
      <c r="AD76" s="534"/>
      <c r="AE76" s="288"/>
    </row>
    <row r="77" spans="1:31" ht="15" thickBot="1" x14ac:dyDescent="0.4">
      <c r="A77" s="289" t="s">
        <v>584</v>
      </c>
      <c r="B77" s="239"/>
      <c r="C77" s="239"/>
      <c r="D77" s="239"/>
      <c r="E77" s="239"/>
      <c r="F77" s="290"/>
      <c r="G77" s="239"/>
      <c r="H77" s="239"/>
      <c r="I77" s="2237">
        <f>I76/M76</f>
        <v>0.31428571428571428</v>
      </c>
      <c r="J77" s="2237">
        <f>J76/M76</f>
        <v>0.45714285714285713</v>
      </c>
      <c r="K77" s="2237">
        <f>K76/M76</f>
        <v>0.18571428571428572</v>
      </c>
      <c r="L77" s="2237">
        <f>L76/M76</f>
        <v>4.2857142857142858E-2</v>
      </c>
      <c r="M77" s="239"/>
      <c r="N77" s="292"/>
      <c r="O77" s="242"/>
      <c r="P77" s="292"/>
      <c r="Q77" s="240">
        <f>T75</f>
        <v>74172.400000000009</v>
      </c>
      <c r="R77" s="293">
        <f>Q77/Q81</f>
        <v>0.50581149533143666</v>
      </c>
      <c r="T77" s="157"/>
      <c r="X77" s="294"/>
      <c r="Y77" s="403">
        <f>J62+K62+I64+I66+I67</f>
        <v>44</v>
      </c>
      <c r="Z77" s="404">
        <f>I63+I65+I68+J68</f>
        <v>60</v>
      </c>
      <c r="AA77" s="4"/>
      <c r="AE77" s="349"/>
    </row>
    <row r="78" spans="1:31" ht="15" thickBot="1" x14ac:dyDescent="0.4">
      <c r="A78" s="297" t="s">
        <v>38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U75</f>
        <v>52468</v>
      </c>
      <c r="R78" s="308">
        <f>Q78/Q81</f>
        <v>0.35780044244287379</v>
      </c>
      <c r="S78" s="621">
        <f>Q75/M75</f>
        <v>1410.0038461538463</v>
      </c>
      <c r="T78" s="536" t="s">
        <v>586</v>
      </c>
      <c r="X78" s="215"/>
      <c r="Y78" s="241">
        <f>Y77/M75</f>
        <v>0.42307692307692307</v>
      </c>
      <c r="Z78" s="293">
        <f>Z77/M75</f>
        <v>0.57692307692307687</v>
      </c>
    </row>
    <row r="79" spans="1:31" ht="15" thickBot="1" x14ac:dyDescent="0.4">
      <c r="A79" s="297" t="s">
        <v>579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Q72</f>
        <v>0</v>
      </c>
      <c r="R79" s="308">
        <f>Q79/Q75</f>
        <v>0</v>
      </c>
      <c r="T79" s="157"/>
      <c r="U79" s="309"/>
      <c r="W79" s="145"/>
      <c r="X79" s="309"/>
      <c r="Y79" s="2305" t="s">
        <v>588</v>
      </c>
      <c r="Z79" s="2305"/>
    </row>
    <row r="80" spans="1:31" x14ac:dyDescent="0.35">
      <c r="A80" s="297" t="s">
        <v>580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Q73</f>
        <v>20000</v>
      </c>
      <c r="R80" s="308">
        <f>Q80/Q81</f>
        <v>0.1363880622256895</v>
      </c>
      <c r="T80" s="157"/>
      <c r="U80" s="309"/>
    </row>
    <row r="81" spans="1:31" x14ac:dyDescent="0.35">
      <c r="A81" s="289"/>
      <c r="B81" s="239"/>
      <c r="C81" s="239"/>
      <c r="D81" s="239"/>
      <c r="E81" s="239"/>
      <c r="F81" s="290"/>
      <c r="G81" s="239"/>
      <c r="H81" s="239"/>
      <c r="I81" s="291"/>
      <c r="J81" s="291"/>
      <c r="K81" s="291"/>
      <c r="L81" s="291"/>
      <c r="M81" s="239"/>
      <c r="N81" s="292"/>
      <c r="O81" s="242"/>
      <c r="P81" s="292"/>
      <c r="Q81" s="240">
        <f>SUM(Q77:Q80)</f>
        <v>146640.40000000002</v>
      </c>
      <c r="R81" s="293">
        <f>SUM(R77:R80)</f>
        <v>1</v>
      </c>
    </row>
    <row r="84" spans="1:31" x14ac:dyDescent="0.35">
      <c r="B84" s="2"/>
    </row>
    <row r="87" spans="1:31" x14ac:dyDescent="0.35">
      <c r="B87" s="2"/>
      <c r="E87" s="1" t="s">
        <v>594</v>
      </c>
      <c r="F87" s="2" t="s">
        <v>649</v>
      </c>
      <c r="G87" s="2266" t="s">
        <v>596</v>
      </c>
      <c r="H87" s="2266"/>
      <c r="I87" s="2266"/>
      <c r="J87" s="2334">
        <v>0.32</v>
      </c>
      <c r="K87" s="2334"/>
      <c r="L87" s="2334"/>
    </row>
    <row r="88" spans="1:31" x14ac:dyDescent="0.35">
      <c r="E88" s="1" t="s">
        <v>524</v>
      </c>
      <c r="F88" s="2" t="s">
        <v>750</v>
      </c>
      <c r="G88" s="2266" t="s">
        <v>524</v>
      </c>
      <c r="H88" s="2266"/>
      <c r="I88" s="2266"/>
      <c r="J88" s="2266">
        <v>83</v>
      </c>
      <c r="K88" s="2266"/>
      <c r="L88" s="2266"/>
    </row>
    <row r="89" spans="1:31" x14ac:dyDescent="0.35">
      <c r="E89" s="1" t="s">
        <v>526</v>
      </c>
      <c r="F89" s="2" t="s">
        <v>751</v>
      </c>
      <c r="G89" s="2266" t="s">
        <v>526</v>
      </c>
      <c r="H89" s="2266"/>
      <c r="I89" s="2266"/>
      <c r="J89" s="2267">
        <v>2624</v>
      </c>
      <c r="K89" s="2267"/>
      <c r="L89" s="2267"/>
    </row>
    <row r="90" spans="1:31" x14ac:dyDescent="0.35">
      <c r="E90" s="1" t="s">
        <v>528</v>
      </c>
      <c r="F90" s="2" t="s">
        <v>752</v>
      </c>
      <c r="G90" s="2266" t="s">
        <v>528</v>
      </c>
      <c r="H90" s="2266"/>
      <c r="I90" s="2266"/>
      <c r="J90" s="2267">
        <v>30446798</v>
      </c>
      <c r="K90" s="2267"/>
      <c r="L90" s="2267"/>
    </row>
    <row r="91" spans="1:31" ht="18.5" x14ac:dyDescent="0.45">
      <c r="A91" s="164" t="s">
        <v>600</v>
      </c>
    </row>
    <row r="93" spans="1:31" ht="33" customHeight="1" thickBot="1" x14ac:dyDescent="0.4">
      <c r="A93" s="2460" t="s">
        <v>531</v>
      </c>
      <c r="B93" s="2461"/>
      <c r="C93" s="2461"/>
      <c r="D93" s="2461"/>
      <c r="E93" s="2461"/>
      <c r="F93" s="2461"/>
      <c r="G93" s="2461"/>
      <c r="H93" s="2461"/>
      <c r="I93" s="2461"/>
      <c r="J93" s="2461"/>
      <c r="K93" s="2461"/>
      <c r="L93" s="2461"/>
      <c r="M93" s="2461"/>
      <c r="N93" s="2461"/>
      <c r="O93" s="2461"/>
      <c r="P93" s="2461"/>
      <c r="Q93" s="2461"/>
      <c r="R93" s="2462"/>
      <c r="S93" s="2463" t="s">
        <v>635</v>
      </c>
      <c r="T93" s="2464"/>
      <c r="U93" s="2464"/>
      <c r="V93" s="2464"/>
      <c r="W93" s="2464"/>
      <c r="X93" s="2464"/>
      <c r="Y93" s="2464"/>
      <c r="Z93" s="2464"/>
      <c r="AA93" s="2464"/>
      <c r="AB93" s="2464"/>
      <c r="AC93" s="2464"/>
      <c r="AD93" s="2464"/>
      <c r="AE93" s="2465"/>
    </row>
    <row r="94" spans="1:31" ht="18.5" x14ac:dyDescent="0.45">
      <c r="A94" s="2353" t="s">
        <v>533</v>
      </c>
      <c r="B94" s="2344" t="s">
        <v>534</v>
      </c>
      <c r="C94" s="2344" t="s">
        <v>535</v>
      </c>
      <c r="D94" s="2344" t="s">
        <v>606</v>
      </c>
      <c r="E94" s="2344" t="s">
        <v>607</v>
      </c>
      <c r="F94" s="2355" t="s">
        <v>538</v>
      </c>
      <c r="G94" s="2344" t="s">
        <v>608</v>
      </c>
      <c r="H94" s="2344" t="s">
        <v>540</v>
      </c>
      <c r="I94" s="2346" t="s">
        <v>541</v>
      </c>
      <c r="J94" s="2346"/>
      <c r="K94" s="2346"/>
      <c r="L94" s="2346"/>
      <c r="M94" s="351" t="s">
        <v>542</v>
      </c>
      <c r="N94" s="352" t="s">
        <v>609</v>
      </c>
      <c r="O94" s="353" t="s">
        <v>544</v>
      </c>
      <c r="P94" s="352" t="s">
        <v>609</v>
      </c>
      <c r="Q94" s="352" t="s">
        <v>610</v>
      </c>
      <c r="R94" s="2414" t="s">
        <v>546</v>
      </c>
      <c r="S94" s="742" t="s">
        <v>547</v>
      </c>
      <c r="T94" s="2500" t="s">
        <v>548</v>
      </c>
      <c r="U94" s="2501"/>
      <c r="V94" s="2501"/>
      <c r="W94" s="2501"/>
      <c r="X94" s="2502"/>
      <c r="Y94" s="2494" t="s">
        <v>549</v>
      </c>
      <c r="Z94" s="2496"/>
      <c r="AA94" s="2494" t="s">
        <v>550</v>
      </c>
      <c r="AB94" s="2495"/>
      <c r="AC94" s="2495"/>
      <c r="AD94" s="2495"/>
      <c r="AE94" s="2496"/>
    </row>
    <row r="95" spans="1:31" ht="19" thickBot="1" x14ac:dyDescent="0.5">
      <c r="A95" s="2354"/>
      <c r="B95" s="2345"/>
      <c r="C95" s="2345"/>
      <c r="D95" s="2345"/>
      <c r="E95" s="2345"/>
      <c r="F95" s="2356"/>
      <c r="G95" s="2345"/>
      <c r="H95" s="2345"/>
      <c r="I95" s="356" t="s">
        <v>551</v>
      </c>
      <c r="J95" s="356" t="s">
        <v>552</v>
      </c>
      <c r="K95" s="356" t="s">
        <v>553</v>
      </c>
      <c r="L95" s="356" t="s">
        <v>554</v>
      </c>
      <c r="M95" s="357" t="s">
        <v>555</v>
      </c>
      <c r="N95" s="358" t="s">
        <v>556</v>
      </c>
      <c r="O95" s="359" t="s">
        <v>557</v>
      </c>
      <c r="P95" s="358" t="s">
        <v>558</v>
      </c>
      <c r="Q95" s="358" t="s">
        <v>611</v>
      </c>
      <c r="R95" s="2415"/>
      <c r="S95" s="743" t="s">
        <v>559</v>
      </c>
      <c r="T95" s="2503"/>
      <c r="U95" s="2504"/>
      <c r="V95" s="2504"/>
      <c r="W95" s="2504"/>
      <c r="X95" s="2505"/>
      <c r="Y95" s="2497"/>
      <c r="Z95" s="2499"/>
      <c r="AA95" s="2497"/>
      <c r="AB95" s="2498"/>
      <c r="AC95" s="2498"/>
      <c r="AD95" s="2498"/>
      <c r="AE95" s="2499"/>
    </row>
    <row r="96" spans="1:31" s="184" customFormat="1" ht="18.5" x14ac:dyDescent="0.45">
      <c r="A96" s="2450" t="s">
        <v>690</v>
      </c>
      <c r="B96" s="2451"/>
      <c r="C96" s="2451"/>
      <c r="D96" s="2451"/>
      <c r="E96" s="2451"/>
      <c r="F96" s="2451"/>
      <c r="G96" s="2451"/>
      <c r="H96" s="2451"/>
      <c r="I96" s="2451"/>
      <c r="J96" s="2451"/>
      <c r="K96" s="2451"/>
      <c r="L96" s="2451"/>
      <c r="M96" s="2451"/>
      <c r="N96" s="2451"/>
      <c r="O96" s="2451"/>
      <c r="P96" s="2451"/>
      <c r="Q96" s="2451"/>
      <c r="R96" s="2451"/>
      <c r="S96" s="606"/>
      <c r="T96" s="607" t="s">
        <v>561</v>
      </c>
      <c r="U96" s="608" t="s">
        <v>38</v>
      </c>
      <c r="V96" s="608" t="s">
        <v>562</v>
      </c>
      <c r="W96" s="608" t="s">
        <v>563</v>
      </c>
      <c r="X96" s="609" t="s">
        <v>564</v>
      </c>
      <c r="Y96" s="610" t="s">
        <v>565</v>
      </c>
      <c r="Z96" s="609" t="s">
        <v>566</v>
      </c>
      <c r="AA96" s="610" t="s">
        <v>744</v>
      </c>
      <c r="AB96" s="608" t="s">
        <v>123</v>
      </c>
      <c r="AC96" s="608" t="s">
        <v>124</v>
      </c>
      <c r="AD96" s="608" t="s">
        <v>125</v>
      </c>
      <c r="AE96" s="609" t="s">
        <v>31</v>
      </c>
    </row>
    <row r="97" spans="1:31" ht="18.5" x14ac:dyDescent="0.45">
      <c r="A97" s="200"/>
      <c r="B97" s="509"/>
      <c r="C97" s="509"/>
      <c r="D97" s="509"/>
      <c r="E97" s="509"/>
      <c r="F97" s="510"/>
      <c r="G97" s="509"/>
      <c r="H97" s="509"/>
      <c r="I97" s="512"/>
      <c r="J97" s="512"/>
      <c r="K97" s="512"/>
      <c r="L97" s="512"/>
      <c r="M97" s="509"/>
      <c r="N97" s="515"/>
      <c r="O97" s="516"/>
      <c r="P97" s="515"/>
      <c r="Q97" s="515"/>
      <c r="R97" s="579"/>
      <c r="S97" s="729"/>
      <c r="T97" s="730"/>
      <c r="U97" s="183"/>
      <c r="V97" s="183"/>
      <c r="W97" s="183"/>
      <c r="X97" s="731"/>
      <c r="Y97" s="732"/>
      <c r="Z97" s="731"/>
      <c r="AA97" s="732"/>
      <c r="AB97" s="183"/>
      <c r="AC97" s="183"/>
      <c r="AD97" s="723"/>
      <c r="AE97" s="731"/>
    </row>
    <row r="98" spans="1:31" x14ac:dyDescent="0.35">
      <c r="A98" s="203" t="s">
        <v>745</v>
      </c>
      <c r="B98" s="203" t="s">
        <v>126</v>
      </c>
      <c r="C98" s="203" t="s">
        <v>746</v>
      </c>
      <c r="D98" s="203" t="s">
        <v>127</v>
      </c>
      <c r="E98" s="203" t="s">
        <v>569</v>
      </c>
      <c r="F98" s="204" t="s">
        <v>78</v>
      </c>
      <c r="G98" s="203">
        <v>1</v>
      </c>
      <c r="H98" s="203" t="s">
        <v>49</v>
      </c>
      <c r="I98" s="639"/>
      <c r="J98" s="331">
        <v>20</v>
      </c>
      <c r="L98" s="332"/>
      <c r="M98" s="209">
        <v>1</v>
      </c>
      <c r="N98" s="550">
        <v>39000</v>
      </c>
      <c r="O98" s="219">
        <v>0.7</v>
      </c>
      <c r="P98" s="550">
        <f t="shared" ref="P98:P104" si="11">N98*(1-O98)</f>
        <v>11700.000000000002</v>
      </c>
      <c r="Q98" s="550">
        <f t="shared" ref="Q98:Q104" si="12">P98*M98*G98</f>
        <v>11700.000000000002</v>
      </c>
      <c r="R98" s="224">
        <f>Q98/$Q$111</f>
        <v>0.10586434163237388</v>
      </c>
      <c r="S98" s="214">
        <f>Q98*3</f>
        <v>35100.000000000007</v>
      </c>
      <c r="T98" s="196"/>
      <c r="U98" s="215">
        <f>S98</f>
        <v>35100.000000000007</v>
      </c>
      <c r="V98" s="215"/>
      <c r="X98" s="198"/>
      <c r="Y98" s="329">
        <f>S98</f>
        <v>35100.000000000007</v>
      </c>
      <c r="Z98" s="217"/>
      <c r="AA98" s="328">
        <f>S98</f>
        <v>35100.000000000007</v>
      </c>
      <c r="AB98" s="215"/>
      <c r="AE98" s="198"/>
    </row>
    <row r="99" spans="1:31" x14ac:dyDescent="0.35">
      <c r="A99" s="203" t="s">
        <v>745</v>
      </c>
      <c r="B99" s="203" t="s">
        <v>128</v>
      </c>
      <c r="C99" s="203" t="s">
        <v>747</v>
      </c>
      <c r="D99" s="203" t="s">
        <v>53</v>
      </c>
      <c r="E99" s="203" t="s">
        <v>748</v>
      </c>
      <c r="F99" s="204" t="s">
        <v>70</v>
      </c>
      <c r="G99" s="203">
        <v>1</v>
      </c>
      <c r="H99" s="203" t="s">
        <v>51</v>
      </c>
      <c r="I99" s="2306">
        <v>1</v>
      </c>
      <c r="J99" s="2307"/>
      <c r="K99" s="2307"/>
      <c r="L99" s="2308"/>
      <c r="M99" s="209">
        <v>1</v>
      </c>
      <c r="N99" s="550">
        <v>12690</v>
      </c>
      <c r="O99" s="219">
        <v>0.18</v>
      </c>
      <c r="P99" s="550">
        <f t="shared" si="11"/>
        <v>10405.800000000001</v>
      </c>
      <c r="Q99" s="550">
        <f t="shared" si="12"/>
        <v>10405.800000000001</v>
      </c>
      <c r="R99" s="213">
        <f t="shared" ref="R99:R104" si="13">Q99/$Q$111</f>
        <v>9.4154116765654355E-2</v>
      </c>
      <c r="S99" s="214">
        <f t="shared" ref="S99:S104" si="14">Q99*3</f>
        <v>31217.4</v>
      </c>
      <c r="T99" s="196">
        <f t="shared" ref="T99:T101" si="15">S99</f>
        <v>31217.4</v>
      </c>
      <c r="X99" s="198"/>
      <c r="Y99" s="328"/>
      <c r="Z99" s="217">
        <f>S99</f>
        <v>31217.4</v>
      </c>
      <c r="AA99" s="326"/>
      <c r="AB99" s="215">
        <f>S99</f>
        <v>31217.4</v>
      </c>
      <c r="AE99" s="198"/>
    </row>
    <row r="100" spans="1:31" x14ac:dyDescent="0.35">
      <c r="A100" s="203" t="s">
        <v>745</v>
      </c>
      <c r="B100" s="203" t="s">
        <v>128</v>
      </c>
      <c r="C100" s="203" t="s">
        <v>747</v>
      </c>
      <c r="D100" s="203" t="s">
        <v>129</v>
      </c>
      <c r="E100" s="203" t="s">
        <v>748</v>
      </c>
      <c r="F100" s="204" t="s">
        <v>602</v>
      </c>
      <c r="G100" s="203">
        <v>1</v>
      </c>
      <c r="H100" s="203" t="s">
        <v>51</v>
      </c>
      <c r="I100" s="2306">
        <v>1</v>
      </c>
      <c r="J100" s="2307"/>
      <c r="K100" s="2307"/>
      <c r="L100" s="2308"/>
      <c r="M100" s="209">
        <v>1</v>
      </c>
      <c r="N100" s="550">
        <v>12700</v>
      </c>
      <c r="O100" s="219">
        <v>0.32</v>
      </c>
      <c r="P100" s="550">
        <f t="shared" si="11"/>
        <v>8636</v>
      </c>
      <c r="Q100" s="550">
        <f t="shared" si="12"/>
        <v>8636</v>
      </c>
      <c r="R100" s="213">
        <f t="shared" si="13"/>
        <v>7.8140551652750481E-2</v>
      </c>
      <c r="S100" s="214">
        <f t="shared" si="14"/>
        <v>25908</v>
      </c>
      <c r="T100" s="196">
        <f t="shared" si="15"/>
        <v>25908</v>
      </c>
      <c r="V100" s="215"/>
      <c r="X100" s="198"/>
      <c r="Y100" s="329">
        <f>S100</f>
        <v>25908</v>
      </c>
      <c r="Z100" s="217"/>
      <c r="AA100" s="326"/>
      <c r="AB100" s="215">
        <f>S100</f>
        <v>25908</v>
      </c>
      <c r="AC100" s="215"/>
      <c r="AE100" s="198"/>
    </row>
    <row r="101" spans="1:31" x14ac:dyDescent="0.35">
      <c r="A101" s="203" t="s">
        <v>745</v>
      </c>
      <c r="B101" s="203" t="s">
        <v>131</v>
      </c>
      <c r="C101" s="203" t="s">
        <v>747</v>
      </c>
      <c r="D101" s="203" t="s">
        <v>132</v>
      </c>
      <c r="E101" s="203" t="s">
        <v>748</v>
      </c>
      <c r="F101" s="204" t="s">
        <v>570</v>
      </c>
      <c r="G101" s="203">
        <v>10</v>
      </c>
      <c r="H101" s="203" t="s">
        <v>133</v>
      </c>
      <c r="I101" s="2291">
        <v>10</v>
      </c>
      <c r="J101" s="2478"/>
      <c r="L101" s="332"/>
      <c r="M101" s="209">
        <v>1</v>
      </c>
      <c r="N101" s="212">
        <v>1872</v>
      </c>
      <c r="O101" s="219">
        <v>0.2</v>
      </c>
      <c r="P101" s="212">
        <f t="shared" si="11"/>
        <v>1497.6000000000001</v>
      </c>
      <c r="Q101" s="212">
        <f t="shared" si="12"/>
        <v>14976.000000000002</v>
      </c>
      <c r="R101" s="224">
        <f t="shared" si="13"/>
        <v>0.13550635728943855</v>
      </c>
      <c r="S101" s="214">
        <f t="shared" si="14"/>
        <v>44928.000000000007</v>
      </c>
      <c r="T101" s="612">
        <f t="shared" si="15"/>
        <v>44928.000000000007</v>
      </c>
      <c r="X101" s="198"/>
      <c r="Y101" s="328">
        <f>S101</f>
        <v>44928.000000000007</v>
      </c>
      <c r="Z101" s="217"/>
      <c r="AA101" s="326"/>
      <c r="AB101" s="215"/>
      <c r="AC101" s="215">
        <f>T101</f>
        <v>44928.000000000007</v>
      </c>
      <c r="AD101" s="215"/>
      <c r="AE101" s="198"/>
    </row>
    <row r="102" spans="1:31" x14ac:dyDescent="0.35">
      <c r="A102" s="203" t="s">
        <v>745</v>
      </c>
      <c r="B102" s="203" t="s">
        <v>131</v>
      </c>
      <c r="C102" s="203" t="s">
        <v>747</v>
      </c>
      <c r="D102" s="203" t="s">
        <v>129</v>
      </c>
      <c r="E102" s="203" t="s">
        <v>569</v>
      </c>
      <c r="F102" s="204" t="s">
        <v>602</v>
      </c>
      <c r="G102" s="203">
        <v>3</v>
      </c>
      <c r="H102" s="203" t="s">
        <v>51</v>
      </c>
      <c r="I102" s="2306">
        <v>3</v>
      </c>
      <c r="J102" s="2307"/>
      <c r="K102" s="2307"/>
      <c r="L102" s="2308"/>
      <c r="M102" s="209">
        <v>1</v>
      </c>
      <c r="N102" s="212">
        <v>6920</v>
      </c>
      <c r="O102" s="219">
        <v>0.2</v>
      </c>
      <c r="P102" s="212">
        <f t="shared" si="11"/>
        <v>5536</v>
      </c>
      <c r="Q102" s="212">
        <f t="shared" si="12"/>
        <v>16608</v>
      </c>
      <c r="R102" s="224">
        <f t="shared" si="13"/>
        <v>0.15027307571200554</v>
      </c>
      <c r="S102" s="214">
        <f t="shared" si="14"/>
        <v>49824</v>
      </c>
      <c r="T102" s="612">
        <f>S102</f>
        <v>49824</v>
      </c>
      <c r="X102" s="198"/>
      <c r="Y102" s="328"/>
      <c r="Z102" s="217">
        <f>S102</f>
        <v>49824</v>
      </c>
      <c r="AA102" s="326"/>
      <c r="AC102" s="215">
        <f>S102</f>
        <v>49824</v>
      </c>
      <c r="AE102" s="198"/>
    </row>
    <row r="103" spans="1:31" x14ac:dyDescent="0.35">
      <c r="A103" s="203" t="s">
        <v>745</v>
      </c>
      <c r="B103" s="203" t="s">
        <v>134</v>
      </c>
      <c r="C103" s="203" t="s">
        <v>747</v>
      </c>
      <c r="D103" s="203" t="s">
        <v>129</v>
      </c>
      <c r="E103" s="203" t="s">
        <v>569</v>
      </c>
      <c r="F103" s="204" t="s">
        <v>602</v>
      </c>
      <c r="G103" s="203">
        <v>2</v>
      </c>
      <c r="H103" s="203" t="s">
        <v>51</v>
      </c>
      <c r="I103" s="2306">
        <v>2</v>
      </c>
      <c r="J103" s="2307"/>
      <c r="K103" s="2307"/>
      <c r="L103" s="2308"/>
      <c r="M103" s="209">
        <v>1</v>
      </c>
      <c r="N103" s="212">
        <v>7440</v>
      </c>
      <c r="O103" s="219">
        <v>0.1</v>
      </c>
      <c r="P103" s="212">
        <f t="shared" si="11"/>
        <v>6696</v>
      </c>
      <c r="Q103" s="212">
        <f t="shared" si="12"/>
        <v>13392</v>
      </c>
      <c r="R103" s="224">
        <f t="shared" si="13"/>
        <v>0.12117395411459407</v>
      </c>
      <c r="S103" s="214">
        <f t="shared" si="14"/>
        <v>40176</v>
      </c>
      <c r="T103" s="196">
        <f>S103</f>
        <v>40176</v>
      </c>
      <c r="W103" s="215"/>
      <c r="X103" s="198"/>
      <c r="Y103" s="328"/>
      <c r="Z103" s="217">
        <f>S103</f>
        <v>40176</v>
      </c>
      <c r="AA103" s="326"/>
      <c r="AC103" s="215"/>
      <c r="AD103" s="215">
        <f>S103</f>
        <v>40176</v>
      </c>
      <c r="AE103" s="198"/>
    </row>
    <row r="104" spans="1:31" x14ac:dyDescent="0.35">
      <c r="A104" s="203" t="s">
        <v>745</v>
      </c>
      <c r="B104" s="203" t="s">
        <v>135</v>
      </c>
      <c r="C104" s="203" t="s">
        <v>746</v>
      </c>
      <c r="D104" s="203" t="s">
        <v>127</v>
      </c>
      <c r="E104" s="203" t="s">
        <v>748</v>
      </c>
      <c r="F104" s="204" t="s">
        <v>603</v>
      </c>
      <c r="G104" s="203">
        <v>1</v>
      </c>
      <c r="H104" s="203" t="s">
        <v>49</v>
      </c>
      <c r="I104" s="331">
        <v>15</v>
      </c>
      <c r="J104" s="331">
        <v>15</v>
      </c>
      <c r="L104" s="332"/>
      <c r="M104" s="209">
        <v>2</v>
      </c>
      <c r="N104" s="212">
        <f>5590*3</f>
        <v>16770</v>
      </c>
      <c r="O104" s="219">
        <v>0.35</v>
      </c>
      <c r="P104" s="212">
        <f t="shared" si="11"/>
        <v>10900.5</v>
      </c>
      <c r="Q104" s="212">
        <f t="shared" si="12"/>
        <v>21801</v>
      </c>
      <c r="R104" s="213">
        <f t="shared" si="13"/>
        <v>0.19726055657498995</v>
      </c>
      <c r="S104" s="214">
        <f t="shared" si="14"/>
        <v>65403</v>
      </c>
      <c r="T104" s="196"/>
      <c r="U104" s="215">
        <f>S104</f>
        <v>65403</v>
      </c>
      <c r="X104" s="217"/>
      <c r="Y104" s="328">
        <f>S104</f>
        <v>65403</v>
      </c>
      <c r="Z104" s="198"/>
      <c r="AA104" s="326"/>
      <c r="AD104" s="215"/>
      <c r="AE104" s="217">
        <f>S104</f>
        <v>65403</v>
      </c>
    </row>
    <row r="105" spans="1:31" x14ac:dyDescent="0.35">
      <c r="A105" s="203"/>
      <c r="B105" s="203"/>
      <c r="C105" s="203"/>
      <c r="D105" s="203"/>
      <c r="E105" s="203"/>
      <c r="F105" s="204"/>
      <c r="G105" s="203"/>
      <c r="H105" s="203"/>
      <c r="I105" s="234"/>
      <c r="L105" s="332"/>
      <c r="M105" s="209"/>
      <c r="N105" s="212"/>
      <c r="O105" s="219"/>
      <c r="P105" s="212"/>
      <c r="Q105" s="212"/>
      <c r="R105" s="213"/>
      <c r="S105" s="214"/>
      <c r="T105" s="196"/>
      <c r="U105" s="215"/>
      <c r="X105" s="198"/>
      <c r="Y105" s="326"/>
      <c r="Z105" s="217"/>
      <c r="AA105" s="326"/>
      <c r="AE105" s="217"/>
    </row>
    <row r="106" spans="1:31" x14ac:dyDescent="0.35">
      <c r="A106" s="203"/>
      <c r="B106" s="203"/>
      <c r="C106" s="203"/>
      <c r="D106" s="203"/>
      <c r="E106" s="203"/>
      <c r="F106" s="204"/>
      <c r="G106" s="203"/>
      <c r="H106" s="203"/>
      <c r="I106" s="234"/>
      <c r="L106" s="332"/>
      <c r="M106" s="209"/>
      <c r="N106" s="212"/>
      <c r="O106" s="219"/>
      <c r="P106" s="212"/>
      <c r="Q106" s="212"/>
      <c r="R106" s="213"/>
      <c r="S106" s="214"/>
      <c r="T106" s="196"/>
      <c r="U106" s="215"/>
      <c r="X106" s="198"/>
      <c r="Y106" s="326"/>
      <c r="Z106" s="217"/>
      <c r="AA106" s="326"/>
      <c r="AE106" s="217"/>
    </row>
    <row r="107" spans="1:31" x14ac:dyDescent="0.35">
      <c r="A107" s="218"/>
      <c r="B107" s="203"/>
      <c r="C107" s="203"/>
      <c r="D107" s="203"/>
      <c r="E107" s="203"/>
      <c r="F107" s="204"/>
      <c r="G107" s="203"/>
      <c r="H107" s="203"/>
      <c r="I107" s="289"/>
      <c r="J107" s="291"/>
      <c r="K107" s="291"/>
      <c r="L107" s="333"/>
      <c r="M107" s="209"/>
      <c r="N107" s="212"/>
      <c r="O107" s="219"/>
      <c r="P107" s="212"/>
      <c r="Q107" s="212"/>
      <c r="R107" s="439"/>
      <c r="S107" s="214"/>
      <c r="T107" s="196"/>
      <c r="X107" s="198"/>
      <c r="Y107" s="326"/>
      <c r="Z107" s="198"/>
      <c r="AA107" s="326"/>
      <c r="AE107" s="198"/>
    </row>
    <row r="108" spans="1:31" x14ac:dyDescent="0.35">
      <c r="A108" s="154" t="s">
        <v>745</v>
      </c>
      <c r="B108" s="154" t="s">
        <v>579</v>
      </c>
      <c r="C108" s="335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36"/>
      <c r="Q108" s="303"/>
      <c r="R108" s="337"/>
      <c r="S108" s="195"/>
      <c r="T108" s="326"/>
      <c r="X108" s="198"/>
      <c r="Y108" s="326"/>
      <c r="Z108" s="198"/>
      <c r="AA108" s="326"/>
      <c r="AE108" s="198"/>
    </row>
    <row r="109" spans="1:31" x14ac:dyDescent="0.35">
      <c r="A109" s="154" t="s">
        <v>745</v>
      </c>
      <c r="B109" s="154" t="s">
        <v>580</v>
      </c>
      <c r="C109" s="335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36"/>
      <c r="Q109" s="303">
        <v>13000</v>
      </c>
      <c r="R109" s="337">
        <f>Q109/Q111</f>
        <v>0.11762704625819317</v>
      </c>
      <c r="S109" s="214">
        <f>Q109*3</f>
        <v>39000</v>
      </c>
      <c r="T109" s="326"/>
      <c r="X109" s="736">
        <f>S109</f>
        <v>39000</v>
      </c>
      <c r="Y109" s="326"/>
      <c r="Z109" s="198"/>
      <c r="AA109" s="326"/>
      <c r="AE109" s="198"/>
    </row>
    <row r="110" spans="1:31" ht="15" thickBot="1" x14ac:dyDescent="0.4">
      <c r="I110" s="161">
        <f>I111/M111</f>
        <v>0.47761194029850745</v>
      </c>
      <c r="J110" s="161">
        <f>J111/M111</f>
        <v>0.52238805970149249</v>
      </c>
      <c r="S110" s="195"/>
      <c r="T110" s="326"/>
      <c r="X110" s="198"/>
      <c r="Y110" s="326"/>
      <c r="Z110" s="198"/>
      <c r="AA110" s="326"/>
      <c r="AE110" s="198"/>
    </row>
    <row r="111" spans="1:31" x14ac:dyDescent="0.35">
      <c r="A111" s="372" t="s">
        <v>582</v>
      </c>
      <c r="B111" s="373"/>
      <c r="C111" s="373"/>
      <c r="D111" s="373"/>
      <c r="E111" s="373"/>
      <c r="F111" s="374"/>
      <c r="G111" s="373"/>
      <c r="H111" s="373"/>
      <c r="I111" s="744">
        <f>I104+I103+I102+I101+I100+I99</f>
        <v>32</v>
      </c>
      <c r="J111" s="744">
        <f>J104+J98</f>
        <v>35</v>
      </c>
      <c r="K111" s="744">
        <f>K98</f>
        <v>0</v>
      </c>
      <c r="L111" s="744"/>
      <c r="M111" s="373">
        <f>SUM(I111:L111)</f>
        <v>67</v>
      </c>
      <c r="N111" s="375"/>
      <c r="O111" s="376"/>
      <c r="P111" s="375"/>
      <c r="Q111" s="377">
        <f>SUM(Q97:Q110)</f>
        <v>110518.8</v>
      </c>
      <c r="R111" s="378">
        <f>SUM(R97:R109)</f>
        <v>1</v>
      </c>
      <c r="S111" s="379">
        <f>SUM(S98:S109)</f>
        <v>331556.40000000002</v>
      </c>
      <c r="T111" s="380">
        <f>SUM(T98:T109)</f>
        <v>192053.40000000002</v>
      </c>
      <c r="U111" s="381">
        <f>SUM(U98:U109)</f>
        <v>100503</v>
      </c>
      <c r="V111" s="381">
        <f>SUM(V98:V105)</f>
        <v>0</v>
      </c>
      <c r="W111" s="381">
        <f>SUM(W98:W105)</f>
        <v>0</v>
      </c>
      <c r="X111" s="383">
        <f>SUM(X97:X110)</f>
        <v>39000</v>
      </c>
      <c r="Y111" s="382">
        <f>SUM(Y98:Y105)</f>
        <v>171339</v>
      </c>
      <c r="Z111" s="383">
        <f>SUM(Z98:Z108)</f>
        <v>121217.4</v>
      </c>
      <c r="AA111" s="666">
        <f>SUM(AA97:AA110)</f>
        <v>35100.000000000007</v>
      </c>
      <c r="AB111" s="745">
        <f>SUM(AB97:AB110)</f>
        <v>57125.4</v>
      </c>
      <c r="AC111" s="745">
        <f>SUM(AC97:AC110)</f>
        <v>94752</v>
      </c>
      <c r="AD111" s="745">
        <f>SUM(AD97:AD110)</f>
        <v>40176</v>
      </c>
      <c r="AE111" s="746">
        <f>SUM(AE97:AE110)</f>
        <v>65403</v>
      </c>
    </row>
    <row r="112" spans="1:31" ht="15" thickBot="1" x14ac:dyDescent="0.4">
      <c r="A112" s="388" t="s">
        <v>583</v>
      </c>
      <c r="B112" s="389"/>
      <c r="C112" s="389"/>
      <c r="D112" s="389"/>
      <c r="E112" s="389"/>
      <c r="F112" s="390"/>
      <c r="G112" s="389"/>
      <c r="H112" s="389"/>
      <c r="I112" s="747">
        <f>I104+I103+I102+I101+I100+I99</f>
        <v>32</v>
      </c>
      <c r="J112" s="747">
        <f>J104+I103+I102+I101+I100+I99+J98</f>
        <v>52</v>
      </c>
      <c r="K112" s="747">
        <f>I103+I102+I100+I99+K98</f>
        <v>7</v>
      </c>
      <c r="L112" s="747">
        <f>I103+I102+I100+I99</f>
        <v>7</v>
      </c>
      <c r="M112" s="389">
        <f>SUM(I112:L112)</f>
        <v>98</v>
      </c>
      <c r="N112" s="391"/>
      <c r="O112" s="392"/>
      <c r="P112" s="391"/>
      <c r="Q112" s="391"/>
      <c r="R112" s="393"/>
      <c r="S112" s="394"/>
      <c r="T112" s="395">
        <f>T111/S111</f>
        <v>0.57924805553444303</v>
      </c>
      <c r="U112" s="396">
        <f>U111/S111</f>
        <v>0.30312489820736377</v>
      </c>
      <c r="V112" s="396">
        <f>V111/S111</f>
        <v>0</v>
      </c>
      <c r="W112" s="396">
        <f>W111/S111</f>
        <v>0</v>
      </c>
      <c r="X112" s="398">
        <f>X111/S111</f>
        <v>0.11762704625819317</v>
      </c>
      <c r="Y112" s="397">
        <f>Y111/S111</f>
        <v>0.51677180714955284</v>
      </c>
      <c r="Z112" s="398">
        <f>Z111/S111</f>
        <v>0.36560114659225396</v>
      </c>
      <c r="AA112" s="638"/>
      <c r="AB112" s="570"/>
      <c r="AC112" s="571"/>
      <c r="AD112" s="571"/>
      <c r="AE112" s="402"/>
    </row>
    <row r="113" spans="1:31" ht="15" thickBot="1" x14ac:dyDescent="0.4">
      <c r="A113" s="289" t="s">
        <v>584</v>
      </c>
      <c r="B113" s="239"/>
      <c r="C113" s="239"/>
      <c r="D113" s="239"/>
      <c r="E113" s="239"/>
      <c r="F113" s="290"/>
      <c r="G113" s="239"/>
      <c r="H113" s="239"/>
      <c r="I113" s="2237">
        <f>I112/M112</f>
        <v>0.32653061224489793</v>
      </c>
      <c r="J113" s="2237">
        <f>J112/M112</f>
        <v>0.53061224489795922</v>
      </c>
      <c r="K113" s="2237">
        <f>K112/M112</f>
        <v>7.1428571428571425E-2</v>
      </c>
      <c r="L113" s="2237">
        <f>L112/M112</f>
        <v>7.1428571428571425E-2</v>
      </c>
      <c r="M113" s="239"/>
      <c r="N113" s="292"/>
      <c r="O113" s="242"/>
      <c r="P113" s="292"/>
      <c r="Q113" s="240">
        <f>T111/3</f>
        <v>64017.80000000001</v>
      </c>
      <c r="R113" s="293">
        <f>Q113/Q117</f>
        <v>0.57924805553444303</v>
      </c>
      <c r="T113" s="157"/>
      <c r="X113" s="294"/>
      <c r="Y113" s="403">
        <f>J98+I101+I102+I103</f>
        <v>35</v>
      </c>
      <c r="Z113" s="404">
        <f>I99+I100+I104+J104</f>
        <v>32</v>
      </c>
      <c r="AA113" s="4"/>
      <c r="AE113" s="349"/>
    </row>
    <row r="114" spans="1:31" ht="15" thickBot="1" x14ac:dyDescent="0.4">
      <c r="A114" s="297" t="s">
        <v>38</v>
      </c>
      <c r="B114" s="298"/>
      <c r="C114" s="298"/>
      <c r="D114" s="298"/>
      <c r="E114" s="298"/>
      <c r="F114" s="299"/>
      <c r="G114" s="298"/>
      <c r="H114" s="298"/>
      <c r="I114" s="300"/>
      <c r="J114" s="300"/>
      <c r="K114" s="300"/>
      <c r="L114" s="300"/>
      <c r="M114" s="298"/>
      <c r="N114" s="301"/>
      <c r="O114" s="302"/>
      <c r="P114" s="301"/>
      <c r="Q114" s="303">
        <f>U111/3</f>
        <v>33501</v>
      </c>
      <c r="R114" s="308">
        <f>Q114/Q117</f>
        <v>0.30312489820736377</v>
      </c>
      <c r="S114" s="572">
        <f>Q111/M111</f>
        <v>1649.534328358209</v>
      </c>
      <c r="T114" s="573" t="s">
        <v>586</v>
      </c>
      <c r="X114" s="215"/>
      <c r="Y114" s="241">
        <f>Y113/M111</f>
        <v>0.52238805970149249</v>
      </c>
      <c r="Z114" s="293">
        <f>Z113/M111</f>
        <v>0.47761194029850745</v>
      </c>
    </row>
    <row r="115" spans="1:31" ht="15" thickBot="1" x14ac:dyDescent="0.4">
      <c r="A115" s="297" t="s">
        <v>579</v>
      </c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03">
        <f>Q108</f>
        <v>0</v>
      </c>
      <c r="R115" s="308">
        <f>Q115/Q111</f>
        <v>0</v>
      </c>
      <c r="T115" s="157"/>
      <c r="U115" s="309"/>
      <c r="W115" s="145"/>
      <c r="X115" s="309"/>
      <c r="Y115" s="2305" t="s">
        <v>588</v>
      </c>
      <c r="Z115" s="2305"/>
    </row>
    <row r="116" spans="1:31" x14ac:dyDescent="0.35">
      <c r="A116" s="297" t="s">
        <v>580</v>
      </c>
      <c r="B116" s="298"/>
      <c r="C116" s="298"/>
      <c r="D116" s="298"/>
      <c r="E116" s="298"/>
      <c r="F116" s="299"/>
      <c r="G116" s="298"/>
      <c r="H116" s="298"/>
      <c r="I116" s="300"/>
      <c r="J116" s="300"/>
      <c r="K116" s="300"/>
      <c r="L116" s="300"/>
      <c r="M116" s="298"/>
      <c r="N116" s="301"/>
      <c r="O116" s="302"/>
      <c r="P116" s="301"/>
      <c r="Q116" s="303">
        <f>Q109</f>
        <v>13000</v>
      </c>
      <c r="R116" s="308">
        <f>Q116/Q117</f>
        <v>0.11762704625819316</v>
      </c>
    </row>
    <row r="117" spans="1:31" x14ac:dyDescent="0.35">
      <c r="A117" s="289"/>
      <c r="B117" s="239"/>
      <c r="C117" s="239"/>
      <c r="D117" s="239"/>
      <c r="E117" s="239"/>
      <c r="F117" s="290"/>
      <c r="G117" s="239"/>
      <c r="H117" s="239"/>
      <c r="I117" s="291"/>
      <c r="J117" s="291"/>
      <c r="K117" s="291"/>
      <c r="L117" s="291"/>
      <c r="M117" s="239"/>
      <c r="N117" s="292"/>
      <c r="O117" s="242"/>
      <c r="P117" s="292"/>
      <c r="Q117" s="240">
        <f>SUM(Q113:Q116)</f>
        <v>110518.80000000002</v>
      </c>
      <c r="R117" s="293">
        <f>SUM(R113:R116)</f>
        <v>1</v>
      </c>
      <c r="S117" s="647"/>
    </row>
    <row r="118" spans="1:31" x14ac:dyDescent="0.35">
      <c r="A118" s="234"/>
      <c r="I118" s="1"/>
      <c r="J118" s="1"/>
      <c r="K118" s="1"/>
      <c r="L118" s="1"/>
      <c r="N118" s="5"/>
      <c r="O118" s="6"/>
      <c r="P118" s="5"/>
      <c r="Q118" s="5"/>
      <c r="R118" s="6"/>
      <c r="S118" s="748"/>
    </row>
    <row r="119" spans="1:31" ht="18.5" x14ac:dyDescent="0.45">
      <c r="A119" s="164" t="s">
        <v>605</v>
      </c>
      <c r="N119" s="5"/>
      <c r="O119" s="6"/>
      <c r="P119" s="5"/>
      <c r="Q119" s="5"/>
      <c r="R119" s="6"/>
      <c r="S119" s="748"/>
    </row>
    <row r="120" spans="1:31" ht="18.5" x14ac:dyDescent="0.45">
      <c r="A120" s="164"/>
      <c r="I120" s="291"/>
      <c r="J120" s="291"/>
      <c r="K120" s="291"/>
      <c r="L120" s="291"/>
      <c r="N120" s="5"/>
      <c r="O120" s="6"/>
      <c r="P120" s="292"/>
      <c r="Q120" s="292"/>
      <c r="R120" s="242"/>
      <c r="S120" s="749"/>
    </row>
    <row r="121" spans="1:31" ht="33" customHeight="1" thickBot="1" x14ac:dyDescent="0.4">
      <c r="A121" s="2389" t="s">
        <v>531</v>
      </c>
      <c r="B121" s="2390"/>
      <c r="C121" s="2390"/>
      <c r="D121" s="2390"/>
      <c r="E121" s="2390"/>
      <c r="F121" s="2390"/>
      <c r="G121" s="2390"/>
      <c r="H121" s="2390"/>
      <c r="I121" s="2390"/>
      <c r="J121" s="2390"/>
      <c r="K121" s="2390"/>
      <c r="L121" s="2390"/>
      <c r="M121" s="2390"/>
      <c r="N121" s="2390"/>
      <c r="O121" s="2390"/>
      <c r="P121" s="2390"/>
      <c r="Q121" s="2390"/>
      <c r="R121" s="2391"/>
      <c r="S121" s="2463" t="s">
        <v>635</v>
      </c>
      <c r="T121" s="2464"/>
      <c r="U121" s="2464"/>
      <c r="V121" s="2464"/>
      <c r="W121" s="2464"/>
      <c r="X121" s="2464"/>
      <c r="Y121" s="2464"/>
      <c r="Z121" s="2464"/>
      <c r="AA121" s="2464"/>
      <c r="AB121" s="2464"/>
      <c r="AC121" s="2464"/>
      <c r="AD121" s="2464"/>
      <c r="AE121" s="2465"/>
    </row>
    <row r="122" spans="1:31" ht="18.5" x14ac:dyDescent="0.45">
      <c r="A122" s="2353" t="s">
        <v>533</v>
      </c>
      <c r="B122" s="2344" t="s">
        <v>534</v>
      </c>
      <c r="C122" s="2344" t="s">
        <v>535</v>
      </c>
      <c r="D122" s="2344" t="s">
        <v>606</v>
      </c>
      <c r="E122" s="2344" t="s">
        <v>607</v>
      </c>
      <c r="F122" s="2355" t="s">
        <v>538</v>
      </c>
      <c r="G122" s="2344" t="s">
        <v>608</v>
      </c>
      <c r="H122" s="2344" t="s">
        <v>540</v>
      </c>
      <c r="I122" s="2346" t="s">
        <v>541</v>
      </c>
      <c r="J122" s="2346"/>
      <c r="K122" s="2346"/>
      <c r="L122" s="2346"/>
      <c r="M122" s="351" t="s">
        <v>542</v>
      </c>
      <c r="N122" s="352" t="s">
        <v>609</v>
      </c>
      <c r="O122" s="353" t="s">
        <v>544</v>
      </c>
      <c r="P122" s="352" t="s">
        <v>609</v>
      </c>
      <c r="Q122" s="352" t="s">
        <v>610</v>
      </c>
      <c r="R122" s="2414" t="s">
        <v>546</v>
      </c>
      <c r="S122" s="742" t="s">
        <v>547</v>
      </c>
      <c r="T122" s="2500" t="s">
        <v>548</v>
      </c>
      <c r="U122" s="2501"/>
      <c r="V122" s="2501"/>
      <c r="W122" s="2501"/>
      <c r="X122" s="2502"/>
      <c r="Y122" s="2494" t="s">
        <v>549</v>
      </c>
      <c r="Z122" s="2496"/>
      <c r="AA122" s="2494" t="s">
        <v>550</v>
      </c>
      <c r="AB122" s="2495"/>
      <c r="AC122" s="2495"/>
      <c r="AD122" s="2495"/>
      <c r="AE122" s="2496"/>
    </row>
    <row r="123" spans="1:31" ht="19" thickBot="1" x14ac:dyDescent="0.5">
      <c r="A123" s="2354"/>
      <c r="B123" s="2345"/>
      <c r="C123" s="2345"/>
      <c r="D123" s="2345"/>
      <c r="E123" s="2345"/>
      <c r="F123" s="2356"/>
      <c r="G123" s="2345"/>
      <c r="H123" s="2345"/>
      <c r="I123" s="356" t="s">
        <v>551</v>
      </c>
      <c r="J123" s="356" t="s">
        <v>552</v>
      </c>
      <c r="K123" s="356" t="s">
        <v>553</v>
      </c>
      <c r="L123" s="356" t="s">
        <v>554</v>
      </c>
      <c r="M123" s="357" t="s">
        <v>555</v>
      </c>
      <c r="N123" s="358" t="s">
        <v>556</v>
      </c>
      <c r="O123" s="359" t="s">
        <v>557</v>
      </c>
      <c r="P123" s="358" t="s">
        <v>558</v>
      </c>
      <c r="Q123" s="358" t="s">
        <v>611</v>
      </c>
      <c r="R123" s="2415"/>
      <c r="S123" s="743" t="s">
        <v>559</v>
      </c>
      <c r="T123" s="2503"/>
      <c r="U123" s="2504"/>
      <c r="V123" s="2504"/>
      <c r="W123" s="2504"/>
      <c r="X123" s="2505"/>
      <c r="Y123" s="2497"/>
      <c r="Z123" s="2499"/>
      <c r="AA123" s="2497"/>
      <c r="AB123" s="2498"/>
      <c r="AC123" s="2498"/>
      <c r="AD123" s="2498"/>
      <c r="AE123" s="2499"/>
    </row>
    <row r="124" spans="1:31" s="184" customFormat="1" ht="18.5" x14ac:dyDescent="0.45">
      <c r="A124" s="2450" t="s">
        <v>612</v>
      </c>
      <c r="B124" s="2451"/>
      <c r="C124" s="2451"/>
      <c r="D124" s="2451"/>
      <c r="E124" s="2451"/>
      <c r="F124" s="2451"/>
      <c r="G124" s="2451"/>
      <c r="H124" s="2451"/>
      <c r="I124" s="2451"/>
      <c r="J124" s="2451"/>
      <c r="K124" s="2451"/>
      <c r="L124" s="2451"/>
      <c r="M124" s="2451"/>
      <c r="N124" s="2451"/>
      <c r="O124" s="2451"/>
      <c r="P124" s="2451"/>
      <c r="Q124" s="2451"/>
      <c r="R124" s="2451"/>
      <c r="S124" s="606"/>
      <c r="T124" s="607" t="s">
        <v>561</v>
      </c>
      <c r="U124" s="608" t="s">
        <v>38</v>
      </c>
      <c r="V124" s="608" t="s">
        <v>562</v>
      </c>
      <c r="W124" s="608" t="s">
        <v>563</v>
      </c>
      <c r="X124" s="609" t="s">
        <v>564</v>
      </c>
      <c r="Y124" s="610" t="s">
        <v>565</v>
      </c>
      <c r="Z124" s="609" t="s">
        <v>566</v>
      </c>
      <c r="AA124" s="610" t="s">
        <v>744</v>
      </c>
      <c r="AB124" s="608" t="s">
        <v>123</v>
      </c>
      <c r="AC124" s="608" t="s">
        <v>124</v>
      </c>
      <c r="AD124" s="608" t="s">
        <v>125</v>
      </c>
      <c r="AE124" s="609" t="s">
        <v>31</v>
      </c>
    </row>
    <row r="125" spans="1:31" ht="18.5" x14ac:dyDescent="0.45">
      <c r="A125" s="200"/>
      <c r="B125" s="509"/>
      <c r="C125" s="509"/>
      <c r="D125" s="509"/>
      <c r="E125" s="509"/>
      <c r="F125" s="510"/>
      <c r="G125" s="509"/>
      <c r="H125" s="509"/>
      <c r="I125" s="512"/>
      <c r="J125" s="512"/>
      <c r="K125" s="512"/>
      <c r="L125" s="512"/>
      <c r="M125" s="509"/>
      <c r="N125" s="515"/>
      <c r="O125" s="516"/>
      <c r="P125" s="515"/>
      <c r="Q125" s="515"/>
      <c r="R125" s="579"/>
      <c r="S125" s="729"/>
      <c r="T125" s="730"/>
      <c r="U125" s="183"/>
      <c r="V125" s="183"/>
      <c r="W125" s="183"/>
      <c r="X125" s="731"/>
      <c r="Y125" s="732"/>
      <c r="Z125" s="731"/>
      <c r="AA125" s="732"/>
      <c r="AB125" s="183"/>
      <c r="AC125" s="183"/>
      <c r="AD125" s="723"/>
      <c r="AE125" s="731"/>
    </row>
    <row r="126" spans="1:31" x14ac:dyDescent="0.35">
      <c r="A126" s="203" t="s">
        <v>745</v>
      </c>
      <c r="B126" s="203" t="s">
        <v>126</v>
      </c>
      <c r="C126" s="203" t="s">
        <v>746</v>
      </c>
      <c r="D126" s="203" t="s">
        <v>127</v>
      </c>
      <c r="E126" s="203" t="s">
        <v>569</v>
      </c>
      <c r="F126" s="204" t="s">
        <v>78</v>
      </c>
      <c r="G126" s="203">
        <v>1</v>
      </c>
      <c r="H126" s="203" t="s">
        <v>49</v>
      </c>
      <c r="I126" s="639"/>
      <c r="J126" s="331">
        <v>20</v>
      </c>
      <c r="K126" s="331">
        <v>20</v>
      </c>
      <c r="L126" s="332"/>
      <c r="M126" s="209">
        <v>2</v>
      </c>
      <c r="N126" s="550">
        <v>39000</v>
      </c>
      <c r="O126" s="219">
        <v>0.7</v>
      </c>
      <c r="P126" s="550">
        <f t="shared" ref="P126:P131" si="16">N126*(1-O126)</f>
        <v>11700.000000000002</v>
      </c>
      <c r="Q126" s="550">
        <f t="shared" ref="Q126:Q131" si="17">P126*M126*G126</f>
        <v>23400.000000000004</v>
      </c>
      <c r="R126" s="224">
        <f t="shared" ref="R126:R131" si="18">Q126/$Q$138</f>
        <v>0.21256919854144829</v>
      </c>
      <c r="S126" s="214">
        <f>Q126</f>
        <v>23400.000000000004</v>
      </c>
      <c r="T126" s="196"/>
      <c r="U126" s="215">
        <f>S126</f>
        <v>23400.000000000004</v>
      </c>
      <c r="V126" s="215"/>
      <c r="X126" s="198"/>
      <c r="Y126" s="329">
        <f>S126</f>
        <v>23400.000000000004</v>
      </c>
      <c r="Z126" s="217"/>
      <c r="AA126" s="328">
        <f>S126</f>
        <v>23400.000000000004</v>
      </c>
      <c r="AB126" s="215"/>
      <c r="AE126" s="198"/>
    </row>
    <row r="127" spans="1:31" x14ac:dyDescent="0.35">
      <c r="A127" s="203" t="s">
        <v>745</v>
      </c>
      <c r="B127" s="203" t="s">
        <v>128</v>
      </c>
      <c r="C127" s="203" t="s">
        <v>747</v>
      </c>
      <c r="D127" s="203" t="s">
        <v>53</v>
      </c>
      <c r="E127" s="203" t="s">
        <v>748</v>
      </c>
      <c r="F127" s="204" t="s">
        <v>70</v>
      </c>
      <c r="G127" s="203">
        <v>1</v>
      </c>
      <c r="H127" s="203" t="s">
        <v>51</v>
      </c>
      <c r="I127" s="2306">
        <v>1</v>
      </c>
      <c r="J127" s="2307"/>
      <c r="K127" s="2307"/>
      <c r="L127" s="2308"/>
      <c r="M127" s="209">
        <v>1</v>
      </c>
      <c r="N127" s="550">
        <v>12690</v>
      </c>
      <c r="O127" s="219">
        <v>0.18</v>
      </c>
      <c r="P127" s="550">
        <f t="shared" si="16"/>
        <v>10405.800000000001</v>
      </c>
      <c r="Q127" s="550">
        <f t="shared" si="17"/>
        <v>10405.800000000001</v>
      </c>
      <c r="R127" s="213">
        <f t="shared" si="18"/>
        <v>9.452788744370097E-2</v>
      </c>
      <c r="S127" s="214">
        <f t="shared" ref="S127:S131" si="19">Q127</f>
        <v>10405.800000000001</v>
      </c>
      <c r="T127" s="196">
        <f t="shared" ref="T127:T129" si="20">S127</f>
        <v>10405.800000000001</v>
      </c>
      <c r="X127" s="198"/>
      <c r="Y127" s="328"/>
      <c r="Z127" s="217">
        <f>S127</f>
        <v>10405.800000000001</v>
      </c>
      <c r="AA127" s="326"/>
      <c r="AB127" s="215">
        <f>S127</f>
        <v>10405.800000000001</v>
      </c>
      <c r="AE127" s="198"/>
    </row>
    <row r="128" spans="1:31" x14ac:dyDescent="0.35">
      <c r="A128" s="203" t="s">
        <v>745</v>
      </c>
      <c r="B128" s="203" t="s">
        <v>131</v>
      </c>
      <c r="C128" s="203" t="s">
        <v>747</v>
      </c>
      <c r="D128" s="203" t="s">
        <v>132</v>
      </c>
      <c r="E128" s="203" t="s">
        <v>748</v>
      </c>
      <c r="F128" s="204" t="s">
        <v>570</v>
      </c>
      <c r="G128" s="203">
        <v>10</v>
      </c>
      <c r="H128" s="203" t="s">
        <v>133</v>
      </c>
      <c r="I128" s="2291">
        <v>10</v>
      </c>
      <c r="J128" s="2478"/>
      <c r="L128" s="332"/>
      <c r="M128" s="209">
        <v>1</v>
      </c>
      <c r="N128" s="212">
        <v>1872</v>
      </c>
      <c r="O128" s="219">
        <v>0.2</v>
      </c>
      <c r="P128" s="212">
        <f t="shared" si="16"/>
        <v>1497.6000000000001</v>
      </c>
      <c r="Q128" s="212">
        <f t="shared" si="17"/>
        <v>14976.000000000002</v>
      </c>
      <c r="R128" s="213">
        <f t="shared" si="18"/>
        <v>0.13604428706652691</v>
      </c>
      <c r="S128" s="214">
        <f t="shared" si="19"/>
        <v>14976.000000000002</v>
      </c>
      <c r="T128" s="196">
        <f t="shared" si="20"/>
        <v>14976.000000000002</v>
      </c>
      <c r="V128" s="215"/>
      <c r="X128" s="198"/>
      <c r="Y128" s="329">
        <f>S128</f>
        <v>14976.000000000002</v>
      </c>
      <c r="Z128" s="217"/>
      <c r="AA128" s="326"/>
      <c r="AB128" s="215"/>
      <c r="AC128" s="215">
        <f>S128</f>
        <v>14976.000000000002</v>
      </c>
      <c r="AE128" s="198"/>
    </row>
    <row r="129" spans="1:31" x14ac:dyDescent="0.35">
      <c r="A129" s="203" t="s">
        <v>745</v>
      </c>
      <c r="B129" s="203" t="s">
        <v>131</v>
      </c>
      <c r="C129" s="203" t="s">
        <v>747</v>
      </c>
      <c r="D129" s="203" t="s">
        <v>129</v>
      </c>
      <c r="E129" s="203" t="s">
        <v>569</v>
      </c>
      <c r="F129" s="204" t="s">
        <v>638</v>
      </c>
      <c r="G129" s="203">
        <v>1</v>
      </c>
      <c r="H129" s="203" t="s">
        <v>51</v>
      </c>
      <c r="I129" s="2306">
        <v>1</v>
      </c>
      <c r="J129" s="2307"/>
      <c r="K129" s="2307"/>
      <c r="L129" s="2308"/>
      <c r="M129" s="209">
        <v>1</v>
      </c>
      <c r="N129" s="212">
        <v>6920</v>
      </c>
      <c r="O129" s="219">
        <v>0.2</v>
      </c>
      <c r="P129" s="212">
        <f t="shared" si="16"/>
        <v>5536</v>
      </c>
      <c r="Q129" s="212">
        <f t="shared" si="17"/>
        <v>5536</v>
      </c>
      <c r="R129" s="224">
        <f t="shared" si="18"/>
        <v>5.0289875347241775E-2</v>
      </c>
      <c r="S129" s="214">
        <f t="shared" si="19"/>
        <v>5536</v>
      </c>
      <c r="T129" s="612">
        <f t="shared" si="20"/>
        <v>5536</v>
      </c>
      <c r="X129" s="198"/>
      <c r="Y129" s="328">
        <f>S129</f>
        <v>5536</v>
      </c>
      <c r="Z129" s="217"/>
      <c r="AA129" s="326"/>
      <c r="AB129" s="215"/>
      <c r="AC129" s="215">
        <f>T129</f>
        <v>5536</v>
      </c>
      <c r="AD129" s="215"/>
      <c r="AE129" s="198"/>
    </row>
    <row r="130" spans="1:31" x14ac:dyDescent="0.35">
      <c r="A130" s="203" t="s">
        <v>745</v>
      </c>
      <c r="B130" s="203" t="s">
        <v>134</v>
      </c>
      <c r="C130" s="203" t="s">
        <v>747</v>
      </c>
      <c r="D130" s="203" t="s">
        <v>129</v>
      </c>
      <c r="E130" s="203" t="s">
        <v>569</v>
      </c>
      <c r="F130" s="204" t="s">
        <v>638</v>
      </c>
      <c r="G130" s="203">
        <v>1</v>
      </c>
      <c r="H130" s="203" t="s">
        <v>51</v>
      </c>
      <c r="I130" s="2306">
        <v>1</v>
      </c>
      <c r="J130" s="2307"/>
      <c r="K130" s="2307"/>
      <c r="L130" s="2308"/>
      <c r="M130" s="209">
        <v>1</v>
      </c>
      <c r="N130" s="212">
        <v>7440</v>
      </c>
      <c r="O130" s="219">
        <v>0.1</v>
      </c>
      <c r="P130" s="212">
        <f t="shared" si="16"/>
        <v>6696</v>
      </c>
      <c r="Q130" s="212">
        <f t="shared" si="17"/>
        <v>6696</v>
      </c>
      <c r="R130" s="224">
        <f t="shared" si="18"/>
        <v>6.0827493736475967E-2</v>
      </c>
      <c r="S130" s="214">
        <f t="shared" si="19"/>
        <v>6696</v>
      </c>
      <c r="T130" s="612">
        <f>S130</f>
        <v>6696</v>
      </c>
      <c r="X130" s="198"/>
      <c r="Y130" s="328"/>
      <c r="Z130" s="217">
        <f>S130</f>
        <v>6696</v>
      </c>
      <c r="AA130" s="326"/>
      <c r="AC130" s="215"/>
      <c r="AD130" s="215">
        <f>S130</f>
        <v>6696</v>
      </c>
      <c r="AE130" s="198"/>
    </row>
    <row r="131" spans="1:31" x14ac:dyDescent="0.35">
      <c r="A131" s="203" t="s">
        <v>745</v>
      </c>
      <c r="B131" s="203" t="s">
        <v>135</v>
      </c>
      <c r="C131" s="203" t="s">
        <v>746</v>
      </c>
      <c r="D131" s="203" t="s">
        <v>127</v>
      </c>
      <c r="E131" s="203" t="s">
        <v>748</v>
      </c>
      <c r="F131" s="204" t="s">
        <v>603</v>
      </c>
      <c r="G131" s="203">
        <v>1</v>
      </c>
      <c r="H131" s="203" t="s">
        <v>49</v>
      </c>
      <c r="I131" s="331">
        <v>20</v>
      </c>
      <c r="J131" s="331">
        <v>20</v>
      </c>
      <c r="L131" s="332"/>
      <c r="M131" s="209">
        <v>2</v>
      </c>
      <c r="N131" s="212">
        <f>5590*4</f>
        <v>22360</v>
      </c>
      <c r="O131" s="219">
        <v>0.35</v>
      </c>
      <c r="P131" s="212">
        <f t="shared" si="16"/>
        <v>14534</v>
      </c>
      <c r="Q131" s="212">
        <f t="shared" si="17"/>
        <v>29068</v>
      </c>
      <c r="R131" s="213">
        <f t="shared" si="18"/>
        <v>0.26405818218815463</v>
      </c>
      <c r="S131" s="214">
        <f t="shared" si="19"/>
        <v>29068</v>
      </c>
      <c r="T131" s="196">
        <f>S131</f>
        <v>29068</v>
      </c>
      <c r="W131" s="215"/>
      <c r="X131" s="198"/>
      <c r="Y131" s="328"/>
      <c r="Z131" s="217">
        <f>S131</f>
        <v>29068</v>
      </c>
      <c r="AA131" s="326"/>
      <c r="AC131" s="215"/>
      <c r="AD131" s="215"/>
      <c r="AE131" s="217">
        <f>S131</f>
        <v>29068</v>
      </c>
    </row>
    <row r="132" spans="1:31" x14ac:dyDescent="0.35">
      <c r="A132" s="203"/>
      <c r="B132" s="203"/>
      <c r="C132" s="203"/>
      <c r="D132" s="203"/>
      <c r="E132" s="203"/>
      <c r="F132" s="204"/>
      <c r="G132" s="203"/>
      <c r="H132" s="203"/>
      <c r="I132" s="234"/>
      <c r="L132" s="332"/>
      <c r="M132" s="209"/>
      <c r="N132" s="212"/>
      <c r="O132" s="219"/>
      <c r="P132" s="212"/>
      <c r="Q132" s="212"/>
      <c r="R132" s="213"/>
      <c r="S132" s="214"/>
      <c r="T132" s="196"/>
      <c r="U132" s="215"/>
      <c r="X132" s="217"/>
      <c r="Y132" s="328"/>
      <c r="Z132" s="198"/>
      <c r="AA132" s="326"/>
      <c r="AD132" s="215"/>
      <c r="AE132" s="217"/>
    </row>
    <row r="133" spans="1:31" x14ac:dyDescent="0.35">
      <c r="A133" s="203"/>
      <c r="B133" s="203"/>
      <c r="C133" s="203"/>
      <c r="D133" s="203"/>
      <c r="E133" s="203"/>
      <c r="F133" s="204"/>
      <c r="G133" s="203"/>
      <c r="H133" s="203"/>
      <c r="I133" s="234"/>
      <c r="L133" s="332"/>
      <c r="M133" s="209"/>
      <c r="N133" s="212"/>
      <c r="O133" s="219"/>
      <c r="P133" s="212"/>
      <c r="Q133" s="212"/>
      <c r="R133" s="213"/>
      <c r="S133" s="214"/>
      <c r="T133" s="196"/>
      <c r="U133" s="215"/>
      <c r="X133" s="198"/>
      <c r="Y133" s="326"/>
      <c r="Z133" s="217"/>
      <c r="AA133" s="326"/>
      <c r="AE133" s="217"/>
    </row>
    <row r="134" spans="1:31" x14ac:dyDescent="0.35">
      <c r="A134" s="218"/>
      <c r="B134" s="203"/>
      <c r="C134" s="203"/>
      <c r="D134" s="203"/>
      <c r="E134" s="203"/>
      <c r="F134" s="204"/>
      <c r="G134" s="203"/>
      <c r="H134" s="203"/>
      <c r="I134" s="289"/>
      <c r="J134" s="291"/>
      <c r="K134" s="291"/>
      <c r="L134" s="333"/>
      <c r="M134" s="209"/>
      <c r="N134" s="212"/>
      <c r="O134" s="219"/>
      <c r="P134" s="212"/>
      <c r="Q134" s="212"/>
      <c r="R134" s="439"/>
      <c r="S134" s="214"/>
      <c r="T134" s="196"/>
      <c r="U134" s="215"/>
      <c r="X134" s="198"/>
      <c r="Y134" s="326"/>
      <c r="Z134" s="217"/>
      <c r="AA134" s="326"/>
      <c r="AE134" s="217"/>
    </row>
    <row r="135" spans="1:31" x14ac:dyDescent="0.35">
      <c r="A135" s="154" t="s">
        <v>745</v>
      </c>
      <c r="B135" s="154" t="s">
        <v>579</v>
      </c>
      <c r="C135" s="335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36"/>
      <c r="Q135" s="303"/>
      <c r="R135" s="337"/>
      <c r="S135" s="214"/>
      <c r="T135" s="196"/>
      <c r="X135" s="198"/>
      <c r="Y135" s="326"/>
      <c r="Z135" s="198"/>
      <c r="AA135" s="326"/>
      <c r="AE135" s="198"/>
    </row>
    <row r="136" spans="1:31" x14ac:dyDescent="0.35">
      <c r="A136" s="154" t="s">
        <v>745</v>
      </c>
      <c r="B136" s="154" t="s">
        <v>580</v>
      </c>
      <c r="C136" s="335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36"/>
      <c r="Q136" s="303">
        <v>20000</v>
      </c>
      <c r="R136" s="337">
        <f>Q136/Q138</f>
        <v>0.18168307567645151</v>
      </c>
      <c r="S136" s="195">
        <f>Q136</f>
        <v>20000</v>
      </c>
      <c r="T136" s="326"/>
      <c r="X136" s="736">
        <f>Q136</f>
        <v>20000</v>
      </c>
      <c r="Y136" s="326"/>
      <c r="Z136" s="198"/>
      <c r="AA136" s="326"/>
      <c r="AE136" s="198"/>
    </row>
    <row r="137" spans="1:31" ht="15" thickBot="1" x14ac:dyDescent="0.4">
      <c r="I137" s="161">
        <f>I138/M138</f>
        <v>0.35483870967741937</v>
      </c>
      <c r="J137" s="161">
        <f>J138/M138</f>
        <v>0.43010752688172044</v>
      </c>
      <c r="K137" s="161">
        <f>K138/M138</f>
        <v>0.21505376344086022</v>
      </c>
      <c r="S137" s="214"/>
      <c r="T137" s="326"/>
      <c r="X137" s="736"/>
      <c r="Y137" s="326"/>
      <c r="Z137" s="198"/>
      <c r="AA137" s="326"/>
      <c r="AE137" s="198"/>
    </row>
    <row r="138" spans="1:31" x14ac:dyDescent="0.35">
      <c r="A138" s="372" t="s">
        <v>582</v>
      </c>
      <c r="B138" s="373"/>
      <c r="C138" s="373"/>
      <c r="D138" s="373"/>
      <c r="E138" s="373"/>
      <c r="F138" s="374"/>
      <c r="G138" s="373"/>
      <c r="H138" s="373"/>
      <c r="I138" s="744">
        <f>I131+I130+I129+I128+I127</f>
        <v>33</v>
      </c>
      <c r="J138" s="744">
        <f>J131+J126</f>
        <v>40</v>
      </c>
      <c r="K138" s="744">
        <f>K126</f>
        <v>20</v>
      </c>
      <c r="L138" s="744"/>
      <c r="M138" s="373">
        <f>SUM(I138:L138)</f>
        <v>93</v>
      </c>
      <c r="N138" s="375"/>
      <c r="O138" s="376"/>
      <c r="P138" s="375"/>
      <c r="Q138" s="377">
        <f>SUM(Q125:Q137)</f>
        <v>110081.8</v>
      </c>
      <c r="R138" s="378">
        <f>SUM(R125:R136)</f>
        <v>1.0000000000000002</v>
      </c>
      <c r="S138" s="379">
        <f>SUM(S126:S137)</f>
        <v>110081.8</v>
      </c>
      <c r="T138" s="380">
        <f>SUM(T126:T137)</f>
        <v>66681.8</v>
      </c>
      <c r="U138" s="381">
        <f>SUM(U126:U137)</f>
        <v>23400.000000000004</v>
      </c>
      <c r="V138" s="381">
        <f>SUM(V126:V133)</f>
        <v>0</v>
      </c>
      <c r="W138" s="381">
        <f>SUM(W126:W133)</f>
        <v>0</v>
      </c>
      <c r="X138" s="383">
        <f>SUM(X125:X137)</f>
        <v>20000</v>
      </c>
      <c r="Y138" s="382">
        <f>SUM(Y126:Y133)</f>
        <v>43912.000000000007</v>
      </c>
      <c r="Z138" s="383">
        <f>SUM(Z126:Z136)</f>
        <v>46169.8</v>
      </c>
      <c r="AA138" s="666">
        <f>SUM(AA125:AA137)</f>
        <v>23400.000000000004</v>
      </c>
      <c r="AB138" s="745">
        <f>SUM(AB125:AB137)</f>
        <v>10405.800000000001</v>
      </c>
      <c r="AC138" s="745">
        <f>SUM(AC125:AC137)</f>
        <v>20512</v>
      </c>
      <c r="AD138" s="745">
        <f>SUM(AD125:AD137)</f>
        <v>6696</v>
      </c>
      <c r="AE138" s="746">
        <f>SUM(AE125:AE137)</f>
        <v>29068</v>
      </c>
    </row>
    <row r="139" spans="1:31" ht="15" thickBot="1" x14ac:dyDescent="0.4">
      <c r="A139" s="388" t="s">
        <v>583</v>
      </c>
      <c r="B139" s="389"/>
      <c r="C139" s="389"/>
      <c r="D139" s="389"/>
      <c r="E139" s="389"/>
      <c r="F139" s="390"/>
      <c r="G139" s="389"/>
      <c r="H139" s="389"/>
      <c r="I139" s="747">
        <f>I131+I130+I129+I128+I127</f>
        <v>33</v>
      </c>
      <c r="J139" s="747">
        <f>J131+I130+I129+I128+I127+J126</f>
        <v>53</v>
      </c>
      <c r="K139" s="747">
        <f>I130+I129+I127+K126</f>
        <v>23</v>
      </c>
      <c r="L139" s="747">
        <f>I130+I129+I127</f>
        <v>3</v>
      </c>
      <c r="M139" s="389">
        <f>SUM(I139:L139)</f>
        <v>112</v>
      </c>
      <c r="N139" s="391"/>
      <c r="O139" s="392"/>
      <c r="P139" s="391"/>
      <c r="Q139" s="391"/>
      <c r="R139" s="393"/>
      <c r="S139" s="394"/>
      <c r="T139" s="395">
        <f>T138/S138</f>
        <v>0.60574772578210023</v>
      </c>
      <c r="U139" s="396">
        <f>U138/S138</f>
        <v>0.21256919854144829</v>
      </c>
      <c r="V139" s="396">
        <f>V138/S138</f>
        <v>0</v>
      </c>
      <c r="W139" s="396">
        <f>W138/S138</f>
        <v>0</v>
      </c>
      <c r="X139" s="398">
        <f>X138/S138</f>
        <v>0.18168307567645151</v>
      </c>
      <c r="Y139" s="397">
        <f>Y138/S138</f>
        <v>0.398903360955217</v>
      </c>
      <c r="Z139" s="398">
        <f>Z138/S138</f>
        <v>0.41941356336833158</v>
      </c>
      <c r="AA139" s="638"/>
      <c r="AB139" s="570"/>
      <c r="AC139" s="571"/>
      <c r="AD139" s="571"/>
      <c r="AE139" s="402"/>
    </row>
    <row r="140" spans="1:31" ht="15" thickBot="1" x14ac:dyDescent="0.4">
      <c r="A140" s="289" t="s">
        <v>584</v>
      </c>
      <c r="B140" s="239"/>
      <c r="C140" s="239"/>
      <c r="D140" s="239"/>
      <c r="E140" s="239"/>
      <c r="F140" s="290"/>
      <c r="G140" s="239"/>
      <c r="H140" s="239"/>
      <c r="I140" s="2237">
        <f>I139/M139</f>
        <v>0.29464285714285715</v>
      </c>
      <c r="J140" s="2237">
        <f>J139/M139</f>
        <v>0.4732142857142857</v>
      </c>
      <c r="K140" s="2237">
        <f>K139/M139</f>
        <v>0.20535714285714285</v>
      </c>
      <c r="L140" s="2237">
        <f>L139/M139</f>
        <v>2.6785714285714284E-2</v>
      </c>
      <c r="M140" s="239"/>
      <c r="N140" s="292"/>
      <c r="O140" s="242"/>
      <c r="P140" s="292"/>
      <c r="Q140" s="240">
        <f>T138</f>
        <v>66681.8</v>
      </c>
      <c r="R140" s="293">
        <f>Q140/Q144</f>
        <v>0.60574772578210023</v>
      </c>
      <c r="T140" s="157"/>
      <c r="X140" s="294"/>
      <c r="Y140" s="403">
        <f>J126+I129+I130+I131</f>
        <v>42</v>
      </c>
      <c r="Z140" s="404">
        <f>I127+I128+I132+J132</f>
        <v>11</v>
      </c>
      <c r="AA140" s="4"/>
      <c r="AE140" s="349"/>
    </row>
    <row r="141" spans="1:31" ht="15" thickBot="1" x14ac:dyDescent="0.4">
      <c r="A141" s="297" t="s">
        <v>38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03">
        <f>U138</f>
        <v>23400.000000000004</v>
      </c>
      <c r="R141" s="308">
        <f>Q141/Q144</f>
        <v>0.21256919854144829</v>
      </c>
      <c r="S141" s="572">
        <f>Q138/M138</f>
        <v>1183.6752688172044</v>
      </c>
      <c r="T141" s="573" t="s">
        <v>586</v>
      </c>
      <c r="X141" s="215"/>
      <c r="Y141" s="241">
        <f>Y140/M139</f>
        <v>0.375</v>
      </c>
      <c r="Z141" s="293">
        <f>Z140/M139</f>
        <v>9.8214285714285712E-2</v>
      </c>
    </row>
    <row r="142" spans="1:31" ht="15" thickBot="1" x14ac:dyDescent="0.4">
      <c r="A142" s="297" t="s">
        <v>579</v>
      </c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03"/>
      <c r="R142" s="308">
        <f>Q142/Q138</f>
        <v>0</v>
      </c>
      <c r="T142" s="157"/>
      <c r="U142" s="309"/>
      <c r="W142" s="145"/>
      <c r="X142" s="309"/>
      <c r="Y142" s="2512" t="s">
        <v>588</v>
      </c>
      <c r="Z142" s="2513"/>
    </row>
    <row r="143" spans="1:31" x14ac:dyDescent="0.35">
      <c r="A143" s="297" t="s">
        <v>580</v>
      </c>
      <c r="B143" s="298"/>
      <c r="C143" s="298"/>
      <c r="D143" s="298"/>
      <c r="E143" s="298"/>
      <c r="F143" s="299"/>
      <c r="G143" s="298"/>
      <c r="H143" s="298"/>
      <c r="I143" s="300"/>
      <c r="J143" s="300"/>
      <c r="K143" s="300"/>
      <c r="L143" s="300"/>
      <c r="M143" s="298"/>
      <c r="N143" s="301"/>
      <c r="O143" s="302"/>
      <c r="P143" s="301"/>
      <c r="Q143" s="303">
        <f>Q136</f>
        <v>20000</v>
      </c>
      <c r="R143" s="308">
        <f>Q143/Q144</f>
        <v>0.18168307567645151</v>
      </c>
      <c r="S143" s="647"/>
    </row>
    <row r="144" spans="1:31" x14ac:dyDescent="0.35">
      <c r="A144" s="289"/>
      <c r="B144" s="239"/>
      <c r="C144" s="239"/>
      <c r="D144" s="239"/>
      <c r="E144" s="239"/>
      <c r="F144" s="290"/>
      <c r="G144" s="239"/>
      <c r="H144" s="239"/>
      <c r="I144" s="291"/>
      <c r="J144" s="291"/>
      <c r="K144" s="291"/>
      <c r="L144" s="291"/>
      <c r="M144" s="239"/>
      <c r="N144" s="292"/>
      <c r="O144" s="242"/>
      <c r="P144" s="292"/>
      <c r="Q144" s="240">
        <f>SUM(Q140:Q143)</f>
        <v>110081.8</v>
      </c>
      <c r="R144" s="293">
        <f>SUM(R140:R143)</f>
        <v>1</v>
      </c>
    </row>
    <row r="148" spans="1:31" x14ac:dyDescent="0.35">
      <c r="E148" s="1" t="s">
        <v>613</v>
      </c>
      <c r="F148" s="2" t="s">
        <v>753</v>
      </c>
    </row>
    <row r="149" spans="1:31" x14ac:dyDescent="0.35">
      <c r="E149" s="1" t="s">
        <v>524</v>
      </c>
      <c r="F149" s="2" t="s">
        <v>754</v>
      </c>
    </row>
    <row r="150" spans="1:31" x14ac:dyDescent="0.35">
      <c r="E150" s="1" t="s">
        <v>526</v>
      </c>
      <c r="F150" s="2" t="s">
        <v>755</v>
      </c>
    </row>
    <row r="151" spans="1:31" ht="18.5" x14ac:dyDescent="0.45">
      <c r="A151" s="164" t="s">
        <v>605</v>
      </c>
      <c r="E151" s="1" t="s">
        <v>528</v>
      </c>
      <c r="F151" s="2" t="s">
        <v>756</v>
      </c>
    </row>
    <row r="153" spans="1:31" ht="33" customHeight="1" thickBot="1" x14ac:dyDescent="0.4">
      <c r="A153" s="2389" t="s">
        <v>531</v>
      </c>
      <c r="B153" s="2390"/>
      <c r="C153" s="2390"/>
      <c r="D153" s="2390"/>
      <c r="E153" s="2390"/>
      <c r="F153" s="2390"/>
      <c r="G153" s="2390"/>
      <c r="H153" s="2390"/>
      <c r="I153" s="2390"/>
      <c r="J153" s="2390"/>
      <c r="K153" s="2390"/>
      <c r="L153" s="2390"/>
      <c r="M153" s="2390"/>
      <c r="N153" s="2390"/>
      <c r="O153" s="2390"/>
      <c r="P153" s="2390"/>
      <c r="Q153" s="2390"/>
      <c r="R153" s="2391"/>
      <c r="S153" s="2463" t="s">
        <v>635</v>
      </c>
      <c r="T153" s="2464"/>
      <c r="U153" s="2464"/>
      <c r="V153" s="2464"/>
      <c r="W153" s="2464"/>
      <c r="X153" s="2464"/>
      <c r="Y153" s="2464"/>
      <c r="Z153" s="2464"/>
      <c r="AA153" s="2464"/>
      <c r="AB153" s="2464"/>
      <c r="AC153" s="2464"/>
      <c r="AD153" s="2464"/>
      <c r="AE153" s="2465"/>
    </row>
    <row r="154" spans="1:31" ht="18.5" x14ac:dyDescent="0.45">
      <c r="A154" s="2363" t="s">
        <v>533</v>
      </c>
      <c r="B154" s="2365" t="s">
        <v>534</v>
      </c>
      <c r="C154" s="2365" t="s">
        <v>535</v>
      </c>
      <c r="D154" s="2365" t="s">
        <v>606</v>
      </c>
      <c r="E154" s="2365" t="s">
        <v>607</v>
      </c>
      <c r="F154" s="2379" t="s">
        <v>538</v>
      </c>
      <c r="G154" s="2365" t="s">
        <v>608</v>
      </c>
      <c r="H154" s="2365" t="s">
        <v>540</v>
      </c>
      <c r="I154" s="2381" t="s">
        <v>541</v>
      </c>
      <c r="J154" s="2382"/>
      <c r="K154" s="2382"/>
      <c r="L154" s="2383"/>
      <c r="M154" s="420" t="s">
        <v>542</v>
      </c>
      <c r="N154" s="421" t="s">
        <v>609</v>
      </c>
      <c r="O154" s="422" t="s">
        <v>544</v>
      </c>
      <c r="P154" s="421" t="s">
        <v>609</v>
      </c>
      <c r="Q154" s="421" t="s">
        <v>610</v>
      </c>
      <c r="R154" s="2436" t="s">
        <v>546</v>
      </c>
      <c r="S154" s="750" t="s">
        <v>547</v>
      </c>
      <c r="T154" s="2514" t="s">
        <v>548</v>
      </c>
      <c r="U154" s="2515"/>
      <c r="V154" s="2515"/>
      <c r="W154" s="2515"/>
      <c r="X154" s="2516"/>
      <c r="Y154" s="2506" t="s">
        <v>549</v>
      </c>
      <c r="Z154" s="2508"/>
      <c r="AA154" s="2506" t="s">
        <v>550</v>
      </c>
      <c r="AB154" s="2507"/>
      <c r="AC154" s="2507"/>
      <c r="AD154" s="2507"/>
      <c r="AE154" s="2508"/>
    </row>
    <row r="155" spans="1:31" ht="19" thickBot="1" x14ac:dyDescent="0.5">
      <c r="A155" s="2424"/>
      <c r="B155" s="2425"/>
      <c r="C155" s="2425"/>
      <c r="D155" s="2425"/>
      <c r="E155" s="2425"/>
      <c r="F155" s="2426"/>
      <c r="G155" s="2425"/>
      <c r="H155" s="2425"/>
      <c r="I155" s="583" t="s">
        <v>551</v>
      </c>
      <c r="J155" s="583" t="s">
        <v>552</v>
      </c>
      <c r="K155" s="583" t="s">
        <v>553</v>
      </c>
      <c r="L155" s="583" t="s">
        <v>554</v>
      </c>
      <c r="M155" s="584" t="s">
        <v>555</v>
      </c>
      <c r="N155" s="585" t="s">
        <v>556</v>
      </c>
      <c r="O155" s="586" t="s">
        <v>557</v>
      </c>
      <c r="P155" s="585" t="s">
        <v>558</v>
      </c>
      <c r="Q155" s="585" t="s">
        <v>611</v>
      </c>
      <c r="R155" s="2437"/>
      <c r="S155" s="751" t="s">
        <v>559</v>
      </c>
      <c r="T155" s="2517"/>
      <c r="U155" s="2518"/>
      <c r="V155" s="2518"/>
      <c r="W155" s="2518"/>
      <c r="X155" s="2519"/>
      <c r="Y155" s="2509"/>
      <c r="Z155" s="2511"/>
      <c r="AA155" s="2509"/>
      <c r="AB155" s="2510"/>
      <c r="AC155" s="2510"/>
      <c r="AD155" s="2510"/>
      <c r="AE155" s="2511"/>
    </row>
    <row r="156" spans="1:31" s="184" customFormat="1" ht="18.5" x14ac:dyDescent="0.45">
      <c r="A156" s="2433" t="s">
        <v>619</v>
      </c>
      <c r="B156" s="2434"/>
      <c r="C156" s="2434"/>
      <c r="D156" s="2434"/>
      <c r="E156" s="2434"/>
      <c r="F156" s="2434"/>
      <c r="G156" s="2434"/>
      <c r="H156" s="2434"/>
      <c r="I156" s="2434"/>
      <c r="J156" s="2434"/>
      <c r="K156" s="2434"/>
      <c r="L156" s="2434"/>
      <c r="M156" s="2434"/>
      <c r="N156" s="2434"/>
      <c r="O156" s="2434"/>
      <c r="P156" s="2434"/>
      <c r="Q156" s="2434"/>
      <c r="R156" s="2434"/>
      <c r="S156" s="606"/>
      <c r="T156" s="643" t="s">
        <v>561</v>
      </c>
      <c r="U156" s="608" t="s">
        <v>38</v>
      </c>
      <c r="V156" s="608" t="s">
        <v>562</v>
      </c>
      <c r="W156" s="608" t="s">
        <v>563</v>
      </c>
      <c r="X156" s="608" t="s">
        <v>564</v>
      </c>
      <c r="Y156" s="610" t="s">
        <v>565</v>
      </c>
      <c r="Z156" s="609" t="s">
        <v>566</v>
      </c>
      <c r="AA156" s="610" t="s">
        <v>744</v>
      </c>
      <c r="AB156" s="608" t="s">
        <v>123</v>
      </c>
      <c r="AC156" s="608" t="s">
        <v>124</v>
      </c>
      <c r="AD156" s="608" t="s">
        <v>125</v>
      </c>
      <c r="AE156" s="609" t="s">
        <v>31</v>
      </c>
    </row>
    <row r="157" spans="1:31" x14ac:dyDescent="0.35">
      <c r="A157" s="200"/>
      <c r="B157" s="509"/>
      <c r="C157" s="509"/>
      <c r="D157" s="509"/>
      <c r="E157" s="509"/>
      <c r="F157" s="510"/>
      <c r="G157" s="509"/>
      <c r="H157" s="509"/>
      <c r="I157" s="512"/>
      <c r="J157" s="512"/>
      <c r="K157" s="512"/>
      <c r="L157" s="512"/>
      <c r="M157" s="509"/>
      <c r="N157" s="515"/>
      <c r="O157" s="516"/>
      <c r="P157" s="515"/>
      <c r="Q157" s="515"/>
      <c r="R157" s="579"/>
      <c r="S157" s="195"/>
      <c r="Y157" s="326"/>
      <c r="Z157" s="198"/>
      <c r="AA157" s="326"/>
      <c r="AE157" s="198"/>
    </row>
    <row r="158" spans="1:31" x14ac:dyDescent="0.35">
      <c r="A158" s="203" t="s">
        <v>745</v>
      </c>
      <c r="B158" s="203" t="s">
        <v>128</v>
      </c>
      <c r="C158" s="203" t="s">
        <v>747</v>
      </c>
      <c r="D158" s="203" t="s">
        <v>53</v>
      </c>
      <c r="E158" s="203" t="s">
        <v>748</v>
      </c>
      <c r="F158" s="204" t="s">
        <v>640</v>
      </c>
      <c r="G158" s="203">
        <v>1</v>
      </c>
      <c r="H158" s="203" t="s">
        <v>51</v>
      </c>
      <c r="I158" s="2306">
        <v>1</v>
      </c>
      <c r="J158" s="2307"/>
      <c r="K158" s="2307"/>
      <c r="L158" s="2308"/>
      <c r="M158" s="209">
        <v>1</v>
      </c>
      <c r="N158" s="550">
        <v>12690</v>
      </c>
      <c r="O158" s="219">
        <v>0.18</v>
      </c>
      <c r="P158" s="550">
        <f t="shared" ref="P158:P161" si="21">N158*(1-O158)</f>
        <v>10405.800000000001</v>
      </c>
      <c r="Q158" s="550">
        <f t="shared" ref="Q158:Q161" si="22">P158*M158*G158</f>
        <v>10405.800000000001</v>
      </c>
      <c r="R158" s="213">
        <f>Q158/$Q$168</f>
        <v>0.18331559921359164</v>
      </c>
      <c r="S158" s="214">
        <f>Q158*4</f>
        <v>41623.200000000004</v>
      </c>
      <c r="T158" s="215">
        <f>S158</f>
        <v>41623.200000000004</v>
      </c>
      <c r="U158" s="215"/>
      <c r="V158" s="215"/>
      <c r="W158" s="215"/>
      <c r="X158" s="215"/>
      <c r="Y158" s="328"/>
      <c r="Z158" s="217">
        <f>S158</f>
        <v>41623.200000000004</v>
      </c>
      <c r="AA158" s="326"/>
      <c r="AB158" s="215">
        <f>S158</f>
        <v>41623.200000000004</v>
      </c>
      <c r="AE158" s="198"/>
    </row>
    <row r="159" spans="1:31" x14ac:dyDescent="0.35">
      <c r="A159" s="203" t="s">
        <v>745</v>
      </c>
      <c r="B159" s="203" t="s">
        <v>131</v>
      </c>
      <c r="C159" s="203" t="s">
        <v>747</v>
      </c>
      <c r="D159" s="203" t="s">
        <v>132</v>
      </c>
      <c r="E159" s="203" t="s">
        <v>748</v>
      </c>
      <c r="F159" s="204" t="s">
        <v>572</v>
      </c>
      <c r="G159" s="203">
        <v>6</v>
      </c>
      <c r="H159" s="203" t="s">
        <v>133</v>
      </c>
      <c r="I159" s="2291">
        <v>6</v>
      </c>
      <c r="J159" s="2478"/>
      <c r="L159" s="332"/>
      <c r="M159" s="209">
        <v>1</v>
      </c>
      <c r="N159" s="212">
        <v>1872</v>
      </c>
      <c r="O159" s="219">
        <v>0.2</v>
      </c>
      <c r="P159" s="212">
        <f t="shared" si="21"/>
        <v>1497.6000000000001</v>
      </c>
      <c r="Q159" s="212">
        <f t="shared" si="22"/>
        <v>8985.6</v>
      </c>
      <c r="R159" s="213">
        <f t="shared" ref="R159:R161" si="23">Q159/$Q$168</f>
        <v>0.15829639703757989</v>
      </c>
      <c r="S159" s="214">
        <f t="shared" ref="S159:S161" si="24">Q159*4</f>
        <v>35942.400000000001</v>
      </c>
      <c r="T159" s="215">
        <f>S159</f>
        <v>35942.400000000001</v>
      </c>
      <c r="U159" s="215"/>
      <c r="Y159" s="328"/>
      <c r="Z159" s="217">
        <f>S159</f>
        <v>35942.400000000001</v>
      </c>
      <c r="AA159" s="326"/>
      <c r="AC159" s="215">
        <f>S159</f>
        <v>35942.400000000001</v>
      </c>
      <c r="AE159" s="198"/>
    </row>
    <row r="160" spans="1:31" x14ac:dyDescent="0.35">
      <c r="A160" s="203" t="s">
        <v>745</v>
      </c>
      <c r="B160" s="203" t="s">
        <v>131</v>
      </c>
      <c r="C160" s="203" t="s">
        <v>747</v>
      </c>
      <c r="D160" s="203" t="s">
        <v>129</v>
      </c>
      <c r="E160" s="203" t="s">
        <v>569</v>
      </c>
      <c r="F160" s="204" t="s">
        <v>639</v>
      </c>
      <c r="G160" s="203">
        <v>2</v>
      </c>
      <c r="H160" s="203" t="s">
        <v>51</v>
      </c>
      <c r="I160" s="2306">
        <v>2</v>
      </c>
      <c r="J160" s="2307"/>
      <c r="K160" s="2307"/>
      <c r="L160" s="2308"/>
      <c r="M160" s="209">
        <v>1</v>
      </c>
      <c r="N160" s="212">
        <v>6920</v>
      </c>
      <c r="O160" s="219">
        <v>0.2</v>
      </c>
      <c r="P160" s="212">
        <f t="shared" si="21"/>
        <v>5536</v>
      </c>
      <c r="Q160" s="212">
        <f t="shared" si="22"/>
        <v>11072</v>
      </c>
      <c r="R160" s="224">
        <f t="shared" si="23"/>
        <v>0.19505182825855641</v>
      </c>
      <c r="S160" s="214">
        <f t="shared" si="24"/>
        <v>44288</v>
      </c>
      <c r="T160" s="215">
        <f>S160</f>
        <v>44288</v>
      </c>
      <c r="Y160" s="328">
        <f>S160</f>
        <v>44288</v>
      </c>
      <c r="Z160" s="217"/>
      <c r="AA160" s="326"/>
      <c r="AC160" s="215">
        <f>S160</f>
        <v>44288</v>
      </c>
      <c r="AE160" s="198"/>
    </row>
    <row r="161" spans="1:31" x14ac:dyDescent="0.35">
      <c r="A161" s="203" t="s">
        <v>745</v>
      </c>
      <c r="B161" s="203" t="s">
        <v>135</v>
      </c>
      <c r="C161" s="203" t="s">
        <v>746</v>
      </c>
      <c r="D161" s="203" t="s">
        <v>127</v>
      </c>
      <c r="E161" s="203" t="s">
        <v>748</v>
      </c>
      <c r="F161" s="204" t="s">
        <v>706</v>
      </c>
      <c r="G161" s="203">
        <v>1</v>
      </c>
      <c r="H161" s="203" t="s">
        <v>49</v>
      </c>
      <c r="I161" s="331">
        <v>15</v>
      </c>
      <c r="J161" s="331">
        <v>15</v>
      </c>
      <c r="L161" s="332"/>
      <c r="M161" s="209">
        <v>2</v>
      </c>
      <c r="N161" s="212">
        <f>5590*3</f>
        <v>16770</v>
      </c>
      <c r="O161" s="219">
        <v>0.35</v>
      </c>
      <c r="P161" s="212">
        <f t="shared" si="21"/>
        <v>10900.5</v>
      </c>
      <c r="Q161" s="212">
        <f t="shared" si="22"/>
        <v>21801</v>
      </c>
      <c r="R161" s="213">
        <f t="shared" si="23"/>
        <v>0.3840611369097533</v>
      </c>
      <c r="S161" s="214">
        <f t="shared" si="24"/>
        <v>87204</v>
      </c>
      <c r="T161" s="215"/>
      <c r="U161" s="215">
        <f>S161</f>
        <v>87204</v>
      </c>
      <c r="Y161" s="328"/>
      <c r="Z161" s="217">
        <f>S161</f>
        <v>87204</v>
      </c>
      <c r="AA161" s="326"/>
      <c r="AE161" s="217">
        <f>S161</f>
        <v>87204</v>
      </c>
    </row>
    <row r="162" spans="1:31" x14ac:dyDescent="0.35">
      <c r="A162" s="203"/>
      <c r="B162" s="203"/>
      <c r="C162" s="203"/>
      <c r="D162" s="203"/>
      <c r="E162" s="203"/>
      <c r="F162" s="204"/>
      <c r="G162" s="203"/>
      <c r="H162" s="203"/>
      <c r="I162" s="234"/>
      <c r="L162" s="332"/>
      <c r="M162" s="209"/>
      <c r="N162" s="212"/>
      <c r="O162" s="219"/>
      <c r="P162" s="212"/>
      <c r="Q162" s="212"/>
      <c r="R162" s="213"/>
      <c r="S162" s="214"/>
      <c r="T162" s="215"/>
      <c r="Y162" s="328"/>
      <c r="Z162" s="198"/>
      <c r="AA162" s="326"/>
      <c r="AE162" s="198"/>
    </row>
    <row r="163" spans="1:31" x14ac:dyDescent="0.35">
      <c r="A163" s="203"/>
      <c r="B163" s="203"/>
      <c r="C163" s="203"/>
      <c r="D163" s="203"/>
      <c r="E163" s="203"/>
      <c r="F163" s="204"/>
      <c r="G163" s="203"/>
      <c r="H163" s="203"/>
      <c r="I163" s="234"/>
      <c r="L163" s="332"/>
      <c r="M163" s="209"/>
      <c r="N163" s="212"/>
      <c r="O163" s="219"/>
      <c r="P163" s="212"/>
      <c r="Q163" s="212"/>
      <c r="R163" s="213"/>
      <c r="S163" s="214"/>
      <c r="T163" s="215"/>
      <c r="Y163" s="328"/>
      <c r="Z163" s="198"/>
      <c r="AA163" s="326"/>
      <c r="AE163" s="198"/>
    </row>
    <row r="164" spans="1:31" x14ac:dyDescent="0.35">
      <c r="A164" s="218"/>
      <c r="B164" s="203"/>
      <c r="C164" s="203"/>
      <c r="D164" s="203"/>
      <c r="E164" s="203"/>
      <c r="F164" s="204"/>
      <c r="G164" s="203"/>
      <c r="H164" s="203"/>
      <c r="I164" s="289"/>
      <c r="J164" s="291"/>
      <c r="K164" s="291"/>
      <c r="L164" s="333"/>
      <c r="M164" s="209"/>
      <c r="N164" s="212"/>
      <c r="O164" s="219"/>
      <c r="P164" s="212"/>
      <c r="Q164" s="212"/>
      <c r="R164" s="439"/>
      <c r="S164" s="214"/>
      <c r="Y164" s="326"/>
      <c r="Z164" s="198"/>
      <c r="AA164" s="326"/>
      <c r="AE164" s="198"/>
    </row>
    <row r="165" spans="1:31" x14ac:dyDescent="0.35">
      <c r="A165" s="154" t="s">
        <v>745</v>
      </c>
      <c r="B165" s="154" t="s">
        <v>579</v>
      </c>
      <c r="C165" s="335"/>
      <c r="D165" s="298"/>
      <c r="E165" s="298"/>
      <c r="F165" s="299"/>
      <c r="G165" s="298"/>
      <c r="H165" s="298"/>
      <c r="I165" s="300"/>
      <c r="J165" s="300"/>
      <c r="K165" s="300"/>
      <c r="L165" s="300"/>
      <c r="M165" s="298"/>
      <c r="N165" s="301"/>
      <c r="O165" s="302"/>
      <c r="P165" s="336"/>
      <c r="Q165" s="303"/>
      <c r="R165" s="337"/>
      <c r="S165" s="214"/>
      <c r="W165" s="215">
        <f>S165</f>
        <v>0</v>
      </c>
      <c r="Y165" s="326"/>
      <c r="Z165" s="198"/>
      <c r="AA165" s="326"/>
      <c r="AE165" s="198"/>
    </row>
    <row r="166" spans="1:31" x14ac:dyDescent="0.35">
      <c r="A166" s="154" t="s">
        <v>745</v>
      </c>
      <c r="B166" s="154" t="s">
        <v>580</v>
      </c>
      <c r="C166" s="335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2"/>
      <c r="P166" s="336"/>
      <c r="Q166" s="303">
        <v>4500</v>
      </c>
      <c r="R166" s="337">
        <f>Q166/Q168</f>
        <v>7.9275038580518778E-2</v>
      </c>
      <c r="S166" s="214">
        <f>Q166*4</f>
        <v>18000</v>
      </c>
      <c r="X166" s="215">
        <f>S166</f>
        <v>18000</v>
      </c>
      <c r="Y166" s="326"/>
      <c r="Z166" s="198"/>
      <c r="AA166" s="326"/>
      <c r="AE166" s="198"/>
    </row>
    <row r="167" spans="1:31" ht="15" thickBot="1" x14ac:dyDescent="0.4">
      <c r="I167" s="161">
        <f>I168/M168</f>
        <v>0.61538461538461542</v>
      </c>
      <c r="J167" s="161">
        <f>J168/M168</f>
        <v>0.38461538461538464</v>
      </c>
      <c r="S167" s="371"/>
      <c r="Y167" s="414"/>
      <c r="Z167" s="256"/>
      <c r="AA167" s="414"/>
      <c r="AB167" s="254"/>
      <c r="AC167" s="254"/>
      <c r="AD167" s="254"/>
      <c r="AE167" s="256"/>
    </row>
    <row r="168" spans="1:31" x14ac:dyDescent="0.35">
      <c r="A168" s="442" t="s">
        <v>582</v>
      </c>
      <c r="B168" s="419"/>
      <c r="C168" s="419"/>
      <c r="D168" s="419"/>
      <c r="E168" s="419"/>
      <c r="F168" s="443"/>
      <c r="G168" s="419"/>
      <c r="H168" s="419"/>
      <c r="I168" s="752">
        <f>I161+I160+I159+I158</f>
        <v>24</v>
      </c>
      <c r="J168" s="752">
        <f>J161</f>
        <v>15</v>
      </c>
      <c r="K168" s="752"/>
      <c r="L168" s="752"/>
      <c r="M168" s="419">
        <f>SUM(I168:L168)</f>
        <v>39</v>
      </c>
      <c r="N168" s="444"/>
      <c r="O168" s="445"/>
      <c r="P168" s="444"/>
      <c r="Q168" s="446">
        <f>SUM(Q157:Q167)</f>
        <v>56764.4</v>
      </c>
      <c r="R168" s="447">
        <f>SUM(R157:R166)</f>
        <v>1</v>
      </c>
      <c r="S168" s="448">
        <f>SUM(S156:S167)</f>
        <v>227057.6</v>
      </c>
      <c r="T168" s="449">
        <f>SUM(T156:T167)</f>
        <v>121853.6</v>
      </c>
      <c r="U168" s="450">
        <f>SUM(U156:U167)</f>
        <v>87204</v>
      </c>
      <c r="V168" s="450">
        <f>SUM(V156:V163)</f>
        <v>0</v>
      </c>
      <c r="W168" s="450">
        <f>SUM(W156:W163)</f>
        <v>0</v>
      </c>
      <c r="X168" s="451">
        <f>SUM(X155:X167)</f>
        <v>18000</v>
      </c>
      <c r="Y168" s="452">
        <f>SUM(Y156:Y163)</f>
        <v>44288</v>
      </c>
      <c r="Z168" s="451">
        <f>SUM(Z156:Z166)</f>
        <v>164769.60000000001</v>
      </c>
      <c r="AA168" s="753">
        <f>SUM(AA155:AA167)</f>
        <v>0</v>
      </c>
      <c r="AB168" s="592">
        <f>SUM(AB155:AB167)</f>
        <v>41623.200000000004</v>
      </c>
      <c r="AC168" s="592">
        <f>SUM(AC155:AC167)</f>
        <v>80230.399999999994</v>
      </c>
      <c r="AD168" s="592">
        <f>SUM(AD155:AD167)</f>
        <v>0</v>
      </c>
      <c r="AE168" s="670">
        <f>SUM(AE155:AE167)</f>
        <v>87204</v>
      </c>
    </row>
    <row r="169" spans="1:31" ht="15" thickBot="1" x14ac:dyDescent="0.4">
      <c r="A169" s="456" t="s">
        <v>583</v>
      </c>
      <c r="B169" s="457"/>
      <c r="C169" s="457"/>
      <c r="D169" s="457"/>
      <c r="E169" s="457"/>
      <c r="F169" s="458"/>
      <c r="G169" s="457"/>
      <c r="H169" s="457"/>
      <c r="I169" s="754">
        <f>I161+I160+I159+I158</f>
        <v>24</v>
      </c>
      <c r="J169" s="754">
        <f>J161+I160+I159+I158</f>
        <v>24</v>
      </c>
      <c r="K169" s="754">
        <f>I160+I158</f>
        <v>3</v>
      </c>
      <c r="L169" s="754">
        <f>I160+I158</f>
        <v>3</v>
      </c>
      <c r="M169" s="457">
        <f>SUM(I169:L169)</f>
        <v>54</v>
      </c>
      <c r="N169" s="459"/>
      <c r="O169" s="460"/>
      <c r="P169" s="459"/>
      <c r="Q169" s="459"/>
      <c r="R169" s="461"/>
      <c r="S169" s="462"/>
      <c r="T169" s="463">
        <f>T168/S168</f>
        <v>0.53666382450972794</v>
      </c>
      <c r="U169" s="464">
        <f>U168/S168</f>
        <v>0.3840611369097533</v>
      </c>
      <c r="V169" s="464">
        <f>V168/S168</f>
        <v>0</v>
      </c>
      <c r="W169" s="464">
        <f>W168/S168</f>
        <v>0</v>
      </c>
      <c r="X169" s="465">
        <f>X168/S168</f>
        <v>7.9275038580518778E-2</v>
      </c>
      <c r="Y169" s="466">
        <f>Y168/S168</f>
        <v>0.19505182825855641</v>
      </c>
      <c r="Z169" s="465">
        <f>Z168/S168</f>
        <v>0.72567313316092485</v>
      </c>
      <c r="AA169" s="646"/>
      <c r="AB169" s="596"/>
      <c r="AC169" s="597"/>
      <c r="AD169" s="597"/>
      <c r="AE169" s="470"/>
    </row>
    <row r="170" spans="1:31" ht="15" thickBot="1" x14ac:dyDescent="0.4">
      <c r="A170" s="289" t="s">
        <v>584</v>
      </c>
      <c r="B170" s="239"/>
      <c r="C170" s="239"/>
      <c r="D170" s="239"/>
      <c r="E170" s="239"/>
      <c r="F170" s="290"/>
      <c r="G170" s="239"/>
      <c r="H170" s="239"/>
      <c r="I170" s="2237">
        <f>I169/M169</f>
        <v>0.44444444444444442</v>
      </c>
      <c r="J170" s="2237">
        <f>J169/M169</f>
        <v>0.44444444444444442</v>
      </c>
      <c r="K170" s="2237">
        <f>K169/M169</f>
        <v>5.5555555555555552E-2</v>
      </c>
      <c r="L170" s="2237">
        <f>L169/M169</f>
        <v>5.5555555555555552E-2</v>
      </c>
      <c r="M170" s="239"/>
      <c r="N170" s="292"/>
      <c r="O170" s="242"/>
      <c r="P170" s="292"/>
      <c r="Q170" s="240">
        <f>T168/4</f>
        <v>30463.4</v>
      </c>
      <c r="R170" s="293">
        <f>Q170/Q174</f>
        <v>0.53666382450972794</v>
      </c>
      <c r="X170" s="294"/>
      <c r="Y170" s="403">
        <f>I160</f>
        <v>2</v>
      </c>
      <c r="Z170" s="404">
        <f>I158+I159+J161</f>
        <v>22</v>
      </c>
      <c r="AA170" s="4"/>
    </row>
    <row r="171" spans="1:31" ht="15" thickBot="1" x14ac:dyDescent="0.4">
      <c r="A171" s="297" t="s">
        <v>38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>
        <f>U168/4</f>
        <v>21801</v>
      </c>
      <c r="R171" s="308">
        <f>Q171/Q174</f>
        <v>0.3840611369097533</v>
      </c>
      <c r="S171" s="598">
        <f>Q168/M168</f>
        <v>1455.4974358974359</v>
      </c>
      <c r="T171" s="472" t="s">
        <v>586</v>
      </c>
      <c r="Y171" s="241">
        <f>Y170/M168</f>
        <v>5.128205128205128E-2</v>
      </c>
      <c r="Z171" s="293">
        <f>Z170/M168</f>
        <v>0.5641025641025641</v>
      </c>
    </row>
    <row r="172" spans="1:31" ht="15" thickBot="1" x14ac:dyDescent="0.4">
      <c r="A172" s="297" t="s">
        <v>579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03">
        <f>Q165</f>
        <v>0</v>
      </c>
      <c r="R172" s="308">
        <f>Q172/Q168</f>
        <v>0</v>
      </c>
      <c r="W172" s="145"/>
      <c r="Y172" s="2512" t="s">
        <v>588</v>
      </c>
      <c r="Z172" s="2513"/>
    </row>
    <row r="173" spans="1:31" x14ac:dyDescent="0.35">
      <c r="A173" s="297" t="s">
        <v>580</v>
      </c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2"/>
      <c r="P173" s="301"/>
      <c r="Q173" s="303">
        <f>Q166</f>
        <v>4500</v>
      </c>
      <c r="R173" s="308">
        <f>Q173/Q174</f>
        <v>7.9275038580518778E-2</v>
      </c>
    </row>
    <row r="174" spans="1:31" x14ac:dyDescent="0.35">
      <c r="A174" s="289"/>
      <c r="B174" s="239"/>
      <c r="C174" s="239"/>
      <c r="D174" s="239"/>
      <c r="E174" s="239"/>
      <c r="F174" s="290"/>
      <c r="G174" s="239"/>
      <c r="H174" s="239"/>
      <c r="I174" s="291"/>
      <c r="J174" s="291"/>
      <c r="K174" s="291"/>
      <c r="L174" s="291"/>
      <c r="M174" s="239"/>
      <c r="N174" s="292"/>
      <c r="O174" s="242"/>
      <c r="P174" s="292"/>
      <c r="Q174" s="240">
        <f>SUM(Q170:Q173)</f>
        <v>56764.4</v>
      </c>
      <c r="R174" s="293">
        <f>SUM(R170:R173)</f>
        <v>1</v>
      </c>
      <c r="S174" s="647"/>
    </row>
    <row r="175" spans="1:31" x14ac:dyDescent="0.35">
      <c r="N175" s="5"/>
      <c r="O175" s="6"/>
      <c r="P175" s="5"/>
      <c r="Q175" s="5"/>
      <c r="R175" s="755"/>
      <c r="S175" s="748"/>
    </row>
    <row r="176" spans="1:31" x14ac:dyDescent="0.35">
      <c r="N176" s="5"/>
      <c r="O176" s="6"/>
      <c r="P176" s="5"/>
      <c r="Q176" s="5"/>
      <c r="R176" s="755"/>
      <c r="S176" s="748"/>
    </row>
    <row r="177" spans="1:31" x14ac:dyDescent="0.35">
      <c r="N177" s="5"/>
      <c r="O177" s="6"/>
      <c r="P177" s="5"/>
      <c r="Q177" s="292"/>
      <c r="R177" s="756"/>
      <c r="S177" s="748"/>
      <c r="Z177" s="494">
        <f>SUM(AA178:AE178)</f>
        <v>979826.8</v>
      </c>
      <c r="AA177" s="703" t="s">
        <v>744</v>
      </c>
      <c r="AB177" s="704" t="s">
        <v>123</v>
      </c>
      <c r="AC177" s="704" t="s">
        <v>124</v>
      </c>
      <c r="AD177" s="704" t="s">
        <v>125</v>
      </c>
      <c r="AE177" s="705" t="s">
        <v>31</v>
      </c>
    </row>
    <row r="178" spans="1:31" s="183" customFormat="1" ht="18.5" x14ac:dyDescent="0.45">
      <c r="A178" s="476" t="s">
        <v>620</v>
      </c>
      <c r="B178" s="477"/>
      <c r="C178" s="477"/>
      <c r="D178" s="478"/>
      <c r="E178" s="478"/>
      <c r="F178" s="479"/>
      <c r="G178" s="478"/>
      <c r="H178" s="478"/>
      <c r="I178" s="480"/>
      <c r="J178" s="480"/>
      <c r="K178" s="480"/>
      <c r="L178" s="480"/>
      <c r="M178" s="477"/>
      <c r="N178" s="481"/>
      <c r="O178" s="482"/>
      <c r="P178" s="481"/>
      <c r="Q178" s="481"/>
      <c r="R178" s="482"/>
      <c r="S178" s="483">
        <f>S168+S138+S111+S75+S47</f>
        <v>1106826.8</v>
      </c>
      <c r="T178"/>
      <c r="Z178" s="601" t="s">
        <v>652</v>
      </c>
      <c r="AA178" s="757">
        <f>AA168+AA138+AA111+AA75+AA47</f>
        <v>128700.00000000003</v>
      </c>
      <c r="AB178" s="758">
        <f t="shared" ref="AB178:AE178" si="25">AB168+AB138+AB111+AB75+AB47</f>
        <v>232554</v>
      </c>
      <c r="AC178" s="758">
        <f t="shared" si="25"/>
        <v>305676.80000000005</v>
      </c>
      <c r="AD178" s="758">
        <f t="shared" si="25"/>
        <v>80352</v>
      </c>
      <c r="AE178" s="759">
        <f t="shared" si="25"/>
        <v>232544</v>
      </c>
    </row>
    <row r="179" spans="1:31" x14ac:dyDescent="0.35">
      <c r="R179" s="3" t="s">
        <v>622</v>
      </c>
      <c r="S179" s="144">
        <f>D19-S178</f>
        <v>-21683.675000000047</v>
      </c>
      <c r="U179" s="157"/>
      <c r="Z179" s="601"/>
      <c r="AA179" s="601"/>
      <c r="AB179" s="601"/>
      <c r="AC179" s="601"/>
      <c r="AD179" s="601"/>
      <c r="AE179" s="601"/>
    </row>
    <row r="180" spans="1:31" x14ac:dyDescent="0.35">
      <c r="Q180" s="162"/>
      <c r="Z180" s="601"/>
      <c r="AA180" s="601"/>
      <c r="AB180" s="601"/>
      <c r="AC180" s="601"/>
      <c r="AD180" s="601"/>
      <c r="AE180" s="601"/>
    </row>
    <row r="181" spans="1:31" x14ac:dyDescent="0.35">
      <c r="A181" s="4"/>
    </row>
  </sheetData>
  <mergeCells count="124">
    <mergeCell ref="A156:R156"/>
    <mergeCell ref="I158:L158"/>
    <mergeCell ref="I159:J159"/>
    <mergeCell ref="I160:L160"/>
    <mergeCell ref="Y172:Z172"/>
    <mergeCell ref="H154:H155"/>
    <mergeCell ref="I154:L154"/>
    <mergeCell ref="R154:R155"/>
    <mergeCell ref="T154:X155"/>
    <mergeCell ref="Y154:Z155"/>
    <mergeCell ref="AA154:AE155"/>
    <mergeCell ref="Y142:Z142"/>
    <mergeCell ref="A153:R153"/>
    <mergeCell ref="S153:AE153"/>
    <mergeCell ref="A154:A155"/>
    <mergeCell ref="B154:B155"/>
    <mergeCell ref="C154:C155"/>
    <mergeCell ref="D154:D155"/>
    <mergeCell ref="E154:E155"/>
    <mergeCell ref="F154:F155"/>
    <mergeCell ref="G154:G155"/>
    <mergeCell ref="A124:R124"/>
    <mergeCell ref="I127:L127"/>
    <mergeCell ref="I128:J128"/>
    <mergeCell ref="I129:L129"/>
    <mergeCell ref="I130:L130"/>
    <mergeCell ref="G122:G123"/>
    <mergeCell ref="H122:H123"/>
    <mergeCell ref="I122:L122"/>
    <mergeCell ref="R122:R123"/>
    <mergeCell ref="I103:L103"/>
    <mergeCell ref="Y115:Z115"/>
    <mergeCell ref="A121:R121"/>
    <mergeCell ref="S121:AE121"/>
    <mergeCell ref="A122:A123"/>
    <mergeCell ref="B122:B123"/>
    <mergeCell ref="C122:C123"/>
    <mergeCell ref="D122:D123"/>
    <mergeCell ref="E122:E123"/>
    <mergeCell ref="F122:F123"/>
    <mergeCell ref="AA122:AE123"/>
    <mergeCell ref="T122:X123"/>
    <mergeCell ref="Y122:Z123"/>
    <mergeCell ref="AA94:AE95"/>
    <mergeCell ref="A96:R96"/>
    <mergeCell ref="I99:L99"/>
    <mergeCell ref="I100:L100"/>
    <mergeCell ref="I101:J101"/>
    <mergeCell ref="I102:L102"/>
    <mergeCell ref="G94:G95"/>
    <mergeCell ref="H94:H95"/>
    <mergeCell ref="I94:L94"/>
    <mergeCell ref="R94:R95"/>
    <mergeCell ref="T94:X95"/>
    <mergeCell ref="Y94:Z95"/>
    <mergeCell ref="A94:A95"/>
    <mergeCell ref="B94:B95"/>
    <mergeCell ref="C94:C95"/>
    <mergeCell ref="D94:D95"/>
    <mergeCell ref="E94:E95"/>
    <mergeCell ref="F94:F95"/>
    <mergeCell ref="G89:I89"/>
    <mergeCell ref="J89:L89"/>
    <mergeCell ref="G90:I90"/>
    <mergeCell ref="J90:L90"/>
    <mergeCell ref="A93:R93"/>
    <mergeCell ref="S93:AE93"/>
    <mergeCell ref="I66:L66"/>
    <mergeCell ref="I67:L67"/>
    <mergeCell ref="Y79:Z79"/>
    <mergeCell ref="G87:I87"/>
    <mergeCell ref="J87:L87"/>
    <mergeCell ref="G88:I88"/>
    <mergeCell ref="J88:L88"/>
    <mergeCell ref="A60:R60"/>
    <mergeCell ref="I63:L63"/>
    <mergeCell ref="I64:L64"/>
    <mergeCell ref="I65:J65"/>
    <mergeCell ref="F58:F59"/>
    <mergeCell ref="G58:G59"/>
    <mergeCell ref="H58:H59"/>
    <mergeCell ref="I58:L58"/>
    <mergeCell ref="R58:R59"/>
    <mergeCell ref="I40:L40"/>
    <mergeCell ref="I41:L41"/>
    <mergeCell ref="Y51:Z51"/>
    <mergeCell ref="A57:R57"/>
    <mergeCell ref="S57:AE57"/>
    <mergeCell ref="A58:A59"/>
    <mergeCell ref="B58:B59"/>
    <mergeCell ref="C58:C59"/>
    <mergeCell ref="D58:D59"/>
    <mergeCell ref="E58:E59"/>
    <mergeCell ref="Y58:Z59"/>
    <mergeCell ref="AA58:AE59"/>
    <mergeCell ref="T58:X59"/>
    <mergeCell ref="I36:L36"/>
    <mergeCell ref="I37:L37"/>
    <mergeCell ref="I38:L38"/>
    <mergeCell ref="I39:J39"/>
    <mergeCell ref="G30:G31"/>
    <mergeCell ref="H30:H31"/>
    <mergeCell ref="I30:L30"/>
    <mergeCell ref="R30:R31"/>
    <mergeCell ref="T30:X31"/>
    <mergeCell ref="S29:AE29"/>
    <mergeCell ref="A30:A31"/>
    <mergeCell ref="B30:B31"/>
    <mergeCell ref="C30:C31"/>
    <mergeCell ref="D30:D31"/>
    <mergeCell ref="E30:E31"/>
    <mergeCell ref="F30:F31"/>
    <mergeCell ref="AA30:AE31"/>
    <mergeCell ref="A32:R32"/>
    <mergeCell ref="Y30:Z31"/>
    <mergeCell ref="G23:I23"/>
    <mergeCell ref="J23:L23"/>
    <mergeCell ref="G24:I24"/>
    <mergeCell ref="J24:L24"/>
    <mergeCell ref="G25:I25"/>
    <mergeCell ref="J25:L25"/>
    <mergeCell ref="G26:I26"/>
    <mergeCell ref="J26:L26"/>
    <mergeCell ref="A29:R29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90AC-573B-4406-8BB5-544B9817CF87}">
  <sheetPr>
    <tabColor rgb="FFFFC000"/>
  </sheetPr>
  <dimension ref="A1:AH64"/>
  <sheetViews>
    <sheetView workbookViewId="0">
      <selection activeCell="G1" sqref="G1:H1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27.26953125" style="1" customWidth="1"/>
    <col min="6" max="10" width="28.9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437</v>
      </c>
      <c r="C2" t="s">
        <v>438</v>
      </c>
      <c r="D2" t="s">
        <v>439</v>
      </c>
      <c r="E2" s="1" t="s">
        <v>126</v>
      </c>
      <c r="F2" s="1" t="s">
        <v>127</v>
      </c>
      <c r="G2" s="1" t="s">
        <v>359</v>
      </c>
      <c r="H2" s="1"/>
      <c r="I2" s="2241">
        <v>2</v>
      </c>
      <c r="J2" s="2241"/>
      <c r="K2" s="1"/>
      <c r="L2" s="1" t="s">
        <v>356</v>
      </c>
      <c r="M2" s="1">
        <v>20</v>
      </c>
      <c r="N2" s="1">
        <v>20</v>
      </c>
      <c r="O2" s="1">
        <v>1</v>
      </c>
      <c r="P2" s="1" t="s">
        <v>49</v>
      </c>
      <c r="Q2" s="1"/>
      <c r="R2" s="1">
        <v>20</v>
      </c>
      <c r="S2" s="1">
        <v>20</v>
      </c>
      <c r="T2" s="1"/>
      <c r="U2" s="1">
        <v>2</v>
      </c>
      <c r="V2" s="7">
        <v>39000</v>
      </c>
      <c r="W2" s="70">
        <v>0.7</v>
      </c>
      <c r="X2" s="71">
        <f>V2*(1-W2)</f>
        <v>11700.000000000002</v>
      </c>
      <c r="Y2" s="71">
        <f>X2*U2*O2</f>
        <v>23400.000000000004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437</v>
      </c>
      <c r="C3" t="s">
        <v>438</v>
      </c>
      <c r="D3" t="s">
        <v>439</v>
      </c>
      <c r="E3" s="1" t="s">
        <v>128</v>
      </c>
      <c r="F3" s="1" t="s">
        <v>53</v>
      </c>
      <c r="H3" s="1" t="s">
        <v>359</v>
      </c>
      <c r="I3" s="2241">
        <v>5</v>
      </c>
      <c r="J3" s="2241"/>
      <c r="K3" s="1" t="s">
        <v>356</v>
      </c>
      <c r="M3" s="1">
        <v>2</v>
      </c>
      <c r="N3" s="1">
        <v>6</v>
      </c>
      <c r="O3" s="1">
        <v>2</v>
      </c>
      <c r="P3" s="1" t="s">
        <v>51</v>
      </c>
      <c r="Q3" s="1">
        <v>2</v>
      </c>
      <c r="U3" s="1">
        <v>1</v>
      </c>
      <c r="V3" s="7">
        <v>12690</v>
      </c>
      <c r="W3" s="70">
        <v>0.18</v>
      </c>
      <c r="X3" s="72">
        <f>V3*(1-W3)</f>
        <v>10405.800000000001</v>
      </c>
      <c r="Y3" s="72">
        <f>X3*U3*O3</f>
        <v>20811.600000000002</v>
      </c>
      <c r="Z3" s="6"/>
      <c r="AA3" s="68"/>
      <c r="AB3" s="1"/>
    </row>
    <row r="4" spans="1:34" x14ac:dyDescent="0.35">
      <c r="A4" t="s">
        <v>378</v>
      </c>
      <c r="B4" t="s">
        <v>437</v>
      </c>
      <c r="C4" t="s">
        <v>438</v>
      </c>
      <c r="D4" t="s">
        <v>439</v>
      </c>
      <c r="E4" s="1" t="s">
        <v>128</v>
      </c>
      <c r="F4" s="1" t="s">
        <v>129</v>
      </c>
      <c r="H4" s="1" t="s">
        <v>359</v>
      </c>
      <c r="I4" s="2241">
        <v>1</v>
      </c>
      <c r="J4" s="2241"/>
      <c r="K4" s="1" t="s">
        <v>356</v>
      </c>
      <c r="M4" s="1">
        <v>4</v>
      </c>
      <c r="N4" s="1">
        <v>8</v>
      </c>
      <c r="O4" s="1">
        <v>1</v>
      </c>
      <c r="P4" s="1" t="s">
        <v>51</v>
      </c>
      <c r="Q4" s="1">
        <v>1</v>
      </c>
      <c r="U4" s="1">
        <v>1</v>
      </c>
      <c r="V4" s="7">
        <v>12700</v>
      </c>
      <c r="W4" s="70">
        <v>0.32</v>
      </c>
      <c r="X4" s="72">
        <f t="shared" ref="X4" si="0">V4*(1-W4)</f>
        <v>8636</v>
      </c>
      <c r="Y4" s="72">
        <f>X4*U4*O4</f>
        <v>8636</v>
      </c>
      <c r="Z4" s="6"/>
      <c r="AA4" s="68"/>
      <c r="AB4" s="1"/>
    </row>
    <row r="5" spans="1:34" x14ac:dyDescent="0.35">
      <c r="A5" t="s">
        <v>378</v>
      </c>
      <c r="B5" t="s">
        <v>437</v>
      </c>
      <c r="C5" t="s">
        <v>438</v>
      </c>
      <c r="D5" t="s">
        <v>439</v>
      </c>
      <c r="E5" s="1" t="s">
        <v>128</v>
      </c>
      <c r="F5" s="1" t="s">
        <v>130</v>
      </c>
      <c r="H5" s="1" t="s">
        <v>359</v>
      </c>
      <c r="I5" s="2241">
        <v>3</v>
      </c>
      <c r="J5" s="2241"/>
      <c r="L5" s="1" t="s">
        <v>356</v>
      </c>
      <c r="M5" s="1">
        <v>1</v>
      </c>
      <c r="N5" s="2" t="s">
        <v>384</v>
      </c>
      <c r="O5" s="1">
        <v>1</v>
      </c>
      <c r="P5" s="1" t="s">
        <v>51</v>
      </c>
      <c r="Q5" s="1">
        <v>1</v>
      </c>
      <c r="U5" s="1">
        <v>1</v>
      </c>
      <c r="V5" s="7">
        <v>21640</v>
      </c>
      <c r="W5" s="70">
        <v>0.19</v>
      </c>
      <c r="X5" s="72">
        <f>V5*(1-W5)</f>
        <v>17528.400000000001</v>
      </c>
      <c r="Y5" s="72">
        <f>X5*U5*O5</f>
        <v>17528.400000000001</v>
      </c>
      <c r="Z5" s="18"/>
      <c r="AA5" s="68"/>
      <c r="AB5" s="1"/>
    </row>
    <row r="6" spans="1:34" x14ac:dyDescent="0.35">
      <c r="A6" t="s">
        <v>378</v>
      </c>
      <c r="B6" t="s">
        <v>437</v>
      </c>
      <c r="C6" t="s">
        <v>438</v>
      </c>
      <c r="D6" t="s">
        <v>439</v>
      </c>
      <c r="E6" s="1" t="s">
        <v>131</v>
      </c>
      <c r="F6" s="1" t="s">
        <v>132</v>
      </c>
      <c r="H6" s="1" t="s">
        <v>359</v>
      </c>
      <c r="I6" s="2241">
        <v>4</v>
      </c>
      <c r="J6" s="2241"/>
      <c r="K6" s="1" t="s">
        <v>356</v>
      </c>
      <c r="M6" s="1">
        <v>10</v>
      </c>
      <c r="N6" s="2" t="s">
        <v>78</v>
      </c>
      <c r="O6" s="1">
        <v>13</v>
      </c>
      <c r="P6" s="1" t="s">
        <v>133</v>
      </c>
      <c r="Q6" s="1">
        <v>13</v>
      </c>
      <c r="U6" s="1">
        <v>1</v>
      </c>
      <c r="V6" s="5">
        <v>1872</v>
      </c>
      <c r="W6" s="70">
        <v>0.2</v>
      </c>
      <c r="X6" s="72">
        <f>V6*(1-W6)</f>
        <v>1497.6000000000001</v>
      </c>
      <c r="Y6" s="72">
        <f>X6*U6*O6</f>
        <v>19468.800000000003</v>
      </c>
      <c r="Z6" s="6"/>
      <c r="AA6" s="68"/>
      <c r="AB6" s="1"/>
    </row>
    <row r="7" spans="1:34" x14ac:dyDescent="0.35">
      <c r="A7" t="s">
        <v>378</v>
      </c>
      <c r="B7" t="s">
        <v>437</v>
      </c>
      <c r="C7" t="s">
        <v>438</v>
      </c>
      <c r="D7" t="s">
        <v>439</v>
      </c>
      <c r="E7" s="1" t="s">
        <v>131</v>
      </c>
      <c r="F7" s="1" t="s">
        <v>129</v>
      </c>
      <c r="H7" s="1" t="s">
        <v>359</v>
      </c>
      <c r="I7" s="2241">
        <v>1</v>
      </c>
      <c r="J7" s="2241"/>
      <c r="L7" s="1" t="s">
        <v>356</v>
      </c>
      <c r="M7" s="1">
        <v>4</v>
      </c>
      <c r="N7" s="2" t="s">
        <v>381</v>
      </c>
      <c r="O7" s="1">
        <v>3</v>
      </c>
      <c r="P7" s="1" t="s">
        <v>51</v>
      </c>
      <c r="Q7" s="1">
        <v>3</v>
      </c>
      <c r="U7" s="1">
        <v>1</v>
      </c>
      <c r="V7" s="5">
        <v>6920</v>
      </c>
      <c r="W7" s="70">
        <v>0.2</v>
      </c>
      <c r="X7" s="72">
        <f t="shared" ref="X7:X9" si="1">V7*(1-W7)</f>
        <v>5536</v>
      </c>
      <c r="Y7" s="72">
        <f t="shared" ref="Y7:Y9" si="2">X7*U7*O7</f>
        <v>16608</v>
      </c>
      <c r="Z7" s="6"/>
      <c r="AA7" s="68"/>
      <c r="AB7" s="1"/>
    </row>
    <row r="8" spans="1:34" x14ac:dyDescent="0.35">
      <c r="A8" t="s">
        <v>378</v>
      </c>
      <c r="B8" t="s">
        <v>437</v>
      </c>
      <c r="C8" t="s">
        <v>438</v>
      </c>
      <c r="D8" t="s">
        <v>439</v>
      </c>
      <c r="E8" s="1" t="s">
        <v>134</v>
      </c>
      <c r="F8" s="1" t="s">
        <v>129</v>
      </c>
      <c r="H8" s="1" t="s">
        <v>359</v>
      </c>
      <c r="I8" s="2241">
        <v>1</v>
      </c>
      <c r="J8" s="2241"/>
      <c r="L8" s="1" t="s">
        <v>356</v>
      </c>
      <c r="M8" s="1">
        <v>4</v>
      </c>
      <c r="N8" s="2" t="s">
        <v>381</v>
      </c>
      <c r="O8" s="1">
        <v>2</v>
      </c>
      <c r="P8" s="1" t="s">
        <v>51</v>
      </c>
      <c r="Q8" s="1">
        <v>2</v>
      </c>
      <c r="U8" s="1">
        <v>1</v>
      </c>
      <c r="V8" s="5">
        <v>7440</v>
      </c>
      <c r="W8" s="70">
        <v>0.1</v>
      </c>
      <c r="X8" s="72">
        <f t="shared" si="1"/>
        <v>6696</v>
      </c>
      <c r="Y8" s="72">
        <f t="shared" si="2"/>
        <v>13392</v>
      </c>
      <c r="Z8" s="6"/>
      <c r="AA8" s="68"/>
      <c r="AB8" s="1"/>
    </row>
    <row r="9" spans="1:34" x14ac:dyDescent="0.35">
      <c r="A9" t="s">
        <v>378</v>
      </c>
      <c r="B9" t="s">
        <v>437</v>
      </c>
      <c r="C9" t="s">
        <v>438</v>
      </c>
      <c r="D9" t="s">
        <v>439</v>
      </c>
      <c r="E9" s="1" t="s">
        <v>135</v>
      </c>
      <c r="F9" s="1" t="s">
        <v>127</v>
      </c>
      <c r="G9" s="1" t="s">
        <v>359</v>
      </c>
      <c r="I9" s="2241">
        <v>2</v>
      </c>
      <c r="J9" s="2241"/>
      <c r="K9" s="1" t="s">
        <v>356</v>
      </c>
      <c r="M9" s="1">
        <v>15</v>
      </c>
      <c r="N9" s="2" t="s">
        <v>283</v>
      </c>
      <c r="O9" s="1">
        <v>1</v>
      </c>
      <c r="P9" s="1" t="s">
        <v>49</v>
      </c>
      <c r="Q9" s="1">
        <v>15</v>
      </c>
      <c r="U9" s="1">
        <v>1</v>
      </c>
      <c r="V9" s="5">
        <f>5590*3</f>
        <v>16770</v>
      </c>
      <c r="W9" s="70">
        <v>0.35</v>
      </c>
      <c r="X9" s="72">
        <f t="shared" si="1"/>
        <v>10900.5</v>
      </c>
      <c r="Y9" s="72">
        <f t="shared" si="2"/>
        <v>10900.5</v>
      </c>
      <c r="Z9" s="6"/>
      <c r="AA9" s="68"/>
      <c r="AB9" s="1"/>
    </row>
    <row r="10" spans="1:34" x14ac:dyDescent="0.35">
      <c r="I10" s="2241"/>
      <c r="J10" s="2241"/>
      <c r="N10" s="2"/>
      <c r="O10" s="1"/>
      <c r="V10" s="5"/>
      <c r="W10" s="70"/>
      <c r="X10" s="72"/>
      <c r="Y10" s="72"/>
      <c r="Z10" s="6"/>
      <c r="AA10" s="68"/>
      <c r="AB10" s="1"/>
    </row>
    <row r="11" spans="1:34" x14ac:dyDescent="0.35">
      <c r="A11" t="s">
        <v>391</v>
      </c>
      <c r="B11" t="s">
        <v>437</v>
      </c>
      <c r="C11" t="s">
        <v>438</v>
      </c>
      <c r="D11" t="s">
        <v>439</v>
      </c>
      <c r="E11" s="1" t="s">
        <v>126</v>
      </c>
      <c r="F11" s="1" t="s">
        <v>127</v>
      </c>
      <c r="G11" s="1" t="s">
        <v>359</v>
      </c>
      <c r="I11" s="2241">
        <v>1</v>
      </c>
      <c r="J11" s="2241"/>
      <c r="L11" s="1" t="s">
        <v>356</v>
      </c>
      <c r="M11" s="1">
        <v>20</v>
      </c>
      <c r="N11" s="2" t="s">
        <v>78</v>
      </c>
      <c r="O11" s="1">
        <v>1</v>
      </c>
      <c r="P11" s="1" t="s">
        <v>49</v>
      </c>
      <c r="R11" s="1">
        <v>20</v>
      </c>
      <c r="S11" s="1">
        <v>20</v>
      </c>
      <c r="U11" s="1">
        <v>2</v>
      </c>
      <c r="V11" s="7">
        <v>39000</v>
      </c>
      <c r="W11" s="70">
        <v>0.7</v>
      </c>
      <c r="X11" s="72">
        <f t="shared" ref="X11:X13" si="3">V11*(1-W11)</f>
        <v>11700.000000000002</v>
      </c>
      <c r="Y11" s="72">
        <f t="shared" ref="Y11:Y13" si="4">X11*U11*O11</f>
        <v>23400.000000000004</v>
      </c>
      <c r="Z11" s="6"/>
      <c r="AA11" s="68"/>
      <c r="AB11" s="1"/>
    </row>
    <row r="12" spans="1:34" x14ac:dyDescent="0.35">
      <c r="A12" t="s">
        <v>391</v>
      </c>
      <c r="B12" t="s">
        <v>437</v>
      </c>
      <c r="C12" t="s">
        <v>438</v>
      </c>
      <c r="D12" t="s">
        <v>439</v>
      </c>
      <c r="E12" s="1" t="s">
        <v>128</v>
      </c>
      <c r="F12" s="1" t="s">
        <v>53</v>
      </c>
      <c r="H12" s="1" t="s">
        <v>359</v>
      </c>
      <c r="I12" s="2241">
        <v>3</v>
      </c>
      <c r="J12" s="2241"/>
      <c r="K12" s="1" t="s">
        <v>356</v>
      </c>
      <c r="M12" s="1">
        <v>2</v>
      </c>
      <c r="N12" s="2" t="s">
        <v>397</v>
      </c>
      <c r="O12" s="1">
        <v>2</v>
      </c>
      <c r="P12" s="1" t="s">
        <v>51</v>
      </c>
      <c r="Q12" s="1">
        <v>2</v>
      </c>
      <c r="U12" s="1">
        <v>1</v>
      </c>
      <c r="V12" s="7">
        <v>12690</v>
      </c>
      <c r="W12" s="70">
        <v>0.18</v>
      </c>
      <c r="X12" s="72">
        <f t="shared" si="3"/>
        <v>10405.800000000001</v>
      </c>
      <c r="Y12" s="72">
        <f t="shared" si="4"/>
        <v>20811.600000000002</v>
      </c>
      <c r="Z12" s="6"/>
      <c r="AA12" s="68"/>
      <c r="AB12" s="1"/>
    </row>
    <row r="13" spans="1:34" x14ac:dyDescent="0.35">
      <c r="A13" t="s">
        <v>391</v>
      </c>
      <c r="B13" t="s">
        <v>437</v>
      </c>
      <c r="C13" t="s">
        <v>438</v>
      </c>
      <c r="D13" t="s">
        <v>439</v>
      </c>
      <c r="E13" s="1" t="s">
        <v>128</v>
      </c>
      <c r="F13" s="1" t="s">
        <v>129</v>
      </c>
      <c r="H13" s="1" t="s">
        <v>359</v>
      </c>
      <c r="I13" s="2241">
        <v>2</v>
      </c>
      <c r="J13" s="2241"/>
      <c r="L13" s="1" t="s">
        <v>356</v>
      </c>
      <c r="M13" s="1">
        <v>3</v>
      </c>
      <c r="N13" s="2" t="s">
        <v>405</v>
      </c>
      <c r="O13" s="1">
        <v>1</v>
      </c>
      <c r="P13" s="1" t="s">
        <v>51</v>
      </c>
      <c r="Q13" s="1">
        <v>1</v>
      </c>
      <c r="U13" s="1">
        <v>1</v>
      </c>
      <c r="V13" s="7">
        <v>12700</v>
      </c>
      <c r="W13" s="70">
        <v>0.32</v>
      </c>
      <c r="X13" s="72">
        <f t="shared" si="3"/>
        <v>8636</v>
      </c>
      <c r="Y13" s="72">
        <f t="shared" si="4"/>
        <v>8636</v>
      </c>
      <c r="Z13" s="6"/>
      <c r="AA13" s="68"/>
      <c r="AB13" s="1"/>
    </row>
    <row r="14" spans="1:34" x14ac:dyDescent="0.35">
      <c r="A14" t="s">
        <v>391</v>
      </c>
      <c r="B14" t="s">
        <v>437</v>
      </c>
      <c r="C14" t="s">
        <v>438</v>
      </c>
      <c r="D14" t="s">
        <v>439</v>
      </c>
      <c r="E14" s="1" t="s">
        <v>131</v>
      </c>
      <c r="F14" s="1" t="s">
        <v>132</v>
      </c>
      <c r="H14" s="1" t="s">
        <v>359</v>
      </c>
      <c r="I14" s="2241">
        <v>4</v>
      </c>
      <c r="J14" s="2241"/>
      <c r="K14" s="1" t="s">
        <v>356</v>
      </c>
      <c r="M14" s="1">
        <v>8</v>
      </c>
      <c r="N14" s="2" t="s">
        <v>79</v>
      </c>
      <c r="O14" s="1">
        <v>18</v>
      </c>
      <c r="P14" s="1" t="s">
        <v>133</v>
      </c>
      <c r="Q14" s="1">
        <v>18</v>
      </c>
      <c r="U14" s="1">
        <v>1</v>
      </c>
      <c r="V14" s="5">
        <v>1872</v>
      </c>
      <c r="W14" s="70">
        <v>0.2</v>
      </c>
      <c r="X14" s="72">
        <f t="shared" ref="X14:X17" si="5">V14*(1-W14)</f>
        <v>1497.6000000000001</v>
      </c>
      <c r="Y14" s="72">
        <f t="shared" ref="Y14:Y17" si="6">X14*U14*O14</f>
        <v>26956.800000000003</v>
      </c>
      <c r="Z14" s="6"/>
      <c r="AA14" s="68"/>
      <c r="AB14" s="1"/>
    </row>
    <row r="15" spans="1:34" x14ac:dyDescent="0.35">
      <c r="A15" t="s">
        <v>391</v>
      </c>
      <c r="B15" t="s">
        <v>437</v>
      </c>
      <c r="C15" t="s">
        <v>438</v>
      </c>
      <c r="D15" t="s">
        <v>439</v>
      </c>
      <c r="E15" s="1" t="s">
        <v>131</v>
      </c>
      <c r="F15" s="1" t="s">
        <v>129</v>
      </c>
      <c r="H15" s="1" t="s">
        <v>359</v>
      </c>
      <c r="I15" s="2241">
        <v>2</v>
      </c>
      <c r="J15" s="2241"/>
      <c r="L15" s="1" t="s">
        <v>356</v>
      </c>
      <c r="M15" s="1">
        <v>3</v>
      </c>
      <c r="N15" s="2" t="s">
        <v>405</v>
      </c>
      <c r="O15" s="1">
        <v>2</v>
      </c>
      <c r="P15" s="1" t="s">
        <v>51</v>
      </c>
      <c r="Q15" s="1">
        <v>2</v>
      </c>
      <c r="U15" s="1">
        <v>1</v>
      </c>
      <c r="V15" s="5">
        <v>6920</v>
      </c>
      <c r="W15" s="70">
        <v>0.2</v>
      </c>
      <c r="X15" s="72">
        <f t="shared" si="5"/>
        <v>5536</v>
      </c>
      <c r="Y15" s="72">
        <f t="shared" si="6"/>
        <v>11072</v>
      </c>
      <c r="Z15" s="6"/>
      <c r="AA15" s="68"/>
      <c r="AB15" s="1"/>
    </row>
    <row r="16" spans="1:34" x14ac:dyDescent="0.35">
      <c r="A16" t="s">
        <v>391</v>
      </c>
      <c r="B16" t="s">
        <v>437</v>
      </c>
      <c r="C16" t="s">
        <v>438</v>
      </c>
      <c r="D16" t="s">
        <v>439</v>
      </c>
      <c r="E16" s="1" t="s">
        <v>134</v>
      </c>
      <c r="F16" s="1" t="s">
        <v>129</v>
      </c>
      <c r="H16" s="1" t="s">
        <v>359</v>
      </c>
      <c r="I16" s="2241">
        <v>2</v>
      </c>
      <c r="J16" s="2241"/>
      <c r="L16" s="1" t="s">
        <v>356</v>
      </c>
      <c r="M16" s="1">
        <v>3</v>
      </c>
      <c r="N16" s="2" t="s">
        <v>405</v>
      </c>
      <c r="O16" s="1">
        <v>1</v>
      </c>
      <c r="P16" s="1" t="s">
        <v>51</v>
      </c>
      <c r="Q16" s="1">
        <v>1</v>
      </c>
      <c r="U16" s="1">
        <v>1</v>
      </c>
      <c r="V16" s="5">
        <v>7440</v>
      </c>
      <c r="W16" s="70">
        <v>0.1</v>
      </c>
      <c r="X16" s="72">
        <f t="shared" si="5"/>
        <v>6696</v>
      </c>
      <c r="Y16" s="72">
        <f t="shared" si="6"/>
        <v>6696</v>
      </c>
      <c r="Z16" s="6"/>
      <c r="AA16" s="68"/>
      <c r="AB16" s="1"/>
    </row>
    <row r="17" spans="1:34" x14ac:dyDescent="0.35">
      <c r="A17" t="s">
        <v>391</v>
      </c>
      <c r="B17" t="s">
        <v>437</v>
      </c>
      <c r="C17" t="s">
        <v>438</v>
      </c>
      <c r="D17" t="s">
        <v>439</v>
      </c>
      <c r="E17" s="1" t="s">
        <v>135</v>
      </c>
      <c r="F17" s="1" t="s">
        <v>127</v>
      </c>
      <c r="G17" s="1" t="s">
        <v>359</v>
      </c>
      <c r="I17" s="2241">
        <v>1</v>
      </c>
      <c r="J17" s="2241"/>
      <c r="K17" s="1" t="s">
        <v>356</v>
      </c>
      <c r="M17" s="1">
        <v>20</v>
      </c>
      <c r="N17" s="2" t="s">
        <v>78</v>
      </c>
      <c r="O17" s="1">
        <v>1</v>
      </c>
      <c r="P17" s="1" t="s">
        <v>49</v>
      </c>
      <c r="Q17" s="1">
        <v>20</v>
      </c>
      <c r="R17" s="1">
        <v>20</v>
      </c>
      <c r="U17" s="1">
        <v>2</v>
      </c>
      <c r="V17" s="5">
        <f>5590*4</f>
        <v>22360</v>
      </c>
      <c r="W17" s="70">
        <v>0.35</v>
      </c>
      <c r="X17" s="72">
        <f t="shared" si="5"/>
        <v>14534</v>
      </c>
      <c r="Y17" s="72">
        <f t="shared" si="6"/>
        <v>29068</v>
      </c>
      <c r="Z17" s="6"/>
      <c r="AA17" s="68"/>
      <c r="AB17" s="1"/>
    </row>
    <row r="18" spans="1:34" x14ac:dyDescent="0.35">
      <c r="I18" s="2241"/>
      <c r="J18" s="2241"/>
      <c r="N18" s="2"/>
      <c r="O18" s="1"/>
      <c r="V18" s="9"/>
      <c r="W18" s="75"/>
      <c r="X18" s="72"/>
      <c r="Y18" s="72"/>
      <c r="Z18" s="6"/>
      <c r="AA18" s="68"/>
      <c r="AB18" s="1"/>
    </row>
    <row r="19" spans="1:34" x14ac:dyDescent="0.35">
      <c r="A19" t="s">
        <v>393</v>
      </c>
      <c r="B19" t="s">
        <v>437</v>
      </c>
      <c r="C19" t="s">
        <v>438</v>
      </c>
      <c r="D19" t="s">
        <v>439</v>
      </c>
      <c r="E19" s="1" t="s">
        <v>126</v>
      </c>
      <c r="F19" s="1" t="s">
        <v>127</v>
      </c>
      <c r="G19" s="1" t="s">
        <v>359</v>
      </c>
      <c r="I19" s="2241">
        <v>2</v>
      </c>
      <c r="J19" s="2241"/>
      <c r="L19" s="1" t="s">
        <v>356</v>
      </c>
      <c r="M19" s="1">
        <v>20</v>
      </c>
      <c r="N19" s="1">
        <v>20</v>
      </c>
      <c r="O19" s="1">
        <v>1</v>
      </c>
      <c r="P19" s="1" t="s">
        <v>49</v>
      </c>
      <c r="R19" s="1">
        <v>20</v>
      </c>
      <c r="U19" s="1">
        <v>1</v>
      </c>
      <c r="V19" s="7">
        <v>39000</v>
      </c>
      <c r="W19" s="70">
        <v>0.7</v>
      </c>
      <c r="X19" s="71">
        <f>V19*(1-W19)</f>
        <v>11700.000000000002</v>
      </c>
      <c r="Y19" s="71">
        <f>X19*U19*O19</f>
        <v>11700.000000000002</v>
      </c>
      <c r="Z19" s="18"/>
    </row>
    <row r="20" spans="1:34" x14ac:dyDescent="0.35">
      <c r="A20" t="s">
        <v>393</v>
      </c>
      <c r="B20" t="s">
        <v>437</v>
      </c>
      <c r="C20" t="s">
        <v>438</v>
      </c>
      <c r="D20" t="s">
        <v>439</v>
      </c>
      <c r="E20" s="1" t="s">
        <v>128</v>
      </c>
      <c r="F20" s="1" t="s">
        <v>53</v>
      </c>
      <c r="H20" s="1" t="s">
        <v>359</v>
      </c>
      <c r="I20" s="2241">
        <v>3</v>
      </c>
      <c r="J20" s="2241"/>
      <c r="K20" s="1" t="s">
        <v>356</v>
      </c>
      <c r="M20" s="1">
        <v>1</v>
      </c>
      <c r="N20" s="1">
        <v>3</v>
      </c>
      <c r="O20" s="1">
        <v>1</v>
      </c>
      <c r="P20" s="1" t="s">
        <v>51</v>
      </c>
      <c r="Q20" s="1">
        <v>1</v>
      </c>
      <c r="U20" s="1">
        <v>1</v>
      </c>
      <c r="V20" s="7">
        <v>12690</v>
      </c>
      <c r="W20" s="70">
        <v>0.18</v>
      </c>
      <c r="X20" s="72">
        <f>V20*(1-W20)</f>
        <v>10405.800000000001</v>
      </c>
      <c r="Y20" s="72">
        <f>X20*U20*O20</f>
        <v>10405.800000000001</v>
      </c>
      <c r="Z20" s="6"/>
    </row>
    <row r="21" spans="1:34" s="16" customFormat="1" x14ac:dyDescent="0.35">
      <c r="A21" t="s">
        <v>393</v>
      </c>
      <c r="B21" t="s">
        <v>437</v>
      </c>
      <c r="C21" t="s">
        <v>438</v>
      </c>
      <c r="D21" t="s">
        <v>439</v>
      </c>
      <c r="E21" s="1" t="s">
        <v>128</v>
      </c>
      <c r="F21" s="1" t="s">
        <v>129</v>
      </c>
      <c r="G21" s="1"/>
      <c r="H21" s="1" t="s">
        <v>359</v>
      </c>
      <c r="I21" s="2241">
        <v>1</v>
      </c>
      <c r="J21" s="2241"/>
      <c r="K21" s="1" t="s">
        <v>356</v>
      </c>
      <c r="L21" s="1"/>
      <c r="M21" s="1">
        <v>3</v>
      </c>
      <c r="N21" s="2" t="s">
        <v>405</v>
      </c>
      <c r="O21" s="1">
        <v>1</v>
      </c>
      <c r="P21" s="1" t="s">
        <v>51</v>
      </c>
      <c r="Q21" s="1">
        <v>1</v>
      </c>
      <c r="R21" s="1"/>
      <c r="S21" s="1"/>
      <c r="T21" s="1"/>
      <c r="U21" s="1">
        <v>1</v>
      </c>
      <c r="V21" s="7">
        <v>12700</v>
      </c>
      <c r="W21" s="70">
        <v>0.32</v>
      </c>
      <c r="X21" s="72">
        <f t="shared" ref="X21:X22" si="7">V21*(1-W21)</f>
        <v>8636</v>
      </c>
      <c r="Y21" s="72">
        <f t="shared" ref="Y21:Y23" si="8">X21*U21*O21</f>
        <v>8636</v>
      </c>
      <c r="Z21" s="6"/>
      <c r="AB21"/>
      <c r="AC21"/>
      <c r="AD21" s="1"/>
      <c r="AE21"/>
      <c r="AF21" s="1"/>
      <c r="AG21"/>
      <c r="AH21"/>
    </row>
    <row r="22" spans="1:34" s="16" customFormat="1" x14ac:dyDescent="0.35">
      <c r="A22" t="s">
        <v>393</v>
      </c>
      <c r="B22" t="s">
        <v>437</v>
      </c>
      <c r="C22" t="s">
        <v>438</v>
      </c>
      <c r="D22" t="s">
        <v>439</v>
      </c>
      <c r="E22" s="1" t="s">
        <v>131</v>
      </c>
      <c r="F22" s="1" t="s">
        <v>132</v>
      </c>
      <c r="G22" s="1"/>
      <c r="H22" s="1" t="s">
        <v>359</v>
      </c>
      <c r="I22" s="2241">
        <v>4</v>
      </c>
      <c r="J22" s="2241"/>
      <c r="K22" s="1" t="s">
        <v>356</v>
      </c>
      <c r="L22" s="1"/>
      <c r="M22" s="1">
        <v>6</v>
      </c>
      <c r="N22" s="2" t="s">
        <v>382</v>
      </c>
      <c r="O22" s="1">
        <v>10</v>
      </c>
      <c r="P22" s="1" t="s">
        <v>133</v>
      </c>
      <c r="Q22" s="1">
        <v>10</v>
      </c>
      <c r="R22" s="1"/>
      <c r="S22" s="1"/>
      <c r="T22" s="1"/>
      <c r="U22" s="1">
        <v>1</v>
      </c>
      <c r="V22" s="5">
        <v>1872</v>
      </c>
      <c r="W22" s="70">
        <v>0.2</v>
      </c>
      <c r="X22" s="72">
        <f t="shared" si="7"/>
        <v>1497.6000000000001</v>
      </c>
      <c r="Y22" s="72">
        <f t="shared" si="8"/>
        <v>14976.000000000002</v>
      </c>
      <c r="Z22" s="6"/>
      <c r="AB22"/>
      <c r="AC22"/>
      <c r="AD22" s="1"/>
      <c r="AE22"/>
      <c r="AF22" s="1"/>
      <c r="AG22"/>
      <c r="AH22"/>
    </row>
    <row r="23" spans="1:34" s="16" customFormat="1" x14ac:dyDescent="0.35">
      <c r="A23" t="s">
        <v>393</v>
      </c>
      <c r="B23" t="s">
        <v>437</v>
      </c>
      <c r="C23" t="s">
        <v>438</v>
      </c>
      <c r="D23" t="s">
        <v>439</v>
      </c>
      <c r="E23" s="1" t="s">
        <v>131</v>
      </c>
      <c r="F23" s="1" t="s">
        <v>129</v>
      </c>
      <c r="G23" s="1"/>
      <c r="H23" s="1" t="s">
        <v>359</v>
      </c>
      <c r="I23" s="2241">
        <v>1</v>
      </c>
      <c r="J23" s="2241"/>
      <c r="K23" s="1"/>
      <c r="L23" s="1" t="s">
        <v>356</v>
      </c>
      <c r="M23" s="1">
        <v>3</v>
      </c>
      <c r="N23" s="2" t="s">
        <v>405</v>
      </c>
      <c r="O23" s="1">
        <v>3</v>
      </c>
      <c r="P23" s="1" t="s">
        <v>51</v>
      </c>
      <c r="Q23" s="1">
        <v>3</v>
      </c>
      <c r="R23" s="1"/>
      <c r="S23" s="1"/>
      <c r="T23" s="1"/>
      <c r="U23" s="1">
        <v>1</v>
      </c>
      <c r="V23" s="5">
        <v>6920</v>
      </c>
      <c r="W23" s="70">
        <v>0.2</v>
      </c>
      <c r="X23" s="72">
        <f>V23*(1-W23)</f>
        <v>5536</v>
      </c>
      <c r="Y23" s="72">
        <f t="shared" si="8"/>
        <v>16608</v>
      </c>
      <c r="Z23" s="6"/>
      <c r="AB23"/>
      <c r="AC23"/>
      <c r="AD23" s="1"/>
      <c r="AE23"/>
      <c r="AF23" s="1"/>
      <c r="AG23"/>
      <c r="AH23"/>
    </row>
    <row r="24" spans="1:34" s="16" customFormat="1" x14ac:dyDescent="0.35">
      <c r="A24" t="s">
        <v>393</v>
      </c>
      <c r="B24" t="s">
        <v>437</v>
      </c>
      <c r="C24" t="s">
        <v>438</v>
      </c>
      <c r="D24" t="s">
        <v>439</v>
      </c>
      <c r="E24" s="1" t="s">
        <v>134</v>
      </c>
      <c r="F24" s="1" t="s">
        <v>129</v>
      </c>
      <c r="G24" s="1"/>
      <c r="H24" s="1" t="s">
        <v>359</v>
      </c>
      <c r="I24" s="2241">
        <v>1</v>
      </c>
      <c r="J24" s="2241"/>
      <c r="K24" s="1"/>
      <c r="L24" s="1" t="s">
        <v>356</v>
      </c>
      <c r="M24" s="1">
        <v>3</v>
      </c>
      <c r="N24" s="2" t="s">
        <v>405</v>
      </c>
      <c r="O24" s="1">
        <v>2</v>
      </c>
      <c r="P24" s="1" t="s">
        <v>51</v>
      </c>
      <c r="Q24" s="1">
        <v>2</v>
      </c>
      <c r="R24" s="1"/>
      <c r="S24" s="1"/>
      <c r="T24" s="1"/>
      <c r="U24" s="1">
        <v>1</v>
      </c>
      <c r="V24" s="5">
        <v>7440</v>
      </c>
      <c r="W24" s="70">
        <v>0.1</v>
      </c>
      <c r="X24" s="72">
        <f>V24*(1-W24)</f>
        <v>6696</v>
      </c>
      <c r="Y24" s="72">
        <f t="shared" ref="Y24" si="9">X24*U24*O24</f>
        <v>13392</v>
      </c>
      <c r="Z24" s="6"/>
      <c r="AB24"/>
      <c r="AC24"/>
      <c r="AD24" s="1"/>
      <c r="AE24"/>
      <c r="AF24" s="1"/>
      <c r="AG24"/>
      <c r="AH24"/>
    </row>
    <row r="25" spans="1:34" s="16" customFormat="1" x14ac:dyDescent="0.35">
      <c r="A25" t="s">
        <v>393</v>
      </c>
      <c r="B25" t="s">
        <v>437</v>
      </c>
      <c r="C25" t="s">
        <v>438</v>
      </c>
      <c r="D25" t="s">
        <v>439</v>
      </c>
      <c r="E25" s="1" t="s">
        <v>135</v>
      </c>
      <c r="F25" s="1" t="s">
        <v>127</v>
      </c>
      <c r="G25" s="1" t="s">
        <v>359</v>
      </c>
      <c r="H25" s="1"/>
      <c r="I25" s="2241">
        <v>2</v>
      </c>
      <c r="J25" s="2241"/>
      <c r="K25" s="1" t="s">
        <v>356</v>
      </c>
      <c r="L25" s="1"/>
      <c r="M25" s="1">
        <v>15</v>
      </c>
      <c r="N25" s="1">
        <v>15</v>
      </c>
      <c r="O25" s="1">
        <v>1</v>
      </c>
      <c r="P25" s="1" t="s">
        <v>49</v>
      </c>
      <c r="Q25" s="1">
        <v>15</v>
      </c>
      <c r="R25" s="1">
        <v>15</v>
      </c>
      <c r="S25" s="1"/>
      <c r="T25" s="1"/>
      <c r="U25" s="1">
        <v>2</v>
      </c>
      <c r="V25" s="5">
        <f>5590*3</f>
        <v>16770</v>
      </c>
      <c r="W25" s="70">
        <v>0.35</v>
      </c>
      <c r="X25" s="72">
        <f t="shared" ref="X25:X30" si="10">V25*(1-W25)</f>
        <v>10900.5</v>
      </c>
      <c r="Y25" s="72">
        <f t="shared" ref="Y25:Y30" si="11">X25*U25*O25</f>
        <v>21801</v>
      </c>
      <c r="Z25" s="6"/>
      <c r="AB25"/>
      <c r="AC25"/>
      <c r="AD25" s="1"/>
      <c r="AE25"/>
      <c r="AF25" s="1"/>
      <c r="AG25"/>
      <c r="AH25"/>
    </row>
    <row r="26" spans="1:34" s="16" customFormat="1" x14ac:dyDescent="0.35">
      <c r="A26"/>
      <c r="B26"/>
      <c r="C26"/>
      <c r="D26"/>
      <c r="E26" s="1"/>
      <c r="F26" s="1"/>
      <c r="G26" s="1"/>
      <c r="H26" s="1"/>
      <c r="I26" s="2241"/>
      <c r="J26" s="224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5"/>
      <c r="W26" s="70"/>
      <c r="X26" s="72"/>
      <c r="Y26" s="72"/>
      <c r="Z26" s="6"/>
      <c r="AB26"/>
      <c r="AC26"/>
      <c r="AD26" s="1"/>
      <c r="AE26"/>
      <c r="AF26" s="1"/>
      <c r="AG26"/>
      <c r="AH26"/>
    </row>
    <row r="27" spans="1:34" s="16" customFormat="1" x14ac:dyDescent="0.35">
      <c r="A27" t="s">
        <v>394</v>
      </c>
      <c r="B27" t="s">
        <v>437</v>
      </c>
      <c r="C27" t="s">
        <v>438</v>
      </c>
      <c r="D27" t="s">
        <v>439</v>
      </c>
      <c r="E27" s="1" t="s">
        <v>126</v>
      </c>
      <c r="F27" s="1" t="s">
        <v>127</v>
      </c>
      <c r="G27" s="1" t="s">
        <v>359</v>
      </c>
      <c r="H27" s="1"/>
      <c r="I27" s="2241">
        <v>1</v>
      </c>
      <c r="J27" s="2241"/>
      <c r="K27" s="1"/>
      <c r="L27" s="1" t="s">
        <v>356</v>
      </c>
      <c r="M27" s="1">
        <v>20</v>
      </c>
      <c r="N27" s="1">
        <v>20</v>
      </c>
      <c r="O27" s="1">
        <v>1</v>
      </c>
      <c r="P27" s="1" t="s">
        <v>49</v>
      </c>
      <c r="Q27" s="1"/>
      <c r="R27" s="1">
        <v>20</v>
      </c>
      <c r="S27" s="1">
        <v>20</v>
      </c>
      <c r="T27" s="18"/>
      <c r="U27" s="1">
        <v>2</v>
      </c>
      <c r="V27" s="7">
        <v>39000</v>
      </c>
      <c r="W27" s="70">
        <v>0.7</v>
      </c>
      <c r="X27" s="72">
        <f t="shared" si="10"/>
        <v>11700.000000000002</v>
      </c>
      <c r="Y27" s="72">
        <f t="shared" si="11"/>
        <v>23400.000000000004</v>
      </c>
      <c r="Z27" s="6"/>
      <c r="AB27"/>
      <c r="AC27"/>
      <c r="AD27" s="1"/>
      <c r="AE27"/>
      <c r="AF27" s="1"/>
      <c r="AG27"/>
      <c r="AH27"/>
    </row>
    <row r="28" spans="1:34" s="16" customFormat="1" x14ac:dyDescent="0.35">
      <c r="A28" t="s">
        <v>394</v>
      </c>
      <c r="B28" t="s">
        <v>437</v>
      </c>
      <c r="C28" t="s">
        <v>438</v>
      </c>
      <c r="D28" t="s">
        <v>439</v>
      </c>
      <c r="E28" s="1" t="s">
        <v>128</v>
      </c>
      <c r="F28" s="1" t="s">
        <v>53</v>
      </c>
      <c r="G28" s="1"/>
      <c r="H28" s="1" t="s">
        <v>359</v>
      </c>
      <c r="I28" s="2241">
        <v>3</v>
      </c>
      <c r="J28" s="2241"/>
      <c r="K28" s="1" t="s">
        <v>356</v>
      </c>
      <c r="L28" s="1"/>
      <c r="M28" s="1">
        <v>1</v>
      </c>
      <c r="N28" s="1">
        <v>3</v>
      </c>
      <c r="O28" s="1">
        <v>1</v>
      </c>
      <c r="P28" s="1" t="s">
        <v>51</v>
      </c>
      <c r="Q28" s="1">
        <v>1</v>
      </c>
      <c r="R28" s="1"/>
      <c r="S28" s="1"/>
      <c r="T28" s="6"/>
      <c r="U28" s="1">
        <v>1</v>
      </c>
      <c r="V28" s="7">
        <v>12690</v>
      </c>
      <c r="W28" s="70">
        <v>0.18</v>
      </c>
      <c r="X28" s="72">
        <f t="shared" si="10"/>
        <v>10405.800000000001</v>
      </c>
      <c r="Y28" s="72">
        <f t="shared" si="11"/>
        <v>10405.800000000001</v>
      </c>
      <c r="Z28" s="6"/>
      <c r="AB28"/>
      <c r="AC28"/>
      <c r="AD28" s="1"/>
      <c r="AE28"/>
      <c r="AF28" s="1"/>
      <c r="AG28"/>
      <c r="AH28"/>
    </row>
    <row r="29" spans="1:34" s="16" customFormat="1" x14ac:dyDescent="0.35">
      <c r="A29" t="s">
        <v>394</v>
      </c>
      <c r="B29" t="s">
        <v>437</v>
      </c>
      <c r="C29" t="s">
        <v>438</v>
      </c>
      <c r="D29" t="s">
        <v>439</v>
      </c>
      <c r="E29" s="1" t="s">
        <v>131</v>
      </c>
      <c r="F29" s="1" t="s">
        <v>132</v>
      </c>
      <c r="G29" s="1"/>
      <c r="H29" s="1" t="s">
        <v>359</v>
      </c>
      <c r="I29" s="2241">
        <v>4</v>
      </c>
      <c r="J29" s="2241"/>
      <c r="K29" s="1" t="s">
        <v>356</v>
      </c>
      <c r="L29" s="1"/>
      <c r="M29" s="1">
        <v>6</v>
      </c>
      <c r="N29" s="1">
        <v>12</v>
      </c>
      <c r="O29" s="1">
        <v>10</v>
      </c>
      <c r="P29" s="1" t="s">
        <v>133</v>
      </c>
      <c r="Q29" s="1">
        <v>10</v>
      </c>
      <c r="R29" s="1"/>
      <c r="S29" s="1"/>
      <c r="T29" s="6"/>
      <c r="U29" s="1">
        <v>1</v>
      </c>
      <c r="V29" s="5">
        <v>1872</v>
      </c>
      <c r="W29" s="70">
        <v>0.2</v>
      </c>
      <c r="X29" s="72">
        <f t="shared" si="10"/>
        <v>1497.6000000000001</v>
      </c>
      <c r="Y29" s="72">
        <f t="shared" si="11"/>
        <v>14976.000000000002</v>
      </c>
      <c r="Z29" s="6"/>
      <c r="AB29"/>
      <c r="AC29"/>
      <c r="AD29" s="1"/>
      <c r="AE29"/>
      <c r="AF29" s="1"/>
      <c r="AG29"/>
      <c r="AH29"/>
    </row>
    <row r="30" spans="1:34" s="16" customFormat="1" x14ac:dyDescent="0.35">
      <c r="A30" t="s">
        <v>394</v>
      </c>
      <c r="B30" t="s">
        <v>437</v>
      </c>
      <c r="C30" t="s">
        <v>438</v>
      </c>
      <c r="D30" t="s">
        <v>439</v>
      </c>
      <c r="E30" s="1" t="s">
        <v>131</v>
      </c>
      <c r="F30" s="1" t="s">
        <v>129</v>
      </c>
      <c r="G30" s="1"/>
      <c r="H30" s="1" t="s">
        <v>359</v>
      </c>
      <c r="I30" s="2241">
        <v>2</v>
      </c>
      <c r="J30" s="2241"/>
      <c r="K30" s="1"/>
      <c r="L30" s="1" t="s">
        <v>356</v>
      </c>
      <c r="M30" s="1">
        <v>3</v>
      </c>
      <c r="N30" s="1">
        <v>5</v>
      </c>
      <c r="O30" s="1">
        <v>1</v>
      </c>
      <c r="P30" s="1" t="s">
        <v>51</v>
      </c>
      <c r="Q30" s="1">
        <v>1</v>
      </c>
      <c r="R30" s="1"/>
      <c r="S30" s="1"/>
      <c r="T30" s="18"/>
      <c r="U30" s="1">
        <v>1</v>
      </c>
      <c r="V30" s="5">
        <v>6920</v>
      </c>
      <c r="W30" s="70">
        <v>0.2</v>
      </c>
      <c r="X30" s="72">
        <f t="shared" si="10"/>
        <v>5536</v>
      </c>
      <c r="Y30" s="72">
        <f t="shared" si="11"/>
        <v>5536</v>
      </c>
      <c r="Z30" s="6"/>
      <c r="AB30"/>
      <c r="AC30"/>
      <c r="AD30" s="1"/>
      <c r="AE30"/>
      <c r="AF30" s="1"/>
      <c r="AG30"/>
      <c r="AH30"/>
    </row>
    <row r="31" spans="1:34" s="16" customFormat="1" x14ac:dyDescent="0.35">
      <c r="A31" t="s">
        <v>394</v>
      </c>
      <c r="B31" t="s">
        <v>437</v>
      </c>
      <c r="C31" t="s">
        <v>438</v>
      </c>
      <c r="D31" t="s">
        <v>439</v>
      </c>
      <c r="E31" s="1" t="s">
        <v>134</v>
      </c>
      <c r="F31" s="1" t="s">
        <v>129</v>
      </c>
      <c r="G31" s="1"/>
      <c r="H31" s="1" t="s">
        <v>359</v>
      </c>
      <c r="I31" s="2241">
        <v>2</v>
      </c>
      <c r="J31" s="2241"/>
      <c r="K31" s="1"/>
      <c r="L31" s="1" t="s">
        <v>356</v>
      </c>
      <c r="M31" s="1">
        <v>3</v>
      </c>
      <c r="N31" s="1">
        <v>5</v>
      </c>
      <c r="O31" s="1">
        <v>1</v>
      </c>
      <c r="P31" s="1" t="s">
        <v>51</v>
      </c>
      <c r="Q31" s="1">
        <v>1</v>
      </c>
      <c r="R31" s="1"/>
      <c r="S31" s="1"/>
      <c r="T31" s="18"/>
      <c r="U31" s="1">
        <v>1</v>
      </c>
      <c r="V31" s="5">
        <v>7440</v>
      </c>
      <c r="W31" s="70">
        <v>0.1</v>
      </c>
      <c r="X31" s="72">
        <f t="shared" ref="X31" si="12">V31*(1-W31)</f>
        <v>6696</v>
      </c>
      <c r="Y31" s="72">
        <f t="shared" ref="Y31" si="13">X31*U31*O31</f>
        <v>6696</v>
      </c>
      <c r="Z31" s="6"/>
      <c r="AB31"/>
      <c r="AC31"/>
      <c r="AD31" s="1"/>
      <c r="AE31"/>
      <c r="AF31" s="1"/>
      <c r="AG31"/>
      <c r="AH31"/>
    </row>
    <row r="32" spans="1:34" s="16" customFormat="1" x14ac:dyDescent="0.35">
      <c r="A32" t="s">
        <v>394</v>
      </c>
      <c r="B32" t="s">
        <v>437</v>
      </c>
      <c r="C32" t="s">
        <v>438</v>
      </c>
      <c r="D32" t="s">
        <v>439</v>
      </c>
      <c r="E32" s="1" t="s">
        <v>135</v>
      </c>
      <c r="F32" s="1" t="s">
        <v>127</v>
      </c>
      <c r="G32" s="1" t="s">
        <v>359</v>
      </c>
      <c r="H32" s="1"/>
      <c r="I32" s="2241">
        <v>1</v>
      </c>
      <c r="J32" s="2241"/>
      <c r="K32" s="1" t="s">
        <v>356</v>
      </c>
      <c r="L32" s="1"/>
      <c r="M32" s="2" t="s">
        <v>78</v>
      </c>
      <c r="N32" s="1">
        <v>20</v>
      </c>
      <c r="O32" s="1">
        <v>1</v>
      </c>
      <c r="P32" s="1" t="s">
        <v>49</v>
      </c>
      <c r="Q32" s="1">
        <v>20</v>
      </c>
      <c r="R32" s="1">
        <v>20</v>
      </c>
      <c r="S32" s="1"/>
      <c r="T32" s="1"/>
      <c r="U32" s="1">
        <v>2</v>
      </c>
      <c r="V32" s="5">
        <f>5590*4</f>
        <v>22360</v>
      </c>
      <c r="W32" s="70">
        <v>0.35</v>
      </c>
      <c r="X32" s="72">
        <f t="shared" ref="X32:X37" si="14">V32*(1-W32)</f>
        <v>14534</v>
      </c>
      <c r="Y32" s="72">
        <f t="shared" ref="Y32:Y37" si="15">X32*U32*O32</f>
        <v>29068</v>
      </c>
      <c r="AB32"/>
      <c r="AC32"/>
      <c r="AD32" s="1"/>
      <c r="AE32"/>
      <c r="AF32" s="1"/>
      <c r="AG32"/>
      <c r="AH32"/>
    </row>
    <row r="33" spans="1:34" s="16" customFormat="1" x14ac:dyDescent="0.35">
      <c r="A33"/>
      <c r="B33"/>
      <c r="C33"/>
      <c r="D33"/>
      <c r="E33" s="1"/>
      <c r="F33" s="1"/>
      <c r="G33" s="1"/>
      <c r="H33" s="1"/>
      <c r="I33" s="2241"/>
      <c r="J33" s="224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5"/>
      <c r="W33" s="70"/>
      <c r="X33" s="72"/>
      <c r="Y33" s="72"/>
      <c r="AB33"/>
      <c r="AC33"/>
      <c r="AD33" s="1"/>
      <c r="AE33"/>
      <c r="AF33" s="1"/>
      <c r="AG33"/>
      <c r="AH33"/>
    </row>
    <row r="34" spans="1:34" s="16" customFormat="1" x14ac:dyDescent="0.35">
      <c r="A34" t="s">
        <v>377</v>
      </c>
      <c r="B34" t="s">
        <v>437</v>
      </c>
      <c r="C34" t="s">
        <v>438</v>
      </c>
      <c r="D34" t="s">
        <v>439</v>
      </c>
      <c r="E34" s="1" t="s">
        <v>128</v>
      </c>
      <c r="F34" s="1" t="s">
        <v>53</v>
      </c>
      <c r="G34" s="1"/>
      <c r="H34" s="1" t="s">
        <v>359</v>
      </c>
      <c r="I34" s="2241">
        <v>4</v>
      </c>
      <c r="J34" s="2241"/>
      <c r="K34" s="1" t="s">
        <v>356</v>
      </c>
      <c r="L34" s="1"/>
      <c r="M34" s="2" t="s">
        <v>65</v>
      </c>
      <c r="N34" s="1">
        <v>2</v>
      </c>
      <c r="O34" s="1">
        <v>1</v>
      </c>
      <c r="P34" s="1" t="s">
        <v>51</v>
      </c>
      <c r="Q34" s="1">
        <v>1</v>
      </c>
      <c r="R34" s="1"/>
      <c r="S34" s="1"/>
      <c r="T34" s="1"/>
      <c r="U34" s="1">
        <v>1</v>
      </c>
      <c r="V34" s="7">
        <v>12690</v>
      </c>
      <c r="W34" s="70">
        <v>0.18</v>
      </c>
      <c r="X34" s="72">
        <f t="shared" si="14"/>
        <v>10405.800000000001</v>
      </c>
      <c r="Y34" s="72">
        <f t="shared" si="15"/>
        <v>10405.800000000001</v>
      </c>
      <c r="AB34"/>
      <c r="AC34"/>
      <c r="AD34" s="1"/>
      <c r="AE34"/>
      <c r="AF34" s="1"/>
      <c r="AG34"/>
      <c r="AH34"/>
    </row>
    <row r="35" spans="1:34" s="16" customFormat="1" x14ac:dyDescent="0.35">
      <c r="A35" t="s">
        <v>377</v>
      </c>
      <c r="B35" t="s">
        <v>437</v>
      </c>
      <c r="C35" t="s">
        <v>438</v>
      </c>
      <c r="D35" t="s">
        <v>439</v>
      </c>
      <c r="E35" s="1" t="s">
        <v>131</v>
      </c>
      <c r="F35" s="1" t="s">
        <v>132</v>
      </c>
      <c r="G35" s="1"/>
      <c r="H35" s="1" t="s">
        <v>359</v>
      </c>
      <c r="I35" s="2241">
        <v>3</v>
      </c>
      <c r="J35" s="2241"/>
      <c r="K35" s="1" t="s">
        <v>356</v>
      </c>
      <c r="L35" s="1"/>
      <c r="M35" s="2" t="s">
        <v>397</v>
      </c>
      <c r="N35" s="1">
        <v>8</v>
      </c>
      <c r="O35" s="1">
        <v>6</v>
      </c>
      <c r="P35" s="1" t="s">
        <v>133</v>
      </c>
      <c r="Q35" s="1">
        <v>6</v>
      </c>
      <c r="R35" s="1"/>
      <c r="S35" s="1"/>
      <c r="T35" s="1"/>
      <c r="U35" s="1">
        <v>1</v>
      </c>
      <c r="V35" s="5">
        <v>1872</v>
      </c>
      <c r="W35" s="70">
        <v>0.2</v>
      </c>
      <c r="X35" s="72">
        <f t="shared" si="14"/>
        <v>1497.6000000000001</v>
      </c>
      <c r="Y35" s="72">
        <f t="shared" si="15"/>
        <v>8985.6</v>
      </c>
      <c r="AB35"/>
      <c r="AC35"/>
      <c r="AD35" s="1"/>
      <c r="AE35"/>
      <c r="AF35" s="1"/>
      <c r="AG35"/>
      <c r="AH35"/>
    </row>
    <row r="36" spans="1:34" s="16" customFormat="1" x14ac:dyDescent="0.35">
      <c r="A36" t="s">
        <v>377</v>
      </c>
      <c r="B36" t="s">
        <v>437</v>
      </c>
      <c r="C36" t="s">
        <v>438</v>
      </c>
      <c r="D36" t="s">
        <v>439</v>
      </c>
      <c r="E36" s="1" t="s">
        <v>131</v>
      </c>
      <c r="F36" s="1" t="s">
        <v>129</v>
      </c>
      <c r="G36" s="1"/>
      <c r="H36" s="1" t="s">
        <v>359</v>
      </c>
      <c r="I36" s="2241">
        <v>2</v>
      </c>
      <c r="J36" s="2241"/>
      <c r="K36" s="1"/>
      <c r="L36" s="1" t="s">
        <v>356</v>
      </c>
      <c r="M36" s="2" t="s">
        <v>383</v>
      </c>
      <c r="N36" s="1">
        <v>4</v>
      </c>
      <c r="O36" s="1">
        <v>2</v>
      </c>
      <c r="P36" s="1" t="s">
        <v>51</v>
      </c>
      <c r="Q36" s="1">
        <v>2</v>
      </c>
      <c r="R36" s="1"/>
      <c r="S36" s="1"/>
      <c r="T36" s="1"/>
      <c r="U36" s="1">
        <v>1</v>
      </c>
      <c r="V36" s="5">
        <v>6920</v>
      </c>
      <c r="W36" s="70">
        <v>0.2</v>
      </c>
      <c r="X36" s="72">
        <f t="shared" si="14"/>
        <v>5536</v>
      </c>
      <c r="Y36" s="72">
        <f t="shared" si="15"/>
        <v>11072</v>
      </c>
      <c r="Z36" s="6"/>
      <c r="AB36"/>
      <c r="AC36"/>
      <c r="AD36" s="1"/>
      <c r="AE36"/>
      <c r="AF36" s="1"/>
      <c r="AG36"/>
      <c r="AH36"/>
    </row>
    <row r="37" spans="1:34" s="16" customFormat="1" x14ac:dyDescent="0.35">
      <c r="A37" t="s">
        <v>377</v>
      </c>
      <c r="B37" t="s">
        <v>437</v>
      </c>
      <c r="C37" t="s">
        <v>438</v>
      </c>
      <c r="D37" t="s">
        <v>439</v>
      </c>
      <c r="E37" s="1" t="s">
        <v>135</v>
      </c>
      <c r="F37" s="1" t="s">
        <v>127</v>
      </c>
      <c r="G37" s="1" t="s">
        <v>359</v>
      </c>
      <c r="H37" s="1"/>
      <c r="I37" s="2241">
        <v>1</v>
      </c>
      <c r="J37" s="2241"/>
      <c r="K37" s="1" t="s">
        <v>356</v>
      </c>
      <c r="L37" s="1"/>
      <c r="M37" s="1">
        <v>15</v>
      </c>
      <c r="N37" s="1">
        <v>15</v>
      </c>
      <c r="O37" s="1">
        <v>1</v>
      </c>
      <c r="P37" s="1" t="s">
        <v>49</v>
      </c>
      <c r="Q37" s="1">
        <v>15</v>
      </c>
      <c r="R37" s="1">
        <v>15</v>
      </c>
      <c r="S37" s="1"/>
      <c r="T37" s="1"/>
      <c r="U37" s="1">
        <v>2</v>
      </c>
      <c r="V37" s="5">
        <f>5590*3</f>
        <v>16770</v>
      </c>
      <c r="W37" s="70">
        <v>0.35</v>
      </c>
      <c r="X37" s="72">
        <f t="shared" si="14"/>
        <v>10900.5</v>
      </c>
      <c r="Y37" s="72">
        <f t="shared" si="15"/>
        <v>21801</v>
      </c>
      <c r="AB37"/>
      <c r="AC37"/>
      <c r="AD37" s="1"/>
      <c r="AE37"/>
      <c r="AF37" s="1"/>
      <c r="AG37"/>
      <c r="AH37"/>
    </row>
    <row r="38" spans="1:34" s="16" customFormat="1" x14ac:dyDescent="0.35">
      <c r="A38"/>
      <c r="B38"/>
      <c r="C38"/>
      <c r="D38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1"/>
      <c r="S38" s="1"/>
      <c r="T38" s="1"/>
      <c r="U38" s="1"/>
      <c r="V38"/>
      <c r="W38" s="75"/>
      <c r="X38" s="72"/>
      <c r="Y38" s="72"/>
      <c r="AB38"/>
      <c r="AC38"/>
      <c r="AD38" s="1"/>
      <c r="AE38"/>
      <c r="AF38" s="1"/>
      <c r="AG38"/>
      <c r="AH38"/>
    </row>
    <row r="39" spans="1:34" s="16" customFormat="1" x14ac:dyDescent="0.35">
      <c r="A39"/>
      <c r="B39"/>
      <c r="C39"/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1"/>
      <c r="U39" s="1"/>
      <c r="V39" s="9"/>
      <c r="W39" s="75"/>
      <c r="X39" s="72"/>
      <c r="Y39" s="72"/>
      <c r="AB39"/>
      <c r="AC39"/>
      <c r="AD39" s="1"/>
      <c r="AE39"/>
      <c r="AF39" s="1"/>
      <c r="AG39"/>
      <c r="AH39"/>
    </row>
    <row r="40" spans="1:34" s="16" customFormat="1" x14ac:dyDescent="0.35">
      <c r="A40"/>
      <c r="B40"/>
      <c r="C40"/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1"/>
      <c r="S40" s="1"/>
      <c r="T40" s="1"/>
      <c r="U40" s="1"/>
      <c r="V40" s="9"/>
      <c r="W40" s="75"/>
      <c r="X40" s="72"/>
      <c r="Y40" s="72"/>
      <c r="AB40"/>
      <c r="AC40"/>
      <c r="AD40" s="1"/>
      <c r="AE40"/>
      <c r="AF40" s="1"/>
      <c r="AG40"/>
      <c r="AH40"/>
    </row>
    <row r="42" spans="1:34" s="16" customFormat="1" x14ac:dyDescent="0.35">
      <c r="A42"/>
      <c r="B42"/>
      <c r="C42"/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70"/>
      <c r="X42" s="72"/>
      <c r="Y42" s="72"/>
      <c r="AB42"/>
      <c r="AC42"/>
      <c r="AD42" s="1"/>
      <c r="AE42"/>
      <c r="AF42" s="1"/>
      <c r="AG42"/>
      <c r="AH42"/>
    </row>
    <row r="43" spans="1:34" s="16" customFormat="1" x14ac:dyDescent="0.35">
      <c r="A43" s="93"/>
      <c r="B43"/>
      <c r="C43"/>
      <c r="D43" s="89" t="s">
        <v>1209</v>
      </c>
      <c r="E43" s="89" t="s">
        <v>1210</v>
      </c>
      <c r="F43" s="89" t="s">
        <v>1211</v>
      </c>
      <c r="G43" s="89"/>
      <c r="H43" s="89"/>
      <c r="I43" s="8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"/>
      <c r="W43" s="70"/>
      <c r="X43" s="72"/>
      <c r="Y43" s="72"/>
      <c r="AB43"/>
      <c r="AC43"/>
      <c r="AD43" s="1"/>
      <c r="AE43"/>
      <c r="AF43" s="1"/>
      <c r="AG43"/>
      <c r="AH43"/>
    </row>
    <row r="44" spans="1:34" s="16" customFormat="1" x14ac:dyDescent="0.35">
      <c r="A44" s="93" t="s">
        <v>1212</v>
      </c>
      <c r="B44" s="2229"/>
      <c r="C44" s="2229"/>
      <c r="D44" s="2236">
        <f>E44*(1-10%)</f>
        <v>1703.5164935064934</v>
      </c>
      <c r="E44" s="473">
        <f>VITORIA!S50</f>
        <v>1892.7961038961037</v>
      </c>
      <c r="F44" s="473">
        <f>E44*(1+15%)</f>
        <v>2176.7155194805191</v>
      </c>
      <c r="G44" s="473"/>
      <c r="H44" s="473"/>
      <c r="I44" s="4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"/>
      <c r="W44" s="70"/>
      <c r="X44" s="72"/>
      <c r="Y44" s="72"/>
      <c r="AB44"/>
      <c r="AC44"/>
      <c r="AD44" s="1"/>
      <c r="AE44"/>
      <c r="AF44" s="1"/>
      <c r="AG44"/>
      <c r="AH44"/>
    </row>
    <row r="45" spans="1:34" s="16" customFormat="1" x14ac:dyDescent="0.35">
      <c r="A45" s="93" t="s">
        <v>1213</v>
      </c>
      <c r="B45" s="2229"/>
      <c r="C45" s="2229"/>
      <c r="D45" s="2236">
        <f>E45*(1-25%)</f>
        <v>1057.5028846153848</v>
      </c>
      <c r="E45" s="473">
        <f>VITORIA!S78</f>
        <v>1410.0038461538463</v>
      </c>
      <c r="F45" s="473">
        <f>E45*(1+5%)</f>
        <v>1480.5040384615388</v>
      </c>
      <c r="G45" s="473"/>
      <c r="H45" s="473"/>
      <c r="I45" s="4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"/>
      <c r="W45" s="70"/>
      <c r="X45" s="72"/>
      <c r="Y45" s="72"/>
      <c r="AB45"/>
      <c r="AC45"/>
      <c r="AD45" s="1"/>
      <c r="AE45"/>
      <c r="AF45" s="1"/>
      <c r="AG45"/>
      <c r="AH45"/>
    </row>
    <row r="46" spans="1:34" s="16" customFormat="1" x14ac:dyDescent="0.35">
      <c r="A46" s="93" t="s">
        <v>601</v>
      </c>
      <c r="B46" s="2229"/>
      <c r="C46" s="2229"/>
      <c r="D46" s="2236">
        <f>E46*(1-15%)</f>
        <v>1402.1041791044777</v>
      </c>
      <c r="E46" s="473">
        <f>VITORIA!S114</f>
        <v>1649.534328358209</v>
      </c>
      <c r="F46" s="473">
        <f>E46*(1+15%)</f>
        <v>1896.9644776119403</v>
      </c>
      <c r="G46" s="473"/>
      <c r="H46" s="473"/>
      <c r="I46" s="4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5"/>
      <c r="W46" s="70"/>
      <c r="X46" s="72"/>
      <c r="Y46" s="72"/>
      <c r="AB46"/>
      <c r="AC46"/>
      <c r="AD46" s="1"/>
      <c r="AE46"/>
      <c r="AF46" s="1"/>
      <c r="AG46"/>
      <c r="AH46"/>
    </row>
    <row r="47" spans="1:34" s="16" customFormat="1" x14ac:dyDescent="0.35">
      <c r="A47" s="93" t="s">
        <v>730</v>
      </c>
      <c r="B47" s="2229"/>
      <c r="C47" s="2229"/>
      <c r="D47" s="2236">
        <f>E47*(1-25%)</f>
        <v>887.75645161290322</v>
      </c>
      <c r="E47" s="473">
        <f>VITORIA!S141</f>
        <v>1183.6752688172044</v>
      </c>
      <c r="F47" s="473">
        <f>E47*(1+5%)</f>
        <v>1242.8590322580646</v>
      </c>
      <c r="G47" s="473"/>
      <c r="H47" s="473"/>
      <c r="I47" s="4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"/>
      <c r="W47" s="70"/>
      <c r="X47" s="72"/>
      <c r="Y47" s="72"/>
      <c r="AB47"/>
      <c r="AC47"/>
      <c r="AD47" s="1"/>
      <c r="AE47"/>
      <c r="AF47" s="1"/>
      <c r="AG47"/>
      <c r="AH47"/>
    </row>
    <row r="48" spans="1:34" s="16" customFormat="1" x14ac:dyDescent="0.35">
      <c r="A48" s="93" t="s">
        <v>619</v>
      </c>
      <c r="B48" s="2229"/>
      <c r="C48" s="2229"/>
      <c r="D48" s="2236">
        <f>E48*(1-25%)</f>
        <v>1091.623076923077</v>
      </c>
      <c r="E48" s="473">
        <f>VITORIA!S171</f>
        <v>1455.4974358974359</v>
      </c>
      <c r="F48" s="473">
        <f>E48*(1+5%)</f>
        <v>1528.2723076923078</v>
      </c>
      <c r="G48" s="473"/>
      <c r="H48" s="473"/>
      <c r="I48" s="4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"/>
      <c r="W48" s="70"/>
      <c r="X48" s="72"/>
      <c r="Y48" s="72"/>
      <c r="AB48"/>
      <c r="AC48"/>
      <c r="AD48" s="1"/>
      <c r="AE48"/>
      <c r="AF48" s="1"/>
      <c r="AG48"/>
      <c r="AH48"/>
    </row>
    <row r="49" spans="1:34" s="16" customFormat="1" x14ac:dyDescent="0.35">
      <c r="A49" s="93"/>
      <c r="B49" s="93"/>
      <c r="C49" s="93"/>
      <c r="D49" s="9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"/>
      <c r="W49" s="70"/>
      <c r="X49" s="72"/>
      <c r="Y49" s="72"/>
      <c r="AB49"/>
      <c r="AC49"/>
      <c r="AD49" s="1"/>
      <c r="AE49"/>
      <c r="AF49" s="1"/>
      <c r="AG49"/>
      <c r="AH49"/>
    </row>
    <row r="50" spans="1:34" s="16" customFormat="1" x14ac:dyDescent="0.35">
      <c r="A50" s="93"/>
      <c r="B50" s="92"/>
      <c r="C50" s="92"/>
      <c r="D50" s="2386" t="s">
        <v>1214</v>
      </c>
      <c r="E50" s="2387"/>
      <c r="F50" s="2387"/>
      <c r="G50" s="2387"/>
      <c r="H50" s="2387"/>
      <c r="I50" s="238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9"/>
      <c r="W50" s="75"/>
      <c r="X50" s="72"/>
      <c r="Y50" s="72"/>
      <c r="AB50"/>
      <c r="AC50"/>
      <c r="AD50" s="1"/>
      <c r="AE50"/>
      <c r="AF50" s="1"/>
      <c r="AG50"/>
      <c r="AH50"/>
    </row>
    <row r="51" spans="1:34" s="16" customFormat="1" x14ac:dyDescent="0.35">
      <c r="A51" s="93" t="s">
        <v>1212</v>
      </c>
      <c r="B51" s="2230"/>
      <c r="C51" s="2230"/>
      <c r="D51" s="350">
        <v>0.48051948051948051</v>
      </c>
      <c r="E51" s="3">
        <v>0.25974025974025972</v>
      </c>
      <c r="F51" s="3">
        <v>0.25974025974025972</v>
      </c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/>
      <c r="W51" s="75"/>
      <c r="X51" s="72"/>
      <c r="Y51" s="72"/>
      <c r="AB51"/>
      <c r="AC51"/>
      <c r="AD51" s="1"/>
      <c r="AE51"/>
      <c r="AF51" s="1"/>
      <c r="AG51"/>
      <c r="AH51"/>
    </row>
    <row r="52" spans="1:34" s="16" customFormat="1" x14ac:dyDescent="0.35">
      <c r="A52" s="93" t="s">
        <v>1213</v>
      </c>
      <c r="B52" s="2230"/>
      <c r="C52" s="2230"/>
      <c r="D52" s="2230">
        <v>0.42307692307692307</v>
      </c>
      <c r="E52" s="350">
        <v>0.38461538461538464</v>
      </c>
      <c r="F52" s="350">
        <v>0.19230769230769232</v>
      </c>
      <c r="G52" s="350"/>
      <c r="H52" s="350"/>
      <c r="I52" s="3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/>
      <c r="W52" s="75"/>
      <c r="X52" s="72"/>
      <c r="Y52" s="72"/>
      <c r="AB52"/>
      <c r="AC52"/>
      <c r="AD52" s="1"/>
      <c r="AE52"/>
      <c r="AF52" s="1"/>
      <c r="AG52"/>
      <c r="AH52"/>
    </row>
    <row r="53" spans="1:34" s="16" customFormat="1" x14ac:dyDescent="0.35">
      <c r="A53" s="93" t="s">
        <v>601</v>
      </c>
      <c r="B53" s="2230"/>
      <c r="C53" s="2230"/>
      <c r="D53" s="2230">
        <v>0.47761194029850745</v>
      </c>
      <c r="E53" s="350">
        <v>0.52238805970149249</v>
      </c>
      <c r="F53" s="350"/>
      <c r="G53" s="350"/>
      <c r="H53" s="350"/>
      <c r="I53" s="3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/>
      <c r="W53" s="75"/>
      <c r="X53" s="72"/>
      <c r="Y53" s="72"/>
      <c r="AB53"/>
      <c r="AC53"/>
      <c r="AD53" s="1"/>
      <c r="AE53"/>
      <c r="AF53" s="1"/>
      <c r="AG53"/>
      <c r="AH53"/>
    </row>
    <row r="54" spans="1:34" s="16" customFormat="1" x14ac:dyDescent="0.35">
      <c r="A54" s="93" t="s">
        <v>730</v>
      </c>
      <c r="B54" s="2230"/>
      <c r="C54" s="2230"/>
      <c r="D54" s="2230">
        <v>0.35483870967741937</v>
      </c>
      <c r="E54" s="350">
        <v>0.43010752688172044</v>
      </c>
      <c r="F54" s="350">
        <v>0.21505376344086022</v>
      </c>
      <c r="G54" s="350"/>
      <c r="H54" s="350"/>
      <c r="I54" s="35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9"/>
      <c r="W54" s="75"/>
      <c r="X54" s="72"/>
      <c r="Y54" s="72"/>
      <c r="AB54"/>
      <c r="AC54"/>
      <c r="AD54" s="1"/>
      <c r="AE54"/>
      <c r="AF54" s="1"/>
      <c r="AG54"/>
      <c r="AH54"/>
    </row>
    <row r="55" spans="1:34" x14ac:dyDescent="0.35">
      <c r="A55" s="93" t="s">
        <v>619</v>
      </c>
      <c r="B55" s="93"/>
      <c r="C55" s="93"/>
      <c r="D55" s="2230">
        <v>0.61538461538461542</v>
      </c>
      <c r="E55" s="3">
        <v>0.38461538461538464</v>
      </c>
      <c r="F55" s="350"/>
      <c r="G55" s="350"/>
      <c r="H55" s="350"/>
    </row>
    <row r="56" spans="1:34" s="16" customFormat="1" x14ac:dyDescent="0.35">
      <c r="A56" s="93"/>
      <c r="B56" s="93"/>
      <c r="C56" s="93"/>
      <c r="D56" s="9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5"/>
      <c r="W56" s="70"/>
      <c r="X56" s="72"/>
      <c r="Y56" s="72"/>
      <c r="AB56"/>
      <c r="AC56"/>
      <c r="AD56" s="1"/>
      <c r="AE56"/>
      <c r="AF56" s="1"/>
      <c r="AG56"/>
      <c r="AH56"/>
    </row>
    <row r="57" spans="1:34" s="16" customFormat="1" x14ac:dyDescent="0.35">
      <c r="A57" s="93"/>
      <c r="B57" s="93"/>
      <c r="C57" s="93"/>
      <c r="D57" s="9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5"/>
      <c r="W57" s="70"/>
      <c r="X57" s="72"/>
      <c r="Y57" s="72"/>
      <c r="AB57"/>
      <c r="AC57"/>
      <c r="AD57" s="1"/>
      <c r="AE57"/>
      <c r="AF57" s="1"/>
      <c r="AG57"/>
      <c r="AH57"/>
    </row>
    <row r="58" spans="1:34" s="16" customFormat="1" x14ac:dyDescent="0.35">
      <c r="A58" s="93"/>
      <c r="B58" s="93"/>
      <c r="C58" s="93"/>
      <c r="D58" s="9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5"/>
      <c r="W58" s="70"/>
      <c r="X58" s="72"/>
      <c r="Y58" s="72"/>
      <c r="AB58"/>
      <c r="AC58"/>
      <c r="AD58" s="1"/>
      <c r="AE58"/>
      <c r="AF58" s="1"/>
      <c r="AG58"/>
      <c r="AH58"/>
    </row>
    <row r="59" spans="1:34" s="16" customFormat="1" x14ac:dyDescent="0.35">
      <c r="A59" s="93"/>
      <c r="B59" s="92"/>
      <c r="C59" s="92"/>
      <c r="D59" s="2386" t="s">
        <v>1215</v>
      </c>
      <c r="E59" s="2387"/>
      <c r="F59" s="2387"/>
      <c r="G59" s="2387"/>
      <c r="H59" s="2387"/>
      <c r="I59" s="238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5"/>
      <c r="W59" s="70"/>
      <c r="X59" s="72"/>
      <c r="Y59" s="72"/>
      <c r="AB59"/>
      <c r="AC59"/>
      <c r="AD59" s="1"/>
      <c r="AE59"/>
      <c r="AF59" s="1"/>
      <c r="AG59"/>
      <c r="AH59"/>
    </row>
    <row r="60" spans="1:34" s="16" customFormat="1" x14ac:dyDescent="0.35">
      <c r="A60" s="93" t="s">
        <v>1212</v>
      </c>
      <c r="B60" s="2230"/>
      <c r="C60" s="2230"/>
      <c r="D60" s="2230">
        <v>0.31623931623931623</v>
      </c>
      <c r="E60" s="2230">
        <v>0.35897435897435898</v>
      </c>
      <c r="F60" s="2230">
        <v>0.24786324786324787</v>
      </c>
      <c r="G60" s="2230">
        <v>7.6923076923076927E-2</v>
      </c>
      <c r="H60" s="2230"/>
      <c r="I60" s="223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5"/>
      <c r="W60" s="70"/>
      <c r="X60" s="72"/>
      <c r="Y60" s="72"/>
      <c r="AB60"/>
      <c r="AC60"/>
      <c r="AD60" s="1"/>
      <c r="AE60"/>
      <c r="AF60" s="1"/>
      <c r="AG60"/>
      <c r="AH60"/>
    </row>
    <row r="61" spans="1:34" s="16" customFormat="1" x14ac:dyDescent="0.35">
      <c r="A61" s="93" t="s">
        <v>1213</v>
      </c>
      <c r="B61" s="6"/>
      <c r="C61" s="6"/>
      <c r="D61" s="6">
        <v>0.31428571428571428</v>
      </c>
      <c r="E61" s="2230">
        <v>0.45714285714285713</v>
      </c>
      <c r="F61" s="2230">
        <v>0.18571428571428572</v>
      </c>
      <c r="G61" s="2230">
        <v>4.2857142857142858E-2</v>
      </c>
      <c r="H61" s="2230"/>
      <c r="I61" s="223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5"/>
      <c r="W61" s="70"/>
      <c r="X61" s="72"/>
      <c r="Y61" s="72"/>
      <c r="AB61"/>
      <c r="AC61"/>
      <c r="AD61" s="1"/>
      <c r="AE61"/>
      <c r="AF61" s="1"/>
      <c r="AG61"/>
      <c r="AH61"/>
    </row>
    <row r="62" spans="1:34" s="16" customFormat="1" x14ac:dyDescent="0.35">
      <c r="A62" s="93" t="s">
        <v>601</v>
      </c>
      <c r="B62" s="2230"/>
      <c r="C62" s="2230"/>
      <c r="D62" s="2230">
        <v>0.32653061224489793</v>
      </c>
      <c r="E62" s="2230">
        <v>0.53061224489795922</v>
      </c>
      <c r="F62" s="2230">
        <v>0.14000000000000001</v>
      </c>
      <c r="G62" s="2230"/>
      <c r="H62" s="2230"/>
      <c r="I62" s="223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/>
      <c r="W62" s="75"/>
      <c r="X62" s="72"/>
      <c r="Y62" s="72"/>
      <c r="AB62"/>
      <c r="AC62"/>
      <c r="AD62" s="1"/>
      <c r="AE62"/>
      <c r="AF62" s="1"/>
      <c r="AG62"/>
      <c r="AH62"/>
    </row>
    <row r="63" spans="1:34" s="16" customFormat="1" x14ac:dyDescent="0.35">
      <c r="A63" s="93" t="s">
        <v>730</v>
      </c>
      <c r="B63" s="2230"/>
      <c r="C63" s="2230"/>
      <c r="D63" s="6">
        <v>0.32</v>
      </c>
      <c r="E63" s="2230">
        <v>0.4732142857142857</v>
      </c>
      <c r="F63" s="2230">
        <v>0.20535714285714285</v>
      </c>
      <c r="G63" s="2230"/>
      <c r="H63" s="2230"/>
      <c r="I63" s="223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/>
      <c r="W63" s="75"/>
      <c r="X63" s="72"/>
      <c r="Y63" s="72"/>
      <c r="AB63"/>
      <c r="AC63"/>
      <c r="AD63" s="1"/>
      <c r="AE63"/>
      <c r="AF63" s="1"/>
      <c r="AG63"/>
      <c r="AH63"/>
    </row>
    <row r="64" spans="1:34" s="16" customFormat="1" x14ac:dyDescent="0.35">
      <c r="A64" s="93" t="s">
        <v>619</v>
      </c>
      <c r="B64" s="93"/>
      <c r="C64" s="93"/>
      <c r="D64" s="6">
        <v>0.44444444444444442</v>
      </c>
      <c r="E64" s="2230">
        <v>0.44444444444444442</v>
      </c>
      <c r="F64" s="2230">
        <v>0.11</v>
      </c>
      <c r="G64" s="2230"/>
      <c r="H64" s="2230"/>
      <c r="I64" s="223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"/>
      <c r="W64" s="75"/>
      <c r="X64" s="72"/>
      <c r="Y64" s="72"/>
      <c r="AB64"/>
      <c r="AC64"/>
      <c r="AD64" s="1"/>
      <c r="AE64"/>
      <c r="AF64" s="1"/>
      <c r="AG64"/>
      <c r="AH64"/>
    </row>
  </sheetData>
  <mergeCells count="2">
    <mergeCell ref="D50:I50"/>
    <mergeCell ref="D59:I59"/>
  </mergeCells>
  <pageMargins left="0.511811024" right="0.511811024" top="0.78740157499999996" bottom="0.78740157499999996" header="0.31496062000000002" footer="0.31496062000000002"/>
  <ignoredErrors>
    <ignoredError sqref="N5:N25 M32:M39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04B9-1794-4393-BA7D-F98CD500897D}">
  <sheetPr>
    <tabColor rgb="FF92D050"/>
  </sheetPr>
  <dimension ref="A1:AJ239"/>
  <sheetViews>
    <sheetView topLeftCell="A85" zoomScale="89" zoomScaleNormal="89" workbookViewId="0">
      <selection activeCell="A42" sqref="A42"/>
    </sheetView>
  </sheetViews>
  <sheetFormatPr defaultRowHeight="14.5" x14ac:dyDescent="0.35"/>
  <cols>
    <col min="1" max="1" width="39.1796875" customWidth="1"/>
    <col min="2" max="2" width="24.26953125" style="1" customWidth="1"/>
    <col min="3" max="3" width="15.54296875" style="1" customWidth="1"/>
    <col min="4" max="4" width="35.54296875" style="1" customWidth="1"/>
    <col min="5" max="5" width="50.45312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7.54296875" customWidth="1"/>
    <col min="10" max="10" width="5.7265625" customWidth="1"/>
    <col min="11" max="11" width="5.26953125" customWidth="1"/>
    <col min="12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6.453125" style="145" hidden="1" customWidth="1"/>
    <col min="19" max="19" width="13.81640625" style="3" customWidth="1"/>
    <col min="20" max="20" width="19.1796875" style="145" customWidth="1"/>
    <col min="21" max="21" width="13.54296875" style="157" customWidth="1"/>
    <col min="22" max="26" width="13.54296875" customWidth="1"/>
    <col min="27" max="27" width="13.1796875" customWidth="1"/>
    <col min="28" max="28" width="14.54296875" customWidth="1"/>
    <col min="29" max="29" width="34.453125" hidden="1" customWidth="1"/>
    <col min="30" max="30" width="17.54296875" customWidth="1"/>
    <col min="31" max="31" width="20.54296875" customWidth="1"/>
    <col min="32" max="32" width="22.453125" customWidth="1"/>
    <col min="33" max="33" width="13.453125" customWidth="1"/>
    <col min="34" max="34" width="13.81640625" customWidth="1"/>
  </cols>
  <sheetData>
    <row r="1" spans="1:9" ht="21" x14ac:dyDescent="0.5">
      <c r="A1" s="138" t="str">
        <f>[20]BASE!A2</f>
        <v>ESTUDO SÃO PAULO</v>
      </c>
    </row>
    <row r="2" spans="1:9" x14ac:dyDescent="0.35">
      <c r="A2" t="s">
        <v>503</v>
      </c>
    </row>
    <row r="4" spans="1:9" x14ac:dyDescent="0.35">
      <c r="B4" s="141"/>
    </row>
    <row r="5" spans="1:9" x14ac:dyDescent="0.35">
      <c r="B5" s="141"/>
    </row>
    <row r="6" spans="1:9" x14ac:dyDescent="0.35">
      <c r="B6" s="142"/>
      <c r="C6" s="143"/>
      <c r="F6" s="144"/>
      <c r="G6" s="144"/>
      <c r="H6" s="144"/>
      <c r="I6" s="145"/>
    </row>
    <row r="7" spans="1:9" x14ac:dyDescent="0.35">
      <c r="A7" s="146" t="s">
        <v>757</v>
      </c>
      <c r="B7" s="147">
        <v>15589668.000000006</v>
      </c>
      <c r="C7" s="148"/>
      <c r="F7" s="144"/>
      <c r="G7" s="144"/>
      <c r="H7" s="144"/>
      <c r="I7" s="145"/>
    </row>
    <row r="8" spans="1:9" x14ac:dyDescent="0.35">
      <c r="A8" s="146" t="s">
        <v>758</v>
      </c>
      <c r="B8" s="147">
        <v>25187774.079999998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">
        <v>759</v>
      </c>
      <c r="B10" s="150">
        <v>25473992.375</v>
      </c>
      <c r="C10" s="151"/>
      <c r="F10" s="144"/>
      <c r="G10" s="144"/>
      <c r="H10" s="144"/>
      <c r="I10" s="145"/>
    </row>
    <row r="11" spans="1:9" ht="14.15" customHeight="1" x14ac:dyDescent="0.35">
      <c r="A11" s="146" t="s">
        <v>760</v>
      </c>
      <c r="B11" s="147">
        <v>39190757.5</v>
      </c>
      <c r="C11" s="3"/>
      <c r="F11" s="144"/>
      <c r="G11" s="144"/>
      <c r="H11" s="144"/>
      <c r="I11" s="145"/>
    </row>
    <row r="12" spans="1:9" x14ac:dyDescent="0.35">
      <c r="D12" s="760"/>
      <c r="E12" s="496"/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627</v>
      </c>
      <c r="B16" s="154" t="s">
        <v>514</v>
      </c>
      <c r="C16" s="155">
        <v>0.44</v>
      </c>
      <c r="D16" s="156">
        <v>11208556.645</v>
      </c>
      <c r="E16" s="156">
        <v>3736185.5483333333</v>
      </c>
      <c r="F16" s="144"/>
      <c r="G16" s="144"/>
      <c r="H16" s="144"/>
      <c r="I16" s="145"/>
    </row>
    <row r="17" spans="1:36" x14ac:dyDescent="0.35">
      <c r="A17" s="153" t="s">
        <v>515</v>
      </c>
      <c r="B17" s="154" t="s">
        <v>739</v>
      </c>
      <c r="C17" s="155">
        <v>0.42</v>
      </c>
      <c r="D17" s="156">
        <v>10699076.797499999</v>
      </c>
      <c r="E17" s="156">
        <v>2674769.1993749999</v>
      </c>
      <c r="F17" s="144"/>
      <c r="G17" s="144"/>
      <c r="H17" s="144"/>
      <c r="I17" s="145"/>
    </row>
    <row r="18" spans="1:36" x14ac:dyDescent="0.35">
      <c r="A18" s="153" t="s">
        <v>517</v>
      </c>
      <c r="B18" s="154">
        <v>4</v>
      </c>
      <c r="C18" s="155">
        <v>0.14000000000000001</v>
      </c>
      <c r="D18" s="156">
        <v>3566358.9325000001</v>
      </c>
      <c r="E18" s="156">
        <v>891589.73312500003</v>
      </c>
      <c r="F18" s="144"/>
      <c r="G18" s="144"/>
      <c r="H18" s="144"/>
      <c r="I18" s="145"/>
    </row>
    <row r="19" spans="1:36" x14ac:dyDescent="0.35">
      <c r="B19" s="1" t="s">
        <v>518</v>
      </c>
      <c r="C19" s="3">
        <v>1</v>
      </c>
      <c r="D19" s="158">
        <v>25473992.375</v>
      </c>
      <c r="F19" s="144"/>
      <c r="G19" s="144"/>
      <c r="H19" s="144"/>
      <c r="I19" s="145"/>
    </row>
    <row r="20" spans="1:36" x14ac:dyDescent="0.35">
      <c r="F20" s="144"/>
      <c r="G20" s="144"/>
      <c r="H20" s="144"/>
      <c r="I20" s="145"/>
    </row>
    <row r="21" spans="1:36" x14ac:dyDescent="0.35">
      <c r="A21" s="146" t="s">
        <v>761</v>
      </c>
      <c r="B21" s="675">
        <v>11451999</v>
      </c>
      <c r="F21" s="144"/>
      <c r="G21" s="144"/>
      <c r="H21" s="144"/>
      <c r="I21" s="145"/>
    </row>
    <row r="22" spans="1:36" x14ac:dyDescent="0.35">
      <c r="A22" s="761" t="s">
        <v>630</v>
      </c>
      <c r="B22" s="675">
        <v>4754721</v>
      </c>
      <c r="Q22" s="161"/>
      <c r="R22" s="161"/>
    </row>
    <row r="23" spans="1:36" x14ac:dyDescent="0.35">
      <c r="E23" s="1" t="s">
        <v>521</v>
      </c>
      <c r="F23" s="2" t="s">
        <v>762</v>
      </c>
      <c r="H23" s="1" t="s">
        <v>523</v>
      </c>
      <c r="J23" s="2264">
        <v>0.67</v>
      </c>
      <c r="K23" s="2265"/>
      <c r="L23" s="2265"/>
    </row>
    <row r="24" spans="1:36" x14ac:dyDescent="0.35">
      <c r="E24" s="1" t="s">
        <v>524</v>
      </c>
      <c r="F24" s="2" t="s">
        <v>763</v>
      </c>
      <c r="H24" s="1" t="s">
        <v>524</v>
      </c>
      <c r="J24" s="2266">
        <v>50</v>
      </c>
      <c r="K24" s="2266"/>
      <c r="L24" s="2266"/>
    </row>
    <row r="25" spans="1:36" x14ac:dyDescent="0.35">
      <c r="E25" s="1" t="s">
        <v>526</v>
      </c>
      <c r="F25" s="2" t="s">
        <v>764</v>
      </c>
      <c r="H25" s="1" t="s">
        <v>526</v>
      </c>
      <c r="J25" s="2267">
        <v>3341</v>
      </c>
      <c r="K25" s="2267"/>
      <c r="L25" s="2267"/>
      <c r="P25" s="161"/>
    </row>
    <row r="26" spans="1:36" x14ac:dyDescent="0.35">
      <c r="E26" s="1" t="s">
        <v>528</v>
      </c>
      <c r="F26" s="2" t="s">
        <v>765</v>
      </c>
      <c r="H26" s="1" t="s">
        <v>528</v>
      </c>
      <c r="J26" s="2267">
        <v>158856861</v>
      </c>
      <c r="K26" s="2267"/>
      <c r="L26" s="2267"/>
      <c r="O26" s="144"/>
      <c r="T26" s="162"/>
    </row>
    <row r="27" spans="1:36" ht="18.5" x14ac:dyDescent="0.45">
      <c r="A27" s="164" t="s">
        <v>530</v>
      </c>
      <c r="O27" s="144"/>
      <c r="P27" s="163"/>
    </row>
    <row r="28" spans="1:36" x14ac:dyDescent="0.35">
      <c r="O28" s="165"/>
      <c r="S28" s="144"/>
    </row>
    <row r="29" spans="1:36" ht="33" customHeight="1" thickBot="1" x14ac:dyDescent="0.4">
      <c r="A29" s="2389" t="s">
        <v>531</v>
      </c>
      <c r="B29" s="2390"/>
      <c r="C29" s="2390"/>
      <c r="D29" s="2390"/>
      <c r="E29" s="2390"/>
      <c r="F29" s="2390"/>
      <c r="G29" s="2390"/>
      <c r="H29" s="2390"/>
      <c r="I29" s="2390"/>
      <c r="J29" s="2390"/>
      <c r="K29" s="2390"/>
      <c r="L29" s="2390"/>
      <c r="M29" s="2390"/>
      <c r="N29" s="2390"/>
      <c r="O29" s="2390"/>
      <c r="P29" s="2390"/>
      <c r="Q29" s="2390"/>
      <c r="R29" s="2390"/>
      <c r="S29" s="2391"/>
      <c r="T29" s="2392" t="s">
        <v>635</v>
      </c>
      <c r="U29" s="2393"/>
      <c r="V29" s="2393"/>
      <c r="W29" s="2393"/>
      <c r="X29" s="2393"/>
      <c r="Y29" s="2393"/>
      <c r="Z29" s="2393"/>
      <c r="AA29" s="2393"/>
      <c r="AB29" s="2393"/>
      <c r="AC29" s="2393"/>
      <c r="AD29" s="2393"/>
      <c r="AE29" s="2393"/>
      <c r="AF29" s="2393"/>
      <c r="AG29" s="2393"/>
      <c r="AH29" s="2394"/>
    </row>
    <row r="30" spans="1:36" ht="18.5" x14ac:dyDescent="0.45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739" t="s">
        <v>547</v>
      </c>
      <c r="U30" s="2491" t="s">
        <v>548</v>
      </c>
      <c r="V30" s="2492"/>
      <c r="W30" s="2492"/>
      <c r="X30" s="2492"/>
      <c r="Y30" s="2492"/>
      <c r="Z30" s="2493"/>
      <c r="AA30" s="2488" t="s">
        <v>549</v>
      </c>
      <c r="AB30" s="2489"/>
      <c r="AC30" s="2488" t="s">
        <v>550</v>
      </c>
      <c r="AD30" s="2490"/>
      <c r="AE30" s="2490"/>
      <c r="AF30" s="2490"/>
      <c r="AG30" s="2490"/>
      <c r="AH30" s="2489"/>
    </row>
    <row r="31" spans="1:36" ht="19" thickBot="1" x14ac:dyDescent="0.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718" t="s">
        <v>559</v>
      </c>
      <c r="U31" s="2485"/>
      <c r="V31" s="2486"/>
      <c r="W31" s="2486"/>
      <c r="X31" s="2486"/>
      <c r="Y31" s="2486"/>
      <c r="Z31" s="2487"/>
      <c r="AA31" s="2475"/>
      <c r="AB31" s="2477"/>
      <c r="AC31" s="2475"/>
      <c r="AD31" s="2476"/>
      <c r="AE31" s="2476"/>
      <c r="AF31" s="2476"/>
      <c r="AG31" s="2476"/>
      <c r="AH31" s="2477"/>
    </row>
    <row r="32" spans="1:36" s="184" customFormat="1" ht="18.5" x14ac:dyDescent="0.45">
      <c r="A32" s="2406" t="s">
        <v>560</v>
      </c>
      <c r="B32" s="2407"/>
      <c r="C32" s="2407"/>
      <c r="D32" s="2407"/>
      <c r="E32" s="2407"/>
      <c r="F32" s="2407"/>
      <c r="G32" s="2407"/>
      <c r="H32" s="2407"/>
      <c r="I32" s="2407"/>
      <c r="J32" s="2407"/>
      <c r="K32" s="2407"/>
      <c r="L32" s="2407"/>
      <c r="M32" s="2407"/>
      <c r="N32" s="2407"/>
      <c r="O32" s="2407"/>
      <c r="P32" s="2407"/>
      <c r="Q32" s="2407"/>
      <c r="R32" s="2407"/>
      <c r="S32" s="2407"/>
      <c r="T32" s="762"/>
      <c r="U32" s="763" t="s">
        <v>561</v>
      </c>
      <c r="V32" s="764" t="s">
        <v>38</v>
      </c>
      <c r="W32" s="764" t="s">
        <v>562</v>
      </c>
      <c r="X32" s="764" t="s">
        <v>563</v>
      </c>
      <c r="Y32" s="764" t="s">
        <v>766</v>
      </c>
      <c r="Z32" s="765" t="s">
        <v>564</v>
      </c>
      <c r="AA32" s="766" t="s">
        <v>565</v>
      </c>
      <c r="AB32" s="765" t="s">
        <v>566</v>
      </c>
      <c r="AC32" s="767"/>
      <c r="AD32" s="768" t="s">
        <v>26</v>
      </c>
      <c r="AE32" s="769" t="s">
        <v>27</v>
      </c>
      <c r="AF32" s="769" t="s">
        <v>136</v>
      </c>
      <c r="AG32" s="769" t="s">
        <v>29</v>
      </c>
      <c r="AH32" s="770" t="s">
        <v>137</v>
      </c>
      <c r="AI32" s="183"/>
      <c r="AJ32" s="183"/>
    </row>
    <row r="33" spans="1:34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48"/>
      <c r="T33" s="252"/>
      <c r="U33" s="196"/>
      <c r="Z33" s="198"/>
      <c r="AA33" s="326"/>
      <c r="AB33" s="198"/>
      <c r="AD33" s="197"/>
      <c r="AE33" s="218"/>
      <c r="AF33" s="218"/>
      <c r="AG33" s="218"/>
      <c r="AH33" s="771"/>
    </row>
    <row r="34" spans="1:34" x14ac:dyDescent="0.35">
      <c r="A34" s="203" t="s">
        <v>767</v>
      </c>
      <c r="B34" s="203" t="s">
        <v>138</v>
      </c>
      <c r="C34" s="203" t="s">
        <v>768</v>
      </c>
      <c r="D34" s="203" t="s">
        <v>139</v>
      </c>
      <c r="E34" s="203" t="s">
        <v>571</v>
      </c>
      <c r="F34" s="204" t="s">
        <v>769</v>
      </c>
      <c r="G34" s="203">
        <v>150</v>
      </c>
      <c r="H34" s="203" t="s">
        <v>49</v>
      </c>
      <c r="I34" s="205">
        <v>150</v>
      </c>
      <c r="J34" s="772">
        <v>150</v>
      </c>
      <c r="K34" s="206"/>
      <c r="L34" s="208"/>
      <c r="M34" s="209">
        <v>2</v>
      </c>
      <c r="N34" s="520">
        <v>3429.22</v>
      </c>
      <c r="O34" s="211">
        <v>0.48</v>
      </c>
      <c r="P34" s="212">
        <f>N34*(1-O34)</f>
        <v>1783.1943999999999</v>
      </c>
      <c r="Q34" s="212">
        <f t="shared" ref="Q34:Q41" si="0">P34*M34*G34</f>
        <v>534958.31999999995</v>
      </c>
      <c r="R34" s="252" t="e">
        <f>(Q34+Q35+#REF!+#REF!)/E11*1000</f>
        <v>#REF!</v>
      </c>
      <c r="S34" s="224">
        <f>Q34/$Q$58</f>
        <v>0.14180038292750133</v>
      </c>
      <c r="T34" s="549">
        <f t="shared" ref="T34:T38" si="1">Q34*2</f>
        <v>1069916.6399999999</v>
      </c>
      <c r="U34" s="196"/>
      <c r="V34" s="215">
        <f>T34</f>
        <v>1069916.6399999999</v>
      </c>
      <c r="W34" s="215"/>
      <c r="X34" s="215"/>
      <c r="Y34" s="215"/>
      <c r="Z34" s="217"/>
      <c r="AA34" s="328"/>
      <c r="AB34" s="217"/>
      <c r="AD34" s="216">
        <f>T34</f>
        <v>1069916.6399999999</v>
      </c>
      <c r="AE34" s="218"/>
      <c r="AF34" s="218"/>
      <c r="AG34" s="218"/>
      <c r="AH34" s="771"/>
    </row>
    <row r="35" spans="1:34" x14ac:dyDescent="0.35">
      <c r="A35" s="203" t="s">
        <v>767</v>
      </c>
      <c r="B35" s="203" t="s">
        <v>140</v>
      </c>
      <c r="C35" s="203" t="s">
        <v>768</v>
      </c>
      <c r="D35" s="203" t="s">
        <v>139</v>
      </c>
      <c r="E35" s="203" t="s">
        <v>569</v>
      </c>
      <c r="F35" s="204" t="s">
        <v>770</v>
      </c>
      <c r="G35" s="203">
        <v>100</v>
      </c>
      <c r="H35" s="203" t="s">
        <v>49</v>
      </c>
      <c r="I35" s="222">
        <v>100</v>
      </c>
      <c r="J35" s="206"/>
      <c r="K35" s="222">
        <v>100</v>
      </c>
      <c r="L35" s="226"/>
      <c r="M35" s="209">
        <v>2</v>
      </c>
      <c r="N35" s="212">
        <v>6980.9</v>
      </c>
      <c r="O35" s="219">
        <v>0.35</v>
      </c>
      <c r="P35" s="212">
        <f>N35*(1-O35)</f>
        <v>4537.585</v>
      </c>
      <c r="Q35" s="212">
        <f t="shared" si="0"/>
        <v>907517</v>
      </c>
      <c r="R35" s="252" t="e">
        <f>(Q35+Q36+#REF!+#REF!)/E12*1000</f>
        <v>#REF!</v>
      </c>
      <c r="S35" s="213">
        <f>Q35/$Q$58</f>
        <v>0.24055380260880366</v>
      </c>
      <c r="T35" s="549">
        <f t="shared" si="1"/>
        <v>1815034</v>
      </c>
      <c r="U35" s="196"/>
      <c r="V35" s="215">
        <f>T35</f>
        <v>1815034</v>
      </c>
      <c r="Z35" s="198"/>
      <c r="AA35" s="328"/>
      <c r="AB35" s="217">
        <f>T35</f>
        <v>1815034</v>
      </c>
      <c r="AD35" s="216">
        <f>T35</f>
        <v>1815034</v>
      </c>
      <c r="AE35" s="218"/>
      <c r="AF35" s="218"/>
      <c r="AG35" s="218"/>
      <c r="AH35" s="771"/>
    </row>
    <row r="36" spans="1:34" x14ac:dyDescent="0.35">
      <c r="A36" s="203" t="s">
        <v>767</v>
      </c>
      <c r="B36" s="203" t="s">
        <v>140</v>
      </c>
      <c r="C36" s="203" t="s">
        <v>771</v>
      </c>
      <c r="D36" s="203" t="s">
        <v>141</v>
      </c>
      <c r="E36" s="203" t="s">
        <v>772</v>
      </c>
      <c r="F36" s="204" t="s">
        <v>110</v>
      </c>
      <c r="G36" s="203">
        <v>1</v>
      </c>
      <c r="H36" s="203" t="s">
        <v>49</v>
      </c>
      <c r="I36" s="234"/>
      <c r="J36" s="772">
        <v>25</v>
      </c>
      <c r="L36" s="332"/>
      <c r="M36" s="209">
        <v>1</v>
      </c>
      <c r="N36" s="212">
        <v>80709</v>
      </c>
      <c r="O36" s="219">
        <v>0.43</v>
      </c>
      <c r="P36" s="212">
        <f t="shared" ref="P36:P38" si="2">N36*(1-O36)</f>
        <v>46004.130000000005</v>
      </c>
      <c r="Q36" s="212">
        <f t="shared" si="0"/>
        <v>46004.130000000005</v>
      </c>
      <c r="R36" s="252"/>
      <c r="S36" s="213">
        <f>Q36/$Q$58</f>
        <v>1.219422711333203E-2</v>
      </c>
      <c r="T36" s="549">
        <f t="shared" si="1"/>
        <v>92008.260000000009</v>
      </c>
      <c r="U36" s="196"/>
      <c r="V36" s="215"/>
      <c r="W36" s="215">
        <f>T36</f>
        <v>92008.260000000009</v>
      </c>
      <c r="Z36" s="198"/>
      <c r="AA36" s="328"/>
      <c r="AB36" s="217">
        <f>T36</f>
        <v>92008.260000000009</v>
      </c>
      <c r="AD36" s="216">
        <f>T36</f>
        <v>92008.260000000009</v>
      </c>
      <c r="AE36" s="218"/>
      <c r="AF36" s="218"/>
      <c r="AG36" s="218"/>
      <c r="AH36" s="771"/>
    </row>
    <row r="37" spans="1:34" x14ac:dyDescent="0.35">
      <c r="A37" s="203" t="s">
        <v>767</v>
      </c>
      <c r="B37" s="203" t="s">
        <v>138</v>
      </c>
      <c r="C37" s="203" t="s">
        <v>771</v>
      </c>
      <c r="D37" s="203" t="s">
        <v>141</v>
      </c>
      <c r="E37" s="203" t="s">
        <v>773</v>
      </c>
      <c r="F37" s="204" t="s">
        <v>142</v>
      </c>
      <c r="G37" s="203">
        <v>1</v>
      </c>
      <c r="H37" s="203" t="s">
        <v>49</v>
      </c>
      <c r="I37" s="234"/>
      <c r="J37" s="222">
        <v>49</v>
      </c>
      <c r="L37" s="332"/>
      <c r="M37" s="209">
        <v>1</v>
      </c>
      <c r="N37" s="212">
        <v>67237.13</v>
      </c>
      <c r="O37" s="219">
        <v>0.43</v>
      </c>
      <c r="P37" s="212">
        <f t="shared" si="2"/>
        <v>38325.164100000009</v>
      </c>
      <c r="Q37" s="212">
        <f t="shared" si="0"/>
        <v>38325.164100000009</v>
      </c>
      <c r="R37" s="252"/>
      <c r="S37" s="213">
        <f>Q37/$Q$58</f>
        <v>1.0158778248629404E-2</v>
      </c>
      <c r="T37" s="549">
        <f t="shared" si="1"/>
        <v>76650.328200000018</v>
      </c>
      <c r="U37" s="196"/>
      <c r="V37" s="215"/>
      <c r="W37" s="215">
        <f>T37</f>
        <v>76650.328200000018</v>
      </c>
      <c r="Z37" s="198"/>
      <c r="AA37" s="328"/>
      <c r="AB37" s="217"/>
      <c r="AD37" s="216">
        <f>T37</f>
        <v>76650.328200000018</v>
      </c>
      <c r="AE37" s="218"/>
      <c r="AF37" s="218"/>
      <c r="AG37" s="218"/>
      <c r="AH37" s="771"/>
    </row>
    <row r="38" spans="1:34" x14ac:dyDescent="0.35">
      <c r="A38" s="203" t="s">
        <v>767</v>
      </c>
      <c r="B38" s="203" t="s">
        <v>138</v>
      </c>
      <c r="C38" s="203" t="s">
        <v>774</v>
      </c>
      <c r="D38" s="203" t="s">
        <v>143</v>
      </c>
      <c r="E38" s="203" t="s">
        <v>775</v>
      </c>
      <c r="F38" s="204" t="s">
        <v>65</v>
      </c>
      <c r="G38" s="203">
        <v>1</v>
      </c>
      <c r="H38" s="203" t="s">
        <v>144</v>
      </c>
      <c r="I38" s="2520">
        <v>1</v>
      </c>
      <c r="J38" s="2521"/>
      <c r="K38" s="2521"/>
      <c r="L38" s="2522"/>
      <c r="M38" s="209">
        <v>1</v>
      </c>
      <c r="N38" s="520">
        <v>368518</v>
      </c>
      <c r="O38" s="211">
        <v>0.43</v>
      </c>
      <c r="P38" s="212">
        <f t="shared" si="2"/>
        <v>210055.26</v>
      </c>
      <c r="Q38" s="212">
        <f t="shared" si="0"/>
        <v>210055.26</v>
      </c>
      <c r="R38" s="9"/>
      <c r="S38" s="224">
        <f>Q38/$Q$58</f>
        <v>5.5678947668176944E-2</v>
      </c>
      <c r="T38" s="554">
        <f t="shared" si="1"/>
        <v>420110.52</v>
      </c>
      <c r="U38" s="612"/>
      <c r="W38" s="215">
        <f>T38</f>
        <v>420110.52</v>
      </c>
      <c r="Z38" s="198"/>
      <c r="AA38" s="328"/>
      <c r="AB38" s="217"/>
      <c r="AD38" s="216">
        <f>T38</f>
        <v>420110.52</v>
      </c>
      <c r="AE38" s="218"/>
      <c r="AF38" s="218"/>
      <c r="AG38" s="218"/>
      <c r="AH38" s="771"/>
    </row>
    <row r="39" spans="1:34" x14ac:dyDescent="0.35">
      <c r="A39" s="203"/>
      <c r="B39" s="203"/>
      <c r="C39" s="203"/>
      <c r="D39" s="203"/>
      <c r="E39" s="203"/>
      <c r="F39" s="204"/>
      <c r="G39" s="203"/>
      <c r="H39" s="203"/>
      <c r="I39" s="234"/>
      <c r="L39" s="332"/>
      <c r="M39" s="209"/>
      <c r="N39" s="520"/>
      <c r="O39" s="211"/>
      <c r="P39" s="523"/>
      <c r="Q39" s="520"/>
      <c r="R39" s="9"/>
      <c r="S39" s="551"/>
      <c r="T39" s="554"/>
      <c r="U39" s="612"/>
      <c r="Z39" s="198"/>
      <c r="AA39" s="328"/>
      <c r="AB39" s="217"/>
      <c r="AD39" s="197"/>
      <c r="AE39" s="218"/>
      <c r="AF39" s="218"/>
      <c r="AG39" s="218"/>
      <c r="AH39" s="771"/>
    </row>
    <row r="40" spans="1:34" x14ac:dyDescent="0.35">
      <c r="A40" s="203" t="s">
        <v>767</v>
      </c>
      <c r="B40" s="203" t="s">
        <v>47</v>
      </c>
      <c r="C40" s="203" t="s">
        <v>776</v>
      </c>
      <c r="D40" s="203" t="s">
        <v>145</v>
      </c>
      <c r="E40" s="203" t="s">
        <v>777</v>
      </c>
      <c r="F40" s="204" t="s">
        <v>778</v>
      </c>
      <c r="G40" s="203">
        <v>1</v>
      </c>
      <c r="H40" s="203" t="s">
        <v>49</v>
      </c>
      <c r="I40" s="521"/>
      <c r="J40" s="772">
        <v>100</v>
      </c>
      <c r="K40" s="772">
        <v>100</v>
      </c>
      <c r="L40" s="209"/>
      <c r="M40" s="209">
        <v>2</v>
      </c>
      <c r="N40" s="520">
        <v>350022</v>
      </c>
      <c r="O40" s="211">
        <v>0.59599999999999997</v>
      </c>
      <c r="P40" s="212">
        <f>N40*(1-O40)</f>
        <v>141408.88800000001</v>
      </c>
      <c r="Q40" s="212">
        <f t="shared" si="0"/>
        <v>282817.77600000001</v>
      </c>
      <c r="R40" s="9"/>
      <c r="S40" s="551">
        <f>Q40/$Q$58</f>
        <v>7.4965969190841447E-2</v>
      </c>
      <c r="T40" s="554">
        <f>Q40*2</f>
        <v>565635.55200000003</v>
      </c>
      <c r="U40" s="612"/>
      <c r="V40" s="215">
        <f>T40</f>
        <v>565635.55200000003</v>
      </c>
      <c r="Z40" s="198"/>
      <c r="AA40" s="328">
        <f>T40</f>
        <v>565635.55200000003</v>
      </c>
      <c r="AB40" s="217"/>
      <c r="AD40" s="197"/>
      <c r="AE40" s="220">
        <f>T40</f>
        <v>565635.55200000003</v>
      </c>
      <c r="AF40" s="220"/>
      <c r="AG40" s="218"/>
      <c r="AH40" s="771"/>
    </row>
    <row r="41" spans="1:34" x14ac:dyDescent="0.35">
      <c r="A41" s="203" t="s">
        <v>767</v>
      </c>
      <c r="B41" s="203" t="s">
        <v>47</v>
      </c>
      <c r="C41" s="203" t="s">
        <v>776</v>
      </c>
      <c r="D41" s="203" t="s">
        <v>145</v>
      </c>
      <c r="E41" s="203" t="s">
        <v>779</v>
      </c>
      <c r="F41" s="204" t="s">
        <v>780</v>
      </c>
      <c r="G41" s="203">
        <v>1</v>
      </c>
      <c r="H41" s="203" t="s">
        <v>49</v>
      </c>
      <c r="I41" s="521"/>
      <c r="J41" s="1"/>
      <c r="K41" s="222">
        <v>50</v>
      </c>
      <c r="L41" s="209"/>
      <c r="M41" s="209">
        <v>1</v>
      </c>
      <c r="N41" s="520">
        <v>350658</v>
      </c>
      <c r="O41" s="211">
        <v>0.59599999999999997</v>
      </c>
      <c r="P41" s="212">
        <f>N41*(1-O41)</f>
        <v>141665.83199999999</v>
      </c>
      <c r="Q41" s="212">
        <f t="shared" si="0"/>
        <v>141665.83199999999</v>
      </c>
      <c r="R41" s="9"/>
      <c r="S41" s="213">
        <f>Q41/$Q$58</f>
        <v>3.7551092252089975E-2</v>
      </c>
      <c r="T41" s="554">
        <f>Q41*2</f>
        <v>283331.66399999999</v>
      </c>
      <c r="U41" s="612"/>
      <c r="V41" s="215">
        <f>T41</f>
        <v>283331.66399999999</v>
      </c>
      <c r="Z41" s="198"/>
      <c r="AA41" s="328"/>
      <c r="AB41" s="217">
        <f>T41</f>
        <v>283331.66399999999</v>
      </c>
      <c r="AD41" s="197"/>
      <c r="AE41" s="220">
        <f>T41</f>
        <v>283331.66399999999</v>
      </c>
      <c r="AF41" s="220"/>
      <c r="AG41" s="218"/>
      <c r="AH41" s="771"/>
    </row>
    <row r="42" spans="1:34" x14ac:dyDescent="0.35">
      <c r="A42" s="203"/>
      <c r="B42" s="203"/>
      <c r="C42" s="203"/>
      <c r="D42" s="203"/>
      <c r="E42" s="203"/>
      <c r="F42" s="204"/>
      <c r="G42" s="203"/>
      <c r="H42" s="203"/>
      <c r="I42" s="521"/>
      <c r="J42" s="1"/>
      <c r="K42" s="1"/>
      <c r="L42" s="209"/>
      <c r="M42" s="209"/>
      <c r="N42" s="520"/>
      <c r="O42" s="211"/>
      <c r="P42" s="523"/>
      <c r="Q42" s="520"/>
      <c r="R42" s="9"/>
      <c r="S42" s="551"/>
      <c r="T42" s="554"/>
      <c r="U42" s="612"/>
      <c r="Z42" s="198"/>
      <c r="AA42" s="328"/>
      <c r="AB42" s="217"/>
      <c r="AD42" s="197"/>
      <c r="AE42" s="218"/>
      <c r="AF42" s="218"/>
      <c r="AG42" s="218"/>
      <c r="AH42" s="771"/>
    </row>
    <row r="43" spans="1:34" x14ac:dyDescent="0.35">
      <c r="A43" s="203" t="s">
        <v>767</v>
      </c>
      <c r="B43" s="203" t="s">
        <v>146</v>
      </c>
      <c r="C43" s="203" t="s">
        <v>781</v>
      </c>
      <c r="D43" s="203" t="s">
        <v>147</v>
      </c>
      <c r="E43" s="203" t="s">
        <v>148</v>
      </c>
      <c r="F43" s="204" t="s">
        <v>639</v>
      </c>
      <c r="G43" s="203">
        <v>3</v>
      </c>
      <c r="H43" s="203" t="s">
        <v>51</v>
      </c>
      <c r="I43" s="2520">
        <v>3</v>
      </c>
      <c r="J43" s="2521"/>
      <c r="K43" s="2521"/>
      <c r="L43" s="2522"/>
      <c r="M43" s="209">
        <v>1</v>
      </c>
      <c r="N43" s="520">
        <v>250000</v>
      </c>
      <c r="O43" s="211">
        <v>0.48</v>
      </c>
      <c r="P43" s="212">
        <f>N43*(1-O43)</f>
        <v>130000</v>
      </c>
      <c r="Q43" s="212">
        <f t="shared" ref="Q43" si="3">P43*M43*G43</f>
        <v>390000</v>
      </c>
      <c r="R43" s="9"/>
      <c r="S43" s="551">
        <f>Q43/$Q$58</f>
        <v>0.10337655715257503</v>
      </c>
      <c r="T43" s="554">
        <f>Q43*2</f>
        <v>780000</v>
      </c>
      <c r="U43" s="612"/>
      <c r="W43" s="215">
        <f>T43</f>
        <v>780000</v>
      </c>
      <c r="Z43" s="198"/>
      <c r="AA43" s="328">
        <f>T43</f>
        <v>780000</v>
      </c>
      <c r="AB43" s="217"/>
      <c r="AD43" s="197"/>
      <c r="AE43" s="218"/>
      <c r="AF43" s="220">
        <f>T43</f>
        <v>780000</v>
      </c>
      <c r="AG43" s="218"/>
      <c r="AH43" s="771"/>
    </row>
    <row r="44" spans="1:34" x14ac:dyDescent="0.35">
      <c r="A44" s="203"/>
      <c r="B44" s="203"/>
      <c r="C44" s="203"/>
      <c r="D44" s="203"/>
      <c r="E44" s="203" t="s">
        <v>782</v>
      </c>
      <c r="F44" s="204"/>
      <c r="G44" s="203"/>
      <c r="H44" s="203"/>
      <c r="I44" s="1"/>
      <c r="J44" s="1"/>
      <c r="K44" s="1"/>
      <c r="L44" s="209"/>
      <c r="M44" s="209"/>
      <c r="N44" s="520"/>
      <c r="O44" s="211"/>
      <c r="P44" s="523"/>
      <c r="Q44" s="520"/>
      <c r="R44" s="9"/>
      <c r="S44" s="551"/>
      <c r="T44" s="554"/>
      <c r="U44" s="612"/>
      <c r="Z44" s="198"/>
      <c r="AA44" s="328"/>
      <c r="AB44" s="217"/>
      <c r="AD44" s="197"/>
      <c r="AE44" s="218"/>
      <c r="AF44" s="218"/>
      <c r="AG44" s="218"/>
      <c r="AH44" s="771"/>
    </row>
    <row r="45" spans="1:34" x14ac:dyDescent="0.35">
      <c r="A45" s="203"/>
      <c r="B45" s="203"/>
      <c r="C45" s="203"/>
      <c r="D45" s="203"/>
      <c r="E45" s="203"/>
      <c r="F45" s="204"/>
      <c r="G45" s="203"/>
      <c r="H45" s="203"/>
      <c r="I45" s="1"/>
      <c r="J45" s="1"/>
      <c r="K45" s="1"/>
      <c r="L45" s="209"/>
      <c r="M45" s="209"/>
      <c r="N45" s="520"/>
      <c r="O45" s="211"/>
      <c r="P45" s="523"/>
      <c r="Q45" s="520"/>
      <c r="R45" s="9"/>
      <c r="S45" s="551"/>
      <c r="T45" s="554"/>
      <c r="U45" s="612"/>
      <c r="Z45" s="198"/>
      <c r="AA45" s="328"/>
      <c r="AB45" s="217"/>
      <c r="AD45" s="197"/>
      <c r="AE45" s="218"/>
      <c r="AF45" s="218"/>
      <c r="AG45" s="218"/>
      <c r="AH45" s="771"/>
    </row>
    <row r="46" spans="1:34" x14ac:dyDescent="0.35">
      <c r="A46" s="203" t="s">
        <v>767</v>
      </c>
      <c r="B46" s="203" t="s">
        <v>149</v>
      </c>
      <c r="C46" s="203"/>
      <c r="D46" s="203" t="s">
        <v>150</v>
      </c>
      <c r="E46" s="203" t="s">
        <v>783</v>
      </c>
      <c r="F46" s="204" t="s">
        <v>151</v>
      </c>
      <c r="G46" s="203">
        <v>1</v>
      </c>
      <c r="H46" s="203" t="s">
        <v>49</v>
      </c>
      <c r="I46" s="222">
        <v>70</v>
      </c>
      <c r="J46" s="1"/>
      <c r="K46" s="1"/>
      <c r="L46" s="209"/>
      <c r="M46" s="209">
        <v>1</v>
      </c>
      <c r="N46" s="520">
        <v>264920</v>
      </c>
      <c r="O46" s="211">
        <v>0.65</v>
      </c>
      <c r="P46" s="212">
        <f>N46*(1-O46)</f>
        <v>92722</v>
      </c>
      <c r="Q46" s="212">
        <f t="shared" ref="Q46:Q48" si="4">P46*M46*G46</f>
        <v>92722</v>
      </c>
      <c r="R46" s="9"/>
      <c r="S46" s="213">
        <f>Q46/$Q$58</f>
        <v>2.4577643928977082E-2</v>
      </c>
      <c r="T46" s="554">
        <f t="shared" ref="T46:T51" si="5">Q46*2</f>
        <v>185444</v>
      </c>
      <c r="U46" s="612"/>
      <c r="V46" s="215">
        <f>T46</f>
        <v>185444</v>
      </c>
      <c r="Z46" s="198"/>
      <c r="AA46" s="328"/>
      <c r="AB46" s="217">
        <f>T46</f>
        <v>185444</v>
      </c>
      <c r="AD46" s="197"/>
      <c r="AE46" s="218"/>
      <c r="AF46" s="218"/>
      <c r="AG46" s="220">
        <f>T46</f>
        <v>185444</v>
      </c>
      <c r="AH46" s="775"/>
    </row>
    <row r="47" spans="1:34" x14ac:dyDescent="0.35">
      <c r="A47" s="203" t="s">
        <v>767</v>
      </c>
      <c r="B47" s="203" t="s">
        <v>149</v>
      </c>
      <c r="C47" s="203" t="s">
        <v>784</v>
      </c>
      <c r="D47" s="203" t="s">
        <v>152</v>
      </c>
      <c r="E47" s="203" t="s">
        <v>785</v>
      </c>
      <c r="F47" s="204" t="s">
        <v>153</v>
      </c>
      <c r="G47" s="203">
        <v>1</v>
      </c>
      <c r="H47" s="203" t="s">
        <v>49</v>
      </c>
      <c r="I47" s="521"/>
      <c r="J47" s="1"/>
      <c r="K47" s="222">
        <v>28</v>
      </c>
      <c r="L47" s="223">
        <v>28</v>
      </c>
      <c r="M47" s="209">
        <v>2</v>
      </c>
      <c r="N47" s="520">
        <v>38500</v>
      </c>
      <c r="O47" s="211">
        <v>0.65</v>
      </c>
      <c r="P47" s="212">
        <f>N47*(1-O47)</f>
        <v>13475</v>
      </c>
      <c r="Q47" s="212">
        <f t="shared" si="4"/>
        <v>26950</v>
      </c>
      <c r="R47" s="9"/>
      <c r="S47" s="213">
        <f>Q47/$Q$58</f>
        <v>7.1435851673381972E-3</v>
      </c>
      <c r="T47" s="554">
        <f t="shared" si="5"/>
        <v>53900</v>
      </c>
      <c r="U47" s="612"/>
      <c r="W47" s="215">
        <f>T47</f>
        <v>53900</v>
      </c>
      <c r="Z47" s="198"/>
      <c r="AA47" s="328"/>
      <c r="AB47" s="217">
        <f>T47</f>
        <v>53900</v>
      </c>
      <c r="AD47" s="197"/>
      <c r="AE47" s="218"/>
      <c r="AF47" s="218"/>
      <c r="AG47" s="220">
        <f>T47</f>
        <v>53900</v>
      </c>
      <c r="AH47" s="775"/>
    </row>
    <row r="48" spans="1:34" x14ac:dyDescent="0.35">
      <c r="A48" s="203" t="s">
        <v>767</v>
      </c>
      <c r="B48" s="203" t="s">
        <v>149</v>
      </c>
      <c r="C48" s="203"/>
      <c r="D48" s="203" t="s">
        <v>154</v>
      </c>
      <c r="E48" s="203" t="s">
        <v>786</v>
      </c>
      <c r="F48" s="204" t="s">
        <v>155</v>
      </c>
      <c r="G48" s="203">
        <v>1</v>
      </c>
      <c r="H48" s="203" t="s">
        <v>49</v>
      </c>
      <c r="I48" s="521"/>
      <c r="J48" s="772">
        <v>40</v>
      </c>
      <c r="K48" s="1"/>
      <c r="L48" s="209"/>
      <c r="M48" s="209">
        <v>1</v>
      </c>
      <c r="N48" s="520">
        <v>216000</v>
      </c>
      <c r="O48" s="211">
        <v>0.65</v>
      </c>
      <c r="P48" s="523">
        <f>N48*(1-O48)</f>
        <v>75600</v>
      </c>
      <c r="Q48" s="520">
        <f t="shared" si="4"/>
        <v>75600</v>
      </c>
      <c r="R48" s="9"/>
      <c r="S48" s="213">
        <f>Q48/$Q$58</f>
        <v>2.0039148001883774E-2</v>
      </c>
      <c r="T48" s="554">
        <f t="shared" si="5"/>
        <v>151200</v>
      </c>
      <c r="U48" s="612"/>
      <c r="V48" s="215">
        <f>T48</f>
        <v>151200</v>
      </c>
      <c r="Z48" s="198"/>
      <c r="AA48" s="328"/>
      <c r="AB48" s="217">
        <f>T48</f>
        <v>151200</v>
      </c>
      <c r="AD48" s="197"/>
      <c r="AE48" s="218"/>
      <c r="AF48" s="218"/>
      <c r="AG48" s="220">
        <f>T48</f>
        <v>151200</v>
      </c>
      <c r="AH48" s="775"/>
    </row>
    <row r="49" spans="1:34" x14ac:dyDescent="0.35">
      <c r="A49" s="203"/>
      <c r="B49" s="203"/>
      <c r="C49" s="203"/>
      <c r="D49" s="203"/>
      <c r="E49" s="203" t="s">
        <v>787</v>
      </c>
      <c r="F49" s="204"/>
      <c r="G49" s="203"/>
      <c r="H49" s="203"/>
      <c r="I49" s="521"/>
      <c r="J49" s="1"/>
      <c r="K49" s="1"/>
      <c r="L49" s="209"/>
      <c r="M49" s="209"/>
      <c r="N49" s="520"/>
      <c r="O49" s="211"/>
      <c r="P49" s="523"/>
      <c r="Q49" s="520"/>
      <c r="R49" s="9"/>
      <c r="S49" s="551"/>
      <c r="T49" s="554"/>
      <c r="U49" s="612"/>
      <c r="Z49" s="198"/>
      <c r="AA49" s="328"/>
      <c r="AB49" s="217"/>
      <c r="AD49" s="197"/>
      <c r="AE49" s="218"/>
      <c r="AF49" s="218"/>
      <c r="AG49" s="218"/>
      <c r="AH49" s="771"/>
    </row>
    <row r="50" spans="1:34" x14ac:dyDescent="0.35">
      <c r="A50" s="203"/>
      <c r="B50" s="203"/>
      <c r="C50" s="203"/>
      <c r="D50" s="203"/>
      <c r="E50" s="203"/>
      <c r="F50" s="204"/>
      <c r="G50" s="203"/>
      <c r="H50" s="203"/>
      <c r="I50" s="521"/>
      <c r="J50" s="1"/>
      <c r="K50" s="1"/>
      <c r="L50" s="209"/>
      <c r="M50" s="209"/>
      <c r="N50" s="520"/>
      <c r="O50" s="211"/>
      <c r="P50" s="523"/>
      <c r="Q50" s="520"/>
      <c r="R50" s="9"/>
      <c r="S50" s="551"/>
      <c r="T50" s="554"/>
      <c r="U50" s="612"/>
      <c r="Z50" s="198"/>
      <c r="AA50" s="328"/>
      <c r="AB50" s="217"/>
      <c r="AD50" s="197"/>
      <c r="AE50" s="218"/>
      <c r="AF50" s="218"/>
      <c r="AG50" s="218"/>
      <c r="AH50" s="771"/>
    </row>
    <row r="51" spans="1:34" x14ac:dyDescent="0.35">
      <c r="A51" s="203" t="s">
        <v>767</v>
      </c>
      <c r="B51" s="203" t="s">
        <v>137</v>
      </c>
      <c r="C51" s="203" t="s">
        <v>788</v>
      </c>
      <c r="D51" s="203" t="s">
        <v>156</v>
      </c>
      <c r="E51" s="203" t="s">
        <v>789</v>
      </c>
      <c r="F51" s="204" t="s">
        <v>770</v>
      </c>
      <c r="G51" s="203">
        <v>100</v>
      </c>
      <c r="H51" s="203" t="s">
        <v>49</v>
      </c>
      <c r="I51" s="521"/>
      <c r="J51" s="1"/>
      <c r="K51" s="772">
        <v>100</v>
      </c>
      <c r="L51" s="776">
        <v>100</v>
      </c>
      <c r="M51" s="209">
        <v>2</v>
      </c>
      <c r="N51" s="520">
        <v>2520</v>
      </c>
      <c r="O51" s="211">
        <v>0.75</v>
      </c>
      <c r="P51" s="212">
        <f>N51*(1-O51)</f>
        <v>630</v>
      </c>
      <c r="Q51" s="212">
        <f t="shared" ref="Q51" si="6">P51*M51*G51</f>
        <v>126000</v>
      </c>
      <c r="R51" s="9"/>
      <c r="S51" s="213">
        <f>Q51/$Q$58</f>
        <v>3.3398580003139625E-2</v>
      </c>
      <c r="T51" s="554">
        <f t="shared" si="5"/>
        <v>252000</v>
      </c>
      <c r="U51" s="612"/>
      <c r="V51" s="215">
        <f>T51</f>
        <v>252000</v>
      </c>
      <c r="Z51" s="198"/>
      <c r="AA51" s="328"/>
      <c r="AB51" s="217">
        <f>T51</f>
        <v>252000</v>
      </c>
      <c r="AD51" s="197"/>
      <c r="AE51" s="218"/>
      <c r="AF51" s="218"/>
      <c r="AG51" s="218"/>
      <c r="AH51" s="775">
        <f>T51</f>
        <v>252000</v>
      </c>
    </row>
    <row r="52" spans="1:34" x14ac:dyDescent="0.35">
      <c r="A52" s="203"/>
      <c r="B52" s="203"/>
      <c r="C52" s="203"/>
      <c r="D52" s="203"/>
      <c r="E52" s="203"/>
      <c r="F52" s="204"/>
      <c r="G52" s="203"/>
      <c r="H52" s="203"/>
      <c r="I52" s="521"/>
      <c r="J52" s="1"/>
      <c r="K52" s="1"/>
      <c r="L52" s="209"/>
      <c r="M52" s="209"/>
      <c r="N52" s="520"/>
      <c r="O52" s="211"/>
      <c r="P52" s="523"/>
      <c r="Q52" s="520"/>
      <c r="R52" s="9"/>
      <c r="S52" s="551"/>
      <c r="T52" s="554"/>
      <c r="U52" s="612"/>
      <c r="Z52" s="198"/>
      <c r="AA52" s="328"/>
      <c r="AB52" s="217"/>
      <c r="AD52" s="197"/>
      <c r="AE52" s="218"/>
      <c r="AF52" s="218"/>
      <c r="AG52" s="218"/>
      <c r="AH52" s="771"/>
    </row>
    <row r="53" spans="1:34" x14ac:dyDescent="0.35">
      <c r="A53" s="203"/>
      <c r="B53" s="203"/>
      <c r="C53" s="203"/>
      <c r="D53" s="203"/>
      <c r="E53" s="203"/>
      <c r="F53" s="204"/>
      <c r="G53" s="203"/>
      <c r="H53" s="203"/>
      <c r="I53" s="521"/>
      <c r="J53" s="1"/>
      <c r="K53" s="1"/>
      <c r="L53" s="209"/>
      <c r="M53" s="209"/>
      <c r="N53" s="520"/>
      <c r="O53" s="211"/>
      <c r="P53" s="523"/>
      <c r="Q53" s="520"/>
      <c r="R53" s="9"/>
      <c r="S53" s="551"/>
      <c r="T53" s="554"/>
      <c r="U53" s="612"/>
      <c r="Z53" s="198"/>
      <c r="AA53" s="328"/>
      <c r="AB53" s="217"/>
      <c r="AD53" s="197"/>
      <c r="AE53" s="218"/>
      <c r="AF53" s="218"/>
      <c r="AG53" s="218"/>
      <c r="AH53" s="771"/>
    </row>
    <row r="54" spans="1:34" x14ac:dyDescent="0.35">
      <c r="A54" s="154" t="s">
        <v>767</v>
      </c>
      <c r="B54" s="154" t="s">
        <v>790</v>
      </c>
      <c r="C54" s="154" t="s">
        <v>791</v>
      </c>
      <c r="D54" s="154"/>
      <c r="E54" s="154"/>
      <c r="F54" s="526"/>
      <c r="G54" s="154"/>
      <c r="H54" s="154"/>
      <c r="I54" s="335"/>
      <c r="J54" s="298"/>
      <c r="K54" s="298"/>
      <c r="L54" s="777"/>
      <c r="M54" s="777"/>
      <c r="N54" s="778"/>
      <c r="O54" s="779"/>
      <c r="P54" s="780"/>
      <c r="Q54" s="778">
        <v>300000</v>
      </c>
      <c r="R54" s="781"/>
      <c r="S54" s="782">
        <f>Q54/$Q$58</f>
        <v>7.952042857890386E-2</v>
      </c>
      <c r="T54" s="549">
        <f t="shared" ref="T54:T56" si="7">Q54*2</f>
        <v>600000</v>
      </c>
      <c r="U54" s="612"/>
      <c r="Y54" s="215">
        <f>T54</f>
        <v>600000</v>
      </c>
      <c r="Z54" s="217"/>
      <c r="AA54" s="328"/>
      <c r="AB54" s="217"/>
      <c r="AD54" s="197"/>
      <c r="AE54" s="218"/>
      <c r="AF54" s="218"/>
      <c r="AG54" s="218"/>
      <c r="AH54" s="771"/>
    </row>
    <row r="55" spans="1:34" x14ac:dyDescent="0.35">
      <c r="A55" s="154" t="s">
        <v>767</v>
      </c>
      <c r="B55" s="154" t="s">
        <v>579</v>
      </c>
      <c r="C55" s="154" t="s">
        <v>792</v>
      </c>
      <c r="D55" s="154"/>
      <c r="E55" s="154"/>
      <c r="F55" s="526"/>
      <c r="G55" s="154"/>
      <c r="H55" s="154"/>
      <c r="I55" s="2523"/>
      <c r="J55" s="2333"/>
      <c r="K55" s="2333"/>
      <c r="L55" s="2524"/>
      <c r="M55" s="777"/>
      <c r="N55" s="303"/>
      <c r="O55" s="155"/>
      <c r="P55" s="336"/>
      <c r="Q55" s="303">
        <v>250000</v>
      </c>
      <c r="R55" s="336"/>
      <c r="S55" s="782">
        <f>Q55/$Q$58</f>
        <v>6.6267023815753223E-2</v>
      </c>
      <c r="T55" s="549">
        <f t="shared" si="7"/>
        <v>500000</v>
      </c>
      <c r="U55" s="196"/>
      <c r="X55" s="215">
        <f>T55</f>
        <v>500000</v>
      </c>
      <c r="Y55" s="215"/>
      <c r="Z55" s="198"/>
      <c r="AA55" s="326"/>
      <c r="AB55" s="217"/>
      <c r="AD55" s="197"/>
      <c r="AE55" s="218"/>
      <c r="AF55" s="218"/>
      <c r="AG55" s="218"/>
      <c r="AH55" s="771"/>
    </row>
    <row r="56" spans="1:34" x14ac:dyDescent="0.35">
      <c r="A56" s="154" t="s">
        <v>767</v>
      </c>
      <c r="B56" s="154" t="s">
        <v>580</v>
      </c>
      <c r="C56" s="154"/>
      <c r="D56" s="154"/>
      <c r="E56" s="154"/>
      <c r="F56" s="526"/>
      <c r="G56" s="154"/>
      <c r="H56" s="154"/>
      <c r="I56" s="297"/>
      <c r="J56" s="300"/>
      <c r="K56" s="300"/>
      <c r="L56" s="783"/>
      <c r="M56" s="777"/>
      <c r="N56" s="303"/>
      <c r="O56" s="155"/>
      <c r="P56" s="336"/>
      <c r="Q56" s="303">
        <v>350000</v>
      </c>
      <c r="R56" s="527"/>
      <c r="S56" s="337">
        <f>Q56/Q58</f>
        <v>9.277383334205451E-2</v>
      </c>
      <c r="T56" s="549">
        <f t="shared" si="7"/>
        <v>700000</v>
      </c>
      <c r="U56" s="196"/>
      <c r="Z56" s="217">
        <f>T56</f>
        <v>700000</v>
      </c>
      <c r="AA56" s="326"/>
      <c r="AB56" s="198"/>
      <c r="AD56" s="197"/>
      <c r="AE56" s="218"/>
      <c r="AF56" s="218"/>
      <c r="AG56" s="218"/>
      <c r="AH56" s="771"/>
    </row>
    <row r="57" spans="1:34" ht="15" thickBot="1" x14ac:dyDescent="0.4">
      <c r="I57" s="161">
        <f>I58/$M$58</f>
        <v>0.26952141057934509</v>
      </c>
      <c r="J57" s="161">
        <f t="shared" ref="J57:L57" si="8">J58/$M$58</f>
        <v>0.3056255247691016</v>
      </c>
      <c r="K57" s="161">
        <f t="shared" si="8"/>
        <v>0.31738035264483627</v>
      </c>
      <c r="L57" s="161">
        <f t="shared" si="8"/>
        <v>0.10747271200671704</v>
      </c>
      <c r="T57" s="252"/>
      <c r="U57" s="196"/>
      <c r="Z57" s="198"/>
      <c r="AA57" s="613"/>
      <c r="AB57" s="614"/>
      <c r="AD57" s="784"/>
      <c r="AE57" s="785"/>
      <c r="AF57" s="785"/>
      <c r="AG57" s="785"/>
      <c r="AH57" s="786"/>
    </row>
    <row r="58" spans="1:34" x14ac:dyDescent="0.35">
      <c r="A58" s="258" t="s">
        <v>582</v>
      </c>
      <c r="B58" s="259"/>
      <c r="C58" s="259"/>
      <c r="D58" s="259"/>
      <c r="E58" s="259"/>
      <c r="F58" s="260"/>
      <c r="G58" s="259"/>
      <c r="H58" s="259"/>
      <c r="I58" s="259">
        <f>I46+I35+I34+I38</f>
        <v>321</v>
      </c>
      <c r="J58" s="259">
        <f>J48+J40+J34+J36+J37</f>
        <v>364</v>
      </c>
      <c r="K58" s="259">
        <f>K51+K47+K41+K40+K35</f>
        <v>378</v>
      </c>
      <c r="L58" s="259">
        <f>L51+L47</f>
        <v>128</v>
      </c>
      <c r="M58" s="259">
        <f>SUM(I58:L58)</f>
        <v>1191</v>
      </c>
      <c r="N58" s="261"/>
      <c r="O58" s="262"/>
      <c r="P58" s="261"/>
      <c r="Q58" s="263">
        <f>SUM(Q33:Q57)</f>
        <v>3772615.4820999997</v>
      </c>
      <c r="R58" s="528"/>
      <c r="S58" s="264">
        <f>SUM(S34:S56)</f>
        <v>1</v>
      </c>
      <c r="T58" s="338">
        <f>SUM(T33:T56)</f>
        <v>7545230.9641999993</v>
      </c>
      <c r="U58" s="616">
        <f>SUM(U47:U56)</f>
        <v>0</v>
      </c>
      <c r="V58" s="617">
        <f>SUM(V33:V56)</f>
        <v>4322561.8559999997</v>
      </c>
      <c r="W58" s="617">
        <f>SUM(W33:W57)</f>
        <v>1422669.1082000001</v>
      </c>
      <c r="X58" s="617">
        <f t="shared" ref="X58:Z58" si="9">SUM(X33:X57)</f>
        <v>500000</v>
      </c>
      <c r="Y58" s="617">
        <f t="shared" si="9"/>
        <v>600000</v>
      </c>
      <c r="Z58" s="617">
        <f t="shared" si="9"/>
        <v>700000</v>
      </c>
      <c r="AA58" s="268">
        <f>SUM(AA33:AA56)</f>
        <v>1345635.5520000001</v>
      </c>
      <c r="AB58" s="269">
        <f>SUM(AB33:AB57)</f>
        <v>2832917.9240000001</v>
      </c>
      <c r="AC58" s="145"/>
      <c r="AD58" s="661">
        <f>SUM(AD33:AD57)</f>
        <v>3473719.7481999993</v>
      </c>
      <c r="AE58" s="688">
        <f>SUM(AE33:AE57)</f>
        <v>848967.21600000001</v>
      </c>
      <c r="AF58" s="688">
        <f>SUM(AF33:AF57)</f>
        <v>780000</v>
      </c>
      <c r="AG58" s="688">
        <f>SUM(AG33:AG57)</f>
        <v>390544</v>
      </c>
      <c r="AH58" s="689">
        <f>SUM(AH33:AH57)</f>
        <v>252000</v>
      </c>
    </row>
    <row r="59" spans="1:34" ht="15" thickBot="1" x14ac:dyDescent="0.4">
      <c r="A59" s="274" t="s">
        <v>583</v>
      </c>
      <c r="B59" s="275"/>
      <c r="C59" s="275"/>
      <c r="D59" s="275"/>
      <c r="E59" s="275"/>
      <c r="F59" s="276"/>
      <c r="G59" s="275"/>
      <c r="H59" s="275"/>
      <c r="I59" s="275">
        <f>I46+I35+I34+I38</f>
        <v>321</v>
      </c>
      <c r="J59" s="275">
        <f>J48+J40+J34+J36+J37</f>
        <v>364</v>
      </c>
      <c r="K59" s="275">
        <f>K51+K47+K41+K40+K35</f>
        <v>378</v>
      </c>
      <c r="L59" s="275">
        <f>L51+L47</f>
        <v>128</v>
      </c>
      <c r="M59" s="275">
        <f>SUM(I59:L59)</f>
        <v>1191</v>
      </c>
      <c r="N59" s="277"/>
      <c r="O59" s="278"/>
      <c r="P59" s="277"/>
      <c r="Q59" s="277"/>
      <c r="R59" s="277"/>
      <c r="S59" s="279"/>
      <c r="T59" s="280"/>
      <c r="U59" s="281">
        <f>U58/T58</f>
        <v>0</v>
      </c>
      <c r="V59" s="282">
        <f>V58/T58</f>
        <v>0.57288661891323689</v>
      </c>
      <c r="W59" s="282">
        <f>W58/T58</f>
        <v>0.1885520953500516</v>
      </c>
      <c r="X59" s="282">
        <f>X58/T58</f>
        <v>6.6267023815753223E-2</v>
      </c>
      <c r="Y59" s="282">
        <f>Y58/T58</f>
        <v>7.952042857890386E-2</v>
      </c>
      <c r="Z59" s="343">
        <f>Z58/T58</f>
        <v>9.277383334205451E-2</v>
      </c>
      <c r="AA59" s="344">
        <f>AA58/T58</f>
        <v>0.17834252634341649</v>
      </c>
      <c r="AB59" s="343">
        <f>AB58/T58</f>
        <v>0.37545807907556439</v>
      </c>
      <c r="AC59" s="467">
        <f>AA60+AB60</f>
        <v>1194</v>
      </c>
      <c r="AD59" s="620"/>
      <c r="AE59" s="533"/>
      <c r="AF59" s="534"/>
      <c r="AG59" s="534"/>
      <c r="AH59" s="288"/>
    </row>
    <row r="60" spans="1:34" ht="15" thickBot="1" x14ac:dyDescent="0.4">
      <c r="A60" s="289" t="s">
        <v>584</v>
      </c>
      <c r="B60" s="239"/>
      <c r="C60" s="239"/>
      <c r="D60" s="239"/>
      <c r="E60" s="239"/>
      <c r="F60" s="290"/>
      <c r="G60" s="239"/>
      <c r="H60" s="239"/>
      <c r="I60" s="2237">
        <f>I59/$M$59</f>
        <v>0.26952141057934509</v>
      </c>
      <c r="J60" s="2237">
        <f t="shared" ref="J60:L60" si="10">J59/$M$59</f>
        <v>0.3056255247691016</v>
      </c>
      <c r="K60" s="2237">
        <f t="shared" si="10"/>
        <v>0.31738035264483627</v>
      </c>
      <c r="L60" s="2237">
        <f t="shared" si="10"/>
        <v>0.10747271200671704</v>
      </c>
      <c r="M60" s="239"/>
      <c r="N60" s="292"/>
      <c r="O60" s="242"/>
      <c r="P60" s="292"/>
      <c r="Q60" s="240">
        <f>U58/2</f>
        <v>0</v>
      </c>
      <c r="R60" s="334"/>
      <c r="S60" s="293">
        <f>Q60/Q66</f>
        <v>0</v>
      </c>
      <c r="Z60" s="294"/>
      <c r="AA60" s="403">
        <f>I34+J34+I38+J40+K40+I43</f>
        <v>504</v>
      </c>
      <c r="AB60" s="404">
        <f>I35+K35+J36+J37+K41+I46+K47+L47+J48+K51+L51</f>
        <v>690</v>
      </c>
      <c r="AC60" s="4" t="s">
        <v>585</v>
      </c>
    </row>
    <row r="61" spans="1:34" ht="15" thickBot="1" x14ac:dyDescent="0.4">
      <c r="A61" s="297" t="s">
        <v>38</v>
      </c>
      <c r="B61" s="298"/>
      <c r="C61" s="298"/>
      <c r="D61" s="298"/>
      <c r="E61" s="298"/>
      <c r="F61" s="299"/>
      <c r="G61" s="298"/>
      <c r="H61" s="298"/>
      <c r="I61" s="300"/>
      <c r="J61" s="300"/>
      <c r="K61" s="300"/>
      <c r="L61" s="300"/>
      <c r="M61" s="298"/>
      <c r="N61" s="301"/>
      <c r="O61" s="302"/>
      <c r="P61" s="301"/>
      <c r="Q61" s="303">
        <f>V58/2</f>
        <v>2161280.9279999998</v>
      </c>
      <c r="R61" s="336"/>
      <c r="S61" s="308">
        <f>Q61/Q66</f>
        <v>0.57288661891323689</v>
      </c>
      <c r="T61" s="621">
        <f>Q58/M58</f>
        <v>3167.6032595298066</v>
      </c>
      <c r="U61" s="536" t="s">
        <v>586</v>
      </c>
      <c r="Z61" s="215"/>
      <c r="AA61" s="241">
        <f>AA60/M58</f>
        <v>0.42317380352644834</v>
      </c>
      <c r="AB61" s="293">
        <f>AB60/M58</f>
        <v>0.57934508816120911</v>
      </c>
    </row>
    <row r="62" spans="1:34" ht="15" thickBot="1" x14ac:dyDescent="0.4">
      <c r="A62" s="297" t="s">
        <v>587</v>
      </c>
      <c r="B62" s="298"/>
      <c r="C62" s="298"/>
      <c r="D62" s="298"/>
      <c r="E62" s="298"/>
      <c r="F62" s="299"/>
      <c r="G62" s="298"/>
      <c r="H62" s="298"/>
      <c r="I62" s="300"/>
      <c r="J62" s="300"/>
      <c r="K62" s="300"/>
      <c r="L62" s="300"/>
      <c r="M62" s="298"/>
      <c r="N62" s="301"/>
      <c r="O62" s="302"/>
      <c r="P62" s="301"/>
      <c r="Q62" s="303">
        <f>W58/2</f>
        <v>711334.55410000007</v>
      </c>
      <c r="R62" s="336"/>
      <c r="S62" s="308">
        <f>Q62/Q66</f>
        <v>0.1885520953500516</v>
      </c>
      <c r="V62" s="309"/>
      <c r="X62" s="145"/>
      <c r="Y62" s="145"/>
      <c r="Z62" s="309"/>
      <c r="AA62" s="2305" t="s">
        <v>588</v>
      </c>
      <c r="AB62" s="2305"/>
    </row>
    <row r="63" spans="1:34" x14ac:dyDescent="0.35">
      <c r="A63" s="297" t="s">
        <v>580</v>
      </c>
      <c r="B63" s="298"/>
      <c r="C63" s="298"/>
      <c r="D63" s="298"/>
      <c r="E63" s="298"/>
      <c r="F63" s="299"/>
      <c r="G63" s="298"/>
      <c r="H63" s="298"/>
      <c r="I63" s="300"/>
      <c r="J63" s="300"/>
      <c r="K63" s="300"/>
      <c r="L63" s="300"/>
      <c r="M63" s="298"/>
      <c r="N63" s="301"/>
      <c r="O63" s="302"/>
      <c r="P63" s="301"/>
      <c r="Q63" s="303">
        <f>Z58/2</f>
        <v>350000</v>
      </c>
      <c r="R63" s="336"/>
      <c r="S63" s="308">
        <f>Q63/Q66</f>
        <v>9.277383334205451E-2</v>
      </c>
      <c r="V63" s="309"/>
    </row>
    <row r="64" spans="1:34" x14ac:dyDescent="0.35">
      <c r="A64" s="297" t="s">
        <v>579</v>
      </c>
      <c r="B64" s="298"/>
      <c r="C64" s="298"/>
      <c r="D64" s="298"/>
      <c r="E64" s="298"/>
      <c r="F64" s="299"/>
      <c r="G64" s="298"/>
      <c r="H64" s="298"/>
      <c r="I64" s="300"/>
      <c r="J64" s="300"/>
      <c r="K64" s="300"/>
      <c r="L64" s="300"/>
      <c r="M64" s="298"/>
      <c r="N64" s="301"/>
      <c r="O64" s="302"/>
      <c r="P64" s="301"/>
      <c r="Q64" s="303">
        <f>X58/2</f>
        <v>250000</v>
      </c>
      <c r="R64" s="336"/>
      <c r="S64" s="308">
        <f>Q64/Q66</f>
        <v>6.6267023815753223E-2</v>
      </c>
    </row>
    <row r="65" spans="1:35" x14ac:dyDescent="0.35">
      <c r="A65" s="297" t="s">
        <v>793</v>
      </c>
      <c r="B65" s="298"/>
      <c r="C65" s="298"/>
      <c r="D65" s="298"/>
      <c r="E65" s="298"/>
      <c r="F65" s="299"/>
      <c r="G65" s="298"/>
      <c r="H65" s="298"/>
      <c r="I65" s="300"/>
      <c r="J65" s="300"/>
      <c r="K65" s="300"/>
      <c r="L65" s="300"/>
      <c r="M65" s="298"/>
      <c r="N65" s="301"/>
      <c r="O65" s="302"/>
      <c r="P65" s="301"/>
      <c r="Q65" s="303">
        <f>Y58/2</f>
        <v>300000</v>
      </c>
      <c r="R65" s="336"/>
      <c r="S65" s="308">
        <f>Q65/Q66</f>
        <v>7.952042857890386E-2</v>
      </c>
    </row>
    <row r="66" spans="1:35" x14ac:dyDescent="0.35">
      <c r="A66" s="297"/>
      <c r="B66" s="298"/>
      <c r="C66" s="298"/>
      <c r="D66" s="298"/>
      <c r="E66" s="298"/>
      <c r="F66" s="299"/>
      <c r="G66" s="298"/>
      <c r="H66" s="298"/>
      <c r="I66" s="300"/>
      <c r="J66" s="300"/>
      <c r="K66" s="300"/>
      <c r="L66" s="300"/>
      <c r="M66" s="298"/>
      <c r="N66" s="301"/>
      <c r="O66" s="302"/>
      <c r="P66" s="301"/>
      <c r="Q66" s="787">
        <f>SUM(Q60:Q65)</f>
        <v>3772615.4820999997</v>
      </c>
      <c r="R66" s="537"/>
      <c r="S66" s="308">
        <f>SUM(S60:S64)</f>
        <v>0.92047957142109615</v>
      </c>
    </row>
    <row r="69" spans="1:35" ht="18.5" x14ac:dyDescent="0.45">
      <c r="A69" s="164" t="s">
        <v>530</v>
      </c>
      <c r="S69" s="144"/>
    </row>
    <row r="71" spans="1:35" ht="33" customHeight="1" thickBot="1" x14ac:dyDescent="0.4">
      <c r="A71" s="2389" t="s">
        <v>531</v>
      </c>
      <c r="B71" s="2390"/>
      <c r="C71" s="2390"/>
      <c r="D71" s="2390"/>
      <c r="E71" s="2390"/>
      <c r="F71" s="2390"/>
      <c r="G71" s="2390"/>
      <c r="H71" s="2390"/>
      <c r="I71" s="2390"/>
      <c r="J71" s="2390"/>
      <c r="K71" s="2390"/>
      <c r="L71" s="2390"/>
      <c r="M71" s="2390"/>
      <c r="N71" s="2390"/>
      <c r="O71" s="2390"/>
      <c r="P71" s="2390"/>
      <c r="Q71" s="2390"/>
      <c r="R71" s="2390"/>
      <c r="S71" s="2391"/>
      <c r="T71" s="2392" t="s">
        <v>635</v>
      </c>
      <c r="U71" s="2393"/>
      <c r="V71" s="2393"/>
      <c r="W71" s="2393"/>
      <c r="X71" s="2393"/>
      <c r="Y71" s="2393"/>
      <c r="Z71" s="2393"/>
      <c r="AA71" s="2393"/>
      <c r="AB71" s="2393"/>
      <c r="AC71" s="2393"/>
      <c r="AD71" s="2393"/>
      <c r="AE71" s="2393"/>
      <c r="AF71" s="2393"/>
      <c r="AG71" s="2393"/>
      <c r="AH71" s="2394"/>
    </row>
    <row r="72" spans="1:35" ht="18.5" x14ac:dyDescent="0.45">
      <c r="A72" s="2327" t="s">
        <v>533</v>
      </c>
      <c r="B72" s="2329" t="s">
        <v>534</v>
      </c>
      <c r="C72" s="2329" t="s">
        <v>535</v>
      </c>
      <c r="D72" s="2329" t="s">
        <v>536</v>
      </c>
      <c r="E72" s="2329" t="s">
        <v>537</v>
      </c>
      <c r="F72" s="2331" t="s">
        <v>538</v>
      </c>
      <c r="G72" s="2329" t="s">
        <v>539</v>
      </c>
      <c r="H72" s="2329" t="s">
        <v>540</v>
      </c>
      <c r="I72" s="2309" t="s">
        <v>541</v>
      </c>
      <c r="J72" s="2309"/>
      <c r="K72" s="2309"/>
      <c r="L72" s="2309"/>
      <c r="M72" s="311" t="s">
        <v>542</v>
      </c>
      <c r="N72" s="312" t="s">
        <v>543</v>
      </c>
      <c r="O72" s="313" t="s">
        <v>544</v>
      </c>
      <c r="P72" s="312" t="s">
        <v>543</v>
      </c>
      <c r="Q72" s="312" t="s">
        <v>545</v>
      </c>
      <c r="R72" s="538" t="s">
        <v>636</v>
      </c>
      <c r="S72" s="2310" t="s">
        <v>546</v>
      </c>
      <c r="T72" s="739" t="s">
        <v>547</v>
      </c>
      <c r="U72" s="2492" t="s">
        <v>548</v>
      </c>
      <c r="V72" s="2492"/>
      <c r="W72" s="2492"/>
      <c r="X72" s="2492"/>
      <c r="Y72" s="2492"/>
      <c r="Z72" s="2493"/>
      <c r="AA72" s="2488" t="s">
        <v>549</v>
      </c>
      <c r="AB72" s="2489"/>
      <c r="AC72" s="2488" t="s">
        <v>550</v>
      </c>
      <c r="AD72" s="2490"/>
      <c r="AE72" s="2490"/>
      <c r="AF72" s="2490"/>
      <c r="AG72" s="2490"/>
      <c r="AH72" s="2489"/>
    </row>
    <row r="73" spans="1:35" ht="19" thickBot="1" x14ac:dyDescent="0.5">
      <c r="A73" s="2328"/>
      <c r="B73" s="2330"/>
      <c r="C73" s="2330"/>
      <c r="D73" s="2330"/>
      <c r="E73" s="2330"/>
      <c r="F73" s="2332"/>
      <c r="G73" s="2330"/>
      <c r="H73" s="2330"/>
      <c r="I73" s="315" t="s">
        <v>551</v>
      </c>
      <c r="J73" s="315" t="s">
        <v>552</v>
      </c>
      <c r="K73" s="315" t="s">
        <v>553</v>
      </c>
      <c r="L73" s="315" t="s">
        <v>554</v>
      </c>
      <c r="M73" s="316" t="s">
        <v>555</v>
      </c>
      <c r="N73" s="317" t="s">
        <v>556</v>
      </c>
      <c r="O73" s="318" t="s">
        <v>557</v>
      </c>
      <c r="P73" s="317" t="s">
        <v>558</v>
      </c>
      <c r="Q73" s="317" t="s">
        <v>558</v>
      </c>
      <c r="R73" s="317"/>
      <c r="S73" s="2311"/>
      <c r="T73" s="718" t="s">
        <v>559</v>
      </c>
      <c r="U73" s="2486"/>
      <c r="V73" s="2486"/>
      <c r="W73" s="2486"/>
      <c r="X73" s="2486"/>
      <c r="Y73" s="2486"/>
      <c r="Z73" s="2487"/>
      <c r="AA73" s="2475"/>
      <c r="AB73" s="2477"/>
      <c r="AC73" s="2475"/>
      <c r="AD73" s="2476"/>
      <c r="AE73" s="2476"/>
      <c r="AF73" s="2476"/>
      <c r="AG73" s="2476"/>
      <c r="AH73" s="2477"/>
    </row>
    <row r="74" spans="1:35" s="184" customFormat="1" ht="18.5" x14ac:dyDescent="0.45">
      <c r="A74" s="2406" t="s">
        <v>591</v>
      </c>
      <c r="B74" s="2407"/>
      <c r="C74" s="2407"/>
      <c r="D74" s="2407"/>
      <c r="E74" s="2407"/>
      <c r="F74" s="2407"/>
      <c r="G74" s="2407"/>
      <c r="H74" s="2407"/>
      <c r="I74" s="2407"/>
      <c r="J74" s="2407"/>
      <c r="K74" s="2407"/>
      <c r="L74" s="2407"/>
      <c r="M74" s="2407"/>
      <c r="N74" s="2407"/>
      <c r="O74" s="2407"/>
      <c r="P74" s="2407"/>
      <c r="Q74" s="2407"/>
      <c r="R74" s="2407"/>
      <c r="S74" s="2407"/>
      <c r="T74" s="788"/>
      <c r="U74" s="763" t="s">
        <v>561</v>
      </c>
      <c r="V74" s="764" t="s">
        <v>38</v>
      </c>
      <c r="W74" s="764" t="s">
        <v>562</v>
      </c>
      <c r="X74" s="764" t="s">
        <v>563</v>
      </c>
      <c r="Y74" s="764" t="s">
        <v>766</v>
      </c>
      <c r="Z74" s="765" t="s">
        <v>564</v>
      </c>
      <c r="AA74" s="766" t="s">
        <v>565</v>
      </c>
      <c r="AB74" s="765" t="s">
        <v>566</v>
      </c>
      <c r="AC74" s="767"/>
      <c r="AD74" s="768" t="s">
        <v>26</v>
      </c>
      <c r="AE74" s="769" t="s">
        <v>27</v>
      </c>
      <c r="AF74" s="769" t="s">
        <v>794</v>
      </c>
      <c r="AG74" s="769" t="s">
        <v>29</v>
      </c>
      <c r="AH74" s="770" t="s">
        <v>137</v>
      </c>
      <c r="AI74" s="183"/>
    </row>
    <row r="75" spans="1:35" x14ac:dyDescent="0.35">
      <c r="A75" s="200"/>
      <c r="B75" s="509"/>
      <c r="C75" s="509"/>
      <c r="D75" s="509"/>
      <c r="E75" s="509"/>
      <c r="F75" s="510"/>
      <c r="G75" s="509"/>
      <c r="H75" s="509"/>
      <c r="I75" s="512"/>
      <c r="J75" s="512"/>
      <c r="K75" s="512"/>
      <c r="L75" s="512"/>
      <c r="M75" s="509"/>
      <c r="N75" s="515"/>
      <c r="O75" s="516"/>
      <c r="P75" s="515"/>
      <c r="Q75" s="515"/>
      <c r="R75" s="517"/>
      <c r="S75" s="548"/>
      <c r="T75" s="195"/>
      <c r="U75" s="196"/>
      <c r="Z75" s="198"/>
      <c r="AA75" s="326"/>
      <c r="AB75" s="198"/>
      <c r="AD75" s="197"/>
      <c r="AE75" s="218"/>
      <c r="AF75" s="218"/>
      <c r="AG75" s="218"/>
      <c r="AH75" s="771"/>
    </row>
    <row r="76" spans="1:35" x14ac:dyDescent="0.35">
      <c r="A76" s="203" t="s">
        <v>767</v>
      </c>
      <c r="B76" s="203" t="s">
        <v>138</v>
      </c>
      <c r="C76" s="203" t="s">
        <v>768</v>
      </c>
      <c r="D76" s="203" t="s">
        <v>139</v>
      </c>
      <c r="E76" s="203" t="s">
        <v>571</v>
      </c>
      <c r="F76" s="204" t="s">
        <v>769</v>
      </c>
      <c r="G76" s="203">
        <v>150</v>
      </c>
      <c r="H76" s="203" t="s">
        <v>49</v>
      </c>
      <c r="I76" s="205">
        <v>150</v>
      </c>
      <c r="J76" s="772">
        <v>150</v>
      </c>
      <c r="K76" s="206"/>
      <c r="L76" s="208"/>
      <c r="M76" s="209">
        <v>2</v>
      </c>
      <c r="N76" s="520">
        <v>3429.22</v>
      </c>
      <c r="O76" s="211">
        <v>0.48</v>
      </c>
      <c r="P76" s="212">
        <f>N76*(1-O76)</f>
        <v>1783.1943999999999</v>
      </c>
      <c r="Q76" s="212">
        <f t="shared" ref="Q76:Q81" si="11">P76*M76*G76</f>
        <v>534958.31999999995</v>
      </c>
      <c r="R76" s="252" t="e">
        <f>(Q76+Q77+#REF!+#REF!)/E52*1000</f>
        <v>#REF!</v>
      </c>
      <c r="S76" s="224">
        <f>Q76/$Q$102</f>
        <v>0.14306832991845053</v>
      </c>
      <c r="T76" s="214">
        <f>Q76</f>
        <v>534958.31999999995</v>
      </c>
      <c r="U76" s="196"/>
      <c r="V76" s="215">
        <f>T76</f>
        <v>534958.31999999995</v>
      </c>
      <c r="W76" s="215"/>
      <c r="X76" s="215"/>
      <c r="Y76" s="215"/>
      <c r="Z76" s="217"/>
      <c r="AA76" s="328">
        <f>T76</f>
        <v>534958.31999999995</v>
      </c>
      <c r="AB76" s="217"/>
      <c r="AD76" s="216">
        <f t="shared" ref="AD76:AD81" si="12">T76</f>
        <v>534958.31999999995</v>
      </c>
      <c r="AE76" s="218"/>
      <c r="AF76" s="218"/>
      <c r="AG76" s="218"/>
      <c r="AH76" s="771"/>
    </row>
    <row r="77" spans="1:35" x14ac:dyDescent="0.35">
      <c r="A77" s="203" t="s">
        <v>767</v>
      </c>
      <c r="B77" s="203" t="s">
        <v>140</v>
      </c>
      <c r="C77" s="203" t="s">
        <v>768</v>
      </c>
      <c r="D77" s="203" t="s">
        <v>139</v>
      </c>
      <c r="E77" s="203" t="s">
        <v>569</v>
      </c>
      <c r="F77" s="204" t="s">
        <v>770</v>
      </c>
      <c r="G77" s="203">
        <v>100</v>
      </c>
      <c r="H77" s="203" t="s">
        <v>49</v>
      </c>
      <c r="I77" s="222">
        <v>100</v>
      </c>
      <c r="J77" s="206"/>
      <c r="K77" s="222">
        <v>100</v>
      </c>
      <c r="L77" s="226"/>
      <c r="M77" s="209">
        <v>2</v>
      </c>
      <c r="N77" s="212">
        <v>6980.9</v>
      </c>
      <c r="O77" s="219">
        <v>0.35</v>
      </c>
      <c r="P77" s="212">
        <f>N77*(1-O77)</f>
        <v>4537.585</v>
      </c>
      <c r="Q77" s="212">
        <f t="shared" si="11"/>
        <v>907517</v>
      </c>
      <c r="R77" s="252" t="e">
        <f>(Q77+Q78+#REF!+#REF!)/E53*1000</f>
        <v>#REF!</v>
      </c>
      <c r="S77" s="213">
        <f>Q77/$Q$102</f>
        <v>0.24270478036980989</v>
      </c>
      <c r="T77" s="214">
        <f t="shared" ref="T77:T93" si="13">Q77</f>
        <v>907517</v>
      </c>
      <c r="U77" s="196"/>
      <c r="V77" s="215">
        <f>T77</f>
        <v>907517</v>
      </c>
      <c r="Z77" s="198"/>
      <c r="AA77" s="328"/>
      <c r="AB77" s="217">
        <f t="shared" ref="AB77:AB81" si="14">T77</f>
        <v>907517</v>
      </c>
      <c r="AD77" s="216">
        <f t="shared" si="12"/>
        <v>907517</v>
      </c>
      <c r="AE77" s="218"/>
      <c r="AF77" s="218"/>
      <c r="AG77" s="218"/>
      <c r="AH77" s="771"/>
    </row>
    <row r="78" spans="1:35" x14ac:dyDescent="0.35">
      <c r="A78" s="203" t="s">
        <v>767</v>
      </c>
      <c r="B78" s="203" t="s">
        <v>140</v>
      </c>
      <c r="C78" s="203" t="s">
        <v>771</v>
      </c>
      <c r="D78" s="203" t="s">
        <v>141</v>
      </c>
      <c r="E78" s="203" t="s">
        <v>772</v>
      </c>
      <c r="F78" s="204" t="s">
        <v>110</v>
      </c>
      <c r="G78" s="203">
        <v>1</v>
      </c>
      <c r="H78" s="203" t="s">
        <v>49</v>
      </c>
      <c r="I78" s="234"/>
      <c r="J78" s="772">
        <v>25</v>
      </c>
      <c r="L78" s="332"/>
      <c r="M78" s="209">
        <v>1</v>
      </c>
      <c r="N78" s="212">
        <v>80709</v>
      </c>
      <c r="O78" s="219">
        <v>0.43</v>
      </c>
      <c r="P78" s="212">
        <f t="shared" ref="P78:P81" si="15">N78*(1-O78)</f>
        <v>46004.130000000005</v>
      </c>
      <c r="Q78" s="212">
        <f t="shared" si="11"/>
        <v>46004.130000000005</v>
      </c>
      <c r="R78" s="252"/>
      <c r="S78" s="213">
        <f t="shared" ref="S78:S80" si="16">Q78/$Q$102</f>
        <v>1.2303265137462089E-2</v>
      </c>
      <c r="T78" s="214">
        <f t="shared" si="13"/>
        <v>46004.130000000005</v>
      </c>
      <c r="U78" s="196"/>
      <c r="V78" s="215"/>
      <c r="W78" s="215">
        <f>T78</f>
        <v>46004.130000000005</v>
      </c>
      <c r="Z78" s="198"/>
      <c r="AA78" s="328"/>
      <c r="AB78" s="217">
        <f t="shared" si="14"/>
        <v>46004.130000000005</v>
      </c>
      <c r="AD78" s="216">
        <f t="shared" si="12"/>
        <v>46004.130000000005</v>
      </c>
      <c r="AE78" s="218"/>
      <c r="AF78" s="218"/>
      <c r="AG78" s="218"/>
      <c r="AH78" s="771"/>
    </row>
    <row r="79" spans="1:35" x14ac:dyDescent="0.35">
      <c r="A79" s="203" t="s">
        <v>767</v>
      </c>
      <c r="B79" s="203" t="s">
        <v>138</v>
      </c>
      <c r="C79" s="203" t="s">
        <v>771</v>
      </c>
      <c r="D79" s="203" t="s">
        <v>141</v>
      </c>
      <c r="E79" s="203" t="s">
        <v>773</v>
      </c>
      <c r="F79" s="204" t="s">
        <v>142</v>
      </c>
      <c r="G79" s="203">
        <v>1</v>
      </c>
      <c r="H79" s="203" t="s">
        <v>49</v>
      </c>
      <c r="I79" s="234"/>
      <c r="J79" s="222">
        <v>49</v>
      </c>
      <c r="L79" s="332"/>
      <c r="M79" s="209">
        <v>1</v>
      </c>
      <c r="N79" s="212">
        <v>67237.13</v>
      </c>
      <c r="O79" s="219">
        <v>0.43</v>
      </c>
      <c r="P79" s="212">
        <f t="shared" si="15"/>
        <v>38325.164100000009</v>
      </c>
      <c r="Q79" s="212">
        <f t="shared" si="11"/>
        <v>38325.164100000009</v>
      </c>
      <c r="R79" s="252"/>
      <c r="S79" s="213">
        <f t="shared" si="16"/>
        <v>1.0249615748826111E-2</v>
      </c>
      <c r="T79" s="214">
        <f t="shared" si="13"/>
        <v>38325.164100000009</v>
      </c>
      <c r="U79" s="196"/>
      <c r="V79" s="215"/>
      <c r="W79" s="215">
        <f>T79</f>
        <v>38325.164100000009</v>
      </c>
      <c r="Z79" s="198"/>
      <c r="AA79" s="328"/>
      <c r="AB79" s="217">
        <f t="shared" si="14"/>
        <v>38325.164100000009</v>
      </c>
      <c r="AD79" s="216">
        <f t="shared" si="12"/>
        <v>38325.164100000009</v>
      </c>
      <c r="AE79" s="218"/>
      <c r="AF79" s="218"/>
      <c r="AG79" s="218"/>
      <c r="AH79" s="771"/>
    </row>
    <row r="80" spans="1:35" x14ac:dyDescent="0.35">
      <c r="A80" s="203" t="s">
        <v>767</v>
      </c>
      <c r="B80" s="203" t="s">
        <v>138</v>
      </c>
      <c r="C80" s="203" t="s">
        <v>771</v>
      </c>
      <c r="D80" s="203" t="s">
        <v>141</v>
      </c>
      <c r="E80" s="203" t="s">
        <v>795</v>
      </c>
      <c r="F80" s="204" t="s">
        <v>65</v>
      </c>
      <c r="G80" s="203">
        <v>1</v>
      </c>
      <c r="H80" s="203" t="s">
        <v>49</v>
      </c>
      <c r="I80" s="222">
        <v>24</v>
      </c>
      <c r="L80" s="332"/>
      <c r="M80" s="209">
        <v>1</v>
      </c>
      <c r="N80" s="520">
        <v>80709.05</v>
      </c>
      <c r="O80" s="219">
        <v>0.43</v>
      </c>
      <c r="P80" s="212">
        <f t="shared" si="15"/>
        <v>46004.158500000005</v>
      </c>
      <c r="Q80" s="212">
        <f t="shared" si="11"/>
        <v>46004.158500000005</v>
      </c>
      <c r="R80" s="252"/>
      <c r="S80" s="213">
        <f t="shared" si="16"/>
        <v>1.2303272759452907E-2</v>
      </c>
      <c r="T80" s="214">
        <f t="shared" si="13"/>
        <v>46004.158500000005</v>
      </c>
      <c r="U80" s="612"/>
      <c r="W80" s="215">
        <f>T80</f>
        <v>46004.158500000005</v>
      </c>
      <c r="Z80" s="198"/>
      <c r="AA80" s="328"/>
      <c r="AB80" s="217">
        <f t="shared" si="14"/>
        <v>46004.158500000005</v>
      </c>
      <c r="AD80" s="216">
        <f t="shared" si="12"/>
        <v>46004.158500000005</v>
      </c>
      <c r="AE80" s="218"/>
      <c r="AF80" s="218"/>
      <c r="AG80" s="218"/>
      <c r="AH80" s="771"/>
    </row>
    <row r="81" spans="1:34" x14ac:dyDescent="0.35">
      <c r="A81" s="203" t="s">
        <v>767</v>
      </c>
      <c r="B81" s="203" t="s">
        <v>138</v>
      </c>
      <c r="C81" s="203" t="s">
        <v>771</v>
      </c>
      <c r="D81" s="203" t="s">
        <v>141</v>
      </c>
      <c r="E81" s="203" t="s">
        <v>796</v>
      </c>
      <c r="F81" s="204" t="s">
        <v>65</v>
      </c>
      <c r="G81" s="203">
        <v>1</v>
      </c>
      <c r="H81" s="203" t="s">
        <v>49</v>
      </c>
      <c r="I81" s="234"/>
      <c r="K81" s="222">
        <v>80</v>
      </c>
      <c r="L81" s="332"/>
      <c r="M81" s="209">
        <v>1</v>
      </c>
      <c r="N81" s="520">
        <v>180774.55</v>
      </c>
      <c r="O81" s="211">
        <v>0.43</v>
      </c>
      <c r="P81" s="523">
        <f t="shared" si="15"/>
        <v>103041.49350000001</v>
      </c>
      <c r="Q81" s="520">
        <f t="shared" si="11"/>
        <v>103041.49350000001</v>
      </c>
      <c r="R81" s="9"/>
      <c r="S81" s="213">
        <f>Q81/$Q$102</f>
        <v>2.7557239202014614E-2</v>
      </c>
      <c r="T81" s="214">
        <f t="shared" si="13"/>
        <v>103041.49350000001</v>
      </c>
      <c r="U81" s="612"/>
      <c r="W81" s="215">
        <f>T81</f>
        <v>103041.49350000001</v>
      </c>
      <c r="Z81" s="198"/>
      <c r="AA81" s="328"/>
      <c r="AB81" s="217">
        <f t="shared" si="14"/>
        <v>103041.49350000001</v>
      </c>
      <c r="AD81" s="216">
        <f t="shared" si="12"/>
        <v>103041.49350000001</v>
      </c>
      <c r="AE81" s="218"/>
      <c r="AF81" s="218"/>
      <c r="AG81" s="218"/>
      <c r="AH81" s="771"/>
    </row>
    <row r="82" spans="1:34" x14ac:dyDescent="0.35">
      <c r="A82" s="203"/>
      <c r="B82" s="203"/>
      <c r="C82" s="203"/>
      <c r="D82" s="203"/>
      <c r="E82" s="203"/>
      <c r="F82" s="204"/>
      <c r="G82" s="203"/>
      <c r="H82" s="203"/>
      <c r="I82" s="234"/>
      <c r="L82" s="332"/>
      <c r="M82" s="209"/>
      <c r="N82" s="520"/>
      <c r="O82" s="211"/>
      <c r="P82" s="523"/>
      <c r="Q82" s="520"/>
      <c r="R82" s="9"/>
      <c r="S82" s="551"/>
      <c r="T82" s="525"/>
      <c r="U82" s="612"/>
      <c r="Z82" s="198"/>
      <c r="AA82" s="328"/>
      <c r="AB82" s="217"/>
      <c r="AD82" s="197"/>
      <c r="AE82" s="218"/>
      <c r="AF82" s="218"/>
      <c r="AG82" s="218"/>
      <c r="AH82" s="771"/>
    </row>
    <row r="83" spans="1:34" x14ac:dyDescent="0.35">
      <c r="A83" s="203" t="s">
        <v>767</v>
      </c>
      <c r="B83" s="203" t="s">
        <v>157</v>
      </c>
      <c r="C83" s="203" t="s">
        <v>797</v>
      </c>
      <c r="D83" s="203" t="s">
        <v>158</v>
      </c>
      <c r="E83" s="203" t="s">
        <v>798</v>
      </c>
      <c r="F83" s="204" t="s">
        <v>799</v>
      </c>
      <c r="G83" s="203">
        <v>90</v>
      </c>
      <c r="H83" s="203" t="s">
        <v>51</v>
      </c>
      <c r="I83" s="2282">
        <v>90</v>
      </c>
      <c r="J83" s="2283"/>
      <c r="K83" s="2283"/>
      <c r="L83" s="2284"/>
      <c r="M83" s="209">
        <v>1</v>
      </c>
      <c r="N83" s="520">
        <v>10299</v>
      </c>
      <c r="O83" s="211">
        <v>0.83</v>
      </c>
      <c r="P83" s="523">
        <f t="shared" ref="P83" si="17">N83*(1-O83)</f>
        <v>1750.8300000000004</v>
      </c>
      <c r="Q83" s="520">
        <f t="shared" ref="Q83:Q84" si="18">P83*M83*G83</f>
        <v>157574.70000000004</v>
      </c>
      <c r="R83" s="9"/>
      <c r="S83" s="213">
        <f t="shared" ref="S83" si="19">Q83/$Q$102</f>
        <v>4.2141505839933237E-2</v>
      </c>
      <c r="T83" s="214">
        <f t="shared" si="13"/>
        <v>157574.70000000004</v>
      </c>
      <c r="U83" s="612"/>
      <c r="W83" s="215">
        <f>T83</f>
        <v>157574.70000000004</v>
      </c>
      <c r="Z83" s="198"/>
      <c r="AA83" s="328"/>
      <c r="AB83" s="217">
        <f>T83</f>
        <v>157574.70000000004</v>
      </c>
      <c r="AD83" s="197"/>
      <c r="AE83" s="220"/>
      <c r="AF83" s="220">
        <f>T83</f>
        <v>157574.70000000004</v>
      </c>
      <c r="AG83" s="218"/>
      <c r="AH83" s="771"/>
    </row>
    <row r="84" spans="1:34" x14ac:dyDescent="0.35">
      <c r="A84" s="203" t="s">
        <v>767</v>
      </c>
      <c r="B84" s="203" t="s">
        <v>159</v>
      </c>
      <c r="C84" s="203" t="s">
        <v>781</v>
      </c>
      <c r="D84" s="203" t="s">
        <v>147</v>
      </c>
      <c r="E84" s="203" t="s">
        <v>148</v>
      </c>
      <c r="F84" s="204" t="s">
        <v>639</v>
      </c>
      <c r="G84" s="203">
        <v>2</v>
      </c>
      <c r="H84" s="203" t="s">
        <v>51</v>
      </c>
      <c r="I84" s="2520">
        <v>2</v>
      </c>
      <c r="J84" s="2521"/>
      <c r="K84" s="2521"/>
      <c r="L84" s="2522"/>
      <c r="M84" s="209">
        <v>1</v>
      </c>
      <c r="N84" s="520">
        <v>250000</v>
      </c>
      <c r="O84" s="211">
        <v>0.48</v>
      </c>
      <c r="P84" s="212">
        <f>N84*(1-O84)</f>
        <v>130000</v>
      </c>
      <c r="Q84" s="212">
        <f t="shared" si="18"/>
        <v>260000</v>
      </c>
      <c r="R84" s="9"/>
      <c r="S84" s="551">
        <f>Q84/$Q$58</f>
        <v>6.8917704768383353E-2</v>
      </c>
      <c r="T84" s="214">
        <f t="shared" si="13"/>
        <v>260000</v>
      </c>
      <c r="U84" s="612"/>
      <c r="W84" s="215">
        <f>T84</f>
        <v>260000</v>
      </c>
      <c r="Z84" s="198"/>
      <c r="AA84" s="328">
        <f>T84</f>
        <v>260000</v>
      </c>
      <c r="AB84" s="217"/>
      <c r="AD84" s="197"/>
      <c r="AE84" s="220"/>
      <c r="AF84" s="220">
        <f>T84</f>
        <v>260000</v>
      </c>
      <c r="AG84" s="218"/>
      <c r="AH84" s="771"/>
    </row>
    <row r="85" spans="1:34" x14ac:dyDescent="0.35">
      <c r="A85" s="203"/>
      <c r="B85" s="203"/>
      <c r="C85" s="203"/>
      <c r="D85" s="203"/>
      <c r="E85" s="203"/>
      <c r="F85" s="204"/>
      <c r="G85" s="203"/>
      <c r="H85" s="203"/>
      <c r="I85" s="234"/>
      <c r="L85" s="332"/>
      <c r="M85" s="209"/>
      <c r="N85" s="520"/>
      <c r="O85" s="211"/>
      <c r="P85" s="523"/>
      <c r="Q85" s="520"/>
      <c r="R85" s="9"/>
      <c r="S85" s="551"/>
      <c r="T85" s="525"/>
      <c r="U85" s="612"/>
      <c r="Z85" s="198"/>
      <c r="AA85" s="328"/>
      <c r="AB85" s="217"/>
      <c r="AD85" s="197"/>
      <c r="AE85" s="218"/>
      <c r="AF85" s="218"/>
      <c r="AG85" s="218"/>
      <c r="AH85" s="771"/>
    </row>
    <row r="86" spans="1:34" x14ac:dyDescent="0.35">
      <c r="A86" s="203" t="s">
        <v>767</v>
      </c>
      <c r="B86" s="203" t="s">
        <v>47</v>
      </c>
      <c r="C86" s="203" t="s">
        <v>776</v>
      </c>
      <c r="D86" s="203" t="s">
        <v>145</v>
      </c>
      <c r="E86" s="203" t="s">
        <v>777</v>
      </c>
      <c r="F86" s="204" t="s">
        <v>778</v>
      </c>
      <c r="G86" s="203">
        <v>1</v>
      </c>
      <c r="H86" s="203" t="s">
        <v>49</v>
      </c>
      <c r="I86" s="521"/>
      <c r="J86" s="772">
        <v>100</v>
      </c>
      <c r="K86" s="772">
        <v>100</v>
      </c>
      <c r="L86" s="209"/>
      <c r="M86" s="209">
        <v>2</v>
      </c>
      <c r="N86" s="520">
        <v>350022</v>
      </c>
      <c r="O86" s="211">
        <v>0.59599999999999997</v>
      </c>
      <c r="P86" s="212">
        <f>N86*(1-O86)</f>
        <v>141408.88800000001</v>
      </c>
      <c r="Q86" s="212">
        <f t="shared" ref="Q86:Q87" si="20">P86*M86*G86</f>
        <v>282817.77600000001</v>
      </c>
      <c r="R86" s="9"/>
      <c r="S86" s="551">
        <f>Q86/$Q$102</f>
        <v>7.5636297952278678E-2</v>
      </c>
      <c r="T86" s="214">
        <f t="shared" si="13"/>
        <v>282817.77600000001</v>
      </c>
      <c r="U86" s="612"/>
      <c r="V86" s="215">
        <f>T86</f>
        <v>282817.77600000001</v>
      </c>
      <c r="Z86" s="198"/>
      <c r="AA86" s="328">
        <f>T86</f>
        <v>282817.77600000001</v>
      </c>
      <c r="AB86" s="217"/>
      <c r="AD86" s="197"/>
      <c r="AE86" s="220">
        <f>T86</f>
        <v>282817.77600000001</v>
      </c>
      <c r="AF86" s="220"/>
      <c r="AG86" s="218"/>
      <c r="AH86" s="771"/>
    </row>
    <row r="87" spans="1:34" x14ac:dyDescent="0.35">
      <c r="A87" s="203" t="s">
        <v>767</v>
      </c>
      <c r="B87" s="203" t="s">
        <v>47</v>
      </c>
      <c r="C87" s="203" t="s">
        <v>776</v>
      </c>
      <c r="D87" s="203" t="s">
        <v>145</v>
      </c>
      <c r="E87" s="203" t="s">
        <v>779</v>
      </c>
      <c r="F87" s="204" t="s">
        <v>780</v>
      </c>
      <c r="G87" s="203">
        <v>1</v>
      </c>
      <c r="H87" s="203" t="s">
        <v>49</v>
      </c>
      <c r="I87" s="521"/>
      <c r="J87" s="1"/>
      <c r="K87" s="222">
        <v>50</v>
      </c>
      <c r="L87" s="209"/>
      <c r="M87" s="209">
        <v>1</v>
      </c>
      <c r="N87" s="520">
        <v>350658</v>
      </c>
      <c r="O87" s="211">
        <v>0.59599999999999997</v>
      </c>
      <c r="P87" s="212">
        <f>N87*(1-O87)</f>
        <v>141665.83199999999</v>
      </c>
      <c r="Q87" s="212">
        <f t="shared" si="20"/>
        <v>141665.83199999999</v>
      </c>
      <c r="R87" s="9"/>
      <c r="S87" s="213">
        <f>Q87/$Q$102</f>
        <v>3.7886865636088785E-2</v>
      </c>
      <c r="T87" s="214">
        <f t="shared" si="13"/>
        <v>141665.83199999999</v>
      </c>
      <c r="U87" s="612"/>
      <c r="V87" s="215">
        <f>T87</f>
        <v>141665.83199999999</v>
      </c>
      <c r="Z87" s="198"/>
      <c r="AA87" s="328"/>
      <c r="AB87" s="217">
        <f>T87</f>
        <v>141665.83199999999</v>
      </c>
      <c r="AD87" s="197"/>
      <c r="AE87" s="220">
        <f>T87</f>
        <v>141665.83199999999</v>
      </c>
      <c r="AF87" s="220"/>
      <c r="AG87" s="218"/>
      <c r="AH87" s="771"/>
    </row>
    <row r="88" spans="1:34" x14ac:dyDescent="0.35">
      <c r="A88" s="203"/>
      <c r="B88" s="203"/>
      <c r="C88" s="203"/>
      <c r="D88" s="203"/>
      <c r="E88" s="203"/>
      <c r="F88" s="204"/>
      <c r="G88" s="203"/>
      <c r="H88" s="203"/>
      <c r="I88" s="521"/>
      <c r="J88" s="1"/>
      <c r="K88" s="1"/>
      <c r="L88" s="209"/>
      <c r="M88" s="209"/>
      <c r="N88" s="520"/>
      <c r="O88" s="211"/>
      <c r="P88" s="523"/>
      <c r="Q88" s="520"/>
      <c r="R88" s="9"/>
      <c r="S88" s="551"/>
      <c r="T88" s="525"/>
      <c r="U88" s="612"/>
      <c r="Z88" s="198"/>
      <c r="AA88" s="328"/>
      <c r="AB88" s="217"/>
      <c r="AD88" s="197"/>
      <c r="AE88" s="218"/>
      <c r="AF88" s="218"/>
      <c r="AG88" s="218"/>
      <c r="AH88" s="771"/>
    </row>
    <row r="89" spans="1:34" x14ac:dyDescent="0.35">
      <c r="A89" s="203" t="s">
        <v>767</v>
      </c>
      <c r="B89" s="203" t="s">
        <v>149</v>
      </c>
      <c r="C89" s="203"/>
      <c r="D89" s="203" t="s">
        <v>150</v>
      </c>
      <c r="E89" s="203" t="s">
        <v>783</v>
      </c>
      <c r="F89" s="204" t="s">
        <v>151</v>
      </c>
      <c r="G89" s="203">
        <v>1</v>
      </c>
      <c r="H89" s="203" t="s">
        <v>49</v>
      </c>
      <c r="I89" s="222">
        <v>70</v>
      </c>
      <c r="J89" s="1"/>
      <c r="K89" s="1"/>
      <c r="L89" s="209"/>
      <c r="M89" s="209">
        <v>1</v>
      </c>
      <c r="N89" s="520">
        <v>264920</v>
      </c>
      <c r="O89" s="211">
        <v>0.65</v>
      </c>
      <c r="P89" s="212">
        <f>N89*(1-O89)</f>
        <v>92722</v>
      </c>
      <c r="Q89" s="212">
        <f t="shared" ref="Q89:Q91" si="21">P89*M89*G89</f>
        <v>92722</v>
      </c>
      <c r="R89" s="9"/>
      <c r="S89" s="213">
        <f t="shared" ref="S89:S91" si="22">Q89/$Q$102</f>
        <v>2.4797411668816684E-2</v>
      </c>
      <c r="T89" s="214">
        <f t="shared" si="13"/>
        <v>92722</v>
      </c>
      <c r="U89" s="612"/>
      <c r="V89" s="215">
        <f>T89</f>
        <v>92722</v>
      </c>
      <c r="Z89" s="198"/>
      <c r="AA89" s="328"/>
      <c r="AB89" s="217">
        <f>T89</f>
        <v>92722</v>
      </c>
      <c r="AD89" s="197"/>
      <c r="AE89" s="218"/>
      <c r="AF89" s="218"/>
      <c r="AG89" s="220">
        <f>T89</f>
        <v>92722</v>
      </c>
      <c r="AH89" s="775"/>
    </row>
    <row r="90" spans="1:34" x14ac:dyDescent="0.35">
      <c r="A90" s="203" t="s">
        <v>767</v>
      </c>
      <c r="B90" s="203" t="s">
        <v>149</v>
      </c>
      <c r="C90" s="203" t="s">
        <v>784</v>
      </c>
      <c r="D90" s="203" t="s">
        <v>152</v>
      </c>
      <c r="E90" s="203" t="s">
        <v>785</v>
      </c>
      <c r="F90" s="204" t="s">
        <v>153</v>
      </c>
      <c r="G90" s="203">
        <v>1</v>
      </c>
      <c r="H90" s="203" t="s">
        <v>49</v>
      </c>
      <c r="I90" s="521"/>
      <c r="J90" s="1"/>
      <c r="K90" s="222">
        <v>28</v>
      </c>
      <c r="L90" s="223">
        <v>28</v>
      </c>
      <c r="M90" s="209">
        <v>2</v>
      </c>
      <c r="N90" s="520">
        <v>38500</v>
      </c>
      <c r="O90" s="211">
        <v>0.65</v>
      </c>
      <c r="P90" s="212">
        <f>N90*(1-O90)</f>
        <v>13475</v>
      </c>
      <c r="Q90" s="212">
        <f t="shared" si="21"/>
        <v>26950</v>
      </c>
      <c r="R90" s="9"/>
      <c r="S90" s="213">
        <f t="shared" si="22"/>
        <v>7.2074614921443635E-3</v>
      </c>
      <c r="T90" s="214">
        <f t="shared" si="13"/>
        <v>26950</v>
      </c>
      <c r="U90" s="612"/>
      <c r="W90" s="215">
        <f>T90</f>
        <v>26950</v>
      </c>
      <c r="Z90" s="198"/>
      <c r="AA90" s="328"/>
      <c r="AB90" s="217">
        <f>T90</f>
        <v>26950</v>
      </c>
      <c r="AD90" s="197"/>
      <c r="AE90" s="218"/>
      <c r="AF90" s="218"/>
      <c r="AG90" s="220">
        <f>T90</f>
        <v>26950</v>
      </c>
      <c r="AH90" s="775"/>
    </row>
    <row r="91" spans="1:34" x14ac:dyDescent="0.35">
      <c r="A91" s="203" t="s">
        <v>767</v>
      </c>
      <c r="B91" s="203" t="s">
        <v>149</v>
      </c>
      <c r="C91" s="203"/>
      <c r="D91" s="203" t="s">
        <v>154</v>
      </c>
      <c r="E91" s="203" t="s">
        <v>800</v>
      </c>
      <c r="F91" s="204" t="s">
        <v>155</v>
      </c>
      <c r="G91" s="203">
        <v>1</v>
      </c>
      <c r="H91" s="203" t="s">
        <v>49</v>
      </c>
      <c r="I91" s="521"/>
      <c r="J91" s="772">
        <v>40</v>
      </c>
      <c r="K91" s="1"/>
      <c r="L91" s="209"/>
      <c r="M91" s="209">
        <v>1</v>
      </c>
      <c r="N91" s="520">
        <v>216000</v>
      </c>
      <c r="O91" s="211">
        <v>0.65</v>
      </c>
      <c r="P91" s="523">
        <f>N91*(1-O91)</f>
        <v>75600</v>
      </c>
      <c r="Q91" s="520">
        <f t="shared" si="21"/>
        <v>75600</v>
      </c>
      <c r="R91" s="9"/>
      <c r="S91" s="213">
        <f t="shared" si="22"/>
        <v>2.0218333536404967E-2</v>
      </c>
      <c r="T91" s="214">
        <f t="shared" si="13"/>
        <v>75600</v>
      </c>
      <c r="U91" s="612"/>
      <c r="V91" s="215">
        <f>T91</f>
        <v>75600</v>
      </c>
      <c r="Z91" s="198"/>
      <c r="AA91" s="328"/>
      <c r="AB91" s="217">
        <f>T91</f>
        <v>75600</v>
      </c>
      <c r="AD91" s="197"/>
      <c r="AE91" s="218"/>
      <c r="AF91" s="218"/>
      <c r="AG91" s="220">
        <f>T91</f>
        <v>75600</v>
      </c>
      <c r="AH91" s="775"/>
    </row>
    <row r="92" spans="1:34" x14ac:dyDescent="0.35">
      <c r="A92" s="203"/>
      <c r="B92" s="203"/>
      <c r="C92" s="203"/>
      <c r="D92" s="203"/>
      <c r="E92" s="203"/>
      <c r="F92" s="204"/>
      <c r="G92" s="203"/>
      <c r="H92" s="203"/>
      <c r="I92" s="521"/>
      <c r="J92" s="1"/>
      <c r="K92" s="1"/>
      <c r="L92" s="209"/>
      <c r="M92" s="209"/>
      <c r="N92" s="520"/>
      <c r="O92" s="211"/>
      <c r="P92" s="523"/>
      <c r="Q92" s="520"/>
      <c r="R92" s="9"/>
      <c r="S92" s="551"/>
      <c r="T92" s="525"/>
      <c r="U92" s="612"/>
      <c r="Z92" s="198"/>
      <c r="AA92" s="328"/>
      <c r="AB92" s="217"/>
      <c r="AD92" s="197"/>
      <c r="AE92" s="218"/>
      <c r="AF92" s="218"/>
      <c r="AG92" s="218"/>
      <c r="AH92" s="771"/>
    </row>
    <row r="93" spans="1:34" x14ac:dyDescent="0.35">
      <c r="A93" s="203" t="s">
        <v>767</v>
      </c>
      <c r="B93" s="203" t="s">
        <v>137</v>
      </c>
      <c r="C93" s="203" t="s">
        <v>788</v>
      </c>
      <c r="D93" s="203" t="s">
        <v>156</v>
      </c>
      <c r="E93" s="203" t="s">
        <v>789</v>
      </c>
      <c r="F93" s="204" t="s">
        <v>770</v>
      </c>
      <c r="G93" s="203">
        <v>100</v>
      </c>
      <c r="H93" s="203" t="s">
        <v>49</v>
      </c>
      <c r="I93" s="521"/>
      <c r="J93" s="1"/>
      <c r="K93" s="772">
        <v>100</v>
      </c>
      <c r="L93" s="776">
        <v>100</v>
      </c>
      <c r="M93" s="209">
        <v>2</v>
      </c>
      <c r="N93" s="520">
        <v>2520</v>
      </c>
      <c r="O93" s="211">
        <v>0.75</v>
      </c>
      <c r="P93" s="212">
        <f>N93*(1-O93)</f>
        <v>630</v>
      </c>
      <c r="Q93" s="212">
        <f t="shared" ref="Q93" si="23">P93*M93*G93</f>
        <v>126000</v>
      </c>
      <c r="R93" s="9"/>
      <c r="S93" s="213">
        <f>Q93/$Q$102</f>
        <v>3.369722256067495E-2</v>
      </c>
      <c r="T93" s="214">
        <f t="shared" si="13"/>
        <v>126000</v>
      </c>
      <c r="U93" s="612"/>
      <c r="V93" s="215">
        <f>T93</f>
        <v>126000</v>
      </c>
      <c r="Z93" s="198"/>
      <c r="AA93" s="328"/>
      <c r="AB93" s="217">
        <f>T93</f>
        <v>126000</v>
      </c>
      <c r="AD93" s="197"/>
      <c r="AE93" s="218"/>
      <c r="AF93" s="218"/>
      <c r="AG93" s="218"/>
      <c r="AH93" s="775">
        <f>T93</f>
        <v>126000</v>
      </c>
    </row>
    <row r="94" spans="1:34" x14ac:dyDescent="0.35">
      <c r="A94" s="203"/>
      <c r="B94" s="203"/>
      <c r="C94" s="203"/>
      <c r="D94" s="203"/>
      <c r="E94" s="203"/>
      <c r="F94" s="204"/>
      <c r="G94" s="203"/>
      <c r="H94" s="203"/>
      <c r="I94" s="521"/>
      <c r="J94" s="1"/>
      <c r="K94" s="1"/>
      <c r="L94" s="209"/>
      <c r="M94" s="209"/>
      <c r="N94" s="520"/>
      <c r="O94" s="211"/>
      <c r="P94" s="523"/>
      <c r="Q94" s="520"/>
      <c r="R94" s="9"/>
      <c r="S94" s="551"/>
      <c r="T94" s="525"/>
      <c r="U94" s="612"/>
      <c r="Z94" s="198"/>
      <c r="AA94" s="328"/>
      <c r="AB94" s="217"/>
      <c r="AD94" s="197"/>
      <c r="AE94" s="218"/>
      <c r="AF94" s="218"/>
      <c r="AG94" s="218"/>
      <c r="AH94" s="771"/>
    </row>
    <row r="95" spans="1:34" x14ac:dyDescent="0.35">
      <c r="A95" s="203"/>
      <c r="B95" s="203"/>
      <c r="C95" s="203"/>
      <c r="D95" s="203"/>
      <c r="E95" s="203"/>
      <c r="F95" s="204"/>
      <c r="G95" s="203"/>
      <c r="H95" s="203"/>
      <c r="I95" s="521"/>
      <c r="J95" s="1"/>
      <c r="K95" s="1"/>
      <c r="L95" s="209"/>
      <c r="M95" s="209"/>
      <c r="N95" s="520"/>
      <c r="O95" s="211"/>
      <c r="P95" s="523"/>
      <c r="Q95" s="520"/>
      <c r="R95" s="9"/>
      <c r="S95" s="551"/>
      <c r="T95" s="525"/>
      <c r="U95" s="612"/>
      <c r="Z95" s="198"/>
      <c r="AA95" s="328"/>
      <c r="AB95" s="217"/>
      <c r="AD95" s="197"/>
      <c r="AE95" s="218"/>
      <c r="AF95" s="218"/>
      <c r="AG95" s="218"/>
      <c r="AH95" s="771"/>
    </row>
    <row r="96" spans="1:34" x14ac:dyDescent="0.35">
      <c r="A96" s="203"/>
      <c r="B96" s="203"/>
      <c r="C96" s="203"/>
      <c r="D96" s="203"/>
      <c r="E96" s="203"/>
      <c r="F96" s="204"/>
      <c r="G96" s="203"/>
      <c r="H96" s="203"/>
      <c r="I96" s="521"/>
      <c r="J96" s="1"/>
      <c r="K96" s="1"/>
      <c r="L96" s="209"/>
      <c r="M96" s="209"/>
      <c r="N96" s="520"/>
      <c r="O96" s="211"/>
      <c r="P96" s="523"/>
      <c r="Q96" s="520"/>
      <c r="R96" s="9"/>
      <c r="S96" s="551"/>
      <c r="T96" s="525"/>
      <c r="U96" s="612"/>
      <c r="Z96" s="198"/>
      <c r="AA96" s="328"/>
      <c r="AB96" s="217"/>
      <c r="AD96" s="197"/>
      <c r="AE96" s="218"/>
      <c r="AF96" s="218"/>
      <c r="AG96" s="218"/>
      <c r="AH96" s="771"/>
    </row>
    <row r="97" spans="1:34" x14ac:dyDescent="0.35">
      <c r="A97" s="154"/>
      <c r="B97" s="154"/>
      <c r="C97" s="154"/>
      <c r="D97" s="154"/>
      <c r="E97" s="154"/>
      <c r="F97" s="526"/>
      <c r="G97" s="154"/>
      <c r="H97" s="154"/>
      <c r="I97" s="335"/>
      <c r="J97" s="298"/>
      <c r="K97" s="298"/>
      <c r="L97" s="777"/>
      <c r="M97" s="777"/>
      <c r="N97" s="778"/>
      <c r="O97" s="779"/>
      <c r="P97" s="780"/>
      <c r="Q97" s="778"/>
      <c r="R97" s="781"/>
      <c r="S97" s="789"/>
      <c r="T97" s="214"/>
      <c r="U97" s="612"/>
      <c r="W97" s="215"/>
      <c r="Z97" s="198"/>
      <c r="AA97" s="328"/>
      <c r="AB97" s="217"/>
      <c r="AD97" s="197"/>
      <c r="AE97" s="218"/>
      <c r="AF97" s="218"/>
      <c r="AG97" s="218"/>
      <c r="AH97" s="771"/>
    </row>
    <row r="98" spans="1:34" x14ac:dyDescent="0.35">
      <c r="A98" s="154" t="s">
        <v>767</v>
      </c>
      <c r="B98" s="154" t="s">
        <v>790</v>
      </c>
      <c r="C98" s="154" t="s">
        <v>791</v>
      </c>
      <c r="D98" s="154"/>
      <c r="E98" s="154"/>
      <c r="F98" s="526"/>
      <c r="G98" s="154"/>
      <c r="H98" s="154"/>
      <c r="I98" s="335"/>
      <c r="J98" s="298"/>
      <c r="K98" s="298"/>
      <c r="L98" s="777"/>
      <c r="M98" s="777"/>
      <c r="N98" s="778"/>
      <c r="O98" s="779"/>
      <c r="P98" s="780"/>
      <c r="Q98" s="778">
        <v>300000</v>
      </c>
      <c r="R98" s="781"/>
      <c r="S98" s="789">
        <f>Q98/$Q$58</f>
        <v>7.952042857890386E-2</v>
      </c>
      <c r="T98" s="214">
        <f t="shared" ref="T98:T100" si="24">Q98</f>
        <v>300000</v>
      </c>
      <c r="U98" s="612"/>
      <c r="Y98" s="215">
        <f>T98</f>
        <v>300000</v>
      </c>
      <c r="Z98" s="217"/>
      <c r="AA98" s="328"/>
      <c r="AB98" s="217"/>
      <c r="AD98" s="197"/>
      <c r="AE98" s="218"/>
      <c r="AF98" s="218"/>
      <c r="AG98" s="218"/>
      <c r="AH98" s="771"/>
    </row>
    <row r="99" spans="1:34" x14ac:dyDescent="0.35">
      <c r="A99" s="154" t="s">
        <v>767</v>
      </c>
      <c r="B99" s="154" t="s">
        <v>579</v>
      </c>
      <c r="C99" s="154" t="s">
        <v>792</v>
      </c>
      <c r="D99" s="154"/>
      <c r="E99" s="154"/>
      <c r="F99" s="526"/>
      <c r="G99" s="154"/>
      <c r="H99" s="154"/>
      <c r="I99" s="2523"/>
      <c r="J99" s="2333"/>
      <c r="K99" s="2333"/>
      <c r="L99" s="2524"/>
      <c r="M99" s="777"/>
      <c r="N99" s="303"/>
      <c r="O99" s="155"/>
      <c r="P99" s="336"/>
      <c r="Q99" s="303">
        <v>250000</v>
      </c>
      <c r="R99" s="336"/>
      <c r="S99" s="789">
        <f>Q99/$Q$58</f>
        <v>6.6267023815753223E-2</v>
      </c>
      <c r="T99" s="214">
        <f t="shared" si="24"/>
        <v>250000</v>
      </c>
      <c r="U99" s="196"/>
      <c r="X99" s="215">
        <f>T99</f>
        <v>250000</v>
      </c>
      <c r="Y99" s="215"/>
      <c r="Z99" s="198"/>
      <c r="AA99" s="326"/>
      <c r="AB99" s="217"/>
      <c r="AD99" s="197"/>
      <c r="AE99" s="218"/>
      <c r="AF99" s="218"/>
      <c r="AG99" s="218"/>
      <c r="AH99" s="771"/>
    </row>
    <row r="100" spans="1:34" x14ac:dyDescent="0.35">
      <c r="A100" s="154" t="s">
        <v>767</v>
      </c>
      <c r="B100" s="154" t="s">
        <v>580</v>
      </c>
      <c r="C100" s="154"/>
      <c r="D100" s="154"/>
      <c r="E100" s="154"/>
      <c r="F100" s="526"/>
      <c r="G100" s="154"/>
      <c r="H100" s="154"/>
      <c r="I100" s="297"/>
      <c r="J100" s="300"/>
      <c r="K100" s="300"/>
      <c r="L100" s="783"/>
      <c r="M100" s="777"/>
      <c r="N100" s="303"/>
      <c r="O100" s="155"/>
      <c r="P100" s="336"/>
      <c r="Q100" s="303">
        <v>350000</v>
      </c>
      <c r="R100" s="527"/>
      <c r="S100" s="337">
        <f>Q100/Q102</f>
        <v>9.3603396001874853E-2</v>
      </c>
      <c r="T100" s="214">
        <f t="shared" si="24"/>
        <v>350000</v>
      </c>
      <c r="U100" s="196"/>
      <c r="Z100" s="217">
        <f>T100</f>
        <v>350000</v>
      </c>
      <c r="AA100" s="326"/>
      <c r="AB100" s="198"/>
      <c r="AD100" s="197"/>
      <c r="AE100" s="218"/>
      <c r="AF100" s="218"/>
      <c r="AG100" s="218"/>
      <c r="AH100" s="771"/>
    </row>
    <row r="101" spans="1:34" ht="15" thickBot="1" x14ac:dyDescent="0.4">
      <c r="I101" s="161">
        <f>I102/$M$102</f>
        <v>0.31457431457431456</v>
      </c>
      <c r="J101" s="161">
        <f t="shared" ref="J101:L101" si="25">J102/$M$102</f>
        <v>0.26262626262626265</v>
      </c>
      <c r="K101" s="161">
        <f t="shared" si="25"/>
        <v>0.33044733044733043</v>
      </c>
      <c r="L101" s="161">
        <f t="shared" si="25"/>
        <v>9.2352092352092352E-2</v>
      </c>
      <c r="T101" s="195"/>
      <c r="U101" s="196"/>
      <c r="Z101" s="198"/>
      <c r="AA101" s="326"/>
      <c r="AB101" s="198"/>
      <c r="AD101" s="197"/>
      <c r="AE101" s="218"/>
      <c r="AF101" s="218"/>
      <c r="AG101" s="218"/>
      <c r="AH101" s="771"/>
    </row>
    <row r="102" spans="1:34" x14ac:dyDescent="0.35">
      <c r="A102" s="258" t="s">
        <v>582</v>
      </c>
      <c r="B102" s="259"/>
      <c r="C102" s="259"/>
      <c r="D102" s="259"/>
      <c r="E102" s="259"/>
      <c r="F102" s="260"/>
      <c r="G102" s="259"/>
      <c r="H102" s="259"/>
      <c r="I102" s="259">
        <f>I89+I77+I76+I80+I83+I84</f>
        <v>436</v>
      </c>
      <c r="J102" s="259">
        <f>J91+J86+J76+J78+J79</f>
        <v>364</v>
      </c>
      <c r="K102" s="259">
        <f>K93+K90+K87+K86+K77+K81</f>
        <v>458</v>
      </c>
      <c r="L102" s="259">
        <f>L93+L90</f>
        <v>128</v>
      </c>
      <c r="M102" s="259">
        <f>SUM(I102:L102)</f>
        <v>1386</v>
      </c>
      <c r="N102" s="261"/>
      <c r="O102" s="262"/>
      <c r="P102" s="261"/>
      <c r="Q102" s="263">
        <f>SUM(Q76:Q101)</f>
        <v>3739180.5740999994</v>
      </c>
      <c r="R102" s="528"/>
      <c r="S102" s="264">
        <f>SUM(S76:S100)</f>
        <v>0.9980801549872732</v>
      </c>
      <c r="T102" s="615">
        <f>SUM(T76:T101)</f>
        <v>3739180.5740999994</v>
      </c>
      <c r="U102" s="616">
        <f t="shared" ref="U102:Z102" si="26">SUM(U76:U100)</f>
        <v>0</v>
      </c>
      <c r="V102" s="617">
        <f t="shared" si="26"/>
        <v>2161280.9279999998</v>
      </c>
      <c r="W102" s="617">
        <f t="shared" si="26"/>
        <v>677899.64610000001</v>
      </c>
      <c r="X102" s="617">
        <f>SUM(X76:X100)</f>
        <v>250000</v>
      </c>
      <c r="Y102" s="617">
        <f t="shared" ref="Y102" si="27">SUM(Y76:Y100)</f>
        <v>300000</v>
      </c>
      <c r="Z102" s="618">
        <f t="shared" si="26"/>
        <v>350000</v>
      </c>
      <c r="AA102" s="619">
        <f>SUM(AA76:AA100)</f>
        <v>1077776.0959999999</v>
      </c>
      <c r="AB102" s="618">
        <f>SUM(AB76:AB100)</f>
        <v>1761404.4780999999</v>
      </c>
      <c r="AC102" s="270"/>
      <c r="AD102" s="617">
        <f t="shared" ref="AD102:AH102" si="28">SUM(AD76:AD100)</f>
        <v>1675850.2660999997</v>
      </c>
      <c r="AE102" s="617">
        <f t="shared" si="28"/>
        <v>424483.60800000001</v>
      </c>
      <c r="AF102" s="617">
        <f t="shared" si="28"/>
        <v>417574.70000000007</v>
      </c>
      <c r="AG102" s="617">
        <f t="shared" si="28"/>
        <v>195272</v>
      </c>
      <c r="AH102" s="618">
        <f t="shared" si="28"/>
        <v>126000</v>
      </c>
    </row>
    <row r="103" spans="1:34" ht="15" thickBot="1" x14ac:dyDescent="0.4">
      <c r="A103" s="274" t="s">
        <v>583</v>
      </c>
      <c r="B103" s="275"/>
      <c r="C103" s="275"/>
      <c r="D103" s="275"/>
      <c r="E103" s="275"/>
      <c r="F103" s="276"/>
      <c r="G103" s="275"/>
      <c r="H103" s="275"/>
      <c r="I103" s="275">
        <f>I89+I77+I76+I80+I83+I84</f>
        <v>436</v>
      </c>
      <c r="J103" s="275">
        <f>J91+J86+J76+J78+J79+I83+I84</f>
        <v>456</v>
      </c>
      <c r="K103" s="275">
        <f>K93+K90+K87+K86+K77+K81+I83+I84</f>
        <v>550</v>
      </c>
      <c r="L103" s="275">
        <f>L93+L90+I83+I84</f>
        <v>220</v>
      </c>
      <c r="M103" s="275">
        <f>SUM(I103:L103)</f>
        <v>1662</v>
      </c>
      <c r="N103" s="277"/>
      <c r="O103" s="278"/>
      <c r="P103" s="277"/>
      <c r="Q103" s="277"/>
      <c r="R103" s="277"/>
      <c r="S103" s="279"/>
      <c r="T103" s="280"/>
      <c r="U103" s="627">
        <f>U102/T102</f>
        <v>0</v>
      </c>
      <c r="V103" s="282">
        <f>V102/T102</f>
        <v>0.57800924164252443</v>
      </c>
      <c r="W103" s="282">
        <f>W102/T102</f>
        <v>0.18129631149551176</v>
      </c>
      <c r="X103" s="282">
        <f>X102/T102</f>
        <v>6.6859568572767758E-2</v>
      </c>
      <c r="Y103" s="282">
        <f>Y102/T102</f>
        <v>8.0231482287321298E-2</v>
      </c>
      <c r="Z103" s="343">
        <f>Z102/T102</f>
        <v>9.3603396001874853E-2</v>
      </c>
      <c r="AA103" s="344">
        <f>AA102/T102</f>
        <v>0.28823857918640766</v>
      </c>
      <c r="AB103" s="343">
        <f>AB102/T102</f>
        <v>0.47106697395162855</v>
      </c>
      <c r="AC103" s="285">
        <f>AA104+AB104</f>
        <v>1386</v>
      </c>
      <c r="AD103" s="790"/>
      <c r="AE103" s="534"/>
      <c r="AF103" s="534"/>
      <c r="AG103" s="534"/>
      <c r="AH103" s="288"/>
    </row>
    <row r="104" spans="1:34" ht="15" thickBot="1" x14ac:dyDescent="0.4">
      <c r="A104" s="289" t="s">
        <v>584</v>
      </c>
      <c r="B104" s="239"/>
      <c r="C104" s="239"/>
      <c r="D104" s="239"/>
      <c r="E104" s="239"/>
      <c r="F104" s="290"/>
      <c r="G104" s="239"/>
      <c r="H104" s="239"/>
      <c r="I104" s="2237">
        <f>I103/$M$103</f>
        <v>0.26233453670276774</v>
      </c>
      <c r="J104" s="2237">
        <f t="shared" ref="J104:L104" si="29">J103/$M$103</f>
        <v>0.27436823104693142</v>
      </c>
      <c r="K104" s="2237">
        <f t="shared" si="29"/>
        <v>0.33092659446450062</v>
      </c>
      <c r="L104" s="2237">
        <f t="shared" si="29"/>
        <v>0.13237063778580024</v>
      </c>
      <c r="M104" s="239"/>
      <c r="N104" s="292"/>
      <c r="O104" s="242"/>
      <c r="P104" s="292"/>
      <c r="Q104" s="240">
        <f>U102</f>
        <v>0</v>
      </c>
      <c r="R104" s="334"/>
      <c r="S104" s="293">
        <f>Q104/Q110</f>
        <v>0</v>
      </c>
      <c r="Z104" s="294"/>
      <c r="AA104" s="403">
        <f>I76+J76+I84+J86+K86</f>
        <v>502</v>
      </c>
      <c r="AB104" s="404">
        <f>I77+K77+J78+J79+I80+K81+I83+K87+I89+K90+L90+J91+K93+L93</f>
        <v>884</v>
      </c>
      <c r="AC104" s="4" t="s">
        <v>585</v>
      </c>
    </row>
    <row r="105" spans="1:34" ht="15" thickBot="1" x14ac:dyDescent="0.4">
      <c r="A105" s="297" t="s">
        <v>38</v>
      </c>
      <c r="B105" s="298"/>
      <c r="C105" s="298"/>
      <c r="D105" s="298"/>
      <c r="E105" s="298"/>
      <c r="F105" s="299"/>
      <c r="G105" s="298"/>
      <c r="H105" s="298"/>
      <c r="I105" s="300"/>
      <c r="J105" s="300"/>
      <c r="K105" s="300"/>
      <c r="L105" s="300"/>
      <c r="M105" s="298"/>
      <c r="N105" s="301"/>
      <c r="O105" s="302"/>
      <c r="P105" s="301"/>
      <c r="Q105" s="303">
        <f>V102</f>
        <v>2161280.9279999998</v>
      </c>
      <c r="R105" s="336"/>
      <c r="S105" s="308">
        <f>Q105/Q110</f>
        <v>0.57800924164252443</v>
      </c>
      <c r="T105" s="621">
        <f>Q102/M102</f>
        <v>2697.8214820346316</v>
      </c>
      <c r="U105" s="536" t="s">
        <v>586</v>
      </c>
      <c r="Z105" s="215"/>
      <c r="AA105" s="241">
        <f>AA104/M102</f>
        <v>0.36219336219336218</v>
      </c>
      <c r="AB105" s="293">
        <f>AB104/M102</f>
        <v>0.63780663780663782</v>
      </c>
    </row>
    <row r="106" spans="1:34" ht="15" thickBot="1" x14ac:dyDescent="0.4">
      <c r="A106" s="297" t="s">
        <v>587</v>
      </c>
      <c r="B106" s="298"/>
      <c r="C106" s="298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01"/>
      <c r="Q106" s="303">
        <f>W102</f>
        <v>677899.64610000001</v>
      </c>
      <c r="R106" s="336"/>
      <c r="S106" s="308">
        <f>Q106/Q110</f>
        <v>0.18129631149551176</v>
      </c>
      <c r="V106" s="309"/>
      <c r="X106" s="145"/>
      <c r="Y106" s="145"/>
      <c r="Z106" s="309"/>
      <c r="AA106" s="2305" t="s">
        <v>588</v>
      </c>
      <c r="AB106" s="2305"/>
    </row>
    <row r="107" spans="1:34" x14ac:dyDescent="0.35">
      <c r="A107" s="297" t="s">
        <v>580</v>
      </c>
      <c r="B107" s="298"/>
      <c r="C107" s="298"/>
      <c r="D107" s="298"/>
      <c r="E107" s="298"/>
      <c r="F107" s="299"/>
      <c r="G107" s="298"/>
      <c r="H107" s="298"/>
      <c r="I107" s="300"/>
      <c r="J107" s="300"/>
      <c r="K107" s="300"/>
      <c r="L107" s="300"/>
      <c r="M107" s="298"/>
      <c r="N107" s="301"/>
      <c r="O107" s="302"/>
      <c r="P107" s="301"/>
      <c r="Q107" s="303">
        <f>Z102</f>
        <v>350000</v>
      </c>
      <c r="R107" s="336"/>
      <c r="S107" s="308">
        <f>Q107/Q110</f>
        <v>9.3603396001874839E-2</v>
      </c>
      <c r="V107" s="309"/>
    </row>
    <row r="108" spans="1:34" x14ac:dyDescent="0.35">
      <c r="A108" s="297" t="s">
        <v>579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01"/>
      <c r="Q108" s="303">
        <f>X102</f>
        <v>250000</v>
      </c>
      <c r="R108" s="336"/>
      <c r="S108" s="308">
        <f>Q108/Q110</f>
        <v>6.6859568572767744E-2</v>
      </c>
    </row>
    <row r="109" spans="1:34" x14ac:dyDescent="0.35">
      <c r="A109" s="297" t="s">
        <v>793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01"/>
      <c r="Q109" s="303">
        <f>Y102</f>
        <v>300000</v>
      </c>
      <c r="R109" s="336"/>
      <c r="S109" s="308">
        <f>Q109/Q110</f>
        <v>8.0231482287321298E-2</v>
      </c>
    </row>
    <row r="110" spans="1:34" x14ac:dyDescent="0.35">
      <c r="A110" s="297"/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787">
        <f>SUM(Q104:Q109)</f>
        <v>3739180.5740999999</v>
      </c>
      <c r="R110" s="537"/>
      <c r="S110" s="308">
        <f>SUM(S104:S108)</f>
        <v>0.91976851771267876</v>
      </c>
    </row>
    <row r="112" spans="1:34" x14ac:dyDescent="0.35">
      <c r="B112" s="2"/>
    </row>
    <row r="113" spans="1:34" x14ac:dyDescent="0.35">
      <c r="B113" s="2"/>
      <c r="E113" s="1" t="s">
        <v>594</v>
      </c>
      <c r="F113" s="2" t="s">
        <v>801</v>
      </c>
      <c r="G113" s="2266" t="s">
        <v>596</v>
      </c>
      <c r="H113" s="2266"/>
      <c r="I113" s="2334">
        <v>0.6</v>
      </c>
      <c r="J113" s="2334"/>
    </row>
    <row r="114" spans="1:34" x14ac:dyDescent="0.35">
      <c r="B114" s="2"/>
      <c r="E114" s="1" t="s">
        <v>524</v>
      </c>
      <c r="F114" s="2" t="s">
        <v>155</v>
      </c>
      <c r="G114" s="2266" t="s">
        <v>524</v>
      </c>
      <c r="H114" s="2266"/>
      <c r="I114" s="2266">
        <v>45</v>
      </c>
      <c r="J114" s="2266"/>
    </row>
    <row r="115" spans="1:34" x14ac:dyDescent="0.35">
      <c r="B115" s="2"/>
      <c r="E115" s="1" t="s">
        <v>526</v>
      </c>
      <c r="F115" s="2" t="s">
        <v>802</v>
      </c>
      <c r="G115" s="2266" t="s">
        <v>526</v>
      </c>
      <c r="H115" s="2266"/>
      <c r="I115" s="2267">
        <v>2717</v>
      </c>
      <c r="J115" s="2267"/>
    </row>
    <row r="116" spans="1:34" x14ac:dyDescent="0.35">
      <c r="B116" s="2"/>
      <c r="E116" s="1" t="s">
        <v>528</v>
      </c>
      <c r="F116" s="2" t="s">
        <v>803</v>
      </c>
      <c r="G116" s="2266" t="s">
        <v>528</v>
      </c>
      <c r="H116" s="2266"/>
      <c r="I116" s="2267">
        <v>129178650</v>
      </c>
      <c r="J116" s="2267"/>
    </row>
    <row r="117" spans="1:34" x14ac:dyDescent="0.35">
      <c r="B117" s="2"/>
    </row>
    <row r="118" spans="1:34" ht="18.5" x14ac:dyDescent="0.45">
      <c r="A118" s="164" t="s">
        <v>600</v>
      </c>
      <c r="S118" s="144"/>
    </row>
    <row r="119" spans="1:34" ht="18.5" x14ac:dyDescent="0.45">
      <c r="A119" s="164"/>
      <c r="S119" s="144"/>
    </row>
    <row r="120" spans="1:34" ht="33" customHeight="1" thickBot="1" x14ac:dyDescent="0.4">
      <c r="A120" s="2389" t="s">
        <v>531</v>
      </c>
      <c r="B120" s="2390"/>
      <c r="C120" s="2390"/>
      <c r="D120" s="2390"/>
      <c r="E120" s="2390"/>
      <c r="F120" s="2390"/>
      <c r="G120" s="2390"/>
      <c r="H120" s="2390"/>
      <c r="I120" s="2390"/>
      <c r="J120" s="2390"/>
      <c r="K120" s="2390"/>
      <c r="L120" s="2390"/>
      <c r="M120" s="2390"/>
      <c r="N120" s="2390"/>
      <c r="O120" s="2390"/>
      <c r="P120" s="2390"/>
      <c r="Q120" s="2390"/>
      <c r="R120" s="2390"/>
      <c r="S120" s="2391"/>
      <c r="T120" s="2392" t="s">
        <v>635</v>
      </c>
      <c r="U120" s="2393"/>
      <c r="V120" s="2393"/>
      <c r="W120" s="2393"/>
      <c r="X120" s="2393"/>
      <c r="Y120" s="2393"/>
      <c r="Z120" s="2393"/>
      <c r="AA120" s="2393"/>
      <c r="AB120" s="2393"/>
      <c r="AC120" s="2393"/>
      <c r="AD120" s="2393"/>
      <c r="AE120" s="2393"/>
      <c r="AF120" s="2393"/>
      <c r="AG120" s="2393"/>
      <c r="AH120" s="2394"/>
    </row>
    <row r="121" spans="1:34" ht="18.5" x14ac:dyDescent="0.45">
      <c r="A121" s="2353" t="s">
        <v>533</v>
      </c>
      <c r="B121" s="2344" t="s">
        <v>534</v>
      </c>
      <c r="C121" s="2344" t="s">
        <v>535</v>
      </c>
      <c r="D121" s="2344" t="s">
        <v>536</v>
      </c>
      <c r="E121" s="2344" t="s">
        <v>537</v>
      </c>
      <c r="F121" s="2355" t="s">
        <v>538</v>
      </c>
      <c r="G121" s="2344" t="s">
        <v>539</v>
      </c>
      <c r="H121" s="2344" t="s">
        <v>540</v>
      </c>
      <c r="I121" s="2346" t="s">
        <v>541</v>
      </c>
      <c r="J121" s="2346"/>
      <c r="K121" s="2346"/>
      <c r="L121" s="2346"/>
      <c r="M121" s="351" t="s">
        <v>542</v>
      </c>
      <c r="N121" s="352" t="s">
        <v>543</v>
      </c>
      <c r="O121" s="353" t="s">
        <v>544</v>
      </c>
      <c r="P121" s="352" t="s">
        <v>543</v>
      </c>
      <c r="Q121" s="352" t="s">
        <v>545</v>
      </c>
      <c r="R121" s="559" t="s">
        <v>636</v>
      </c>
      <c r="S121" s="2414" t="s">
        <v>546</v>
      </c>
      <c r="T121" s="742" t="s">
        <v>547</v>
      </c>
      <c r="U121" s="2501" t="s">
        <v>548</v>
      </c>
      <c r="V121" s="2501"/>
      <c r="W121" s="2501"/>
      <c r="X121" s="2501"/>
      <c r="Y121" s="2501"/>
      <c r="Z121" s="2502"/>
      <c r="AA121" s="2494" t="s">
        <v>549</v>
      </c>
      <c r="AB121" s="2496"/>
      <c r="AC121" s="2494" t="s">
        <v>550</v>
      </c>
      <c r="AD121" s="2495"/>
      <c r="AE121" s="2495"/>
      <c r="AF121" s="2495"/>
      <c r="AG121" s="2495"/>
      <c r="AH121" s="2496"/>
    </row>
    <row r="122" spans="1:34" ht="19" thickBot="1" x14ac:dyDescent="0.5">
      <c r="A122" s="2354"/>
      <c r="B122" s="2345"/>
      <c r="C122" s="2345"/>
      <c r="D122" s="2345"/>
      <c r="E122" s="2345"/>
      <c r="F122" s="2356"/>
      <c r="G122" s="2345"/>
      <c r="H122" s="2345"/>
      <c r="I122" s="356" t="s">
        <v>551</v>
      </c>
      <c r="J122" s="356" t="s">
        <v>552</v>
      </c>
      <c r="K122" s="356" t="s">
        <v>553</v>
      </c>
      <c r="L122" s="356" t="s">
        <v>554</v>
      </c>
      <c r="M122" s="357" t="s">
        <v>555</v>
      </c>
      <c r="N122" s="358" t="s">
        <v>556</v>
      </c>
      <c r="O122" s="359" t="s">
        <v>557</v>
      </c>
      <c r="P122" s="358" t="s">
        <v>558</v>
      </c>
      <c r="Q122" s="358" t="s">
        <v>558</v>
      </c>
      <c r="R122" s="561"/>
      <c r="S122" s="2415"/>
      <c r="T122" s="743" t="s">
        <v>559</v>
      </c>
      <c r="U122" s="2504"/>
      <c r="V122" s="2504"/>
      <c r="W122" s="2504"/>
      <c r="X122" s="2504"/>
      <c r="Y122" s="2504"/>
      <c r="Z122" s="2505"/>
      <c r="AA122" s="2497"/>
      <c r="AB122" s="2499"/>
      <c r="AC122" s="2497"/>
      <c r="AD122" s="2498"/>
      <c r="AE122" s="2498"/>
      <c r="AF122" s="2498"/>
      <c r="AG122" s="2498"/>
      <c r="AH122" s="2499"/>
    </row>
    <row r="123" spans="1:34" s="184" customFormat="1" ht="18.5" x14ac:dyDescent="0.45">
      <c r="A123" s="2406" t="s">
        <v>601</v>
      </c>
      <c r="B123" s="2407"/>
      <c r="C123" s="2407"/>
      <c r="D123" s="2407"/>
      <c r="E123" s="2407"/>
      <c r="F123" s="2407"/>
      <c r="G123" s="2407"/>
      <c r="H123" s="2407"/>
      <c r="I123" s="2407"/>
      <c r="J123" s="2407"/>
      <c r="K123" s="2407"/>
      <c r="L123" s="2407"/>
      <c r="M123" s="2407"/>
      <c r="N123" s="2407"/>
      <c r="O123" s="2407"/>
      <c r="P123" s="2407"/>
      <c r="Q123" s="2407"/>
      <c r="R123" s="2407"/>
      <c r="S123" s="2407"/>
      <c r="T123" s="788"/>
      <c r="U123" s="763" t="s">
        <v>561</v>
      </c>
      <c r="V123" s="764" t="s">
        <v>38</v>
      </c>
      <c r="W123" s="764" t="s">
        <v>562</v>
      </c>
      <c r="X123" s="764" t="s">
        <v>563</v>
      </c>
      <c r="Y123" s="764" t="s">
        <v>766</v>
      </c>
      <c r="Z123" s="765" t="s">
        <v>564</v>
      </c>
      <c r="AA123" s="766" t="s">
        <v>565</v>
      </c>
      <c r="AB123" s="765" t="s">
        <v>566</v>
      </c>
      <c r="AC123" s="767"/>
      <c r="AD123" s="768" t="s">
        <v>26</v>
      </c>
      <c r="AE123" s="769" t="s">
        <v>27</v>
      </c>
      <c r="AF123" s="769" t="s">
        <v>136</v>
      </c>
      <c r="AG123" s="769" t="s">
        <v>29</v>
      </c>
      <c r="AH123" s="770" t="s">
        <v>137</v>
      </c>
    </row>
    <row r="124" spans="1:34" x14ac:dyDescent="0.35">
      <c r="A124" s="200"/>
      <c r="B124" s="509"/>
      <c r="C124" s="509"/>
      <c r="D124" s="509"/>
      <c r="E124" s="509"/>
      <c r="F124" s="510"/>
      <c r="G124" s="509"/>
      <c r="H124" s="509"/>
      <c r="I124" s="511"/>
      <c r="J124" s="512"/>
      <c r="K124" s="512"/>
      <c r="L124" s="513"/>
      <c r="M124" s="514"/>
      <c r="N124" s="515"/>
      <c r="O124" s="516"/>
      <c r="P124" s="515"/>
      <c r="Q124" s="515"/>
      <c r="R124" s="517"/>
      <c r="S124" s="548"/>
      <c r="T124" s="195"/>
      <c r="U124" s="196"/>
      <c r="Z124" s="198"/>
      <c r="AA124" s="326"/>
      <c r="AB124" s="198"/>
      <c r="AD124" s="326"/>
      <c r="AH124" s="198"/>
    </row>
    <row r="125" spans="1:34" x14ac:dyDescent="0.35">
      <c r="A125" s="203" t="s">
        <v>767</v>
      </c>
      <c r="B125" s="203" t="s">
        <v>138</v>
      </c>
      <c r="C125" s="203" t="s">
        <v>768</v>
      </c>
      <c r="D125" s="203" t="s">
        <v>139</v>
      </c>
      <c r="E125" s="203" t="s">
        <v>571</v>
      </c>
      <c r="F125" s="204" t="s">
        <v>804</v>
      </c>
      <c r="G125" s="203">
        <v>120</v>
      </c>
      <c r="H125" s="203" t="s">
        <v>49</v>
      </c>
      <c r="I125" s="205">
        <v>120</v>
      </c>
      <c r="J125" s="772">
        <v>120</v>
      </c>
      <c r="K125" s="206"/>
      <c r="L125" s="208"/>
      <c r="M125" s="209">
        <v>2</v>
      </c>
      <c r="N125" s="520">
        <v>3429.22</v>
      </c>
      <c r="O125" s="211">
        <v>0.48</v>
      </c>
      <c r="P125" s="212">
        <f>N125*(1-O125)</f>
        <v>1783.1943999999999</v>
      </c>
      <c r="Q125" s="212">
        <f t="shared" ref="Q125:Q129" si="30">P125*M125*G125</f>
        <v>427966.65599999996</v>
      </c>
      <c r="R125" s="252" t="e">
        <f>(Q125+Q126+#REF!+#REF!)/E101*1000</f>
        <v>#REF!</v>
      </c>
      <c r="S125" s="224">
        <f>Q125/$Q$147</f>
        <v>0.15985836162228662</v>
      </c>
      <c r="T125" s="214">
        <f>Q125*3</f>
        <v>1283899.9679999999</v>
      </c>
      <c r="U125" s="196"/>
      <c r="V125" s="215">
        <f>T125</f>
        <v>1283899.9679999999</v>
      </c>
      <c r="W125" s="215"/>
      <c r="X125" s="215"/>
      <c r="Y125" s="215"/>
      <c r="Z125" s="217"/>
      <c r="AA125" s="328">
        <f>T125</f>
        <v>1283899.9679999999</v>
      </c>
      <c r="AB125" s="217"/>
      <c r="AD125" s="328">
        <f>T125</f>
        <v>1283899.9679999999</v>
      </c>
      <c r="AH125" s="198"/>
    </row>
    <row r="126" spans="1:34" x14ac:dyDescent="0.35">
      <c r="A126" s="203" t="s">
        <v>767</v>
      </c>
      <c r="B126" s="203" t="s">
        <v>140</v>
      </c>
      <c r="C126" s="203" t="s">
        <v>768</v>
      </c>
      <c r="D126" s="203" t="s">
        <v>139</v>
      </c>
      <c r="E126" s="203" t="s">
        <v>569</v>
      </c>
      <c r="F126" s="204" t="s">
        <v>805</v>
      </c>
      <c r="G126" s="203">
        <v>80</v>
      </c>
      <c r="H126" s="203" t="s">
        <v>49</v>
      </c>
      <c r="I126" s="222">
        <v>80</v>
      </c>
      <c r="J126" s="206"/>
      <c r="K126" s="222">
        <v>80</v>
      </c>
      <c r="L126" s="226"/>
      <c r="M126" s="209">
        <v>2</v>
      </c>
      <c r="N126" s="212">
        <v>6980.9</v>
      </c>
      <c r="O126" s="219">
        <v>0.35</v>
      </c>
      <c r="P126" s="212">
        <f>N126*(1-O126)</f>
        <v>4537.585</v>
      </c>
      <c r="Q126" s="212">
        <f t="shared" si="30"/>
        <v>726013.6</v>
      </c>
      <c r="R126" s="252" t="e">
        <f>(Q126+Q127+#REF!+#REF!)/E102*1000</f>
        <v>#REF!</v>
      </c>
      <c r="S126" s="213">
        <f>Q126/$Q$147</f>
        <v>0.27118782032284811</v>
      </c>
      <c r="T126" s="214">
        <f t="shared" ref="T126:T129" si="31">Q126*3</f>
        <v>2178040.7999999998</v>
      </c>
      <c r="U126" s="196"/>
      <c r="V126" s="215">
        <f>T126</f>
        <v>2178040.7999999998</v>
      </c>
      <c r="Z126" s="198"/>
      <c r="AA126" s="328"/>
      <c r="AB126" s="217">
        <f>T126</f>
        <v>2178040.7999999998</v>
      </c>
      <c r="AD126" s="328">
        <f>T126</f>
        <v>2178040.7999999998</v>
      </c>
      <c r="AH126" s="198"/>
    </row>
    <row r="127" spans="1:34" x14ac:dyDescent="0.35">
      <c r="A127" s="203" t="s">
        <v>767</v>
      </c>
      <c r="B127" s="203" t="s">
        <v>140</v>
      </c>
      <c r="C127" s="203" t="s">
        <v>771</v>
      </c>
      <c r="D127" s="203" t="s">
        <v>141</v>
      </c>
      <c r="E127" s="203" t="s">
        <v>772</v>
      </c>
      <c r="F127" s="204" t="s">
        <v>110</v>
      </c>
      <c r="G127" s="203">
        <v>1</v>
      </c>
      <c r="H127" s="203" t="s">
        <v>49</v>
      </c>
      <c r="I127" s="234"/>
      <c r="J127" s="772">
        <v>25</v>
      </c>
      <c r="L127" s="332"/>
      <c r="M127" s="209">
        <v>1</v>
      </c>
      <c r="N127" s="212">
        <v>80709</v>
      </c>
      <c r="O127" s="219">
        <v>0.43</v>
      </c>
      <c r="P127" s="212">
        <f t="shared" ref="P127:P129" si="32">N127*(1-O127)</f>
        <v>46004.130000000005</v>
      </c>
      <c r="Q127" s="212">
        <f t="shared" si="30"/>
        <v>46004.130000000005</v>
      </c>
      <c r="R127" s="252"/>
      <c r="S127" s="213">
        <f>Q127/$Q$147</f>
        <v>1.7183920164235145E-2</v>
      </c>
      <c r="T127" s="214">
        <f t="shared" si="31"/>
        <v>138012.39000000001</v>
      </c>
      <c r="U127" s="196"/>
      <c r="V127" s="215"/>
      <c r="W127" s="215">
        <f>T127</f>
        <v>138012.39000000001</v>
      </c>
      <c r="Z127" s="198"/>
      <c r="AA127" s="328"/>
      <c r="AB127" s="217">
        <f>T127</f>
        <v>138012.39000000001</v>
      </c>
      <c r="AD127" s="328">
        <f>T127</f>
        <v>138012.39000000001</v>
      </c>
      <c r="AH127" s="198"/>
    </row>
    <row r="128" spans="1:34" x14ac:dyDescent="0.35">
      <c r="A128" s="203"/>
      <c r="B128" s="203" t="s">
        <v>138</v>
      </c>
      <c r="C128" s="203" t="s">
        <v>771</v>
      </c>
      <c r="D128" s="203" t="s">
        <v>141</v>
      </c>
      <c r="E128" s="203" t="s">
        <v>773</v>
      </c>
      <c r="F128" s="204" t="s">
        <v>142</v>
      </c>
      <c r="G128" s="203">
        <v>1</v>
      </c>
      <c r="H128" s="203" t="s">
        <v>49</v>
      </c>
      <c r="I128" s="234"/>
      <c r="J128" s="222">
        <v>49</v>
      </c>
      <c r="L128" s="332"/>
      <c r="M128" s="209">
        <v>1</v>
      </c>
      <c r="N128" s="212">
        <v>67237.13</v>
      </c>
      <c r="O128" s="219">
        <v>0.43</v>
      </c>
      <c r="P128" s="212">
        <f t="shared" si="32"/>
        <v>38325.164100000009</v>
      </c>
      <c r="Q128" s="212">
        <f t="shared" si="30"/>
        <v>38325.164100000009</v>
      </c>
      <c r="R128" s="252"/>
      <c r="S128" s="213">
        <f>Q128/$Q$147</f>
        <v>1.4315596451353628E-2</v>
      </c>
      <c r="T128" s="214">
        <f t="shared" si="31"/>
        <v>114975.49230000003</v>
      </c>
      <c r="U128" s="196"/>
      <c r="V128" s="215"/>
      <c r="W128" s="215">
        <f>T128</f>
        <v>114975.49230000003</v>
      </c>
      <c r="Z128" s="198"/>
      <c r="AA128" s="328"/>
      <c r="AB128" s="217"/>
      <c r="AD128" s="328">
        <f>T128</f>
        <v>114975.49230000003</v>
      </c>
      <c r="AH128" s="198"/>
    </row>
    <row r="129" spans="1:34" x14ac:dyDescent="0.35">
      <c r="A129" s="203" t="s">
        <v>767</v>
      </c>
      <c r="B129" s="203" t="s">
        <v>138</v>
      </c>
      <c r="C129" s="203" t="s">
        <v>774</v>
      </c>
      <c r="D129" s="203" t="s">
        <v>143</v>
      </c>
      <c r="E129" s="203" t="s">
        <v>775</v>
      </c>
      <c r="F129" s="204" t="s">
        <v>65</v>
      </c>
      <c r="G129" s="203">
        <v>1</v>
      </c>
      <c r="H129" s="203" t="s">
        <v>144</v>
      </c>
      <c r="I129" s="2520">
        <v>1</v>
      </c>
      <c r="J129" s="2521"/>
      <c r="K129" s="2521"/>
      <c r="L129" s="2522"/>
      <c r="M129" s="209">
        <v>1</v>
      </c>
      <c r="N129" s="520">
        <v>368518</v>
      </c>
      <c r="O129" s="211">
        <v>0.43</v>
      </c>
      <c r="P129" s="212">
        <f t="shared" si="32"/>
        <v>210055.26</v>
      </c>
      <c r="Q129" s="212">
        <f t="shared" si="30"/>
        <v>210055.26</v>
      </c>
      <c r="R129" s="9"/>
      <c r="S129" s="224">
        <f>Q129/$Q$147</f>
        <v>7.8461929785818271E-2</v>
      </c>
      <c r="T129" s="214">
        <f t="shared" si="31"/>
        <v>630165.78</v>
      </c>
      <c r="U129" s="612"/>
      <c r="W129" s="215">
        <f>T129</f>
        <v>630165.78</v>
      </c>
      <c r="Z129" s="198"/>
      <c r="AA129" s="328">
        <f>T129</f>
        <v>630165.78</v>
      </c>
      <c r="AB129" s="217"/>
      <c r="AD129" s="328">
        <f>T129</f>
        <v>630165.78</v>
      </c>
      <c r="AH129" s="198"/>
    </row>
    <row r="130" spans="1:34" x14ac:dyDescent="0.35">
      <c r="A130" s="203"/>
      <c r="B130" s="203"/>
      <c r="C130" s="203"/>
      <c r="D130" s="203"/>
      <c r="E130" s="203"/>
      <c r="F130" s="204"/>
      <c r="G130" s="203"/>
      <c r="H130" s="203"/>
      <c r="I130" s="234"/>
      <c r="L130" s="332"/>
      <c r="M130" s="209"/>
      <c r="N130" s="520"/>
      <c r="O130" s="211"/>
      <c r="P130" s="523"/>
      <c r="Q130" s="520"/>
      <c r="R130" s="9"/>
      <c r="S130" s="551"/>
      <c r="T130" s="525"/>
      <c r="U130" s="612"/>
      <c r="Z130" s="198"/>
      <c r="AA130" s="328"/>
      <c r="AB130" s="217"/>
      <c r="AD130" s="328"/>
      <c r="AH130" s="198"/>
    </row>
    <row r="131" spans="1:34" x14ac:dyDescent="0.35">
      <c r="A131" s="203" t="s">
        <v>767</v>
      </c>
      <c r="B131" s="203" t="s">
        <v>47</v>
      </c>
      <c r="C131" s="203" t="s">
        <v>776</v>
      </c>
      <c r="D131" s="203" t="s">
        <v>145</v>
      </c>
      <c r="E131" s="203" t="s">
        <v>777</v>
      </c>
      <c r="F131" s="204" t="s">
        <v>806</v>
      </c>
      <c r="G131" s="203">
        <v>1</v>
      </c>
      <c r="H131" s="203" t="s">
        <v>49</v>
      </c>
      <c r="I131" s="521"/>
      <c r="J131" s="772">
        <v>100</v>
      </c>
      <c r="L131" s="209"/>
      <c r="M131" s="209">
        <v>1</v>
      </c>
      <c r="N131" s="520">
        <v>350022</v>
      </c>
      <c r="O131" s="211">
        <v>0.59599999999999997</v>
      </c>
      <c r="P131" s="212">
        <f>N131*(1-O131)</f>
        <v>141408.88800000001</v>
      </c>
      <c r="Q131" s="212">
        <f t="shared" ref="Q131:Q132" si="33">P131*M131*G131</f>
        <v>141408.88800000001</v>
      </c>
      <c r="R131" s="9"/>
      <c r="S131" s="224">
        <f>Q131/$Q$147</f>
        <v>5.2820454204987009E-2</v>
      </c>
      <c r="T131" s="214">
        <f>Q131*3</f>
        <v>424226.66399999999</v>
      </c>
      <c r="U131" s="612"/>
      <c r="V131" s="215">
        <f>T131</f>
        <v>424226.66399999999</v>
      </c>
      <c r="Z131" s="198"/>
      <c r="AA131" s="328">
        <f>T131</f>
        <v>424226.66399999999</v>
      </c>
      <c r="AB131" s="217"/>
      <c r="AD131" s="326"/>
      <c r="AE131" s="215">
        <f>T131</f>
        <v>424226.66399999999</v>
      </c>
      <c r="AF131" s="215"/>
      <c r="AH131" s="198"/>
    </row>
    <row r="132" spans="1:34" x14ac:dyDescent="0.35">
      <c r="A132" s="203" t="s">
        <v>767</v>
      </c>
      <c r="B132" s="203" t="s">
        <v>47</v>
      </c>
      <c r="C132" s="203" t="s">
        <v>776</v>
      </c>
      <c r="D132" s="203" t="s">
        <v>145</v>
      </c>
      <c r="E132" s="203" t="s">
        <v>779</v>
      </c>
      <c r="F132" s="204" t="s">
        <v>780</v>
      </c>
      <c r="G132" s="203">
        <v>1</v>
      </c>
      <c r="H132" s="203" t="s">
        <v>49</v>
      </c>
      <c r="I132" s="521"/>
      <c r="J132" s="1"/>
      <c r="K132" s="222">
        <v>50</v>
      </c>
      <c r="L132" s="209"/>
      <c r="M132" s="209">
        <v>1</v>
      </c>
      <c r="N132" s="520">
        <v>350658</v>
      </c>
      <c r="O132" s="211">
        <v>0.59599999999999997</v>
      </c>
      <c r="P132" s="212">
        <f>N132*(1-O132)</f>
        <v>141665.83199999999</v>
      </c>
      <c r="Q132" s="212">
        <f t="shared" si="33"/>
        <v>141665.83199999999</v>
      </c>
      <c r="R132" s="9"/>
      <c r="S132" s="213">
        <f>Q132/$Q$147</f>
        <v>5.2916430483262007E-2</v>
      </c>
      <c r="T132" s="214">
        <f>Q132*3</f>
        <v>424997.49599999998</v>
      </c>
      <c r="U132" s="612"/>
      <c r="V132" s="215">
        <f>T132</f>
        <v>424997.49599999998</v>
      </c>
      <c r="Z132" s="198"/>
      <c r="AA132" s="328"/>
      <c r="AB132" s="217">
        <f>T132</f>
        <v>424997.49599999998</v>
      </c>
      <c r="AD132" s="326"/>
      <c r="AE132" s="215">
        <f>T132</f>
        <v>424997.49599999998</v>
      </c>
      <c r="AF132" s="215"/>
      <c r="AH132" s="198"/>
    </row>
    <row r="133" spans="1:34" x14ac:dyDescent="0.35">
      <c r="A133" s="203"/>
      <c r="B133" s="203"/>
      <c r="C133" s="203"/>
      <c r="D133" s="203"/>
      <c r="E133" s="203"/>
      <c r="F133" s="204"/>
      <c r="G133" s="203"/>
      <c r="H133" s="203"/>
      <c r="I133" s="521"/>
      <c r="J133" s="1"/>
      <c r="K133" s="1"/>
      <c r="L133" s="209"/>
      <c r="M133" s="209"/>
      <c r="N133" s="520"/>
      <c r="O133" s="211"/>
      <c r="P133" s="523"/>
      <c r="Q133" s="520"/>
      <c r="R133" s="9"/>
      <c r="S133" s="551"/>
      <c r="T133" s="525"/>
      <c r="U133" s="612"/>
      <c r="Z133" s="198"/>
      <c r="AA133" s="328"/>
      <c r="AB133" s="217"/>
      <c r="AD133" s="326"/>
      <c r="AH133" s="198"/>
    </row>
    <row r="134" spans="1:34" x14ac:dyDescent="0.35">
      <c r="A134" s="203" t="s">
        <v>767</v>
      </c>
      <c r="B134" s="203" t="s">
        <v>159</v>
      </c>
      <c r="C134" s="203" t="s">
        <v>781</v>
      </c>
      <c r="D134" s="203" t="s">
        <v>147</v>
      </c>
      <c r="E134" s="203" t="s">
        <v>148</v>
      </c>
      <c r="F134" s="204" t="s">
        <v>641</v>
      </c>
      <c r="G134" s="203">
        <v>2</v>
      </c>
      <c r="H134" s="203" t="s">
        <v>51</v>
      </c>
      <c r="I134" s="2520">
        <v>2</v>
      </c>
      <c r="J134" s="2521"/>
      <c r="K134" s="2521"/>
      <c r="L134" s="2522"/>
      <c r="M134" s="209">
        <v>1</v>
      </c>
      <c r="N134" s="520">
        <v>250000</v>
      </c>
      <c r="O134" s="211">
        <v>0.48</v>
      </c>
      <c r="P134" s="212">
        <f>N134*(1-O134)</f>
        <v>130000</v>
      </c>
      <c r="Q134" s="212">
        <f t="shared" ref="Q134" si="34">P134*M134*G134</f>
        <v>260000</v>
      </c>
      <c r="R134" s="9"/>
      <c r="S134" s="224">
        <f>Q134/$Q$147</f>
        <v>9.7117785787952896E-2</v>
      </c>
      <c r="T134" s="214">
        <f>Q134*3</f>
        <v>780000</v>
      </c>
      <c r="U134" s="612"/>
      <c r="W134" s="215">
        <f>T134</f>
        <v>780000</v>
      </c>
      <c r="Z134" s="198"/>
      <c r="AA134" s="328">
        <f>T134</f>
        <v>780000</v>
      </c>
      <c r="AB134" s="217"/>
      <c r="AD134" s="326"/>
      <c r="AF134" s="215">
        <f>T134</f>
        <v>780000</v>
      </c>
      <c r="AH134" s="198"/>
    </row>
    <row r="135" spans="1:34" x14ac:dyDescent="0.35">
      <c r="A135" s="203"/>
      <c r="B135" s="203"/>
      <c r="C135" s="203"/>
      <c r="D135" s="203"/>
      <c r="E135" s="203"/>
      <c r="F135" s="204"/>
      <c r="G135" s="203"/>
      <c r="H135" s="203"/>
      <c r="I135" s="1"/>
      <c r="J135" s="1"/>
      <c r="K135" s="1"/>
      <c r="L135" s="209"/>
      <c r="M135" s="209"/>
      <c r="N135" s="520"/>
      <c r="O135" s="211"/>
      <c r="P135" s="523"/>
      <c r="Q135" s="520"/>
      <c r="R135" s="9"/>
      <c r="S135" s="551"/>
      <c r="T135" s="525"/>
      <c r="U135" s="612"/>
      <c r="Z135" s="198"/>
      <c r="AA135" s="328"/>
      <c r="AB135" s="217"/>
      <c r="AD135" s="326"/>
      <c r="AH135" s="198"/>
    </row>
    <row r="136" spans="1:34" x14ac:dyDescent="0.35">
      <c r="A136" s="203" t="s">
        <v>767</v>
      </c>
      <c r="B136" s="203" t="s">
        <v>149</v>
      </c>
      <c r="C136" s="203"/>
      <c r="D136" s="203" t="s">
        <v>150</v>
      </c>
      <c r="E136" s="203" t="s">
        <v>783</v>
      </c>
      <c r="F136" s="204" t="s">
        <v>151</v>
      </c>
      <c r="G136" s="203">
        <v>1</v>
      </c>
      <c r="H136" s="203" t="s">
        <v>49</v>
      </c>
      <c r="I136" s="222">
        <v>70</v>
      </c>
      <c r="J136" s="1"/>
      <c r="K136" s="1"/>
      <c r="L136" s="209"/>
      <c r="M136" s="209">
        <v>1</v>
      </c>
      <c r="N136" s="520">
        <v>264920</v>
      </c>
      <c r="O136" s="211">
        <v>0.65</v>
      </c>
      <c r="P136" s="212">
        <f>N136*(1-O136)</f>
        <v>92722</v>
      </c>
      <c r="Q136" s="212">
        <f t="shared" ref="Q136" si="35">P136*M136*G136</f>
        <v>92722</v>
      </c>
      <c r="R136" s="9"/>
      <c r="S136" s="213">
        <f>Q136/$Q$147</f>
        <v>3.4634443591656031E-2</v>
      </c>
      <c r="T136" s="214">
        <f>Q136*3</f>
        <v>278166</v>
      </c>
      <c r="U136" s="612"/>
      <c r="V136" s="215">
        <f>T136</f>
        <v>278166</v>
      </c>
      <c r="Z136" s="198"/>
      <c r="AA136" s="328"/>
      <c r="AB136" s="217">
        <f>T136</f>
        <v>278166</v>
      </c>
      <c r="AD136" s="326"/>
      <c r="AG136" s="215">
        <f>T136</f>
        <v>278166</v>
      </c>
      <c r="AH136" s="217"/>
    </row>
    <row r="137" spans="1:34" x14ac:dyDescent="0.35">
      <c r="A137" s="203"/>
      <c r="B137" s="203"/>
      <c r="C137" s="203"/>
      <c r="D137" s="203"/>
      <c r="E137" s="203"/>
      <c r="F137" s="204"/>
      <c r="G137" s="203"/>
      <c r="H137" s="203"/>
      <c r="I137" s="521"/>
      <c r="J137" s="1"/>
      <c r="K137" s="1"/>
      <c r="L137" s="209"/>
      <c r="M137" s="209"/>
      <c r="N137" s="520"/>
      <c r="O137" s="211"/>
      <c r="P137" s="523"/>
      <c r="Q137" s="520"/>
      <c r="R137" s="9"/>
      <c r="S137" s="551"/>
      <c r="T137" s="525"/>
      <c r="U137" s="612"/>
      <c r="Z137" s="198"/>
      <c r="AA137" s="328"/>
      <c r="AB137" s="217"/>
      <c r="AD137" s="326"/>
      <c r="AH137" s="198"/>
    </row>
    <row r="138" spans="1:34" x14ac:dyDescent="0.35">
      <c r="A138" s="203" t="s">
        <v>767</v>
      </c>
      <c r="B138" s="203" t="s">
        <v>137</v>
      </c>
      <c r="C138" s="203" t="s">
        <v>788</v>
      </c>
      <c r="D138" s="203" t="s">
        <v>160</v>
      </c>
      <c r="E138" s="203" t="s">
        <v>789</v>
      </c>
      <c r="F138" s="204" t="s">
        <v>807</v>
      </c>
      <c r="G138" s="203">
        <v>100</v>
      </c>
      <c r="H138" s="203" t="s">
        <v>49</v>
      </c>
      <c r="I138" s="521"/>
      <c r="J138" s="1"/>
      <c r="K138" s="772">
        <v>100</v>
      </c>
      <c r="L138" s="209"/>
      <c r="M138" s="209">
        <v>1</v>
      </c>
      <c r="N138" s="520">
        <v>2520</v>
      </c>
      <c r="O138" s="211">
        <v>0.75</v>
      </c>
      <c r="P138" s="212">
        <f>N138*(1-O138)</f>
        <v>630</v>
      </c>
      <c r="Q138" s="212">
        <f t="shared" ref="Q138" si="36">P138*M138*G138</f>
        <v>63000</v>
      </c>
      <c r="R138" s="9"/>
      <c r="S138" s="213">
        <f>Q138/$Q$147</f>
        <v>2.3532386556311662E-2</v>
      </c>
      <c r="T138" s="214">
        <f>Q138*3</f>
        <v>189000</v>
      </c>
      <c r="U138" s="612"/>
      <c r="V138" s="215">
        <f>T138</f>
        <v>189000</v>
      </c>
      <c r="Z138" s="198"/>
      <c r="AA138" s="328"/>
      <c r="AB138" s="217">
        <f>T138</f>
        <v>189000</v>
      </c>
      <c r="AD138" s="326"/>
      <c r="AH138" s="217">
        <f>T138</f>
        <v>189000</v>
      </c>
    </row>
    <row r="139" spans="1:34" x14ac:dyDescent="0.35">
      <c r="A139" s="203"/>
      <c r="B139" s="203"/>
      <c r="C139" s="203"/>
      <c r="D139" s="203"/>
      <c r="E139" s="203"/>
      <c r="F139" s="204"/>
      <c r="G139" s="203"/>
      <c r="H139" s="203"/>
      <c r="I139" s="521"/>
      <c r="J139" s="1"/>
      <c r="K139" s="1"/>
      <c r="L139" s="209"/>
      <c r="M139" s="209"/>
      <c r="N139" s="520"/>
      <c r="O139" s="211"/>
      <c r="P139" s="523"/>
      <c r="Q139" s="520"/>
      <c r="R139" s="9"/>
      <c r="S139" s="551"/>
      <c r="T139" s="525"/>
      <c r="U139" s="612"/>
      <c r="Z139" s="198"/>
      <c r="AA139" s="328"/>
      <c r="AB139" s="217"/>
      <c r="AD139" s="326"/>
      <c r="AH139" s="198"/>
    </row>
    <row r="140" spans="1:34" x14ac:dyDescent="0.35">
      <c r="A140" s="203"/>
      <c r="B140" s="203"/>
      <c r="C140" s="203"/>
      <c r="D140" s="203"/>
      <c r="E140" s="203"/>
      <c r="F140" s="204"/>
      <c r="G140" s="203"/>
      <c r="H140" s="203"/>
      <c r="I140" s="521"/>
      <c r="J140" s="1"/>
      <c r="K140" s="1"/>
      <c r="L140" s="209"/>
      <c r="M140" s="209"/>
      <c r="N140" s="520"/>
      <c r="O140" s="211"/>
      <c r="P140" s="523"/>
      <c r="Q140" s="520"/>
      <c r="R140" s="9"/>
      <c r="S140" s="551"/>
      <c r="T140" s="525"/>
      <c r="U140" s="612"/>
      <c r="Z140" s="198"/>
      <c r="AA140" s="328"/>
      <c r="AB140" s="217"/>
      <c r="AD140" s="326"/>
      <c r="AH140" s="198"/>
    </row>
    <row r="141" spans="1:34" x14ac:dyDescent="0.35">
      <c r="A141" s="203"/>
      <c r="B141" s="203"/>
      <c r="C141" s="203"/>
      <c r="D141" s="203"/>
      <c r="E141" s="203"/>
      <c r="F141" s="204"/>
      <c r="G141" s="203"/>
      <c r="H141" s="203"/>
      <c r="I141" s="521"/>
      <c r="J141" s="1"/>
      <c r="K141" s="1"/>
      <c r="L141" s="209"/>
      <c r="M141" s="209"/>
      <c r="N141" s="520"/>
      <c r="O141" s="211"/>
      <c r="P141" s="523"/>
      <c r="Q141" s="520"/>
      <c r="R141" s="9"/>
      <c r="S141" s="551"/>
      <c r="T141" s="525"/>
      <c r="U141" s="612"/>
      <c r="Z141" s="198"/>
      <c r="AA141" s="328"/>
      <c r="AB141" s="217"/>
      <c r="AD141" s="326"/>
      <c r="AH141" s="198"/>
    </row>
    <row r="142" spans="1:34" x14ac:dyDescent="0.35">
      <c r="A142" s="154"/>
      <c r="B142" s="154"/>
      <c r="C142" s="154"/>
      <c r="D142" s="154"/>
      <c r="E142" s="154"/>
      <c r="F142" s="526"/>
      <c r="G142" s="154"/>
      <c r="H142" s="154"/>
      <c r="I142" s="335"/>
      <c r="J142" s="298"/>
      <c r="K142" s="298"/>
      <c r="L142" s="777"/>
      <c r="M142" s="777"/>
      <c r="N142" s="778"/>
      <c r="O142" s="779"/>
      <c r="P142" s="780"/>
      <c r="Q142" s="778"/>
      <c r="R142" s="781"/>
      <c r="S142" s="789"/>
      <c r="T142" s="214"/>
      <c r="U142" s="612"/>
      <c r="W142" s="215"/>
      <c r="Z142" s="198"/>
      <c r="AA142" s="328"/>
      <c r="AB142" s="217"/>
      <c r="AD142" s="326"/>
      <c r="AH142" s="198"/>
    </row>
    <row r="143" spans="1:34" x14ac:dyDescent="0.35">
      <c r="A143" s="154" t="s">
        <v>767</v>
      </c>
      <c r="B143" s="154" t="s">
        <v>790</v>
      </c>
      <c r="C143" s="154" t="s">
        <v>791</v>
      </c>
      <c r="D143" s="154"/>
      <c r="E143" s="154"/>
      <c r="F143" s="526"/>
      <c r="G143" s="154"/>
      <c r="H143" s="154"/>
      <c r="I143" s="335"/>
      <c r="J143" s="298"/>
      <c r="K143" s="298"/>
      <c r="L143" s="777"/>
      <c r="M143" s="777"/>
      <c r="N143" s="778"/>
      <c r="O143" s="779"/>
      <c r="P143" s="780"/>
      <c r="Q143" s="778">
        <v>230000</v>
      </c>
      <c r="R143" s="781"/>
      <c r="S143" s="789">
        <f>Q143/$Q$147</f>
        <v>8.5911887427804479E-2</v>
      </c>
      <c r="T143" s="214">
        <f>Q143*3</f>
        <v>690000</v>
      </c>
      <c r="U143" s="612"/>
      <c r="Z143" s="217">
        <f>T143</f>
        <v>690000</v>
      </c>
      <c r="AA143" s="328"/>
      <c r="AB143" s="217"/>
      <c r="AD143" s="326"/>
      <c r="AH143" s="198"/>
    </row>
    <row r="144" spans="1:34" x14ac:dyDescent="0.35">
      <c r="A144" s="154" t="s">
        <v>767</v>
      </c>
      <c r="B144" s="154" t="s">
        <v>579</v>
      </c>
      <c r="C144" s="154" t="s">
        <v>792</v>
      </c>
      <c r="D144" s="154"/>
      <c r="E144" s="154"/>
      <c r="F144" s="526"/>
      <c r="G144" s="154"/>
      <c r="H144" s="154"/>
      <c r="I144" s="2523"/>
      <c r="J144" s="2333"/>
      <c r="K144" s="2333"/>
      <c r="L144" s="2524"/>
      <c r="M144" s="777"/>
      <c r="N144" s="303"/>
      <c r="O144" s="155"/>
      <c r="P144" s="336"/>
      <c r="Q144" s="303">
        <v>170000</v>
      </c>
      <c r="R144" s="336"/>
      <c r="S144" s="789">
        <f>Q144/$Q$147</f>
        <v>6.3500090707507659E-2</v>
      </c>
      <c r="T144" s="214">
        <f>Q144*3</f>
        <v>510000</v>
      </c>
      <c r="U144" s="196"/>
      <c r="X144" s="215">
        <f>T144</f>
        <v>510000</v>
      </c>
      <c r="Y144" s="215"/>
      <c r="Z144" s="198"/>
      <c r="AA144" s="326"/>
      <c r="AB144" s="217"/>
      <c r="AD144" s="326"/>
      <c r="AH144" s="198"/>
    </row>
    <row r="145" spans="1:34" x14ac:dyDescent="0.35">
      <c r="A145" s="154" t="s">
        <v>767</v>
      </c>
      <c r="B145" s="154" t="s">
        <v>580</v>
      </c>
      <c r="C145" s="154"/>
      <c r="D145" s="154"/>
      <c r="E145" s="154"/>
      <c r="F145" s="526"/>
      <c r="G145" s="154"/>
      <c r="H145" s="154"/>
      <c r="I145" s="297"/>
      <c r="J145" s="300"/>
      <c r="K145" s="300"/>
      <c r="L145" s="783"/>
      <c r="M145" s="777"/>
      <c r="N145" s="303"/>
      <c r="O145" s="155"/>
      <c r="P145" s="336"/>
      <c r="Q145" s="303">
        <v>130000</v>
      </c>
      <c r="R145" s="527"/>
      <c r="S145" s="789">
        <f>Q145/$Q$147</f>
        <v>4.8558892893976448E-2</v>
      </c>
      <c r="T145" s="214">
        <f>Q145*3</f>
        <v>390000</v>
      </c>
      <c r="U145" s="196"/>
      <c r="Z145" s="217">
        <f>T145</f>
        <v>390000</v>
      </c>
      <c r="AA145" s="326"/>
      <c r="AB145" s="198"/>
      <c r="AD145" s="326"/>
      <c r="AH145" s="198"/>
    </row>
    <row r="146" spans="1:34" ht="15" thickBot="1" x14ac:dyDescent="0.4">
      <c r="I146" s="161">
        <f>I147/$M$147</f>
        <v>0.32231404958677684</v>
      </c>
      <c r="J146" s="161">
        <f t="shared" ref="J146:K146" si="37">J147/$M$147</f>
        <v>0.34710743801652894</v>
      </c>
      <c r="K146" s="161">
        <f t="shared" si="37"/>
        <v>0.33057851239669422</v>
      </c>
      <c r="T146" s="371"/>
      <c r="U146" s="196"/>
      <c r="Z146" s="198"/>
      <c r="AA146" s="326"/>
      <c r="AB146" s="198"/>
      <c r="AD146" s="326"/>
      <c r="AH146" s="198"/>
    </row>
    <row r="147" spans="1:34" x14ac:dyDescent="0.35">
      <c r="A147" s="372" t="s">
        <v>582</v>
      </c>
      <c r="B147" s="373"/>
      <c r="C147" s="373"/>
      <c r="D147" s="373"/>
      <c r="E147" s="373"/>
      <c r="F147" s="374"/>
      <c r="G147" s="373"/>
      <c r="H147" s="373"/>
      <c r="I147" s="373">
        <f>I136+I126+I125+I129+I134</f>
        <v>273</v>
      </c>
      <c r="J147" s="373">
        <f>+J131+J125+J127+J128</f>
        <v>294</v>
      </c>
      <c r="K147" s="373">
        <f>K138+K132+K132+K126</f>
        <v>280</v>
      </c>
      <c r="L147" s="373"/>
      <c r="M147" s="373">
        <f>SUM(I147:L147)</f>
        <v>847</v>
      </c>
      <c r="N147" s="375"/>
      <c r="O147" s="376"/>
      <c r="P147" s="375"/>
      <c r="Q147" s="791">
        <f>SUM(Q125:Q146)</f>
        <v>2677161.5301000001</v>
      </c>
      <c r="R147" s="377"/>
      <c r="S147" s="378">
        <f>SUM(S125:S145)</f>
        <v>0.99999999999999978</v>
      </c>
      <c r="T147" s="792">
        <f>SUM(T123:T146)</f>
        <v>8031484.5903000003</v>
      </c>
      <c r="U147" s="631">
        <f t="shared" ref="U147:AB147" si="38">SUM(U123:U145)</f>
        <v>0</v>
      </c>
      <c r="V147" s="632">
        <f t="shared" si="38"/>
        <v>4778330.9279999994</v>
      </c>
      <c r="W147" s="632">
        <f t="shared" si="38"/>
        <v>1663153.6623</v>
      </c>
      <c r="X147" s="632">
        <f t="shared" si="38"/>
        <v>510000</v>
      </c>
      <c r="Y147" s="632">
        <f t="shared" si="38"/>
        <v>0</v>
      </c>
      <c r="Z147" s="633">
        <f t="shared" si="38"/>
        <v>1080000</v>
      </c>
      <c r="AA147" s="634">
        <f t="shared" si="38"/>
        <v>3118292.412</v>
      </c>
      <c r="AB147" s="633">
        <f t="shared" si="38"/>
        <v>3208216.6859999998</v>
      </c>
      <c r="AC147" s="384"/>
      <c r="AD147" s="631">
        <f>SUM(AD123:AD145)</f>
        <v>4345094.4303000001</v>
      </c>
      <c r="AE147" s="632">
        <f>SUM(AE123:AE145)</f>
        <v>849224.15999999992</v>
      </c>
      <c r="AF147" s="632">
        <f>SUM(AF123:AF145)</f>
        <v>780000</v>
      </c>
      <c r="AG147" s="632">
        <f>SUM(AG123:AG145)</f>
        <v>278166</v>
      </c>
      <c r="AH147" s="633">
        <f>SUM(AH123:AH145)</f>
        <v>189000</v>
      </c>
    </row>
    <row r="148" spans="1:34" ht="15" thickBot="1" x14ac:dyDescent="0.4">
      <c r="A148" s="388" t="s">
        <v>583</v>
      </c>
      <c r="B148" s="389"/>
      <c r="C148" s="389"/>
      <c r="D148" s="389"/>
      <c r="E148" s="389"/>
      <c r="F148" s="390"/>
      <c r="G148" s="389"/>
      <c r="H148" s="389"/>
      <c r="I148" s="389">
        <f>I136+I126+I125+I129+I134</f>
        <v>273</v>
      </c>
      <c r="J148" s="389">
        <f>+J131+J125+J127+J128+I129+I134</f>
        <v>297</v>
      </c>
      <c r="K148" s="389">
        <f>K138+K132+K126+I129+I134</f>
        <v>233</v>
      </c>
      <c r="L148" s="389"/>
      <c r="M148" s="389">
        <f>SUM(I148:L148)</f>
        <v>803</v>
      </c>
      <c r="N148" s="391"/>
      <c r="O148" s="392"/>
      <c r="P148" s="391"/>
      <c r="Q148" s="391"/>
      <c r="R148" s="391"/>
      <c r="S148" s="393"/>
      <c r="T148" s="793"/>
      <c r="U148" s="684">
        <f>U147/T147</f>
        <v>0</v>
      </c>
      <c r="V148" s="396">
        <f>V147/T147</f>
        <v>0.59494989678135135</v>
      </c>
      <c r="W148" s="396">
        <f>W147/T147</f>
        <v>0.20707923218935992</v>
      </c>
      <c r="X148" s="396">
        <f>X147/T147</f>
        <v>6.3500090707507659E-2</v>
      </c>
      <c r="Y148" s="396">
        <f>Y147/T147</f>
        <v>0</v>
      </c>
      <c r="Z148" s="398">
        <f>Z147/T147</f>
        <v>0.13447078032178092</v>
      </c>
      <c r="AA148" s="397">
        <f>AA147/T147</f>
        <v>0.38825853140104477</v>
      </c>
      <c r="AB148" s="398">
        <f>AB147/T147</f>
        <v>0.39945500111831295</v>
      </c>
      <c r="AC148" s="399">
        <f>AA149+AB149</f>
        <v>797</v>
      </c>
      <c r="AD148" s="794"/>
      <c r="AE148" s="571"/>
      <c r="AF148" s="571"/>
      <c r="AG148" s="571"/>
      <c r="AH148" s="402"/>
    </row>
    <row r="149" spans="1:34" ht="15" thickBot="1" x14ac:dyDescent="0.4">
      <c r="A149" s="289" t="s">
        <v>584</v>
      </c>
      <c r="B149" s="239"/>
      <c r="C149" s="239"/>
      <c r="D149" s="239"/>
      <c r="E149" s="239"/>
      <c r="F149" s="290"/>
      <c r="G149" s="239"/>
      <c r="H149" s="239"/>
      <c r="I149" s="2237">
        <f>I148/$M$148</f>
        <v>0.33997509339975096</v>
      </c>
      <c r="J149" s="2237">
        <f t="shared" ref="J149:K149" si="39">J148/$M$148</f>
        <v>0.36986301369863012</v>
      </c>
      <c r="K149" s="2237">
        <f t="shared" si="39"/>
        <v>0.29016189290161892</v>
      </c>
      <c r="L149" s="291"/>
      <c r="M149" s="239"/>
      <c r="N149" s="292"/>
      <c r="O149" s="242"/>
      <c r="P149" s="292"/>
      <c r="Q149" s="240">
        <f>U147/3</f>
        <v>0</v>
      </c>
      <c r="R149" s="334"/>
      <c r="S149" s="293">
        <f>Q149/Q154</f>
        <v>0</v>
      </c>
      <c r="Z149" s="294"/>
      <c r="AA149" s="403">
        <f>I125+J125+I129+J131+I134</f>
        <v>343</v>
      </c>
      <c r="AB149" s="17">
        <f>I126+K126+J127+J128+K132+I136+K138</f>
        <v>454</v>
      </c>
      <c r="AC149" s="4" t="s">
        <v>585</v>
      </c>
      <c r="AD149" s="234"/>
    </row>
    <row r="150" spans="1:34" ht="15" thickBot="1" x14ac:dyDescent="0.4">
      <c r="A150" s="297" t="s">
        <v>38</v>
      </c>
      <c r="B150" s="298"/>
      <c r="C150" s="298"/>
      <c r="D150" s="298"/>
      <c r="E150" s="298"/>
      <c r="F150" s="299"/>
      <c r="G150" s="298"/>
      <c r="H150" s="298"/>
      <c r="I150" s="300"/>
      <c r="J150" s="300"/>
      <c r="K150" s="300"/>
      <c r="L150" s="300"/>
      <c r="M150" s="298"/>
      <c r="N150" s="301"/>
      <c r="O150" s="302"/>
      <c r="P150" s="301"/>
      <c r="Q150" s="303">
        <f>V147/3</f>
        <v>1592776.9759999998</v>
      </c>
      <c r="R150" s="336"/>
      <c r="S150" s="308">
        <f>Q150/Q154</f>
        <v>0.59494989678135146</v>
      </c>
      <c r="T150" s="572">
        <f>Q147/M147</f>
        <v>3160.7574145218418</v>
      </c>
      <c r="U150" s="573" t="s">
        <v>586</v>
      </c>
      <c r="AA150" s="241">
        <f>AA149/M147</f>
        <v>0.4049586776859504</v>
      </c>
      <c r="AB150" s="242">
        <f>AB149/M147</f>
        <v>0.5360094451003542</v>
      </c>
      <c r="AD150" s="234"/>
    </row>
    <row r="151" spans="1:34" ht="15" thickBot="1" x14ac:dyDescent="0.4">
      <c r="A151" s="297" t="s">
        <v>587</v>
      </c>
      <c r="B151" s="298"/>
      <c r="C151" s="298"/>
      <c r="D151" s="298"/>
      <c r="E151" s="298"/>
      <c r="F151" s="299"/>
      <c r="G151" s="298"/>
      <c r="H151" s="298"/>
      <c r="I151" s="300"/>
      <c r="J151" s="300"/>
      <c r="K151" s="300"/>
      <c r="L151" s="300"/>
      <c r="M151" s="298"/>
      <c r="N151" s="301"/>
      <c r="O151" s="302"/>
      <c r="P151" s="301"/>
      <c r="Q151" s="303">
        <f>W147/3</f>
        <v>554384.55409999995</v>
      </c>
      <c r="R151" s="336"/>
      <c r="S151" s="308">
        <f>Q151/Q154</f>
        <v>0.20707923218935995</v>
      </c>
      <c r="V151" s="309"/>
      <c r="X151" s="145"/>
      <c r="Y151" s="145"/>
      <c r="AA151" s="2305" t="s">
        <v>588</v>
      </c>
      <c r="AB151" s="2305"/>
    </row>
    <row r="152" spans="1:34" x14ac:dyDescent="0.35">
      <c r="A152" s="297" t="s">
        <v>580</v>
      </c>
      <c r="B152" s="298"/>
      <c r="C152" s="298"/>
      <c r="D152" s="298"/>
      <c r="E152" s="298"/>
      <c r="F152" s="299"/>
      <c r="G152" s="298"/>
      <c r="H152" s="298"/>
      <c r="I152" s="300"/>
      <c r="J152" s="300"/>
      <c r="K152" s="300"/>
      <c r="L152" s="300"/>
      <c r="M152" s="298"/>
      <c r="N152" s="301"/>
      <c r="O152" s="302"/>
      <c r="P152" s="301"/>
      <c r="Q152" s="303">
        <f>Z147/3</f>
        <v>360000</v>
      </c>
      <c r="R152" s="336"/>
      <c r="S152" s="308">
        <f>Q152/Q154</f>
        <v>0.13447078032178095</v>
      </c>
      <c r="V152" s="309"/>
    </row>
    <row r="153" spans="1:34" x14ac:dyDescent="0.35">
      <c r="A153" s="297" t="s">
        <v>579</v>
      </c>
      <c r="B153" s="298"/>
      <c r="C153" s="298"/>
      <c r="D153" s="298"/>
      <c r="E153" s="298"/>
      <c r="F153" s="299"/>
      <c r="G153" s="298"/>
      <c r="H153" s="298"/>
      <c r="I153" s="300"/>
      <c r="J153" s="300"/>
      <c r="K153" s="300"/>
      <c r="L153" s="300"/>
      <c r="M153" s="298"/>
      <c r="N153" s="301"/>
      <c r="O153" s="302"/>
      <c r="P153" s="301"/>
      <c r="Q153" s="303">
        <f>X147/3</f>
        <v>170000</v>
      </c>
      <c r="R153" s="336"/>
      <c r="S153" s="308">
        <f>Q153/Q154</f>
        <v>6.3500090707507673E-2</v>
      </c>
    </row>
    <row r="154" spans="1:34" x14ac:dyDescent="0.35">
      <c r="A154" s="297"/>
      <c r="B154" s="298"/>
      <c r="C154" s="298"/>
      <c r="D154" s="298"/>
      <c r="E154" s="298"/>
      <c r="F154" s="299"/>
      <c r="G154" s="298"/>
      <c r="H154" s="298"/>
      <c r="I154" s="300"/>
      <c r="J154" s="300"/>
      <c r="K154" s="300"/>
      <c r="L154" s="300"/>
      <c r="M154" s="298"/>
      <c r="N154" s="301"/>
      <c r="O154" s="302"/>
      <c r="P154" s="301"/>
      <c r="Q154" s="787">
        <f>SUM(Q149:Q153)</f>
        <v>2677161.5300999996</v>
      </c>
      <c r="R154" s="537"/>
      <c r="S154" s="308">
        <f>SUM(S149:S153)</f>
        <v>1</v>
      </c>
    </row>
    <row r="155" spans="1:34" x14ac:dyDescent="0.35">
      <c r="A155" s="512"/>
      <c r="B155" s="574"/>
      <c r="C155" s="574"/>
      <c r="D155" s="574"/>
      <c r="E155" s="574"/>
      <c r="F155" s="575"/>
      <c r="G155" s="574"/>
      <c r="H155" s="574"/>
      <c r="I155" s="512"/>
      <c r="J155" s="512"/>
      <c r="K155" s="512"/>
      <c r="L155" s="512"/>
      <c r="M155" s="574"/>
      <c r="N155" s="576"/>
      <c r="O155" s="577"/>
      <c r="P155" s="576"/>
      <c r="Q155" s="578"/>
      <c r="R155" s="578"/>
      <c r="S155" s="577"/>
      <c r="T155" s="5"/>
      <c r="U155" s="7"/>
    </row>
    <row r="156" spans="1:34" x14ac:dyDescent="0.35">
      <c r="A156" s="234"/>
      <c r="N156" s="5"/>
      <c r="O156" s="6"/>
      <c r="P156" s="5"/>
      <c r="Q156" s="7"/>
      <c r="R156" s="7"/>
      <c r="S156" s="8"/>
      <c r="T156" s="5"/>
    </row>
    <row r="157" spans="1:34" x14ac:dyDescent="0.35">
      <c r="A157" s="234"/>
      <c r="N157" s="5"/>
      <c r="O157" s="6"/>
      <c r="P157" s="5"/>
      <c r="Q157" s="7"/>
      <c r="R157" s="7"/>
      <c r="S157" s="8"/>
      <c r="T157" s="5"/>
    </row>
    <row r="158" spans="1:34" x14ac:dyDescent="0.35">
      <c r="A158" s="234"/>
      <c r="N158" s="5"/>
      <c r="O158" s="6"/>
      <c r="P158" s="5"/>
      <c r="Q158" s="7"/>
      <c r="R158" s="7"/>
      <c r="S158" s="8"/>
      <c r="T158" s="5"/>
    </row>
    <row r="159" spans="1:34" ht="18.5" x14ac:dyDescent="0.45">
      <c r="A159" s="164" t="s">
        <v>605</v>
      </c>
      <c r="S159" s="144"/>
    </row>
    <row r="160" spans="1:34" ht="18.5" x14ac:dyDescent="0.45">
      <c r="A160" s="164"/>
      <c r="S160" s="144"/>
    </row>
    <row r="161" spans="1:34" ht="33" customHeight="1" thickBot="1" x14ac:dyDescent="0.4">
      <c r="A161" s="2389" t="s">
        <v>531</v>
      </c>
      <c r="B161" s="2390"/>
      <c r="C161" s="2390"/>
      <c r="D161" s="2390"/>
      <c r="E161" s="2390"/>
      <c r="F161" s="2390"/>
      <c r="G161" s="2390"/>
      <c r="H161" s="2390"/>
      <c r="I161" s="2390"/>
      <c r="J161" s="2390"/>
      <c r="K161" s="2390"/>
      <c r="L161" s="2390"/>
      <c r="M161" s="2390"/>
      <c r="N161" s="2390"/>
      <c r="O161" s="2390"/>
      <c r="P161" s="2390"/>
      <c r="Q161" s="2390"/>
      <c r="R161" s="2390"/>
      <c r="S161" s="2391"/>
      <c r="T161" s="2392" t="s">
        <v>635</v>
      </c>
      <c r="U161" s="2393"/>
      <c r="V161" s="2393"/>
      <c r="W161" s="2393"/>
      <c r="X161" s="2393"/>
      <c r="Y161" s="2393"/>
      <c r="Z161" s="2393"/>
      <c r="AA161" s="2393"/>
      <c r="AB161" s="2393"/>
      <c r="AC161" s="2393"/>
      <c r="AD161" s="2393"/>
      <c r="AE161" s="2393"/>
      <c r="AF161" s="2393"/>
      <c r="AG161" s="2393"/>
      <c r="AH161" s="2394"/>
    </row>
    <row r="162" spans="1:34" ht="18.5" x14ac:dyDescent="0.45">
      <c r="A162" s="2353" t="s">
        <v>533</v>
      </c>
      <c r="B162" s="2344" t="s">
        <v>534</v>
      </c>
      <c r="C162" s="2344" t="s">
        <v>535</v>
      </c>
      <c r="D162" s="2344" t="s">
        <v>606</v>
      </c>
      <c r="E162" s="2344" t="s">
        <v>607</v>
      </c>
      <c r="F162" s="2355" t="s">
        <v>538</v>
      </c>
      <c r="G162" s="2344" t="s">
        <v>608</v>
      </c>
      <c r="H162" s="2344" t="s">
        <v>540</v>
      </c>
      <c r="I162" s="2346" t="s">
        <v>541</v>
      </c>
      <c r="J162" s="2346"/>
      <c r="K162" s="2346"/>
      <c r="L162" s="2346"/>
      <c r="M162" s="351" t="s">
        <v>542</v>
      </c>
      <c r="N162" s="352" t="s">
        <v>609</v>
      </c>
      <c r="O162" s="353" t="s">
        <v>544</v>
      </c>
      <c r="P162" s="352" t="s">
        <v>609</v>
      </c>
      <c r="Q162" s="352" t="s">
        <v>610</v>
      </c>
      <c r="R162" s="559" t="s">
        <v>636</v>
      </c>
      <c r="S162" s="2414" t="s">
        <v>546</v>
      </c>
      <c r="T162" s="742" t="s">
        <v>547</v>
      </c>
      <c r="U162" s="2501" t="s">
        <v>548</v>
      </c>
      <c r="V162" s="2501"/>
      <c r="W162" s="2501"/>
      <c r="X162" s="2501"/>
      <c r="Y162" s="2501"/>
      <c r="Z162" s="2502"/>
      <c r="AA162" s="2494" t="s">
        <v>549</v>
      </c>
      <c r="AB162" s="2496"/>
      <c r="AC162" s="2494" t="s">
        <v>550</v>
      </c>
      <c r="AD162" s="2495"/>
      <c r="AE162" s="2495"/>
      <c r="AF162" s="2495"/>
      <c r="AG162" s="2495"/>
      <c r="AH162" s="2496"/>
    </row>
    <row r="163" spans="1:34" ht="19" thickBot="1" x14ac:dyDescent="0.5">
      <c r="A163" s="2354"/>
      <c r="B163" s="2345"/>
      <c r="C163" s="2345"/>
      <c r="D163" s="2345"/>
      <c r="E163" s="2345"/>
      <c r="F163" s="2356"/>
      <c r="G163" s="2345"/>
      <c r="H163" s="2345"/>
      <c r="I163" s="356" t="s">
        <v>551</v>
      </c>
      <c r="J163" s="356" t="s">
        <v>552</v>
      </c>
      <c r="K163" s="356" t="s">
        <v>553</v>
      </c>
      <c r="L163" s="356" t="s">
        <v>554</v>
      </c>
      <c r="M163" s="357" t="s">
        <v>555</v>
      </c>
      <c r="N163" s="358" t="s">
        <v>556</v>
      </c>
      <c r="O163" s="359" t="s">
        <v>557</v>
      </c>
      <c r="P163" s="358" t="s">
        <v>558</v>
      </c>
      <c r="Q163" s="358" t="s">
        <v>611</v>
      </c>
      <c r="R163" s="358"/>
      <c r="S163" s="2415"/>
      <c r="T163" s="743" t="s">
        <v>559</v>
      </c>
      <c r="U163" s="2504"/>
      <c r="V163" s="2504"/>
      <c r="W163" s="2504"/>
      <c r="X163" s="2504"/>
      <c r="Y163" s="2504"/>
      <c r="Z163" s="2505"/>
      <c r="AA163" s="2497"/>
      <c r="AB163" s="2499"/>
      <c r="AC163" s="2497"/>
      <c r="AD163" s="2498"/>
      <c r="AE163" s="2498"/>
      <c r="AF163" s="2498"/>
      <c r="AG163" s="2498"/>
      <c r="AH163" s="2499"/>
    </row>
    <row r="164" spans="1:34" s="184" customFormat="1" ht="18.5" x14ac:dyDescent="0.45">
      <c r="A164" s="2422" t="s">
        <v>612</v>
      </c>
      <c r="B164" s="2423"/>
      <c r="C164" s="2423"/>
      <c r="D164" s="2423"/>
      <c r="E164" s="2423"/>
      <c r="F164" s="2423"/>
      <c r="G164" s="2423"/>
      <c r="H164" s="2423"/>
      <c r="I164" s="2423"/>
      <c r="J164" s="2423"/>
      <c r="K164" s="2423"/>
      <c r="L164" s="2423"/>
      <c r="M164" s="2423"/>
      <c r="N164" s="2423"/>
      <c r="O164" s="2423"/>
      <c r="P164" s="2423"/>
      <c r="Q164" s="2423"/>
      <c r="R164" s="2423"/>
      <c r="S164" s="2423"/>
      <c r="T164" s="788"/>
      <c r="U164" s="763" t="s">
        <v>561</v>
      </c>
      <c r="V164" s="764" t="s">
        <v>38</v>
      </c>
      <c r="W164" s="764" t="s">
        <v>562</v>
      </c>
      <c r="X164" s="764" t="s">
        <v>563</v>
      </c>
      <c r="Y164" s="764" t="s">
        <v>766</v>
      </c>
      <c r="Z164" s="764" t="s">
        <v>564</v>
      </c>
      <c r="AA164" s="766" t="s">
        <v>565</v>
      </c>
      <c r="AB164" s="765" t="s">
        <v>566</v>
      </c>
      <c r="AC164" s="767"/>
      <c r="AD164" s="768" t="s">
        <v>26</v>
      </c>
      <c r="AE164" s="769" t="s">
        <v>27</v>
      </c>
      <c r="AF164" s="769" t="s">
        <v>808</v>
      </c>
      <c r="AG164" s="769" t="s">
        <v>29</v>
      </c>
      <c r="AH164" s="770" t="s">
        <v>137</v>
      </c>
    </row>
    <row r="165" spans="1:34" x14ac:dyDescent="0.35">
      <c r="A165" s="200"/>
      <c r="B165" s="509"/>
      <c r="C165" s="509"/>
      <c r="D165" s="509"/>
      <c r="E165" s="509"/>
      <c r="F165" s="510"/>
      <c r="G165" s="509"/>
      <c r="H165" s="509"/>
      <c r="I165" s="512"/>
      <c r="J165" s="512"/>
      <c r="K165" s="512"/>
      <c r="L165" s="512"/>
      <c r="M165" s="509"/>
      <c r="N165" s="515"/>
      <c r="O165" s="516"/>
      <c r="P165" s="515"/>
      <c r="Q165" s="515"/>
      <c r="R165" s="517"/>
      <c r="S165" s="579"/>
      <c r="T165" s="195"/>
      <c r="U165" s="196"/>
      <c r="AA165" s="326"/>
      <c r="AB165" s="198"/>
      <c r="AD165" s="326"/>
      <c r="AH165" s="198"/>
    </row>
    <row r="166" spans="1:34" x14ac:dyDescent="0.35">
      <c r="A166" s="203" t="s">
        <v>767</v>
      </c>
      <c r="B166" s="203" t="s">
        <v>138</v>
      </c>
      <c r="C166" s="203" t="s">
        <v>768</v>
      </c>
      <c r="D166" s="203" t="s">
        <v>139</v>
      </c>
      <c r="E166" s="203" t="s">
        <v>571</v>
      </c>
      <c r="F166" s="204" t="s">
        <v>804</v>
      </c>
      <c r="G166" s="203">
        <v>120</v>
      </c>
      <c r="H166" s="203" t="s">
        <v>49</v>
      </c>
      <c r="I166" s="205">
        <v>120</v>
      </c>
      <c r="J166" s="772">
        <v>120</v>
      </c>
      <c r="K166" s="206"/>
      <c r="L166" s="208"/>
      <c r="M166" s="209">
        <v>2</v>
      </c>
      <c r="N166" s="520">
        <v>3429.22</v>
      </c>
      <c r="O166" s="211">
        <v>0.48</v>
      </c>
      <c r="P166" s="212">
        <f>N166*(1-O166)</f>
        <v>1783.1943999999999</v>
      </c>
      <c r="Q166" s="212">
        <f t="shared" ref="Q166:Q171" si="40">P166*M166*G166</f>
        <v>427966.65599999996</v>
      </c>
      <c r="R166" s="252" t="e">
        <f>(Q166+Q167+#REF!+#REF!)/E143*1000</f>
        <v>#REF!</v>
      </c>
      <c r="S166" s="224">
        <f t="shared" ref="S166:S171" si="41">Q166/$Q$190</f>
        <v>0.1598697201075257</v>
      </c>
      <c r="T166" s="214">
        <f>Q166</f>
        <v>427966.65599999996</v>
      </c>
      <c r="U166" s="196"/>
      <c r="V166" s="215">
        <f>T166</f>
        <v>427966.65599999996</v>
      </c>
      <c r="W166" s="215"/>
      <c r="X166" s="215"/>
      <c r="Y166" s="215"/>
      <c r="Z166" s="215"/>
      <c r="AA166" s="328">
        <f>T166</f>
        <v>427966.65599999996</v>
      </c>
      <c r="AB166" s="217"/>
      <c r="AD166" s="328">
        <f>T166</f>
        <v>427966.65599999996</v>
      </c>
      <c r="AH166" s="198"/>
    </row>
    <row r="167" spans="1:34" x14ac:dyDescent="0.35">
      <c r="A167" s="203" t="s">
        <v>767</v>
      </c>
      <c r="B167" s="203" t="s">
        <v>140</v>
      </c>
      <c r="C167" s="203" t="s">
        <v>768</v>
      </c>
      <c r="D167" s="203" t="s">
        <v>139</v>
      </c>
      <c r="E167" s="203" t="s">
        <v>569</v>
      </c>
      <c r="F167" s="204" t="s">
        <v>805</v>
      </c>
      <c r="G167" s="203">
        <v>80</v>
      </c>
      <c r="H167" s="203" t="s">
        <v>49</v>
      </c>
      <c r="I167" s="222">
        <v>80</v>
      </c>
      <c r="J167" s="206"/>
      <c r="K167" s="222">
        <v>80</v>
      </c>
      <c r="L167" s="226"/>
      <c r="M167" s="209">
        <v>2</v>
      </c>
      <c r="N167" s="212">
        <v>6980.9</v>
      </c>
      <c r="O167" s="219">
        <v>0.35</v>
      </c>
      <c r="P167" s="212">
        <f>N167*(1-O167)</f>
        <v>4537.585</v>
      </c>
      <c r="Q167" s="212">
        <f t="shared" si="40"/>
        <v>726013.6</v>
      </c>
      <c r="R167" s="252" t="e">
        <f>(Q167+Q168+#REF!+#REF!)/E144*1000</f>
        <v>#REF!</v>
      </c>
      <c r="S167" s="213">
        <f t="shared" si="41"/>
        <v>0.27120708914821889</v>
      </c>
      <c r="T167" s="214">
        <f t="shared" ref="T167:T181" si="42">Q167</f>
        <v>726013.6</v>
      </c>
      <c r="U167" s="196"/>
      <c r="V167" s="215">
        <f>T167</f>
        <v>726013.6</v>
      </c>
      <c r="AA167" s="328"/>
      <c r="AB167" s="217">
        <f>T167</f>
        <v>726013.6</v>
      </c>
      <c r="AD167" s="328">
        <f t="shared" ref="AD167:AD171" si="43">T167</f>
        <v>726013.6</v>
      </c>
      <c r="AH167" s="198"/>
    </row>
    <row r="168" spans="1:34" x14ac:dyDescent="0.35">
      <c r="A168" s="203" t="s">
        <v>767</v>
      </c>
      <c r="B168" s="203" t="s">
        <v>140</v>
      </c>
      <c r="C168" s="203" t="s">
        <v>771</v>
      </c>
      <c r="D168" s="203" t="s">
        <v>141</v>
      </c>
      <c r="E168" s="203" t="s">
        <v>772</v>
      </c>
      <c r="F168" s="204" t="s">
        <v>110</v>
      </c>
      <c r="G168" s="203">
        <v>1</v>
      </c>
      <c r="H168" s="203" t="s">
        <v>49</v>
      </c>
      <c r="I168" s="234"/>
      <c r="J168" s="772">
        <v>25</v>
      </c>
      <c r="L168" s="332"/>
      <c r="M168" s="209">
        <v>1</v>
      </c>
      <c r="N168" s="212">
        <v>80709</v>
      </c>
      <c r="O168" s="219">
        <v>0.43</v>
      </c>
      <c r="P168" s="212">
        <f t="shared" ref="P168:P171" si="44">N168*(1-O168)</f>
        <v>46004.130000000005</v>
      </c>
      <c r="Q168" s="212">
        <f t="shared" si="40"/>
        <v>46004.130000000005</v>
      </c>
      <c r="R168" s="252"/>
      <c r="S168" s="213">
        <f t="shared" si="41"/>
        <v>1.718514114073931E-2</v>
      </c>
      <c r="T168" s="214">
        <f t="shared" si="42"/>
        <v>46004.130000000005</v>
      </c>
      <c r="U168" s="196"/>
      <c r="V168" s="215"/>
      <c r="W168" s="215">
        <f>T168</f>
        <v>46004.130000000005</v>
      </c>
      <c r="AA168" s="328"/>
      <c r="AB168" s="217">
        <f>T168</f>
        <v>46004.130000000005</v>
      </c>
      <c r="AD168" s="328">
        <f t="shared" si="43"/>
        <v>46004.130000000005</v>
      </c>
      <c r="AH168" s="198"/>
    </row>
    <row r="169" spans="1:34" x14ac:dyDescent="0.35">
      <c r="A169" s="203" t="s">
        <v>767</v>
      </c>
      <c r="B169" s="203" t="s">
        <v>138</v>
      </c>
      <c r="C169" s="203" t="s">
        <v>771</v>
      </c>
      <c r="D169" s="203" t="s">
        <v>141</v>
      </c>
      <c r="E169" s="203" t="s">
        <v>773</v>
      </c>
      <c r="F169" s="204" t="s">
        <v>142</v>
      </c>
      <c r="G169" s="203">
        <v>1</v>
      </c>
      <c r="H169" s="203" t="s">
        <v>49</v>
      </c>
      <c r="I169" s="234"/>
      <c r="J169" s="222">
        <v>49</v>
      </c>
      <c r="L169" s="332"/>
      <c r="M169" s="209">
        <v>1</v>
      </c>
      <c r="N169" s="212">
        <v>67237.13</v>
      </c>
      <c r="O169" s="219">
        <v>0.43</v>
      </c>
      <c r="P169" s="212">
        <f t="shared" si="44"/>
        <v>38325.164100000009</v>
      </c>
      <c r="Q169" s="212">
        <f t="shared" si="40"/>
        <v>38325.164100000009</v>
      </c>
      <c r="R169" s="252"/>
      <c r="S169" s="213">
        <f t="shared" si="41"/>
        <v>1.4316613623613691E-2</v>
      </c>
      <c r="T169" s="214">
        <f t="shared" si="42"/>
        <v>38325.164100000009</v>
      </c>
      <c r="U169" s="196"/>
      <c r="V169" s="215"/>
      <c r="W169" s="215">
        <f>T169</f>
        <v>38325.164100000009</v>
      </c>
      <c r="AA169" s="328"/>
      <c r="AB169" s="217">
        <f t="shared" ref="AB169:AB171" si="45">T169</f>
        <v>38325.164100000009</v>
      </c>
      <c r="AD169" s="328">
        <f t="shared" si="43"/>
        <v>38325.164100000009</v>
      </c>
      <c r="AH169" s="198"/>
    </row>
    <row r="170" spans="1:34" x14ac:dyDescent="0.35">
      <c r="A170" s="203" t="s">
        <v>767</v>
      </c>
      <c r="B170" s="203" t="s">
        <v>138</v>
      </c>
      <c r="C170" s="203" t="s">
        <v>771</v>
      </c>
      <c r="D170" s="203" t="s">
        <v>141</v>
      </c>
      <c r="E170" s="203" t="s">
        <v>795</v>
      </c>
      <c r="F170" s="204" t="s">
        <v>107</v>
      </c>
      <c r="G170" s="203">
        <v>1</v>
      </c>
      <c r="H170" s="203" t="s">
        <v>49</v>
      </c>
      <c r="I170" s="222">
        <v>24</v>
      </c>
      <c r="L170" s="332"/>
      <c r="M170" s="209">
        <v>1</v>
      </c>
      <c r="N170" s="520">
        <v>80709.05</v>
      </c>
      <c r="O170" s="219">
        <v>0.43</v>
      </c>
      <c r="P170" s="212">
        <f t="shared" si="44"/>
        <v>46004.158500000005</v>
      </c>
      <c r="Q170" s="212">
        <f t="shared" si="40"/>
        <v>46004.158500000005</v>
      </c>
      <c r="R170" s="252"/>
      <c r="S170" s="213">
        <f t="shared" si="41"/>
        <v>1.7185151787099159E-2</v>
      </c>
      <c r="T170" s="214">
        <f t="shared" si="42"/>
        <v>46004.158500000005</v>
      </c>
      <c r="U170" s="612"/>
      <c r="W170" s="215">
        <f>T170</f>
        <v>46004.158500000005</v>
      </c>
      <c r="AA170" s="328"/>
      <c r="AB170" s="217">
        <f t="shared" si="45"/>
        <v>46004.158500000005</v>
      </c>
      <c r="AD170" s="328">
        <f t="shared" si="43"/>
        <v>46004.158500000005</v>
      </c>
      <c r="AH170" s="198"/>
    </row>
    <row r="171" spans="1:34" x14ac:dyDescent="0.35">
      <c r="A171" s="203" t="s">
        <v>767</v>
      </c>
      <c r="B171" s="203" t="s">
        <v>138</v>
      </c>
      <c r="C171" s="203" t="s">
        <v>771</v>
      </c>
      <c r="D171" s="203" t="s">
        <v>141</v>
      </c>
      <c r="E171" s="203" t="s">
        <v>796</v>
      </c>
      <c r="F171" s="204" t="s">
        <v>161</v>
      </c>
      <c r="G171" s="203">
        <v>1</v>
      </c>
      <c r="H171" s="203" t="s">
        <v>49</v>
      </c>
      <c r="I171" s="234"/>
      <c r="K171" s="222">
        <v>80</v>
      </c>
      <c r="L171" s="332"/>
      <c r="M171" s="209">
        <v>1</v>
      </c>
      <c r="N171" s="520">
        <v>180774.55</v>
      </c>
      <c r="O171" s="211">
        <v>0.43</v>
      </c>
      <c r="P171" s="523">
        <f t="shared" si="44"/>
        <v>103041.49350000001</v>
      </c>
      <c r="Q171" s="520">
        <f t="shared" si="40"/>
        <v>103041.49350000001</v>
      </c>
      <c r="R171" s="9"/>
      <c r="S171" s="224">
        <f t="shared" si="41"/>
        <v>3.8491818216105214E-2</v>
      </c>
      <c r="T171" s="214">
        <f t="shared" si="42"/>
        <v>103041.49350000001</v>
      </c>
      <c r="U171" s="612"/>
      <c r="W171" s="215">
        <f>T171</f>
        <v>103041.49350000001</v>
      </c>
      <c r="AA171" s="328"/>
      <c r="AB171" s="217">
        <f t="shared" si="45"/>
        <v>103041.49350000001</v>
      </c>
      <c r="AD171" s="328">
        <f t="shared" si="43"/>
        <v>103041.49350000001</v>
      </c>
      <c r="AH171" s="198"/>
    </row>
    <row r="172" spans="1:34" x14ac:dyDescent="0.35">
      <c r="A172" s="203"/>
      <c r="B172" s="203"/>
      <c r="C172" s="203"/>
      <c r="D172" s="203"/>
      <c r="E172" s="203"/>
      <c r="F172" s="204"/>
      <c r="G172" s="203"/>
      <c r="H172" s="203"/>
      <c r="I172" s="234"/>
      <c r="L172" s="332"/>
      <c r="M172" s="209"/>
      <c r="N172" s="520"/>
      <c r="O172" s="211"/>
      <c r="P172" s="523"/>
      <c r="Q172" s="520"/>
      <c r="R172" s="9"/>
      <c r="S172" s="551"/>
      <c r="T172" s="525"/>
      <c r="U172" s="612"/>
      <c r="AA172" s="328"/>
      <c r="AB172" s="217"/>
      <c r="AD172" s="326"/>
      <c r="AH172" s="198"/>
    </row>
    <row r="173" spans="1:34" x14ac:dyDescent="0.35">
      <c r="A173" s="203" t="s">
        <v>767</v>
      </c>
      <c r="B173" s="203" t="s">
        <v>157</v>
      </c>
      <c r="C173" s="203" t="s">
        <v>797</v>
      </c>
      <c r="D173" s="203" t="s">
        <v>158</v>
      </c>
      <c r="E173" s="203" t="s">
        <v>798</v>
      </c>
      <c r="F173" s="204" t="s">
        <v>770</v>
      </c>
      <c r="G173" s="203">
        <v>80</v>
      </c>
      <c r="H173" s="203" t="s">
        <v>51</v>
      </c>
      <c r="I173" s="2282">
        <v>80</v>
      </c>
      <c r="J173" s="2283"/>
      <c r="K173" s="2283"/>
      <c r="L173" s="2284"/>
      <c r="M173" s="209">
        <v>1</v>
      </c>
      <c r="N173" s="520">
        <v>10299</v>
      </c>
      <c r="O173" s="211">
        <v>0.83</v>
      </c>
      <c r="P173" s="523">
        <f t="shared" ref="P173:P174" si="46">N173*(1-O173)</f>
        <v>1750.8300000000004</v>
      </c>
      <c r="Q173" s="520">
        <f t="shared" ref="Q173:Q174" si="47">P173*M173*G173</f>
        <v>140066.40000000002</v>
      </c>
      <c r="R173" s="9"/>
      <c r="S173" s="224">
        <f>Q173/$Q$190</f>
        <v>5.2322712179868384E-2</v>
      </c>
      <c r="T173" s="214">
        <f t="shared" si="42"/>
        <v>140066.40000000002</v>
      </c>
      <c r="U173" s="612"/>
      <c r="W173" s="215">
        <f>T173</f>
        <v>140066.40000000002</v>
      </c>
      <c r="AA173" s="328">
        <f>T173</f>
        <v>140066.40000000002</v>
      </c>
      <c r="AB173" s="217"/>
      <c r="AD173" s="326"/>
      <c r="AE173" s="215"/>
      <c r="AF173" s="215">
        <f>T173</f>
        <v>140066.40000000002</v>
      </c>
      <c r="AH173" s="198"/>
    </row>
    <row r="174" spans="1:34" x14ac:dyDescent="0.35">
      <c r="A174" s="203" t="s">
        <v>767</v>
      </c>
      <c r="B174" s="203" t="s">
        <v>159</v>
      </c>
      <c r="C174" s="203" t="s">
        <v>781</v>
      </c>
      <c r="D174" s="203" t="s">
        <v>147</v>
      </c>
      <c r="E174" s="203" t="s">
        <v>148</v>
      </c>
      <c r="F174" s="204" t="s">
        <v>641</v>
      </c>
      <c r="G174" s="203">
        <v>2</v>
      </c>
      <c r="H174" s="203" t="s">
        <v>51</v>
      </c>
      <c r="I174" s="2520">
        <v>2</v>
      </c>
      <c r="J174" s="2521"/>
      <c r="K174" s="2521"/>
      <c r="L174" s="2522"/>
      <c r="M174" s="209">
        <v>1</v>
      </c>
      <c r="N174" s="520">
        <v>250000</v>
      </c>
      <c r="O174" s="211">
        <v>0.48</v>
      </c>
      <c r="P174" s="523">
        <f t="shared" si="46"/>
        <v>130000</v>
      </c>
      <c r="Q174" s="520">
        <f t="shared" si="47"/>
        <v>260000</v>
      </c>
      <c r="R174" s="9"/>
      <c r="S174" s="224">
        <f>Q174/$Q$190</f>
        <v>9.7124686339948613E-2</v>
      </c>
      <c r="T174" s="214">
        <f t="shared" si="42"/>
        <v>260000</v>
      </c>
      <c r="U174" s="612"/>
      <c r="W174" s="215">
        <f>T174</f>
        <v>260000</v>
      </c>
      <c r="AA174" s="328">
        <f>T174</f>
        <v>260000</v>
      </c>
      <c r="AB174" s="217"/>
      <c r="AD174" s="326"/>
      <c r="AE174" s="215"/>
      <c r="AF174" s="215">
        <f>T174</f>
        <v>260000</v>
      </c>
      <c r="AH174" s="198"/>
    </row>
    <row r="175" spans="1:34" x14ac:dyDescent="0.35">
      <c r="A175" s="203"/>
      <c r="B175" s="203"/>
      <c r="C175" s="203"/>
      <c r="D175" s="203"/>
      <c r="E175" s="203"/>
      <c r="F175" s="204"/>
      <c r="G175" s="203"/>
      <c r="H175" s="203"/>
      <c r="I175" s="234"/>
      <c r="L175" s="332"/>
      <c r="M175" s="209"/>
      <c r="N175" s="520"/>
      <c r="O175" s="211"/>
      <c r="P175" s="523"/>
      <c r="Q175" s="520"/>
      <c r="R175" s="9"/>
      <c r="S175" s="551"/>
      <c r="T175" s="525"/>
      <c r="U175" s="612"/>
      <c r="AA175" s="328"/>
      <c r="AB175" s="217"/>
      <c r="AD175" s="326"/>
      <c r="AH175" s="198"/>
    </row>
    <row r="176" spans="1:34" x14ac:dyDescent="0.35">
      <c r="A176" s="203" t="s">
        <v>767</v>
      </c>
      <c r="B176" s="203" t="s">
        <v>47</v>
      </c>
      <c r="C176" s="203" t="s">
        <v>776</v>
      </c>
      <c r="D176" s="203" t="s">
        <v>145</v>
      </c>
      <c r="E176" s="203" t="s">
        <v>777</v>
      </c>
      <c r="F176" s="204" t="s">
        <v>806</v>
      </c>
      <c r="G176" s="203">
        <v>1</v>
      </c>
      <c r="H176" s="203" t="s">
        <v>49</v>
      </c>
      <c r="I176" s="521"/>
      <c r="J176" s="772">
        <v>100</v>
      </c>
      <c r="L176" s="209"/>
      <c r="M176" s="209">
        <v>1</v>
      </c>
      <c r="N176" s="520">
        <v>350022</v>
      </c>
      <c r="O176" s="211">
        <v>0.59599999999999997</v>
      </c>
      <c r="P176" s="212">
        <f>N176*(1-O176)</f>
        <v>141408.88800000001</v>
      </c>
      <c r="Q176" s="212">
        <f t="shared" ref="Q176:Q177" si="48">P176*M176*G176</f>
        <v>141408.88800000001</v>
      </c>
      <c r="R176" s="9"/>
      <c r="S176" s="224">
        <f>Q176/$Q$190</f>
        <v>5.2824207279542013E-2</v>
      </c>
      <c r="T176" s="214">
        <f t="shared" si="42"/>
        <v>141408.88800000001</v>
      </c>
      <c r="U176" s="612"/>
      <c r="V176" s="215">
        <f>T176</f>
        <v>141408.88800000001</v>
      </c>
      <c r="AA176" s="328">
        <f>T176</f>
        <v>141408.88800000001</v>
      </c>
      <c r="AB176" s="217"/>
      <c r="AD176" s="326"/>
      <c r="AE176" s="215">
        <f>T176</f>
        <v>141408.88800000001</v>
      </c>
      <c r="AF176" s="215"/>
      <c r="AH176" s="198"/>
    </row>
    <row r="177" spans="1:34" x14ac:dyDescent="0.35">
      <c r="A177" s="203" t="s">
        <v>767</v>
      </c>
      <c r="B177" s="203" t="s">
        <v>47</v>
      </c>
      <c r="C177" s="203" t="s">
        <v>776</v>
      </c>
      <c r="D177" s="203" t="s">
        <v>145</v>
      </c>
      <c r="E177" s="203" t="s">
        <v>779</v>
      </c>
      <c r="F177" s="204" t="s">
        <v>780</v>
      </c>
      <c r="G177" s="203">
        <v>1</v>
      </c>
      <c r="H177" s="203" t="s">
        <v>49</v>
      </c>
      <c r="I177" s="521"/>
      <c r="J177" s="1"/>
      <c r="K177" s="222">
        <v>50</v>
      </c>
      <c r="L177" s="209"/>
      <c r="M177" s="209">
        <v>1</v>
      </c>
      <c r="N177" s="520">
        <v>350658</v>
      </c>
      <c r="O177" s="211">
        <v>0.59599999999999997</v>
      </c>
      <c r="P177" s="212">
        <f>N177*(1-O177)</f>
        <v>141665.83199999999</v>
      </c>
      <c r="Q177" s="212">
        <f t="shared" si="48"/>
        <v>141665.83199999999</v>
      </c>
      <c r="R177" s="9"/>
      <c r="S177" s="213">
        <f>Q177/$Q$190</f>
        <v>5.2920190377260978E-2</v>
      </c>
      <c r="T177" s="214">
        <f t="shared" si="42"/>
        <v>141665.83199999999</v>
      </c>
      <c r="U177" s="612"/>
      <c r="V177" s="215">
        <f>T177</f>
        <v>141665.83199999999</v>
      </c>
      <c r="AA177" s="328"/>
      <c r="AB177" s="217">
        <f>T177</f>
        <v>141665.83199999999</v>
      </c>
      <c r="AD177" s="326"/>
      <c r="AE177" s="215">
        <f>T177</f>
        <v>141665.83199999999</v>
      </c>
      <c r="AF177" s="215"/>
      <c r="AH177" s="198"/>
    </row>
    <row r="178" spans="1:34" x14ac:dyDescent="0.35">
      <c r="A178" s="203"/>
      <c r="B178" s="203"/>
      <c r="C178" s="203"/>
      <c r="D178" s="203"/>
      <c r="E178" s="203"/>
      <c r="F178" s="204"/>
      <c r="G178" s="203"/>
      <c r="H178" s="203"/>
      <c r="I178" s="521"/>
      <c r="J178" s="1"/>
      <c r="K178" s="1"/>
      <c r="L178" s="209"/>
      <c r="M178" s="209"/>
      <c r="N178" s="520"/>
      <c r="O178" s="211"/>
      <c r="P178" s="523"/>
      <c r="Q178" s="520"/>
      <c r="R178" s="9"/>
      <c r="S178" s="551"/>
      <c r="T178" s="525"/>
      <c r="U178" s="612"/>
      <c r="AA178" s="328"/>
      <c r="AB178" s="217"/>
      <c r="AD178" s="326"/>
      <c r="AH178" s="198"/>
    </row>
    <row r="179" spans="1:34" x14ac:dyDescent="0.35">
      <c r="A179" s="203" t="s">
        <v>767</v>
      </c>
      <c r="B179" s="203" t="s">
        <v>149</v>
      </c>
      <c r="C179" s="203" t="s">
        <v>784</v>
      </c>
      <c r="D179" s="203" t="s">
        <v>152</v>
      </c>
      <c r="E179" s="203" t="s">
        <v>785</v>
      </c>
      <c r="F179" s="204" t="s">
        <v>153</v>
      </c>
      <c r="G179" s="203">
        <v>1</v>
      </c>
      <c r="H179" s="203" t="s">
        <v>49</v>
      </c>
      <c r="I179" s="521"/>
      <c r="J179" s="772">
        <v>28</v>
      </c>
      <c r="K179" s="1"/>
      <c r="L179" s="209"/>
      <c r="M179" s="209">
        <v>1</v>
      </c>
      <c r="N179" s="520">
        <v>38500</v>
      </c>
      <c r="O179" s="211">
        <v>0.65</v>
      </c>
      <c r="P179" s="212">
        <f>N179*(1-O179)</f>
        <v>13475</v>
      </c>
      <c r="Q179" s="212">
        <f t="shared" ref="Q179" si="49">P179*M179*G179</f>
        <v>13475</v>
      </c>
      <c r="R179" s="9"/>
      <c r="S179" s="213">
        <f>Q179/$Q$190</f>
        <v>5.0336736478107979E-3</v>
      </c>
      <c r="T179" s="214">
        <f t="shared" si="42"/>
        <v>13475</v>
      </c>
      <c r="U179" s="612"/>
      <c r="W179" s="215">
        <f>T179</f>
        <v>13475</v>
      </c>
      <c r="AA179" s="328"/>
      <c r="AB179" s="217">
        <f>T179</f>
        <v>13475</v>
      </c>
      <c r="AD179" s="326"/>
      <c r="AG179" s="215">
        <f>T179</f>
        <v>13475</v>
      </c>
      <c r="AH179" s="217"/>
    </row>
    <row r="180" spans="1:34" x14ac:dyDescent="0.35">
      <c r="A180" s="203"/>
      <c r="B180" s="203"/>
      <c r="C180" s="203"/>
      <c r="D180" s="203"/>
      <c r="E180" s="203"/>
      <c r="F180" s="204"/>
      <c r="G180" s="203"/>
      <c r="H180" s="203"/>
      <c r="I180" s="521"/>
      <c r="J180" s="1"/>
      <c r="K180" s="1"/>
      <c r="L180" s="209"/>
      <c r="M180" s="209"/>
      <c r="N180" s="520"/>
      <c r="O180" s="211"/>
      <c r="P180" s="523"/>
      <c r="Q180" s="520"/>
      <c r="R180" s="9"/>
      <c r="S180" s="551"/>
      <c r="T180" s="525"/>
      <c r="U180" s="612"/>
      <c r="AA180" s="328"/>
      <c r="AB180" s="217"/>
      <c r="AD180" s="326"/>
      <c r="AH180" s="198"/>
    </row>
    <row r="181" spans="1:34" x14ac:dyDescent="0.35">
      <c r="A181" s="203" t="s">
        <v>767</v>
      </c>
      <c r="B181" s="203" t="s">
        <v>137</v>
      </c>
      <c r="C181" s="203" t="s">
        <v>788</v>
      </c>
      <c r="D181" s="203" t="s">
        <v>156</v>
      </c>
      <c r="E181" s="203" t="s">
        <v>789</v>
      </c>
      <c r="F181" s="204" t="s">
        <v>807</v>
      </c>
      <c r="G181" s="203">
        <v>100</v>
      </c>
      <c r="H181" s="203" t="s">
        <v>49</v>
      </c>
      <c r="I181" s="521"/>
      <c r="J181" s="772">
        <v>100</v>
      </c>
      <c r="K181" s="1"/>
      <c r="L181" s="209"/>
      <c r="M181" s="209">
        <v>1</v>
      </c>
      <c r="N181" s="520">
        <v>2520</v>
      </c>
      <c r="O181" s="211">
        <v>0.75</v>
      </c>
      <c r="P181" s="212">
        <f>N181*(1-O181)</f>
        <v>630</v>
      </c>
      <c r="Q181" s="212">
        <f t="shared" ref="Q181" si="50">P181*M181*G181</f>
        <v>63000</v>
      </c>
      <c r="R181" s="9"/>
      <c r="S181" s="213">
        <f>Q181/$Q$190</f>
        <v>2.3534058613141395E-2</v>
      </c>
      <c r="T181" s="214">
        <f t="shared" si="42"/>
        <v>63000</v>
      </c>
      <c r="U181" s="612"/>
      <c r="V181" s="215">
        <f>T181</f>
        <v>63000</v>
      </c>
      <c r="AA181" s="328"/>
      <c r="AB181" s="217">
        <f>T181</f>
        <v>63000</v>
      </c>
      <c r="AD181" s="326"/>
      <c r="AH181" s="217">
        <f>T181</f>
        <v>63000</v>
      </c>
    </row>
    <row r="182" spans="1:34" x14ac:dyDescent="0.35">
      <c r="A182" s="203"/>
      <c r="B182" s="203"/>
      <c r="C182" s="203"/>
      <c r="D182" s="203"/>
      <c r="E182" s="203"/>
      <c r="F182" s="204"/>
      <c r="G182" s="203"/>
      <c r="H182" s="203"/>
      <c r="I182" s="521"/>
      <c r="J182" s="1"/>
      <c r="K182" s="1"/>
      <c r="L182" s="209"/>
      <c r="M182" s="209"/>
      <c r="N182" s="520"/>
      <c r="O182" s="211"/>
      <c r="P182" s="523"/>
      <c r="Q182" s="520"/>
      <c r="R182" s="9"/>
      <c r="S182" s="551"/>
      <c r="T182" s="525"/>
      <c r="U182" s="612"/>
      <c r="AA182" s="328"/>
      <c r="AB182" s="217"/>
      <c r="AD182" s="326"/>
      <c r="AH182" s="198"/>
    </row>
    <row r="183" spans="1:34" x14ac:dyDescent="0.35">
      <c r="A183" s="203"/>
      <c r="B183" s="203"/>
      <c r="C183" s="203"/>
      <c r="D183" s="203"/>
      <c r="E183" s="203"/>
      <c r="F183" s="204"/>
      <c r="G183" s="203"/>
      <c r="H183" s="203"/>
      <c r="I183" s="521"/>
      <c r="J183" s="1"/>
      <c r="K183" s="1"/>
      <c r="L183" s="209"/>
      <c r="M183" s="209"/>
      <c r="N183" s="520"/>
      <c r="O183" s="211"/>
      <c r="P183" s="523"/>
      <c r="Q183" s="520"/>
      <c r="R183" s="9"/>
      <c r="S183" s="551"/>
      <c r="T183" s="525"/>
      <c r="U183" s="612"/>
      <c r="AA183" s="328"/>
      <c r="AB183" s="217"/>
      <c r="AD183" s="326"/>
      <c r="AH183" s="198"/>
    </row>
    <row r="184" spans="1:34" x14ac:dyDescent="0.35">
      <c r="A184" s="203"/>
      <c r="B184" s="203"/>
      <c r="C184" s="203"/>
      <c r="D184" s="203"/>
      <c r="E184" s="203"/>
      <c r="F184" s="204"/>
      <c r="G184" s="203"/>
      <c r="H184" s="203"/>
      <c r="I184" s="521"/>
      <c r="J184" s="1"/>
      <c r="K184" s="1"/>
      <c r="L184" s="209"/>
      <c r="M184" s="209"/>
      <c r="N184" s="520"/>
      <c r="O184" s="211"/>
      <c r="P184" s="523"/>
      <c r="Q184" s="520"/>
      <c r="R184" s="9"/>
      <c r="S184" s="551"/>
      <c r="T184" s="525"/>
      <c r="U184" s="612"/>
      <c r="AA184" s="328"/>
      <c r="AB184" s="217"/>
      <c r="AD184" s="326"/>
      <c r="AH184" s="198"/>
    </row>
    <row r="185" spans="1:34" x14ac:dyDescent="0.35">
      <c r="A185" s="154"/>
      <c r="B185" s="154"/>
      <c r="C185" s="154"/>
      <c r="D185" s="154"/>
      <c r="E185" s="154"/>
      <c r="F185" s="526"/>
      <c r="G185" s="154"/>
      <c r="H185" s="154"/>
      <c r="I185" s="335"/>
      <c r="J185" s="298"/>
      <c r="K185" s="298"/>
      <c r="L185" s="777"/>
      <c r="M185" s="777"/>
      <c r="N185" s="778"/>
      <c r="O185" s="779"/>
      <c r="P185" s="780"/>
      <c r="Q185" s="778"/>
      <c r="R185" s="781"/>
      <c r="S185" s="789"/>
      <c r="T185" s="214"/>
      <c r="U185" s="612"/>
      <c r="W185" s="215"/>
      <c r="AA185" s="328"/>
      <c r="AB185" s="217"/>
      <c r="AD185" s="326"/>
      <c r="AH185" s="198"/>
    </row>
    <row r="186" spans="1:34" x14ac:dyDescent="0.35">
      <c r="A186" s="154" t="s">
        <v>767</v>
      </c>
      <c r="B186" s="154" t="s">
        <v>790</v>
      </c>
      <c r="C186" s="154" t="s">
        <v>791</v>
      </c>
      <c r="D186" s="154"/>
      <c r="E186" s="154"/>
      <c r="F186" s="526"/>
      <c r="G186" s="154"/>
      <c r="H186" s="154"/>
      <c r="I186" s="335"/>
      <c r="J186" s="298"/>
      <c r="K186" s="298"/>
      <c r="L186" s="777"/>
      <c r="M186" s="777"/>
      <c r="N186" s="778"/>
      <c r="O186" s="779"/>
      <c r="P186" s="780"/>
      <c r="Q186" s="778">
        <v>230000</v>
      </c>
      <c r="R186" s="781"/>
      <c r="S186" s="789">
        <f>Q186/$Q$190</f>
        <v>8.5917991762262239E-2</v>
      </c>
      <c r="T186" s="214">
        <f t="shared" ref="T186:T188" si="51">Q186</f>
        <v>230000</v>
      </c>
      <c r="U186" s="612"/>
      <c r="Z186" s="215">
        <f>T186</f>
        <v>230000</v>
      </c>
      <c r="AA186" s="328"/>
      <c r="AB186" s="217"/>
      <c r="AD186" s="326"/>
      <c r="AH186" s="198"/>
    </row>
    <row r="187" spans="1:34" x14ac:dyDescent="0.35">
      <c r="A187" s="154" t="s">
        <v>767</v>
      </c>
      <c r="B187" s="154" t="s">
        <v>579</v>
      </c>
      <c r="C187" s="154" t="s">
        <v>792</v>
      </c>
      <c r="D187" s="154"/>
      <c r="E187" s="154"/>
      <c r="F187" s="526"/>
      <c r="G187" s="154"/>
      <c r="H187" s="154"/>
      <c r="I187" s="2523"/>
      <c r="J187" s="2333"/>
      <c r="K187" s="2333"/>
      <c r="L187" s="2524"/>
      <c r="M187" s="777"/>
      <c r="N187" s="303"/>
      <c r="O187" s="155"/>
      <c r="P187" s="336"/>
      <c r="Q187" s="303">
        <v>170000</v>
      </c>
      <c r="R187" s="336"/>
      <c r="S187" s="789">
        <f>Q187/$Q$190</f>
        <v>6.3504602606889476E-2</v>
      </c>
      <c r="T187" s="214">
        <f t="shared" si="51"/>
        <v>170000</v>
      </c>
      <c r="U187" s="196"/>
      <c r="X187" s="215">
        <f>T187</f>
        <v>170000</v>
      </c>
      <c r="Y187" s="215"/>
      <c r="AA187" s="326"/>
      <c r="AB187" s="217"/>
      <c r="AD187" s="326"/>
      <c r="AH187" s="198"/>
    </row>
    <row r="188" spans="1:34" x14ac:dyDescent="0.35">
      <c r="A188" s="154" t="s">
        <v>767</v>
      </c>
      <c r="B188" s="154" t="s">
        <v>580</v>
      </c>
      <c r="C188" s="154"/>
      <c r="D188" s="154"/>
      <c r="E188" s="154"/>
      <c r="F188" s="526"/>
      <c r="G188" s="154"/>
      <c r="H188" s="154"/>
      <c r="I188" s="297"/>
      <c r="J188" s="300"/>
      <c r="K188" s="300"/>
      <c r="L188" s="783"/>
      <c r="M188" s="777"/>
      <c r="N188" s="303"/>
      <c r="O188" s="155"/>
      <c r="P188" s="336"/>
      <c r="Q188" s="303">
        <v>130000</v>
      </c>
      <c r="R188" s="527"/>
      <c r="S188" s="337">
        <f>Q188/Q190</f>
        <v>4.8562343169974306E-2</v>
      </c>
      <c r="T188" s="214">
        <f t="shared" si="51"/>
        <v>130000</v>
      </c>
      <c r="U188" s="196"/>
      <c r="Z188" s="215">
        <f>T188</f>
        <v>130000</v>
      </c>
      <c r="AA188" s="326"/>
      <c r="AB188" s="198"/>
      <c r="AD188" s="326"/>
      <c r="AH188" s="198"/>
    </row>
    <row r="189" spans="1:34" ht="15" thickBot="1" x14ac:dyDescent="0.4">
      <c r="I189" s="161">
        <f>I190/$M$190</f>
        <v>0.32622601279317698</v>
      </c>
      <c r="J189" s="161">
        <f t="shared" ref="J189:K189" si="52">J190/$M$190</f>
        <v>0.44989339019189767</v>
      </c>
      <c r="K189" s="161">
        <f t="shared" si="52"/>
        <v>0.22388059701492538</v>
      </c>
      <c r="T189" s="371"/>
      <c r="U189" s="625"/>
      <c r="V189" s="291"/>
      <c r="W189" s="291"/>
      <c r="X189" s="291"/>
      <c r="Y189" s="291"/>
      <c r="Z189" s="291"/>
      <c r="AA189" s="613"/>
      <c r="AB189" s="614"/>
      <c r="AC189" s="291"/>
      <c r="AD189" s="613"/>
      <c r="AE189" s="291"/>
      <c r="AF189" s="291"/>
      <c r="AG189" s="291"/>
      <c r="AH189" s="614"/>
    </row>
    <row r="190" spans="1:34" x14ac:dyDescent="0.35">
      <c r="A190" s="372" t="s">
        <v>582</v>
      </c>
      <c r="B190" s="373"/>
      <c r="C190" s="373"/>
      <c r="D190" s="373"/>
      <c r="E190" s="373"/>
      <c r="F190" s="374"/>
      <c r="G190" s="373"/>
      <c r="H190" s="373"/>
      <c r="I190" s="373">
        <f>I174+I173+I170+I167+I166</f>
        <v>306</v>
      </c>
      <c r="J190" s="373">
        <f>J176+J169+J168+J166+J179+J181</f>
        <v>422</v>
      </c>
      <c r="K190" s="373">
        <f>+K177+K14+K171+K167</f>
        <v>210</v>
      </c>
      <c r="L190" s="373"/>
      <c r="M190" s="373">
        <f>SUM(I190:L190)</f>
        <v>938</v>
      </c>
      <c r="N190" s="375"/>
      <c r="O190" s="376"/>
      <c r="P190" s="375"/>
      <c r="Q190" s="377">
        <f>SUM(Q166:Q189)</f>
        <v>2676971.3220999995</v>
      </c>
      <c r="R190" s="377"/>
      <c r="S190" s="378">
        <f>SUM(S166:S188)</f>
        <v>1.0000000000000002</v>
      </c>
      <c r="T190" s="379">
        <f>SUM(T166:T189)</f>
        <v>2676971.3220999995</v>
      </c>
      <c r="U190" s="636">
        <f t="shared" ref="U190:AB190" si="53">SUM(U166:U188)</f>
        <v>0</v>
      </c>
      <c r="V190" s="636">
        <f t="shared" si="53"/>
        <v>1500054.976</v>
      </c>
      <c r="W190" s="636">
        <f t="shared" si="53"/>
        <v>646916.34610000008</v>
      </c>
      <c r="X190" s="636">
        <f t="shared" si="53"/>
        <v>170000</v>
      </c>
      <c r="Y190" s="636"/>
      <c r="Z190" s="636">
        <f t="shared" si="53"/>
        <v>360000</v>
      </c>
      <c r="AA190" s="695">
        <f t="shared" si="53"/>
        <v>969441.94400000002</v>
      </c>
      <c r="AB190" s="694">
        <f t="shared" si="53"/>
        <v>1177529.3781000001</v>
      </c>
      <c r="AC190" s="795"/>
      <c r="AD190" s="796">
        <f>SUM(AD166:AD189)</f>
        <v>1387355.2020999999</v>
      </c>
      <c r="AE190" s="795">
        <f>SUM(AE166:AE189)</f>
        <v>283074.71999999997</v>
      </c>
      <c r="AF190" s="795">
        <f>SUM(AF165:AF189)</f>
        <v>400066.4</v>
      </c>
      <c r="AG190" s="795">
        <f>SUM(AG165:AG189)</f>
        <v>13475</v>
      </c>
      <c r="AH190" s="797">
        <f>SUM(AH165:AH189)</f>
        <v>63000</v>
      </c>
    </row>
    <row r="191" spans="1:34" ht="15" thickBot="1" x14ac:dyDescent="0.4">
      <c r="A191" s="388" t="s">
        <v>583</v>
      </c>
      <c r="B191" s="389"/>
      <c r="C191" s="389"/>
      <c r="D191" s="389"/>
      <c r="E191" s="389"/>
      <c r="F191" s="390"/>
      <c r="G191" s="389"/>
      <c r="H191" s="389"/>
      <c r="I191" s="389">
        <f>I174+I173+I170+I167+I166</f>
        <v>306</v>
      </c>
      <c r="J191" s="389">
        <f>J176+I174+I173+J169+J168+J166+J179+J181</f>
        <v>504</v>
      </c>
      <c r="K191" s="389">
        <f>+K177+I174+I173+K171+K167</f>
        <v>292</v>
      </c>
      <c r="L191" s="389"/>
      <c r="M191" s="389">
        <f>SUM(I191:L191)</f>
        <v>1102</v>
      </c>
      <c r="N191" s="391"/>
      <c r="O191" s="392"/>
      <c r="P191" s="391"/>
      <c r="Q191" s="391"/>
      <c r="R191" s="391"/>
      <c r="S191" s="393"/>
      <c r="T191" s="394"/>
      <c r="U191" s="798">
        <f>U190/T190</f>
        <v>0</v>
      </c>
      <c r="V191" s="396">
        <f>V190/T190</f>
        <v>0.56035526552568904</v>
      </c>
      <c r="W191" s="396">
        <f>W190/T190</f>
        <v>0.24165979693518519</v>
      </c>
      <c r="X191" s="396">
        <f>X190/T190</f>
        <v>6.3504602606889476E-2</v>
      </c>
      <c r="Y191" s="396"/>
      <c r="Z191" s="396">
        <f>Z190/T190</f>
        <v>0.13448033493223654</v>
      </c>
      <c r="AA191" s="397">
        <f>AA190/T190</f>
        <v>0.36214132590688475</v>
      </c>
      <c r="AB191" s="398">
        <f>AB190/T190</f>
        <v>0.43987373655398948</v>
      </c>
      <c r="AC191" s="570">
        <f>AA192+AB192</f>
        <v>938</v>
      </c>
      <c r="AD191" s="799"/>
      <c r="AE191" s="571"/>
      <c r="AF191" s="571"/>
      <c r="AG191" s="571"/>
      <c r="AH191" s="402"/>
    </row>
    <row r="192" spans="1:34" ht="15" thickBot="1" x14ac:dyDescent="0.4">
      <c r="A192" s="289" t="s">
        <v>584</v>
      </c>
      <c r="B192" s="239"/>
      <c r="C192" s="239"/>
      <c r="D192" s="239"/>
      <c r="E192" s="239"/>
      <c r="F192" s="290"/>
      <c r="G192" s="239"/>
      <c r="H192" s="239"/>
      <c r="I192" s="2237">
        <f>I191/$M$191</f>
        <v>0.27767695099818512</v>
      </c>
      <c r="J192" s="2237">
        <f t="shared" ref="J192:K192" si="54">J191/$M$191</f>
        <v>0.4573502722323049</v>
      </c>
      <c r="K192" s="2237">
        <f t="shared" si="54"/>
        <v>0.26497277676950998</v>
      </c>
      <c r="L192" s="291"/>
      <c r="M192" s="239"/>
      <c r="N192" s="292"/>
      <c r="O192" s="242"/>
      <c r="P192" s="292"/>
      <c r="Q192" s="240">
        <f>U190/2</f>
        <v>0</v>
      </c>
      <c r="R192" s="334"/>
      <c r="S192" s="293">
        <f>Q192/Q197</f>
        <v>0</v>
      </c>
      <c r="Z192" s="294"/>
      <c r="AA192" s="403">
        <f>I166+J166+K171+I173+I174+J176</f>
        <v>502</v>
      </c>
      <c r="AB192" s="17">
        <f>I167+K167+J168+J169+I170+K177+J179+J181</f>
        <v>436</v>
      </c>
      <c r="AC192" s="4" t="s">
        <v>585</v>
      </c>
      <c r="AD192" s="234"/>
    </row>
    <row r="193" spans="1:34" ht="15" thickBot="1" x14ac:dyDescent="0.4">
      <c r="A193" s="297" t="s">
        <v>38</v>
      </c>
      <c r="B193" s="298"/>
      <c r="C193" s="298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01"/>
      <c r="Q193" s="303">
        <f>V190</f>
        <v>1500054.976</v>
      </c>
      <c r="R193" s="336"/>
      <c r="S193" s="308">
        <f>Q193/Q197</f>
        <v>0.56035526552568893</v>
      </c>
      <c r="T193" s="572">
        <f>Q190/M190</f>
        <v>2853.9139894456284</v>
      </c>
      <c r="U193" s="573" t="s">
        <v>586</v>
      </c>
      <c r="Z193" s="215"/>
      <c r="AA193" s="241">
        <f>AA192/M190</f>
        <v>0.53518123667377404</v>
      </c>
      <c r="AB193" s="242">
        <f>AB192/M190</f>
        <v>0.46481876332622601</v>
      </c>
      <c r="AD193" s="234"/>
    </row>
    <row r="194" spans="1:34" ht="15" thickBot="1" x14ac:dyDescent="0.4">
      <c r="A194" s="297" t="s">
        <v>587</v>
      </c>
      <c r="B194" s="298"/>
      <c r="C194" s="298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01"/>
      <c r="Q194" s="303">
        <f>W190</f>
        <v>646916.34610000008</v>
      </c>
      <c r="R194" s="336"/>
      <c r="S194" s="308">
        <f>Q194/Q197</f>
        <v>0.24165979693518513</v>
      </c>
      <c r="V194" s="309"/>
      <c r="X194" s="145"/>
      <c r="Y194" s="145"/>
      <c r="AA194" s="2305" t="s">
        <v>588</v>
      </c>
      <c r="AB194" s="2305"/>
      <c r="AD194" s="234"/>
    </row>
    <row r="195" spans="1:34" x14ac:dyDescent="0.35">
      <c r="A195" s="297" t="s">
        <v>580</v>
      </c>
      <c r="B195" s="298"/>
      <c r="C195" s="298"/>
      <c r="D195" s="298"/>
      <c r="E195" s="298"/>
      <c r="F195" s="299"/>
      <c r="G195" s="298"/>
      <c r="H195" s="298"/>
      <c r="I195" s="300"/>
      <c r="J195" s="300"/>
      <c r="K195" s="300"/>
      <c r="L195" s="300"/>
      <c r="M195" s="298"/>
      <c r="N195" s="301"/>
      <c r="O195" s="302"/>
      <c r="P195" s="301"/>
      <c r="Q195" s="303">
        <f>Z190</f>
        <v>360000</v>
      </c>
      <c r="R195" s="336"/>
      <c r="S195" s="308">
        <f>Q195/Q197</f>
        <v>0.13448033493223652</v>
      </c>
      <c r="V195" s="309"/>
    </row>
    <row r="196" spans="1:34" x14ac:dyDescent="0.35">
      <c r="A196" s="297" t="s">
        <v>579</v>
      </c>
      <c r="B196" s="298"/>
      <c r="C196" s="298"/>
      <c r="D196" s="298"/>
      <c r="E196" s="298"/>
      <c r="F196" s="299"/>
      <c r="G196" s="298"/>
      <c r="H196" s="298"/>
      <c r="I196" s="300"/>
      <c r="J196" s="300"/>
      <c r="K196" s="300"/>
      <c r="L196" s="300"/>
      <c r="M196" s="298"/>
      <c r="N196" s="301"/>
      <c r="O196" s="302"/>
      <c r="P196" s="301"/>
      <c r="Q196" s="303">
        <f>X190</f>
        <v>170000</v>
      </c>
      <c r="R196" s="336"/>
      <c r="S196" s="308">
        <f>Q196/Q197</f>
        <v>6.3504602606889463E-2</v>
      </c>
    </row>
    <row r="197" spans="1:34" x14ac:dyDescent="0.35">
      <c r="A197" s="297"/>
      <c r="B197" s="298"/>
      <c r="C197" s="298"/>
      <c r="D197" s="298"/>
      <c r="E197" s="298"/>
      <c r="F197" s="299"/>
      <c r="G197" s="298"/>
      <c r="H197" s="298"/>
      <c r="I197" s="300"/>
      <c r="J197" s="300"/>
      <c r="K197" s="300"/>
      <c r="L197" s="300"/>
      <c r="M197" s="298"/>
      <c r="N197" s="301"/>
      <c r="O197" s="302"/>
      <c r="P197" s="301"/>
      <c r="Q197" s="310">
        <f>SUM(Q192:Q196)</f>
        <v>2676971.3221</v>
      </c>
      <c r="R197" s="537"/>
      <c r="S197" s="308">
        <f>SUM(S192:S196)</f>
        <v>1</v>
      </c>
    </row>
    <row r="201" spans="1:34" x14ac:dyDescent="0.35">
      <c r="E201" s="1" t="s">
        <v>613</v>
      </c>
      <c r="F201" s="2" t="s">
        <v>809</v>
      </c>
    </row>
    <row r="202" spans="1:34" x14ac:dyDescent="0.35">
      <c r="E202" s="1" t="s">
        <v>524</v>
      </c>
      <c r="F202" s="2" t="s">
        <v>597</v>
      </c>
    </row>
    <row r="203" spans="1:34" x14ac:dyDescent="0.35">
      <c r="E203" s="1" t="s">
        <v>526</v>
      </c>
      <c r="F203" s="2" t="s">
        <v>810</v>
      </c>
    </row>
    <row r="204" spans="1:34" x14ac:dyDescent="0.35">
      <c r="E204" s="1" t="s">
        <v>528</v>
      </c>
      <c r="F204" s="2" t="s">
        <v>811</v>
      </c>
    </row>
    <row r="205" spans="1:34" ht="18.5" x14ac:dyDescent="0.45">
      <c r="A205" s="164" t="s">
        <v>618</v>
      </c>
      <c r="S205" s="144"/>
    </row>
    <row r="206" spans="1:34" ht="18.5" x14ac:dyDescent="0.45">
      <c r="A206" s="164"/>
      <c r="S206" s="144"/>
    </row>
    <row r="207" spans="1:34" ht="33" customHeight="1" thickBot="1" x14ac:dyDescent="0.4">
      <c r="A207" s="2389" t="s">
        <v>531</v>
      </c>
      <c r="B207" s="2390"/>
      <c r="C207" s="2390"/>
      <c r="D207" s="2390"/>
      <c r="E207" s="2390"/>
      <c r="F207" s="2390"/>
      <c r="G207" s="2390"/>
      <c r="H207" s="2390"/>
      <c r="I207" s="2390"/>
      <c r="J207" s="2390"/>
      <c r="K207" s="2390"/>
      <c r="L207" s="2390"/>
      <c r="M207" s="2390"/>
      <c r="N207" s="2390"/>
      <c r="O207" s="2390"/>
      <c r="P207" s="2390"/>
      <c r="Q207" s="2390"/>
      <c r="R207" s="2390"/>
      <c r="S207" s="2391"/>
      <c r="T207" s="2392" t="s">
        <v>635</v>
      </c>
      <c r="U207" s="2393"/>
      <c r="V207" s="2393"/>
      <c r="W207" s="2393"/>
      <c r="X207" s="2393"/>
      <c r="Y207" s="2393"/>
      <c r="Z207" s="2393"/>
      <c r="AA207" s="2393"/>
      <c r="AB207" s="2393"/>
      <c r="AC207" s="2393"/>
      <c r="AD207" s="2393"/>
      <c r="AE207" s="2393"/>
      <c r="AF207" s="2393"/>
      <c r="AG207" s="2393"/>
      <c r="AH207" s="2394"/>
    </row>
    <row r="208" spans="1:34" ht="18.5" x14ac:dyDescent="0.45">
      <c r="A208" s="2363" t="s">
        <v>533</v>
      </c>
      <c r="B208" s="2365" t="s">
        <v>534</v>
      </c>
      <c r="C208" s="2365" t="s">
        <v>535</v>
      </c>
      <c r="D208" s="2365" t="s">
        <v>606</v>
      </c>
      <c r="E208" s="2365" t="s">
        <v>607</v>
      </c>
      <c r="F208" s="2379" t="s">
        <v>538</v>
      </c>
      <c r="G208" s="2365" t="s">
        <v>608</v>
      </c>
      <c r="H208" s="2365" t="s">
        <v>540</v>
      </c>
      <c r="I208" s="2381" t="s">
        <v>541</v>
      </c>
      <c r="J208" s="2382"/>
      <c r="K208" s="2382"/>
      <c r="L208" s="2383"/>
      <c r="M208" s="420" t="s">
        <v>542</v>
      </c>
      <c r="N208" s="421" t="s">
        <v>609</v>
      </c>
      <c r="O208" s="422" t="s">
        <v>544</v>
      </c>
      <c r="P208" s="421" t="s">
        <v>609</v>
      </c>
      <c r="Q208" s="421" t="s">
        <v>610</v>
      </c>
      <c r="R208" s="581" t="s">
        <v>636</v>
      </c>
      <c r="S208" s="2436" t="s">
        <v>546</v>
      </c>
      <c r="T208" s="750" t="s">
        <v>547</v>
      </c>
      <c r="U208" s="2515" t="s">
        <v>548</v>
      </c>
      <c r="V208" s="2515"/>
      <c r="W208" s="2515"/>
      <c r="X208" s="2515"/>
      <c r="Y208" s="2515"/>
      <c r="Z208" s="2516"/>
      <c r="AA208" s="2506" t="s">
        <v>549</v>
      </c>
      <c r="AB208" s="2508"/>
      <c r="AC208" s="2506" t="s">
        <v>550</v>
      </c>
      <c r="AD208" s="2507"/>
      <c r="AE208" s="2507"/>
      <c r="AF208" s="2507"/>
      <c r="AG208" s="2507"/>
      <c r="AH208" s="2508"/>
    </row>
    <row r="209" spans="1:34" ht="19" thickBot="1" x14ac:dyDescent="0.5">
      <c r="A209" s="2424"/>
      <c r="B209" s="2425"/>
      <c r="C209" s="2425"/>
      <c r="D209" s="2425"/>
      <c r="E209" s="2425"/>
      <c r="F209" s="2426"/>
      <c r="G209" s="2425"/>
      <c r="H209" s="2425"/>
      <c r="I209" s="583" t="s">
        <v>551</v>
      </c>
      <c r="J209" s="583" t="s">
        <v>552</v>
      </c>
      <c r="K209" s="583" t="s">
        <v>553</v>
      </c>
      <c r="L209" s="583" t="s">
        <v>554</v>
      </c>
      <c r="M209" s="584" t="s">
        <v>555</v>
      </c>
      <c r="N209" s="585" t="s">
        <v>556</v>
      </c>
      <c r="O209" s="586" t="s">
        <v>557</v>
      </c>
      <c r="P209" s="585" t="s">
        <v>558</v>
      </c>
      <c r="Q209" s="585" t="s">
        <v>611</v>
      </c>
      <c r="R209" s="585"/>
      <c r="S209" s="2437"/>
      <c r="T209" s="751" t="s">
        <v>559</v>
      </c>
      <c r="U209" s="2518"/>
      <c r="V209" s="2518"/>
      <c r="W209" s="2518"/>
      <c r="X209" s="2518"/>
      <c r="Y209" s="2518"/>
      <c r="Z209" s="2519"/>
      <c r="AA209" s="2509"/>
      <c r="AB209" s="2511"/>
      <c r="AC209" s="2509"/>
      <c r="AD209" s="2510"/>
      <c r="AE209" s="2510"/>
      <c r="AF209" s="2510"/>
      <c r="AG209" s="2510"/>
      <c r="AH209" s="2511"/>
    </row>
    <row r="210" spans="1:34" s="184" customFormat="1" ht="18.5" x14ac:dyDescent="0.45">
      <c r="A210" s="2433" t="s">
        <v>619</v>
      </c>
      <c r="B210" s="2434"/>
      <c r="C210" s="2434"/>
      <c r="D210" s="2434"/>
      <c r="E210" s="2434"/>
      <c r="F210" s="2434"/>
      <c r="G210" s="2434"/>
      <c r="H210" s="2434"/>
      <c r="I210" s="2434"/>
      <c r="J210" s="2434"/>
      <c r="K210" s="2434"/>
      <c r="L210" s="2434"/>
      <c r="M210" s="2434"/>
      <c r="N210" s="2434"/>
      <c r="O210" s="2434"/>
      <c r="P210" s="2434"/>
      <c r="Q210" s="2434"/>
      <c r="R210" s="2434"/>
      <c r="S210" s="2434"/>
      <c r="T210" s="788"/>
      <c r="U210" s="763" t="s">
        <v>561</v>
      </c>
      <c r="V210" s="764" t="s">
        <v>38</v>
      </c>
      <c r="W210" s="764" t="s">
        <v>562</v>
      </c>
      <c r="X210" s="764" t="s">
        <v>563</v>
      </c>
      <c r="Y210" s="764" t="s">
        <v>766</v>
      </c>
      <c r="Z210" s="765" t="s">
        <v>564</v>
      </c>
      <c r="AA210" s="766" t="s">
        <v>565</v>
      </c>
      <c r="AB210" s="765" t="s">
        <v>566</v>
      </c>
      <c r="AC210" s="767"/>
      <c r="AD210" s="768" t="s">
        <v>26</v>
      </c>
      <c r="AE210" s="769" t="s">
        <v>27</v>
      </c>
      <c r="AF210" s="769" t="s">
        <v>808</v>
      </c>
      <c r="AG210" s="769" t="s">
        <v>29</v>
      </c>
      <c r="AH210" s="770" t="s">
        <v>137</v>
      </c>
    </row>
    <row r="211" spans="1:34" x14ac:dyDescent="0.35">
      <c r="A211" s="200"/>
      <c r="B211" s="509"/>
      <c r="C211" s="509"/>
      <c r="D211" s="509"/>
      <c r="E211" s="509"/>
      <c r="F211" s="510"/>
      <c r="G211" s="509"/>
      <c r="H211" s="509"/>
      <c r="I211" s="512"/>
      <c r="J211" s="512"/>
      <c r="K211" s="512"/>
      <c r="L211" s="512"/>
      <c r="M211" s="509"/>
      <c r="N211" s="515"/>
      <c r="O211" s="516"/>
      <c r="P211" s="515"/>
      <c r="Q211" s="515"/>
      <c r="R211" s="515"/>
      <c r="S211" s="579"/>
      <c r="T211" s="195"/>
      <c r="U211" s="196"/>
      <c r="Z211" s="198"/>
      <c r="AA211" s="326"/>
      <c r="AB211" s="198"/>
      <c r="AD211" s="326"/>
      <c r="AH211" s="198"/>
    </row>
    <row r="212" spans="1:34" x14ac:dyDescent="0.35">
      <c r="A212" s="203" t="s">
        <v>767</v>
      </c>
      <c r="B212" s="203" t="s">
        <v>138</v>
      </c>
      <c r="C212" s="203" t="s">
        <v>768</v>
      </c>
      <c r="D212" s="203" t="s">
        <v>139</v>
      </c>
      <c r="E212" s="203" t="s">
        <v>571</v>
      </c>
      <c r="F212" s="204" t="s">
        <v>812</v>
      </c>
      <c r="G212" s="203">
        <v>100</v>
      </c>
      <c r="H212" s="203" t="s">
        <v>49</v>
      </c>
      <c r="I212" s="205">
        <v>100</v>
      </c>
      <c r="J212" s="206"/>
      <c r="K212" s="206"/>
      <c r="L212" s="208"/>
      <c r="M212" s="209">
        <v>1</v>
      </c>
      <c r="N212" s="520">
        <v>3429.22</v>
      </c>
      <c r="O212" s="211">
        <v>0.48</v>
      </c>
      <c r="P212" s="212">
        <f>N212*(1-O212)</f>
        <v>1783.1943999999999</v>
      </c>
      <c r="Q212" s="212">
        <f t="shared" ref="Q212:Q214" si="55">P212*M212*G212</f>
        <v>178319.43999999997</v>
      </c>
      <c r="R212" s="252" t="e">
        <f>(Q212+Q213+#REF!+#REF!)/E189*1000</f>
        <v>#REF!</v>
      </c>
      <c r="S212" s="224">
        <f>Q212/$Q$228</f>
        <v>0.19886856723517557</v>
      </c>
      <c r="T212" s="214">
        <f>Q212*4</f>
        <v>713277.75999999989</v>
      </c>
      <c r="U212" s="196"/>
      <c r="V212" s="215">
        <f>T212</f>
        <v>713277.75999999989</v>
      </c>
      <c r="W212" s="215"/>
      <c r="X212" s="215"/>
      <c r="Y212" s="215"/>
      <c r="Z212" s="217"/>
      <c r="AA212" s="328">
        <f>T212</f>
        <v>713277.75999999989</v>
      </c>
      <c r="AB212" s="217"/>
      <c r="AD212" s="328">
        <f>T212</f>
        <v>713277.75999999989</v>
      </c>
      <c r="AH212" s="198"/>
    </row>
    <row r="213" spans="1:34" x14ac:dyDescent="0.35">
      <c r="A213" s="203" t="s">
        <v>767</v>
      </c>
      <c r="B213" s="203" t="s">
        <v>140</v>
      </c>
      <c r="C213" s="203" t="s">
        <v>768</v>
      </c>
      <c r="D213" s="203" t="s">
        <v>139</v>
      </c>
      <c r="E213" s="203" t="s">
        <v>569</v>
      </c>
      <c r="F213" s="204" t="s">
        <v>813</v>
      </c>
      <c r="G213" s="203">
        <v>50</v>
      </c>
      <c r="H213" s="203" t="s">
        <v>49</v>
      </c>
      <c r="I213" s="234"/>
      <c r="J213" s="206"/>
      <c r="K213" s="222">
        <v>50</v>
      </c>
      <c r="L213" s="226"/>
      <c r="M213" s="209">
        <v>1</v>
      </c>
      <c r="N213" s="212">
        <v>6980.9</v>
      </c>
      <c r="O213" s="219">
        <v>0.35</v>
      </c>
      <c r="P213" s="212">
        <f>N213*(1-O213)</f>
        <v>4537.585</v>
      </c>
      <c r="Q213" s="212">
        <f t="shared" si="55"/>
        <v>226879.25</v>
      </c>
      <c r="R213" s="252" t="e">
        <f>(Q213+Q214+#REF!+#REF!)/E190*1000</f>
        <v>#REF!</v>
      </c>
      <c r="S213" s="213">
        <f>Q213/$Q$228</f>
        <v>0.25302429944200822</v>
      </c>
      <c r="T213" s="214">
        <f t="shared" ref="T213:T214" si="56">Q213*4</f>
        <v>907517</v>
      </c>
      <c r="U213" s="196"/>
      <c r="V213" s="215">
        <f>T213</f>
        <v>907517</v>
      </c>
      <c r="Z213" s="198"/>
      <c r="AA213" s="328"/>
      <c r="AB213" s="217">
        <f>T213</f>
        <v>907517</v>
      </c>
      <c r="AD213" s="328">
        <f>T213</f>
        <v>907517</v>
      </c>
      <c r="AH213" s="198"/>
    </row>
    <row r="214" spans="1:34" x14ac:dyDescent="0.35">
      <c r="A214" s="203" t="s">
        <v>767</v>
      </c>
      <c r="B214" s="203" t="s">
        <v>140</v>
      </c>
      <c r="C214" s="203" t="s">
        <v>771</v>
      </c>
      <c r="D214" s="203" t="s">
        <v>141</v>
      </c>
      <c r="E214" s="203" t="s">
        <v>772</v>
      </c>
      <c r="F214" s="204" t="s">
        <v>110</v>
      </c>
      <c r="G214" s="203">
        <v>1</v>
      </c>
      <c r="H214" s="203" t="s">
        <v>49</v>
      </c>
      <c r="I214" s="234"/>
      <c r="J214" s="772">
        <v>25</v>
      </c>
      <c r="L214" s="332"/>
      <c r="M214" s="209">
        <v>1</v>
      </c>
      <c r="N214" s="212">
        <v>80709</v>
      </c>
      <c r="O214" s="219">
        <v>0.43</v>
      </c>
      <c r="P214" s="212">
        <f t="shared" ref="P214" si="57">N214*(1-O214)</f>
        <v>46004.130000000005</v>
      </c>
      <c r="Q214" s="212">
        <f t="shared" si="55"/>
        <v>46004.130000000005</v>
      </c>
      <c r="R214" s="252"/>
      <c r="S214" s="213">
        <f>Q214/$Q$228</f>
        <v>5.130554144854179E-2</v>
      </c>
      <c r="T214" s="214">
        <f t="shared" si="56"/>
        <v>184016.52000000002</v>
      </c>
      <c r="U214" s="196"/>
      <c r="V214" s="215"/>
      <c r="W214" s="215">
        <f>T214</f>
        <v>184016.52000000002</v>
      </c>
      <c r="Z214" s="198"/>
      <c r="AA214" s="328"/>
      <c r="AB214" s="217">
        <f>T214</f>
        <v>184016.52000000002</v>
      </c>
      <c r="AD214" s="328">
        <f>T214</f>
        <v>184016.52000000002</v>
      </c>
      <c r="AH214" s="198"/>
    </row>
    <row r="215" spans="1:34" x14ac:dyDescent="0.35">
      <c r="A215" s="203"/>
      <c r="B215" s="203"/>
      <c r="C215" s="203"/>
      <c r="D215" s="203"/>
      <c r="E215" s="203"/>
      <c r="F215" s="204"/>
      <c r="G215" s="203"/>
      <c r="H215" s="203"/>
      <c r="I215" s="234"/>
      <c r="L215" s="332"/>
      <c r="M215" s="209"/>
      <c r="N215" s="520"/>
      <c r="O215" s="211"/>
      <c r="P215" s="523"/>
      <c r="Q215" s="520"/>
      <c r="R215" s="9"/>
      <c r="S215" s="551"/>
      <c r="T215" s="525"/>
      <c r="U215" s="612"/>
      <c r="Z215" s="198"/>
      <c r="AA215" s="328"/>
      <c r="AB215" s="217"/>
      <c r="AD215" s="328"/>
      <c r="AH215" s="198"/>
    </row>
    <row r="216" spans="1:34" x14ac:dyDescent="0.35">
      <c r="A216" s="203" t="s">
        <v>767</v>
      </c>
      <c r="B216" s="203" t="s">
        <v>157</v>
      </c>
      <c r="C216" s="203" t="s">
        <v>797</v>
      </c>
      <c r="D216" s="203" t="s">
        <v>158</v>
      </c>
      <c r="E216" s="203" t="s">
        <v>798</v>
      </c>
      <c r="F216" s="204" t="s">
        <v>780</v>
      </c>
      <c r="G216" s="203">
        <v>70</v>
      </c>
      <c r="H216" s="203" t="s">
        <v>51</v>
      </c>
      <c r="I216" s="2282">
        <v>70</v>
      </c>
      <c r="J216" s="2283"/>
      <c r="K216" s="2283"/>
      <c r="L216" s="2284"/>
      <c r="M216" s="209">
        <v>1</v>
      </c>
      <c r="N216" s="520">
        <v>10299</v>
      </c>
      <c r="O216" s="211">
        <v>0.83</v>
      </c>
      <c r="P216" s="523">
        <f t="shared" ref="P216" si="58">N216*(1-O216)</f>
        <v>1750.8300000000004</v>
      </c>
      <c r="Q216" s="520">
        <f t="shared" ref="Q216" si="59">P216*M216*G216</f>
        <v>122558.10000000002</v>
      </c>
      <c r="R216" s="9"/>
      <c r="S216" s="224">
        <f>Q216/$Q$228</f>
        <v>0.13668141706852255</v>
      </c>
      <c r="T216" s="214">
        <f>Q216*4</f>
        <v>490232.40000000008</v>
      </c>
      <c r="U216" s="612"/>
      <c r="W216" s="215">
        <f>T216</f>
        <v>490232.40000000008</v>
      </c>
      <c r="Z216" s="198"/>
      <c r="AA216" s="328">
        <f>T216</f>
        <v>490232.40000000008</v>
      </c>
      <c r="AB216" s="217"/>
      <c r="AD216" s="328"/>
      <c r="AF216" s="215">
        <f>T216</f>
        <v>490232.40000000008</v>
      </c>
      <c r="AH216" s="198"/>
    </row>
    <row r="217" spans="1:34" x14ac:dyDescent="0.35">
      <c r="A217" s="203"/>
      <c r="B217" s="203"/>
      <c r="C217" s="203"/>
      <c r="D217" s="203"/>
      <c r="E217" s="203"/>
      <c r="F217" s="204"/>
      <c r="G217" s="203"/>
      <c r="H217" s="203"/>
      <c r="I217" s="234"/>
      <c r="L217" s="332"/>
      <c r="M217" s="209"/>
      <c r="N217" s="520"/>
      <c r="O217" s="211"/>
      <c r="P217" s="523"/>
      <c r="Q217" s="520"/>
      <c r="R217" s="9"/>
      <c r="S217" s="551"/>
      <c r="T217" s="525"/>
      <c r="U217" s="612"/>
      <c r="Z217" s="198"/>
      <c r="AA217" s="328"/>
      <c r="AB217" s="217"/>
      <c r="AD217" s="328"/>
      <c r="AH217" s="198"/>
    </row>
    <row r="218" spans="1:34" x14ac:dyDescent="0.35">
      <c r="A218" s="203" t="s">
        <v>767</v>
      </c>
      <c r="B218" s="203" t="s">
        <v>47</v>
      </c>
      <c r="C218" s="203" t="s">
        <v>776</v>
      </c>
      <c r="D218" s="203" t="s">
        <v>145</v>
      </c>
      <c r="E218" s="203" t="s">
        <v>777</v>
      </c>
      <c r="F218" s="204" t="s">
        <v>814</v>
      </c>
      <c r="G218" s="203">
        <v>1</v>
      </c>
      <c r="H218" s="203" t="s">
        <v>49</v>
      </c>
      <c r="I218" s="521"/>
      <c r="J218" s="772">
        <v>100</v>
      </c>
      <c r="L218" s="209"/>
      <c r="M218" s="209">
        <v>1</v>
      </c>
      <c r="N218" s="520">
        <v>350022</v>
      </c>
      <c r="O218" s="211">
        <v>0.59599999999999997</v>
      </c>
      <c r="P218" s="212">
        <f>N218*(1-O218)</f>
        <v>141408.88800000001</v>
      </c>
      <c r="Q218" s="212">
        <f t="shared" ref="Q218" si="60">P218*M218*G218</f>
        <v>141408.88800000001</v>
      </c>
      <c r="R218" s="9"/>
      <c r="S218" s="224">
        <f>Q218/$Q$228</f>
        <v>0.15770452706042268</v>
      </c>
      <c r="T218" s="214">
        <f t="shared" ref="T218:T220" si="61">Q218*4</f>
        <v>565635.55200000003</v>
      </c>
      <c r="U218" s="612"/>
      <c r="V218" s="215">
        <f>T218</f>
        <v>565635.55200000003</v>
      </c>
      <c r="Z218" s="198"/>
      <c r="AA218" s="328">
        <f>T218</f>
        <v>565635.55200000003</v>
      </c>
      <c r="AB218" s="217"/>
      <c r="AD218" s="326"/>
      <c r="AE218" s="215">
        <f>T218</f>
        <v>565635.55200000003</v>
      </c>
      <c r="AF218" s="215"/>
      <c r="AH218" s="198"/>
    </row>
    <row r="219" spans="1:34" x14ac:dyDescent="0.35">
      <c r="A219" s="203"/>
      <c r="B219" s="203"/>
      <c r="C219" s="203"/>
      <c r="D219" s="203"/>
      <c r="E219" s="203"/>
      <c r="F219" s="204"/>
      <c r="G219" s="203"/>
      <c r="H219" s="203"/>
      <c r="I219" s="521"/>
      <c r="J219" s="1"/>
      <c r="K219" s="1"/>
      <c r="L219" s="209"/>
      <c r="M219" s="209"/>
      <c r="N219" s="520"/>
      <c r="O219" s="211"/>
      <c r="P219" s="523"/>
      <c r="Q219" s="520"/>
      <c r="R219" s="9"/>
      <c r="S219" s="551"/>
      <c r="T219" s="525"/>
      <c r="U219" s="612"/>
      <c r="Z219" s="198"/>
      <c r="AA219" s="328"/>
      <c r="AB219" s="217"/>
      <c r="AD219" s="326"/>
      <c r="AH219" s="198"/>
    </row>
    <row r="220" spans="1:34" x14ac:dyDescent="0.35">
      <c r="A220" s="203" t="s">
        <v>767</v>
      </c>
      <c r="B220" s="203" t="s">
        <v>137</v>
      </c>
      <c r="C220" s="203" t="s">
        <v>788</v>
      </c>
      <c r="D220" s="203" t="s">
        <v>156</v>
      </c>
      <c r="E220" s="203" t="s">
        <v>789</v>
      </c>
      <c r="F220" s="204" t="s">
        <v>780</v>
      </c>
      <c r="G220" s="203">
        <v>50</v>
      </c>
      <c r="H220" s="203" t="s">
        <v>49</v>
      </c>
      <c r="I220" s="521"/>
      <c r="J220" s="1"/>
      <c r="K220" s="772">
        <v>50</v>
      </c>
      <c r="L220" s="209"/>
      <c r="M220" s="209">
        <v>1</v>
      </c>
      <c r="N220" s="520">
        <v>2520</v>
      </c>
      <c r="O220" s="211">
        <v>0.75</v>
      </c>
      <c r="P220" s="212">
        <f>N220*(1-O220)</f>
        <v>630</v>
      </c>
      <c r="Q220" s="212">
        <f t="shared" ref="Q220" si="62">P220*M220*G220</f>
        <v>31500</v>
      </c>
      <c r="R220" s="9"/>
      <c r="S220" s="213">
        <f>Q220/$Q$228</f>
        <v>3.512998845166871E-2</v>
      </c>
      <c r="T220" s="214">
        <f t="shared" si="61"/>
        <v>126000</v>
      </c>
      <c r="U220" s="612"/>
      <c r="V220" s="215">
        <f>T220</f>
        <v>126000</v>
      </c>
      <c r="Z220" s="198"/>
      <c r="AA220" s="328"/>
      <c r="AB220" s="217">
        <f>T220</f>
        <v>126000</v>
      </c>
      <c r="AD220" s="326"/>
      <c r="AH220" s="217">
        <f>T220</f>
        <v>126000</v>
      </c>
    </row>
    <row r="221" spans="1:34" x14ac:dyDescent="0.35">
      <c r="A221" s="203"/>
      <c r="B221" s="203"/>
      <c r="C221" s="203"/>
      <c r="D221" s="203"/>
      <c r="E221" s="203"/>
      <c r="F221" s="204"/>
      <c r="G221" s="203"/>
      <c r="H221" s="203"/>
      <c r="I221" s="521"/>
      <c r="J221" s="1"/>
      <c r="K221" s="1"/>
      <c r="L221" s="209"/>
      <c r="M221" s="209"/>
      <c r="N221" s="520"/>
      <c r="O221" s="211"/>
      <c r="P221" s="523"/>
      <c r="Q221" s="520"/>
      <c r="R221" s="9"/>
      <c r="S221" s="551"/>
      <c r="T221" s="525"/>
      <c r="U221" s="612"/>
      <c r="Z221" s="198"/>
      <c r="AA221" s="328"/>
      <c r="AB221" s="217"/>
      <c r="AD221" s="326"/>
      <c r="AH221" s="198"/>
    </row>
    <row r="222" spans="1:34" x14ac:dyDescent="0.35">
      <c r="A222" s="203"/>
      <c r="B222" s="203"/>
      <c r="C222" s="203"/>
      <c r="D222" s="203"/>
      <c r="E222" s="203"/>
      <c r="F222" s="204"/>
      <c r="G222" s="203"/>
      <c r="H222" s="203"/>
      <c r="I222" s="521"/>
      <c r="J222" s="1"/>
      <c r="K222" s="1"/>
      <c r="L222" s="209"/>
      <c r="M222" s="209"/>
      <c r="N222" s="520"/>
      <c r="O222" s="211"/>
      <c r="P222" s="523"/>
      <c r="Q222" s="520"/>
      <c r="R222" s="9"/>
      <c r="S222" s="551"/>
      <c r="T222" s="525"/>
      <c r="U222" s="612"/>
      <c r="Z222" s="198"/>
      <c r="AA222" s="328"/>
      <c r="AB222" s="217"/>
      <c r="AD222" s="326"/>
      <c r="AH222" s="198"/>
    </row>
    <row r="223" spans="1:34" x14ac:dyDescent="0.35">
      <c r="A223" s="154"/>
      <c r="B223" s="154"/>
      <c r="C223" s="154"/>
      <c r="D223" s="154"/>
      <c r="E223" s="154"/>
      <c r="F223" s="526"/>
      <c r="G223" s="154"/>
      <c r="H223" s="154"/>
      <c r="I223" s="335"/>
      <c r="J223" s="298"/>
      <c r="K223" s="298"/>
      <c r="L223" s="777"/>
      <c r="M223" s="777"/>
      <c r="N223" s="778"/>
      <c r="O223" s="779"/>
      <c r="P223" s="780"/>
      <c r="Q223" s="778"/>
      <c r="R223" s="781"/>
      <c r="S223" s="789"/>
      <c r="T223" s="214"/>
      <c r="U223" s="612"/>
      <c r="W223" s="215"/>
      <c r="Z223" s="198"/>
      <c r="AA223" s="328"/>
      <c r="AB223" s="217"/>
      <c r="AD223" s="326"/>
      <c r="AH223" s="198"/>
    </row>
    <row r="224" spans="1:34" x14ac:dyDescent="0.35">
      <c r="A224" s="154" t="s">
        <v>767</v>
      </c>
      <c r="B224" s="154" t="s">
        <v>790</v>
      </c>
      <c r="C224" s="154" t="s">
        <v>791</v>
      </c>
      <c r="D224" s="154"/>
      <c r="E224" s="154"/>
      <c r="F224" s="526"/>
      <c r="G224" s="154"/>
      <c r="H224" s="154"/>
      <c r="I224" s="335"/>
      <c r="J224" s="298"/>
      <c r="K224" s="298"/>
      <c r="L224" s="777"/>
      <c r="M224" s="777"/>
      <c r="N224" s="778"/>
      <c r="O224" s="779"/>
      <c r="P224" s="780"/>
      <c r="Q224" s="778">
        <v>150000</v>
      </c>
      <c r="R224" s="781"/>
      <c r="S224" s="789">
        <f>Q224/$Q$228</f>
        <v>0.16728565929366054</v>
      </c>
      <c r="T224" s="214">
        <f t="shared" ref="T224" si="63">Q224*4</f>
        <v>600000</v>
      </c>
      <c r="U224" s="612"/>
      <c r="Z224" s="217">
        <f>T224</f>
        <v>600000</v>
      </c>
      <c r="AA224" s="328"/>
      <c r="AB224" s="217"/>
      <c r="AD224" s="326"/>
      <c r="AH224" s="198"/>
    </row>
    <row r="225" spans="1:35" x14ac:dyDescent="0.35">
      <c r="A225" s="154" t="s">
        <v>767</v>
      </c>
      <c r="B225" s="154" t="s">
        <v>579</v>
      </c>
      <c r="C225" s="154" t="s">
        <v>792</v>
      </c>
      <c r="D225" s="154"/>
      <c r="E225" s="154"/>
      <c r="F225" s="526"/>
      <c r="G225" s="154"/>
      <c r="H225" s="154"/>
      <c r="I225" s="2523"/>
      <c r="J225" s="2333"/>
      <c r="K225" s="2333"/>
      <c r="L225" s="2524"/>
      <c r="M225" s="777"/>
      <c r="N225" s="303"/>
      <c r="O225" s="155"/>
      <c r="P225" s="336"/>
      <c r="Q225" s="303"/>
      <c r="R225" s="336"/>
      <c r="S225" s="789">
        <f>Q225/$Q$228</f>
        <v>0</v>
      </c>
      <c r="T225" s="214">
        <f t="shared" ref="T225:T226" si="64">Q225*2</f>
        <v>0</v>
      </c>
      <c r="U225" s="196"/>
      <c r="X225" s="215">
        <f>T225</f>
        <v>0</v>
      </c>
      <c r="Y225" s="215"/>
      <c r="Z225" s="198"/>
      <c r="AA225" s="326"/>
      <c r="AB225" s="217"/>
      <c r="AD225" s="326"/>
      <c r="AH225" s="198"/>
    </row>
    <row r="226" spans="1:35" x14ac:dyDescent="0.35">
      <c r="A226" s="154" t="s">
        <v>767</v>
      </c>
      <c r="B226" s="154" t="s">
        <v>580</v>
      </c>
      <c r="C226" s="154"/>
      <c r="D226" s="154"/>
      <c r="E226" s="154"/>
      <c r="F226" s="526"/>
      <c r="G226" s="154"/>
      <c r="H226" s="154"/>
      <c r="I226" s="297"/>
      <c r="J226" s="300"/>
      <c r="K226" s="300"/>
      <c r="L226" s="783"/>
      <c r="M226" s="777"/>
      <c r="N226" s="303"/>
      <c r="O226" s="155"/>
      <c r="P226" s="336"/>
      <c r="Q226" s="303"/>
      <c r="R226" s="527"/>
      <c r="S226" s="337">
        <f>Q226/Q228</f>
        <v>0</v>
      </c>
      <c r="T226" s="214">
        <f t="shared" si="64"/>
        <v>0</v>
      </c>
      <c r="U226" s="196"/>
      <c r="Z226" s="217">
        <f>T226</f>
        <v>0</v>
      </c>
      <c r="AA226" s="326"/>
      <c r="AB226" s="198"/>
      <c r="AD226" s="326"/>
      <c r="AH226" s="198"/>
    </row>
    <row r="227" spans="1:35" ht="15" thickBot="1" x14ac:dyDescent="0.4">
      <c r="I227" s="161">
        <f>I228/M228</f>
        <v>0.43037974683544306</v>
      </c>
      <c r="J227" s="161">
        <f>J228/M228</f>
        <v>0.31645569620253167</v>
      </c>
      <c r="K227" s="161">
        <f>K228/M228</f>
        <v>0.25316455696202533</v>
      </c>
      <c r="T227" s="195"/>
      <c r="U227" s="625"/>
      <c r="V227" s="291"/>
      <c r="W227" s="291"/>
      <c r="X227" s="291"/>
      <c r="Y227" s="291"/>
      <c r="Z227" s="614"/>
      <c r="AA227" s="613"/>
      <c r="AB227" s="614"/>
      <c r="AC227" s="291"/>
      <c r="AD227" s="613"/>
      <c r="AE227" s="291"/>
      <c r="AF227" s="291"/>
      <c r="AG227" s="291"/>
      <c r="AH227" s="614"/>
    </row>
    <row r="228" spans="1:35" ht="16" x14ac:dyDescent="0.4">
      <c r="A228" s="442" t="s">
        <v>582</v>
      </c>
      <c r="B228" s="419"/>
      <c r="C228" s="419"/>
      <c r="D228" s="419"/>
      <c r="E228" s="419"/>
      <c r="F228" s="443"/>
      <c r="G228" s="419"/>
      <c r="H228" s="419"/>
      <c r="I228" s="419">
        <f>I216+I212</f>
        <v>170</v>
      </c>
      <c r="J228" s="419">
        <f>J218+J214</f>
        <v>125</v>
      </c>
      <c r="K228" s="419">
        <f>K220+K213</f>
        <v>100</v>
      </c>
      <c r="L228" s="419"/>
      <c r="M228" s="419">
        <f>SUM(I228:L228)</f>
        <v>395</v>
      </c>
      <c r="N228" s="444"/>
      <c r="O228" s="445"/>
      <c r="P228" s="444"/>
      <c r="Q228" s="446">
        <f>SUM(Q212:Q227)</f>
        <v>896669.80799999996</v>
      </c>
      <c r="R228" s="446"/>
      <c r="S228" s="445">
        <f>SUM(S212:S226)</f>
        <v>1</v>
      </c>
      <c r="T228" s="800">
        <f>SUM(T212:T227)</f>
        <v>3586679.2319999998</v>
      </c>
      <c r="U228" s="801">
        <f t="shared" ref="U228:AB228" si="65">SUM(U212:U226)</f>
        <v>0</v>
      </c>
      <c r="V228" s="699">
        <f t="shared" si="65"/>
        <v>2312430.3119999999</v>
      </c>
      <c r="W228" s="699">
        <f t="shared" si="65"/>
        <v>674248.92000000016</v>
      </c>
      <c r="X228" s="699">
        <f t="shared" si="65"/>
        <v>0</v>
      </c>
      <c r="Y228" s="699"/>
      <c r="Z228" s="701">
        <f t="shared" si="65"/>
        <v>600000</v>
      </c>
      <c r="AA228" s="700">
        <f t="shared" si="65"/>
        <v>1769145.7119999998</v>
      </c>
      <c r="AB228" s="701">
        <f t="shared" si="65"/>
        <v>1217533.52</v>
      </c>
      <c r="AC228" s="802"/>
      <c r="AD228" s="803">
        <f>SUM(AD212:AD227)</f>
        <v>1804811.2799999998</v>
      </c>
      <c r="AE228" s="804">
        <f>SUM(AE212:AE227)</f>
        <v>565635.55200000003</v>
      </c>
      <c r="AF228" s="804">
        <f t="shared" ref="AF228:AH228" si="66">SUM(AF212:AF227)</f>
        <v>490232.40000000008</v>
      </c>
      <c r="AG228" s="804">
        <f t="shared" si="66"/>
        <v>0</v>
      </c>
      <c r="AH228" s="805">
        <f t="shared" si="66"/>
        <v>126000</v>
      </c>
    </row>
    <row r="229" spans="1:35" ht="15" thickBot="1" x14ac:dyDescent="0.4">
      <c r="A229" s="456" t="s">
        <v>583</v>
      </c>
      <c r="B229" s="457"/>
      <c r="C229" s="457"/>
      <c r="D229" s="457"/>
      <c r="E229" s="457"/>
      <c r="F229" s="458"/>
      <c r="G229" s="457"/>
      <c r="H229" s="457"/>
      <c r="I229" s="457">
        <f>I216+I212</f>
        <v>170</v>
      </c>
      <c r="J229" s="457">
        <f>J218+I216+J214</f>
        <v>195</v>
      </c>
      <c r="K229" s="457">
        <f>K220+I216+K213</f>
        <v>170</v>
      </c>
      <c r="L229" s="457"/>
      <c r="M229" s="457">
        <f>SUM(I229:L229)</f>
        <v>535</v>
      </c>
      <c r="N229" s="459"/>
      <c r="O229" s="460"/>
      <c r="P229" s="459"/>
      <c r="Q229" s="459"/>
      <c r="R229" s="459"/>
      <c r="S229" s="460"/>
      <c r="T229" s="462"/>
      <c r="U229" s="645">
        <f>U228/T228</f>
        <v>0</v>
      </c>
      <c r="V229" s="464">
        <f>V228/T228</f>
        <v>0.64472738218927517</v>
      </c>
      <c r="W229" s="464">
        <f>W228/T228</f>
        <v>0.18798695851706435</v>
      </c>
      <c r="X229" s="464">
        <f>X228/T228</f>
        <v>0</v>
      </c>
      <c r="Y229" s="464"/>
      <c r="Z229" s="465">
        <f>Z228/T228</f>
        <v>0.16728565929366054</v>
      </c>
      <c r="AA229" s="466">
        <f>AA228/T228</f>
        <v>0.49325451136412074</v>
      </c>
      <c r="AB229" s="465">
        <f>AB228/T228</f>
        <v>0.33945982934221869</v>
      </c>
      <c r="AC229" s="806">
        <f>AA230+AB230</f>
        <v>395</v>
      </c>
      <c r="AD229" s="807"/>
      <c r="AE229" s="597"/>
      <c r="AF229" s="597"/>
      <c r="AG229" s="597"/>
      <c r="AH229" s="470"/>
    </row>
    <row r="230" spans="1:35" ht="15" thickBot="1" x14ac:dyDescent="0.4">
      <c r="A230" s="289" t="s">
        <v>584</v>
      </c>
      <c r="B230" s="239"/>
      <c r="C230" s="239"/>
      <c r="D230" s="239"/>
      <c r="E230" s="239"/>
      <c r="F230" s="290"/>
      <c r="G230" s="239"/>
      <c r="H230" s="239"/>
      <c r="I230" s="2237">
        <f>I229/M229</f>
        <v>0.31775700934579437</v>
      </c>
      <c r="J230" s="2237">
        <f>J229/M229</f>
        <v>0.3644859813084112</v>
      </c>
      <c r="K230" s="2237">
        <f>K229/M229</f>
        <v>0.31775700934579437</v>
      </c>
      <c r="L230" s="291"/>
      <c r="M230" s="239"/>
      <c r="N230" s="292"/>
      <c r="O230" s="242"/>
      <c r="P230" s="292"/>
      <c r="Q230" s="240">
        <f>U228/4</f>
        <v>0</v>
      </c>
      <c r="R230" s="334"/>
      <c r="S230" s="293"/>
      <c r="Z230" s="294"/>
      <c r="AA230" s="403">
        <f>I212+I216+J218</f>
        <v>270</v>
      </c>
      <c r="AB230" s="808">
        <f>K213+J214+K220</f>
        <v>125</v>
      </c>
      <c r="AC230" s="4" t="s">
        <v>585</v>
      </c>
      <c r="AD230" s="1"/>
      <c r="AE230" s="1"/>
      <c r="AF230" s="1"/>
      <c r="AG230" s="1"/>
      <c r="AH230" s="1"/>
    </row>
    <row r="231" spans="1:35" ht="15" thickBot="1" x14ac:dyDescent="0.4">
      <c r="A231" s="297" t="s">
        <v>38</v>
      </c>
      <c r="B231" s="298"/>
      <c r="C231" s="298"/>
      <c r="D231" s="298"/>
      <c r="E231" s="298"/>
      <c r="F231" s="299"/>
      <c r="G231" s="298"/>
      <c r="H231" s="298"/>
      <c r="I231" s="300"/>
      <c r="J231" s="300"/>
      <c r="K231" s="300"/>
      <c r="L231" s="300"/>
      <c r="M231" s="298"/>
      <c r="N231" s="301"/>
      <c r="O231" s="302"/>
      <c r="P231" s="301"/>
      <c r="Q231" s="303">
        <f>V228/4</f>
        <v>578107.57799999998</v>
      </c>
      <c r="R231" s="336"/>
      <c r="S231" s="308">
        <f>Q231/Q235</f>
        <v>0.64472738218927517</v>
      </c>
      <c r="T231" s="598">
        <f>Q228/M228</f>
        <v>2270.0501468354428</v>
      </c>
      <c r="U231" s="472" t="s">
        <v>586</v>
      </c>
      <c r="AA231" s="241">
        <f>AA230/M228</f>
        <v>0.68354430379746833</v>
      </c>
      <c r="AB231" s="241">
        <f>AB230/M228</f>
        <v>0.31645569620253167</v>
      </c>
    </row>
    <row r="232" spans="1:35" ht="15" thickBot="1" x14ac:dyDescent="0.4">
      <c r="A232" s="297" t="s">
        <v>587</v>
      </c>
      <c r="B232" s="298"/>
      <c r="C232" s="298"/>
      <c r="D232" s="298"/>
      <c r="E232" s="298"/>
      <c r="F232" s="299"/>
      <c r="G232" s="298"/>
      <c r="H232" s="298"/>
      <c r="I232" s="300"/>
      <c r="J232" s="300"/>
      <c r="K232" s="300"/>
      <c r="L232" s="300"/>
      <c r="M232" s="298"/>
      <c r="N232" s="301"/>
      <c r="O232" s="302"/>
      <c r="P232" s="301"/>
      <c r="Q232" s="303">
        <f>W228/4</f>
        <v>168562.23000000004</v>
      </c>
      <c r="R232" s="336"/>
      <c r="S232" s="308">
        <f>Q232/Q235</f>
        <v>0.18798695851706435</v>
      </c>
      <c r="V232" s="309"/>
      <c r="X232" s="145"/>
      <c r="Y232" s="145"/>
      <c r="AA232" s="2305" t="s">
        <v>588</v>
      </c>
      <c r="AB232" s="2305"/>
    </row>
    <row r="233" spans="1:35" x14ac:dyDescent="0.35">
      <c r="A233" s="297" t="s">
        <v>580</v>
      </c>
      <c r="B233" s="298"/>
      <c r="C233" s="298"/>
      <c r="D233" s="298"/>
      <c r="E233" s="298"/>
      <c r="F233" s="299"/>
      <c r="G233" s="298"/>
      <c r="H233" s="298"/>
      <c r="I233" s="300"/>
      <c r="J233" s="300"/>
      <c r="K233" s="300"/>
      <c r="L233" s="300"/>
      <c r="M233" s="298"/>
      <c r="N233" s="301"/>
      <c r="O233" s="302"/>
      <c r="P233" s="301"/>
      <c r="Q233" s="303">
        <f>Z228/4</f>
        <v>150000</v>
      </c>
      <c r="R233" s="336"/>
      <c r="S233" s="308">
        <f>Q233/Q235</f>
        <v>0.16728565929366054</v>
      </c>
      <c r="V233" s="309"/>
    </row>
    <row r="234" spans="1:35" x14ac:dyDescent="0.35">
      <c r="A234" s="297" t="s">
        <v>579</v>
      </c>
      <c r="B234" s="298"/>
      <c r="C234" s="298"/>
      <c r="D234" s="298"/>
      <c r="E234" s="298"/>
      <c r="F234" s="299"/>
      <c r="G234" s="298"/>
      <c r="H234" s="298"/>
      <c r="I234" s="300"/>
      <c r="J234" s="300"/>
      <c r="K234" s="300"/>
      <c r="L234" s="300"/>
      <c r="M234" s="298"/>
      <c r="N234" s="301"/>
      <c r="O234" s="302"/>
      <c r="P234" s="301"/>
      <c r="Q234" s="303">
        <f>X228/4</f>
        <v>0</v>
      </c>
      <c r="R234" s="336"/>
      <c r="S234" s="308"/>
    </row>
    <row r="235" spans="1:35" x14ac:dyDescent="0.35">
      <c r="A235" s="297"/>
      <c r="B235" s="298"/>
      <c r="C235" s="298"/>
      <c r="D235" s="298"/>
      <c r="E235" s="298"/>
      <c r="F235" s="299"/>
      <c r="G235" s="298"/>
      <c r="H235" s="298"/>
      <c r="I235" s="300"/>
      <c r="J235" s="300"/>
      <c r="K235" s="300"/>
      <c r="L235" s="300"/>
      <c r="M235" s="298"/>
      <c r="N235" s="301"/>
      <c r="O235" s="302"/>
      <c r="P235" s="301"/>
      <c r="Q235" s="310">
        <f>SUM(Q230:Q234)</f>
        <v>896669.80799999996</v>
      </c>
      <c r="R235" s="537"/>
      <c r="S235" s="308">
        <f>SUM(S230:S234)</f>
        <v>1</v>
      </c>
      <c r="T235" s="647"/>
    </row>
    <row r="236" spans="1:35" x14ac:dyDescent="0.35">
      <c r="AB236" s="494">
        <f>SUM(AD237:AH237)</f>
        <v>20159546.682700001</v>
      </c>
      <c r="AC236" s="601"/>
      <c r="AD236" s="809" t="s">
        <v>26</v>
      </c>
      <c r="AE236" s="809" t="s">
        <v>27</v>
      </c>
      <c r="AF236" s="809" t="s">
        <v>808</v>
      </c>
      <c r="AG236" s="809" t="s">
        <v>29</v>
      </c>
      <c r="AH236" s="809" t="s">
        <v>137</v>
      </c>
      <c r="AI236" s="601"/>
    </row>
    <row r="237" spans="1:35" s="183" customFormat="1" ht="18.5" x14ac:dyDescent="0.45">
      <c r="A237" s="476" t="s">
        <v>620</v>
      </c>
      <c r="B237" s="477"/>
      <c r="C237" s="477"/>
      <c r="D237" s="478"/>
      <c r="E237" s="478"/>
      <c r="F237" s="479"/>
      <c r="G237" s="478"/>
      <c r="H237" s="478"/>
      <c r="I237" s="480"/>
      <c r="J237" s="480"/>
      <c r="K237" s="480"/>
      <c r="L237" s="480"/>
      <c r="M237" s="477"/>
      <c r="N237" s="481"/>
      <c r="O237" s="482"/>
      <c r="P237" s="481"/>
      <c r="Q237" s="481"/>
      <c r="R237" s="482"/>
      <c r="S237" s="810"/>
      <c r="T237" s="483">
        <f>T228+T190+T147+T102+T58</f>
        <v>25579546.682700001</v>
      </c>
      <c r="AB237" s="601" t="s">
        <v>652</v>
      </c>
      <c r="AC237" s="601"/>
      <c r="AD237" s="757">
        <f>AD228+AD190+AD147+AD102+AD58</f>
        <v>12686830.9267</v>
      </c>
      <c r="AE237" s="758">
        <f t="shared" ref="AE237:AH237" si="67">AE228+AE190+AE147+AE102+AE58</f>
        <v>2971385.2560000001</v>
      </c>
      <c r="AF237" s="758">
        <f t="shared" si="67"/>
        <v>2867873.5</v>
      </c>
      <c r="AG237" s="758">
        <f t="shared" si="67"/>
        <v>877457</v>
      </c>
      <c r="AH237" s="759">
        <f t="shared" si="67"/>
        <v>756000</v>
      </c>
      <c r="AI237" s="601"/>
    </row>
    <row r="238" spans="1:35" x14ac:dyDescent="0.35">
      <c r="R238" s="3" t="s">
        <v>622</v>
      </c>
      <c r="S238" s="144" t="s">
        <v>622</v>
      </c>
      <c r="T238" s="811">
        <f>D19-T237</f>
        <v>-105554.3077000007</v>
      </c>
    </row>
    <row r="239" spans="1:35" x14ac:dyDescent="0.35">
      <c r="Q239" s="162"/>
      <c r="R239" s="3"/>
      <c r="S239" s="145"/>
      <c r="T239"/>
      <c r="U239"/>
    </row>
  </sheetData>
  <mergeCells count="111">
    <mergeCell ref="I216:L216"/>
    <mergeCell ref="I225:L225"/>
    <mergeCell ref="AA232:AB232"/>
    <mergeCell ref="I208:L208"/>
    <mergeCell ref="S208:S209"/>
    <mergeCell ref="U208:Z209"/>
    <mergeCell ref="AA208:AB209"/>
    <mergeCell ref="AC208:AH209"/>
    <mergeCell ref="A210:S210"/>
    <mergeCell ref="A207:S207"/>
    <mergeCell ref="T207:AH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AC162:AH163"/>
    <mergeCell ref="A164:S164"/>
    <mergeCell ref="I173:L173"/>
    <mergeCell ref="I174:L174"/>
    <mergeCell ref="I187:L187"/>
    <mergeCell ref="AA194:AB194"/>
    <mergeCell ref="G162:G163"/>
    <mergeCell ref="H162:H163"/>
    <mergeCell ref="I162:L162"/>
    <mergeCell ref="S162:S163"/>
    <mergeCell ref="U162:Z163"/>
    <mergeCell ref="AA162:AB163"/>
    <mergeCell ref="A162:A163"/>
    <mergeCell ref="B162:B163"/>
    <mergeCell ref="C162:C163"/>
    <mergeCell ref="D162:D163"/>
    <mergeCell ref="E162:E163"/>
    <mergeCell ref="F162:F163"/>
    <mergeCell ref="I129:L129"/>
    <mergeCell ref="I134:L134"/>
    <mergeCell ref="I144:L144"/>
    <mergeCell ref="AA151:AB151"/>
    <mergeCell ref="A161:S161"/>
    <mergeCell ref="T161:AH161"/>
    <mergeCell ref="I121:L121"/>
    <mergeCell ref="S121:S122"/>
    <mergeCell ref="U121:Z122"/>
    <mergeCell ref="AA121:AB122"/>
    <mergeCell ref="AC121:AH122"/>
    <mergeCell ref="A123:S123"/>
    <mergeCell ref="A120:S120"/>
    <mergeCell ref="T120:AH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G114:H114"/>
    <mergeCell ref="I114:J114"/>
    <mergeCell ref="G115:H115"/>
    <mergeCell ref="I115:J115"/>
    <mergeCell ref="G116:H116"/>
    <mergeCell ref="I116:J116"/>
    <mergeCell ref="I83:L83"/>
    <mergeCell ref="I84:L84"/>
    <mergeCell ref="I99:L99"/>
    <mergeCell ref="AA106:AB106"/>
    <mergeCell ref="G113:H113"/>
    <mergeCell ref="I113:J113"/>
    <mergeCell ref="I72:L72"/>
    <mergeCell ref="S72:S73"/>
    <mergeCell ref="U72:Z73"/>
    <mergeCell ref="AA72:AB73"/>
    <mergeCell ref="AC72:AH73"/>
    <mergeCell ref="A74:S74"/>
    <mergeCell ref="A71:S71"/>
    <mergeCell ref="T71:AH71"/>
    <mergeCell ref="A72:A73"/>
    <mergeCell ref="B72:B73"/>
    <mergeCell ref="C72:C73"/>
    <mergeCell ref="D72:D73"/>
    <mergeCell ref="E72:E73"/>
    <mergeCell ref="F72:F73"/>
    <mergeCell ref="G72:G73"/>
    <mergeCell ref="H72:H73"/>
    <mergeCell ref="I43:L43"/>
    <mergeCell ref="I55:L55"/>
    <mergeCell ref="AA62:AB62"/>
    <mergeCell ref="G30:G31"/>
    <mergeCell ref="H30:H31"/>
    <mergeCell ref="I30:L30"/>
    <mergeCell ref="S30:S31"/>
    <mergeCell ref="U30:Z31"/>
    <mergeCell ref="AA30:AB31"/>
    <mergeCell ref="J23:L23"/>
    <mergeCell ref="J24:L24"/>
    <mergeCell ref="J25:L25"/>
    <mergeCell ref="J26:L26"/>
    <mergeCell ref="A29:S29"/>
    <mergeCell ref="T29:AH29"/>
    <mergeCell ref="AC30:AH31"/>
    <mergeCell ref="A32:S32"/>
    <mergeCell ref="I38:L38"/>
    <mergeCell ref="A30:A31"/>
    <mergeCell ref="B30:B31"/>
    <mergeCell ref="C30:C31"/>
    <mergeCell ref="D30:D31"/>
    <mergeCell ref="E30:E31"/>
    <mergeCell ref="F30:F3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85C5-52A8-470C-9180-FAE7A890C463}">
  <sheetPr>
    <tabColor rgb="FFFFC000"/>
  </sheetPr>
  <dimension ref="A1:AH87"/>
  <sheetViews>
    <sheetView topLeftCell="C1" workbookViewId="0">
      <selection activeCell="D82" sqref="D82:I82"/>
    </sheetView>
  </sheetViews>
  <sheetFormatPr defaultRowHeight="14.5" x14ac:dyDescent="0.35"/>
  <cols>
    <col min="1" max="1" width="17.7265625" customWidth="1"/>
    <col min="2" max="2" width="17.6328125" customWidth="1"/>
    <col min="3" max="3" width="10.6328125" customWidth="1"/>
    <col min="4" max="4" width="15.08984375" customWidth="1"/>
    <col min="5" max="5" width="27.26953125" style="1" customWidth="1"/>
    <col min="6" max="10" width="28.9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17" t="s">
        <v>502</v>
      </c>
      <c r="J1" s="17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437</v>
      </c>
      <c r="C2" t="s">
        <v>440</v>
      </c>
      <c r="D2" t="s">
        <v>441</v>
      </c>
      <c r="E2" s="1" t="s">
        <v>138</v>
      </c>
      <c r="F2" s="1" t="s">
        <v>139</v>
      </c>
      <c r="G2" s="1"/>
      <c r="H2" s="1" t="s">
        <v>359</v>
      </c>
      <c r="I2" s="2241">
        <v>1</v>
      </c>
      <c r="J2" s="2241"/>
      <c r="K2" s="1" t="s">
        <v>356</v>
      </c>
      <c r="L2" s="1"/>
      <c r="M2" s="1">
        <v>130</v>
      </c>
      <c r="N2" s="1">
        <v>200</v>
      </c>
      <c r="O2" s="1">
        <v>150</v>
      </c>
      <c r="P2" s="1" t="s">
        <v>49</v>
      </c>
      <c r="Q2" s="1">
        <v>150</v>
      </c>
      <c r="R2" s="1">
        <v>150</v>
      </c>
      <c r="S2" s="1"/>
      <c r="T2" s="1"/>
      <c r="U2" s="1">
        <v>2</v>
      </c>
      <c r="V2" s="9">
        <v>3429.22</v>
      </c>
      <c r="W2" s="75">
        <v>0.48</v>
      </c>
      <c r="X2" s="71">
        <f>V2*(1-W2)</f>
        <v>1783.1943999999999</v>
      </c>
      <c r="Y2" s="71">
        <f>X2*U2*O2</f>
        <v>534958.31999999995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437</v>
      </c>
      <c r="C3" t="s">
        <v>440</v>
      </c>
      <c r="D3" t="s">
        <v>441</v>
      </c>
      <c r="E3" s="1" t="s">
        <v>140</v>
      </c>
      <c r="F3" s="1" t="s">
        <v>139</v>
      </c>
      <c r="H3" s="1" t="s">
        <v>359</v>
      </c>
      <c r="I3" s="2241">
        <v>1</v>
      </c>
      <c r="J3" s="2241"/>
      <c r="L3" s="1" t="s">
        <v>356</v>
      </c>
      <c r="M3" s="1">
        <v>70</v>
      </c>
      <c r="N3" s="1">
        <v>150</v>
      </c>
      <c r="O3" s="1">
        <v>100</v>
      </c>
      <c r="P3" s="1" t="s">
        <v>49</v>
      </c>
      <c r="Q3" s="1">
        <v>100</v>
      </c>
      <c r="S3" s="1">
        <v>100</v>
      </c>
      <c r="U3" s="1">
        <v>2</v>
      </c>
      <c r="V3" s="5">
        <v>6980.9</v>
      </c>
      <c r="W3" s="70">
        <v>0.35</v>
      </c>
      <c r="X3" s="72">
        <f>V3*(1-W3)</f>
        <v>4537.585</v>
      </c>
      <c r="Y3" s="72">
        <f>X3*U3*O3</f>
        <v>907517</v>
      </c>
      <c r="Z3" s="6"/>
      <c r="AA3" s="68"/>
      <c r="AB3" s="1"/>
    </row>
    <row r="4" spans="1:34" x14ac:dyDescent="0.35">
      <c r="A4" t="s">
        <v>378</v>
      </c>
      <c r="B4" t="s">
        <v>437</v>
      </c>
      <c r="C4" t="s">
        <v>440</v>
      </c>
      <c r="D4" t="s">
        <v>441</v>
      </c>
      <c r="E4" s="1" t="s">
        <v>140</v>
      </c>
      <c r="F4" s="1" t="s">
        <v>141</v>
      </c>
      <c r="G4" s="1" t="s">
        <v>359</v>
      </c>
      <c r="I4" s="2241">
        <v>5</v>
      </c>
      <c r="J4" s="2241"/>
      <c r="L4" s="1" t="s">
        <v>356</v>
      </c>
      <c r="M4" s="1">
        <v>25</v>
      </c>
      <c r="N4" s="1">
        <v>25</v>
      </c>
      <c r="O4" s="1">
        <v>1</v>
      </c>
      <c r="P4" s="1" t="s">
        <v>49</v>
      </c>
      <c r="R4" s="1">
        <v>25</v>
      </c>
      <c r="U4" s="1">
        <v>1</v>
      </c>
      <c r="V4" s="5">
        <v>80709</v>
      </c>
      <c r="W4" s="70">
        <v>0.43</v>
      </c>
      <c r="X4" s="72">
        <f t="shared" ref="X4" si="0">V4*(1-W4)</f>
        <v>46004.130000000005</v>
      </c>
      <c r="Y4" s="72">
        <f>X4*U4*O4</f>
        <v>46004.130000000005</v>
      </c>
      <c r="Z4" s="6"/>
      <c r="AA4" s="68"/>
      <c r="AB4" s="1"/>
    </row>
    <row r="5" spans="1:34" x14ac:dyDescent="0.35">
      <c r="A5" t="s">
        <v>378</v>
      </c>
      <c r="B5" t="s">
        <v>437</v>
      </c>
      <c r="C5" t="s">
        <v>440</v>
      </c>
      <c r="D5" t="s">
        <v>441</v>
      </c>
      <c r="E5" s="1" t="s">
        <v>138</v>
      </c>
      <c r="F5" s="1" t="s">
        <v>141</v>
      </c>
      <c r="G5" s="1" t="s">
        <v>359</v>
      </c>
      <c r="I5" s="2241">
        <v>5</v>
      </c>
      <c r="J5" s="2241"/>
      <c r="L5" s="1" t="s">
        <v>356</v>
      </c>
      <c r="M5" s="1">
        <v>49</v>
      </c>
      <c r="N5" s="2" t="s">
        <v>142</v>
      </c>
      <c r="O5" s="1">
        <v>1</v>
      </c>
      <c r="P5" s="1" t="s">
        <v>49</v>
      </c>
      <c r="R5" s="1">
        <v>49</v>
      </c>
      <c r="U5" s="1">
        <v>1</v>
      </c>
      <c r="V5" s="5">
        <v>67237.13</v>
      </c>
      <c r="W5" s="70">
        <v>0.43</v>
      </c>
      <c r="X5" s="72">
        <f>V5*(1-W5)</f>
        <v>38325.164100000009</v>
      </c>
      <c r="Y5" s="72">
        <f>X5*U5*O5</f>
        <v>38325.164100000009</v>
      </c>
      <c r="Z5" s="18"/>
      <c r="AA5" s="68"/>
      <c r="AB5" s="1"/>
    </row>
    <row r="6" spans="1:34" x14ac:dyDescent="0.35">
      <c r="A6" t="s">
        <v>378</v>
      </c>
      <c r="B6" t="s">
        <v>437</v>
      </c>
      <c r="C6" t="s">
        <v>440</v>
      </c>
      <c r="D6" t="s">
        <v>441</v>
      </c>
      <c r="E6" s="1" t="s">
        <v>138</v>
      </c>
      <c r="F6" s="1" t="s">
        <v>143</v>
      </c>
      <c r="H6" s="1" t="s">
        <v>359</v>
      </c>
      <c r="I6" s="2241">
        <v>3</v>
      </c>
      <c r="J6" s="2241"/>
      <c r="K6" s="1" t="s">
        <v>356</v>
      </c>
      <c r="M6" s="1">
        <v>1</v>
      </c>
      <c r="N6" s="2" t="s">
        <v>384</v>
      </c>
      <c r="O6" s="1">
        <v>1</v>
      </c>
      <c r="P6" s="1" t="s">
        <v>144</v>
      </c>
      <c r="Q6" s="1">
        <v>1</v>
      </c>
      <c r="U6" s="1">
        <v>1</v>
      </c>
      <c r="V6" s="9">
        <v>368518</v>
      </c>
      <c r="W6" s="75">
        <v>0.43</v>
      </c>
      <c r="X6" s="72">
        <f>V6*(1-W6)</f>
        <v>210055.26</v>
      </c>
      <c r="Y6" s="72">
        <f>X6*U6*O6</f>
        <v>210055.26</v>
      </c>
      <c r="Z6" s="6"/>
      <c r="AA6" s="68"/>
      <c r="AB6" s="1"/>
    </row>
    <row r="7" spans="1:34" x14ac:dyDescent="0.35">
      <c r="A7" t="s">
        <v>378</v>
      </c>
      <c r="B7" t="s">
        <v>437</v>
      </c>
      <c r="C7" t="s">
        <v>440</v>
      </c>
      <c r="D7" t="s">
        <v>441</v>
      </c>
      <c r="E7" s="1" t="s">
        <v>47</v>
      </c>
      <c r="F7" s="1" t="s">
        <v>145</v>
      </c>
      <c r="H7" s="1" t="s">
        <v>359</v>
      </c>
      <c r="I7" s="2241">
        <v>4</v>
      </c>
      <c r="J7" s="2241"/>
      <c r="K7" s="1" t="s">
        <v>356</v>
      </c>
      <c r="M7" s="1">
        <v>100</v>
      </c>
      <c r="N7" s="2" t="s">
        <v>111</v>
      </c>
      <c r="O7" s="1">
        <v>1</v>
      </c>
      <c r="P7" s="1" t="s">
        <v>49</v>
      </c>
      <c r="R7" s="1">
        <v>100</v>
      </c>
      <c r="S7" s="1">
        <v>100</v>
      </c>
      <c r="U7" s="1">
        <v>2</v>
      </c>
      <c r="V7" s="9">
        <v>350022</v>
      </c>
      <c r="W7" s="77">
        <v>0.59599999999999997</v>
      </c>
      <c r="X7" s="72">
        <f t="shared" ref="X7:X9" si="1">V7*(1-W7)</f>
        <v>141408.88800000001</v>
      </c>
      <c r="Y7" s="72">
        <f t="shared" ref="Y7:Y9" si="2">X7*U7*O7</f>
        <v>282817.77600000001</v>
      </c>
      <c r="Z7" s="6"/>
      <c r="AA7" s="68"/>
      <c r="AB7" s="1"/>
    </row>
    <row r="8" spans="1:34" x14ac:dyDescent="0.35">
      <c r="A8" t="s">
        <v>378</v>
      </c>
      <c r="B8" t="s">
        <v>437</v>
      </c>
      <c r="C8" t="s">
        <v>440</v>
      </c>
      <c r="D8" t="s">
        <v>441</v>
      </c>
      <c r="E8" s="1" t="s">
        <v>47</v>
      </c>
      <c r="F8" s="1" t="s">
        <v>145</v>
      </c>
      <c r="H8" s="1" t="s">
        <v>359</v>
      </c>
      <c r="I8" s="2241">
        <v>4</v>
      </c>
      <c r="J8" s="2241"/>
      <c r="L8" s="1" t="s">
        <v>356</v>
      </c>
      <c r="M8" s="1">
        <v>50</v>
      </c>
      <c r="N8" s="2" t="s">
        <v>330</v>
      </c>
      <c r="O8" s="1">
        <v>1</v>
      </c>
      <c r="P8" s="1" t="s">
        <v>49</v>
      </c>
      <c r="S8" s="1">
        <v>50</v>
      </c>
      <c r="U8" s="1">
        <v>1</v>
      </c>
      <c r="V8" s="9">
        <v>350658</v>
      </c>
      <c r="W8" s="77">
        <v>0.59599999999999997</v>
      </c>
      <c r="X8" s="72">
        <f t="shared" si="1"/>
        <v>141665.83199999999</v>
      </c>
      <c r="Y8" s="72">
        <f t="shared" si="2"/>
        <v>141665.83199999999</v>
      </c>
      <c r="Z8" s="6"/>
      <c r="AA8" s="68"/>
      <c r="AB8" s="1"/>
    </row>
    <row r="9" spans="1:34" x14ac:dyDescent="0.35">
      <c r="A9" t="s">
        <v>378</v>
      </c>
      <c r="B9" t="s">
        <v>437</v>
      </c>
      <c r="C9" t="s">
        <v>440</v>
      </c>
      <c r="D9" t="s">
        <v>441</v>
      </c>
      <c r="E9" s="1" t="s">
        <v>146</v>
      </c>
      <c r="F9" s="1" t="s">
        <v>148</v>
      </c>
      <c r="H9" s="1" t="s">
        <v>359</v>
      </c>
      <c r="I9" s="2241">
        <v>2</v>
      </c>
      <c r="J9" s="2241"/>
      <c r="K9" s="1" t="s">
        <v>356</v>
      </c>
      <c r="M9" s="1">
        <v>2</v>
      </c>
      <c r="N9" s="2" t="s">
        <v>397</v>
      </c>
      <c r="O9" s="1">
        <v>3</v>
      </c>
      <c r="P9" s="1" t="s">
        <v>51</v>
      </c>
      <c r="Q9" s="1">
        <v>3</v>
      </c>
      <c r="U9" s="1">
        <v>1</v>
      </c>
      <c r="V9" s="9">
        <v>250000</v>
      </c>
      <c r="W9" s="75">
        <v>0.48</v>
      </c>
      <c r="X9" s="72">
        <f t="shared" si="1"/>
        <v>130000</v>
      </c>
      <c r="Y9" s="72">
        <f t="shared" si="2"/>
        <v>390000</v>
      </c>
      <c r="Z9" s="6"/>
      <c r="AA9" s="68"/>
      <c r="AB9" s="1"/>
    </row>
    <row r="10" spans="1:34" x14ac:dyDescent="0.35">
      <c r="A10" t="s">
        <v>378</v>
      </c>
      <c r="B10" t="s">
        <v>437</v>
      </c>
      <c r="C10" t="s">
        <v>440</v>
      </c>
      <c r="D10" t="s">
        <v>441</v>
      </c>
      <c r="E10" s="1" t="s">
        <v>149</v>
      </c>
      <c r="F10" s="1" t="s">
        <v>150</v>
      </c>
      <c r="G10" s="1" t="s">
        <v>359</v>
      </c>
      <c r="I10" s="2241">
        <v>7</v>
      </c>
      <c r="J10" s="2241"/>
      <c r="L10" s="1" t="s">
        <v>356</v>
      </c>
      <c r="M10" s="1">
        <v>70</v>
      </c>
      <c r="N10" s="2" t="s">
        <v>151</v>
      </c>
      <c r="O10" s="1">
        <v>1</v>
      </c>
      <c r="P10" s="1" t="s">
        <v>49</v>
      </c>
      <c r="Q10" s="1">
        <v>70</v>
      </c>
      <c r="U10" s="1">
        <v>1</v>
      </c>
      <c r="V10" s="9">
        <v>264920</v>
      </c>
      <c r="W10" s="75">
        <v>0.65</v>
      </c>
      <c r="X10" s="72">
        <f t="shared" ref="X10" si="3">V10*(1-W10)</f>
        <v>92722</v>
      </c>
      <c r="Y10" s="72">
        <f t="shared" ref="Y10" si="4">X10*U10*O10</f>
        <v>92722</v>
      </c>
      <c r="Z10" s="6"/>
      <c r="AA10" s="68"/>
      <c r="AB10" s="1"/>
    </row>
    <row r="11" spans="1:34" x14ac:dyDescent="0.35">
      <c r="A11" t="s">
        <v>378</v>
      </c>
      <c r="B11" t="s">
        <v>437</v>
      </c>
      <c r="C11" t="s">
        <v>440</v>
      </c>
      <c r="D11" t="s">
        <v>441</v>
      </c>
      <c r="E11" s="1" t="s">
        <v>149</v>
      </c>
      <c r="F11" s="1" t="s">
        <v>152</v>
      </c>
      <c r="G11" s="1" t="s">
        <v>359</v>
      </c>
      <c r="I11" s="2241">
        <v>9</v>
      </c>
      <c r="J11" s="2241"/>
      <c r="L11" s="1" t="s">
        <v>356</v>
      </c>
      <c r="M11" s="1">
        <v>28</v>
      </c>
      <c r="N11" s="2" t="s">
        <v>153</v>
      </c>
      <c r="O11" s="1">
        <v>1</v>
      </c>
      <c r="P11" s="1" t="s">
        <v>49</v>
      </c>
      <c r="S11" s="1">
        <v>28</v>
      </c>
      <c r="T11" s="1">
        <v>28</v>
      </c>
      <c r="U11" s="1">
        <v>2</v>
      </c>
      <c r="V11" s="9">
        <v>38500</v>
      </c>
      <c r="W11" s="75">
        <v>0.65</v>
      </c>
      <c r="X11" s="72">
        <f t="shared" ref="X11:X17" si="5">V11*(1-W11)</f>
        <v>13475</v>
      </c>
      <c r="Y11" s="72">
        <f t="shared" ref="Y11:Y17" si="6">X11*U11*O11</f>
        <v>26950</v>
      </c>
      <c r="Z11" s="6"/>
      <c r="AA11" s="68"/>
      <c r="AB11" s="1"/>
    </row>
    <row r="12" spans="1:34" x14ac:dyDescent="0.35">
      <c r="A12" t="s">
        <v>378</v>
      </c>
      <c r="B12" t="s">
        <v>437</v>
      </c>
      <c r="C12" t="s">
        <v>440</v>
      </c>
      <c r="D12" t="s">
        <v>441</v>
      </c>
      <c r="E12" s="1" t="s">
        <v>149</v>
      </c>
      <c r="F12" s="1" t="s">
        <v>154</v>
      </c>
      <c r="G12" s="1" t="s">
        <v>359</v>
      </c>
      <c r="I12" s="2241">
        <v>8</v>
      </c>
      <c r="J12" s="2241"/>
      <c r="L12" s="1" t="s">
        <v>356</v>
      </c>
      <c r="M12" s="1">
        <v>40</v>
      </c>
      <c r="N12" s="2" t="s">
        <v>155</v>
      </c>
      <c r="O12" s="1">
        <v>1</v>
      </c>
      <c r="P12" s="1" t="s">
        <v>49</v>
      </c>
      <c r="R12" s="1">
        <v>40</v>
      </c>
      <c r="U12" s="1">
        <v>1</v>
      </c>
      <c r="V12" s="9">
        <v>216000</v>
      </c>
      <c r="W12" s="75">
        <v>0.65</v>
      </c>
      <c r="X12" s="72">
        <f t="shared" si="5"/>
        <v>75600</v>
      </c>
      <c r="Y12" s="72">
        <f t="shared" si="6"/>
        <v>75600</v>
      </c>
      <c r="Z12" s="6"/>
      <c r="AA12" s="68"/>
      <c r="AB12" s="1"/>
    </row>
    <row r="13" spans="1:34" x14ac:dyDescent="0.35">
      <c r="A13" t="s">
        <v>378</v>
      </c>
      <c r="B13" t="s">
        <v>437</v>
      </c>
      <c r="C13" t="s">
        <v>440</v>
      </c>
      <c r="D13" t="s">
        <v>441</v>
      </c>
      <c r="E13" s="1" t="s">
        <v>137</v>
      </c>
      <c r="F13" s="1" t="s">
        <v>156</v>
      </c>
      <c r="H13" s="1" t="s">
        <v>359</v>
      </c>
      <c r="I13" s="2241">
        <v>6</v>
      </c>
      <c r="J13" s="2241"/>
      <c r="L13" s="1" t="s">
        <v>356</v>
      </c>
      <c r="M13" s="1">
        <v>70</v>
      </c>
      <c r="N13" s="2" t="s">
        <v>442</v>
      </c>
      <c r="O13" s="1">
        <v>100</v>
      </c>
      <c r="P13" s="1" t="s">
        <v>49</v>
      </c>
      <c r="S13" s="1">
        <v>100</v>
      </c>
      <c r="T13" s="1">
        <v>100</v>
      </c>
      <c r="U13" s="1">
        <v>2</v>
      </c>
      <c r="V13" s="9">
        <v>2520</v>
      </c>
      <c r="W13" s="75">
        <v>0.75</v>
      </c>
      <c r="X13" s="72">
        <f t="shared" si="5"/>
        <v>630</v>
      </c>
      <c r="Y13" s="72">
        <f t="shared" si="6"/>
        <v>126000</v>
      </c>
      <c r="Z13" s="6"/>
      <c r="AA13" s="68"/>
      <c r="AB13" s="1"/>
    </row>
    <row r="14" spans="1:34" x14ac:dyDescent="0.35">
      <c r="E14"/>
      <c r="I14" s="2241"/>
      <c r="J14" s="2241"/>
      <c r="N14" s="2"/>
      <c r="O14" s="1"/>
      <c r="V14" s="5"/>
      <c r="W14" s="70"/>
      <c r="X14" s="72"/>
      <c r="Y14" s="72"/>
      <c r="Z14" s="6"/>
      <c r="AA14" s="68"/>
      <c r="AB14" s="1"/>
    </row>
    <row r="15" spans="1:34" x14ac:dyDescent="0.35">
      <c r="A15" t="s">
        <v>391</v>
      </c>
      <c r="B15" t="s">
        <v>437</v>
      </c>
      <c r="C15" t="s">
        <v>440</v>
      </c>
      <c r="D15" t="s">
        <v>441</v>
      </c>
      <c r="E15" s="1" t="s">
        <v>138</v>
      </c>
      <c r="F15" s="1" t="s">
        <v>139</v>
      </c>
      <c r="H15" s="1" t="s">
        <v>359</v>
      </c>
      <c r="I15" s="2241">
        <v>1</v>
      </c>
      <c r="J15" s="2241"/>
      <c r="K15" s="1" t="s">
        <v>356</v>
      </c>
      <c r="M15" s="1">
        <v>130</v>
      </c>
      <c r="N15" s="1">
        <v>200</v>
      </c>
      <c r="O15" s="1">
        <v>150</v>
      </c>
      <c r="P15" s="1" t="s">
        <v>49</v>
      </c>
      <c r="Q15" s="1">
        <v>150</v>
      </c>
      <c r="R15" s="1">
        <v>150</v>
      </c>
      <c r="U15" s="1">
        <v>2</v>
      </c>
      <c r="V15" s="9">
        <v>3429.22</v>
      </c>
      <c r="W15" s="75">
        <v>0.48</v>
      </c>
      <c r="X15" s="72">
        <f t="shared" si="5"/>
        <v>1783.1943999999999</v>
      </c>
      <c r="Y15" s="72">
        <f t="shared" si="6"/>
        <v>534958.31999999995</v>
      </c>
      <c r="Z15" s="6"/>
      <c r="AA15" s="68"/>
      <c r="AB15" s="1"/>
    </row>
    <row r="16" spans="1:34" x14ac:dyDescent="0.35">
      <c r="A16" t="s">
        <v>391</v>
      </c>
      <c r="B16" t="s">
        <v>437</v>
      </c>
      <c r="C16" t="s">
        <v>440</v>
      </c>
      <c r="D16" t="s">
        <v>441</v>
      </c>
      <c r="E16" s="1" t="s">
        <v>140</v>
      </c>
      <c r="F16" s="1" t="s">
        <v>139</v>
      </c>
      <c r="H16" s="1" t="s">
        <v>359</v>
      </c>
      <c r="I16" s="2241">
        <v>1</v>
      </c>
      <c r="J16" s="2241"/>
      <c r="L16" s="1" t="s">
        <v>356</v>
      </c>
      <c r="M16" s="1">
        <v>70</v>
      </c>
      <c r="N16" s="1">
        <v>150</v>
      </c>
      <c r="O16" s="1">
        <v>100</v>
      </c>
      <c r="P16" s="1" t="s">
        <v>49</v>
      </c>
      <c r="Q16" s="1">
        <v>100</v>
      </c>
      <c r="S16" s="1">
        <v>100</v>
      </c>
      <c r="U16" s="1">
        <v>2</v>
      </c>
      <c r="V16" s="5">
        <v>6980.9</v>
      </c>
      <c r="W16" s="70">
        <v>0.35</v>
      </c>
      <c r="X16" s="72">
        <f t="shared" si="5"/>
        <v>4537.585</v>
      </c>
      <c r="Y16" s="72">
        <f t="shared" si="6"/>
        <v>907517</v>
      </c>
      <c r="Z16" s="6"/>
      <c r="AA16" s="68"/>
      <c r="AB16" s="1"/>
    </row>
    <row r="17" spans="1:34" x14ac:dyDescent="0.35">
      <c r="A17" t="s">
        <v>391</v>
      </c>
      <c r="B17" t="s">
        <v>437</v>
      </c>
      <c r="C17" t="s">
        <v>440</v>
      </c>
      <c r="D17" t="s">
        <v>441</v>
      </c>
      <c r="E17" s="1" t="s">
        <v>140</v>
      </c>
      <c r="F17" s="1" t="s">
        <v>141</v>
      </c>
      <c r="G17" s="1" t="s">
        <v>359</v>
      </c>
      <c r="I17" s="2241">
        <v>2</v>
      </c>
      <c r="J17" s="2241"/>
      <c r="L17" s="1" t="s">
        <v>356</v>
      </c>
      <c r="M17" s="1">
        <v>25</v>
      </c>
      <c r="N17" s="1">
        <v>25</v>
      </c>
      <c r="O17" s="1">
        <v>1</v>
      </c>
      <c r="P17" s="1" t="s">
        <v>49</v>
      </c>
      <c r="R17" s="1">
        <v>25</v>
      </c>
      <c r="U17" s="1">
        <v>1</v>
      </c>
      <c r="V17" s="5">
        <v>80709</v>
      </c>
      <c r="W17" s="70">
        <v>0.43</v>
      </c>
      <c r="X17" s="72">
        <f t="shared" si="5"/>
        <v>46004.130000000005</v>
      </c>
      <c r="Y17" s="72">
        <f t="shared" si="6"/>
        <v>46004.130000000005</v>
      </c>
      <c r="Z17" s="6"/>
      <c r="AA17" s="68"/>
      <c r="AB17" s="1"/>
    </row>
    <row r="18" spans="1:34" x14ac:dyDescent="0.35">
      <c r="A18" t="s">
        <v>391</v>
      </c>
      <c r="B18" t="s">
        <v>437</v>
      </c>
      <c r="C18" t="s">
        <v>440</v>
      </c>
      <c r="D18" t="s">
        <v>441</v>
      </c>
      <c r="E18" s="1" t="s">
        <v>138</v>
      </c>
      <c r="F18" s="1" t="s">
        <v>141</v>
      </c>
      <c r="G18" s="1" t="s">
        <v>359</v>
      </c>
      <c r="I18" s="2241">
        <v>2</v>
      </c>
      <c r="J18" s="2241"/>
      <c r="L18" s="1" t="s">
        <v>356</v>
      </c>
      <c r="M18" s="1">
        <v>49</v>
      </c>
      <c r="N18" s="1">
        <v>49</v>
      </c>
      <c r="O18" s="1">
        <v>1</v>
      </c>
      <c r="P18" s="1" t="s">
        <v>49</v>
      </c>
      <c r="R18" s="1">
        <v>49</v>
      </c>
      <c r="U18" s="1">
        <v>1</v>
      </c>
      <c r="V18" s="5">
        <v>67237.13</v>
      </c>
      <c r="W18" s="70">
        <v>0.43</v>
      </c>
      <c r="X18" s="72">
        <f t="shared" ref="X18:X28" si="7">V18*(1-W18)</f>
        <v>38325.164100000009</v>
      </c>
      <c r="Y18" s="72">
        <f t="shared" ref="Y18:Y28" si="8">X18*U18*O18</f>
        <v>38325.164100000009</v>
      </c>
      <c r="Z18" s="6"/>
      <c r="AA18" s="68"/>
      <c r="AB18" s="1"/>
    </row>
    <row r="19" spans="1:34" x14ac:dyDescent="0.35">
      <c r="A19" t="s">
        <v>391</v>
      </c>
      <c r="B19" t="s">
        <v>437</v>
      </c>
      <c r="C19" t="s">
        <v>440</v>
      </c>
      <c r="D19" t="s">
        <v>441</v>
      </c>
      <c r="E19" s="1" t="s">
        <v>138</v>
      </c>
      <c r="F19" s="1" t="s">
        <v>141</v>
      </c>
      <c r="G19" s="1" t="s">
        <v>359</v>
      </c>
      <c r="I19" s="2241">
        <v>2</v>
      </c>
      <c r="J19" s="2241"/>
      <c r="L19" s="1" t="s">
        <v>356</v>
      </c>
      <c r="M19" s="1">
        <v>1</v>
      </c>
      <c r="N19" s="1">
        <v>1</v>
      </c>
      <c r="O19" s="1">
        <v>1</v>
      </c>
      <c r="P19" s="1" t="s">
        <v>49</v>
      </c>
      <c r="Q19" s="1">
        <v>24</v>
      </c>
      <c r="U19" s="1">
        <v>1</v>
      </c>
      <c r="V19" s="9">
        <v>80709.05</v>
      </c>
      <c r="W19" s="70">
        <v>0.43</v>
      </c>
      <c r="X19" s="72">
        <f t="shared" si="7"/>
        <v>46004.158500000005</v>
      </c>
      <c r="Y19" s="72">
        <f t="shared" si="8"/>
        <v>46004.158500000005</v>
      </c>
      <c r="Z19" s="6"/>
      <c r="AA19" s="68"/>
      <c r="AB19" s="1"/>
    </row>
    <row r="20" spans="1:34" x14ac:dyDescent="0.35">
      <c r="A20" t="s">
        <v>391</v>
      </c>
      <c r="B20" t="s">
        <v>437</v>
      </c>
      <c r="C20" t="s">
        <v>440</v>
      </c>
      <c r="D20" t="s">
        <v>441</v>
      </c>
      <c r="E20" s="1" t="s">
        <v>138</v>
      </c>
      <c r="F20" s="1" t="s">
        <v>141</v>
      </c>
      <c r="G20" s="1" t="s">
        <v>359</v>
      </c>
      <c r="I20" s="2241">
        <v>2</v>
      </c>
      <c r="J20" s="2241"/>
      <c r="L20" s="1" t="s">
        <v>356</v>
      </c>
      <c r="M20" s="1">
        <v>1</v>
      </c>
      <c r="N20" s="1">
        <v>1</v>
      </c>
      <c r="O20" s="1">
        <v>1</v>
      </c>
      <c r="P20" s="1" t="s">
        <v>49</v>
      </c>
      <c r="S20" s="1">
        <v>80</v>
      </c>
      <c r="U20" s="1">
        <v>1</v>
      </c>
      <c r="V20" s="9">
        <v>180774.55</v>
      </c>
      <c r="W20" s="75">
        <v>0.43</v>
      </c>
      <c r="X20" s="72">
        <f t="shared" si="7"/>
        <v>103041.49350000001</v>
      </c>
      <c r="Y20" s="72">
        <f t="shared" si="8"/>
        <v>103041.49350000001</v>
      </c>
      <c r="Z20" s="6"/>
      <c r="AA20" s="68"/>
      <c r="AB20" s="1"/>
    </row>
    <row r="21" spans="1:34" x14ac:dyDescent="0.35">
      <c r="A21" t="s">
        <v>391</v>
      </c>
      <c r="B21" t="s">
        <v>437</v>
      </c>
      <c r="C21" t="s">
        <v>440</v>
      </c>
      <c r="D21" t="s">
        <v>441</v>
      </c>
      <c r="E21" s="1" t="s">
        <v>157</v>
      </c>
      <c r="F21" s="1" t="s">
        <v>158</v>
      </c>
      <c r="H21" s="1" t="s">
        <v>359</v>
      </c>
      <c r="I21" s="2241">
        <v>5</v>
      </c>
      <c r="J21" s="2241"/>
      <c r="K21" s="1" t="s">
        <v>356</v>
      </c>
      <c r="M21" s="1">
        <v>90</v>
      </c>
      <c r="N21" s="1">
        <v>200</v>
      </c>
      <c r="O21" s="1">
        <v>90</v>
      </c>
      <c r="P21" s="1" t="s">
        <v>51</v>
      </c>
      <c r="Q21" s="1">
        <v>90</v>
      </c>
      <c r="U21" s="1">
        <v>1</v>
      </c>
      <c r="V21" s="9">
        <v>10299</v>
      </c>
      <c r="W21" s="75">
        <v>0.83</v>
      </c>
      <c r="X21" s="72">
        <f t="shared" si="7"/>
        <v>1750.8300000000004</v>
      </c>
      <c r="Y21" s="72">
        <f t="shared" si="8"/>
        <v>157574.70000000004</v>
      </c>
      <c r="Z21" s="6"/>
      <c r="AA21" s="68"/>
      <c r="AB21" s="1"/>
    </row>
    <row r="22" spans="1:34" x14ac:dyDescent="0.35">
      <c r="A22" t="s">
        <v>391</v>
      </c>
      <c r="B22" t="s">
        <v>437</v>
      </c>
      <c r="C22" t="s">
        <v>440</v>
      </c>
      <c r="D22" t="s">
        <v>441</v>
      </c>
      <c r="E22" s="1" t="s">
        <v>159</v>
      </c>
      <c r="F22" s="1" t="s">
        <v>147</v>
      </c>
      <c r="H22" s="1" t="s">
        <v>359</v>
      </c>
      <c r="I22" s="2241">
        <v>6</v>
      </c>
      <c r="J22" s="2241"/>
      <c r="K22" s="1" t="s">
        <v>356</v>
      </c>
      <c r="M22" s="1">
        <v>2</v>
      </c>
      <c r="N22" s="1">
        <v>4</v>
      </c>
      <c r="O22" s="1">
        <v>2</v>
      </c>
      <c r="P22" s="1" t="s">
        <v>51</v>
      </c>
      <c r="Q22" s="1">
        <v>2</v>
      </c>
      <c r="U22" s="1">
        <v>1</v>
      </c>
      <c r="V22" s="9">
        <v>250000</v>
      </c>
      <c r="W22" s="75">
        <v>0.48</v>
      </c>
      <c r="X22" s="72">
        <f t="shared" si="7"/>
        <v>130000</v>
      </c>
      <c r="Y22" s="72">
        <f t="shared" si="8"/>
        <v>260000</v>
      </c>
      <c r="Z22" s="6"/>
      <c r="AA22" s="68"/>
      <c r="AB22" s="1"/>
    </row>
    <row r="23" spans="1:34" x14ac:dyDescent="0.35">
      <c r="A23" t="s">
        <v>391</v>
      </c>
      <c r="B23" t="s">
        <v>437</v>
      </c>
      <c r="C23" t="s">
        <v>440</v>
      </c>
      <c r="D23" t="s">
        <v>441</v>
      </c>
      <c r="E23" s="1" t="s">
        <v>47</v>
      </c>
      <c r="F23" s="1" t="s">
        <v>145</v>
      </c>
      <c r="H23" s="1" t="s">
        <v>359</v>
      </c>
      <c r="I23" s="2241">
        <v>3</v>
      </c>
      <c r="J23" s="2241"/>
      <c r="K23" s="1" t="s">
        <v>356</v>
      </c>
      <c r="M23" s="1">
        <v>100</v>
      </c>
      <c r="N23" s="1">
        <v>200</v>
      </c>
      <c r="O23" s="1">
        <v>1</v>
      </c>
      <c r="P23" s="1" t="s">
        <v>49</v>
      </c>
      <c r="R23" s="1">
        <v>100</v>
      </c>
      <c r="S23" s="1">
        <v>100</v>
      </c>
      <c r="U23" s="1">
        <v>2</v>
      </c>
      <c r="V23" s="9">
        <v>350022</v>
      </c>
      <c r="W23" s="77">
        <v>0.59599999999999997</v>
      </c>
      <c r="X23" s="72">
        <f t="shared" si="7"/>
        <v>141408.88800000001</v>
      </c>
      <c r="Y23" s="72">
        <f t="shared" si="8"/>
        <v>282817.77600000001</v>
      </c>
      <c r="Z23" s="6"/>
      <c r="AA23" s="68"/>
      <c r="AB23" s="1"/>
    </row>
    <row r="24" spans="1:34" x14ac:dyDescent="0.35">
      <c r="A24" t="s">
        <v>391</v>
      </c>
      <c r="B24" t="s">
        <v>437</v>
      </c>
      <c r="C24" t="s">
        <v>440</v>
      </c>
      <c r="D24" t="s">
        <v>441</v>
      </c>
      <c r="E24" s="1" t="s">
        <v>47</v>
      </c>
      <c r="F24" s="1" t="s">
        <v>145</v>
      </c>
      <c r="H24" s="1" t="s">
        <v>359</v>
      </c>
      <c r="I24" s="2241">
        <v>3</v>
      </c>
      <c r="J24" s="2241"/>
      <c r="L24" s="1" t="s">
        <v>356</v>
      </c>
      <c r="M24" s="1">
        <v>50</v>
      </c>
      <c r="N24" s="1">
        <v>100</v>
      </c>
      <c r="O24" s="1">
        <v>1</v>
      </c>
      <c r="P24" s="1" t="s">
        <v>49</v>
      </c>
      <c r="S24" s="1">
        <v>50</v>
      </c>
      <c r="U24" s="1">
        <v>1</v>
      </c>
      <c r="V24" s="9">
        <v>350658</v>
      </c>
      <c r="W24" s="77">
        <v>0.59599999999999997</v>
      </c>
      <c r="X24" s="72">
        <f t="shared" si="7"/>
        <v>141665.83199999999</v>
      </c>
      <c r="Y24" s="72">
        <f t="shared" si="8"/>
        <v>141665.83199999999</v>
      </c>
      <c r="Z24" s="6"/>
      <c r="AA24" s="68"/>
      <c r="AB24" s="1"/>
    </row>
    <row r="25" spans="1:34" x14ac:dyDescent="0.35">
      <c r="A25" t="s">
        <v>391</v>
      </c>
      <c r="B25" t="s">
        <v>437</v>
      </c>
      <c r="C25" t="s">
        <v>440</v>
      </c>
      <c r="D25" t="s">
        <v>441</v>
      </c>
      <c r="E25" s="1" t="s">
        <v>149</v>
      </c>
      <c r="F25" s="1" t="s">
        <v>150</v>
      </c>
      <c r="G25" s="1" t="s">
        <v>359</v>
      </c>
      <c r="I25" s="2241">
        <v>7</v>
      </c>
      <c r="J25" s="2241"/>
      <c r="L25" s="1" t="s">
        <v>356</v>
      </c>
      <c r="M25" s="1">
        <v>70</v>
      </c>
      <c r="N25" s="1">
        <v>70</v>
      </c>
      <c r="O25" s="1">
        <v>1</v>
      </c>
      <c r="P25" s="1" t="s">
        <v>49</v>
      </c>
      <c r="Q25" s="1">
        <v>70</v>
      </c>
      <c r="U25" s="1">
        <v>1</v>
      </c>
      <c r="V25" s="9">
        <v>264920</v>
      </c>
      <c r="W25" s="75">
        <v>0.65</v>
      </c>
      <c r="X25" s="72">
        <f t="shared" si="7"/>
        <v>92722</v>
      </c>
      <c r="Y25" s="72">
        <f t="shared" si="8"/>
        <v>92722</v>
      </c>
      <c r="Z25" s="6"/>
      <c r="AA25" s="68"/>
      <c r="AB25" s="1"/>
    </row>
    <row r="26" spans="1:34" x14ac:dyDescent="0.35">
      <c r="A26" t="s">
        <v>391</v>
      </c>
      <c r="B26" t="s">
        <v>437</v>
      </c>
      <c r="C26" t="s">
        <v>440</v>
      </c>
      <c r="D26" t="s">
        <v>441</v>
      </c>
      <c r="E26" s="1" t="s">
        <v>149</v>
      </c>
      <c r="F26" s="1" t="s">
        <v>152</v>
      </c>
      <c r="G26" s="1" t="s">
        <v>359</v>
      </c>
      <c r="I26" s="2241">
        <v>9</v>
      </c>
      <c r="J26" s="2241"/>
      <c r="L26" s="1" t="s">
        <v>356</v>
      </c>
      <c r="M26" s="1">
        <v>28</v>
      </c>
      <c r="N26" s="1">
        <v>28</v>
      </c>
      <c r="O26" s="1">
        <v>1</v>
      </c>
      <c r="P26" s="1" t="s">
        <v>49</v>
      </c>
      <c r="S26" s="1">
        <v>28</v>
      </c>
      <c r="T26" s="1">
        <v>28</v>
      </c>
      <c r="U26" s="1">
        <v>2</v>
      </c>
      <c r="V26" s="9">
        <v>38500</v>
      </c>
      <c r="W26" s="75">
        <v>0.65</v>
      </c>
      <c r="X26" s="72">
        <f t="shared" si="7"/>
        <v>13475</v>
      </c>
      <c r="Y26" s="72">
        <f t="shared" si="8"/>
        <v>26950</v>
      </c>
      <c r="Z26" s="6"/>
      <c r="AA26" s="68"/>
      <c r="AB26" s="1"/>
    </row>
    <row r="27" spans="1:34" x14ac:dyDescent="0.35">
      <c r="A27" t="s">
        <v>391</v>
      </c>
      <c r="B27" t="s">
        <v>437</v>
      </c>
      <c r="C27" t="s">
        <v>440</v>
      </c>
      <c r="D27" t="s">
        <v>441</v>
      </c>
      <c r="E27" s="1" t="s">
        <v>149</v>
      </c>
      <c r="F27" s="1" t="s">
        <v>154</v>
      </c>
      <c r="G27" s="1" t="s">
        <v>359</v>
      </c>
      <c r="I27" s="2241">
        <v>8</v>
      </c>
      <c r="J27" s="2241"/>
      <c r="L27" s="1" t="s">
        <v>356</v>
      </c>
      <c r="M27" s="1">
        <v>40</v>
      </c>
      <c r="N27" s="1">
        <v>40</v>
      </c>
      <c r="O27" s="1">
        <v>1</v>
      </c>
      <c r="P27" s="1" t="s">
        <v>49</v>
      </c>
      <c r="R27" s="1">
        <v>40</v>
      </c>
      <c r="U27" s="1">
        <v>1</v>
      </c>
      <c r="V27" s="9">
        <v>216000</v>
      </c>
      <c r="W27" s="75">
        <v>0.65</v>
      </c>
      <c r="X27" s="72">
        <f t="shared" si="7"/>
        <v>75600</v>
      </c>
      <c r="Y27" s="72">
        <f t="shared" si="8"/>
        <v>75600</v>
      </c>
      <c r="Z27" s="6"/>
      <c r="AA27" s="68"/>
      <c r="AB27" s="1"/>
    </row>
    <row r="28" spans="1:34" x14ac:dyDescent="0.35">
      <c r="A28" t="s">
        <v>391</v>
      </c>
      <c r="B28" t="s">
        <v>437</v>
      </c>
      <c r="C28" t="s">
        <v>440</v>
      </c>
      <c r="D28" t="s">
        <v>441</v>
      </c>
      <c r="E28" s="1" t="s">
        <v>137</v>
      </c>
      <c r="F28" s="1" t="s">
        <v>156</v>
      </c>
      <c r="G28" s="1" t="s">
        <v>359</v>
      </c>
      <c r="I28" s="2241">
        <v>4</v>
      </c>
      <c r="J28" s="2241"/>
      <c r="L28" s="1" t="s">
        <v>356</v>
      </c>
      <c r="M28" s="1">
        <v>70</v>
      </c>
      <c r="N28" s="1">
        <v>150</v>
      </c>
      <c r="O28" s="1">
        <v>100</v>
      </c>
      <c r="P28" s="1" t="s">
        <v>49</v>
      </c>
      <c r="S28" s="1">
        <v>100</v>
      </c>
      <c r="T28" s="1">
        <v>100</v>
      </c>
      <c r="U28" s="1">
        <v>2</v>
      </c>
      <c r="V28" s="9">
        <v>2520</v>
      </c>
      <c r="W28" s="75">
        <v>0.75</v>
      </c>
      <c r="X28" s="72">
        <f t="shared" si="7"/>
        <v>630</v>
      </c>
      <c r="Y28" s="72">
        <f t="shared" si="8"/>
        <v>126000</v>
      </c>
      <c r="Z28" s="6"/>
      <c r="AA28" s="68"/>
      <c r="AB28" s="1"/>
    </row>
    <row r="29" spans="1:34" x14ac:dyDescent="0.35">
      <c r="I29" s="2241"/>
      <c r="J29" s="2241"/>
      <c r="N29" s="2"/>
      <c r="O29" s="1"/>
      <c r="V29" s="9"/>
      <c r="W29" s="75"/>
      <c r="X29" s="72"/>
      <c r="Y29" s="72"/>
      <c r="Z29" s="6"/>
      <c r="AA29" s="68"/>
      <c r="AB29" s="1"/>
    </row>
    <row r="30" spans="1:34" x14ac:dyDescent="0.35">
      <c r="A30" t="s">
        <v>393</v>
      </c>
      <c r="B30" t="s">
        <v>437</v>
      </c>
      <c r="C30" t="s">
        <v>440</v>
      </c>
      <c r="D30" t="s">
        <v>441</v>
      </c>
      <c r="E30" s="1" t="s">
        <v>138</v>
      </c>
      <c r="F30" s="1" t="s">
        <v>139</v>
      </c>
      <c r="H30" s="1" t="s">
        <v>359</v>
      </c>
      <c r="I30" s="2241">
        <v>1</v>
      </c>
      <c r="J30" s="2241"/>
      <c r="K30" s="1" t="s">
        <v>356</v>
      </c>
      <c r="M30" s="1">
        <v>100</v>
      </c>
      <c r="N30" s="1">
        <v>150</v>
      </c>
      <c r="O30" s="1">
        <v>120</v>
      </c>
      <c r="P30" s="1" t="s">
        <v>49</v>
      </c>
      <c r="Q30" s="1">
        <v>120</v>
      </c>
      <c r="R30" s="1">
        <v>120</v>
      </c>
      <c r="U30" s="1">
        <v>2</v>
      </c>
      <c r="V30" s="9">
        <v>3429.22</v>
      </c>
      <c r="W30" s="75">
        <v>0.48</v>
      </c>
      <c r="X30" s="71">
        <f>V30*(1-W30)</f>
        <v>1783.1943999999999</v>
      </c>
      <c r="Y30" s="71">
        <f>X30*U30*O30</f>
        <v>427966.65599999996</v>
      </c>
      <c r="Z30" s="18"/>
    </row>
    <row r="31" spans="1:34" x14ac:dyDescent="0.35">
      <c r="A31" t="s">
        <v>393</v>
      </c>
      <c r="B31" t="s">
        <v>437</v>
      </c>
      <c r="C31" t="s">
        <v>440</v>
      </c>
      <c r="D31" t="s">
        <v>441</v>
      </c>
      <c r="E31" s="1" t="s">
        <v>140</v>
      </c>
      <c r="F31" s="1" t="s">
        <v>139</v>
      </c>
      <c r="H31" s="1" t="s">
        <v>359</v>
      </c>
      <c r="I31" s="2241">
        <v>1</v>
      </c>
      <c r="J31" s="2241"/>
      <c r="K31" s="8"/>
      <c r="L31" s="1" t="s">
        <v>356</v>
      </c>
      <c r="M31" s="1">
        <v>50</v>
      </c>
      <c r="N31" s="1">
        <v>110</v>
      </c>
      <c r="O31" s="1">
        <v>80</v>
      </c>
      <c r="P31" s="1" t="s">
        <v>49</v>
      </c>
      <c r="Q31" s="1">
        <v>80</v>
      </c>
      <c r="S31" s="1">
        <v>80</v>
      </c>
      <c r="U31" s="1">
        <v>2</v>
      </c>
      <c r="V31" s="5">
        <v>6980.9</v>
      </c>
      <c r="W31" s="70">
        <v>0.35</v>
      </c>
      <c r="X31" s="72">
        <f>V31*(1-W31)</f>
        <v>4537.585</v>
      </c>
      <c r="Y31" s="72">
        <f>X31*U31*O31</f>
        <v>726013.6</v>
      </c>
      <c r="Z31" s="6"/>
    </row>
    <row r="32" spans="1:34" s="16" customFormat="1" x14ac:dyDescent="0.35">
      <c r="A32" t="s">
        <v>393</v>
      </c>
      <c r="B32" t="s">
        <v>437</v>
      </c>
      <c r="C32" t="s">
        <v>440</v>
      </c>
      <c r="D32" t="s">
        <v>441</v>
      </c>
      <c r="E32" s="1" t="s">
        <v>140</v>
      </c>
      <c r="F32" s="1" t="s">
        <v>141</v>
      </c>
      <c r="G32" s="1" t="s">
        <v>359</v>
      </c>
      <c r="H32" s="1"/>
      <c r="I32" s="2241">
        <v>5</v>
      </c>
      <c r="J32" s="2241"/>
      <c r="K32" s="1"/>
      <c r="L32" s="1" t="s">
        <v>356</v>
      </c>
      <c r="M32" s="1">
        <v>25</v>
      </c>
      <c r="N32" s="2" t="s">
        <v>110</v>
      </c>
      <c r="O32" s="1">
        <v>1</v>
      </c>
      <c r="P32" s="1" t="s">
        <v>49</v>
      </c>
      <c r="Q32" s="1"/>
      <c r="R32" s="1">
        <v>25</v>
      </c>
      <c r="S32" s="1"/>
      <c r="T32" s="1"/>
      <c r="U32" s="1">
        <v>1</v>
      </c>
      <c r="V32" s="5">
        <v>80709</v>
      </c>
      <c r="W32" s="70">
        <v>0.43</v>
      </c>
      <c r="X32" s="72">
        <f t="shared" ref="X32:X33" si="9">V32*(1-W32)</f>
        <v>46004.130000000005</v>
      </c>
      <c r="Y32" s="72">
        <f t="shared" ref="Y32:Y43" si="10">X32*U32*O32</f>
        <v>46004.130000000005</v>
      </c>
      <c r="Z32" s="6"/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437</v>
      </c>
      <c r="C33" t="s">
        <v>440</v>
      </c>
      <c r="D33" t="s">
        <v>441</v>
      </c>
      <c r="E33" s="1" t="s">
        <v>138</v>
      </c>
      <c r="F33" s="1" t="s">
        <v>141</v>
      </c>
      <c r="G33" s="1" t="s">
        <v>359</v>
      </c>
      <c r="H33" s="1"/>
      <c r="I33" s="2241">
        <v>5</v>
      </c>
      <c r="J33" s="2241"/>
      <c r="K33" s="1"/>
      <c r="L33" s="1" t="s">
        <v>356</v>
      </c>
      <c r="M33" s="1">
        <v>49</v>
      </c>
      <c r="N33" s="2" t="s">
        <v>142</v>
      </c>
      <c r="O33" s="1">
        <v>1</v>
      </c>
      <c r="P33" s="1" t="s">
        <v>49</v>
      </c>
      <c r="Q33" s="1"/>
      <c r="R33" s="1">
        <v>49</v>
      </c>
      <c r="S33" s="1"/>
      <c r="T33" s="1"/>
      <c r="U33" s="1">
        <v>1</v>
      </c>
      <c r="V33" s="5">
        <v>67237.13</v>
      </c>
      <c r="W33" s="70">
        <v>0.43</v>
      </c>
      <c r="X33" s="72">
        <f t="shared" si="9"/>
        <v>38325.164100000009</v>
      </c>
      <c r="Y33" s="72">
        <f t="shared" si="10"/>
        <v>38325.164100000009</v>
      </c>
      <c r="Z33" s="6"/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437</v>
      </c>
      <c r="C34" t="s">
        <v>440</v>
      </c>
      <c r="D34" t="s">
        <v>441</v>
      </c>
      <c r="E34" s="1" t="s">
        <v>138</v>
      </c>
      <c r="F34" s="1" t="s">
        <v>143</v>
      </c>
      <c r="G34" s="1"/>
      <c r="H34" s="1" t="s">
        <v>359</v>
      </c>
      <c r="I34" s="2241">
        <v>2</v>
      </c>
      <c r="J34" s="2241"/>
      <c r="K34" s="1" t="s">
        <v>356</v>
      </c>
      <c r="L34" s="1"/>
      <c r="M34" s="1">
        <v>1</v>
      </c>
      <c r="N34" s="2" t="s">
        <v>383</v>
      </c>
      <c r="O34" s="1">
        <v>1</v>
      </c>
      <c r="P34" s="1" t="s">
        <v>144</v>
      </c>
      <c r="Q34" s="1">
        <v>1</v>
      </c>
      <c r="R34" s="1"/>
      <c r="S34" s="1"/>
      <c r="T34" s="1"/>
      <c r="U34" s="1">
        <v>1</v>
      </c>
      <c r="V34" s="9">
        <v>368518</v>
      </c>
      <c r="W34" s="75">
        <v>0.43</v>
      </c>
      <c r="X34" s="72">
        <f>V34*(1-W34)</f>
        <v>210055.26</v>
      </c>
      <c r="Y34" s="72">
        <f t="shared" si="10"/>
        <v>210055.26</v>
      </c>
      <c r="Z34" s="6"/>
      <c r="AB34"/>
      <c r="AC34"/>
      <c r="AD34" s="1"/>
      <c r="AE34"/>
      <c r="AF34" s="1"/>
      <c r="AG34"/>
      <c r="AH34"/>
    </row>
    <row r="35" spans="1:34" s="16" customFormat="1" x14ac:dyDescent="0.35">
      <c r="A35" t="s">
        <v>393</v>
      </c>
      <c r="B35" t="s">
        <v>437</v>
      </c>
      <c r="C35" t="s">
        <v>440</v>
      </c>
      <c r="D35" t="s">
        <v>441</v>
      </c>
      <c r="E35" s="1" t="s">
        <v>47</v>
      </c>
      <c r="F35" s="1" t="s">
        <v>145</v>
      </c>
      <c r="G35" s="1"/>
      <c r="H35" s="1" t="s">
        <v>359</v>
      </c>
      <c r="I35" s="2241">
        <v>4</v>
      </c>
      <c r="J35" s="2241"/>
      <c r="K35" s="1" t="s">
        <v>356</v>
      </c>
      <c r="L35" s="1"/>
      <c r="M35" s="1">
        <v>80</v>
      </c>
      <c r="N35" s="2" t="s">
        <v>122</v>
      </c>
      <c r="O35" s="1">
        <v>1</v>
      </c>
      <c r="P35" s="1" t="s">
        <v>49</v>
      </c>
      <c r="Q35" s="1"/>
      <c r="R35" s="1">
        <v>100</v>
      </c>
      <c r="S35" s="1"/>
      <c r="T35" s="1"/>
      <c r="U35" s="1">
        <v>1</v>
      </c>
      <c r="V35" s="9">
        <v>350022</v>
      </c>
      <c r="W35" s="77">
        <v>0.59599999999999997</v>
      </c>
      <c r="X35" s="72">
        <f>V35*(1-W35)</f>
        <v>141408.88800000001</v>
      </c>
      <c r="Y35" s="72">
        <f t="shared" si="10"/>
        <v>141408.88800000001</v>
      </c>
      <c r="Z35" s="6"/>
      <c r="AB35"/>
      <c r="AC35"/>
      <c r="AD35" s="1"/>
      <c r="AE35"/>
      <c r="AF35" s="1"/>
      <c r="AG35"/>
      <c r="AH35"/>
    </row>
    <row r="36" spans="1:34" s="16" customFormat="1" x14ac:dyDescent="0.35">
      <c r="A36" t="s">
        <v>393</v>
      </c>
      <c r="B36" t="s">
        <v>437</v>
      </c>
      <c r="C36" t="s">
        <v>440</v>
      </c>
      <c r="D36" t="s">
        <v>441</v>
      </c>
      <c r="E36" s="1" t="s">
        <v>47</v>
      </c>
      <c r="F36" s="1" t="s">
        <v>145</v>
      </c>
      <c r="G36" s="1"/>
      <c r="H36" s="1" t="s">
        <v>359</v>
      </c>
      <c r="I36" s="2241">
        <v>4</v>
      </c>
      <c r="J36" s="2241"/>
      <c r="K36" s="1"/>
      <c r="L36" s="1" t="s">
        <v>356</v>
      </c>
      <c r="M36" s="1">
        <v>50</v>
      </c>
      <c r="N36" s="1">
        <v>100</v>
      </c>
      <c r="O36" s="1">
        <v>1</v>
      </c>
      <c r="P36" s="1" t="s">
        <v>49</v>
      </c>
      <c r="Q36" s="1"/>
      <c r="R36" s="1"/>
      <c r="S36" s="1">
        <v>50</v>
      </c>
      <c r="T36" s="1"/>
      <c r="U36" s="1">
        <v>1</v>
      </c>
      <c r="V36" s="9">
        <v>350658</v>
      </c>
      <c r="W36" s="77">
        <v>0.59599999999999997</v>
      </c>
      <c r="X36" s="72">
        <f t="shared" ref="X36:X43" si="11">V36*(1-W36)</f>
        <v>141665.83199999999</v>
      </c>
      <c r="Y36" s="72">
        <f t="shared" si="10"/>
        <v>141665.83199999999</v>
      </c>
      <c r="Z36" s="6"/>
      <c r="AB36"/>
      <c r="AC36"/>
      <c r="AD36" s="1"/>
      <c r="AE36"/>
      <c r="AF36" s="1"/>
      <c r="AG36"/>
      <c r="AH36"/>
    </row>
    <row r="37" spans="1:34" s="16" customFormat="1" x14ac:dyDescent="0.35">
      <c r="A37" t="s">
        <v>393</v>
      </c>
      <c r="B37" t="s">
        <v>437</v>
      </c>
      <c r="C37" t="s">
        <v>440</v>
      </c>
      <c r="D37" t="s">
        <v>441</v>
      </c>
      <c r="E37" s="1" t="s">
        <v>159</v>
      </c>
      <c r="F37" s="1" t="s">
        <v>147</v>
      </c>
      <c r="G37" s="1"/>
      <c r="H37" s="1" t="s">
        <v>359</v>
      </c>
      <c r="I37" s="2241">
        <v>3</v>
      </c>
      <c r="J37" s="2241"/>
      <c r="K37" s="1" t="s">
        <v>356</v>
      </c>
      <c r="L37" s="1"/>
      <c r="M37" s="1">
        <v>2</v>
      </c>
      <c r="N37" s="1">
        <v>3</v>
      </c>
      <c r="O37" s="1">
        <v>2</v>
      </c>
      <c r="P37" s="1" t="s">
        <v>51</v>
      </c>
      <c r="Q37" s="1">
        <v>2</v>
      </c>
      <c r="R37" s="1"/>
      <c r="S37" s="1"/>
      <c r="T37" s="1"/>
      <c r="U37" s="1">
        <v>1</v>
      </c>
      <c r="V37" s="9">
        <v>250000</v>
      </c>
      <c r="W37" s="75">
        <v>0.48</v>
      </c>
      <c r="X37" s="72">
        <f t="shared" ref="X37" si="12">V37*(1-W37)</f>
        <v>130000</v>
      </c>
      <c r="Y37" s="72">
        <f t="shared" ref="Y37" si="13">X37*U37*O37</f>
        <v>260000</v>
      </c>
      <c r="Z37" s="6"/>
      <c r="AB37"/>
      <c r="AC37"/>
      <c r="AD37" s="1"/>
      <c r="AE37"/>
      <c r="AF37" s="1"/>
      <c r="AG37"/>
      <c r="AH37"/>
    </row>
    <row r="38" spans="1:34" s="16" customFormat="1" x14ac:dyDescent="0.35">
      <c r="A38" t="s">
        <v>393</v>
      </c>
      <c r="B38" t="s">
        <v>437</v>
      </c>
      <c r="C38" t="s">
        <v>440</v>
      </c>
      <c r="D38" t="s">
        <v>441</v>
      </c>
      <c r="E38" s="1" t="s">
        <v>149</v>
      </c>
      <c r="F38" s="1" t="s">
        <v>150</v>
      </c>
      <c r="G38" s="1" t="s">
        <v>359</v>
      </c>
      <c r="H38" s="1"/>
      <c r="I38" s="2241">
        <v>7</v>
      </c>
      <c r="J38" s="2241"/>
      <c r="K38" s="1"/>
      <c r="L38" s="1" t="s">
        <v>356</v>
      </c>
      <c r="M38" s="1">
        <v>70</v>
      </c>
      <c r="N38" s="1">
        <v>70</v>
      </c>
      <c r="O38" s="1">
        <v>1</v>
      </c>
      <c r="P38" s="1" t="s">
        <v>49</v>
      </c>
      <c r="Q38" s="1">
        <v>70</v>
      </c>
      <c r="R38" s="1"/>
      <c r="S38" s="1"/>
      <c r="T38" s="18"/>
      <c r="U38" s="1">
        <v>1</v>
      </c>
      <c r="V38" s="9">
        <v>264920</v>
      </c>
      <c r="W38" s="75">
        <v>0.65</v>
      </c>
      <c r="X38" s="72">
        <f t="shared" si="11"/>
        <v>92722</v>
      </c>
      <c r="Y38" s="72">
        <f t="shared" si="10"/>
        <v>92722</v>
      </c>
      <c r="Z38" s="6"/>
      <c r="AB38"/>
      <c r="AC38"/>
      <c r="AD38" s="1"/>
      <c r="AE38"/>
      <c r="AF38" s="1"/>
      <c r="AG38"/>
      <c r="AH38"/>
    </row>
    <row r="39" spans="1:34" s="16" customFormat="1" x14ac:dyDescent="0.35">
      <c r="A39" t="s">
        <v>393</v>
      </c>
      <c r="B39" t="s">
        <v>437</v>
      </c>
      <c r="C39" t="s">
        <v>440</v>
      </c>
      <c r="D39" t="s">
        <v>441</v>
      </c>
      <c r="E39" s="1" t="s">
        <v>137</v>
      </c>
      <c r="F39" s="1" t="s">
        <v>160</v>
      </c>
      <c r="G39" s="1" t="s">
        <v>359</v>
      </c>
      <c r="H39" s="1"/>
      <c r="I39" s="2241">
        <v>6</v>
      </c>
      <c r="J39" s="2241"/>
      <c r="K39" s="1"/>
      <c r="L39" s="1" t="s">
        <v>356</v>
      </c>
      <c r="M39" s="1">
        <v>50</v>
      </c>
      <c r="N39" s="1">
        <v>130</v>
      </c>
      <c r="O39" s="1">
        <v>100</v>
      </c>
      <c r="P39" s="1" t="s">
        <v>49</v>
      </c>
      <c r="Q39" s="1"/>
      <c r="R39" s="1"/>
      <c r="S39" s="1">
        <v>100</v>
      </c>
      <c r="T39" s="6"/>
      <c r="U39" s="1">
        <v>1</v>
      </c>
      <c r="V39" s="9">
        <v>2520</v>
      </c>
      <c r="W39" s="75">
        <v>0.75</v>
      </c>
      <c r="X39" s="72">
        <f t="shared" si="11"/>
        <v>630</v>
      </c>
      <c r="Y39" s="72">
        <f t="shared" si="10"/>
        <v>63000</v>
      </c>
      <c r="Z39" s="6"/>
      <c r="AB39"/>
      <c r="AC39"/>
      <c r="AD39" s="1"/>
      <c r="AE39"/>
      <c r="AF39" s="1"/>
      <c r="AG39"/>
      <c r="AH39"/>
    </row>
    <row r="40" spans="1:34" s="16" customFormat="1" x14ac:dyDescent="0.35">
      <c r="A40"/>
      <c r="B40"/>
      <c r="C40"/>
      <c r="D40"/>
      <c r="E40" s="1"/>
      <c r="F40" s="1"/>
      <c r="G40" s="1"/>
      <c r="H40" s="1"/>
      <c r="I40" s="2241"/>
      <c r="J40" s="2241"/>
      <c r="K40" s="1"/>
      <c r="L40" s="1"/>
      <c r="M40" s="1"/>
      <c r="N40" s="1"/>
      <c r="O40" s="1"/>
      <c r="P40" s="1"/>
      <c r="Q40" s="1"/>
      <c r="R40" s="1"/>
      <c r="S40" s="1"/>
      <c r="T40" s="6"/>
      <c r="U40" s="1"/>
      <c r="V40" s="5"/>
      <c r="W40" s="70"/>
      <c r="X40" s="72"/>
      <c r="Y40" s="72"/>
      <c r="Z40" s="6"/>
      <c r="AB40"/>
      <c r="AC40"/>
      <c r="AD40" s="1"/>
      <c r="AE40"/>
      <c r="AF40" s="1"/>
      <c r="AG40"/>
      <c r="AH40"/>
    </row>
    <row r="41" spans="1:34" s="16" customFormat="1" x14ac:dyDescent="0.35">
      <c r="A41" t="s">
        <v>394</v>
      </c>
      <c r="B41" t="s">
        <v>437</v>
      </c>
      <c r="C41" t="s">
        <v>440</v>
      </c>
      <c r="D41" t="s">
        <v>441</v>
      </c>
      <c r="E41" s="1" t="s">
        <v>138</v>
      </c>
      <c r="F41" s="1" t="s">
        <v>139</v>
      </c>
      <c r="G41" s="1"/>
      <c r="H41" s="1" t="s">
        <v>359</v>
      </c>
      <c r="I41" s="2241">
        <v>1</v>
      </c>
      <c r="J41" s="2241"/>
      <c r="K41" s="1" t="s">
        <v>356</v>
      </c>
      <c r="L41" s="1"/>
      <c r="M41" s="1">
        <v>100</v>
      </c>
      <c r="N41" s="1">
        <v>150</v>
      </c>
      <c r="O41" s="1">
        <v>120</v>
      </c>
      <c r="P41" s="1" t="s">
        <v>49</v>
      </c>
      <c r="Q41" s="1">
        <v>120</v>
      </c>
      <c r="R41" s="1">
        <v>120</v>
      </c>
      <c r="S41" s="1"/>
      <c r="T41" s="18"/>
      <c r="U41" s="1">
        <v>2</v>
      </c>
      <c r="V41" s="9">
        <v>3429.22</v>
      </c>
      <c r="W41" s="75">
        <v>0.48</v>
      </c>
      <c r="X41" s="72">
        <f t="shared" si="11"/>
        <v>1783.1943999999999</v>
      </c>
      <c r="Y41" s="72">
        <f t="shared" si="10"/>
        <v>427966.65599999996</v>
      </c>
      <c r="Z41" s="6"/>
      <c r="AB41"/>
      <c r="AC41"/>
      <c r="AD41" s="1"/>
      <c r="AE41"/>
      <c r="AF41" s="1"/>
      <c r="AG41"/>
      <c r="AH41"/>
    </row>
    <row r="42" spans="1:34" s="16" customFormat="1" x14ac:dyDescent="0.35">
      <c r="A42" t="s">
        <v>394</v>
      </c>
      <c r="B42" t="s">
        <v>437</v>
      </c>
      <c r="C42" t="s">
        <v>440</v>
      </c>
      <c r="D42" t="s">
        <v>441</v>
      </c>
      <c r="E42" s="1" t="s">
        <v>140</v>
      </c>
      <c r="F42" s="1" t="s">
        <v>139</v>
      </c>
      <c r="G42" s="1"/>
      <c r="H42" s="1" t="s">
        <v>359</v>
      </c>
      <c r="I42" s="2241">
        <v>1</v>
      </c>
      <c r="J42" s="2241"/>
      <c r="K42" s="1"/>
      <c r="L42" s="1" t="s">
        <v>356</v>
      </c>
      <c r="M42" s="1">
        <v>50</v>
      </c>
      <c r="N42" s="1">
        <v>110</v>
      </c>
      <c r="O42" s="1">
        <v>80</v>
      </c>
      <c r="P42" s="1" t="s">
        <v>49</v>
      </c>
      <c r="Q42" s="1">
        <v>80</v>
      </c>
      <c r="R42" s="1"/>
      <c r="S42" s="1">
        <v>80</v>
      </c>
      <c r="T42" s="18"/>
      <c r="U42" s="1">
        <v>2</v>
      </c>
      <c r="V42" s="5">
        <v>6980.9</v>
      </c>
      <c r="W42" s="70">
        <v>0.35</v>
      </c>
      <c r="X42" s="72">
        <f t="shared" si="11"/>
        <v>4537.585</v>
      </c>
      <c r="Y42" s="72">
        <f t="shared" si="10"/>
        <v>726013.6</v>
      </c>
      <c r="Z42" s="6"/>
      <c r="AB42"/>
      <c r="AC42"/>
      <c r="AD42" s="1"/>
      <c r="AE42"/>
      <c r="AF42" s="1"/>
      <c r="AG42"/>
      <c r="AH42"/>
    </row>
    <row r="43" spans="1:34" s="16" customFormat="1" x14ac:dyDescent="0.35">
      <c r="A43" t="s">
        <v>394</v>
      </c>
      <c r="B43" t="s">
        <v>437</v>
      </c>
      <c r="C43" t="s">
        <v>440</v>
      </c>
      <c r="D43" t="s">
        <v>441</v>
      </c>
      <c r="E43" s="1" t="s">
        <v>140</v>
      </c>
      <c r="F43" s="1" t="s">
        <v>141</v>
      </c>
      <c r="G43" s="1" t="s">
        <v>359</v>
      </c>
      <c r="H43" s="1"/>
      <c r="I43" s="2241">
        <v>2</v>
      </c>
      <c r="J43" s="2241"/>
      <c r="K43" s="1"/>
      <c r="L43" s="1" t="s">
        <v>356</v>
      </c>
      <c r="M43" s="2" t="s">
        <v>110</v>
      </c>
      <c r="N43" s="1">
        <v>25</v>
      </c>
      <c r="O43" s="1">
        <v>1</v>
      </c>
      <c r="P43" s="1" t="s">
        <v>49</v>
      </c>
      <c r="Q43" s="1"/>
      <c r="R43" s="1">
        <v>25</v>
      </c>
      <c r="S43" s="1"/>
      <c r="T43" s="1"/>
      <c r="U43" s="1">
        <v>1</v>
      </c>
      <c r="V43" s="5">
        <v>80709</v>
      </c>
      <c r="W43" s="70">
        <v>0.43</v>
      </c>
      <c r="X43" s="72">
        <f t="shared" si="11"/>
        <v>46004.130000000005</v>
      </c>
      <c r="Y43" s="72">
        <f t="shared" si="10"/>
        <v>46004.130000000005</v>
      </c>
      <c r="AB43"/>
      <c r="AC43"/>
      <c r="AD43" s="1"/>
      <c r="AE43"/>
      <c r="AF43" s="1"/>
      <c r="AG43"/>
      <c r="AH43"/>
    </row>
    <row r="44" spans="1:34" s="16" customFormat="1" x14ac:dyDescent="0.35">
      <c r="A44" t="s">
        <v>394</v>
      </c>
      <c r="B44" t="s">
        <v>437</v>
      </c>
      <c r="C44" t="s">
        <v>440</v>
      </c>
      <c r="D44" t="s">
        <v>441</v>
      </c>
      <c r="E44" s="1" t="s">
        <v>138</v>
      </c>
      <c r="F44" s="1" t="s">
        <v>141</v>
      </c>
      <c r="G44" s="1" t="s">
        <v>359</v>
      </c>
      <c r="H44" s="1"/>
      <c r="I44" s="2241">
        <v>2</v>
      </c>
      <c r="J44" s="2241"/>
      <c r="K44" s="1"/>
      <c r="L44" s="1" t="s">
        <v>356</v>
      </c>
      <c r="M44" s="2" t="s">
        <v>142</v>
      </c>
      <c r="N44" s="1">
        <v>49</v>
      </c>
      <c r="O44" s="1">
        <v>1</v>
      </c>
      <c r="P44" s="1" t="s">
        <v>49</v>
      </c>
      <c r="Q44" s="1"/>
      <c r="R44" s="1">
        <v>49</v>
      </c>
      <c r="S44" s="1"/>
      <c r="T44" s="1"/>
      <c r="U44" s="1">
        <v>1</v>
      </c>
      <c r="V44" s="5">
        <v>67237.13</v>
      </c>
      <c r="W44" s="70">
        <v>0.43</v>
      </c>
      <c r="X44" s="72">
        <f t="shared" ref="X44:X52" si="14">V44*(1-W44)</f>
        <v>38325.164100000009</v>
      </c>
      <c r="Y44" s="72">
        <f t="shared" ref="Y44:Y52" si="15">X44*U44*O44</f>
        <v>38325.164100000009</v>
      </c>
      <c r="AB44"/>
      <c r="AC44"/>
      <c r="AD44" s="1"/>
      <c r="AE44"/>
      <c r="AF44" s="1"/>
      <c r="AG44"/>
      <c r="AH44"/>
    </row>
    <row r="45" spans="1:34" s="16" customFormat="1" x14ac:dyDescent="0.35">
      <c r="A45" t="s">
        <v>394</v>
      </c>
      <c r="B45" t="s">
        <v>437</v>
      </c>
      <c r="C45" t="s">
        <v>440</v>
      </c>
      <c r="D45" t="s">
        <v>441</v>
      </c>
      <c r="E45" s="1" t="s">
        <v>138</v>
      </c>
      <c r="F45" s="1" t="s">
        <v>141</v>
      </c>
      <c r="G45" s="1" t="s">
        <v>359</v>
      </c>
      <c r="H45" s="1"/>
      <c r="I45" s="2241">
        <v>2</v>
      </c>
      <c r="J45" s="2241"/>
      <c r="K45" s="1"/>
      <c r="L45" s="1" t="s">
        <v>356</v>
      </c>
      <c r="M45" s="2" t="s">
        <v>107</v>
      </c>
      <c r="N45" s="1">
        <v>24</v>
      </c>
      <c r="O45" s="1">
        <v>1</v>
      </c>
      <c r="P45" s="1" t="s">
        <v>49</v>
      </c>
      <c r="Q45" s="1">
        <v>24</v>
      </c>
      <c r="R45" s="1"/>
      <c r="S45" s="1"/>
      <c r="T45" s="1"/>
      <c r="U45" s="1">
        <v>1</v>
      </c>
      <c r="V45" s="9">
        <v>80709.05</v>
      </c>
      <c r="W45" s="70">
        <v>0.43</v>
      </c>
      <c r="X45" s="72">
        <f t="shared" si="14"/>
        <v>46004.158500000005</v>
      </c>
      <c r="Y45" s="72">
        <f t="shared" si="15"/>
        <v>46004.158500000005</v>
      </c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437</v>
      </c>
      <c r="C46" t="s">
        <v>440</v>
      </c>
      <c r="D46" t="s">
        <v>441</v>
      </c>
      <c r="E46" s="1" t="s">
        <v>138</v>
      </c>
      <c r="F46" s="1" t="s">
        <v>141</v>
      </c>
      <c r="G46" s="1" t="s">
        <v>359</v>
      </c>
      <c r="H46" s="1"/>
      <c r="I46" s="2241">
        <v>2</v>
      </c>
      <c r="J46" s="2241"/>
      <c r="K46" s="1"/>
      <c r="L46" s="1" t="s">
        <v>356</v>
      </c>
      <c r="M46" s="2" t="s">
        <v>161</v>
      </c>
      <c r="N46" s="1">
        <v>80</v>
      </c>
      <c r="O46" s="1">
        <v>1</v>
      </c>
      <c r="P46" s="1" t="s">
        <v>49</v>
      </c>
      <c r="Q46" s="1"/>
      <c r="R46" s="1"/>
      <c r="S46" s="1">
        <v>80</v>
      </c>
      <c r="T46" s="1"/>
      <c r="U46" s="1">
        <v>1</v>
      </c>
      <c r="V46" s="9">
        <v>180774.55</v>
      </c>
      <c r="W46" s="75">
        <v>0.43</v>
      </c>
      <c r="X46" s="72">
        <f t="shared" si="14"/>
        <v>103041.49350000001</v>
      </c>
      <c r="Y46" s="72">
        <f t="shared" si="15"/>
        <v>103041.49350000001</v>
      </c>
      <c r="AB46"/>
      <c r="AC46"/>
      <c r="AD46" s="1"/>
      <c r="AE46"/>
      <c r="AF46" s="1"/>
      <c r="AG46"/>
      <c r="AH46"/>
    </row>
    <row r="47" spans="1:34" s="16" customFormat="1" x14ac:dyDescent="0.35">
      <c r="A47" t="s">
        <v>394</v>
      </c>
      <c r="B47" t="s">
        <v>437</v>
      </c>
      <c r="C47" t="s">
        <v>440</v>
      </c>
      <c r="D47" t="s">
        <v>441</v>
      </c>
      <c r="E47" s="1" t="s">
        <v>157</v>
      </c>
      <c r="F47" s="1" t="s">
        <v>158</v>
      </c>
      <c r="G47" s="1"/>
      <c r="H47" s="1" t="s">
        <v>359</v>
      </c>
      <c r="I47" s="2241">
        <v>5</v>
      </c>
      <c r="J47" s="2241"/>
      <c r="K47" s="1" t="s">
        <v>356</v>
      </c>
      <c r="L47" s="1"/>
      <c r="M47" s="2" t="s">
        <v>151</v>
      </c>
      <c r="N47" s="1">
        <v>150</v>
      </c>
      <c r="O47" s="1">
        <v>80</v>
      </c>
      <c r="P47" s="1" t="s">
        <v>51</v>
      </c>
      <c r="Q47" s="1">
        <v>80</v>
      </c>
      <c r="R47" s="1"/>
      <c r="S47" s="1"/>
      <c r="T47" s="1"/>
      <c r="U47" s="1">
        <v>1</v>
      </c>
      <c r="V47" s="9">
        <v>10299</v>
      </c>
      <c r="W47" s="75">
        <v>0.83</v>
      </c>
      <c r="X47" s="72">
        <f t="shared" si="14"/>
        <v>1750.8300000000004</v>
      </c>
      <c r="Y47" s="72">
        <f t="shared" si="15"/>
        <v>140066.40000000002</v>
      </c>
      <c r="Z47" s="6"/>
      <c r="AB47"/>
      <c r="AC47"/>
      <c r="AD47" s="1"/>
      <c r="AE47"/>
      <c r="AF47" s="1"/>
      <c r="AG47"/>
      <c r="AH47"/>
    </row>
    <row r="48" spans="1:34" s="16" customFormat="1" x14ac:dyDescent="0.35">
      <c r="A48" t="s">
        <v>394</v>
      </c>
      <c r="B48" t="s">
        <v>437</v>
      </c>
      <c r="C48" t="s">
        <v>440</v>
      </c>
      <c r="D48" t="s">
        <v>441</v>
      </c>
      <c r="E48" s="1" t="s">
        <v>159</v>
      </c>
      <c r="F48" s="1" t="s">
        <v>147</v>
      </c>
      <c r="G48" s="1"/>
      <c r="H48" s="1" t="s">
        <v>359</v>
      </c>
      <c r="I48" s="2241">
        <v>4</v>
      </c>
      <c r="J48" s="2241"/>
      <c r="K48" s="1" t="s">
        <v>356</v>
      </c>
      <c r="L48" s="1"/>
      <c r="M48" s="1">
        <v>2</v>
      </c>
      <c r="N48" s="1">
        <v>3</v>
      </c>
      <c r="O48" s="1">
        <v>2</v>
      </c>
      <c r="P48" s="1" t="s">
        <v>51</v>
      </c>
      <c r="Q48" s="1">
        <v>2</v>
      </c>
      <c r="R48" s="1"/>
      <c r="S48" s="1"/>
      <c r="T48" s="1"/>
      <c r="U48" s="1">
        <v>1</v>
      </c>
      <c r="V48" s="9">
        <v>250000</v>
      </c>
      <c r="W48" s="75">
        <v>0.48</v>
      </c>
      <c r="X48" s="72">
        <f t="shared" si="14"/>
        <v>130000</v>
      </c>
      <c r="Y48" s="72">
        <f t="shared" si="15"/>
        <v>260000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394</v>
      </c>
      <c r="B49" t="s">
        <v>437</v>
      </c>
      <c r="C49" t="s">
        <v>440</v>
      </c>
      <c r="D49" t="s">
        <v>441</v>
      </c>
      <c r="E49" s="1" t="s">
        <v>47</v>
      </c>
      <c r="F49" s="1" t="s">
        <v>145</v>
      </c>
      <c r="G49" s="1"/>
      <c r="H49" s="1" t="s">
        <v>359</v>
      </c>
      <c r="I49" s="2241">
        <v>3</v>
      </c>
      <c r="J49" s="2241"/>
      <c r="K49" s="1" t="s">
        <v>356</v>
      </c>
      <c r="L49" s="1"/>
      <c r="M49" s="1">
        <v>80</v>
      </c>
      <c r="N49" s="1">
        <v>160</v>
      </c>
      <c r="O49" s="1">
        <v>1</v>
      </c>
      <c r="P49" s="1" t="s">
        <v>49</v>
      </c>
      <c r="Q49" s="1"/>
      <c r="R49" s="1">
        <v>100</v>
      </c>
      <c r="S49" s="1"/>
      <c r="T49" s="1"/>
      <c r="U49" s="1">
        <v>1</v>
      </c>
      <c r="V49" s="9">
        <v>350022</v>
      </c>
      <c r="W49" s="77">
        <v>0.59599999999999997</v>
      </c>
      <c r="X49" s="72">
        <f t="shared" si="14"/>
        <v>141408.88800000001</v>
      </c>
      <c r="Y49" s="72">
        <f t="shared" si="15"/>
        <v>141408.88800000001</v>
      </c>
      <c r="AB49"/>
      <c r="AC49"/>
      <c r="AD49" s="1"/>
      <c r="AE49"/>
      <c r="AF49" s="1"/>
      <c r="AG49"/>
      <c r="AH49"/>
    </row>
    <row r="50" spans="1:34" s="16" customFormat="1" x14ac:dyDescent="0.35">
      <c r="A50" t="s">
        <v>394</v>
      </c>
      <c r="B50" t="s">
        <v>437</v>
      </c>
      <c r="C50" t="s">
        <v>440</v>
      </c>
      <c r="D50" t="s">
        <v>441</v>
      </c>
      <c r="E50" s="1" t="s">
        <v>47</v>
      </c>
      <c r="F50" s="1" t="s">
        <v>145</v>
      </c>
      <c r="G50" s="1"/>
      <c r="H50" s="1" t="s">
        <v>359</v>
      </c>
      <c r="I50" s="2241">
        <v>3</v>
      </c>
      <c r="J50" s="2241"/>
      <c r="K50" s="1"/>
      <c r="L50" s="1" t="s">
        <v>356</v>
      </c>
      <c r="M50" s="1">
        <v>50</v>
      </c>
      <c r="N50" s="1">
        <v>100</v>
      </c>
      <c r="O50" s="1">
        <v>1</v>
      </c>
      <c r="P50" s="1" t="s">
        <v>49</v>
      </c>
      <c r="Q50" s="1"/>
      <c r="R50" s="1"/>
      <c r="S50" s="1">
        <v>58</v>
      </c>
      <c r="T50" s="1"/>
      <c r="U50" s="1">
        <v>1</v>
      </c>
      <c r="V50" s="9">
        <v>350658</v>
      </c>
      <c r="W50" s="77">
        <v>0.59599999999999997</v>
      </c>
      <c r="X50" s="72">
        <f t="shared" si="14"/>
        <v>141665.83199999999</v>
      </c>
      <c r="Y50" s="72">
        <f t="shared" si="15"/>
        <v>141665.83199999999</v>
      </c>
      <c r="AB50"/>
      <c r="AC50"/>
      <c r="AD50" s="1"/>
      <c r="AE50"/>
      <c r="AF50" s="1"/>
      <c r="AG50"/>
      <c r="AH50"/>
    </row>
    <row r="51" spans="1:34" s="16" customFormat="1" x14ac:dyDescent="0.35">
      <c r="A51" t="s">
        <v>394</v>
      </c>
      <c r="B51" t="s">
        <v>437</v>
      </c>
      <c r="C51" t="s">
        <v>440</v>
      </c>
      <c r="D51" t="s">
        <v>441</v>
      </c>
      <c r="E51" s="1" t="s">
        <v>149</v>
      </c>
      <c r="F51" s="1" t="s">
        <v>152</v>
      </c>
      <c r="G51" s="1" t="s">
        <v>359</v>
      </c>
      <c r="H51" s="1"/>
      <c r="I51" s="2241">
        <v>7</v>
      </c>
      <c r="J51" s="2241"/>
      <c r="K51" s="1"/>
      <c r="L51" s="1" t="s">
        <v>356</v>
      </c>
      <c r="M51" s="1">
        <v>28</v>
      </c>
      <c r="N51" s="1">
        <v>28</v>
      </c>
      <c r="O51" s="1">
        <v>1</v>
      </c>
      <c r="P51" s="1" t="s">
        <v>49</v>
      </c>
      <c r="Q51" s="1"/>
      <c r="R51" s="1">
        <v>28</v>
      </c>
      <c r="S51" s="1"/>
      <c r="T51" s="1"/>
      <c r="U51" s="1">
        <v>1</v>
      </c>
      <c r="V51" s="9">
        <v>38500</v>
      </c>
      <c r="W51" s="75">
        <v>0.65</v>
      </c>
      <c r="X51" s="72">
        <f t="shared" si="14"/>
        <v>13475</v>
      </c>
      <c r="Y51" s="72">
        <f t="shared" si="15"/>
        <v>13475</v>
      </c>
      <c r="AB51"/>
      <c r="AC51"/>
      <c r="AD51" s="1"/>
      <c r="AE51"/>
      <c r="AF51" s="1"/>
      <c r="AG51"/>
      <c r="AH51"/>
    </row>
    <row r="52" spans="1:34" x14ac:dyDescent="0.35">
      <c r="A52" t="s">
        <v>394</v>
      </c>
      <c r="B52" t="s">
        <v>437</v>
      </c>
      <c r="C52" t="s">
        <v>440</v>
      </c>
      <c r="D52" t="s">
        <v>441</v>
      </c>
      <c r="E52" s="1" t="s">
        <v>137</v>
      </c>
      <c r="F52" s="1" t="s">
        <v>156</v>
      </c>
      <c r="G52" s="1" t="s">
        <v>359</v>
      </c>
      <c r="I52" s="2241">
        <v>6</v>
      </c>
      <c r="J52" s="2241"/>
      <c r="L52" s="1" t="s">
        <v>356</v>
      </c>
      <c r="M52" s="1">
        <v>50</v>
      </c>
      <c r="N52" s="1">
        <v>130</v>
      </c>
      <c r="O52" s="1">
        <v>100</v>
      </c>
      <c r="P52" s="1" t="s">
        <v>49</v>
      </c>
      <c r="R52" s="1">
        <v>100</v>
      </c>
      <c r="U52" s="1">
        <v>1</v>
      </c>
      <c r="V52" s="9">
        <v>2520</v>
      </c>
      <c r="W52" s="75">
        <v>0.75</v>
      </c>
      <c r="X52" s="72">
        <f t="shared" si="14"/>
        <v>630</v>
      </c>
      <c r="Y52" s="72">
        <f t="shared" si="15"/>
        <v>63000</v>
      </c>
    </row>
    <row r="53" spans="1:34" s="16" customFormat="1" x14ac:dyDescent="0.35">
      <c r="A53"/>
      <c r="B53"/>
      <c r="C53"/>
      <c r="D53"/>
      <c r="E53" s="1"/>
      <c r="F53" s="1"/>
      <c r="G53" s="1"/>
      <c r="H53" s="1"/>
      <c r="I53" s="2241"/>
      <c r="J53" s="22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5"/>
      <c r="W53" s="70"/>
      <c r="X53" s="72"/>
      <c r="Y53" s="72"/>
      <c r="AB53"/>
      <c r="AC53"/>
      <c r="AD53" s="1"/>
      <c r="AE53"/>
      <c r="AF53" s="1"/>
      <c r="AG53"/>
      <c r="AH53"/>
    </row>
    <row r="54" spans="1:34" s="16" customFormat="1" x14ac:dyDescent="0.35">
      <c r="A54" t="s">
        <v>377</v>
      </c>
      <c r="B54" t="s">
        <v>437</v>
      </c>
      <c r="C54" t="s">
        <v>440</v>
      </c>
      <c r="D54" t="s">
        <v>441</v>
      </c>
      <c r="E54" s="1" t="s">
        <v>138</v>
      </c>
      <c r="F54" s="1" t="s">
        <v>139</v>
      </c>
      <c r="G54" s="1"/>
      <c r="H54" s="1" t="s">
        <v>359</v>
      </c>
      <c r="I54" s="2241">
        <v>1</v>
      </c>
      <c r="J54" s="2241"/>
      <c r="K54" s="1" t="s">
        <v>356</v>
      </c>
      <c r="L54" s="1"/>
      <c r="M54" s="1">
        <v>70</v>
      </c>
      <c r="N54" s="1">
        <v>130</v>
      </c>
      <c r="O54" s="1">
        <v>100</v>
      </c>
      <c r="P54" s="1" t="s">
        <v>49</v>
      </c>
      <c r="Q54" s="1">
        <v>100</v>
      </c>
      <c r="R54" s="1"/>
      <c r="S54" s="1"/>
      <c r="T54" s="1"/>
      <c r="U54" s="1">
        <v>1</v>
      </c>
      <c r="V54" s="9">
        <v>3429.22</v>
      </c>
      <c r="W54" s="75">
        <v>0.48</v>
      </c>
      <c r="X54" s="72">
        <f t="shared" ref="X54:X59" si="16">V54*(1-W54)</f>
        <v>1783.1943999999999</v>
      </c>
      <c r="Y54" s="72">
        <f t="shared" ref="Y54:Y59" si="17">X54*U54*O54</f>
        <v>178319.43999999997</v>
      </c>
      <c r="AB54"/>
      <c r="AC54"/>
      <c r="AD54" s="1"/>
      <c r="AE54"/>
      <c r="AF54" s="1"/>
      <c r="AG54"/>
      <c r="AH54"/>
    </row>
    <row r="55" spans="1:34" s="16" customFormat="1" x14ac:dyDescent="0.35">
      <c r="A55" t="s">
        <v>377</v>
      </c>
      <c r="B55" t="s">
        <v>437</v>
      </c>
      <c r="C55" t="s">
        <v>440</v>
      </c>
      <c r="D55" t="s">
        <v>441</v>
      </c>
      <c r="E55" s="1" t="s">
        <v>140</v>
      </c>
      <c r="F55" s="1" t="s">
        <v>139</v>
      </c>
      <c r="G55" s="1"/>
      <c r="H55" s="1" t="s">
        <v>359</v>
      </c>
      <c r="I55" s="2241">
        <v>1</v>
      </c>
      <c r="J55" s="2241"/>
      <c r="K55" s="1"/>
      <c r="L55" s="1" t="s">
        <v>356</v>
      </c>
      <c r="M55" s="1">
        <v>50</v>
      </c>
      <c r="N55" s="1">
        <v>80</v>
      </c>
      <c r="O55" s="1">
        <v>50</v>
      </c>
      <c r="P55" s="1" t="s">
        <v>49</v>
      </c>
      <c r="Q55" s="1"/>
      <c r="R55" s="1"/>
      <c r="S55" s="1">
        <v>50</v>
      </c>
      <c r="T55" s="1"/>
      <c r="U55" s="1">
        <v>1</v>
      </c>
      <c r="V55" s="5">
        <v>6980.9</v>
      </c>
      <c r="W55" s="70">
        <v>0.35</v>
      </c>
      <c r="X55" s="72">
        <f t="shared" si="16"/>
        <v>4537.585</v>
      </c>
      <c r="Y55" s="72">
        <f t="shared" si="17"/>
        <v>226879.25</v>
      </c>
      <c r="AB55"/>
      <c r="AC55"/>
      <c r="AD55" s="1"/>
      <c r="AE55"/>
      <c r="AF55" s="1"/>
      <c r="AG55"/>
      <c r="AH55"/>
    </row>
    <row r="56" spans="1:34" s="16" customFormat="1" x14ac:dyDescent="0.35">
      <c r="A56" t="s">
        <v>377</v>
      </c>
      <c r="B56" t="s">
        <v>437</v>
      </c>
      <c r="C56" t="s">
        <v>440</v>
      </c>
      <c r="D56" t="s">
        <v>441</v>
      </c>
      <c r="E56" s="1" t="s">
        <v>140</v>
      </c>
      <c r="F56" s="1" t="s">
        <v>141</v>
      </c>
      <c r="G56" s="1" t="s">
        <v>359</v>
      </c>
      <c r="H56" s="1"/>
      <c r="I56" s="2241">
        <v>2</v>
      </c>
      <c r="J56" s="2241"/>
      <c r="K56" s="1"/>
      <c r="L56" s="1" t="s">
        <v>356</v>
      </c>
      <c r="M56" s="1">
        <v>25</v>
      </c>
      <c r="N56" s="1">
        <v>25</v>
      </c>
      <c r="O56" s="1">
        <v>1</v>
      </c>
      <c r="P56" s="1" t="s">
        <v>49</v>
      </c>
      <c r="Q56" s="1"/>
      <c r="R56" s="1">
        <v>25</v>
      </c>
      <c r="S56" s="1"/>
      <c r="T56" s="1"/>
      <c r="U56" s="1">
        <v>1</v>
      </c>
      <c r="V56" s="5">
        <v>80709</v>
      </c>
      <c r="W56" s="70">
        <v>0.43</v>
      </c>
      <c r="X56" s="72">
        <f t="shared" si="16"/>
        <v>46004.130000000005</v>
      </c>
      <c r="Y56" s="72">
        <f t="shared" si="17"/>
        <v>46004.130000000005</v>
      </c>
      <c r="AB56"/>
      <c r="AC56"/>
      <c r="AD56" s="1"/>
      <c r="AE56"/>
      <c r="AF56" s="1"/>
      <c r="AG56"/>
      <c r="AH56"/>
    </row>
    <row r="57" spans="1:34" s="16" customFormat="1" x14ac:dyDescent="0.35">
      <c r="A57" t="s">
        <v>377</v>
      </c>
      <c r="B57" t="s">
        <v>437</v>
      </c>
      <c r="C57" t="s">
        <v>440</v>
      </c>
      <c r="D57" t="s">
        <v>441</v>
      </c>
      <c r="E57" s="1" t="s">
        <v>157</v>
      </c>
      <c r="F57" s="1" t="s">
        <v>158</v>
      </c>
      <c r="G57" s="1"/>
      <c r="H57" s="1" t="s">
        <v>359</v>
      </c>
      <c r="I57" s="2241">
        <v>5</v>
      </c>
      <c r="J57" s="2241"/>
      <c r="K57" s="1" t="s">
        <v>356</v>
      </c>
      <c r="L57" s="1"/>
      <c r="M57" s="1">
        <v>50</v>
      </c>
      <c r="N57" s="1">
        <v>100</v>
      </c>
      <c r="O57" s="1">
        <v>70</v>
      </c>
      <c r="P57" s="1" t="s">
        <v>51</v>
      </c>
      <c r="Q57" s="1">
        <v>70</v>
      </c>
      <c r="R57" s="1"/>
      <c r="S57" s="1"/>
      <c r="T57" s="1"/>
      <c r="U57" s="1">
        <v>1</v>
      </c>
      <c r="V57" s="9">
        <v>10299</v>
      </c>
      <c r="W57" s="75">
        <v>0.83</v>
      </c>
      <c r="X57" s="72">
        <f t="shared" si="16"/>
        <v>1750.8300000000004</v>
      </c>
      <c r="Y57" s="72">
        <f t="shared" si="17"/>
        <v>122558.10000000002</v>
      </c>
      <c r="AB57"/>
      <c r="AC57"/>
      <c r="AD57" s="1"/>
      <c r="AE57"/>
      <c r="AF57" s="1"/>
      <c r="AG57"/>
      <c r="AH57"/>
    </row>
    <row r="58" spans="1:34" s="16" customFormat="1" x14ac:dyDescent="0.35">
      <c r="A58" t="s">
        <v>377</v>
      </c>
      <c r="B58" t="s">
        <v>437</v>
      </c>
      <c r="C58" t="s">
        <v>440</v>
      </c>
      <c r="D58" t="s">
        <v>441</v>
      </c>
      <c r="E58" s="1" t="s">
        <v>47</v>
      </c>
      <c r="F58" s="1" t="s">
        <v>145</v>
      </c>
      <c r="G58" s="1"/>
      <c r="H58" s="1" t="s">
        <v>359</v>
      </c>
      <c r="I58" s="2241">
        <v>3</v>
      </c>
      <c r="J58" s="2241"/>
      <c r="K58" s="1" t="s">
        <v>356</v>
      </c>
      <c r="L58" s="1"/>
      <c r="M58" s="1">
        <v>60</v>
      </c>
      <c r="N58" s="1">
        <v>130</v>
      </c>
      <c r="O58" s="1">
        <v>1</v>
      </c>
      <c r="P58" s="1" t="s">
        <v>49</v>
      </c>
      <c r="Q58" s="1"/>
      <c r="R58" s="1">
        <v>100</v>
      </c>
      <c r="S58" s="1"/>
      <c r="T58" s="1"/>
      <c r="U58" s="1">
        <v>1</v>
      </c>
      <c r="V58" s="9">
        <v>350022</v>
      </c>
      <c r="W58" s="77">
        <v>0.59599999999999997</v>
      </c>
      <c r="X58" s="72">
        <f t="shared" si="16"/>
        <v>141408.88800000001</v>
      </c>
      <c r="Y58" s="72">
        <f t="shared" si="17"/>
        <v>141408.88800000001</v>
      </c>
      <c r="AB58"/>
      <c r="AC58"/>
      <c r="AD58" s="1"/>
      <c r="AE58"/>
      <c r="AF58" s="1"/>
      <c r="AG58"/>
      <c r="AH58"/>
    </row>
    <row r="59" spans="1:34" s="16" customFormat="1" x14ac:dyDescent="0.35">
      <c r="A59" t="s">
        <v>377</v>
      </c>
      <c r="B59" t="s">
        <v>437</v>
      </c>
      <c r="C59" t="s">
        <v>440</v>
      </c>
      <c r="D59" t="s">
        <v>441</v>
      </c>
      <c r="E59" s="1" t="s">
        <v>137</v>
      </c>
      <c r="F59" s="1" t="s">
        <v>156</v>
      </c>
      <c r="G59" s="1" t="s">
        <v>359</v>
      </c>
      <c r="H59" s="1"/>
      <c r="I59" s="2241">
        <v>4</v>
      </c>
      <c r="J59" s="2241"/>
      <c r="K59" s="1"/>
      <c r="L59" s="1" t="s">
        <v>356</v>
      </c>
      <c r="M59" s="1">
        <v>50</v>
      </c>
      <c r="N59" s="1">
        <v>100</v>
      </c>
      <c r="O59" s="1">
        <v>50</v>
      </c>
      <c r="P59" s="1" t="s">
        <v>49</v>
      </c>
      <c r="Q59" s="1"/>
      <c r="R59" s="1"/>
      <c r="S59" s="1">
        <v>50</v>
      </c>
      <c r="T59" s="1"/>
      <c r="U59" s="1">
        <v>1</v>
      </c>
      <c r="V59" s="9">
        <v>2520</v>
      </c>
      <c r="W59" s="75">
        <v>0.75</v>
      </c>
      <c r="X59" s="72">
        <f t="shared" si="16"/>
        <v>630</v>
      </c>
      <c r="Y59" s="72">
        <f t="shared" si="17"/>
        <v>31500</v>
      </c>
      <c r="AB59"/>
      <c r="AC59"/>
      <c r="AD59" s="1"/>
      <c r="AE59"/>
      <c r="AF59" s="1"/>
      <c r="AG59"/>
      <c r="AH59"/>
    </row>
    <row r="60" spans="1:34" s="16" customFormat="1" x14ac:dyDescent="0.35">
      <c r="A60"/>
      <c r="B60"/>
      <c r="C60"/>
      <c r="D6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5"/>
      <c r="W60" s="70"/>
      <c r="X60" s="72"/>
      <c r="Y60" s="72"/>
      <c r="AB60"/>
      <c r="AC60"/>
      <c r="AD60" s="1"/>
      <c r="AE60"/>
      <c r="AF60" s="1"/>
      <c r="AG60"/>
      <c r="AH60"/>
    </row>
    <row r="61" spans="1:34" s="16" customFormat="1" x14ac:dyDescent="0.35">
      <c r="A61"/>
      <c r="B61"/>
      <c r="C61"/>
      <c r="D6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9"/>
      <c r="W61" s="75"/>
      <c r="X61" s="72"/>
      <c r="Y61" s="72"/>
      <c r="AB61"/>
      <c r="AC61"/>
      <c r="AD61" s="1"/>
      <c r="AE61"/>
      <c r="AF61" s="1"/>
      <c r="AG61"/>
      <c r="AH61"/>
    </row>
    <row r="62" spans="1:34" s="16" customFormat="1" x14ac:dyDescent="0.35">
      <c r="A62"/>
      <c r="B62"/>
      <c r="C62"/>
      <c r="D6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/>
      <c r="W62" s="75"/>
      <c r="X62" s="72"/>
      <c r="Y62" s="72"/>
      <c r="AB62"/>
      <c r="AC62"/>
      <c r="AD62" s="1"/>
      <c r="AE62"/>
      <c r="AF62" s="1"/>
      <c r="AG62"/>
      <c r="AH62"/>
    </row>
    <row r="66" spans="1:9" x14ac:dyDescent="0.35">
      <c r="A66" s="93"/>
      <c r="D66" s="89" t="s">
        <v>1209</v>
      </c>
      <c r="E66" s="89" t="s">
        <v>1210</v>
      </c>
      <c r="F66" s="89" t="s">
        <v>1211</v>
      </c>
      <c r="G66" s="89"/>
      <c r="H66" s="89"/>
      <c r="I66" s="89"/>
    </row>
    <row r="67" spans="1:9" x14ac:dyDescent="0.35">
      <c r="A67" s="93" t="s">
        <v>1212</v>
      </c>
      <c r="B67" s="2229"/>
      <c r="C67" s="2229"/>
      <c r="D67" s="2236">
        <f>E67*(1-10%)</f>
        <v>2850.842933576826</v>
      </c>
      <c r="E67" s="473">
        <f>'SAO PAULO'!T61</f>
        <v>3167.6032595298066</v>
      </c>
      <c r="F67" s="473">
        <f>E67*(1+15%)</f>
        <v>3642.7437484592774</v>
      </c>
      <c r="G67" s="473"/>
      <c r="H67" s="473"/>
      <c r="I67" s="473"/>
    </row>
    <row r="68" spans="1:9" x14ac:dyDescent="0.35">
      <c r="A68" s="93" t="s">
        <v>1213</v>
      </c>
      <c r="B68" s="2229"/>
      <c r="C68" s="2229"/>
      <c r="D68" s="2236">
        <f>E68*(1-25%)</f>
        <v>2023.3661115259738</v>
      </c>
      <c r="E68" s="473">
        <f>'SAO PAULO'!T105</f>
        <v>2697.8214820346316</v>
      </c>
      <c r="F68" s="473">
        <f>E68*(1+5%)</f>
        <v>2832.7125561363632</v>
      </c>
      <c r="G68" s="473"/>
      <c r="H68" s="473"/>
      <c r="I68" s="473"/>
    </row>
    <row r="69" spans="1:9" x14ac:dyDescent="0.35">
      <c r="A69" s="93" t="s">
        <v>601</v>
      </c>
      <c r="B69" s="2229"/>
      <c r="C69" s="2229"/>
      <c r="D69" s="2236">
        <f>E69*(1-15%)</f>
        <v>2686.6438023435653</v>
      </c>
      <c r="E69" s="473">
        <f>'SAO PAULO'!T150</f>
        <v>3160.7574145218418</v>
      </c>
      <c r="F69" s="473">
        <f>E69*(1+15%)</f>
        <v>3634.8710267001179</v>
      </c>
      <c r="G69" s="473"/>
      <c r="H69" s="473"/>
      <c r="I69" s="473"/>
    </row>
    <row r="70" spans="1:9" x14ac:dyDescent="0.35">
      <c r="A70" s="93" t="s">
        <v>730</v>
      </c>
      <c r="B70" s="2229"/>
      <c r="C70" s="2229"/>
      <c r="D70" s="2236">
        <f>E70*(1-25%)</f>
        <v>2140.4354920842216</v>
      </c>
      <c r="E70" s="473">
        <f>'SAO PAULO'!T193</f>
        <v>2853.9139894456284</v>
      </c>
      <c r="F70" s="473">
        <f>E70*(1+5%)</f>
        <v>2996.6096889179098</v>
      </c>
      <c r="G70" s="473"/>
      <c r="H70" s="473"/>
      <c r="I70" s="473"/>
    </row>
    <row r="71" spans="1:9" x14ac:dyDescent="0.35">
      <c r="A71" s="93" t="s">
        <v>619</v>
      </c>
      <c r="B71" s="2229"/>
      <c r="C71" s="2229"/>
      <c r="D71" s="2236">
        <f>E71*(1-25%)</f>
        <v>1702.537610126582</v>
      </c>
      <c r="E71" s="473">
        <f>'SAO PAULO'!T231</f>
        <v>2270.0501468354428</v>
      </c>
      <c r="F71" s="473">
        <f>E71*(1+5%)</f>
        <v>2383.5526541772151</v>
      </c>
      <c r="G71" s="473"/>
      <c r="H71" s="473"/>
      <c r="I71" s="473"/>
    </row>
    <row r="72" spans="1:9" x14ac:dyDescent="0.35">
      <c r="A72" s="93"/>
      <c r="B72" s="93"/>
      <c r="C72" s="93"/>
      <c r="D72" s="94"/>
    </row>
    <row r="73" spans="1:9" x14ac:dyDescent="0.35">
      <c r="A73" s="93"/>
      <c r="B73" s="92"/>
      <c r="C73" s="92"/>
      <c r="D73" s="2386" t="s">
        <v>1214</v>
      </c>
      <c r="E73" s="2387"/>
      <c r="F73" s="2387"/>
      <c r="G73" s="2387"/>
      <c r="H73" s="2387"/>
      <c r="I73" s="2388"/>
    </row>
    <row r="74" spans="1:9" x14ac:dyDescent="0.35">
      <c r="A74" s="93" t="s">
        <v>1212</v>
      </c>
      <c r="B74" s="2230"/>
      <c r="C74" s="2230"/>
      <c r="D74" s="350">
        <v>0.26952141057934509</v>
      </c>
      <c r="E74" s="3">
        <v>0.3056255247691016</v>
      </c>
      <c r="F74" s="3">
        <v>0.31738035264483627</v>
      </c>
      <c r="G74" s="3">
        <v>0.10747271200671704</v>
      </c>
      <c r="H74" s="3"/>
      <c r="I74" s="3"/>
    </row>
    <row r="75" spans="1:9" x14ac:dyDescent="0.35">
      <c r="A75" s="93" t="s">
        <v>1213</v>
      </c>
      <c r="B75" s="2230"/>
      <c r="C75" s="2230"/>
      <c r="D75" s="2230">
        <v>0.31457431457431456</v>
      </c>
      <c r="E75" s="350">
        <v>0.26262626262626265</v>
      </c>
      <c r="F75" s="350">
        <v>0.33044733044733043</v>
      </c>
      <c r="G75" s="350">
        <v>9.2352092352092352E-2</v>
      </c>
      <c r="H75" s="350"/>
      <c r="I75" s="350"/>
    </row>
    <row r="76" spans="1:9" x14ac:dyDescent="0.35">
      <c r="A76" s="93" t="s">
        <v>601</v>
      </c>
      <c r="B76" s="2230"/>
      <c r="C76" s="2230"/>
      <c r="D76" s="2230">
        <v>0.32231404958677684</v>
      </c>
      <c r="E76" s="350">
        <v>0.34710743801652894</v>
      </c>
      <c r="F76" s="350">
        <v>0.33057851239669422</v>
      </c>
      <c r="G76" s="350"/>
      <c r="H76" s="350"/>
      <c r="I76" s="350"/>
    </row>
    <row r="77" spans="1:9" x14ac:dyDescent="0.35">
      <c r="A77" s="93" t="s">
        <v>730</v>
      </c>
      <c r="B77" s="2230"/>
      <c r="C77" s="2230"/>
      <c r="D77" s="2230">
        <v>0.32622601279317698</v>
      </c>
      <c r="E77" s="350">
        <v>0.44989339019189767</v>
      </c>
      <c r="F77" s="350">
        <v>0.22388059701492538</v>
      </c>
      <c r="G77" s="350"/>
      <c r="H77" s="350"/>
      <c r="I77" s="350"/>
    </row>
    <row r="78" spans="1:9" x14ac:dyDescent="0.35">
      <c r="A78" s="93" t="s">
        <v>619</v>
      </c>
      <c r="B78" s="93"/>
      <c r="C78" s="93"/>
      <c r="D78" s="2230">
        <v>0.43037974683544306</v>
      </c>
      <c r="E78" s="3">
        <v>0.31645569620253167</v>
      </c>
      <c r="F78" s="350">
        <v>0.25316455696202533</v>
      </c>
      <c r="G78" s="350"/>
      <c r="H78" s="350"/>
    </row>
    <row r="79" spans="1:9" x14ac:dyDescent="0.35">
      <c r="A79" s="93"/>
      <c r="B79" s="93"/>
      <c r="C79" s="93"/>
      <c r="D79" s="94"/>
    </row>
    <row r="80" spans="1:9" x14ac:dyDescent="0.35">
      <c r="A80" s="93"/>
      <c r="B80" s="93"/>
      <c r="C80" s="93"/>
      <c r="D80" s="94"/>
    </row>
    <row r="81" spans="1:9" x14ac:dyDescent="0.35">
      <c r="A81" s="93"/>
      <c r="B81" s="93"/>
      <c r="C81" s="93"/>
      <c r="D81" s="94"/>
    </row>
    <row r="82" spans="1:9" x14ac:dyDescent="0.35">
      <c r="A82" s="93"/>
      <c r="B82" s="92"/>
      <c r="C82" s="92"/>
      <c r="D82" s="2386" t="s">
        <v>1215</v>
      </c>
      <c r="E82" s="2387"/>
      <c r="F82" s="2387"/>
      <c r="G82" s="2387"/>
      <c r="H82" s="2387"/>
      <c r="I82" s="2388"/>
    </row>
    <row r="83" spans="1:9" x14ac:dyDescent="0.35">
      <c r="A83" s="93" t="s">
        <v>1212</v>
      </c>
      <c r="B83" s="2230"/>
      <c r="C83" s="2230"/>
      <c r="D83" s="2230">
        <v>0.26952141057934509</v>
      </c>
      <c r="E83" s="2230">
        <v>0.3056255247691016</v>
      </c>
      <c r="F83" s="2230">
        <v>0.31738035264483627</v>
      </c>
      <c r="G83" s="2230">
        <v>0.10747271200671704</v>
      </c>
      <c r="H83" s="2230"/>
      <c r="I83" s="2230"/>
    </row>
    <row r="84" spans="1:9" x14ac:dyDescent="0.35">
      <c r="A84" s="93" t="s">
        <v>1213</v>
      </c>
      <c r="B84" s="6"/>
      <c r="C84" s="6"/>
      <c r="D84" s="6">
        <v>0.26233453670276774</v>
      </c>
      <c r="E84" s="2230">
        <v>0.27436823104693142</v>
      </c>
      <c r="F84" s="2230">
        <v>0.33092659446450062</v>
      </c>
      <c r="G84" s="2230">
        <v>0.13237063778580024</v>
      </c>
      <c r="H84" s="2230"/>
      <c r="I84" s="2230"/>
    </row>
    <row r="85" spans="1:9" x14ac:dyDescent="0.35">
      <c r="A85" s="93" t="s">
        <v>601</v>
      </c>
      <c r="B85" s="2230"/>
      <c r="C85" s="2230"/>
      <c r="D85" s="2230">
        <v>0.33997509339975096</v>
      </c>
      <c r="E85" s="2230">
        <v>0.36986301369863012</v>
      </c>
      <c r="F85" s="2230">
        <v>0.29016189290161892</v>
      </c>
      <c r="G85" s="2230"/>
      <c r="H85" s="2230"/>
      <c r="I85" s="2230"/>
    </row>
    <row r="86" spans="1:9" x14ac:dyDescent="0.35">
      <c r="A86" s="93" t="s">
        <v>730</v>
      </c>
      <c r="B86" s="2230"/>
      <c r="C86" s="2230"/>
      <c r="D86" s="6">
        <v>0.27767695099818512</v>
      </c>
      <c r="E86" s="2230">
        <v>0.4573502722323049</v>
      </c>
      <c r="F86" s="2230">
        <v>0.26497277676950998</v>
      </c>
      <c r="G86" s="2230"/>
      <c r="H86" s="2230"/>
      <c r="I86" s="2230"/>
    </row>
    <row r="87" spans="1:9" x14ac:dyDescent="0.35">
      <c r="A87" s="93" t="s">
        <v>619</v>
      </c>
      <c r="B87" s="93"/>
      <c r="C87" s="93"/>
      <c r="D87" s="6">
        <v>0.31775700934579437</v>
      </c>
      <c r="E87" s="2230">
        <v>0.3644859813084112</v>
      </c>
      <c r="F87" s="2230">
        <v>0.31775700934579437</v>
      </c>
      <c r="G87" s="2230"/>
      <c r="H87" s="2230"/>
      <c r="I87" s="2230"/>
    </row>
  </sheetData>
  <mergeCells count="2">
    <mergeCell ref="D73:I73"/>
    <mergeCell ref="D82:I82"/>
  </mergeCells>
  <pageMargins left="0.511811024" right="0.511811024" top="0.78740157499999996" bottom="0.78740157499999996" header="0.31496062000000002" footer="0.31496062000000002"/>
  <ignoredErrors>
    <ignoredError sqref="N5:O62 M43:M4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BDD7-84F0-450C-A0B3-50504769458F}">
  <sheetPr>
    <tabColor rgb="FF92D050"/>
  </sheetPr>
  <dimension ref="A1:AI199"/>
  <sheetViews>
    <sheetView topLeftCell="D160" zoomScale="96" zoomScaleNormal="96" workbookViewId="0">
      <selection activeCell="I190" sqref="I190:L190"/>
    </sheetView>
  </sheetViews>
  <sheetFormatPr defaultRowHeight="14.5" x14ac:dyDescent="0.35"/>
  <cols>
    <col min="1" max="1" width="40.26953125" customWidth="1"/>
    <col min="2" max="2" width="22.81640625" style="1" customWidth="1"/>
    <col min="3" max="3" width="18.453125" style="1" customWidth="1"/>
    <col min="4" max="4" width="21.81640625" style="1" customWidth="1"/>
    <col min="5" max="5" width="19.453125" style="1" customWidth="1"/>
    <col min="6" max="6" width="20.26953125" style="2" customWidth="1"/>
    <col min="7" max="7" width="10.54296875" style="1" customWidth="1"/>
    <col min="8" max="8" width="18.1796875" style="1" customWidth="1"/>
    <col min="9" max="12" width="5.7265625" customWidth="1"/>
    <col min="13" max="13" width="12.54296875" style="1" customWidth="1"/>
    <col min="14" max="14" width="12.453125" style="145" customWidth="1"/>
    <col min="15" max="15" width="8.7265625" style="3" customWidth="1"/>
    <col min="16" max="16" width="15.1796875" style="145" customWidth="1"/>
    <col min="17" max="17" width="19.453125" style="145" customWidth="1"/>
    <col min="18" max="18" width="8.7265625" style="3" customWidth="1"/>
    <col min="19" max="19" width="16.453125" style="145" bestFit="1" customWidth="1"/>
    <col min="20" max="23" width="12.453125" customWidth="1"/>
    <col min="24" max="24" width="16.453125" bestFit="1" customWidth="1"/>
    <col min="25" max="25" width="14.453125" customWidth="1"/>
    <col min="26" max="26" width="17" customWidth="1"/>
    <col min="27" max="27" width="19.81640625" customWidth="1"/>
    <col min="28" max="28" width="12.453125" customWidth="1"/>
    <col min="29" max="29" width="14.1796875" customWidth="1"/>
    <col min="30" max="30" width="10.81640625" customWidth="1"/>
    <col min="31" max="33" width="13.7265625" customWidth="1"/>
    <col min="34" max="34" width="14" customWidth="1"/>
  </cols>
  <sheetData>
    <row r="1" spans="1:18" ht="21" x14ac:dyDescent="0.5">
      <c r="A1" s="138" t="s">
        <v>815</v>
      </c>
    </row>
    <row r="2" spans="1:18" x14ac:dyDescent="0.35">
      <c r="A2" t="s">
        <v>503</v>
      </c>
    </row>
    <row r="5" spans="1:18" x14ac:dyDescent="0.35">
      <c r="B5" s="141"/>
    </row>
    <row r="6" spans="1:18" x14ac:dyDescent="0.35">
      <c r="B6" s="812"/>
      <c r="C6" s="708"/>
    </row>
    <row r="7" spans="1:18" x14ac:dyDescent="0.35">
      <c r="A7" s="146" t="s">
        <v>816</v>
      </c>
      <c r="B7" s="147">
        <v>3309519.1500000004</v>
      </c>
      <c r="C7" s="708"/>
    </row>
    <row r="8" spans="1:18" x14ac:dyDescent="0.35">
      <c r="A8" s="146" t="s">
        <v>817</v>
      </c>
      <c r="B8" s="813">
        <v>5794527.2999999998</v>
      </c>
    </row>
    <row r="10" spans="1:18" x14ac:dyDescent="0.35">
      <c r="A10" s="149" t="s">
        <v>818</v>
      </c>
      <c r="B10" s="150">
        <v>4481236.8</v>
      </c>
      <c r="C10" s="709"/>
    </row>
    <row r="11" spans="1:18" x14ac:dyDescent="0.35">
      <c r="A11" s="146" t="s">
        <v>819</v>
      </c>
      <c r="B11" s="814">
        <v>9335910</v>
      </c>
    </row>
    <row r="12" spans="1:18" x14ac:dyDescent="0.35">
      <c r="D12" s="760"/>
      <c r="E12" s="815"/>
    </row>
    <row r="14" spans="1:18" x14ac:dyDescent="0.35">
      <c r="A14" s="4" t="s">
        <v>508</v>
      </c>
    </row>
    <row r="15" spans="1:18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I15" s="2"/>
      <c r="J15" s="1"/>
      <c r="K15" s="1"/>
      <c r="M15"/>
      <c r="N15"/>
      <c r="O15"/>
      <c r="P15" s="1"/>
    </row>
    <row r="16" spans="1:18" x14ac:dyDescent="0.35">
      <c r="A16" s="153" t="s">
        <v>627</v>
      </c>
      <c r="B16" s="154" t="s">
        <v>514</v>
      </c>
      <c r="C16" s="155">
        <v>0.36</v>
      </c>
      <c r="D16" s="156">
        <v>1613245.2479999999</v>
      </c>
      <c r="E16" s="156">
        <v>537748.41599999997</v>
      </c>
      <c r="R16"/>
    </row>
    <row r="17" spans="1:34" x14ac:dyDescent="0.35">
      <c r="A17" s="153" t="s">
        <v>515</v>
      </c>
      <c r="B17" s="154" t="s">
        <v>739</v>
      </c>
      <c r="C17" s="155">
        <v>0.4</v>
      </c>
      <c r="D17" s="156">
        <v>1792494.72</v>
      </c>
      <c r="E17" s="156">
        <v>448123.68</v>
      </c>
      <c r="R17"/>
    </row>
    <row r="18" spans="1:34" x14ac:dyDescent="0.35">
      <c r="A18" s="153" t="s">
        <v>517</v>
      </c>
      <c r="B18" s="154">
        <v>4</v>
      </c>
      <c r="C18" s="155">
        <v>0.24</v>
      </c>
      <c r="D18" s="156">
        <v>1075496.8319999999</v>
      </c>
      <c r="E18" s="156">
        <v>268874.20799999998</v>
      </c>
      <c r="R18" s="139"/>
    </row>
    <row r="19" spans="1:34" x14ac:dyDescent="0.35">
      <c r="B19" s="1" t="s">
        <v>518</v>
      </c>
      <c r="C19" s="3">
        <v>1</v>
      </c>
      <c r="D19" s="158"/>
      <c r="R19" s="139"/>
    </row>
    <row r="22" spans="1:34" x14ac:dyDescent="0.35">
      <c r="A22" s="146" t="s">
        <v>820</v>
      </c>
      <c r="B22" s="816">
        <v>2315560</v>
      </c>
      <c r="G22" s="2266" t="s">
        <v>521</v>
      </c>
      <c r="H22" s="2266"/>
      <c r="I22" s="2446" t="s">
        <v>809</v>
      </c>
      <c r="J22" s="2446"/>
      <c r="K22" s="2446"/>
      <c r="M22" s="2266" t="s">
        <v>523</v>
      </c>
      <c r="N22" s="2266"/>
      <c r="O22" s="2266"/>
      <c r="P22" s="2334">
        <v>0.59</v>
      </c>
      <c r="Q22" s="2334"/>
    </row>
    <row r="23" spans="1:34" x14ac:dyDescent="0.35">
      <c r="A23" s="761" t="s">
        <v>630</v>
      </c>
      <c r="B23" s="817">
        <v>1197347</v>
      </c>
      <c r="E23"/>
      <c r="G23" s="2266" t="s">
        <v>524</v>
      </c>
      <c r="H23" s="2266"/>
      <c r="I23" s="2446" t="s">
        <v>821</v>
      </c>
      <c r="J23" s="2446"/>
      <c r="K23" s="2446"/>
      <c r="M23" s="2266" t="s">
        <v>524</v>
      </c>
      <c r="N23" s="2266"/>
      <c r="O23" s="2266"/>
      <c r="P23" s="2266">
        <v>101</v>
      </c>
      <c r="Q23" s="2266"/>
    </row>
    <row r="24" spans="1:34" x14ac:dyDescent="0.35">
      <c r="E24" s="140"/>
      <c r="G24" s="2266" t="s">
        <v>526</v>
      </c>
      <c r="H24" s="2266"/>
      <c r="I24" s="2446" t="s">
        <v>822</v>
      </c>
      <c r="J24" s="2446"/>
      <c r="K24" s="2446"/>
      <c r="M24" s="2266" t="s">
        <v>526</v>
      </c>
      <c r="N24" s="2266"/>
      <c r="O24" s="2266"/>
      <c r="P24" s="2267">
        <v>5985</v>
      </c>
      <c r="Q24" s="2267"/>
    </row>
    <row r="25" spans="1:34" x14ac:dyDescent="0.35">
      <c r="E25" s="140"/>
      <c r="G25" s="2266" t="s">
        <v>528</v>
      </c>
      <c r="H25" s="2266"/>
      <c r="I25" s="2446" t="s">
        <v>823</v>
      </c>
      <c r="J25" s="2446"/>
      <c r="K25" s="2446"/>
      <c r="M25" s="2266" t="s">
        <v>528</v>
      </c>
      <c r="N25" s="2266"/>
      <c r="O25" s="2266"/>
      <c r="P25" s="2267">
        <v>38869182</v>
      </c>
      <c r="Q25" s="2267"/>
    </row>
    <row r="26" spans="1:34" x14ac:dyDescent="0.35">
      <c r="E26" s="140"/>
      <c r="I26" s="140"/>
      <c r="M26" s="141"/>
    </row>
    <row r="27" spans="1:34" x14ac:dyDescent="0.35">
      <c r="E27" s="140"/>
      <c r="I27" s="140"/>
      <c r="M27" s="141"/>
    </row>
    <row r="28" spans="1:34" ht="18.5" x14ac:dyDescent="0.45">
      <c r="A28" s="164" t="s">
        <v>530</v>
      </c>
      <c r="P28" s="161"/>
    </row>
    <row r="30" spans="1:34" ht="31" customHeight="1" thickBot="1" x14ac:dyDescent="0.4">
      <c r="A30" s="2527" t="s">
        <v>531</v>
      </c>
      <c r="B30" s="2528"/>
      <c r="C30" s="2528"/>
      <c r="D30" s="2528"/>
      <c r="E30" s="2528"/>
      <c r="F30" s="2528"/>
      <c r="G30" s="2528"/>
      <c r="H30" s="2528"/>
      <c r="I30" s="2528"/>
      <c r="J30" s="2528"/>
      <c r="K30" s="2528"/>
      <c r="L30" s="2528"/>
      <c r="M30" s="2528"/>
      <c r="N30" s="2528"/>
      <c r="O30" s="2528"/>
      <c r="P30" s="2528"/>
      <c r="Q30" s="2528"/>
      <c r="R30" s="2529"/>
      <c r="S30" s="2392" t="s">
        <v>635</v>
      </c>
      <c r="T30" s="2393"/>
      <c r="U30" s="2393"/>
      <c r="V30" s="2393"/>
      <c r="W30" s="2393"/>
      <c r="X30" s="2393"/>
      <c r="Y30" s="2393"/>
      <c r="Z30" s="2393"/>
      <c r="AA30" s="2393"/>
      <c r="AB30" s="2393"/>
      <c r="AC30" s="2393"/>
      <c r="AD30" s="2393"/>
      <c r="AE30" s="2393"/>
      <c r="AF30" s="2393"/>
      <c r="AG30" s="2393"/>
      <c r="AH30" s="2394"/>
    </row>
    <row r="31" spans="1:34" ht="18.5" x14ac:dyDescent="0.45">
      <c r="A31" s="2327" t="s">
        <v>533</v>
      </c>
      <c r="B31" s="2329" t="s">
        <v>534</v>
      </c>
      <c r="C31" s="2329" t="s">
        <v>535</v>
      </c>
      <c r="D31" s="2329" t="s">
        <v>536</v>
      </c>
      <c r="E31" s="2329" t="s">
        <v>537</v>
      </c>
      <c r="F31" s="2331" t="s">
        <v>538</v>
      </c>
      <c r="G31" s="2329" t="s">
        <v>539</v>
      </c>
      <c r="H31" s="2329" t="s">
        <v>540</v>
      </c>
      <c r="I31" s="2309" t="s">
        <v>541</v>
      </c>
      <c r="J31" s="2309"/>
      <c r="K31" s="2309"/>
      <c r="L31" s="2309"/>
      <c r="M31" s="311" t="s">
        <v>542</v>
      </c>
      <c r="N31" s="312" t="s">
        <v>543</v>
      </c>
      <c r="O31" s="313" t="s">
        <v>544</v>
      </c>
      <c r="P31" s="312" t="s">
        <v>543</v>
      </c>
      <c r="Q31" s="312" t="s">
        <v>545</v>
      </c>
      <c r="R31" s="2310" t="s">
        <v>546</v>
      </c>
      <c r="S31" s="739" t="s">
        <v>547</v>
      </c>
      <c r="T31" s="2491" t="s">
        <v>548</v>
      </c>
      <c r="U31" s="2492"/>
      <c r="V31" s="2492"/>
      <c r="W31" s="2492"/>
      <c r="X31" s="2492"/>
      <c r="Y31" s="2488" t="s">
        <v>549</v>
      </c>
      <c r="Z31" s="2489"/>
      <c r="AA31" s="2488" t="s">
        <v>550</v>
      </c>
      <c r="AB31" s="2490"/>
      <c r="AC31" s="2490"/>
      <c r="AD31" s="2490"/>
      <c r="AE31" s="2490"/>
      <c r="AF31" s="2490"/>
      <c r="AG31" s="2490"/>
      <c r="AH31" s="2489"/>
    </row>
    <row r="32" spans="1:34" ht="19" thickBot="1" x14ac:dyDescent="0.5">
      <c r="A32" s="2328"/>
      <c r="B32" s="2330"/>
      <c r="C32" s="2330"/>
      <c r="D32" s="2330"/>
      <c r="E32" s="2330"/>
      <c r="F32" s="2332"/>
      <c r="G32" s="2330"/>
      <c r="H32" s="2330"/>
      <c r="I32" s="315" t="s">
        <v>551</v>
      </c>
      <c r="J32" s="315" t="s">
        <v>552</v>
      </c>
      <c r="K32" s="315" t="s">
        <v>553</v>
      </c>
      <c r="L32" s="315" t="s">
        <v>554</v>
      </c>
      <c r="M32" s="316" t="s">
        <v>555</v>
      </c>
      <c r="N32" s="317" t="s">
        <v>556</v>
      </c>
      <c r="O32" s="318" t="s">
        <v>557</v>
      </c>
      <c r="P32" s="317" t="s">
        <v>558</v>
      </c>
      <c r="Q32" s="317" t="s">
        <v>558</v>
      </c>
      <c r="R32" s="2311"/>
      <c r="S32" s="718" t="s">
        <v>559</v>
      </c>
      <c r="T32" s="2485"/>
      <c r="U32" s="2486"/>
      <c r="V32" s="2486"/>
      <c r="W32" s="2486"/>
      <c r="X32" s="2486"/>
      <c r="Y32" s="2475"/>
      <c r="Z32" s="2477"/>
      <c r="AA32" s="2475"/>
      <c r="AB32" s="2476"/>
      <c r="AC32" s="2476"/>
      <c r="AD32" s="2476"/>
      <c r="AE32" s="2476"/>
      <c r="AF32" s="2476"/>
      <c r="AG32" s="2476"/>
      <c r="AH32" s="2477"/>
    </row>
    <row r="33" spans="1:34" s="438" customFormat="1" ht="16" x14ac:dyDescent="0.4">
      <c r="A33" s="2525" t="s">
        <v>560</v>
      </c>
      <c r="B33" s="2526"/>
      <c r="C33" s="2526"/>
      <c r="D33" s="2526"/>
      <c r="E33" s="2526"/>
      <c r="F33" s="2526"/>
      <c r="G33" s="2526"/>
      <c r="H33" s="2526"/>
      <c r="I33" s="2526"/>
      <c r="J33" s="2526"/>
      <c r="K33" s="2526"/>
      <c r="L33" s="2526"/>
      <c r="M33" s="2526"/>
      <c r="N33" s="2526"/>
      <c r="O33" s="2526"/>
      <c r="P33" s="2526"/>
      <c r="Q33" s="2526"/>
      <c r="R33" s="2526"/>
      <c r="S33" s="818"/>
      <c r="T33" s="766" t="s">
        <v>561</v>
      </c>
      <c r="U33" s="764" t="s">
        <v>38</v>
      </c>
      <c r="V33" s="764" t="s">
        <v>562</v>
      </c>
      <c r="W33" s="764" t="s">
        <v>563</v>
      </c>
      <c r="X33" s="765" t="s">
        <v>564</v>
      </c>
      <c r="Y33" s="766" t="s">
        <v>565</v>
      </c>
      <c r="Z33" s="765" t="s">
        <v>566</v>
      </c>
      <c r="AA33" s="766" t="s">
        <v>30</v>
      </c>
      <c r="AB33" s="764" t="s">
        <v>162</v>
      </c>
      <c r="AC33" s="764" t="s">
        <v>163</v>
      </c>
      <c r="AD33" s="764" t="s">
        <v>164</v>
      </c>
      <c r="AE33" s="764" t="s">
        <v>165</v>
      </c>
      <c r="AF33" s="764" t="s">
        <v>31</v>
      </c>
      <c r="AG33" s="764" t="s">
        <v>166</v>
      </c>
      <c r="AH33" s="765" t="s">
        <v>167</v>
      </c>
    </row>
    <row r="34" spans="1:34" x14ac:dyDescent="0.35">
      <c r="A34" s="200"/>
      <c r="B34" s="509"/>
      <c r="C34" s="509"/>
      <c r="D34" s="509"/>
      <c r="E34" s="509"/>
      <c r="F34" s="510"/>
      <c r="G34" s="509"/>
      <c r="H34" s="509"/>
      <c r="I34" s="512"/>
      <c r="J34" s="512"/>
      <c r="K34" s="512"/>
      <c r="L34" s="512"/>
      <c r="M34" s="509"/>
      <c r="N34" s="515"/>
      <c r="O34" s="516"/>
      <c r="P34" s="515"/>
      <c r="Q34" s="515"/>
      <c r="R34" s="548"/>
      <c r="S34" s="195"/>
      <c r="T34" s="326"/>
      <c r="X34" s="198"/>
      <c r="Y34" s="326"/>
      <c r="Z34" s="198"/>
      <c r="AA34" s="326"/>
      <c r="AH34" s="198"/>
    </row>
    <row r="35" spans="1:34" x14ac:dyDescent="0.35">
      <c r="A35" s="203" t="s">
        <v>824</v>
      </c>
      <c r="B35" s="203" t="s">
        <v>168</v>
      </c>
      <c r="C35" s="203" t="s">
        <v>825</v>
      </c>
      <c r="D35" s="203" t="s">
        <v>169</v>
      </c>
      <c r="E35" s="203" t="s">
        <v>569</v>
      </c>
      <c r="F35" s="204" t="s">
        <v>826</v>
      </c>
      <c r="G35" s="203">
        <v>18</v>
      </c>
      <c r="H35" s="203" t="s">
        <v>49</v>
      </c>
      <c r="I35" s="2291">
        <v>18</v>
      </c>
      <c r="J35" s="2292"/>
      <c r="K35" s="2292"/>
      <c r="L35" s="2293"/>
      <c r="M35" s="203">
        <v>1</v>
      </c>
      <c r="N35" s="550">
        <v>22440</v>
      </c>
      <c r="O35" s="219">
        <v>0.65</v>
      </c>
      <c r="P35" s="550">
        <f>N35*(1-O35)</f>
        <v>7853.9999999999991</v>
      </c>
      <c r="Q35" s="550">
        <f>P35*M35*G35</f>
        <v>141371.99999999997</v>
      </c>
      <c r="R35" s="213">
        <f>Q35/Q53</f>
        <v>0.26190229709722912</v>
      </c>
      <c r="S35" s="214">
        <f>Q35*2</f>
        <v>282743.99999999994</v>
      </c>
      <c r="T35" s="328"/>
      <c r="U35" s="215">
        <f>S35</f>
        <v>282743.99999999994</v>
      </c>
      <c r="V35" s="215"/>
      <c r="W35" s="215"/>
      <c r="X35" s="217"/>
      <c r="Y35" s="328"/>
      <c r="Z35" s="217">
        <f>S35</f>
        <v>282743.99999999994</v>
      </c>
      <c r="AA35" s="328">
        <f>S35</f>
        <v>282743.99999999994</v>
      </c>
      <c r="AH35" s="198"/>
    </row>
    <row r="36" spans="1:34" x14ac:dyDescent="0.35">
      <c r="A36" s="203" t="s">
        <v>824</v>
      </c>
      <c r="B36" s="203" t="s">
        <v>162</v>
      </c>
      <c r="C36" s="203" t="s">
        <v>827</v>
      </c>
      <c r="D36" s="203" t="s">
        <v>130</v>
      </c>
      <c r="E36" s="203" t="s">
        <v>569</v>
      </c>
      <c r="F36" s="204" t="s">
        <v>574</v>
      </c>
      <c r="G36" s="203">
        <v>1</v>
      </c>
      <c r="H36" s="203" t="s">
        <v>51</v>
      </c>
      <c r="I36" s="2291">
        <v>1</v>
      </c>
      <c r="J36" s="2292"/>
      <c r="K36" s="225"/>
      <c r="L36" s="226"/>
      <c r="M36" s="203">
        <v>1</v>
      </c>
      <c r="N36" s="550">
        <f>38880*60%</f>
        <v>23328</v>
      </c>
      <c r="O36" s="219">
        <v>0.4</v>
      </c>
      <c r="P36" s="550">
        <f t="shared" ref="P36:P46" si="0">N36*(1-O36)</f>
        <v>13996.8</v>
      </c>
      <c r="Q36" s="550">
        <f>P36*M36*G36</f>
        <v>13996.8</v>
      </c>
      <c r="R36" s="213">
        <f t="shared" ref="R36:R46" si="1">Q36/$Q$53</f>
        <v>2.5930128115967073E-2</v>
      </c>
      <c r="S36" s="214">
        <f t="shared" ref="S36:S46" si="2">Q36*2</f>
        <v>27993.599999999999</v>
      </c>
      <c r="T36" s="328">
        <f t="shared" ref="T36:T41" si="3">S36</f>
        <v>27993.599999999999</v>
      </c>
      <c r="U36" s="215"/>
      <c r="V36" s="215"/>
      <c r="W36" s="215"/>
      <c r="X36" s="217"/>
      <c r="Y36" s="328"/>
      <c r="Z36" s="217">
        <f>S36</f>
        <v>27993.599999999999</v>
      </c>
      <c r="AA36" s="326"/>
      <c r="AB36" s="215">
        <f>S36</f>
        <v>27993.599999999999</v>
      </c>
      <c r="AH36" s="198"/>
    </row>
    <row r="37" spans="1:34" x14ac:dyDescent="0.35">
      <c r="A37" s="203" t="s">
        <v>824</v>
      </c>
      <c r="B37" s="203" t="s">
        <v>162</v>
      </c>
      <c r="C37" s="203" t="s">
        <v>827</v>
      </c>
      <c r="D37" s="203" t="s">
        <v>48</v>
      </c>
      <c r="E37" s="203" t="s">
        <v>569</v>
      </c>
      <c r="F37" s="204" t="s">
        <v>592</v>
      </c>
      <c r="G37" s="203">
        <v>3</v>
      </c>
      <c r="H37" s="203" t="s">
        <v>51</v>
      </c>
      <c r="I37" s="819"/>
      <c r="J37" s="225"/>
      <c r="K37" s="2530">
        <v>3</v>
      </c>
      <c r="L37" s="2293"/>
      <c r="M37" s="203">
        <v>1</v>
      </c>
      <c r="N37" s="550">
        <f>15552*60%</f>
        <v>9331.1999999999989</v>
      </c>
      <c r="O37" s="219">
        <v>0.4</v>
      </c>
      <c r="P37" s="550">
        <f t="shared" si="0"/>
        <v>5598.7199999999993</v>
      </c>
      <c r="Q37" s="550">
        <f t="shared" ref="Q37:Q44" si="4">P37*M37*G37</f>
        <v>16796.159999999996</v>
      </c>
      <c r="R37" s="213">
        <f t="shared" si="1"/>
        <v>3.1116153739160483E-2</v>
      </c>
      <c r="S37" s="214">
        <f t="shared" si="2"/>
        <v>33592.319999999992</v>
      </c>
      <c r="T37" s="328">
        <f t="shared" si="3"/>
        <v>33592.319999999992</v>
      </c>
      <c r="U37" s="215"/>
      <c r="V37" s="215"/>
      <c r="W37" s="215"/>
      <c r="X37" s="217"/>
      <c r="Y37" s="328"/>
      <c r="Z37" s="217">
        <f>S37</f>
        <v>33592.319999999992</v>
      </c>
      <c r="AA37" s="326"/>
      <c r="AB37" s="215">
        <f>S37</f>
        <v>33592.319999999992</v>
      </c>
      <c r="AH37" s="198"/>
    </row>
    <row r="38" spans="1:34" x14ac:dyDescent="0.35">
      <c r="A38" s="203" t="s">
        <v>824</v>
      </c>
      <c r="B38" s="203" t="s">
        <v>162</v>
      </c>
      <c r="C38" s="203" t="s">
        <v>827</v>
      </c>
      <c r="D38" s="203" t="s">
        <v>130</v>
      </c>
      <c r="E38" s="203" t="s">
        <v>575</v>
      </c>
      <c r="F38" s="204" t="s">
        <v>574</v>
      </c>
      <c r="G38" s="203">
        <v>1</v>
      </c>
      <c r="H38" s="203" t="s">
        <v>51</v>
      </c>
      <c r="I38" s="2291">
        <v>1</v>
      </c>
      <c r="J38" s="2292"/>
      <c r="K38" s="2292"/>
      <c r="L38" s="2293"/>
      <c r="M38" s="203">
        <v>1</v>
      </c>
      <c r="N38" s="550">
        <v>75600</v>
      </c>
      <c r="O38" s="219">
        <v>0.4</v>
      </c>
      <c r="P38" s="550">
        <f t="shared" si="0"/>
        <v>45360</v>
      </c>
      <c r="Q38" s="550">
        <f t="shared" si="4"/>
        <v>45360</v>
      </c>
      <c r="R38" s="224">
        <f t="shared" si="1"/>
        <v>8.4032822598041443E-2</v>
      </c>
      <c r="S38" s="214">
        <f t="shared" si="2"/>
        <v>90720</v>
      </c>
      <c r="T38" s="328">
        <f t="shared" si="3"/>
        <v>90720</v>
      </c>
      <c r="U38" s="215"/>
      <c r="V38" s="215"/>
      <c r="W38" s="215"/>
      <c r="X38" s="217"/>
      <c r="Y38" s="328">
        <f>S38</f>
        <v>90720</v>
      </c>
      <c r="Z38" s="217"/>
      <c r="AA38" s="326"/>
      <c r="AB38" s="215">
        <f>S38</f>
        <v>90720</v>
      </c>
      <c r="AH38" s="198"/>
    </row>
    <row r="39" spans="1:34" x14ac:dyDescent="0.35">
      <c r="A39" s="203" t="s">
        <v>824</v>
      </c>
      <c r="B39" s="203" t="s">
        <v>170</v>
      </c>
      <c r="C39" s="203" t="s">
        <v>827</v>
      </c>
      <c r="D39" s="203" t="s">
        <v>53</v>
      </c>
      <c r="E39" s="203" t="s">
        <v>571</v>
      </c>
      <c r="F39" s="204" t="s">
        <v>705</v>
      </c>
      <c r="G39" s="203">
        <v>2</v>
      </c>
      <c r="H39" s="203" t="s">
        <v>51</v>
      </c>
      <c r="I39" s="2291">
        <v>2</v>
      </c>
      <c r="J39" s="2292"/>
      <c r="K39" s="2292"/>
      <c r="L39" s="2293"/>
      <c r="M39" s="203">
        <v>1</v>
      </c>
      <c r="N39" s="550">
        <v>15714</v>
      </c>
      <c r="O39" s="219">
        <v>0.6</v>
      </c>
      <c r="P39" s="550">
        <f t="shared" si="0"/>
        <v>6285.6</v>
      </c>
      <c r="Q39" s="550">
        <f t="shared" si="4"/>
        <v>12571.2</v>
      </c>
      <c r="R39" s="224">
        <f t="shared" si="1"/>
        <v>2.328909654860006E-2</v>
      </c>
      <c r="S39" s="214">
        <f t="shared" si="2"/>
        <v>25142.400000000001</v>
      </c>
      <c r="T39" s="328">
        <f t="shared" si="3"/>
        <v>25142.400000000001</v>
      </c>
      <c r="U39" s="215"/>
      <c r="V39" s="215"/>
      <c r="W39" s="215"/>
      <c r="X39" s="217"/>
      <c r="Y39" s="328">
        <f>S39</f>
        <v>25142.400000000001</v>
      </c>
      <c r="Z39" s="217"/>
      <c r="AA39" s="326"/>
      <c r="AC39" s="215">
        <f>S39</f>
        <v>25142.400000000001</v>
      </c>
      <c r="AH39" s="198"/>
    </row>
    <row r="40" spans="1:34" x14ac:dyDescent="0.35">
      <c r="A40" s="203" t="s">
        <v>824</v>
      </c>
      <c r="B40" s="203" t="s">
        <v>170</v>
      </c>
      <c r="C40" s="203" t="s">
        <v>827</v>
      </c>
      <c r="D40" s="203" t="s">
        <v>171</v>
      </c>
      <c r="E40" s="203" t="s">
        <v>571</v>
      </c>
      <c r="F40" s="204" t="s">
        <v>691</v>
      </c>
      <c r="G40" s="203">
        <v>1</v>
      </c>
      <c r="H40" s="203" t="s">
        <v>51</v>
      </c>
      <c r="I40" s="2291">
        <v>1</v>
      </c>
      <c r="J40" s="2292"/>
      <c r="K40" s="2292"/>
      <c r="L40" s="2293"/>
      <c r="M40" s="203">
        <v>1</v>
      </c>
      <c r="N40" s="550">
        <v>18570</v>
      </c>
      <c r="O40" s="219">
        <v>0.6</v>
      </c>
      <c r="P40" s="550">
        <f t="shared" si="0"/>
        <v>7428</v>
      </c>
      <c r="Q40" s="550">
        <f t="shared" si="4"/>
        <v>7428</v>
      </c>
      <c r="R40" s="224">
        <f t="shared" si="1"/>
        <v>1.3760930473065518E-2</v>
      </c>
      <c r="S40" s="214">
        <f t="shared" si="2"/>
        <v>14856</v>
      </c>
      <c r="T40" s="328">
        <f t="shared" si="3"/>
        <v>14856</v>
      </c>
      <c r="U40" s="215"/>
      <c r="V40" s="215"/>
      <c r="W40" s="215"/>
      <c r="X40" s="217"/>
      <c r="Y40" s="328">
        <f>S40</f>
        <v>14856</v>
      </c>
      <c r="Z40" s="217"/>
      <c r="AA40" s="326"/>
      <c r="AC40" s="215">
        <f>S40</f>
        <v>14856</v>
      </c>
      <c r="AH40" s="198"/>
    </row>
    <row r="41" spans="1:34" x14ac:dyDescent="0.35">
      <c r="A41" s="203" t="s">
        <v>824</v>
      </c>
      <c r="B41" s="203" t="s">
        <v>170</v>
      </c>
      <c r="C41" s="203" t="s">
        <v>827</v>
      </c>
      <c r="D41" s="203" t="s">
        <v>48</v>
      </c>
      <c r="E41" s="203" t="s">
        <v>569</v>
      </c>
      <c r="F41" s="204" t="s">
        <v>692</v>
      </c>
      <c r="G41" s="203">
        <v>3</v>
      </c>
      <c r="H41" s="203" t="s">
        <v>51</v>
      </c>
      <c r="I41" s="2291">
        <v>3</v>
      </c>
      <c r="J41" s="2292"/>
      <c r="K41" s="2292"/>
      <c r="L41" s="2293"/>
      <c r="M41" s="203">
        <v>1</v>
      </c>
      <c r="N41" s="550">
        <f>(28572*60%)/2</f>
        <v>8571.6</v>
      </c>
      <c r="O41" s="219">
        <v>0.6</v>
      </c>
      <c r="P41" s="550">
        <f t="shared" si="0"/>
        <v>3428.6400000000003</v>
      </c>
      <c r="Q41" s="550">
        <f t="shared" si="4"/>
        <v>10285.920000000002</v>
      </c>
      <c r="R41" s="213">
        <f t="shared" si="1"/>
        <v>1.9055442914851117E-2</v>
      </c>
      <c r="S41" s="214">
        <f t="shared" si="2"/>
        <v>20571.840000000004</v>
      </c>
      <c r="T41" s="328">
        <f t="shared" si="3"/>
        <v>20571.840000000004</v>
      </c>
      <c r="U41" s="215"/>
      <c r="V41" s="215"/>
      <c r="W41" s="215"/>
      <c r="X41" s="217"/>
      <c r="Y41" s="328"/>
      <c r="Z41" s="217">
        <f>S41</f>
        <v>20571.840000000004</v>
      </c>
      <c r="AA41" s="326"/>
      <c r="AC41" s="215">
        <f>S41</f>
        <v>20571.840000000004</v>
      </c>
      <c r="AH41" s="198"/>
    </row>
    <row r="42" spans="1:34" x14ac:dyDescent="0.35">
      <c r="A42" s="203" t="s">
        <v>824</v>
      </c>
      <c r="B42" s="203" t="s">
        <v>172</v>
      </c>
      <c r="C42" s="203" t="s">
        <v>828</v>
      </c>
      <c r="D42" s="203" t="s">
        <v>38</v>
      </c>
      <c r="E42" s="203" t="s">
        <v>569</v>
      </c>
      <c r="F42" s="204" t="s">
        <v>829</v>
      </c>
      <c r="G42" s="203">
        <v>1</v>
      </c>
      <c r="H42" s="203" t="s">
        <v>49</v>
      </c>
      <c r="I42" s="221">
        <v>60</v>
      </c>
      <c r="J42" s="225"/>
      <c r="K42" s="331">
        <v>60</v>
      </c>
      <c r="L42" s="226"/>
      <c r="M42" s="203">
        <v>2</v>
      </c>
      <c r="N42" s="550">
        <v>115074</v>
      </c>
      <c r="O42" s="219">
        <v>0.5</v>
      </c>
      <c r="P42" s="550">
        <f t="shared" si="0"/>
        <v>57537</v>
      </c>
      <c r="Q42" s="550">
        <f t="shared" si="4"/>
        <v>115074</v>
      </c>
      <c r="R42" s="213">
        <f t="shared" si="1"/>
        <v>0.21318326780526944</v>
      </c>
      <c r="S42" s="214">
        <f t="shared" si="2"/>
        <v>230148</v>
      </c>
      <c r="T42" s="328"/>
      <c r="U42" s="215">
        <f>S42</f>
        <v>230148</v>
      </c>
      <c r="V42" s="215"/>
      <c r="W42" s="215"/>
      <c r="X42" s="217"/>
      <c r="Y42" s="328"/>
      <c r="Z42" s="217">
        <f>S42</f>
        <v>230148</v>
      </c>
      <c r="AA42" s="326"/>
      <c r="AD42" s="215">
        <f>S42</f>
        <v>230148</v>
      </c>
      <c r="AH42" s="198"/>
    </row>
    <row r="43" spans="1:34" x14ac:dyDescent="0.35">
      <c r="A43" s="203" t="s">
        <v>824</v>
      </c>
      <c r="B43" s="203" t="s">
        <v>172</v>
      </c>
      <c r="C43" s="203" t="s">
        <v>828</v>
      </c>
      <c r="D43" s="203" t="s">
        <v>38</v>
      </c>
      <c r="E43" s="203" t="s">
        <v>748</v>
      </c>
      <c r="F43" s="204" t="s">
        <v>830</v>
      </c>
      <c r="G43" s="203">
        <v>25</v>
      </c>
      <c r="H43" s="203" t="s">
        <v>49</v>
      </c>
      <c r="I43" s="819"/>
      <c r="J43" s="331">
        <v>25</v>
      </c>
      <c r="K43" s="331">
        <v>25</v>
      </c>
      <c r="L43" s="821"/>
      <c r="M43" s="209">
        <v>2</v>
      </c>
      <c r="N43" s="550">
        <v>2117</v>
      </c>
      <c r="O43" s="219">
        <v>0.5</v>
      </c>
      <c r="P43" s="550">
        <f t="shared" si="0"/>
        <v>1058.5</v>
      </c>
      <c r="Q43" s="550">
        <f t="shared" si="4"/>
        <v>52925</v>
      </c>
      <c r="R43" s="224">
        <f t="shared" si="1"/>
        <v>9.8047555908318859E-2</v>
      </c>
      <c r="S43" s="214">
        <f t="shared" si="2"/>
        <v>105850</v>
      </c>
      <c r="T43" s="328"/>
      <c r="U43" s="215">
        <f>S43</f>
        <v>105850</v>
      </c>
      <c r="V43" s="215"/>
      <c r="W43" s="215"/>
      <c r="X43" s="217"/>
      <c r="Y43" s="328">
        <f>S43</f>
        <v>105850</v>
      </c>
      <c r="Z43" s="217"/>
      <c r="AA43" s="326"/>
      <c r="AD43" s="215">
        <f>S43</f>
        <v>105850</v>
      </c>
      <c r="AH43" s="198"/>
    </row>
    <row r="44" spans="1:34" x14ac:dyDescent="0.35">
      <c r="A44" s="203" t="s">
        <v>824</v>
      </c>
      <c r="B44" s="203" t="s">
        <v>173</v>
      </c>
      <c r="C44" s="203" t="s">
        <v>827</v>
      </c>
      <c r="D44" s="203" t="s">
        <v>48</v>
      </c>
      <c r="E44" s="203" t="s">
        <v>569</v>
      </c>
      <c r="F44" s="204" t="s">
        <v>592</v>
      </c>
      <c r="G44" s="203">
        <v>2</v>
      </c>
      <c r="H44" s="203" t="s">
        <v>51</v>
      </c>
      <c r="I44" s="2291">
        <v>2</v>
      </c>
      <c r="J44" s="2292"/>
      <c r="K44" s="2292"/>
      <c r="L44" s="2293"/>
      <c r="M44" s="203">
        <v>1</v>
      </c>
      <c r="N44" s="212">
        <v>25500</v>
      </c>
      <c r="O44" s="219">
        <v>0.8</v>
      </c>
      <c r="P44" s="212">
        <f t="shared" si="0"/>
        <v>5099.9999999999991</v>
      </c>
      <c r="Q44" s="212">
        <f t="shared" si="4"/>
        <v>10199.999999999998</v>
      </c>
      <c r="R44" s="213">
        <f t="shared" si="1"/>
        <v>1.8896269631834713E-2</v>
      </c>
      <c r="S44" s="214">
        <f t="shared" si="2"/>
        <v>20399.999999999996</v>
      </c>
      <c r="T44" s="328">
        <f>S44</f>
        <v>20399.999999999996</v>
      </c>
      <c r="U44" s="215"/>
      <c r="V44" s="215"/>
      <c r="W44" s="215"/>
      <c r="X44" s="217"/>
      <c r="Y44" s="328"/>
      <c r="Z44" s="217">
        <f>T44</f>
        <v>20399.999999999996</v>
      </c>
      <c r="AA44" s="326"/>
      <c r="AE44" s="215">
        <f>S44</f>
        <v>20399.999999999996</v>
      </c>
      <c r="AF44" s="215"/>
      <c r="AG44" s="215"/>
      <c r="AH44" s="198"/>
    </row>
    <row r="45" spans="1:34" x14ac:dyDescent="0.35">
      <c r="A45" s="203" t="s">
        <v>824</v>
      </c>
      <c r="B45" s="203" t="s">
        <v>173</v>
      </c>
      <c r="C45" s="203" t="s">
        <v>827</v>
      </c>
      <c r="D45" s="203" t="s">
        <v>130</v>
      </c>
      <c r="E45" s="203" t="s">
        <v>569</v>
      </c>
      <c r="F45" s="204" t="s">
        <v>574</v>
      </c>
      <c r="G45" s="203">
        <v>1</v>
      </c>
      <c r="H45" s="203" t="s">
        <v>51</v>
      </c>
      <c r="I45" s="2291">
        <v>1</v>
      </c>
      <c r="J45" s="2292"/>
      <c r="K45" s="2292"/>
      <c r="L45" s="2293"/>
      <c r="M45" s="203">
        <v>1</v>
      </c>
      <c r="N45" s="212">
        <v>104400</v>
      </c>
      <c r="O45" s="219">
        <v>0.8</v>
      </c>
      <c r="P45" s="212">
        <f t="shared" si="0"/>
        <v>20879.999999999996</v>
      </c>
      <c r="Q45" s="212">
        <f>P45*M45*G45</f>
        <v>20879.999999999996</v>
      </c>
      <c r="R45" s="213">
        <f t="shared" si="1"/>
        <v>3.868177548163812E-2</v>
      </c>
      <c r="S45" s="214">
        <f t="shared" si="2"/>
        <v>41759.999999999993</v>
      </c>
      <c r="T45" s="328">
        <f>S45</f>
        <v>41759.999999999993</v>
      </c>
      <c r="X45" s="198"/>
      <c r="Y45" s="326"/>
      <c r="Z45" s="217">
        <f>T45</f>
        <v>41759.999999999993</v>
      </c>
      <c r="AA45" s="326"/>
      <c r="AE45" s="215">
        <f>S45</f>
        <v>41759.999999999993</v>
      </c>
      <c r="AF45" s="215"/>
      <c r="AG45" s="215"/>
      <c r="AH45" s="198"/>
    </row>
    <row r="46" spans="1:34" x14ac:dyDescent="0.35">
      <c r="A46" s="203" t="s">
        <v>824</v>
      </c>
      <c r="B46" s="203" t="s">
        <v>173</v>
      </c>
      <c r="C46" s="203" t="s">
        <v>827</v>
      </c>
      <c r="D46" s="203" t="s">
        <v>53</v>
      </c>
      <c r="E46" s="203" t="s">
        <v>748</v>
      </c>
      <c r="F46" s="204" t="s">
        <v>705</v>
      </c>
      <c r="G46" s="203">
        <v>1</v>
      </c>
      <c r="H46" s="203" t="s">
        <v>51</v>
      </c>
      <c r="I46" s="2291">
        <v>1</v>
      </c>
      <c r="J46" s="2292"/>
      <c r="K46" s="2292"/>
      <c r="L46" s="2293"/>
      <c r="M46" s="203">
        <v>1</v>
      </c>
      <c r="N46" s="212">
        <v>14500</v>
      </c>
      <c r="O46" s="219">
        <v>0.8</v>
      </c>
      <c r="P46" s="212">
        <f t="shared" si="0"/>
        <v>2899.9999999999995</v>
      </c>
      <c r="Q46" s="212">
        <f>P46*M46*G46</f>
        <v>2899.9999999999995</v>
      </c>
      <c r="R46" s="224">
        <f t="shared" si="1"/>
        <v>5.3724688168941834E-3</v>
      </c>
      <c r="S46" s="214">
        <f t="shared" si="2"/>
        <v>5799.9999999999991</v>
      </c>
      <c r="T46" s="328">
        <f>S46</f>
        <v>5799.9999999999991</v>
      </c>
      <c r="X46" s="198"/>
      <c r="Y46" s="328">
        <f>S46</f>
        <v>5799.9999999999991</v>
      </c>
      <c r="Z46" s="198"/>
      <c r="AA46" s="326"/>
      <c r="AE46" s="215">
        <f>S46</f>
        <v>5799.9999999999991</v>
      </c>
      <c r="AF46" s="215"/>
      <c r="AG46" s="215"/>
      <c r="AH46" s="198"/>
    </row>
    <row r="47" spans="1:34" x14ac:dyDescent="0.35">
      <c r="A47" s="218"/>
      <c r="B47" s="203"/>
      <c r="C47" s="203"/>
      <c r="D47" s="203"/>
      <c r="E47" s="203"/>
      <c r="F47" s="204"/>
      <c r="G47" s="203"/>
      <c r="H47" s="203"/>
      <c r="M47" s="203"/>
      <c r="N47" s="212"/>
      <c r="O47" s="219"/>
      <c r="P47" s="212"/>
      <c r="Q47" s="212"/>
      <c r="R47" s="439"/>
      <c r="S47" s="195"/>
      <c r="T47" s="326"/>
      <c r="X47" s="198"/>
      <c r="Y47" s="326"/>
      <c r="Z47" s="198"/>
      <c r="AA47" s="326"/>
      <c r="AH47" s="198"/>
    </row>
    <row r="48" spans="1:34" x14ac:dyDescent="0.35">
      <c r="A48" s="218"/>
      <c r="B48" s="203"/>
      <c r="C48" s="203"/>
      <c r="D48" s="203"/>
      <c r="E48" s="203"/>
      <c r="F48" s="204"/>
      <c r="G48" s="203"/>
      <c r="H48" s="203"/>
      <c r="M48" s="203"/>
      <c r="N48" s="212"/>
      <c r="O48" s="219"/>
      <c r="P48" s="212"/>
      <c r="Q48" s="212"/>
      <c r="R48" s="439"/>
      <c r="S48" s="195"/>
      <c r="T48" s="326"/>
      <c r="X48" s="198"/>
      <c r="Y48" s="326"/>
      <c r="Z48" s="198"/>
      <c r="AA48" s="326"/>
      <c r="AH48" s="198"/>
    </row>
    <row r="49" spans="1:34" x14ac:dyDescent="0.35">
      <c r="A49" s="218"/>
      <c r="B49" s="203"/>
      <c r="C49" s="203"/>
      <c r="D49" s="203"/>
      <c r="E49" s="203"/>
      <c r="F49" s="204"/>
      <c r="G49" s="203"/>
      <c r="H49" s="203"/>
      <c r="M49" s="203"/>
      <c r="N49" s="212"/>
      <c r="O49" s="219"/>
      <c r="P49" s="212"/>
      <c r="Q49" s="212"/>
      <c r="R49" s="439"/>
      <c r="S49" s="195"/>
      <c r="T49" s="326"/>
      <c r="X49" s="198"/>
      <c r="Y49" s="326"/>
      <c r="Z49" s="198"/>
      <c r="AA49" s="326"/>
      <c r="AH49" s="198"/>
    </row>
    <row r="50" spans="1:34" x14ac:dyDescent="0.35">
      <c r="A50" s="154" t="s">
        <v>824</v>
      </c>
      <c r="B50" s="154" t="s">
        <v>579</v>
      </c>
      <c r="C50" s="335" t="s">
        <v>831</v>
      </c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36"/>
      <c r="Q50" s="303">
        <v>65000</v>
      </c>
      <c r="R50" s="337">
        <f>Q50/Q53</f>
        <v>0.12041740451659379</v>
      </c>
      <c r="S50" s="214">
        <f t="shared" ref="S50:S51" si="5">Q50*2</f>
        <v>130000</v>
      </c>
      <c r="T50" s="326"/>
      <c r="W50" s="215">
        <f>S50</f>
        <v>130000</v>
      </c>
      <c r="X50" s="198"/>
      <c r="Y50" s="326"/>
      <c r="Z50" s="198"/>
      <c r="AA50" s="326"/>
      <c r="AH50" s="198"/>
    </row>
    <row r="51" spans="1:34" x14ac:dyDescent="0.35">
      <c r="A51" s="154" t="s">
        <v>824</v>
      </c>
      <c r="B51" s="154" t="s">
        <v>580</v>
      </c>
      <c r="C51" s="335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36"/>
      <c r="Q51" s="303">
        <v>25000</v>
      </c>
      <c r="R51" s="337">
        <f>Q51/Q53</f>
        <v>4.6314386352536069E-2</v>
      </c>
      <c r="S51" s="214">
        <f t="shared" si="5"/>
        <v>50000</v>
      </c>
      <c r="T51" s="326"/>
      <c r="X51" s="217">
        <f>S51</f>
        <v>50000</v>
      </c>
      <c r="Y51" s="326"/>
      <c r="Z51" s="198"/>
      <c r="AA51" s="326"/>
      <c r="AH51" s="198"/>
    </row>
    <row r="52" spans="1:34" ht="15" thickBot="1" x14ac:dyDescent="0.4">
      <c r="I52" s="161">
        <f>I53/$M$53</f>
        <v>0.43216080402010049</v>
      </c>
      <c r="J52" s="161">
        <f t="shared" ref="J52:L52" si="6">J53/$M$53</f>
        <v>0.12562814070351758</v>
      </c>
      <c r="K52" s="161">
        <f t="shared" si="6"/>
        <v>0.44221105527638194</v>
      </c>
      <c r="L52" s="161">
        <f t="shared" si="6"/>
        <v>0</v>
      </c>
      <c r="S52" s="692"/>
      <c r="T52" s="613"/>
      <c r="U52" s="291"/>
      <c r="V52" s="291"/>
      <c r="W52" s="291"/>
      <c r="X52" s="614"/>
      <c r="Y52" s="613"/>
      <c r="Z52" s="614"/>
      <c r="AA52" s="613"/>
      <c r="AB52" s="291"/>
      <c r="AC52" s="291"/>
      <c r="AD52" s="291"/>
      <c r="AE52" s="291"/>
      <c r="AF52" s="291"/>
      <c r="AG52" s="291"/>
      <c r="AH52" s="614"/>
    </row>
    <row r="53" spans="1:34" x14ac:dyDescent="0.35">
      <c r="A53" s="258" t="s">
        <v>582</v>
      </c>
      <c r="B53" s="259"/>
      <c r="C53" s="259"/>
      <c r="D53" s="259"/>
      <c r="E53" s="259"/>
      <c r="F53" s="260"/>
      <c r="G53" s="259"/>
      <c r="H53" s="259"/>
      <c r="I53" s="737">
        <f>I42+I40+I39+I38+I35+I44+I45+I46</f>
        <v>86</v>
      </c>
      <c r="J53" s="737">
        <f>J43</f>
        <v>25</v>
      </c>
      <c r="K53" s="737">
        <f>K43+K42+K37</f>
        <v>88</v>
      </c>
      <c r="L53" s="737">
        <v>0</v>
      </c>
      <c r="M53" s="259">
        <f>SUM(I53:L53)</f>
        <v>199</v>
      </c>
      <c r="N53" s="261"/>
      <c r="O53" s="262"/>
      <c r="P53" s="261"/>
      <c r="Q53" s="263">
        <f>SUM(Q35:Q52)</f>
        <v>539789.07999999996</v>
      </c>
      <c r="R53" s="264">
        <f>SUM(R35:R51)</f>
        <v>0.99999999999999989</v>
      </c>
      <c r="S53" s="657">
        <f>SUM(S35:S52)</f>
        <v>1079578.1599999999</v>
      </c>
      <c r="T53" s="266">
        <f>SUM(T35:T51)</f>
        <v>280836.15999999997</v>
      </c>
      <c r="U53" s="267">
        <f>SUM(U35:U51)</f>
        <v>618742</v>
      </c>
      <c r="V53" s="267">
        <f t="shared" ref="V53" si="7">SUM(V35:V51)</f>
        <v>0</v>
      </c>
      <c r="W53" s="267">
        <f>SUM(W35:W51)</f>
        <v>130000</v>
      </c>
      <c r="X53" s="269">
        <f>SUM(X35:X51)</f>
        <v>50000</v>
      </c>
      <c r="Y53" s="268">
        <f>SUM(Y35:Y51)</f>
        <v>242368.4</v>
      </c>
      <c r="Z53" s="269">
        <f>SUM(Z35:Z51)</f>
        <v>657209.76</v>
      </c>
      <c r="AA53" s="266">
        <f>SUM(AA34:AA52)</f>
        <v>282743.99999999994</v>
      </c>
      <c r="AB53" s="267">
        <f>SUM(AB34:AB52)</f>
        <v>152305.91999999998</v>
      </c>
      <c r="AC53" s="267">
        <f t="shared" ref="AC53:AE53" si="8">SUM(AC34:AC52)</f>
        <v>60570.240000000005</v>
      </c>
      <c r="AD53" s="267">
        <f t="shared" si="8"/>
        <v>335998</v>
      </c>
      <c r="AE53" s="267">
        <f t="shared" si="8"/>
        <v>67959.999999999985</v>
      </c>
      <c r="AF53" s="267"/>
      <c r="AG53" s="267"/>
      <c r="AH53" s="269"/>
    </row>
    <row r="54" spans="1:34" ht="15" thickBot="1" x14ac:dyDescent="0.4">
      <c r="A54" s="274" t="s">
        <v>583</v>
      </c>
      <c r="B54" s="275"/>
      <c r="C54" s="275"/>
      <c r="D54" s="275"/>
      <c r="E54" s="275"/>
      <c r="F54" s="276"/>
      <c r="G54" s="275"/>
      <c r="H54" s="275"/>
      <c r="I54" s="738">
        <f>I42+I40+I39+I38+I35+I36+I44+I45+I46</f>
        <v>87</v>
      </c>
      <c r="J54" s="738">
        <f>I35+I36+I38+I39+I40+I41+J43+I44+I45+I46</f>
        <v>55</v>
      </c>
      <c r="K54" s="738">
        <f>I35+K37+I38+I39+I40+I41+K42+K43+I44+I45+I46</f>
        <v>117</v>
      </c>
      <c r="L54" s="738">
        <f>I35+K37+I38+I39+I40+I41+I44+I45+I46</f>
        <v>32</v>
      </c>
      <c r="M54" s="275">
        <f>SUM(I54:L54)</f>
        <v>291</v>
      </c>
      <c r="N54" s="277"/>
      <c r="O54" s="278"/>
      <c r="P54" s="277"/>
      <c r="Q54" s="277"/>
      <c r="R54" s="279"/>
      <c r="S54" s="280"/>
      <c r="T54" s="281">
        <f>T53/S53</f>
        <v>0.26013508832005272</v>
      </c>
      <c r="U54" s="282">
        <f>U53/S53</f>
        <v>0.57313312081081746</v>
      </c>
      <c r="V54" s="534"/>
      <c r="W54" s="282">
        <f>W53/S53</f>
        <v>0.12041740451659379</v>
      </c>
      <c r="X54" s="343">
        <f>X53/S53</f>
        <v>4.6314386352536069E-2</v>
      </c>
      <c r="Y54" s="344">
        <f>Y53/S53</f>
        <v>0.22450287434492006</v>
      </c>
      <c r="Z54" s="343">
        <f>Z53/S53</f>
        <v>0.60876533478595019</v>
      </c>
      <c r="AA54" s="790"/>
      <c r="AB54" s="534"/>
      <c r="AC54" s="534"/>
      <c r="AD54" s="534"/>
      <c r="AE54" s="534"/>
      <c r="AF54" s="534"/>
      <c r="AG54" s="534"/>
      <c r="AH54" s="288"/>
    </row>
    <row r="55" spans="1:34" ht="15" thickBot="1" x14ac:dyDescent="0.4">
      <c r="A55" s="289" t="s">
        <v>584</v>
      </c>
      <c r="B55" s="239"/>
      <c r="C55" s="239"/>
      <c r="D55" s="239"/>
      <c r="E55" s="239"/>
      <c r="F55" s="290"/>
      <c r="G55" s="239"/>
      <c r="H55" s="239"/>
      <c r="I55" s="2237">
        <f>I54/$M$54</f>
        <v>0.29896907216494845</v>
      </c>
      <c r="J55" s="2237">
        <f t="shared" ref="J55:L55" si="9">J54/$M$54</f>
        <v>0.18900343642611683</v>
      </c>
      <c r="K55" s="2237">
        <f t="shared" si="9"/>
        <v>0.40206185567010311</v>
      </c>
      <c r="L55" s="2237">
        <f t="shared" si="9"/>
        <v>0.10996563573883161</v>
      </c>
      <c r="M55" s="239"/>
      <c r="N55" s="292"/>
      <c r="O55" s="242"/>
      <c r="P55" s="292"/>
      <c r="Q55" s="240">
        <f>T53/2</f>
        <v>140418.07999999999</v>
      </c>
      <c r="R55" s="293">
        <f>Q55/Q53</f>
        <v>0.26013508832005272</v>
      </c>
      <c r="X55" s="294"/>
      <c r="Y55" s="403">
        <f>I38+I39+I40+J43+K43</f>
        <v>54</v>
      </c>
      <c r="Z55" s="404">
        <f>I35+I36+K37+I41+I42+K42+I44+I45</f>
        <v>148</v>
      </c>
    </row>
    <row r="56" spans="1:34" ht="15" thickBot="1" x14ac:dyDescent="0.4">
      <c r="A56" s="297" t="s">
        <v>38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U53/2</f>
        <v>309371</v>
      </c>
      <c r="R56" s="308">
        <f>Q56/Q53</f>
        <v>0.57313312081081746</v>
      </c>
      <c r="S56" s="621">
        <f>Q53/M53</f>
        <v>2712.5079396984925</v>
      </c>
      <c r="T56" s="536" t="s">
        <v>586</v>
      </c>
      <c r="Y56" s="241">
        <f>Y55/M53</f>
        <v>0.271356783919598</v>
      </c>
      <c r="Z56" s="293">
        <f>Z55/M53</f>
        <v>0.74371859296482412</v>
      </c>
    </row>
    <row r="57" spans="1:34" ht="15" thickBot="1" x14ac:dyDescent="0.4">
      <c r="A57" s="297" t="s">
        <v>579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03">
        <f>Q50</f>
        <v>65000</v>
      </c>
      <c r="R57" s="308">
        <f>Q57/Q53</f>
        <v>0.12041740451659379</v>
      </c>
      <c r="Y57" s="2305" t="s">
        <v>588</v>
      </c>
      <c r="Z57" s="2305"/>
    </row>
    <row r="58" spans="1:34" x14ac:dyDescent="0.35">
      <c r="A58" s="297" t="s">
        <v>580</v>
      </c>
      <c r="B58" s="298"/>
      <c r="C58" s="298"/>
      <c r="D58" s="298"/>
      <c r="E58" s="298"/>
      <c r="F58" s="299"/>
      <c r="G58" s="298"/>
      <c r="H58" s="298"/>
      <c r="I58" s="300"/>
      <c r="J58" s="300"/>
      <c r="K58" s="300"/>
      <c r="L58" s="300"/>
      <c r="M58" s="298"/>
      <c r="N58" s="301"/>
      <c r="O58" s="302"/>
      <c r="P58" s="301"/>
      <c r="Q58" s="303">
        <f>Q51</f>
        <v>25000</v>
      </c>
      <c r="R58" s="308">
        <f>Q58/Q53</f>
        <v>4.6314386352536069E-2</v>
      </c>
    </row>
    <row r="59" spans="1:34" x14ac:dyDescent="0.35">
      <c r="A59" s="289"/>
      <c r="B59" s="239"/>
      <c r="C59" s="239"/>
      <c r="D59" s="239"/>
      <c r="E59" s="239"/>
      <c r="F59" s="290"/>
      <c r="G59" s="239"/>
      <c r="H59" s="239"/>
      <c r="I59" s="291"/>
      <c r="J59" s="291"/>
      <c r="K59" s="291"/>
      <c r="L59" s="291"/>
      <c r="M59" s="239"/>
      <c r="N59" s="292"/>
      <c r="O59" s="242"/>
      <c r="P59" s="292"/>
      <c r="Q59" s="240">
        <f>SUM(Q55:Q58)</f>
        <v>539789.07999999996</v>
      </c>
      <c r="R59" s="293">
        <f>SUM(R55:R58)</f>
        <v>1</v>
      </c>
      <c r="S59" s="647"/>
    </row>
    <row r="62" spans="1:34" ht="18.5" x14ac:dyDescent="0.45">
      <c r="A62" s="164" t="s">
        <v>589</v>
      </c>
    </row>
    <row r="64" spans="1:34" ht="31" customHeight="1" thickBot="1" x14ac:dyDescent="0.4">
      <c r="A64" s="2527" t="s">
        <v>531</v>
      </c>
      <c r="B64" s="2528"/>
      <c r="C64" s="2528"/>
      <c r="D64" s="2528"/>
      <c r="E64" s="2528"/>
      <c r="F64" s="2528"/>
      <c r="G64" s="2528"/>
      <c r="H64" s="2528"/>
      <c r="I64" s="2528"/>
      <c r="J64" s="2528"/>
      <c r="K64" s="2528"/>
      <c r="L64" s="2528"/>
      <c r="M64" s="2528"/>
      <c r="N64" s="2528"/>
      <c r="O64" s="2528"/>
      <c r="P64" s="2528"/>
      <c r="Q64" s="2528"/>
      <c r="R64" s="2529"/>
      <c r="S64" s="2392" t="s">
        <v>635</v>
      </c>
      <c r="T64" s="2393"/>
      <c r="U64" s="2393"/>
      <c r="V64" s="2393"/>
      <c r="W64" s="2393"/>
      <c r="X64" s="2393"/>
      <c r="Y64" s="2393"/>
      <c r="Z64" s="2393"/>
      <c r="AA64" s="2393"/>
      <c r="AB64" s="2393"/>
      <c r="AC64" s="2393"/>
      <c r="AD64" s="2393"/>
      <c r="AE64" s="2393"/>
      <c r="AF64" s="2393"/>
      <c r="AG64" s="2393"/>
      <c r="AH64" s="2394"/>
    </row>
    <row r="65" spans="1:34" s="183" customFormat="1" ht="18.5" x14ac:dyDescent="0.45">
      <c r="A65" s="2534" t="s">
        <v>533</v>
      </c>
      <c r="B65" s="2531" t="s">
        <v>534</v>
      </c>
      <c r="C65" s="2531" t="s">
        <v>535</v>
      </c>
      <c r="D65" s="2531" t="s">
        <v>606</v>
      </c>
      <c r="E65" s="2531" t="s">
        <v>607</v>
      </c>
      <c r="F65" s="2535" t="s">
        <v>538</v>
      </c>
      <c r="G65" s="2531" t="s">
        <v>608</v>
      </c>
      <c r="H65" s="2531" t="s">
        <v>540</v>
      </c>
      <c r="I65" s="2532" t="s">
        <v>541</v>
      </c>
      <c r="J65" s="2532"/>
      <c r="K65" s="2532"/>
      <c r="L65" s="2532"/>
      <c r="M65" s="822" t="s">
        <v>542</v>
      </c>
      <c r="N65" s="823" t="s">
        <v>832</v>
      </c>
      <c r="O65" s="824" t="s">
        <v>544</v>
      </c>
      <c r="P65" s="823" t="s">
        <v>609</v>
      </c>
      <c r="Q65" s="823" t="s">
        <v>610</v>
      </c>
      <c r="R65" s="2533" t="s">
        <v>546</v>
      </c>
      <c r="S65" s="739" t="s">
        <v>547</v>
      </c>
      <c r="T65" s="2491" t="s">
        <v>548</v>
      </c>
      <c r="U65" s="2492"/>
      <c r="V65" s="2492"/>
      <c r="W65" s="2492"/>
      <c r="X65" s="2492"/>
      <c r="Y65" s="2488" t="s">
        <v>549</v>
      </c>
      <c r="Z65" s="2489"/>
      <c r="AA65" s="2488" t="s">
        <v>550</v>
      </c>
      <c r="AB65" s="2490"/>
      <c r="AC65" s="2490"/>
      <c r="AD65" s="2490"/>
      <c r="AE65" s="2490"/>
      <c r="AF65" s="2490"/>
      <c r="AG65" s="2490"/>
      <c r="AH65" s="2489"/>
    </row>
    <row r="66" spans="1:34" s="183" customFormat="1" ht="19" thickBot="1" x14ac:dyDescent="0.5">
      <c r="A66" s="2467"/>
      <c r="B66" s="2469"/>
      <c r="C66" s="2469"/>
      <c r="D66" s="2469"/>
      <c r="E66" s="2469"/>
      <c r="F66" s="2471"/>
      <c r="G66" s="2469"/>
      <c r="H66" s="2469"/>
      <c r="I66" s="714" t="s">
        <v>551</v>
      </c>
      <c r="J66" s="714" t="s">
        <v>552</v>
      </c>
      <c r="K66" s="714" t="s">
        <v>553</v>
      </c>
      <c r="L66" s="714" t="s">
        <v>554</v>
      </c>
      <c r="M66" s="715" t="s">
        <v>555</v>
      </c>
      <c r="N66" s="716" t="s">
        <v>556</v>
      </c>
      <c r="O66" s="717" t="s">
        <v>557</v>
      </c>
      <c r="P66" s="716" t="s">
        <v>558</v>
      </c>
      <c r="Q66" s="716" t="s">
        <v>611</v>
      </c>
      <c r="R66" s="2481"/>
      <c r="S66" s="718" t="s">
        <v>559</v>
      </c>
      <c r="T66" s="2485"/>
      <c r="U66" s="2486"/>
      <c r="V66" s="2486"/>
      <c r="W66" s="2486"/>
      <c r="X66" s="2486"/>
      <c r="Y66" s="2475"/>
      <c r="Z66" s="2477"/>
      <c r="AA66" s="2475"/>
      <c r="AB66" s="2476"/>
      <c r="AC66" s="2476"/>
      <c r="AD66" s="2476"/>
      <c r="AE66" s="2476"/>
      <c r="AF66" s="2476"/>
      <c r="AG66" s="2476"/>
      <c r="AH66" s="2477"/>
    </row>
    <row r="67" spans="1:34" s="184" customFormat="1" ht="18.5" x14ac:dyDescent="0.45">
      <c r="A67" s="2406" t="s">
        <v>591</v>
      </c>
      <c r="B67" s="2407"/>
      <c r="C67" s="2407"/>
      <c r="D67" s="2407"/>
      <c r="E67" s="2407"/>
      <c r="F67" s="2407"/>
      <c r="G67" s="2407"/>
      <c r="H67" s="2407"/>
      <c r="I67" s="2407"/>
      <c r="J67" s="2407"/>
      <c r="K67" s="2407"/>
      <c r="L67" s="2407"/>
      <c r="M67" s="2407"/>
      <c r="N67" s="2407"/>
      <c r="O67" s="2407"/>
      <c r="P67" s="2407"/>
      <c r="Q67" s="2407"/>
      <c r="R67" s="2407"/>
      <c r="S67" s="606"/>
      <c r="T67" s="610" t="s">
        <v>561</v>
      </c>
      <c r="U67" s="608" t="s">
        <v>38</v>
      </c>
      <c r="V67" s="608" t="s">
        <v>562</v>
      </c>
      <c r="W67" s="608" t="s">
        <v>563</v>
      </c>
      <c r="X67" s="609" t="s">
        <v>564</v>
      </c>
      <c r="Y67" s="610" t="s">
        <v>565</v>
      </c>
      <c r="Z67" s="609" t="s">
        <v>566</v>
      </c>
      <c r="AA67" s="610" t="s">
        <v>30</v>
      </c>
      <c r="AB67" s="608" t="s">
        <v>162</v>
      </c>
      <c r="AC67" s="608" t="s">
        <v>163</v>
      </c>
      <c r="AD67" s="608" t="s">
        <v>164</v>
      </c>
      <c r="AE67" s="608" t="s">
        <v>165</v>
      </c>
      <c r="AF67" s="608" t="s">
        <v>31</v>
      </c>
      <c r="AG67" s="608" t="s">
        <v>166</v>
      </c>
      <c r="AH67" s="609" t="s">
        <v>167</v>
      </c>
    </row>
    <row r="68" spans="1:34" x14ac:dyDescent="0.35">
      <c r="A68" s="200"/>
      <c r="B68" s="509"/>
      <c r="C68" s="509"/>
      <c r="D68" s="509"/>
      <c r="E68" s="509"/>
      <c r="F68" s="510"/>
      <c r="G68" s="509"/>
      <c r="H68" s="509"/>
      <c r="I68" s="512"/>
      <c r="J68" s="512"/>
      <c r="K68" s="512"/>
      <c r="L68" s="512"/>
      <c r="M68" s="509"/>
      <c r="N68" s="515"/>
      <c r="O68" s="516"/>
      <c r="P68" s="515"/>
      <c r="Q68" s="515"/>
      <c r="R68" s="579"/>
      <c r="S68" s="195"/>
      <c r="T68" s="326"/>
      <c r="X68" s="198"/>
      <c r="Y68" s="326"/>
      <c r="Z68" s="198"/>
      <c r="AA68" s="326"/>
      <c r="AH68" s="198"/>
    </row>
    <row r="69" spans="1:34" x14ac:dyDescent="0.35">
      <c r="A69" s="203" t="s">
        <v>824</v>
      </c>
      <c r="B69" s="203" t="s">
        <v>168</v>
      </c>
      <c r="C69" s="203" t="s">
        <v>825</v>
      </c>
      <c r="D69" s="203" t="s">
        <v>169</v>
      </c>
      <c r="E69" s="203" t="s">
        <v>569</v>
      </c>
      <c r="F69" s="204" t="s">
        <v>826</v>
      </c>
      <c r="G69" s="203">
        <v>17</v>
      </c>
      <c r="H69" s="203" t="s">
        <v>51</v>
      </c>
      <c r="I69" s="2291">
        <v>17</v>
      </c>
      <c r="J69" s="2292"/>
      <c r="K69" s="2292"/>
      <c r="L69" s="2293"/>
      <c r="M69" s="203">
        <v>1</v>
      </c>
      <c r="N69" s="550">
        <v>22440</v>
      </c>
      <c r="O69" s="219">
        <v>0.65</v>
      </c>
      <c r="P69" s="550">
        <f>N69*(1-O69)</f>
        <v>7853.9999999999991</v>
      </c>
      <c r="Q69" s="550">
        <f>P69*M69*G69</f>
        <v>133517.99999999997</v>
      </c>
      <c r="R69" s="439">
        <f t="shared" ref="R69:R78" si="10">Q69/$Q$85</f>
        <v>0.24890209824703702</v>
      </c>
      <c r="S69" s="214">
        <f>Q69</f>
        <v>133517.99999999997</v>
      </c>
      <c r="T69" s="328"/>
      <c r="U69" s="215">
        <f>S69</f>
        <v>133517.99999999997</v>
      </c>
      <c r="V69" s="215"/>
      <c r="W69" s="215"/>
      <c r="X69" s="217"/>
      <c r="Y69" s="328"/>
      <c r="Z69" s="217">
        <f>S69</f>
        <v>133517.99999999997</v>
      </c>
      <c r="AA69" s="328">
        <f>Q69</f>
        <v>133517.99999999997</v>
      </c>
      <c r="AH69" s="198"/>
    </row>
    <row r="70" spans="1:34" x14ac:dyDescent="0.35">
      <c r="A70" s="203" t="s">
        <v>824</v>
      </c>
      <c r="B70" s="203" t="s">
        <v>162</v>
      </c>
      <c r="C70" s="203" t="s">
        <v>827</v>
      </c>
      <c r="D70" s="203" t="s">
        <v>48</v>
      </c>
      <c r="E70" s="203" t="s">
        <v>569</v>
      </c>
      <c r="F70" s="204" t="s">
        <v>592</v>
      </c>
      <c r="G70" s="203">
        <v>2</v>
      </c>
      <c r="H70" s="203" t="s">
        <v>174</v>
      </c>
      <c r="I70" s="819"/>
      <c r="J70" s="225"/>
      <c r="K70" s="2530">
        <v>2</v>
      </c>
      <c r="L70" s="2293"/>
      <c r="M70" s="203">
        <v>1</v>
      </c>
      <c r="N70" s="550">
        <f>15552*60%</f>
        <v>9331.1999999999989</v>
      </c>
      <c r="O70" s="219">
        <v>0.4</v>
      </c>
      <c r="P70" s="550">
        <f t="shared" ref="P70:P78" si="11">N70*(1-O70)</f>
        <v>5598.7199999999993</v>
      </c>
      <c r="Q70" s="550">
        <f t="shared" ref="Q70:Q75" si="12">P70*M70*G70</f>
        <v>11197.439999999999</v>
      </c>
      <c r="R70" s="439">
        <f t="shared" si="10"/>
        <v>2.0874086722354308E-2</v>
      </c>
      <c r="S70" s="214">
        <f t="shared" ref="S70:S78" si="13">Q70</f>
        <v>11197.439999999999</v>
      </c>
      <c r="T70" s="328">
        <f t="shared" ref="T70:T72" si="14">S70</f>
        <v>11197.439999999999</v>
      </c>
      <c r="U70" s="215"/>
      <c r="V70" s="215"/>
      <c r="W70" s="215"/>
      <c r="X70" s="217"/>
      <c r="Y70" s="328"/>
      <c r="Z70" s="217">
        <f>S70</f>
        <v>11197.439999999999</v>
      </c>
      <c r="AA70" s="326"/>
      <c r="AB70" s="215">
        <f>S70</f>
        <v>11197.439999999999</v>
      </c>
      <c r="AH70" s="198"/>
    </row>
    <row r="71" spans="1:34" x14ac:dyDescent="0.35">
      <c r="A71" s="203" t="s">
        <v>824</v>
      </c>
      <c r="B71" s="203" t="s">
        <v>170</v>
      </c>
      <c r="C71" s="203" t="s">
        <v>827</v>
      </c>
      <c r="D71" s="203" t="s">
        <v>53</v>
      </c>
      <c r="E71" s="203" t="s">
        <v>571</v>
      </c>
      <c r="F71" s="204" t="s">
        <v>705</v>
      </c>
      <c r="G71" s="203">
        <v>3</v>
      </c>
      <c r="H71" s="203" t="s">
        <v>51</v>
      </c>
      <c r="I71" s="2291">
        <v>3</v>
      </c>
      <c r="J71" s="2292"/>
      <c r="K71" s="2292"/>
      <c r="L71" s="2293"/>
      <c r="M71" s="203">
        <v>1</v>
      </c>
      <c r="N71" s="550">
        <v>15714</v>
      </c>
      <c r="O71" s="219">
        <v>0.6</v>
      </c>
      <c r="P71" s="550">
        <f t="shared" si="11"/>
        <v>6285.6</v>
      </c>
      <c r="Q71" s="550">
        <f t="shared" si="12"/>
        <v>18856.800000000003</v>
      </c>
      <c r="R71" s="224">
        <f t="shared" si="10"/>
        <v>3.5152541876186952E-2</v>
      </c>
      <c r="S71" s="214">
        <f t="shared" si="13"/>
        <v>18856.800000000003</v>
      </c>
      <c r="T71" s="328">
        <f t="shared" si="14"/>
        <v>18856.800000000003</v>
      </c>
      <c r="U71" s="215"/>
      <c r="V71" s="215"/>
      <c r="W71" s="215"/>
      <c r="X71" s="217"/>
      <c r="Y71" s="328">
        <f>S71</f>
        <v>18856.800000000003</v>
      </c>
      <c r="Z71" s="217"/>
      <c r="AA71" s="326"/>
      <c r="AC71" s="215">
        <f>S71</f>
        <v>18856.800000000003</v>
      </c>
      <c r="AH71" s="198"/>
    </row>
    <row r="72" spans="1:34" x14ac:dyDescent="0.35">
      <c r="A72" s="203" t="s">
        <v>824</v>
      </c>
      <c r="B72" s="203" t="s">
        <v>170</v>
      </c>
      <c r="C72" s="203" t="s">
        <v>827</v>
      </c>
      <c r="D72" s="203" t="s">
        <v>48</v>
      </c>
      <c r="E72" s="203" t="s">
        <v>569</v>
      </c>
      <c r="F72" s="204" t="s">
        <v>592</v>
      </c>
      <c r="G72" s="203">
        <v>2</v>
      </c>
      <c r="H72" s="203" t="s">
        <v>51</v>
      </c>
      <c r="I72" s="2291">
        <v>2</v>
      </c>
      <c r="J72" s="2292"/>
      <c r="K72" s="2292"/>
      <c r="L72" s="2293"/>
      <c r="M72" s="203">
        <v>1</v>
      </c>
      <c r="N72" s="550">
        <f>(28572*60%)/2</f>
        <v>8571.6</v>
      </c>
      <c r="O72" s="219">
        <v>0.6</v>
      </c>
      <c r="P72" s="550">
        <f t="shared" si="11"/>
        <v>3428.6400000000003</v>
      </c>
      <c r="Q72" s="550">
        <f t="shared" si="12"/>
        <v>6857.2800000000007</v>
      </c>
      <c r="R72" s="439">
        <f t="shared" si="10"/>
        <v>1.2783230577655767E-2</v>
      </c>
      <c r="S72" s="214">
        <f t="shared" si="13"/>
        <v>6857.2800000000007</v>
      </c>
      <c r="T72" s="328">
        <f t="shared" si="14"/>
        <v>6857.2800000000007</v>
      </c>
      <c r="U72" s="215"/>
      <c r="V72" s="215"/>
      <c r="W72" s="215"/>
      <c r="X72" s="217"/>
      <c r="Y72" s="328"/>
      <c r="Z72" s="217">
        <f>S72</f>
        <v>6857.2800000000007</v>
      </c>
      <c r="AA72" s="326"/>
      <c r="AC72" s="215">
        <f>Q72</f>
        <v>6857.2800000000007</v>
      </c>
      <c r="AH72" s="198"/>
    </row>
    <row r="73" spans="1:34" x14ac:dyDescent="0.35">
      <c r="A73" s="203" t="s">
        <v>824</v>
      </c>
      <c r="B73" s="203" t="s">
        <v>172</v>
      </c>
      <c r="C73" s="203" t="s">
        <v>828</v>
      </c>
      <c r="D73" s="203" t="s">
        <v>38</v>
      </c>
      <c r="E73" s="203" t="s">
        <v>569</v>
      </c>
      <c r="F73" s="204" t="s">
        <v>829</v>
      </c>
      <c r="G73" s="203">
        <v>1</v>
      </c>
      <c r="H73" s="203" t="s">
        <v>49</v>
      </c>
      <c r="I73" s="221">
        <v>60</v>
      </c>
      <c r="J73" s="225"/>
      <c r="K73" s="331">
        <v>60</v>
      </c>
      <c r="L73" s="226"/>
      <c r="M73" s="203">
        <v>2</v>
      </c>
      <c r="N73" s="550">
        <v>115074</v>
      </c>
      <c r="O73" s="219">
        <v>0.5</v>
      </c>
      <c r="P73" s="550">
        <f t="shared" si="11"/>
        <v>57537</v>
      </c>
      <c r="Q73" s="550">
        <f t="shared" si="12"/>
        <v>115074</v>
      </c>
      <c r="R73" s="439">
        <f t="shared" si="10"/>
        <v>0.21451909146092321</v>
      </c>
      <c r="S73" s="214">
        <f t="shared" si="13"/>
        <v>115074</v>
      </c>
      <c r="T73" s="328"/>
      <c r="U73" s="215">
        <f>S73</f>
        <v>115074</v>
      </c>
      <c r="V73" s="215"/>
      <c r="W73" s="215"/>
      <c r="X73" s="217"/>
      <c r="Y73" s="328"/>
      <c r="Z73" s="217">
        <f>S73</f>
        <v>115074</v>
      </c>
      <c r="AA73" s="326"/>
      <c r="AD73" s="215">
        <f>Q73</f>
        <v>115074</v>
      </c>
      <c r="AH73" s="198"/>
    </row>
    <row r="74" spans="1:34" x14ac:dyDescent="0.35">
      <c r="A74" s="203" t="s">
        <v>824</v>
      </c>
      <c r="B74" s="203" t="s">
        <v>172</v>
      </c>
      <c r="C74" s="203" t="s">
        <v>828</v>
      </c>
      <c r="D74" s="203" t="s">
        <v>38</v>
      </c>
      <c r="E74" s="203" t="s">
        <v>748</v>
      </c>
      <c r="F74" s="204" t="s">
        <v>830</v>
      </c>
      <c r="G74" s="203">
        <v>25</v>
      </c>
      <c r="H74" s="203" t="s">
        <v>49</v>
      </c>
      <c r="I74" s="819"/>
      <c r="J74" s="331">
        <v>25</v>
      </c>
      <c r="K74" s="331">
        <v>25</v>
      </c>
      <c r="L74" s="821"/>
      <c r="M74" s="209">
        <v>2</v>
      </c>
      <c r="N74" s="550">
        <v>2117</v>
      </c>
      <c r="O74" s="219">
        <v>0.5</v>
      </c>
      <c r="P74" s="550">
        <f t="shared" si="11"/>
        <v>1058.5</v>
      </c>
      <c r="Q74" s="550">
        <f t="shared" si="12"/>
        <v>52925</v>
      </c>
      <c r="R74" s="224">
        <f t="shared" si="10"/>
        <v>9.866192985009091E-2</v>
      </c>
      <c r="S74" s="214">
        <f t="shared" si="13"/>
        <v>52925</v>
      </c>
      <c r="T74" s="328"/>
      <c r="U74" s="215">
        <f>S74</f>
        <v>52925</v>
      </c>
      <c r="V74" s="215"/>
      <c r="W74" s="215"/>
      <c r="X74" s="217"/>
      <c r="Y74" s="328">
        <f>S74</f>
        <v>52925</v>
      </c>
      <c r="Z74" s="217"/>
      <c r="AA74" s="326"/>
      <c r="AD74" s="215">
        <f>Q74</f>
        <v>52925</v>
      </c>
      <c r="AH74" s="198"/>
    </row>
    <row r="75" spans="1:34" x14ac:dyDescent="0.35">
      <c r="A75" s="203" t="s">
        <v>824</v>
      </c>
      <c r="B75" s="203" t="s">
        <v>173</v>
      </c>
      <c r="C75" s="203" t="s">
        <v>827</v>
      </c>
      <c r="D75" s="203" t="s">
        <v>48</v>
      </c>
      <c r="E75" s="203" t="s">
        <v>569</v>
      </c>
      <c r="F75" s="204" t="s">
        <v>592</v>
      </c>
      <c r="G75" s="203">
        <v>2</v>
      </c>
      <c r="H75" s="203" t="s">
        <v>51</v>
      </c>
      <c r="I75" s="2291">
        <v>2</v>
      </c>
      <c r="J75" s="2292"/>
      <c r="K75" s="2292"/>
      <c r="L75" s="2293"/>
      <c r="M75" s="203">
        <v>1</v>
      </c>
      <c r="N75" s="212">
        <v>25500</v>
      </c>
      <c r="O75" s="219">
        <v>0.8</v>
      </c>
      <c r="P75" s="212">
        <f t="shared" si="11"/>
        <v>5099.9999999999991</v>
      </c>
      <c r="Q75" s="212">
        <f t="shared" si="12"/>
        <v>10199.999999999998</v>
      </c>
      <c r="R75" s="439">
        <f t="shared" si="10"/>
        <v>1.9014675190759132E-2</v>
      </c>
      <c r="S75" s="214">
        <f t="shared" si="13"/>
        <v>10199.999999999998</v>
      </c>
      <c r="T75" s="328">
        <f>S75</f>
        <v>10199.999999999998</v>
      </c>
      <c r="U75" s="215"/>
      <c r="V75" s="215"/>
      <c r="W75" s="215"/>
      <c r="X75" s="217"/>
      <c r="Y75" s="328"/>
      <c r="Z75" s="217">
        <f>T75</f>
        <v>10199.999999999998</v>
      </c>
      <c r="AA75" s="326"/>
      <c r="AE75" s="349">
        <f>Q75</f>
        <v>10199.999999999998</v>
      </c>
      <c r="AF75" s="349"/>
      <c r="AG75" s="349"/>
      <c r="AH75" s="198"/>
    </row>
    <row r="76" spans="1:34" x14ac:dyDescent="0.35">
      <c r="A76" s="203" t="s">
        <v>824</v>
      </c>
      <c r="B76" s="203" t="s">
        <v>157</v>
      </c>
      <c r="C76" s="203" t="s">
        <v>833</v>
      </c>
      <c r="D76" s="203" t="s">
        <v>175</v>
      </c>
      <c r="E76" s="203" t="s">
        <v>571</v>
      </c>
      <c r="F76" s="204" t="s">
        <v>834</v>
      </c>
      <c r="G76" s="203">
        <v>13</v>
      </c>
      <c r="H76" s="203" t="s">
        <v>51</v>
      </c>
      <c r="I76" s="2291">
        <v>13</v>
      </c>
      <c r="J76" s="2292"/>
      <c r="K76" s="2292"/>
      <c r="L76" s="2293"/>
      <c r="M76" s="203">
        <v>1</v>
      </c>
      <c r="N76" s="212">
        <v>12169</v>
      </c>
      <c r="O76" s="219">
        <v>0.82</v>
      </c>
      <c r="P76" s="212">
        <f t="shared" si="11"/>
        <v>2190.4200000000005</v>
      </c>
      <c r="Q76" s="212">
        <f>P76*M76*G76</f>
        <v>28475.460000000006</v>
      </c>
      <c r="R76" s="439">
        <f t="shared" si="10"/>
        <v>5.3083492432103356E-2</v>
      </c>
      <c r="S76" s="214">
        <f t="shared" si="13"/>
        <v>28475.460000000006</v>
      </c>
      <c r="T76" s="326"/>
      <c r="V76" s="215">
        <f>SUM(S76)</f>
        <v>28475.460000000006</v>
      </c>
      <c r="X76" s="198"/>
      <c r="Y76" s="825"/>
      <c r="Z76" s="217">
        <f>S76</f>
        <v>28475.460000000006</v>
      </c>
      <c r="AA76" s="326"/>
      <c r="AH76" s="736">
        <f>Q76</f>
        <v>28475.460000000006</v>
      </c>
    </row>
    <row r="77" spans="1:34" x14ac:dyDescent="0.35">
      <c r="A77" s="203" t="s">
        <v>824</v>
      </c>
      <c r="B77" s="203" t="s">
        <v>68</v>
      </c>
      <c r="C77" s="203" t="s">
        <v>835</v>
      </c>
      <c r="D77" s="203" t="s">
        <v>176</v>
      </c>
      <c r="E77" s="203" t="s">
        <v>571</v>
      </c>
      <c r="F77" s="204" t="s">
        <v>836</v>
      </c>
      <c r="G77" s="203">
        <v>13</v>
      </c>
      <c r="H77" s="203" t="s">
        <v>51</v>
      </c>
      <c r="I77" s="2291">
        <v>13</v>
      </c>
      <c r="J77" s="2292"/>
      <c r="K77" s="2292"/>
      <c r="L77" s="2293"/>
      <c r="M77" s="203">
        <v>1</v>
      </c>
      <c r="N77" s="212">
        <v>1600</v>
      </c>
      <c r="O77" s="219">
        <v>0.7</v>
      </c>
      <c r="P77" s="212">
        <f t="shared" si="11"/>
        <v>480.00000000000006</v>
      </c>
      <c r="Q77" s="212">
        <f>P77*M77*G77</f>
        <v>6240.0000000000009</v>
      </c>
      <c r="R77" s="439">
        <f t="shared" si="10"/>
        <v>1.1632507175523237E-2</v>
      </c>
      <c r="S77" s="214">
        <f t="shared" si="13"/>
        <v>6240.0000000000009</v>
      </c>
      <c r="T77" s="326"/>
      <c r="V77" s="215">
        <f>S77</f>
        <v>6240.0000000000009</v>
      </c>
      <c r="X77" s="198"/>
      <c r="Y77" s="825"/>
      <c r="Z77" s="217">
        <f>S77</f>
        <v>6240.0000000000009</v>
      </c>
      <c r="AA77" s="326"/>
      <c r="AB77" s="215"/>
      <c r="AF77" s="349">
        <f>Q77</f>
        <v>6240.0000000000009</v>
      </c>
      <c r="AG77" s="349"/>
      <c r="AH77" s="198"/>
    </row>
    <row r="78" spans="1:34" x14ac:dyDescent="0.35">
      <c r="A78" s="203" t="s">
        <v>824</v>
      </c>
      <c r="B78" s="203" t="s">
        <v>177</v>
      </c>
      <c r="C78" s="203" t="s">
        <v>837</v>
      </c>
      <c r="D78" s="203" t="s">
        <v>95</v>
      </c>
      <c r="E78" s="203" t="s">
        <v>571</v>
      </c>
      <c r="F78" s="204" t="s">
        <v>838</v>
      </c>
      <c r="G78" s="203">
        <v>17</v>
      </c>
      <c r="H78" s="203" t="s">
        <v>51</v>
      </c>
      <c r="I78" s="2291">
        <v>17</v>
      </c>
      <c r="J78" s="2292"/>
      <c r="K78" s="2292"/>
      <c r="L78" s="2293"/>
      <c r="M78" s="203">
        <v>1</v>
      </c>
      <c r="N78" s="212">
        <v>9292</v>
      </c>
      <c r="O78" s="219">
        <v>0.55000000000000004</v>
      </c>
      <c r="P78" s="212">
        <f t="shared" si="11"/>
        <v>4181.3999999999996</v>
      </c>
      <c r="Q78" s="212">
        <f>P78*M78*G78</f>
        <v>71083.799999999988</v>
      </c>
      <c r="R78" s="439">
        <f t="shared" si="10"/>
        <v>0.13251327140440039</v>
      </c>
      <c r="S78" s="214">
        <f t="shared" si="13"/>
        <v>71083.799999999988</v>
      </c>
      <c r="T78" s="326"/>
      <c r="V78" s="215">
        <f>S78</f>
        <v>71083.799999999988</v>
      </c>
      <c r="X78" s="198"/>
      <c r="Y78" s="825"/>
      <c r="Z78" s="217">
        <f>S78</f>
        <v>71083.799999999988</v>
      </c>
      <c r="AA78" s="326"/>
      <c r="AG78" s="349">
        <f>Q78</f>
        <v>71083.799999999988</v>
      </c>
      <c r="AH78" s="198"/>
    </row>
    <row r="79" spans="1:34" x14ac:dyDescent="0.35">
      <c r="A79" s="218"/>
      <c r="B79" s="203"/>
      <c r="C79" s="203"/>
      <c r="D79" s="203"/>
      <c r="E79" s="203"/>
      <c r="F79" s="204"/>
      <c r="G79" s="203"/>
      <c r="H79" s="203"/>
      <c r="M79" s="203"/>
      <c r="N79" s="212"/>
      <c r="O79" s="219"/>
      <c r="P79" s="212"/>
      <c r="Q79" s="212"/>
      <c r="R79" s="439"/>
      <c r="S79" s="195"/>
      <c r="T79" s="326"/>
      <c r="X79" s="198"/>
      <c r="Y79" s="326"/>
      <c r="Z79" s="198"/>
      <c r="AA79" s="326"/>
      <c r="AH79" s="198"/>
    </row>
    <row r="80" spans="1:34" x14ac:dyDescent="0.35">
      <c r="A80" s="218"/>
      <c r="B80" s="203"/>
      <c r="C80" s="203"/>
      <c r="D80" s="203"/>
      <c r="E80" s="203"/>
      <c r="F80" s="204"/>
      <c r="G80" s="203"/>
      <c r="H80" s="203"/>
      <c r="M80" s="203"/>
      <c r="N80" s="212"/>
      <c r="O80" s="219"/>
      <c r="P80" s="212"/>
      <c r="Q80" s="212"/>
      <c r="R80" s="439"/>
      <c r="S80" s="195"/>
      <c r="T80" s="326"/>
      <c r="X80" s="198"/>
      <c r="Y80" s="326"/>
      <c r="Z80" s="198"/>
      <c r="AA80" s="326"/>
      <c r="AH80" s="198"/>
    </row>
    <row r="81" spans="1:34" x14ac:dyDescent="0.35">
      <c r="A81" s="218"/>
      <c r="B81" s="203"/>
      <c r="C81" s="203"/>
      <c r="D81" s="203"/>
      <c r="E81" s="203"/>
      <c r="F81" s="204"/>
      <c r="G81" s="203"/>
      <c r="H81" s="203"/>
      <c r="M81" s="203"/>
      <c r="N81" s="212"/>
      <c r="O81" s="219"/>
      <c r="P81" s="212"/>
      <c r="Q81" s="212"/>
      <c r="R81" s="439"/>
      <c r="S81" s="195"/>
      <c r="T81" s="326"/>
      <c r="X81" s="198"/>
      <c r="Y81" s="326"/>
      <c r="Z81" s="198"/>
      <c r="AA81" s="326"/>
      <c r="AH81" s="198"/>
    </row>
    <row r="82" spans="1:34" x14ac:dyDescent="0.35">
      <c r="A82" s="154" t="s">
        <v>824</v>
      </c>
      <c r="B82" s="154" t="s">
        <v>579</v>
      </c>
      <c r="C82" s="335" t="s">
        <v>831</v>
      </c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36"/>
      <c r="Q82" s="303">
        <v>35000</v>
      </c>
      <c r="R82" s="337">
        <f>Q82/Q85</f>
        <v>6.5246434478095069E-2</v>
      </c>
      <c r="S82" s="214">
        <f>Q82</f>
        <v>35000</v>
      </c>
      <c r="T82" s="326"/>
      <c r="W82" s="215">
        <f>S82</f>
        <v>35000</v>
      </c>
      <c r="X82" s="198"/>
      <c r="Y82" s="326"/>
      <c r="Z82" s="198"/>
      <c r="AA82" s="326"/>
      <c r="AH82" s="198"/>
    </row>
    <row r="83" spans="1:34" x14ac:dyDescent="0.35">
      <c r="A83" s="154" t="s">
        <v>824</v>
      </c>
      <c r="B83" s="154" t="s">
        <v>580</v>
      </c>
      <c r="C83" s="335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36"/>
      <c r="Q83" s="303">
        <v>47000</v>
      </c>
      <c r="R83" s="337">
        <f>Q83/Q85</f>
        <v>8.7616640584870523E-2</v>
      </c>
      <c r="S83" s="214">
        <f>Q83</f>
        <v>47000</v>
      </c>
      <c r="T83" s="326"/>
      <c r="X83" s="217">
        <f>S83</f>
        <v>47000</v>
      </c>
      <c r="Y83" s="326"/>
      <c r="Z83" s="198"/>
      <c r="AA83" s="326"/>
      <c r="AH83" s="198"/>
    </row>
    <row r="84" spans="1:34" ht="15" thickBot="1" x14ac:dyDescent="0.4">
      <c r="I84" s="161">
        <f>I85/$M$85</f>
        <v>0.53138075313807531</v>
      </c>
      <c r="J84" s="161">
        <f t="shared" ref="J84:L84" si="15">J85/$M$85</f>
        <v>0.10460251046025104</v>
      </c>
      <c r="K84" s="161">
        <f t="shared" si="15"/>
        <v>0.36401673640167365</v>
      </c>
      <c r="L84" s="161">
        <f t="shared" si="15"/>
        <v>0</v>
      </c>
      <c r="S84" s="692"/>
      <c r="T84" s="613"/>
      <c r="U84" s="291"/>
      <c r="V84" s="291"/>
      <c r="W84" s="291"/>
      <c r="X84" s="614"/>
      <c r="Y84" s="613"/>
      <c r="Z84" s="614"/>
      <c r="AA84" s="613"/>
      <c r="AB84" s="291"/>
      <c r="AC84" s="291"/>
      <c r="AD84" s="291"/>
      <c r="AE84" s="291"/>
      <c r="AF84" s="291"/>
      <c r="AG84" s="291"/>
      <c r="AH84" s="614"/>
    </row>
    <row r="85" spans="1:34" x14ac:dyDescent="0.35">
      <c r="A85" s="258" t="s">
        <v>582</v>
      </c>
      <c r="B85" s="259"/>
      <c r="C85" s="259"/>
      <c r="D85" s="259"/>
      <c r="E85" s="259"/>
      <c r="F85" s="260"/>
      <c r="G85" s="259"/>
      <c r="H85" s="259"/>
      <c r="I85" s="737">
        <f>I78+I77+I76+I75+I73+I72+I71+I69</f>
        <v>127</v>
      </c>
      <c r="J85" s="737">
        <f>J74</f>
        <v>25</v>
      </c>
      <c r="K85" s="737">
        <f>K74+K73+K70</f>
        <v>87</v>
      </c>
      <c r="L85" s="737"/>
      <c r="M85" s="259">
        <f>SUM(I85:L85)</f>
        <v>239</v>
      </c>
      <c r="N85" s="261"/>
      <c r="O85" s="262"/>
      <c r="P85" s="261"/>
      <c r="Q85" s="528">
        <f>SUM(Q69:Q84)</f>
        <v>536427.78</v>
      </c>
      <c r="R85" s="264">
        <f>SUM(R69:R83)</f>
        <v>0.99999999999999989</v>
      </c>
      <c r="S85" s="657">
        <f>SUM(S67:S84)</f>
        <v>536427.78</v>
      </c>
      <c r="T85" s="266">
        <f>SUM(T67:T83)</f>
        <v>47111.520000000004</v>
      </c>
      <c r="U85" s="267">
        <f>SUM(U67:U83)</f>
        <v>301517</v>
      </c>
      <c r="V85" s="267">
        <f t="shared" ref="V85" si="16">SUM(V67:V83)</f>
        <v>105799.26</v>
      </c>
      <c r="W85" s="267">
        <f>SUM(W67:W83)</f>
        <v>35000</v>
      </c>
      <c r="X85" s="269">
        <f>SUM(X67:X83)</f>
        <v>47000</v>
      </c>
      <c r="Y85" s="268">
        <f>SUM(Y68:Y83)</f>
        <v>71781.8</v>
      </c>
      <c r="Z85" s="269">
        <f>SUM(Z68:Z83)</f>
        <v>382645.98</v>
      </c>
      <c r="AA85" s="266">
        <f>SUM(AA66:AA84)</f>
        <v>133517.99999999997</v>
      </c>
      <c r="AB85" s="267">
        <f>SUM(AB66:AB84)</f>
        <v>11197.439999999999</v>
      </c>
      <c r="AC85" s="267">
        <f t="shared" ref="AC85:AH85" si="17">SUM(AC66:AC84)</f>
        <v>25714.080000000002</v>
      </c>
      <c r="AD85" s="267">
        <f t="shared" si="17"/>
        <v>167999</v>
      </c>
      <c r="AE85" s="267">
        <f t="shared" si="17"/>
        <v>10199.999999999998</v>
      </c>
      <c r="AF85" s="267">
        <f t="shared" si="17"/>
        <v>6240.0000000000009</v>
      </c>
      <c r="AG85" s="267">
        <f t="shared" si="17"/>
        <v>71083.799999999988</v>
      </c>
      <c r="AH85" s="269">
        <f t="shared" si="17"/>
        <v>28475.460000000006</v>
      </c>
    </row>
    <row r="86" spans="1:34" ht="15" thickBot="1" x14ac:dyDescent="0.4">
      <c r="A86" s="274" t="s">
        <v>583</v>
      </c>
      <c r="B86" s="275"/>
      <c r="C86" s="275"/>
      <c r="D86" s="275"/>
      <c r="E86" s="275"/>
      <c r="F86" s="276"/>
      <c r="G86" s="275"/>
      <c r="H86" s="275"/>
      <c r="I86" s="738">
        <f>I78+I77+I76+I75+I73+I72+I71+I69</f>
        <v>127</v>
      </c>
      <c r="J86" s="738">
        <f>I78+I77+I76+I75+J74+I72+I71+I69</f>
        <v>92</v>
      </c>
      <c r="K86" s="738">
        <f>I78+I77+I76+I75+K74+K73+I72+I71+K70+I69</f>
        <v>154</v>
      </c>
      <c r="L86" s="738">
        <f>I78+I77+I76+I75+I72+I71+K70+I69</f>
        <v>69</v>
      </c>
      <c r="M86" s="275">
        <f>SUM(I86:L86)</f>
        <v>442</v>
      </c>
      <c r="N86" s="277"/>
      <c r="O86" s="278"/>
      <c r="P86" s="277"/>
      <c r="Q86" s="277"/>
      <c r="R86" s="279"/>
      <c r="S86" s="280"/>
      <c r="T86" s="281">
        <f>T85/S85</f>
        <v>8.782453436695617E-2</v>
      </c>
      <c r="U86" s="282">
        <f>U85/S85</f>
        <v>0.56208311955805124</v>
      </c>
      <c r="V86" s="534"/>
      <c r="W86" s="282">
        <f>W85/S85</f>
        <v>6.5246434478095069E-2</v>
      </c>
      <c r="X86" s="343">
        <f>X85/S85</f>
        <v>8.7616640584870523E-2</v>
      </c>
      <c r="Y86" s="344">
        <f>Y85/S85</f>
        <v>0.13381447172627786</v>
      </c>
      <c r="Z86" s="343">
        <f>Z85/S85</f>
        <v>0.71332245321075649</v>
      </c>
      <c r="AA86" s="790"/>
      <c r="AB86" s="534"/>
      <c r="AC86" s="534"/>
      <c r="AD86" s="534"/>
      <c r="AE86" s="534"/>
      <c r="AF86" s="534"/>
      <c r="AG86" s="534"/>
      <c r="AH86" s="288"/>
    </row>
    <row r="87" spans="1:34" ht="15" thickBot="1" x14ac:dyDescent="0.4">
      <c r="A87" s="289" t="s">
        <v>584</v>
      </c>
      <c r="B87" s="239"/>
      <c r="C87" s="239"/>
      <c r="D87" s="239"/>
      <c r="E87" s="239"/>
      <c r="F87" s="290"/>
      <c r="G87" s="239"/>
      <c r="H87" s="239"/>
      <c r="I87" s="2237">
        <f>I86/$M$86</f>
        <v>0.28733031674208143</v>
      </c>
      <c r="J87" s="2237">
        <f t="shared" ref="J87:L87" si="18">J86/$M$86</f>
        <v>0.20814479638009051</v>
      </c>
      <c r="K87" s="2237">
        <f t="shared" si="18"/>
        <v>0.34841628959276016</v>
      </c>
      <c r="L87" s="2237">
        <f t="shared" si="18"/>
        <v>0.15610859728506787</v>
      </c>
      <c r="M87" s="239"/>
      <c r="N87" s="292"/>
      <c r="O87" s="242"/>
      <c r="P87" s="292"/>
      <c r="Q87" s="240">
        <f>T85</f>
        <v>47111.520000000004</v>
      </c>
      <c r="R87" s="293">
        <f>Q87/Q85</f>
        <v>8.782453436695617E-2</v>
      </c>
      <c r="X87" s="294">
        <f>SUM(T69:X84)</f>
        <v>536427.78</v>
      </c>
      <c r="Y87" s="403">
        <f>I71+J74+K74+I76+I77+I78</f>
        <v>96</v>
      </c>
      <c r="Z87" s="404">
        <f>I69+K70+I72+I73+K73+I75</f>
        <v>143</v>
      </c>
    </row>
    <row r="88" spans="1:34" ht="15" thickBot="1" x14ac:dyDescent="0.4">
      <c r="A88" s="297" t="s">
        <v>38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03">
        <f>U85</f>
        <v>301517</v>
      </c>
      <c r="R88" s="308">
        <f>Q88/Q85</f>
        <v>0.56208311955805124</v>
      </c>
      <c r="S88" s="621">
        <f>Q85/M85</f>
        <v>2244.4676987447701</v>
      </c>
      <c r="T88" s="536" t="s">
        <v>586</v>
      </c>
      <c r="Y88" s="241">
        <f>Y87/M85</f>
        <v>0.40167364016736401</v>
      </c>
      <c r="Z88" s="293">
        <f>Z87/M85</f>
        <v>0.59832635983263593</v>
      </c>
    </row>
    <row r="89" spans="1:34" ht="15" thickBot="1" x14ac:dyDescent="0.4">
      <c r="A89" s="297" t="s">
        <v>587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302"/>
      <c r="P89" s="301"/>
      <c r="Q89" s="303">
        <f>V85</f>
        <v>105799.26</v>
      </c>
      <c r="R89" s="308">
        <f>Q89/Q85</f>
        <v>0.19722927101202697</v>
      </c>
      <c r="Y89" s="2305" t="s">
        <v>588</v>
      </c>
      <c r="Z89" s="2305"/>
    </row>
    <row r="90" spans="1:34" x14ac:dyDescent="0.35">
      <c r="A90" s="297" t="s">
        <v>579</v>
      </c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302"/>
      <c r="P90" s="301"/>
      <c r="Q90" s="303">
        <f>Q82</f>
        <v>35000</v>
      </c>
      <c r="R90" s="308">
        <f>Q90/Q85</f>
        <v>6.5246434478095069E-2</v>
      </c>
    </row>
    <row r="91" spans="1:34" x14ac:dyDescent="0.35">
      <c r="A91" s="297" t="s">
        <v>580</v>
      </c>
      <c r="B91" s="298"/>
      <c r="C91" s="298"/>
      <c r="D91" s="298"/>
      <c r="E91" s="298"/>
      <c r="F91" s="299"/>
      <c r="G91" s="298"/>
      <c r="H91" s="298"/>
      <c r="I91" s="300"/>
      <c r="J91" s="300"/>
      <c r="K91" s="300"/>
      <c r="L91" s="300"/>
      <c r="M91" s="298"/>
      <c r="N91" s="301"/>
      <c r="O91" s="302"/>
      <c r="P91" s="301"/>
      <c r="Q91" s="303">
        <f>Q83</f>
        <v>47000</v>
      </c>
      <c r="R91" s="308">
        <f>Q91/Q85</f>
        <v>8.7616640584870523E-2</v>
      </c>
    </row>
    <row r="92" spans="1:34" x14ac:dyDescent="0.35">
      <c r="A92" s="289"/>
      <c r="B92" s="239"/>
      <c r="C92" s="239"/>
      <c r="D92" s="239"/>
      <c r="E92" s="239"/>
      <c r="F92" s="290"/>
      <c r="G92" s="239"/>
      <c r="H92" s="239"/>
      <c r="I92" s="291"/>
      <c r="J92" s="291"/>
      <c r="K92" s="291"/>
      <c r="L92" s="291"/>
      <c r="M92" s="239"/>
      <c r="N92" s="292"/>
      <c r="O92" s="242"/>
      <c r="P92" s="292"/>
      <c r="Q92" s="240">
        <f>SUM(Q87:Q91)</f>
        <v>536427.78</v>
      </c>
      <c r="R92" s="293">
        <f>SUM(R87:R91)</f>
        <v>1</v>
      </c>
      <c r="S92" s="647"/>
    </row>
    <row r="97" spans="1:35" x14ac:dyDescent="0.35">
      <c r="E97" s="1" t="s">
        <v>839</v>
      </c>
      <c r="F97" s="2" t="s">
        <v>840</v>
      </c>
      <c r="G97" s="826"/>
      <c r="H97" s="1" t="s">
        <v>841</v>
      </c>
      <c r="I97" s="2334">
        <v>0.52</v>
      </c>
      <c r="J97" s="2334"/>
      <c r="K97" s="2334"/>
      <c r="L97" s="827"/>
    </row>
    <row r="98" spans="1:35" x14ac:dyDescent="0.35">
      <c r="E98" s="1" t="s">
        <v>524</v>
      </c>
      <c r="F98" s="2" t="s">
        <v>842</v>
      </c>
      <c r="G98" s="828"/>
      <c r="H98" s="1" t="s">
        <v>524</v>
      </c>
      <c r="I98" s="2266">
        <v>92</v>
      </c>
      <c r="J98" s="2266"/>
      <c r="K98" s="2266"/>
      <c r="L98" s="827"/>
    </row>
    <row r="99" spans="1:35" x14ac:dyDescent="0.35">
      <c r="E99" s="1" t="s">
        <v>526</v>
      </c>
      <c r="F99" s="2" t="s">
        <v>843</v>
      </c>
      <c r="H99" s="1" t="s">
        <v>526</v>
      </c>
      <c r="I99" s="2267">
        <v>4749</v>
      </c>
      <c r="J99" s="2267"/>
      <c r="K99" s="2267"/>
    </row>
    <row r="100" spans="1:35" x14ac:dyDescent="0.35">
      <c r="E100" s="1" t="s">
        <v>528</v>
      </c>
      <c r="F100" s="2" t="s">
        <v>844</v>
      </c>
      <c r="H100" s="1" t="s">
        <v>528</v>
      </c>
      <c r="I100" s="2267">
        <v>30804856</v>
      </c>
      <c r="J100" s="2267"/>
      <c r="K100" s="2267"/>
    </row>
    <row r="101" spans="1:35" ht="18.5" x14ac:dyDescent="0.45">
      <c r="A101" s="164" t="s">
        <v>600</v>
      </c>
    </row>
    <row r="103" spans="1:35" ht="31" customHeight="1" thickBot="1" x14ac:dyDescent="0.4">
      <c r="A103" s="2527" t="s">
        <v>531</v>
      </c>
      <c r="B103" s="2528"/>
      <c r="C103" s="2528"/>
      <c r="D103" s="2528"/>
      <c r="E103" s="2528"/>
      <c r="F103" s="2528"/>
      <c r="G103" s="2528"/>
      <c r="H103" s="2528"/>
      <c r="I103" s="2528"/>
      <c r="J103" s="2528"/>
      <c r="K103" s="2528"/>
      <c r="L103" s="2528"/>
      <c r="M103" s="2528"/>
      <c r="N103" s="2528"/>
      <c r="O103" s="2528"/>
      <c r="P103" s="2528"/>
      <c r="Q103" s="2528"/>
      <c r="R103" s="2529"/>
      <c r="S103" s="2392" t="s">
        <v>635</v>
      </c>
      <c r="T103" s="2393"/>
      <c r="U103" s="2393"/>
      <c r="V103" s="2393"/>
      <c r="W103" s="2393"/>
      <c r="X103" s="2393"/>
      <c r="Y103" s="2393"/>
      <c r="Z103" s="2393"/>
      <c r="AA103" s="2393"/>
      <c r="AB103" s="2393"/>
      <c r="AC103" s="2393"/>
      <c r="AD103" s="2393"/>
      <c r="AE103" s="2393"/>
      <c r="AF103" s="2393"/>
      <c r="AG103" s="2393"/>
      <c r="AH103" s="2394"/>
    </row>
    <row r="104" spans="1:35" ht="18.5" x14ac:dyDescent="0.45">
      <c r="A104" s="2536" t="s">
        <v>533</v>
      </c>
      <c r="B104" s="2536" t="s">
        <v>534</v>
      </c>
      <c r="C104" s="2536" t="s">
        <v>535</v>
      </c>
      <c r="D104" s="2536" t="s">
        <v>606</v>
      </c>
      <c r="E104" s="2536" t="s">
        <v>607</v>
      </c>
      <c r="F104" s="2540" t="s">
        <v>538</v>
      </c>
      <c r="G104" s="2536" t="s">
        <v>608</v>
      </c>
      <c r="H104" s="2536" t="s">
        <v>540</v>
      </c>
      <c r="I104" s="2542" t="s">
        <v>541</v>
      </c>
      <c r="J104" s="2542"/>
      <c r="K104" s="2542"/>
      <c r="L104" s="2542"/>
      <c r="M104" s="830" t="s">
        <v>542</v>
      </c>
      <c r="N104" s="831" t="s">
        <v>609</v>
      </c>
      <c r="O104" s="832" t="s">
        <v>544</v>
      </c>
      <c r="P104" s="831" t="s">
        <v>609</v>
      </c>
      <c r="Q104" s="831" t="s">
        <v>610</v>
      </c>
      <c r="R104" s="2543" t="s">
        <v>546</v>
      </c>
      <c r="S104" s="742" t="s">
        <v>547</v>
      </c>
      <c r="T104" s="2500" t="s">
        <v>548</v>
      </c>
      <c r="U104" s="2501"/>
      <c r="V104" s="2501"/>
      <c r="W104" s="2501"/>
      <c r="X104" s="2501"/>
      <c r="Y104" s="2494" t="s">
        <v>549</v>
      </c>
      <c r="Z104" s="2496"/>
      <c r="AA104" s="2494" t="s">
        <v>550</v>
      </c>
      <c r="AB104" s="2495"/>
      <c r="AC104" s="2495"/>
      <c r="AD104" s="2495"/>
      <c r="AE104" s="2495"/>
      <c r="AF104" s="2495"/>
      <c r="AG104" s="2495"/>
      <c r="AH104" s="2496"/>
      <c r="AI104" s="183"/>
    </row>
    <row r="105" spans="1:35" ht="19" thickBot="1" x14ac:dyDescent="0.5">
      <c r="A105" s="2537"/>
      <c r="B105" s="2537"/>
      <c r="C105" s="2537"/>
      <c r="D105" s="2537"/>
      <c r="E105" s="2537"/>
      <c r="F105" s="2541"/>
      <c r="G105" s="2537"/>
      <c r="H105" s="2537"/>
      <c r="I105" s="829" t="s">
        <v>551</v>
      </c>
      <c r="J105" s="829" t="s">
        <v>552</v>
      </c>
      <c r="K105" s="829" t="s">
        <v>553</v>
      </c>
      <c r="L105" s="829" t="s">
        <v>554</v>
      </c>
      <c r="M105" s="833" t="s">
        <v>555</v>
      </c>
      <c r="N105" s="834" t="s">
        <v>556</v>
      </c>
      <c r="O105" s="835" t="s">
        <v>557</v>
      </c>
      <c r="P105" s="834" t="s">
        <v>558</v>
      </c>
      <c r="Q105" s="834" t="s">
        <v>611</v>
      </c>
      <c r="R105" s="2544"/>
      <c r="S105" s="743" t="s">
        <v>559</v>
      </c>
      <c r="T105" s="2503"/>
      <c r="U105" s="2504"/>
      <c r="V105" s="2504"/>
      <c r="W105" s="2504"/>
      <c r="X105" s="2504"/>
      <c r="Y105" s="2497"/>
      <c r="Z105" s="2499"/>
      <c r="AA105" s="2497"/>
      <c r="AB105" s="2498"/>
      <c r="AC105" s="2498"/>
      <c r="AD105" s="2498"/>
      <c r="AE105" s="2498"/>
      <c r="AF105" s="2498"/>
      <c r="AG105" s="2498"/>
      <c r="AH105" s="2499"/>
      <c r="AI105" s="183"/>
    </row>
    <row r="106" spans="1:35" s="184" customFormat="1" ht="18.5" x14ac:dyDescent="0.45">
      <c r="A106" s="2538" t="s">
        <v>845</v>
      </c>
      <c r="B106" s="2539"/>
      <c r="C106" s="2539"/>
      <c r="D106" s="2539"/>
      <c r="E106" s="2539"/>
      <c r="F106" s="2539"/>
      <c r="G106" s="2539"/>
      <c r="H106" s="2539"/>
      <c r="I106" s="2539"/>
      <c r="J106" s="2539"/>
      <c r="K106" s="2539"/>
      <c r="L106" s="2539"/>
      <c r="M106" s="2539"/>
      <c r="N106" s="2539"/>
      <c r="O106" s="2539"/>
      <c r="P106" s="2539"/>
      <c r="Q106" s="2539"/>
      <c r="R106" s="2539"/>
      <c r="S106" s="606"/>
      <c r="T106" s="610" t="s">
        <v>561</v>
      </c>
      <c r="U106" s="608" t="s">
        <v>38</v>
      </c>
      <c r="V106" s="608" t="s">
        <v>562</v>
      </c>
      <c r="W106" s="608" t="s">
        <v>563</v>
      </c>
      <c r="X106" s="609" t="s">
        <v>564</v>
      </c>
      <c r="Y106" s="610" t="s">
        <v>565</v>
      </c>
      <c r="Z106" s="609" t="s">
        <v>566</v>
      </c>
      <c r="AA106" s="610" t="s">
        <v>30</v>
      </c>
      <c r="AB106" s="608" t="s">
        <v>162</v>
      </c>
      <c r="AC106" s="608" t="s">
        <v>163</v>
      </c>
      <c r="AD106" s="608" t="s">
        <v>164</v>
      </c>
      <c r="AE106" s="608" t="s">
        <v>165</v>
      </c>
      <c r="AF106" s="608" t="s">
        <v>31</v>
      </c>
      <c r="AG106" s="608" t="s">
        <v>166</v>
      </c>
      <c r="AH106" s="609" t="s">
        <v>167</v>
      </c>
    </row>
    <row r="107" spans="1:35" x14ac:dyDescent="0.35">
      <c r="A107" s="200"/>
      <c r="B107" s="509"/>
      <c r="C107" s="509"/>
      <c r="D107" s="509"/>
      <c r="E107" s="509"/>
      <c r="F107" s="510"/>
      <c r="G107" s="509"/>
      <c r="H107" s="509"/>
      <c r="I107" s="512"/>
      <c r="J107" s="512"/>
      <c r="K107" s="512"/>
      <c r="L107" s="512"/>
      <c r="M107" s="509"/>
      <c r="N107" s="515"/>
      <c r="O107" s="516"/>
      <c r="P107" s="515"/>
      <c r="Q107" s="515"/>
      <c r="R107" s="579"/>
      <c r="S107" s="195"/>
      <c r="T107" s="326"/>
      <c r="X107" s="198"/>
      <c r="Y107" s="197"/>
      <c r="Z107" s="198"/>
      <c r="AA107" s="326"/>
      <c r="AH107" s="198"/>
    </row>
    <row r="108" spans="1:35" x14ac:dyDescent="0.35">
      <c r="A108" s="203" t="s">
        <v>824</v>
      </c>
      <c r="B108" s="203" t="s">
        <v>168</v>
      </c>
      <c r="C108" s="203" t="s">
        <v>825</v>
      </c>
      <c r="D108" s="203" t="s">
        <v>169</v>
      </c>
      <c r="E108" s="203" t="s">
        <v>569</v>
      </c>
      <c r="F108" s="204" t="s">
        <v>846</v>
      </c>
      <c r="G108" s="203">
        <v>15</v>
      </c>
      <c r="H108" s="203" t="s">
        <v>49</v>
      </c>
      <c r="I108" s="2291">
        <v>15</v>
      </c>
      <c r="J108" s="2292"/>
      <c r="K108" s="2292"/>
      <c r="L108" s="2293"/>
      <c r="M108" s="203">
        <v>1</v>
      </c>
      <c r="N108" s="550">
        <v>22440</v>
      </c>
      <c r="O108" s="219">
        <v>0.65</v>
      </c>
      <c r="P108" s="550">
        <f>N108*(1-O108)</f>
        <v>7853.9999999999991</v>
      </c>
      <c r="Q108" s="550">
        <f>P108*M108*G108</f>
        <v>117809.99999999999</v>
      </c>
      <c r="R108" s="213">
        <f t="shared" ref="R108:R117" si="19">Q108/$Q$124</f>
        <v>0.26286698292518179</v>
      </c>
      <c r="S108" s="214">
        <f>Q108*3</f>
        <v>353429.99999999994</v>
      </c>
      <c r="T108" s="328"/>
      <c r="U108" s="215">
        <f>S108</f>
        <v>353429.99999999994</v>
      </c>
      <c r="V108" s="215"/>
      <c r="W108" s="215"/>
      <c r="X108" s="217"/>
      <c r="Y108" s="216"/>
      <c r="Z108" s="217">
        <f>S108</f>
        <v>353429.99999999994</v>
      </c>
      <c r="AA108" s="328">
        <f>S108</f>
        <v>353429.99999999994</v>
      </c>
      <c r="AH108" s="198"/>
    </row>
    <row r="109" spans="1:35" x14ac:dyDescent="0.35">
      <c r="A109" s="203" t="s">
        <v>824</v>
      </c>
      <c r="B109" s="203" t="s">
        <v>162</v>
      </c>
      <c r="C109" s="203" t="s">
        <v>827</v>
      </c>
      <c r="D109" s="203" t="s">
        <v>48</v>
      </c>
      <c r="E109" s="203" t="s">
        <v>569</v>
      </c>
      <c r="F109" s="204" t="s">
        <v>572</v>
      </c>
      <c r="G109" s="203">
        <v>1</v>
      </c>
      <c r="H109" s="203" t="s">
        <v>51</v>
      </c>
      <c r="I109" s="819"/>
      <c r="J109" s="2530">
        <v>1</v>
      </c>
      <c r="K109" s="2478"/>
      <c r="M109" s="203">
        <v>1</v>
      </c>
      <c r="N109" s="550">
        <f>15552*60%</f>
        <v>9331.1999999999989</v>
      </c>
      <c r="O109" s="219">
        <v>0.4</v>
      </c>
      <c r="P109" s="550">
        <f t="shared" ref="P109:P117" si="20">N109*(1-O109)</f>
        <v>5598.7199999999993</v>
      </c>
      <c r="Q109" s="550">
        <f t="shared" ref="Q109:Q115" si="21">P109*M109*G109</f>
        <v>5598.7199999999993</v>
      </c>
      <c r="R109" s="213">
        <f t="shared" si="19"/>
        <v>1.2492306549892826E-2</v>
      </c>
      <c r="S109" s="214">
        <f t="shared" ref="S109:S122" si="22">Q109*3</f>
        <v>16796.159999999996</v>
      </c>
      <c r="T109" s="328">
        <f t="shared" ref="T109:T112" si="23">S109</f>
        <v>16796.159999999996</v>
      </c>
      <c r="U109" s="215"/>
      <c r="V109" s="215"/>
      <c r="W109" s="215"/>
      <c r="X109" s="217"/>
      <c r="Y109" s="216"/>
      <c r="Z109" s="217">
        <f>S109</f>
        <v>16796.159999999996</v>
      </c>
      <c r="AA109" s="326"/>
      <c r="AB109" s="215">
        <f>S109</f>
        <v>16796.159999999996</v>
      </c>
      <c r="AH109" s="198"/>
    </row>
    <row r="110" spans="1:35" x14ac:dyDescent="0.35">
      <c r="A110" s="203" t="s">
        <v>824</v>
      </c>
      <c r="B110" s="203" t="s">
        <v>170</v>
      </c>
      <c r="C110" s="203" t="s">
        <v>827</v>
      </c>
      <c r="D110" s="203" t="s">
        <v>53</v>
      </c>
      <c r="E110" s="203" t="s">
        <v>571</v>
      </c>
      <c r="F110" s="204" t="s">
        <v>691</v>
      </c>
      <c r="G110" s="203">
        <v>3</v>
      </c>
      <c r="H110" s="203" t="s">
        <v>51</v>
      </c>
      <c r="I110" s="2291">
        <v>3</v>
      </c>
      <c r="J110" s="2292"/>
      <c r="K110" s="2292"/>
      <c r="L110" s="2293"/>
      <c r="M110" s="203">
        <v>1</v>
      </c>
      <c r="N110" s="550">
        <v>15714</v>
      </c>
      <c r="O110" s="219">
        <v>0.6</v>
      </c>
      <c r="P110" s="550">
        <f t="shared" si="20"/>
        <v>6285.6</v>
      </c>
      <c r="Q110" s="550">
        <f t="shared" si="21"/>
        <v>18856.800000000003</v>
      </c>
      <c r="R110" s="224">
        <f t="shared" si="19"/>
        <v>4.2074782477069597E-2</v>
      </c>
      <c r="S110" s="214">
        <f t="shared" si="22"/>
        <v>56570.400000000009</v>
      </c>
      <c r="T110" s="328">
        <f t="shared" si="23"/>
        <v>56570.400000000009</v>
      </c>
      <c r="U110" s="215"/>
      <c r="V110" s="215"/>
      <c r="W110" s="215"/>
      <c r="X110" s="217"/>
      <c r="Y110" s="216">
        <f>S110</f>
        <v>56570.400000000009</v>
      </c>
      <c r="Z110" s="198"/>
      <c r="AA110" s="326"/>
      <c r="AC110" s="215">
        <f>S110</f>
        <v>56570.400000000009</v>
      </c>
      <c r="AH110" s="198"/>
    </row>
    <row r="111" spans="1:35" x14ac:dyDescent="0.35">
      <c r="A111" s="203" t="s">
        <v>824</v>
      </c>
      <c r="B111" s="203" t="s">
        <v>170</v>
      </c>
      <c r="C111" s="203" t="s">
        <v>827</v>
      </c>
      <c r="D111" s="203" t="s">
        <v>171</v>
      </c>
      <c r="E111" s="203" t="s">
        <v>571</v>
      </c>
      <c r="F111" s="204" t="s">
        <v>70</v>
      </c>
      <c r="G111" s="203">
        <v>1</v>
      </c>
      <c r="H111" s="203" t="s">
        <v>51</v>
      </c>
      <c r="I111" s="2291">
        <v>1</v>
      </c>
      <c r="J111" s="2292"/>
      <c r="K111" s="2292"/>
      <c r="L111" s="2293"/>
      <c r="M111" s="203">
        <v>1</v>
      </c>
      <c r="N111" s="550">
        <v>18570</v>
      </c>
      <c r="O111" s="219">
        <v>0.6</v>
      </c>
      <c r="P111" s="550">
        <f t="shared" si="20"/>
        <v>7428</v>
      </c>
      <c r="Q111" s="550">
        <f t="shared" si="21"/>
        <v>7428</v>
      </c>
      <c r="R111" s="224">
        <f t="shared" si="19"/>
        <v>1.657394066011587E-2</v>
      </c>
      <c r="S111" s="214">
        <f t="shared" si="22"/>
        <v>22284</v>
      </c>
      <c r="T111" s="328">
        <f t="shared" si="23"/>
        <v>22284</v>
      </c>
      <c r="U111" s="215"/>
      <c r="V111" s="215"/>
      <c r="W111" s="215"/>
      <c r="X111" s="217"/>
      <c r="Y111" s="216">
        <f>S111</f>
        <v>22284</v>
      </c>
      <c r="Z111" s="198"/>
      <c r="AA111" s="326"/>
      <c r="AC111" s="215">
        <f>S111</f>
        <v>22284</v>
      </c>
      <c r="AH111" s="198"/>
    </row>
    <row r="112" spans="1:35" x14ac:dyDescent="0.35">
      <c r="A112" s="203" t="s">
        <v>824</v>
      </c>
      <c r="B112" s="203" t="s">
        <v>170</v>
      </c>
      <c r="C112" s="203" t="s">
        <v>827</v>
      </c>
      <c r="D112" s="203" t="s">
        <v>48</v>
      </c>
      <c r="E112" s="203" t="s">
        <v>569</v>
      </c>
      <c r="F112" s="204" t="s">
        <v>572</v>
      </c>
      <c r="G112" s="203">
        <v>3</v>
      </c>
      <c r="H112" s="203" t="s">
        <v>51</v>
      </c>
      <c r="I112" s="2291">
        <v>4</v>
      </c>
      <c r="J112" s="2292"/>
      <c r="K112" s="2292"/>
      <c r="L112" s="2293"/>
      <c r="M112" s="203">
        <v>1</v>
      </c>
      <c r="N112" s="550">
        <f>(28572*60%)/2</f>
        <v>8571.6</v>
      </c>
      <c r="O112" s="219">
        <v>0.6</v>
      </c>
      <c r="P112" s="550">
        <f t="shared" si="20"/>
        <v>3428.6400000000003</v>
      </c>
      <c r="Q112" s="550">
        <f t="shared" si="21"/>
        <v>10285.920000000002</v>
      </c>
      <c r="R112" s="213">
        <f t="shared" si="19"/>
        <v>2.2950757635258355E-2</v>
      </c>
      <c r="S112" s="214">
        <f t="shared" si="22"/>
        <v>30857.760000000006</v>
      </c>
      <c r="T112" s="328">
        <f t="shared" si="23"/>
        <v>30857.760000000006</v>
      </c>
      <c r="U112" s="215"/>
      <c r="V112" s="215"/>
      <c r="W112" s="215"/>
      <c r="X112" s="217"/>
      <c r="Y112" s="216"/>
      <c r="Z112" s="217">
        <f>S112</f>
        <v>30857.760000000006</v>
      </c>
      <c r="AA112" s="326"/>
      <c r="AC112" s="215">
        <f>S112</f>
        <v>30857.760000000006</v>
      </c>
      <c r="AH112" s="198"/>
    </row>
    <row r="113" spans="1:34" x14ac:dyDescent="0.35">
      <c r="A113" s="203" t="s">
        <v>824</v>
      </c>
      <c r="B113" s="203" t="s">
        <v>172</v>
      </c>
      <c r="C113" s="203" t="s">
        <v>828</v>
      </c>
      <c r="D113" s="203" t="s">
        <v>38</v>
      </c>
      <c r="E113" s="203" t="s">
        <v>569</v>
      </c>
      <c r="F113" s="204" t="s">
        <v>178</v>
      </c>
      <c r="G113" s="203">
        <v>1</v>
      </c>
      <c r="H113" s="203" t="s">
        <v>49</v>
      </c>
      <c r="I113" s="221">
        <v>50</v>
      </c>
      <c r="J113" s="225"/>
      <c r="K113" s="331">
        <v>50</v>
      </c>
      <c r="L113" s="226"/>
      <c r="M113" s="203">
        <v>2</v>
      </c>
      <c r="N113" s="550">
        <v>115074</v>
      </c>
      <c r="O113" s="219">
        <v>0.5</v>
      </c>
      <c r="P113" s="550">
        <f t="shared" si="20"/>
        <v>57537</v>
      </c>
      <c r="Q113" s="550">
        <f t="shared" si="21"/>
        <v>115074</v>
      </c>
      <c r="R113" s="213">
        <f t="shared" si="19"/>
        <v>0.25676220348979178</v>
      </c>
      <c r="S113" s="214">
        <f t="shared" si="22"/>
        <v>345222</v>
      </c>
      <c r="T113" s="328"/>
      <c r="U113" s="215">
        <f>S113</f>
        <v>345222</v>
      </c>
      <c r="V113" s="215"/>
      <c r="W113" s="215"/>
      <c r="X113" s="217"/>
      <c r="Y113" s="216"/>
      <c r="Z113" s="217">
        <f>S113</f>
        <v>345222</v>
      </c>
      <c r="AA113" s="326"/>
      <c r="AD113" s="215">
        <f>S113</f>
        <v>345222</v>
      </c>
      <c r="AH113" s="198"/>
    </row>
    <row r="114" spans="1:34" x14ac:dyDescent="0.35">
      <c r="A114" s="203" t="s">
        <v>824</v>
      </c>
      <c r="B114" s="203" t="s">
        <v>172</v>
      </c>
      <c r="C114" s="203" t="s">
        <v>828</v>
      </c>
      <c r="D114" s="203" t="s">
        <v>38</v>
      </c>
      <c r="E114" s="203" t="s">
        <v>748</v>
      </c>
      <c r="F114" s="204" t="s">
        <v>847</v>
      </c>
      <c r="G114" s="203">
        <v>20</v>
      </c>
      <c r="H114" s="203" t="s">
        <v>49</v>
      </c>
      <c r="I114" s="819"/>
      <c r="J114" s="331">
        <v>20</v>
      </c>
      <c r="K114" s="331">
        <v>20</v>
      </c>
      <c r="L114" s="821"/>
      <c r="M114" s="209">
        <v>2</v>
      </c>
      <c r="N114" s="550">
        <v>2117</v>
      </c>
      <c r="O114" s="219">
        <v>0.5</v>
      </c>
      <c r="P114" s="550">
        <f t="shared" si="20"/>
        <v>1058.5</v>
      </c>
      <c r="Q114" s="550">
        <f t="shared" si="21"/>
        <v>42340</v>
      </c>
      <c r="R114" s="224">
        <f t="shared" si="19"/>
        <v>9.447235427427382E-2</v>
      </c>
      <c r="S114" s="214">
        <f t="shared" si="22"/>
        <v>127020</v>
      </c>
      <c r="T114" s="328"/>
      <c r="U114" s="215">
        <f>S114</f>
        <v>127020</v>
      </c>
      <c r="V114" s="215"/>
      <c r="W114" s="215"/>
      <c r="X114" s="217"/>
      <c r="Y114" s="216">
        <f>S114</f>
        <v>127020</v>
      </c>
      <c r="Z114" s="198"/>
      <c r="AA114" s="326"/>
      <c r="AD114" s="215">
        <f>S114</f>
        <v>127020</v>
      </c>
      <c r="AH114" s="198"/>
    </row>
    <row r="115" spans="1:34" x14ac:dyDescent="0.35">
      <c r="A115" s="203" t="s">
        <v>824</v>
      </c>
      <c r="B115" s="203" t="s">
        <v>173</v>
      </c>
      <c r="C115" s="203" t="s">
        <v>827</v>
      </c>
      <c r="D115" s="203" t="s">
        <v>48</v>
      </c>
      <c r="E115" s="203" t="s">
        <v>569</v>
      </c>
      <c r="F115" s="204" t="s">
        <v>572</v>
      </c>
      <c r="G115" s="203">
        <v>1</v>
      </c>
      <c r="H115" s="203" t="s">
        <v>51</v>
      </c>
      <c r="I115" s="2291">
        <v>1</v>
      </c>
      <c r="J115" s="2292"/>
      <c r="K115" s="2292"/>
      <c r="L115" s="2293"/>
      <c r="M115" s="203">
        <v>1</v>
      </c>
      <c r="N115" s="212">
        <v>25500</v>
      </c>
      <c r="O115" s="219">
        <v>0.8</v>
      </c>
      <c r="P115" s="212">
        <f t="shared" si="20"/>
        <v>5099.9999999999991</v>
      </c>
      <c r="Q115" s="212">
        <f t="shared" si="21"/>
        <v>5099.9999999999991</v>
      </c>
      <c r="R115" s="213">
        <f t="shared" si="19"/>
        <v>1.1379523070354189E-2</v>
      </c>
      <c r="S115" s="214">
        <f t="shared" si="22"/>
        <v>15299.999999999996</v>
      </c>
      <c r="T115" s="328">
        <f>S115</f>
        <v>15299.999999999996</v>
      </c>
      <c r="U115" s="215"/>
      <c r="V115" s="215"/>
      <c r="W115" s="215"/>
      <c r="X115" s="217"/>
      <c r="Y115" s="216"/>
      <c r="Z115" s="217">
        <f>S115</f>
        <v>15299.999999999996</v>
      </c>
      <c r="AA115" s="326"/>
      <c r="AE115" s="215">
        <f>S115</f>
        <v>15299.999999999996</v>
      </c>
      <c r="AH115" s="198"/>
    </row>
    <row r="116" spans="1:34" x14ac:dyDescent="0.35">
      <c r="A116" s="203" t="s">
        <v>824</v>
      </c>
      <c r="B116" s="203" t="s">
        <v>173</v>
      </c>
      <c r="C116" s="203" t="s">
        <v>827</v>
      </c>
      <c r="D116" s="203" t="s">
        <v>130</v>
      </c>
      <c r="E116" s="203" t="s">
        <v>569</v>
      </c>
      <c r="F116" s="204" t="s">
        <v>70</v>
      </c>
      <c r="G116" s="203">
        <v>1</v>
      </c>
      <c r="H116" s="203" t="s">
        <v>51</v>
      </c>
      <c r="I116" s="2291">
        <v>1</v>
      </c>
      <c r="J116" s="2292"/>
      <c r="K116" s="2292"/>
      <c r="L116" s="2293"/>
      <c r="M116" s="203">
        <v>1</v>
      </c>
      <c r="N116" s="212">
        <v>104400</v>
      </c>
      <c r="O116" s="219">
        <v>0.8</v>
      </c>
      <c r="P116" s="212">
        <f t="shared" si="20"/>
        <v>20879.999999999996</v>
      </c>
      <c r="Q116" s="212">
        <f>P116*M116*G116</f>
        <v>20879.999999999996</v>
      </c>
      <c r="R116" s="213">
        <f t="shared" si="19"/>
        <v>4.6589106217450091E-2</v>
      </c>
      <c r="S116" s="214">
        <f t="shared" si="22"/>
        <v>62639.999999999985</v>
      </c>
      <c r="T116" s="328">
        <f>S116</f>
        <v>62639.999999999985</v>
      </c>
      <c r="X116" s="198"/>
      <c r="Y116" s="216"/>
      <c r="Z116" s="217">
        <f>S116</f>
        <v>62639.999999999985</v>
      </c>
      <c r="AA116" s="326"/>
      <c r="AE116" s="215">
        <f>S116</f>
        <v>62639.999999999985</v>
      </c>
      <c r="AH116" s="198"/>
    </row>
    <row r="117" spans="1:34" x14ac:dyDescent="0.35">
      <c r="A117" s="203" t="s">
        <v>824</v>
      </c>
      <c r="B117" s="203" t="s">
        <v>173</v>
      </c>
      <c r="C117" s="203" t="s">
        <v>827</v>
      </c>
      <c r="D117" s="203" t="s">
        <v>53</v>
      </c>
      <c r="E117" s="203" t="s">
        <v>748</v>
      </c>
      <c r="F117" s="204" t="s">
        <v>691</v>
      </c>
      <c r="G117" s="203">
        <v>2</v>
      </c>
      <c r="H117" s="203" t="s">
        <v>51</v>
      </c>
      <c r="I117" s="2291">
        <v>2</v>
      </c>
      <c r="J117" s="2292"/>
      <c r="K117" s="2292"/>
      <c r="L117" s="2293"/>
      <c r="M117" s="203">
        <v>1</v>
      </c>
      <c r="N117" s="212">
        <v>14500</v>
      </c>
      <c r="O117" s="219">
        <v>0.8</v>
      </c>
      <c r="P117" s="212">
        <f t="shared" si="20"/>
        <v>2899.9999999999995</v>
      </c>
      <c r="Q117" s="212">
        <f>P117*M117*G117</f>
        <v>5799.9999999999991</v>
      </c>
      <c r="R117" s="224">
        <f t="shared" si="19"/>
        <v>1.2941418393736137E-2</v>
      </c>
      <c r="S117" s="214">
        <f t="shared" si="22"/>
        <v>17399.999999999996</v>
      </c>
      <c r="T117" s="328">
        <f>S117</f>
        <v>17399.999999999996</v>
      </c>
      <c r="X117" s="198"/>
      <c r="Y117" s="216">
        <f>S117</f>
        <v>17399.999999999996</v>
      </c>
      <c r="Z117" s="198"/>
      <c r="AA117" s="326"/>
      <c r="AE117" s="215">
        <f>S117</f>
        <v>17399.999999999996</v>
      </c>
      <c r="AH117" s="198"/>
    </row>
    <row r="118" spans="1:34" x14ac:dyDescent="0.35">
      <c r="A118" s="218"/>
      <c r="B118" s="203"/>
      <c r="C118" s="203"/>
      <c r="D118" s="203"/>
      <c r="E118" s="203"/>
      <c r="F118" s="204"/>
      <c r="G118" s="203"/>
      <c r="H118" s="203"/>
      <c r="M118" s="203"/>
      <c r="N118" s="212"/>
      <c r="O118" s="219"/>
      <c r="P118" s="212"/>
      <c r="Q118" s="212"/>
      <c r="R118" s="439"/>
      <c r="S118" s="214"/>
      <c r="T118" s="326"/>
      <c r="X118" s="198"/>
      <c r="Y118" s="197"/>
      <c r="Z118" s="198"/>
      <c r="AA118" s="326"/>
      <c r="AH118" s="198"/>
    </row>
    <row r="119" spans="1:34" x14ac:dyDescent="0.35">
      <c r="A119" s="218"/>
      <c r="B119" s="203"/>
      <c r="C119" s="203"/>
      <c r="D119" s="203"/>
      <c r="E119" s="203"/>
      <c r="F119" s="204"/>
      <c r="G119" s="203"/>
      <c r="H119" s="203"/>
      <c r="M119" s="203"/>
      <c r="N119" s="212"/>
      <c r="O119" s="219"/>
      <c r="P119" s="212"/>
      <c r="Q119" s="212"/>
      <c r="R119" s="439"/>
      <c r="S119" s="214"/>
      <c r="T119" s="326"/>
      <c r="X119" s="198"/>
      <c r="Y119" s="197"/>
      <c r="Z119" s="198"/>
      <c r="AA119" s="326"/>
      <c r="AH119" s="198"/>
    </row>
    <row r="120" spans="1:34" x14ac:dyDescent="0.35">
      <c r="A120" s="218"/>
      <c r="B120" s="203"/>
      <c r="C120" s="203"/>
      <c r="D120" s="203"/>
      <c r="E120" s="203"/>
      <c r="F120" s="204"/>
      <c r="G120" s="203"/>
      <c r="H120" s="203"/>
      <c r="M120" s="203"/>
      <c r="N120" s="212"/>
      <c r="O120" s="219"/>
      <c r="P120" s="212"/>
      <c r="Q120" s="212"/>
      <c r="R120" s="439"/>
      <c r="S120" s="214"/>
      <c r="T120" s="326"/>
      <c r="X120" s="198"/>
      <c r="Y120" s="197"/>
      <c r="Z120" s="198"/>
      <c r="AA120" s="326"/>
      <c r="AH120" s="198"/>
    </row>
    <row r="121" spans="1:34" x14ac:dyDescent="0.35">
      <c r="A121" s="154" t="s">
        <v>824</v>
      </c>
      <c r="B121" s="154" t="s">
        <v>579</v>
      </c>
      <c r="C121" s="335" t="s">
        <v>831</v>
      </c>
      <c r="D121" s="298"/>
      <c r="E121" s="298"/>
      <c r="F121" s="299"/>
      <c r="G121" s="298"/>
      <c r="H121" s="298"/>
      <c r="I121" s="300"/>
      <c r="J121" s="300"/>
      <c r="K121" s="300"/>
      <c r="L121" s="300"/>
      <c r="M121" s="298"/>
      <c r="N121" s="301"/>
      <c r="O121" s="302"/>
      <c r="P121" s="336"/>
      <c r="Q121" s="303">
        <v>61000</v>
      </c>
      <c r="R121" s="337">
        <f>Q121/Q124</f>
        <v>0.13610802103756975</v>
      </c>
      <c r="S121" s="214">
        <f t="shared" si="22"/>
        <v>183000</v>
      </c>
      <c r="T121" s="326"/>
      <c r="W121" s="215">
        <f>S121</f>
        <v>183000</v>
      </c>
      <c r="X121" s="198"/>
      <c r="Y121" s="197"/>
      <c r="Z121" s="198"/>
      <c r="AA121" s="326"/>
      <c r="AH121" s="198"/>
    </row>
    <row r="122" spans="1:34" x14ac:dyDescent="0.35">
      <c r="A122" s="154" t="s">
        <v>824</v>
      </c>
      <c r="B122" s="154" t="s">
        <v>580</v>
      </c>
      <c r="C122" s="335"/>
      <c r="D122" s="298"/>
      <c r="E122" s="298"/>
      <c r="F122" s="299"/>
      <c r="G122" s="298"/>
      <c r="H122" s="298"/>
      <c r="I122" s="300"/>
      <c r="J122" s="300"/>
      <c r="K122" s="300"/>
      <c r="L122" s="300"/>
      <c r="M122" s="298"/>
      <c r="N122" s="301"/>
      <c r="O122" s="302"/>
      <c r="P122" s="336"/>
      <c r="Q122" s="303">
        <v>38000</v>
      </c>
      <c r="R122" s="337">
        <f>Q122/Q124</f>
        <v>8.4788603269305735E-2</v>
      </c>
      <c r="S122" s="214">
        <f t="shared" si="22"/>
        <v>114000</v>
      </c>
      <c r="T122" s="326"/>
      <c r="X122" s="217">
        <f>S122</f>
        <v>114000</v>
      </c>
      <c r="Y122" s="197"/>
      <c r="Z122" s="198"/>
      <c r="AA122" s="326"/>
      <c r="AH122" s="198"/>
    </row>
    <row r="123" spans="1:34" x14ac:dyDescent="0.35">
      <c r="I123" s="161">
        <f>I124/$M$124</f>
        <v>0.45833333333333331</v>
      </c>
      <c r="J123" s="161">
        <f t="shared" ref="J123:L123" si="24">J124/$M$124</f>
        <v>0.125</v>
      </c>
      <c r="K123" s="161">
        <f t="shared" si="24"/>
        <v>0.41666666666666669</v>
      </c>
      <c r="L123" s="161">
        <f t="shared" si="24"/>
        <v>0</v>
      </c>
      <c r="S123" s="195"/>
      <c r="T123" s="326"/>
      <c r="X123" s="198"/>
      <c r="Y123" s="784"/>
      <c r="Z123" s="614"/>
      <c r="AA123" s="613"/>
      <c r="AB123" s="291"/>
      <c r="AC123" s="291"/>
      <c r="AD123" s="291"/>
      <c r="AE123" s="291"/>
      <c r="AF123" s="291"/>
      <c r="AG123" s="291"/>
      <c r="AH123" s="614"/>
    </row>
    <row r="124" spans="1:34" x14ac:dyDescent="0.35">
      <c r="A124" s="836" t="s">
        <v>582</v>
      </c>
      <c r="B124" s="837"/>
      <c r="C124" s="837"/>
      <c r="D124" s="837"/>
      <c r="E124" s="837"/>
      <c r="F124" s="838"/>
      <c r="G124" s="837"/>
      <c r="H124" s="837"/>
      <c r="I124" s="839">
        <f>I117+I116+I115+I113+I112+I111+I110+I108</f>
        <v>77</v>
      </c>
      <c r="J124" s="839">
        <f>J114+J109</f>
        <v>21</v>
      </c>
      <c r="K124" s="839">
        <f>K114+K113</f>
        <v>70</v>
      </c>
      <c r="L124" s="839"/>
      <c r="M124" s="837">
        <f>SUM(I124:L124)</f>
        <v>168</v>
      </c>
      <c r="N124" s="840"/>
      <c r="O124" s="841"/>
      <c r="P124" s="840"/>
      <c r="Q124" s="842">
        <f>SUM(Q108:Q123)</f>
        <v>448173.44</v>
      </c>
      <c r="R124" s="841">
        <f>SUM(R107:R123)</f>
        <v>0.99999999999999978</v>
      </c>
      <c r="S124" s="630">
        <f>SUM(S108:S123)</f>
        <v>1344520.3199999998</v>
      </c>
      <c r="T124" s="631">
        <f>SUM(T108:T122)</f>
        <v>221848.32000000001</v>
      </c>
      <c r="U124" s="632">
        <f>SUM(U108:U122)</f>
        <v>825672</v>
      </c>
      <c r="V124" s="632">
        <f>SUM(V108:V122)</f>
        <v>0</v>
      </c>
      <c r="W124" s="632">
        <f>SUM(W108:W122)</f>
        <v>183000</v>
      </c>
      <c r="X124" s="633">
        <f>SUM(X108:X122)</f>
        <v>114000</v>
      </c>
      <c r="Y124" s="695">
        <f>SUM(Y107:Y123)</f>
        <v>223274.40000000002</v>
      </c>
      <c r="Z124" s="694">
        <f>SUM(Z107:Z123)</f>
        <v>824245.91999999993</v>
      </c>
      <c r="AA124" s="635">
        <f>SUM(AA108:AA123)</f>
        <v>353429.99999999994</v>
      </c>
      <c r="AB124" s="636">
        <f>SUM(AB108:AB123)</f>
        <v>16796.159999999996</v>
      </c>
      <c r="AC124" s="636">
        <f>SUM(AC108:AC123)</f>
        <v>109712.16000000002</v>
      </c>
      <c r="AD124" s="636">
        <f>SUM(AD108:AD123)</f>
        <v>472242</v>
      </c>
      <c r="AE124" s="636">
        <f>SUM(AE108:AE123)</f>
        <v>95339.999999999985</v>
      </c>
      <c r="AF124" s="636"/>
      <c r="AG124" s="636"/>
      <c r="AH124" s="694"/>
    </row>
    <row r="125" spans="1:34" ht="15" thickBot="1" x14ac:dyDescent="0.4">
      <c r="A125" s="836" t="s">
        <v>583</v>
      </c>
      <c r="B125" s="837"/>
      <c r="C125" s="837"/>
      <c r="D125" s="837"/>
      <c r="E125" s="837"/>
      <c r="F125" s="838"/>
      <c r="G125" s="837"/>
      <c r="H125" s="837"/>
      <c r="I125" s="839">
        <f>I117+I116+I115+I113+I112+I111+I110+I108</f>
        <v>77</v>
      </c>
      <c r="J125" s="839">
        <f>I117+I116+I115+J114+I112+I111+I110+J109+I108</f>
        <v>48</v>
      </c>
      <c r="K125" s="839">
        <f>I117+I116+I115+K114+K113+I112+I111+I110+J109+I108</f>
        <v>98</v>
      </c>
      <c r="L125" s="839"/>
      <c r="M125" s="837">
        <f>SUM(I125:L125)</f>
        <v>223</v>
      </c>
      <c r="N125" s="840"/>
      <c r="O125" s="841"/>
      <c r="P125" s="840"/>
      <c r="Q125" s="840"/>
      <c r="R125" s="841"/>
      <c r="S125" s="394"/>
      <c r="T125" s="395">
        <f>T124/S124</f>
        <v>0.16500183500387711</v>
      </c>
      <c r="U125" s="396">
        <f>U124/S124</f>
        <v>0.61410154068924749</v>
      </c>
      <c r="V125" s="571"/>
      <c r="W125" s="396">
        <f>W124/S124</f>
        <v>0.13610802103756975</v>
      </c>
      <c r="X125" s="398">
        <f>X124/S124</f>
        <v>8.4788603269305748E-2</v>
      </c>
      <c r="Y125" s="397">
        <f>Y124/S124</f>
        <v>0.16606249580519544</v>
      </c>
      <c r="Z125" s="398">
        <f>Z124/S124</f>
        <v>0.6130408798879291</v>
      </c>
      <c r="AA125" s="794"/>
      <c r="AB125" s="571"/>
      <c r="AC125" s="571"/>
      <c r="AD125" s="571"/>
      <c r="AE125" s="571"/>
      <c r="AF125" s="571"/>
      <c r="AG125" s="571"/>
      <c r="AH125" s="402"/>
    </row>
    <row r="126" spans="1:34" ht="15" thickBot="1" x14ac:dyDescent="0.4">
      <c r="A126" s="297" t="s">
        <v>584</v>
      </c>
      <c r="B126" s="298"/>
      <c r="C126" s="298"/>
      <c r="D126" s="298"/>
      <c r="E126" s="298"/>
      <c r="F126" s="299"/>
      <c r="G126" s="298"/>
      <c r="H126" s="298"/>
      <c r="I126" s="2243">
        <f>I125/$M$125</f>
        <v>0.3452914798206278</v>
      </c>
      <c r="J126" s="2243">
        <f t="shared" ref="J126:L126" si="25">J125/$M$125</f>
        <v>0.21524663677130046</v>
      </c>
      <c r="K126" s="2243">
        <f t="shared" si="25"/>
        <v>0.43946188340807174</v>
      </c>
      <c r="L126" s="2243">
        <f t="shared" si="25"/>
        <v>0</v>
      </c>
      <c r="M126" s="298"/>
      <c r="N126" s="301"/>
      <c r="O126" s="302"/>
      <c r="P126" s="301"/>
      <c r="Q126" s="303">
        <f>T124/3</f>
        <v>73949.440000000002</v>
      </c>
      <c r="R126" s="308">
        <f>Q126/Q124</f>
        <v>0.16500183500387708</v>
      </c>
      <c r="X126" s="294"/>
      <c r="Y126" s="403">
        <f>I110+I111+J114+K114+I117</f>
        <v>46</v>
      </c>
      <c r="Z126" s="404">
        <f>I108+J109+I112+I113+K113+I115+I116</f>
        <v>122</v>
      </c>
    </row>
    <row r="127" spans="1:34" ht="15" thickBot="1" x14ac:dyDescent="0.4">
      <c r="A127" s="297" t="s">
        <v>38</v>
      </c>
      <c r="B127" s="298"/>
      <c r="C127" s="298"/>
      <c r="D127" s="298"/>
      <c r="E127" s="298"/>
      <c r="F127" s="299"/>
      <c r="G127" s="298"/>
      <c r="H127" s="298"/>
      <c r="I127" s="300"/>
      <c r="J127" s="300"/>
      <c r="K127" s="300"/>
      <c r="L127" s="300"/>
      <c r="M127" s="298"/>
      <c r="N127" s="301"/>
      <c r="O127" s="302"/>
      <c r="P127" s="301"/>
      <c r="Q127" s="303">
        <f>U124/3</f>
        <v>275224</v>
      </c>
      <c r="R127" s="308">
        <f>Q127/Q124</f>
        <v>0.61410154068924749</v>
      </c>
      <c r="S127" s="572">
        <f>Q124/M124</f>
        <v>2667.6990476190476</v>
      </c>
      <c r="T127" s="843" t="s">
        <v>586</v>
      </c>
      <c r="Y127" s="241">
        <f>Y126/M124</f>
        <v>0.27380952380952384</v>
      </c>
      <c r="Z127" s="293">
        <f>Z126/M124</f>
        <v>0.72619047619047616</v>
      </c>
    </row>
    <row r="128" spans="1:34" ht="15" thickBot="1" x14ac:dyDescent="0.4">
      <c r="A128" s="297" t="s">
        <v>579</v>
      </c>
      <c r="B128" s="298"/>
      <c r="C128" s="298"/>
      <c r="D128" s="298"/>
      <c r="E128" s="298"/>
      <c r="F128" s="299"/>
      <c r="G128" s="298"/>
      <c r="H128" s="298"/>
      <c r="I128" s="300"/>
      <c r="J128" s="300"/>
      <c r="K128" s="300"/>
      <c r="L128" s="300"/>
      <c r="M128" s="298"/>
      <c r="N128" s="301"/>
      <c r="O128" s="302"/>
      <c r="P128" s="301"/>
      <c r="Q128" s="303">
        <f>Q121</f>
        <v>61000</v>
      </c>
      <c r="R128" s="308">
        <f>Q128/Q124</f>
        <v>0.13610802103756975</v>
      </c>
      <c r="Y128" s="2305" t="s">
        <v>588</v>
      </c>
      <c r="Z128" s="2305"/>
    </row>
    <row r="129" spans="1:34" x14ac:dyDescent="0.35">
      <c r="A129" s="297" t="s">
        <v>580</v>
      </c>
      <c r="B129" s="298"/>
      <c r="C129" s="298"/>
      <c r="D129" s="298"/>
      <c r="E129" s="298"/>
      <c r="F129" s="299"/>
      <c r="G129" s="298"/>
      <c r="H129" s="298"/>
      <c r="I129" s="300"/>
      <c r="J129" s="300"/>
      <c r="K129" s="300"/>
      <c r="L129" s="300"/>
      <c r="M129" s="298"/>
      <c r="N129" s="301"/>
      <c r="O129" s="302"/>
      <c r="P129" s="301"/>
      <c r="Q129" s="303">
        <f>Q122</f>
        <v>38000</v>
      </c>
      <c r="R129" s="308">
        <f>Q129/Q124</f>
        <v>8.4788603269305735E-2</v>
      </c>
    </row>
    <row r="130" spans="1:34" x14ac:dyDescent="0.35">
      <c r="A130" s="289"/>
      <c r="B130" s="239"/>
      <c r="C130" s="239"/>
      <c r="D130" s="239"/>
      <c r="E130" s="239"/>
      <c r="F130" s="290"/>
      <c r="G130" s="239"/>
      <c r="H130" s="239"/>
      <c r="I130" s="291"/>
      <c r="J130" s="291"/>
      <c r="K130" s="291"/>
      <c r="L130" s="291"/>
      <c r="M130" s="239"/>
      <c r="N130" s="292"/>
      <c r="O130" s="242"/>
      <c r="P130" s="292"/>
      <c r="Q130" s="240">
        <f>SUM(Q126:Q129)</f>
        <v>448173.44</v>
      </c>
      <c r="R130" s="293">
        <f>SUM(R126:R129)</f>
        <v>1</v>
      </c>
      <c r="S130" s="647"/>
    </row>
    <row r="132" spans="1:34" ht="18.5" x14ac:dyDescent="0.45">
      <c r="A132" s="164" t="s">
        <v>605</v>
      </c>
    </row>
    <row r="134" spans="1:34" ht="31" customHeight="1" thickBot="1" x14ac:dyDescent="0.4">
      <c r="A134" s="2527" t="s">
        <v>531</v>
      </c>
      <c r="B134" s="2528"/>
      <c r="C134" s="2528"/>
      <c r="D134" s="2528"/>
      <c r="E134" s="2528"/>
      <c r="F134" s="2528"/>
      <c r="G134" s="2528"/>
      <c r="H134" s="2528"/>
      <c r="I134" s="2528"/>
      <c r="J134" s="2528"/>
      <c r="K134" s="2528"/>
      <c r="L134" s="2528"/>
      <c r="M134" s="2528"/>
      <c r="N134" s="2528"/>
      <c r="O134" s="2528"/>
      <c r="P134" s="2528"/>
      <c r="Q134" s="2528"/>
      <c r="R134" s="2529"/>
      <c r="S134" s="2392" t="s">
        <v>635</v>
      </c>
      <c r="T134" s="2393"/>
      <c r="U134" s="2393"/>
      <c r="V134" s="2393"/>
      <c r="W134" s="2393"/>
      <c r="X134" s="2393"/>
      <c r="Y134" s="2393"/>
      <c r="Z134" s="2393"/>
      <c r="AA134" s="2393"/>
      <c r="AB134" s="2393"/>
      <c r="AC134" s="2393"/>
      <c r="AD134" s="2393"/>
      <c r="AE134" s="2393"/>
      <c r="AF134" s="2393"/>
      <c r="AG134" s="2393"/>
      <c r="AH134" s="2394"/>
    </row>
    <row r="135" spans="1:34" ht="18.5" x14ac:dyDescent="0.45">
      <c r="A135" s="2353" t="s">
        <v>533</v>
      </c>
      <c r="B135" s="2344" t="s">
        <v>534</v>
      </c>
      <c r="C135" s="2344" t="s">
        <v>535</v>
      </c>
      <c r="D135" s="2344" t="s">
        <v>606</v>
      </c>
      <c r="E135" s="2344" t="s">
        <v>607</v>
      </c>
      <c r="F135" s="2355" t="s">
        <v>538</v>
      </c>
      <c r="G135" s="2344" t="s">
        <v>608</v>
      </c>
      <c r="H135" s="2344" t="s">
        <v>540</v>
      </c>
      <c r="I135" s="2346" t="s">
        <v>541</v>
      </c>
      <c r="J135" s="2346"/>
      <c r="K135" s="2346"/>
      <c r="L135" s="2346"/>
      <c r="M135" s="351" t="s">
        <v>542</v>
      </c>
      <c r="N135" s="352" t="s">
        <v>609</v>
      </c>
      <c r="O135" s="353" t="s">
        <v>544</v>
      </c>
      <c r="P135" s="352" t="s">
        <v>609</v>
      </c>
      <c r="Q135" s="352" t="s">
        <v>610</v>
      </c>
      <c r="R135" s="2347" t="s">
        <v>546</v>
      </c>
      <c r="S135" s="742" t="s">
        <v>547</v>
      </c>
      <c r="T135" s="2500" t="s">
        <v>548</v>
      </c>
      <c r="U135" s="2501"/>
      <c r="V135" s="2501"/>
      <c r="W135" s="2501"/>
      <c r="X135" s="2502"/>
      <c r="Y135" s="2494" t="s">
        <v>549</v>
      </c>
      <c r="Z135" s="2496"/>
      <c r="AA135" s="2494" t="s">
        <v>550</v>
      </c>
      <c r="AB135" s="2495"/>
      <c r="AC135" s="2495"/>
      <c r="AD135" s="2495"/>
      <c r="AE135" s="2495"/>
      <c r="AF135" s="2495"/>
      <c r="AG135" s="2495"/>
      <c r="AH135" s="2496"/>
    </row>
    <row r="136" spans="1:34" ht="19" thickBot="1" x14ac:dyDescent="0.5">
      <c r="A136" s="2354"/>
      <c r="B136" s="2345"/>
      <c r="C136" s="2345"/>
      <c r="D136" s="2345"/>
      <c r="E136" s="2345"/>
      <c r="F136" s="2356"/>
      <c r="G136" s="2345"/>
      <c r="H136" s="2345"/>
      <c r="I136" s="356" t="s">
        <v>551</v>
      </c>
      <c r="J136" s="356" t="s">
        <v>552</v>
      </c>
      <c r="K136" s="356" t="s">
        <v>553</v>
      </c>
      <c r="L136" s="356" t="s">
        <v>554</v>
      </c>
      <c r="M136" s="357" t="s">
        <v>555</v>
      </c>
      <c r="N136" s="358" t="s">
        <v>556</v>
      </c>
      <c r="O136" s="359" t="s">
        <v>557</v>
      </c>
      <c r="P136" s="358" t="s">
        <v>558</v>
      </c>
      <c r="Q136" s="358" t="s">
        <v>611</v>
      </c>
      <c r="R136" s="2348"/>
      <c r="S136" s="743" t="s">
        <v>559</v>
      </c>
      <c r="T136" s="2503"/>
      <c r="U136" s="2504"/>
      <c r="V136" s="2504"/>
      <c r="W136" s="2504"/>
      <c r="X136" s="2505"/>
      <c r="Y136" s="2497"/>
      <c r="Z136" s="2499"/>
      <c r="AA136" s="2497"/>
      <c r="AB136" s="2498"/>
      <c r="AC136" s="2498"/>
      <c r="AD136" s="2498"/>
      <c r="AE136" s="2498"/>
      <c r="AF136" s="2498"/>
      <c r="AG136" s="2498"/>
      <c r="AH136" s="2499"/>
    </row>
    <row r="137" spans="1:34" s="184" customFormat="1" ht="18.5" x14ac:dyDescent="0.45">
      <c r="A137" s="2450" t="s">
        <v>730</v>
      </c>
      <c r="B137" s="2451"/>
      <c r="C137" s="2451"/>
      <c r="D137" s="2451"/>
      <c r="E137" s="2451"/>
      <c r="F137" s="2451"/>
      <c r="G137" s="2451"/>
      <c r="H137" s="2451"/>
      <c r="I137" s="2451"/>
      <c r="J137" s="2451"/>
      <c r="K137" s="2451"/>
      <c r="L137" s="2451"/>
      <c r="M137" s="2451"/>
      <c r="N137" s="2451"/>
      <c r="O137" s="2451"/>
      <c r="P137" s="2451"/>
      <c r="Q137" s="2451"/>
      <c r="R137" s="2451"/>
      <c r="S137" s="606"/>
      <c r="T137" s="610" t="s">
        <v>561</v>
      </c>
      <c r="U137" s="608" t="s">
        <v>38</v>
      </c>
      <c r="V137" s="608" t="s">
        <v>562</v>
      </c>
      <c r="W137" s="608" t="s">
        <v>563</v>
      </c>
      <c r="X137" s="609" t="s">
        <v>564</v>
      </c>
      <c r="Y137" s="610" t="s">
        <v>565</v>
      </c>
      <c r="Z137" s="609" t="s">
        <v>566</v>
      </c>
      <c r="AA137" s="610" t="s">
        <v>30</v>
      </c>
      <c r="AB137" s="608" t="s">
        <v>162</v>
      </c>
      <c r="AC137" s="608" t="s">
        <v>163</v>
      </c>
      <c r="AD137" s="608" t="s">
        <v>164</v>
      </c>
      <c r="AE137" s="608" t="s">
        <v>165</v>
      </c>
      <c r="AF137" s="608" t="s">
        <v>31</v>
      </c>
      <c r="AG137" s="608" t="s">
        <v>166</v>
      </c>
      <c r="AH137" s="609" t="s">
        <v>167</v>
      </c>
    </row>
    <row r="138" spans="1:34" x14ac:dyDescent="0.35">
      <c r="A138" s="200"/>
      <c r="B138" s="509"/>
      <c r="C138" s="509"/>
      <c r="D138" s="509"/>
      <c r="E138" s="509"/>
      <c r="F138" s="510"/>
      <c r="G138" s="509"/>
      <c r="H138" s="509"/>
      <c r="I138" s="512"/>
      <c r="J138" s="512"/>
      <c r="K138" s="512"/>
      <c r="L138" s="512"/>
      <c r="M138" s="509"/>
      <c r="N138" s="515"/>
      <c r="O138" s="516"/>
      <c r="P138" s="515"/>
      <c r="Q138" s="515"/>
      <c r="R138" s="579"/>
      <c r="S138" s="195"/>
      <c r="T138" s="326"/>
      <c r="X138" s="198"/>
      <c r="Y138" s="197"/>
      <c r="Z138" s="198"/>
      <c r="AA138" s="326"/>
      <c r="AH138" s="198"/>
    </row>
    <row r="139" spans="1:34" x14ac:dyDescent="0.35">
      <c r="A139" s="203" t="s">
        <v>824</v>
      </c>
      <c r="B139" s="203" t="s">
        <v>168</v>
      </c>
      <c r="C139" s="203" t="s">
        <v>825</v>
      </c>
      <c r="D139" s="203" t="s">
        <v>169</v>
      </c>
      <c r="E139" s="203" t="s">
        <v>569</v>
      </c>
      <c r="F139" s="204" t="s">
        <v>846</v>
      </c>
      <c r="G139" s="203">
        <v>15</v>
      </c>
      <c r="H139" s="203" t="s">
        <v>51</v>
      </c>
      <c r="I139" s="2291">
        <v>15</v>
      </c>
      <c r="J139" s="2292"/>
      <c r="K139" s="2292"/>
      <c r="L139" s="2293"/>
      <c r="M139" s="203">
        <v>1</v>
      </c>
      <c r="N139" s="550">
        <v>22440</v>
      </c>
      <c r="O139" s="219">
        <v>0.65</v>
      </c>
      <c r="P139" s="550">
        <f>N139*(1-O139)</f>
        <v>7853.9999999999991</v>
      </c>
      <c r="Q139" s="550">
        <f>P139*M139*G139</f>
        <v>117809.99999999999</v>
      </c>
      <c r="R139" s="213">
        <f t="shared" ref="R139:R148" si="26">Q139/$Q$155</f>
        <v>0.26249611636761877</v>
      </c>
      <c r="S139" s="214">
        <f>Q139</f>
        <v>117809.99999999999</v>
      </c>
      <c r="T139" s="328"/>
      <c r="U139" s="215">
        <f>S139</f>
        <v>117809.99999999999</v>
      </c>
      <c r="V139" s="215"/>
      <c r="W139" s="215"/>
      <c r="X139" s="217"/>
      <c r="Y139" s="216"/>
      <c r="Z139" s="217">
        <f>S139</f>
        <v>117809.99999999999</v>
      </c>
      <c r="AA139" s="328">
        <f>S139</f>
        <v>117809.99999999999</v>
      </c>
      <c r="AH139" s="198"/>
    </row>
    <row r="140" spans="1:34" x14ac:dyDescent="0.35">
      <c r="A140" s="203" t="s">
        <v>824</v>
      </c>
      <c r="B140" s="203" t="s">
        <v>162</v>
      </c>
      <c r="C140" s="203" t="s">
        <v>827</v>
      </c>
      <c r="D140" s="203" t="s">
        <v>48</v>
      </c>
      <c r="E140" s="203" t="s">
        <v>569</v>
      </c>
      <c r="F140" s="204" t="s">
        <v>572</v>
      </c>
      <c r="G140" s="203">
        <v>1</v>
      </c>
      <c r="H140" s="203" t="s">
        <v>174</v>
      </c>
      <c r="I140" s="819"/>
      <c r="J140" s="2530">
        <v>1</v>
      </c>
      <c r="K140" s="2478"/>
      <c r="M140" s="203">
        <v>1</v>
      </c>
      <c r="N140" s="550">
        <f>15552*60%</f>
        <v>9331.1999999999989</v>
      </c>
      <c r="O140" s="219">
        <v>0.4</v>
      </c>
      <c r="P140" s="550">
        <f t="shared" ref="P140:P148" si="27">N140*(1-O140)</f>
        <v>5598.7199999999993</v>
      </c>
      <c r="Q140" s="550">
        <f t="shared" ref="Q140:Q145" si="28">P140*M140*G140</f>
        <v>5598.7199999999993</v>
      </c>
      <c r="R140" s="213">
        <f t="shared" si="26"/>
        <v>1.2474681747132794E-2</v>
      </c>
      <c r="S140" s="214">
        <f t="shared" ref="S140:S148" si="29">Q140</f>
        <v>5598.7199999999993</v>
      </c>
      <c r="T140" s="328">
        <f t="shared" ref="T140:T142" si="30">S140</f>
        <v>5598.7199999999993</v>
      </c>
      <c r="U140" s="215"/>
      <c r="V140" s="215"/>
      <c r="W140" s="215"/>
      <c r="X140" s="217"/>
      <c r="Y140" s="216"/>
      <c r="Z140" s="217">
        <f>S140</f>
        <v>5598.7199999999993</v>
      </c>
      <c r="AA140" s="326"/>
      <c r="AB140" s="215">
        <f>S140</f>
        <v>5598.7199999999993</v>
      </c>
      <c r="AH140" s="198"/>
    </row>
    <row r="141" spans="1:34" x14ac:dyDescent="0.35">
      <c r="A141" s="203" t="s">
        <v>824</v>
      </c>
      <c r="B141" s="203" t="s">
        <v>170</v>
      </c>
      <c r="C141" s="203" t="s">
        <v>827</v>
      </c>
      <c r="D141" s="203" t="s">
        <v>53</v>
      </c>
      <c r="E141" s="203" t="s">
        <v>571</v>
      </c>
      <c r="F141" s="204" t="s">
        <v>691</v>
      </c>
      <c r="G141" s="203">
        <v>2</v>
      </c>
      <c r="H141" s="203" t="s">
        <v>51</v>
      </c>
      <c r="I141" s="2291">
        <v>2</v>
      </c>
      <c r="J141" s="2292"/>
      <c r="K141" s="2292"/>
      <c r="L141" s="2293"/>
      <c r="M141" s="203">
        <v>1</v>
      </c>
      <c r="N141" s="550">
        <v>15714</v>
      </c>
      <c r="O141" s="219">
        <v>0.6</v>
      </c>
      <c r="P141" s="550">
        <f t="shared" si="27"/>
        <v>6285.6</v>
      </c>
      <c r="Q141" s="550">
        <f t="shared" si="28"/>
        <v>12571.2</v>
      </c>
      <c r="R141" s="224">
        <f t="shared" si="26"/>
        <v>2.8010280774812067E-2</v>
      </c>
      <c r="S141" s="214">
        <f t="shared" si="29"/>
        <v>12571.2</v>
      </c>
      <c r="T141" s="328">
        <f t="shared" si="30"/>
        <v>12571.2</v>
      </c>
      <c r="U141" s="215"/>
      <c r="V141" s="215"/>
      <c r="W141" s="215"/>
      <c r="X141" s="217"/>
      <c r="Y141" s="216">
        <f>S141</f>
        <v>12571.2</v>
      </c>
      <c r="Z141" s="198"/>
      <c r="AA141" s="326"/>
      <c r="AC141" s="215">
        <f>S141</f>
        <v>12571.2</v>
      </c>
      <c r="AH141" s="198"/>
    </row>
    <row r="142" spans="1:34" x14ac:dyDescent="0.35">
      <c r="A142" s="203" t="s">
        <v>824</v>
      </c>
      <c r="B142" s="203" t="s">
        <v>170</v>
      </c>
      <c r="C142" s="203" t="s">
        <v>827</v>
      </c>
      <c r="D142" s="203" t="s">
        <v>48</v>
      </c>
      <c r="E142" s="203" t="s">
        <v>569</v>
      </c>
      <c r="F142" s="204" t="s">
        <v>572</v>
      </c>
      <c r="G142" s="203">
        <v>1</v>
      </c>
      <c r="H142" s="203" t="s">
        <v>51</v>
      </c>
      <c r="I142" s="2291">
        <v>1</v>
      </c>
      <c r="J142" s="2292"/>
      <c r="K142" s="2292"/>
      <c r="L142" s="2293"/>
      <c r="M142" s="203">
        <v>1</v>
      </c>
      <c r="N142" s="550">
        <f>(28572*60%)/2</f>
        <v>8571.6</v>
      </c>
      <c r="O142" s="219">
        <v>0.6</v>
      </c>
      <c r="P142" s="550">
        <f t="shared" si="27"/>
        <v>3428.6400000000003</v>
      </c>
      <c r="Q142" s="550">
        <f t="shared" si="28"/>
        <v>3428.6400000000003</v>
      </c>
      <c r="R142" s="213">
        <f t="shared" si="26"/>
        <v>7.639459166646911E-3</v>
      </c>
      <c r="S142" s="214">
        <f t="shared" si="29"/>
        <v>3428.6400000000003</v>
      </c>
      <c r="T142" s="328">
        <f t="shared" si="30"/>
        <v>3428.6400000000003</v>
      </c>
      <c r="U142" s="215"/>
      <c r="V142" s="215"/>
      <c r="W142" s="215"/>
      <c r="X142" s="217"/>
      <c r="Y142" s="216"/>
      <c r="Z142" s="217">
        <f>S142</f>
        <v>3428.6400000000003</v>
      </c>
      <c r="AA142" s="326"/>
      <c r="AC142" s="215">
        <f>S142</f>
        <v>3428.6400000000003</v>
      </c>
      <c r="AH142" s="198"/>
    </row>
    <row r="143" spans="1:34" x14ac:dyDescent="0.35">
      <c r="A143" s="203" t="s">
        <v>824</v>
      </c>
      <c r="B143" s="203" t="s">
        <v>172</v>
      </c>
      <c r="C143" s="203" t="s">
        <v>828</v>
      </c>
      <c r="D143" s="203" t="s">
        <v>38</v>
      </c>
      <c r="E143" s="203" t="s">
        <v>569</v>
      </c>
      <c r="F143" s="204" t="s">
        <v>178</v>
      </c>
      <c r="G143" s="203">
        <v>1</v>
      </c>
      <c r="H143" s="203" t="s">
        <v>49</v>
      </c>
      <c r="I143" s="221">
        <v>50</v>
      </c>
      <c r="J143" s="225"/>
      <c r="K143" s="331">
        <v>50</v>
      </c>
      <c r="L143" s="226"/>
      <c r="M143" s="203">
        <v>2</v>
      </c>
      <c r="N143" s="550">
        <v>115074</v>
      </c>
      <c r="O143" s="219">
        <v>0.5</v>
      </c>
      <c r="P143" s="550">
        <f t="shared" si="27"/>
        <v>57537</v>
      </c>
      <c r="Q143" s="550">
        <f t="shared" si="28"/>
        <v>115074</v>
      </c>
      <c r="R143" s="213">
        <f t="shared" si="26"/>
        <v>0.25639994987596437</v>
      </c>
      <c r="S143" s="214">
        <f t="shared" si="29"/>
        <v>115074</v>
      </c>
      <c r="T143" s="328"/>
      <c r="U143" s="215">
        <f>S143</f>
        <v>115074</v>
      </c>
      <c r="V143" s="215"/>
      <c r="W143" s="215"/>
      <c r="X143" s="217"/>
      <c r="Y143" s="216"/>
      <c r="Z143" s="217">
        <f>S143</f>
        <v>115074</v>
      </c>
      <c r="AA143" s="326"/>
      <c r="AD143" s="215">
        <f>S143</f>
        <v>115074</v>
      </c>
      <c r="AH143" s="198"/>
    </row>
    <row r="144" spans="1:34" x14ac:dyDescent="0.35">
      <c r="A144" s="203" t="s">
        <v>824</v>
      </c>
      <c r="B144" s="203" t="s">
        <v>172</v>
      </c>
      <c r="C144" s="203" t="s">
        <v>828</v>
      </c>
      <c r="D144" s="203" t="s">
        <v>38</v>
      </c>
      <c r="E144" s="203" t="s">
        <v>748</v>
      </c>
      <c r="F144" s="204" t="s">
        <v>847</v>
      </c>
      <c r="G144" s="203">
        <v>20</v>
      </c>
      <c r="H144" s="203" t="s">
        <v>49</v>
      </c>
      <c r="I144" s="819"/>
      <c r="J144" s="331">
        <v>20</v>
      </c>
      <c r="K144" s="331">
        <v>20</v>
      </c>
      <c r="L144" s="821"/>
      <c r="M144" s="209">
        <v>2</v>
      </c>
      <c r="N144" s="550">
        <v>2117</v>
      </c>
      <c r="O144" s="219">
        <v>0.5</v>
      </c>
      <c r="P144" s="550">
        <f t="shared" si="27"/>
        <v>1058.5</v>
      </c>
      <c r="Q144" s="550">
        <f t="shared" si="28"/>
        <v>42340</v>
      </c>
      <c r="R144" s="224">
        <f t="shared" si="26"/>
        <v>9.4339067710762919E-2</v>
      </c>
      <c r="S144" s="214">
        <f t="shared" si="29"/>
        <v>42340</v>
      </c>
      <c r="T144" s="328"/>
      <c r="U144" s="215">
        <f>S144</f>
        <v>42340</v>
      </c>
      <c r="V144" s="215"/>
      <c r="W144" s="215"/>
      <c r="X144" s="217"/>
      <c r="Y144" s="216">
        <f>S144</f>
        <v>42340</v>
      </c>
      <c r="Z144" s="198"/>
      <c r="AA144" s="326"/>
      <c r="AD144" s="215">
        <f>S144</f>
        <v>42340</v>
      </c>
      <c r="AH144" s="198"/>
    </row>
    <row r="145" spans="1:34" x14ac:dyDescent="0.35">
      <c r="A145" s="203" t="s">
        <v>824</v>
      </c>
      <c r="B145" s="203" t="s">
        <v>173</v>
      </c>
      <c r="C145" s="203" t="s">
        <v>827</v>
      </c>
      <c r="D145" s="203" t="s">
        <v>48</v>
      </c>
      <c r="E145" s="203" t="s">
        <v>569</v>
      </c>
      <c r="F145" s="204" t="s">
        <v>572</v>
      </c>
      <c r="G145" s="203">
        <v>2</v>
      </c>
      <c r="H145" s="203" t="s">
        <v>51</v>
      </c>
      <c r="I145" s="2291">
        <v>2</v>
      </c>
      <c r="J145" s="2292"/>
      <c r="K145" s="2292"/>
      <c r="L145" s="2293"/>
      <c r="M145" s="203">
        <v>1</v>
      </c>
      <c r="N145" s="212">
        <v>25500</v>
      </c>
      <c r="O145" s="219">
        <v>0.8</v>
      </c>
      <c r="P145" s="212">
        <f t="shared" si="27"/>
        <v>5099.9999999999991</v>
      </c>
      <c r="Q145" s="212">
        <f t="shared" si="28"/>
        <v>10199.999999999998</v>
      </c>
      <c r="R145" s="213">
        <f t="shared" si="26"/>
        <v>2.2726936482044914E-2</v>
      </c>
      <c r="S145" s="214">
        <f t="shared" si="29"/>
        <v>10199.999999999998</v>
      </c>
      <c r="T145" s="328">
        <f>S145</f>
        <v>10199.999999999998</v>
      </c>
      <c r="U145" s="215"/>
      <c r="V145" s="215"/>
      <c r="W145" s="215"/>
      <c r="X145" s="217"/>
      <c r="Y145" s="216"/>
      <c r="Z145" s="217">
        <f>S145</f>
        <v>10199.999999999998</v>
      </c>
      <c r="AA145" s="326"/>
      <c r="AE145" s="215">
        <f>S145</f>
        <v>10199.999999999998</v>
      </c>
      <c r="AH145" s="198"/>
    </row>
    <row r="146" spans="1:34" x14ac:dyDescent="0.35">
      <c r="A146" s="203" t="s">
        <v>824</v>
      </c>
      <c r="B146" s="203" t="s">
        <v>157</v>
      </c>
      <c r="C146" s="203" t="s">
        <v>833</v>
      </c>
      <c r="D146" s="203" t="s">
        <v>175</v>
      </c>
      <c r="E146" s="203" t="s">
        <v>571</v>
      </c>
      <c r="F146" s="204" t="s">
        <v>603</v>
      </c>
      <c r="G146" s="203">
        <v>14</v>
      </c>
      <c r="H146" s="203" t="s">
        <v>51</v>
      </c>
      <c r="I146" s="2291">
        <v>14</v>
      </c>
      <c r="J146" s="2292"/>
      <c r="K146" s="2292"/>
      <c r="L146" s="2293"/>
      <c r="M146" s="203">
        <v>1</v>
      </c>
      <c r="N146" s="212">
        <v>12169</v>
      </c>
      <c r="O146" s="219">
        <v>0.82</v>
      </c>
      <c r="P146" s="212">
        <f t="shared" si="27"/>
        <v>2190.4200000000005</v>
      </c>
      <c r="Q146" s="212">
        <f>P146*M146*G146</f>
        <v>30665.880000000008</v>
      </c>
      <c r="R146" s="224">
        <f t="shared" si="26"/>
        <v>6.8327598718236446E-2</v>
      </c>
      <c r="S146" s="214">
        <f t="shared" si="29"/>
        <v>30665.880000000008</v>
      </c>
      <c r="T146" s="326"/>
      <c r="V146" s="215">
        <f>SUM(S146)</f>
        <v>30665.880000000008</v>
      </c>
      <c r="X146" s="198"/>
      <c r="Y146" s="216">
        <f t="shared" ref="Y146:Y148" si="31">S146</f>
        <v>30665.880000000008</v>
      </c>
      <c r="Z146" s="198"/>
      <c r="AA146" s="326"/>
      <c r="AH146" s="217">
        <f>S146</f>
        <v>30665.880000000008</v>
      </c>
    </row>
    <row r="147" spans="1:34" x14ac:dyDescent="0.35">
      <c r="A147" s="203" t="s">
        <v>824</v>
      </c>
      <c r="B147" s="203" t="s">
        <v>68</v>
      </c>
      <c r="C147" s="203" t="s">
        <v>835</v>
      </c>
      <c r="D147" s="203" t="s">
        <v>176</v>
      </c>
      <c r="E147" s="203" t="s">
        <v>571</v>
      </c>
      <c r="F147" s="204" t="s">
        <v>848</v>
      </c>
      <c r="G147" s="203">
        <v>12</v>
      </c>
      <c r="H147" s="203" t="s">
        <v>51</v>
      </c>
      <c r="I147" s="2291">
        <v>12</v>
      </c>
      <c r="J147" s="2292"/>
      <c r="K147" s="2292"/>
      <c r="L147" s="2293"/>
      <c r="M147" s="203">
        <v>1</v>
      </c>
      <c r="N147" s="212">
        <v>1600</v>
      </c>
      <c r="O147" s="219">
        <v>0.7</v>
      </c>
      <c r="P147" s="212">
        <f t="shared" si="27"/>
        <v>480.00000000000006</v>
      </c>
      <c r="Q147" s="212">
        <f>P147*M147*G147</f>
        <v>5760.0000000000009</v>
      </c>
      <c r="R147" s="224">
        <f t="shared" si="26"/>
        <v>1.2834034719272426E-2</v>
      </c>
      <c r="S147" s="214">
        <f t="shared" si="29"/>
        <v>5760.0000000000009</v>
      </c>
      <c r="T147" s="326"/>
      <c r="V147" s="215">
        <f>S147</f>
        <v>5760.0000000000009</v>
      </c>
      <c r="X147" s="198"/>
      <c r="Y147" s="216">
        <f t="shared" si="31"/>
        <v>5760.0000000000009</v>
      </c>
      <c r="Z147" s="198"/>
      <c r="AA147" s="326"/>
      <c r="AB147" s="215">
        <f>S147</f>
        <v>5760.0000000000009</v>
      </c>
      <c r="AF147" s="215">
        <f>S147</f>
        <v>5760.0000000000009</v>
      </c>
      <c r="AH147" s="198"/>
    </row>
    <row r="148" spans="1:34" x14ac:dyDescent="0.35">
      <c r="A148" s="203" t="s">
        <v>824</v>
      </c>
      <c r="B148" s="203" t="s">
        <v>177</v>
      </c>
      <c r="C148" s="203" t="s">
        <v>837</v>
      </c>
      <c r="D148" s="203" t="s">
        <v>95</v>
      </c>
      <c r="E148" s="203" t="s">
        <v>571</v>
      </c>
      <c r="F148" s="204" t="s">
        <v>849</v>
      </c>
      <c r="G148" s="203">
        <v>13</v>
      </c>
      <c r="H148" s="203" t="s">
        <v>51</v>
      </c>
      <c r="I148" s="2291">
        <v>13</v>
      </c>
      <c r="J148" s="2292"/>
      <c r="K148" s="2292"/>
      <c r="L148" s="2293"/>
      <c r="M148" s="203">
        <v>1</v>
      </c>
      <c r="N148" s="212">
        <v>9292</v>
      </c>
      <c r="O148" s="219">
        <v>0.55000000000000004</v>
      </c>
      <c r="P148" s="212">
        <f t="shared" si="27"/>
        <v>4181.3999999999996</v>
      </c>
      <c r="Q148" s="212">
        <f>P148*M148*G148</f>
        <v>54358.2</v>
      </c>
      <c r="R148" s="224">
        <f t="shared" si="26"/>
        <v>0.12111719202728372</v>
      </c>
      <c r="S148" s="214">
        <f t="shared" si="29"/>
        <v>54358.2</v>
      </c>
      <c r="T148" s="326"/>
      <c r="V148" s="215">
        <f>S148</f>
        <v>54358.2</v>
      </c>
      <c r="X148" s="198"/>
      <c r="Y148" s="216">
        <f t="shared" si="31"/>
        <v>54358.2</v>
      </c>
      <c r="Z148" s="198"/>
      <c r="AA148" s="326"/>
      <c r="AG148" s="215">
        <f>S148</f>
        <v>54358.2</v>
      </c>
      <c r="AH148" s="198"/>
    </row>
    <row r="149" spans="1:34" x14ac:dyDescent="0.35">
      <c r="A149" s="218"/>
      <c r="B149" s="203"/>
      <c r="C149" s="203"/>
      <c r="D149" s="203"/>
      <c r="E149" s="203"/>
      <c r="F149" s="204"/>
      <c r="G149" s="203"/>
      <c r="H149" s="203"/>
      <c r="M149" s="203"/>
      <c r="N149" s="212"/>
      <c r="O149" s="219"/>
      <c r="P149" s="212"/>
      <c r="Q149" s="212"/>
      <c r="R149" s="213"/>
      <c r="S149" s="195"/>
      <c r="T149" s="326"/>
      <c r="X149" s="198"/>
      <c r="Y149" s="197"/>
      <c r="Z149" s="198"/>
      <c r="AA149" s="326"/>
      <c r="AH149" s="198"/>
    </row>
    <row r="150" spans="1:34" x14ac:dyDescent="0.35">
      <c r="A150" s="218"/>
      <c r="B150" s="203"/>
      <c r="C150" s="203"/>
      <c r="D150" s="203"/>
      <c r="E150" s="203"/>
      <c r="F150" s="204"/>
      <c r="G150" s="203"/>
      <c r="H150" s="203"/>
      <c r="M150" s="203"/>
      <c r="N150" s="212"/>
      <c r="O150" s="219"/>
      <c r="P150" s="212"/>
      <c r="Q150" s="212"/>
      <c r="R150" s="439"/>
      <c r="S150" s="195"/>
      <c r="T150" s="326"/>
      <c r="X150" s="198"/>
      <c r="Y150" s="197"/>
      <c r="Z150" s="198"/>
      <c r="AA150" s="326"/>
      <c r="AH150" s="198"/>
    </row>
    <row r="151" spans="1:34" x14ac:dyDescent="0.35">
      <c r="A151" s="218"/>
      <c r="B151" s="203"/>
      <c r="C151" s="203"/>
      <c r="D151" s="203"/>
      <c r="E151" s="203"/>
      <c r="F151" s="204"/>
      <c r="G151" s="203"/>
      <c r="H151" s="203"/>
      <c r="M151" s="203"/>
      <c r="N151" s="212"/>
      <c r="O151" s="219"/>
      <c r="P151" s="212"/>
      <c r="Q151" s="212"/>
      <c r="R151" s="439"/>
      <c r="S151" s="195"/>
      <c r="T151" s="326"/>
      <c r="X151" s="198"/>
      <c r="Y151" s="197"/>
      <c r="Z151" s="198"/>
      <c r="AA151" s="326"/>
      <c r="AH151" s="198"/>
    </row>
    <row r="152" spans="1:34" x14ac:dyDescent="0.35">
      <c r="A152" s="154" t="s">
        <v>824</v>
      </c>
      <c r="B152" s="154" t="s">
        <v>579</v>
      </c>
      <c r="C152" s="335" t="s">
        <v>831</v>
      </c>
      <c r="D152" s="298"/>
      <c r="E152" s="298"/>
      <c r="F152" s="299"/>
      <c r="G152" s="298"/>
      <c r="H152" s="298"/>
      <c r="I152" s="300"/>
      <c r="J152" s="300"/>
      <c r="K152" s="300"/>
      <c r="L152" s="300"/>
      <c r="M152" s="298"/>
      <c r="N152" s="301"/>
      <c r="O152" s="302"/>
      <c r="P152" s="336"/>
      <c r="Q152" s="303">
        <v>25000</v>
      </c>
      <c r="R152" s="337">
        <f>Q152/Q155</f>
        <v>5.5703275691286559E-2</v>
      </c>
      <c r="S152" s="214">
        <f>Q152</f>
        <v>25000</v>
      </c>
      <c r="T152" s="326"/>
      <c r="W152" s="215">
        <f>S152</f>
        <v>25000</v>
      </c>
      <c r="X152" s="198"/>
      <c r="Y152" s="197"/>
      <c r="Z152" s="198"/>
      <c r="AA152" s="326"/>
      <c r="AH152" s="198"/>
    </row>
    <row r="153" spans="1:34" x14ac:dyDescent="0.35">
      <c r="A153" s="154" t="s">
        <v>824</v>
      </c>
      <c r="B153" s="154" t="s">
        <v>580</v>
      </c>
      <c r="C153" s="335"/>
      <c r="D153" s="298"/>
      <c r="E153" s="298"/>
      <c r="F153" s="299"/>
      <c r="G153" s="298"/>
      <c r="H153" s="298"/>
      <c r="I153" s="300"/>
      <c r="J153" s="300"/>
      <c r="K153" s="300"/>
      <c r="L153" s="300"/>
      <c r="M153" s="298"/>
      <c r="N153" s="301"/>
      <c r="O153" s="302"/>
      <c r="P153" s="336"/>
      <c r="Q153" s="303">
        <v>26000</v>
      </c>
      <c r="R153" s="337">
        <f>Q153/Q155</f>
        <v>5.7931406718938025E-2</v>
      </c>
      <c r="S153" s="214">
        <f>Q153</f>
        <v>26000</v>
      </c>
      <c r="T153" s="326"/>
      <c r="X153" s="217">
        <f>S153</f>
        <v>26000</v>
      </c>
      <c r="Y153" s="197"/>
      <c r="Z153" s="198"/>
      <c r="AA153" s="326"/>
      <c r="AH153" s="198"/>
    </row>
    <row r="154" spans="1:34" x14ac:dyDescent="0.35">
      <c r="I154" s="161">
        <f>I155/$M$155</f>
        <v>0.54500000000000004</v>
      </c>
      <c r="J154" s="161">
        <f t="shared" ref="J154:L154" si="32">J155/$M$155</f>
        <v>0.105</v>
      </c>
      <c r="K154" s="161">
        <f t="shared" si="32"/>
        <v>0.35</v>
      </c>
      <c r="L154" s="161">
        <f t="shared" si="32"/>
        <v>0</v>
      </c>
      <c r="S154" s="195"/>
      <c r="T154" s="326"/>
      <c r="X154" s="198"/>
      <c r="Y154" s="197"/>
      <c r="Z154" s="198"/>
      <c r="AA154" s="326"/>
      <c r="AH154" s="198"/>
    </row>
    <row r="155" spans="1:34" x14ac:dyDescent="0.35">
      <c r="A155" s="836" t="s">
        <v>582</v>
      </c>
      <c r="B155" s="837"/>
      <c r="C155" s="837"/>
      <c r="D155" s="837"/>
      <c r="E155" s="837"/>
      <c r="F155" s="838"/>
      <c r="G155" s="837"/>
      <c r="H155" s="837"/>
      <c r="I155" s="839">
        <f>I148+I147+I146+I145+I143+I142+I141+I139</f>
        <v>109</v>
      </c>
      <c r="J155" s="839">
        <f>J144+J140</f>
        <v>21</v>
      </c>
      <c r="K155" s="839">
        <f>K144+K143</f>
        <v>70</v>
      </c>
      <c r="L155" s="839"/>
      <c r="M155" s="837">
        <f>SUM(I155:L155)</f>
        <v>200</v>
      </c>
      <c r="N155" s="840"/>
      <c r="O155" s="841"/>
      <c r="P155" s="840"/>
      <c r="Q155" s="842">
        <f>SUM(Q139:Q154)</f>
        <v>448806.64</v>
      </c>
      <c r="R155" s="841">
        <f>SUM(R139:R153)</f>
        <v>1</v>
      </c>
      <c r="S155" s="630">
        <f>SUM(S139:S154)</f>
        <v>448806.64</v>
      </c>
      <c r="T155" s="631">
        <f>SUM(T139:T153)</f>
        <v>31798.559999999998</v>
      </c>
      <c r="U155" s="632">
        <f>SUM(U139:U153)</f>
        <v>275224</v>
      </c>
      <c r="V155" s="632">
        <f>SUM(V139:V153)</f>
        <v>90784.080000000016</v>
      </c>
      <c r="W155" s="632">
        <f>SUM(W139:W153)</f>
        <v>25000</v>
      </c>
      <c r="X155" s="633">
        <f>SUM(X139:X153)</f>
        <v>26000</v>
      </c>
      <c r="Y155" s="634">
        <f>SUM(Y138:Y154)</f>
        <v>145695.28</v>
      </c>
      <c r="Z155" s="633">
        <f>SUM(Z138:Z154)</f>
        <v>252111.35999999999</v>
      </c>
      <c r="AA155" s="631">
        <f>SUM(AA138:AA154)</f>
        <v>117809.99999999999</v>
      </c>
      <c r="AB155" s="632">
        <f>SUM(AB138:AB154)</f>
        <v>11358.720000000001</v>
      </c>
      <c r="AC155" s="632">
        <f t="shared" ref="AC155:AH155" si="33">SUM(AC138:AC154)</f>
        <v>15999.84</v>
      </c>
      <c r="AD155" s="632">
        <f t="shared" si="33"/>
        <v>157414</v>
      </c>
      <c r="AE155" s="632">
        <f t="shared" si="33"/>
        <v>10199.999999999998</v>
      </c>
      <c r="AF155" s="632">
        <f t="shared" si="33"/>
        <v>5760.0000000000009</v>
      </c>
      <c r="AG155" s="632">
        <f t="shared" si="33"/>
        <v>54358.2</v>
      </c>
      <c r="AH155" s="633">
        <f t="shared" si="33"/>
        <v>30665.880000000008</v>
      </c>
    </row>
    <row r="156" spans="1:34" ht="15" thickBot="1" x14ac:dyDescent="0.4">
      <c r="A156" s="836" t="s">
        <v>583</v>
      </c>
      <c r="B156" s="837"/>
      <c r="C156" s="837"/>
      <c r="D156" s="837"/>
      <c r="E156" s="837"/>
      <c r="F156" s="838"/>
      <c r="G156" s="837"/>
      <c r="H156" s="837"/>
      <c r="I156" s="839">
        <f>I148+I147+I146+I145+I143+I142+I141+I139</f>
        <v>109</v>
      </c>
      <c r="J156" s="839">
        <f>I148+I147+I146+I145+J144+I142+I141+J140+I139</f>
        <v>80</v>
      </c>
      <c r="K156" s="839">
        <f>I148+I147+I146+I145+K144+K143+I142+I141+J140+I139</f>
        <v>130</v>
      </c>
      <c r="L156" s="839"/>
      <c r="M156" s="837">
        <f>SUM(I156:L156)</f>
        <v>319</v>
      </c>
      <c r="N156" s="840"/>
      <c r="O156" s="841"/>
      <c r="P156" s="840"/>
      <c r="Q156" s="840"/>
      <c r="R156" s="841"/>
      <c r="S156" s="394"/>
      <c r="T156" s="395">
        <f>T155/S155</f>
        <v>7.0851358170636689E-2</v>
      </c>
      <c r="U156" s="396">
        <f>U155/S155</f>
        <v>0.61323513395434615</v>
      </c>
      <c r="V156" s="396">
        <f>V155/S155</f>
        <v>0.20227882546479262</v>
      </c>
      <c r="W156" s="396">
        <f>W155/S155</f>
        <v>5.5703275691286559E-2</v>
      </c>
      <c r="X156" s="398">
        <f>X155/S155</f>
        <v>5.7931406718938025E-2</v>
      </c>
      <c r="Y156" s="397">
        <f>Y155/S155</f>
        <v>0.32462817395036758</v>
      </c>
      <c r="Z156" s="398">
        <f>Z155/S155</f>
        <v>0.56173714363940774</v>
      </c>
      <c r="AA156" s="794"/>
      <c r="AB156" s="571"/>
      <c r="AC156" s="571"/>
      <c r="AD156" s="571"/>
      <c r="AE156" s="571"/>
      <c r="AF156" s="571"/>
      <c r="AG156" s="571"/>
      <c r="AH156" s="402"/>
    </row>
    <row r="157" spans="1:34" ht="15" thickBot="1" x14ac:dyDescent="0.4">
      <c r="A157" s="297" t="s">
        <v>584</v>
      </c>
      <c r="B157" s="298"/>
      <c r="C157" s="298"/>
      <c r="D157" s="298"/>
      <c r="E157" s="298"/>
      <c r="F157" s="299"/>
      <c r="G157" s="298"/>
      <c r="H157" s="298"/>
      <c r="I157" s="2243">
        <f>I156/$M$156</f>
        <v>0.34169278996865204</v>
      </c>
      <c r="J157" s="2243">
        <f t="shared" ref="J157:L157" si="34">J156/$M$156</f>
        <v>0.2507836990595611</v>
      </c>
      <c r="K157" s="2243">
        <f t="shared" si="34"/>
        <v>0.40752351097178685</v>
      </c>
      <c r="L157" s="2243">
        <f t="shared" si="34"/>
        <v>0</v>
      </c>
      <c r="M157" s="298"/>
      <c r="N157" s="301"/>
      <c r="O157" s="302"/>
      <c r="P157" s="301"/>
      <c r="Q157" s="303">
        <f>T155</f>
        <v>31798.559999999998</v>
      </c>
      <c r="R157" s="308">
        <f>Q157/Q155</f>
        <v>7.0851358170636689E-2</v>
      </c>
      <c r="X157" s="294"/>
      <c r="Y157" s="808">
        <f>I141+J144+K144+I146+I147+I148</f>
        <v>81</v>
      </c>
      <c r="Z157" s="808">
        <f>I139+J140+I142+I143+K143+I145</f>
        <v>119</v>
      </c>
    </row>
    <row r="158" spans="1:34" ht="15" thickBot="1" x14ac:dyDescent="0.4">
      <c r="A158" s="297" t="s">
        <v>38</v>
      </c>
      <c r="B158" s="298"/>
      <c r="C158" s="298"/>
      <c r="D158" s="298"/>
      <c r="E158" s="298"/>
      <c r="F158" s="299"/>
      <c r="G158" s="298"/>
      <c r="H158" s="298"/>
      <c r="I158" s="300"/>
      <c r="J158" s="300"/>
      <c r="K158" s="300"/>
      <c r="L158" s="300"/>
      <c r="M158" s="298"/>
      <c r="N158" s="301"/>
      <c r="O158" s="302"/>
      <c r="P158" s="301"/>
      <c r="Q158" s="303">
        <f>U155</f>
        <v>275224</v>
      </c>
      <c r="R158" s="308">
        <f>Q158/Q155</f>
        <v>0.61323513395434615</v>
      </c>
      <c r="S158" s="572">
        <f>Q155/M155</f>
        <v>2244.0331999999999</v>
      </c>
      <c r="T158" s="843" t="s">
        <v>586</v>
      </c>
      <c r="Y158" s="241">
        <f>Y157/M155</f>
        <v>0.40500000000000003</v>
      </c>
      <c r="Z158" s="241">
        <f>Z157/M155</f>
        <v>0.59499999999999997</v>
      </c>
    </row>
    <row r="159" spans="1:34" ht="15" thickBot="1" x14ac:dyDescent="0.4">
      <c r="A159" s="297" t="s">
        <v>587</v>
      </c>
      <c r="B159" s="298"/>
      <c r="C159" s="298"/>
      <c r="D159" s="298"/>
      <c r="E159" s="298"/>
      <c r="F159" s="299"/>
      <c r="G159" s="298"/>
      <c r="H159" s="298"/>
      <c r="I159" s="300"/>
      <c r="J159" s="300"/>
      <c r="K159" s="300"/>
      <c r="L159" s="300"/>
      <c r="M159" s="298"/>
      <c r="N159" s="301"/>
      <c r="O159" s="302"/>
      <c r="P159" s="301"/>
      <c r="Q159" s="303">
        <f>V155</f>
        <v>90784.080000000016</v>
      </c>
      <c r="R159" s="308">
        <f>Q159/Q155</f>
        <v>0.20227882546479262</v>
      </c>
      <c r="Y159" s="2305" t="s">
        <v>588</v>
      </c>
      <c r="Z159" s="2305"/>
    </row>
    <row r="160" spans="1:34" x14ac:dyDescent="0.35">
      <c r="A160" s="297" t="s">
        <v>579</v>
      </c>
      <c r="B160" s="298"/>
      <c r="C160" s="298"/>
      <c r="D160" s="298"/>
      <c r="E160" s="298"/>
      <c r="F160" s="299"/>
      <c r="G160" s="298"/>
      <c r="H160" s="298"/>
      <c r="I160" s="300"/>
      <c r="J160" s="300"/>
      <c r="K160" s="300"/>
      <c r="L160" s="300"/>
      <c r="M160" s="298"/>
      <c r="N160" s="301"/>
      <c r="O160" s="302"/>
      <c r="P160" s="301"/>
      <c r="Q160" s="303">
        <f>Q152</f>
        <v>25000</v>
      </c>
      <c r="R160" s="308">
        <f>Q160/Q155</f>
        <v>5.5703275691286559E-2</v>
      </c>
    </row>
    <row r="161" spans="1:34" x14ac:dyDescent="0.35">
      <c r="A161" s="297" t="s">
        <v>580</v>
      </c>
      <c r="B161" s="298"/>
      <c r="C161" s="298"/>
      <c r="D161" s="298"/>
      <c r="E161" s="298"/>
      <c r="F161" s="299"/>
      <c r="G161" s="298"/>
      <c r="H161" s="298"/>
      <c r="I161" s="300"/>
      <c r="J161" s="300"/>
      <c r="K161" s="300"/>
      <c r="L161" s="300"/>
      <c r="M161" s="298"/>
      <c r="N161" s="301"/>
      <c r="O161" s="302"/>
      <c r="P161" s="301"/>
      <c r="Q161" s="303">
        <f>Q153</f>
        <v>26000</v>
      </c>
      <c r="R161" s="308">
        <f>Q161/Q155</f>
        <v>5.7931406718938025E-2</v>
      </c>
    </row>
    <row r="162" spans="1:34" x14ac:dyDescent="0.35">
      <c r="A162" s="289"/>
      <c r="B162" s="239"/>
      <c r="C162" s="239"/>
      <c r="D162" s="239"/>
      <c r="E162" s="239"/>
      <c r="F162" s="290"/>
      <c r="G162" s="239"/>
      <c r="H162" s="239"/>
      <c r="I162" s="291"/>
      <c r="J162" s="291"/>
      <c r="K162" s="291"/>
      <c r="L162" s="291"/>
      <c r="M162" s="239"/>
      <c r="N162" s="292"/>
      <c r="O162" s="242"/>
      <c r="P162" s="292"/>
      <c r="Q162" s="240">
        <f>SUM(Q157:Q161)</f>
        <v>448806.64</v>
      </c>
      <c r="R162" s="293">
        <f>SUM(R157:R161)</f>
        <v>1</v>
      </c>
      <c r="S162" s="647"/>
    </row>
    <row r="165" spans="1:34" x14ac:dyDescent="0.35">
      <c r="E165" s="1" t="s">
        <v>850</v>
      </c>
      <c r="F165" s="2" t="s">
        <v>649</v>
      </c>
      <c r="G165" s="826"/>
      <c r="H165" s="828"/>
    </row>
    <row r="166" spans="1:34" x14ac:dyDescent="0.35">
      <c r="E166" s="1" t="s">
        <v>524</v>
      </c>
      <c r="F166" s="2" t="s">
        <v>842</v>
      </c>
      <c r="G166" s="828"/>
      <c r="H166" s="828"/>
    </row>
    <row r="167" spans="1:34" x14ac:dyDescent="0.35">
      <c r="E167" s="1" t="s">
        <v>526</v>
      </c>
      <c r="F167" s="2" t="s">
        <v>851</v>
      </c>
    </row>
    <row r="168" spans="1:34" x14ac:dyDescent="0.35">
      <c r="E168" s="1" t="s">
        <v>528</v>
      </c>
      <c r="F168" s="2" t="s">
        <v>852</v>
      </c>
    </row>
    <row r="169" spans="1:34" ht="18.5" x14ac:dyDescent="0.45">
      <c r="A169" s="164" t="s">
        <v>618</v>
      </c>
    </row>
    <row r="171" spans="1:34" ht="31" customHeight="1" thickBot="1" x14ac:dyDescent="0.4">
      <c r="A171" s="2527" t="s">
        <v>531</v>
      </c>
      <c r="B171" s="2528"/>
      <c r="C171" s="2528"/>
      <c r="D171" s="2528"/>
      <c r="E171" s="2528"/>
      <c r="F171" s="2528"/>
      <c r="G171" s="2528"/>
      <c r="H171" s="2528"/>
      <c r="I171" s="2528"/>
      <c r="J171" s="2528"/>
      <c r="K171" s="2528"/>
      <c r="L171" s="2528"/>
      <c r="M171" s="2528"/>
      <c r="N171" s="2528"/>
      <c r="O171" s="2528"/>
      <c r="P171" s="2528"/>
      <c r="Q171" s="2528"/>
      <c r="R171" s="2529"/>
      <c r="S171" s="2392" t="s">
        <v>635</v>
      </c>
      <c r="T171" s="2393"/>
      <c r="U171" s="2393"/>
      <c r="V171" s="2393"/>
      <c r="W171" s="2393"/>
      <c r="X171" s="2393"/>
      <c r="Y171" s="2393"/>
      <c r="Z171" s="2393"/>
      <c r="AA171" s="2393"/>
      <c r="AB171" s="2393"/>
      <c r="AC171" s="2393"/>
      <c r="AD171" s="2393"/>
      <c r="AE171" s="2393"/>
      <c r="AF171" s="2393"/>
      <c r="AG171" s="2393"/>
      <c r="AH171" s="2394"/>
    </row>
    <row r="172" spans="1:34" ht="18.5" x14ac:dyDescent="0.45">
      <c r="A172" s="2363" t="s">
        <v>533</v>
      </c>
      <c r="B172" s="2365" t="s">
        <v>534</v>
      </c>
      <c r="C172" s="2365" t="s">
        <v>535</v>
      </c>
      <c r="D172" s="2365" t="s">
        <v>606</v>
      </c>
      <c r="E172" s="2365" t="s">
        <v>607</v>
      </c>
      <c r="F172" s="2379" t="s">
        <v>538</v>
      </c>
      <c r="G172" s="2365" t="s">
        <v>608</v>
      </c>
      <c r="H172" s="2365" t="s">
        <v>540</v>
      </c>
      <c r="I172" s="2381" t="s">
        <v>541</v>
      </c>
      <c r="J172" s="2382"/>
      <c r="K172" s="2382"/>
      <c r="L172" s="2383"/>
      <c r="M172" s="420" t="s">
        <v>542</v>
      </c>
      <c r="N172" s="421" t="s">
        <v>609</v>
      </c>
      <c r="O172" s="422" t="s">
        <v>544</v>
      </c>
      <c r="P172" s="421" t="s">
        <v>609</v>
      </c>
      <c r="Q172" s="421" t="s">
        <v>610</v>
      </c>
      <c r="R172" s="2436" t="s">
        <v>546</v>
      </c>
      <c r="S172" s="750" t="s">
        <v>547</v>
      </c>
      <c r="T172" s="2514" t="s">
        <v>548</v>
      </c>
      <c r="U172" s="2515"/>
      <c r="V172" s="2515"/>
      <c r="W172" s="2515"/>
      <c r="X172" s="2516"/>
      <c r="Y172" s="2506" t="s">
        <v>549</v>
      </c>
      <c r="Z172" s="2508"/>
      <c r="AA172" s="2506" t="s">
        <v>550</v>
      </c>
      <c r="AB172" s="2507"/>
      <c r="AC172" s="2507"/>
      <c r="AD172" s="2507"/>
      <c r="AE172" s="2507"/>
      <c r="AF172" s="2507"/>
      <c r="AG172" s="2507"/>
      <c r="AH172" s="2508"/>
    </row>
    <row r="173" spans="1:34" ht="19" thickBot="1" x14ac:dyDescent="0.5">
      <c r="A173" s="2424"/>
      <c r="B173" s="2425"/>
      <c r="C173" s="2425"/>
      <c r="D173" s="2425"/>
      <c r="E173" s="2425"/>
      <c r="F173" s="2426"/>
      <c r="G173" s="2425"/>
      <c r="H173" s="2425"/>
      <c r="I173" s="583" t="s">
        <v>551</v>
      </c>
      <c r="J173" s="583" t="s">
        <v>552</v>
      </c>
      <c r="K173" s="583" t="s">
        <v>553</v>
      </c>
      <c r="L173" s="583" t="s">
        <v>554</v>
      </c>
      <c r="M173" s="584" t="s">
        <v>555</v>
      </c>
      <c r="N173" s="585" t="s">
        <v>556</v>
      </c>
      <c r="O173" s="586" t="s">
        <v>557</v>
      </c>
      <c r="P173" s="585" t="s">
        <v>558</v>
      </c>
      <c r="Q173" s="585" t="s">
        <v>611</v>
      </c>
      <c r="R173" s="2437"/>
      <c r="S173" s="751" t="s">
        <v>559</v>
      </c>
      <c r="T173" s="2517"/>
      <c r="U173" s="2518"/>
      <c r="V173" s="2518"/>
      <c r="W173" s="2518"/>
      <c r="X173" s="2519"/>
      <c r="Y173" s="2509"/>
      <c r="Z173" s="2511"/>
      <c r="AA173" s="2509"/>
      <c r="AB173" s="2510"/>
      <c r="AC173" s="2510"/>
      <c r="AD173" s="2510"/>
      <c r="AE173" s="2510"/>
      <c r="AF173" s="2510"/>
      <c r="AG173" s="2510"/>
      <c r="AH173" s="2511"/>
    </row>
    <row r="174" spans="1:34" s="184" customFormat="1" ht="18.5" x14ac:dyDescent="0.45">
      <c r="A174" s="2433" t="s">
        <v>619</v>
      </c>
      <c r="B174" s="2434"/>
      <c r="C174" s="2434"/>
      <c r="D174" s="2434"/>
      <c r="E174" s="2434"/>
      <c r="F174" s="2434"/>
      <c r="G174" s="2434"/>
      <c r="H174" s="2434"/>
      <c r="I174" s="2434"/>
      <c r="J174" s="2434"/>
      <c r="K174" s="2434"/>
      <c r="L174" s="2434"/>
      <c r="M174" s="2434"/>
      <c r="N174" s="2434"/>
      <c r="O174" s="2434"/>
      <c r="P174" s="2434"/>
      <c r="Q174" s="2434"/>
      <c r="R174" s="2434"/>
      <c r="S174" s="606"/>
      <c r="T174" s="610" t="s">
        <v>561</v>
      </c>
      <c r="U174" s="608" t="s">
        <v>38</v>
      </c>
      <c r="V174" s="608" t="s">
        <v>562</v>
      </c>
      <c r="W174" s="608" t="s">
        <v>563</v>
      </c>
      <c r="X174" s="609" t="s">
        <v>564</v>
      </c>
      <c r="Y174" s="610" t="s">
        <v>565</v>
      </c>
      <c r="Z174" s="609" t="s">
        <v>566</v>
      </c>
      <c r="AA174" s="610" t="s">
        <v>30</v>
      </c>
      <c r="AB174" s="608" t="s">
        <v>162</v>
      </c>
      <c r="AC174" s="608" t="s">
        <v>163</v>
      </c>
      <c r="AD174" s="608" t="s">
        <v>164</v>
      </c>
      <c r="AE174" s="608" t="s">
        <v>165</v>
      </c>
      <c r="AF174" s="608" t="s">
        <v>31</v>
      </c>
      <c r="AG174" s="608" t="s">
        <v>166</v>
      </c>
      <c r="AH174" s="609" t="s">
        <v>167</v>
      </c>
    </row>
    <row r="175" spans="1:34" x14ac:dyDescent="0.35">
      <c r="A175" s="200"/>
      <c r="B175" s="509"/>
      <c r="C175" s="509"/>
      <c r="D175" s="509"/>
      <c r="E175" s="509"/>
      <c r="F175" s="510"/>
      <c r="G175" s="509"/>
      <c r="H175" s="509"/>
      <c r="I175" s="512"/>
      <c r="J175" s="512"/>
      <c r="K175" s="512"/>
      <c r="L175" s="512"/>
      <c r="M175" s="509"/>
      <c r="N175" s="515"/>
      <c r="O175" s="516"/>
      <c r="P175" s="515"/>
      <c r="Q175" s="515"/>
      <c r="R175" s="579"/>
      <c r="S175" s="195"/>
      <c r="T175" s="326"/>
      <c r="X175" s="198"/>
      <c r="Y175" s="197"/>
      <c r="Z175" s="198"/>
      <c r="AA175" s="326"/>
      <c r="AH175" s="198"/>
    </row>
    <row r="176" spans="1:34" x14ac:dyDescent="0.35">
      <c r="A176" s="203" t="s">
        <v>824</v>
      </c>
      <c r="B176" s="203" t="s">
        <v>168</v>
      </c>
      <c r="C176" s="203" t="s">
        <v>825</v>
      </c>
      <c r="D176" s="203" t="s">
        <v>169</v>
      </c>
      <c r="E176" s="203" t="s">
        <v>569</v>
      </c>
      <c r="F176" s="204" t="s">
        <v>853</v>
      </c>
      <c r="G176" s="203">
        <v>13</v>
      </c>
      <c r="H176" s="203" t="s">
        <v>51</v>
      </c>
      <c r="I176" s="2291">
        <v>13</v>
      </c>
      <c r="J176" s="2292"/>
      <c r="K176" s="2292"/>
      <c r="L176" s="2293"/>
      <c r="M176" s="203">
        <v>1</v>
      </c>
      <c r="N176" s="550">
        <v>22440</v>
      </c>
      <c r="O176" s="219">
        <v>0.65</v>
      </c>
      <c r="P176" s="550">
        <f>N176*(1-O176)</f>
        <v>7853.9999999999991</v>
      </c>
      <c r="Q176" s="550">
        <f>P176*M176*G176</f>
        <v>102101.99999999999</v>
      </c>
      <c r="R176" s="213">
        <f t="shared" ref="R176:R181" si="35">Q176/$Q$188</f>
        <v>0.37520505418134142</v>
      </c>
      <c r="S176" s="214">
        <f>Q176*4</f>
        <v>408407.99999999994</v>
      </c>
      <c r="T176" s="328"/>
      <c r="U176" s="215">
        <f>S176</f>
        <v>408407.99999999994</v>
      </c>
      <c r="V176" s="215"/>
      <c r="W176" s="215"/>
      <c r="X176" s="217"/>
      <c r="Y176" s="216"/>
      <c r="Z176" s="217">
        <f>S176</f>
        <v>408407.99999999994</v>
      </c>
      <c r="AA176" s="328">
        <f>S176</f>
        <v>408407.99999999994</v>
      </c>
      <c r="AH176" s="198"/>
    </row>
    <row r="177" spans="1:34" x14ac:dyDescent="0.35">
      <c r="A177" s="203" t="s">
        <v>824</v>
      </c>
      <c r="B177" s="203" t="s">
        <v>162</v>
      </c>
      <c r="C177" s="203" t="s">
        <v>827</v>
      </c>
      <c r="D177" s="203" t="s">
        <v>48</v>
      </c>
      <c r="E177" s="203" t="s">
        <v>569</v>
      </c>
      <c r="F177" s="204" t="s">
        <v>574</v>
      </c>
      <c r="G177" s="203">
        <v>1</v>
      </c>
      <c r="H177" s="203" t="s">
        <v>174</v>
      </c>
      <c r="I177" s="819"/>
      <c r="J177" s="225"/>
      <c r="K177" s="2530">
        <v>1</v>
      </c>
      <c r="L177" s="2293"/>
      <c r="M177" s="203">
        <v>1</v>
      </c>
      <c r="N177" s="550">
        <f>15552*60%</f>
        <v>9331.1999999999989</v>
      </c>
      <c r="O177" s="219">
        <v>0.4</v>
      </c>
      <c r="P177" s="550">
        <f t="shared" ref="P177:P181" si="36">N177*(1-O177)</f>
        <v>5598.7199999999993</v>
      </c>
      <c r="Q177" s="550">
        <f t="shared" ref="Q177:Q181" si="37">P177*M177*G177</f>
        <v>5598.7199999999993</v>
      </c>
      <c r="R177" s="213">
        <f t="shared" si="35"/>
        <v>2.0574210504653776E-2</v>
      </c>
      <c r="S177" s="214">
        <f t="shared" ref="S177:S186" si="38">Q177*4</f>
        <v>22394.879999999997</v>
      </c>
      <c r="T177" s="328">
        <f t="shared" ref="T177:T179" si="39">S177</f>
        <v>22394.879999999997</v>
      </c>
      <c r="U177" s="215"/>
      <c r="V177" s="215"/>
      <c r="W177" s="215"/>
      <c r="X177" s="217"/>
      <c r="Y177" s="216"/>
      <c r="Z177" s="217">
        <f>S177</f>
        <v>22394.879999999997</v>
      </c>
      <c r="AA177" s="326"/>
      <c r="AB177" s="215">
        <f>S177</f>
        <v>22394.879999999997</v>
      </c>
      <c r="AH177" s="198"/>
    </row>
    <row r="178" spans="1:34" x14ac:dyDescent="0.35">
      <c r="A178" s="203" t="s">
        <v>824</v>
      </c>
      <c r="B178" s="203" t="s">
        <v>170</v>
      </c>
      <c r="C178" s="203" t="s">
        <v>827</v>
      </c>
      <c r="D178" s="203" t="s">
        <v>53</v>
      </c>
      <c r="E178" s="203" t="s">
        <v>571</v>
      </c>
      <c r="F178" s="204" t="s">
        <v>640</v>
      </c>
      <c r="G178" s="203">
        <v>2</v>
      </c>
      <c r="H178" s="203" t="s">
        <v>51</v>
      </c>
      <c r="I178" s="2291">
        <v>2</v>
      </c>
      <c r="J178" s="2292"/>
      <c r="K178" s="2292"/>
      <c r="L178" s="2293"/>
      <c r="M178" s="203">
        <v>1</v>
      </c>
      <c r="N178" s="550">
        <v>15714</v>
      </c>
      <c r="O178" s="219">
        <v>0.6</v>
      </c>
      <c r="P178" s="550">
        <f t="shared" si="36"/>
        <v>6285.6</v>
      </c>
      <c r="Q178" s="550">
        <f t="shared" si="37"/>
        <v>12571.2</v>
      </c>
      <c r="R178" s="224">
        <f t="shared" si="35"/>
        <v>4.6196722660912418E-2</v>
      </c>
      <c r="S178" s="214">
        <f t="shared" si="38"/>
        <v>50284.800000000003</v>
      </c>
      <c r="T178" s="328">
        <f t="shared" si="39"/>
        <v>50284.800000000003</v>
      </c>
      <c r="U178" s="215"/>
      <c r="V178" s="215"/>
      <c r="W178" s="215"/>
      <c r="X178" s="217"/>
      <c r="Y178" s="216">
        <f>S178</f>
        <v>50284.800000000003</v>
      </c>
      <c r="Z178" s="198"/>
      <c r="AA178" s="326"/>
      <c r="AC178" s="215">
        <f>S178</f>
        <v>50284.800000000003</v>
      </c>
      <c r="AH178" s="198"/>
    </row>
    <row r="179" spans="1:34" x14ac:dyDescent="0.35">
      <c r="A179" s="203" t="s">
        <v>824</v>
      </c>
      <c r="B179" s="203" t="s">
        <v>170</v>
      </c>
      <c r="C179" s="203" t="s">
        <v>827</v>
      </c>
      <c r="D179" s="203" t="s">
        <v>48</v>
      </c>
      <c r="E179" s="203" t="s">
        <v>569</v>
      </c>
      <c r="F179" s="204" t="s">
        <v>574</v>
      </c>
      <c r="G179" s="203">
        <v>2</v>
      </c>
      <c r="H179" s="203" t="s">
        <v>51</v>
      </c>
      <c r="I179" s="2291">
        <v>2</v>
      </c>
      <c r="J179" s="2292"/>
      <c r="K179" s="2292"/>
      <c r="L179" s="2293"/>
      <c r="M179" s="203">
        <v>1</v>
      </c>
      <c r="N179" s="550">
        <f>(28572*60%)/2</f>
        <v>8571.6</v>
      </c>
      <c r="O179" s="219">
        <v>0.6</v>
      </c>
      <c r="P179" s="550">
        <f t="shared" si="36"/>
        <v>3428.6400000000003</v>
      </c>
      <c r="Q179" s="550">
        <f t="shared" si="37"/>
        <v>6857.2800000000007</v>
      </c>
      <c r="R179" s="213">
        <f t="shared" si="35"/>
        <v>2.5199174491553834E-2</v>
      </c>
      <c r="S179" s="214">
        <f t="shared" si="38"/>
        <v>27429.120000000003</v>
      </c>
      <c r="T179" s="328">
        <f t="shared" si="39"/>
        <v>27429.120000000003</v>
      </c>
      <c r="U179" s="215"/>
      <c r="V179" s="215"/>
      <c r="W179" s="215"/>
      <c r="X179" s="217"/>
      <c r="Y179" s="216"/>
      <c r="Z179" s="217">
        <f>S179</f>
        <v>27429.120000000003</v>
      </c>
      <c r="AA179" s="326"/>
      <c r="AC179" s="215">
        <f>S179</f>
        <v>27429.120000000003</v>
      </c>
      <c r="AH179" s="198"/>
    </row>
    <row r="180" spans="1:34" x14ac:dyDescent="0.35">
      <c r="A180" s="203" t="s">
        <v>824</v>
      </c>
      <c r="B180" s="203" t="s">
        <v>172</v>
      </c>
      <c r="C180" s="203" t="s">
        <v>828</v>
      </c>
      <c r="D180" s="203" t="s">
        <v>38</v>
      </c>
      <c r="E180" s="203" t="s">
        <v>569</v>
      </c>
      <c r="F180" s="204" t="s">
        <v>178</v>
      </c>
      <c r="G180" s="203">
        <v>1</v>
      </c>
      <c r="H180" s="203" t="s">
        <v>49</v>
      </c>
      <c r="I180" s="221">
        <v>50</v>
      </c>
      <c r="J180" s="225"/>
      <c r="K180" s="225"/>
      <c r="L180" s="226"/>
      <c r="M180" s="203">
        <v>1</v>
      </c>
      <c r="N180" s="550">
        <v>115074</v>
      </c>
      <c r="O180" s="219">
        <v>0.5</v>
      </c>
      <c r="P180" s="550">
        <f t="shared" si="36"/>
        <v>57537</v>
      </c>
      <c r="Q180" s="550">
        <f t="shared" si="37"/>
        <v>57537</v>
      </c>
      <c r="R180" s="213">
        <f t="shared" si="35"/>
        <v>0.21143731956701969</v>
      </c>
      <c r="S180" s="214">
        <f t="shared" si="38"/>
        <v>230148</v>
      </c>
      <c r="T180" s="328"/>
      <c r="U180" s="215">
        <f>S180</f>
        <v>230148</v>
      </c>
      <c r="V180" s="215"/>
      <c r="W180" s="215"/>
      <c r="X180" s="217"/>
      <c r="Y180" s="216"/>
      <c r="Z180" s="217">
        <f>S180</f>
        <v>230148</v>
      </c>
      <c r="AA180" s="326"/>
      <c r="AD180" s="215">
        <f>S180</f>
        <v>230148</v>
      </c>
      <c r="AH180" s="198"/>
    </row>
    <row r="181" spans="1:34" x14ac:dyDescent="0.35">
      <c r="A181" s="203" t="s">
        <v>824</v>
      </c>
      <c r="B181" s="203" t="s">
        <v>172</v>
      </c>
      <c r="C181" s="203" t="s">
        <v>828</v>
      </c>
      <c r="D181" s="203" t="s">
        <v>38</v>
      </c>
      <c r="E181" s="203" t="s">
        <v>748</v>
      </c>
      <c r="F181" s="204" t="s">
        <v>854</v>
      </c>
      <c r="G181" s="203">
        <v>21</v>
      </c>
      <c r="H181" s="203" t="s">
        <v>49</v>
      </c>
      <c r="I181" s="819"/>
      <c r="J181" s="331">
        <v>21</v>
      </c>
      <c r="K181" s="331">
        <v>21</v>
      </c>
      <c r="L181" s="821"/>
      <c r="M181" s="209">
        <v>2</v>
      </c>
      <c r="N181" s="550">
        <v>2117</v>
      </c>
      <c r="O181" s="219">
        <v>0.5</v>
      </c>
      <c r="P181" s="550">
        <f t="shared" si="36"/>
        <v>1058.5</v>
      </c>
      <c r="Q181" s="550">
        <f t="shared" si="37"/>
        <v>44457</v>
      </c>
      <c r="R181" s="224">
        <f t="shared" si="35"/>
        <v>0.16337085555366102</v>
      </c>
      <c r="S181" s="214">
        <f t="shared" si="38"/>
        <v>177828</v>
      </c>
      <c r="T181" s="328"/>
      <c r="U181" s="215">
        <f>S181</f>
        <v>177828</v>
      </c>
      <c r="V181" s="215"/>
      <c r="W181" s="215"/>
      <c r="X181" s="217"/>
      <c r="Y181" s="216">
        <f>S181</f>
        <v>177828</v>
      </c>
      <c r="Z181" s="198"/>
      <c r="AA181" s="326"/>
      <c r="AD181" s="215">
        <f>S181</f>
        <v>177828</v>
      </c>
      <c r="AH181" s="198"/>
    </row>
    <row r="182" spans="1:34" x14ac:dyDescent="0.35">
      <c r="A182" s="218"/>
      <c r="B182" s="203"/>
      <c r="C182" s="203"/>
      <c r="D182" s="203"/>
      <c r="E182" s="203"/>
      <c r="F182" s="204"/>
      <c r="G182" s="203"/>
      <c r="H182" s="203"/>
      <c r="M182" s="203"/>
      <c r="N182" s="212"/>
      <c r="O182" s="219"/>
      <c r="P182" s="212"/>
      <c r="Q182" s="212"/>
      <c r="R182" s="439"/>
      <c r="S182" s="214"/>
      <c r="T182" s="326"/>
      <c r="X182" s="198"/>
      <c r="Y182" s="197"/>
      <c r="Z182" s="198"/>
      <c r="AA182" s="326"/>
      <c r="AH182" s="198"/>
    </row>
    <row r="183" spans="1:34" x14ac:dyDescent="0.35">
      <c r="A183" s="218"/>
      <c r="B183" s="203"/>
      <c r="C183" s="203"/>
      <c r="D183" s="203"/>
      <c r="E183" s="203"/>
      <c r="F183" s="204"/>
      <c r="G183" s="203"/>
      <c r="H183" s="203"/>
      <c r="M183" s="203"/>
      <c r="N183" s="212"/>
      <c r="O183" s="219"/>
      <c r="P183" s="212"/>
      <c r="Q183" s="212"/>
      <c r="R183" s="439"/>
      <c r="S183" s="214"/>
      <c r="T183" s="326"/>
      <c r="X183" s="198"/>
      <c r="Y183" s="197"/>
      <c r="Z183" s="198"/>
      <c r="AA183" s="326"/>
      <c r="AH183" s="198"/>
    </row>
    <row r="184" spans="1:34" x14ac:dyDescent="0.35">
      <c r="A184" s="218"/>
      <c r="B184" s="203"/>
      <c r="C184" s="203"/>
      <c r="D184" s="203"/>
      <c r="E184" s="203"/>
      <c r="F184" s="204"/>
      <c r="G184" s="203"/>
      <c r="H184" s="203"/>
      <c r="M184" s="203"/>
      <c r="N184" s="212"/>
      <c r="O184" s="219"/>
      <c r="P184" s="212"/>
      <c r="Q184" s="212"/>
      <c r="R184" s="439"/>
      <c r="S184" s="214"/>
      <c r="T184" s="326"/>
      <c r="X184" s="198"/>
      <c r="Y184" s="197"/>
      <c r="Z184" s="198"/>
      <c r="AA184" s="326"/>
      <c r="AH184" s="198"/>
    </row>
    <row r="185" spans="1:34" x14ac:dyDescent="0.35">
      <c r="A185" s="154" t="s">
        <v>824</v>
      </c>
      <c r="B185" s="154" t="s">
        <v>579</v>
      </c>
      <c r="C185" s="335" t="s">
        <v>831</v>
      </c>
      <c r="D185" s="298"/>
      <c r="E185" s="298"/>
      <c r="F185" s="299"/>
      <c r="G185" s="298"/>
      <c r="H185" s="298"/>
      <c r="I185" s="300"/>
      <c r="J185" s="300"/>
      <c r="K185" s="300"/>
      <c r="L185" s="300"/>
      <c r="M185" s="298"/>
      <c r="N185" s="301"/>
      <c r="O185" s="302"/>
      <c r="P185" s="336"/>
      <c r="Q185" s="303">
        <v>17000</v>
      </c>
      <c r="R185" s="337">
        <f>Q185/Q188</f>
        <v>6.2471703992897344E-2</v>
      </c>
      <c r="S185" s="214">
        <f t="shared" si="38"/>
        <v>68000</v>
      </c>
      <c r="T185" s="326"/>
      <c r="W185" s="215">
        <f>S185</f>
        <v>68000</v>
      </c>
      <c r="X185" s="198"/>
      <c r="Y185" s="197"/>
      <c r="Z185" s="198"/>
      <c r="AA185" s="326"/>
      <c r="AH185" s="198"/>
    </row>
    <row r="186" spans="1:34" x14ac:dyDescent="0.35">
      <c r="A186" s="154" t="s">
        <v>824</v>
      </c>
      <c r="B186" s="154" t="s">
        <v>580</v>
      </c>
      <c r="C186" s="335"/>
      <c r="D186" s="298"/>
      <c r="E186" s="298"/>
      <c r="F186" s="299"/>
      <c r="G186" s="298"/>
      <c r="H186" s="298"/>
      <c r="I186" s="2243"/>
      <c r="J186" s="2243"/>
      <c r="K186" s="2243"/>
      <c r="L186" s="2243"/>
      <c r="M186" s="298"/>
      <c r="N186" s="301"/>
      <c r="O186" s="302"/>
      <c r="P186" s="336"/>
      <c r="Q186" s="303">
        <v>26000</v>
      </c>
      <c r="R186" s="337">
        <f>Q186/Q188</f>
        <v>9.5544959047960648E-2</v>
      </c>
      <c r="S186" s="214">
        <f t="shared" si="38"/>
        <v>104000</v>
      </c>
      <c r="T186" s="326"/>
      <c r="X186" s="217">
        <f>S186</f>
        <v>104000</v>
      </c>
      <c r="Y186" s="197"/>
      <c r="Z186" s="198"/>
      <c r="AA186" s="326"/>
      <c r="AH186" s="198"/>
    </row>
    <row r="187" spans="1:34" ht="15" thickBot="1" x14ac:dyDescent="0.4">
      <c r="I187" s="161">
        <f>I188/$M$188</f>
        <v>0.60909090909090913</v>
      </c>
      <c r="J187" s="161">
        <f t="shared" ref="J187:L187" si="40">J188/$M$188</f>
        <v>0.19090909090909092</v>
      </c>
      <c r="K187" s="161">
        <f t="shared" si="40"/>
        <v>0.2</v>
      </c>
      <c r="L187" s="161">
        <f t="shared" si="40"/>
        <v>0</v>
      </c>
      <c r="S187" s="692"/>
      <c r="T187" s="613"/>
      <c r="U187" s="291"/>
      <c r="V187" s="291"/>
      <c r="W187" s="291"/>
      <c r="X187" s="614"/>
      <c r="Y187" s="784"/>
      <c r="Z187" s="614"/>
      <c r="AA187" s="613"/>
      <c r="AB187" s="291"/>
      <c r="AC187" s="291"/>
      <c r="AD187" s="291"/>
      <c r="AE187" s="291"/>
      <c r="AF187" s="291"/>
      <c r="AG187" s="291"/>
      <c r="AH187" s="614"/>
    </row>
    <row r="188" spans="1:34" x14ac:dyDescent="0.35">
      <c r="A188" s="442" t="s">
        <v>582</v>
      </c>
      <c r="B188" s="419"/>
      <c r="C188" s="419"/>
      <c r="D188" s="419"/>
      <c r="E188" s="419"/>
      <c r="F188" s="443"/>
      <c r="G188" s="419"/>
      <c r="H188" s="419"/>
      <c r="I188" s="752">
        <f>I180+I179+I178+I176</f>
        <v>67</v>
      </c>
      <c r="J188" s="752">
        <f>J181</f>
        <v>21</v>
      </c>
      <c r="K188" s="752">
        <f>K181+K177</f>
        <v>22</v>
      </c>
      <c r="L188" s="752"/>
      <c r="M188" s="419">
        <f>SUM(I188:L188)</f>
        <v>110</v>
      </c>
      <c r="N188" s="444"/>
      <c r="O188" s="445"/>
      <c r="P188" s="444"/>
      <c r="Q188" s="446">
        <f>SUM(Q176:Q187)</f>
        <v>272123.19999999995</v>
      </c>
      <c r="R188" s="447">
        <f>SUM(R176:R186)</f>
        <v>1.0000000000000002</v>
      </c>
      <c r="S188" s="800">
        <f>SUM(S176:S187)</f>
        <v>1088492.7999999998</v>
      </c>
      <c r="T188" s="844">
        <f t="shared" ref="T188:X188" si="41">SUM(T176:T186)</f>
        <v>100108.79999999999</v>
      </c>
      <c r="U188" s="845">
        <f t="shared" si="41"/>
        <v>816384</v>
      </c>
      <c r="V188" s="845">
        <f t="shared" si="41"/>
        <v>0</v>
      </c>
      <c r="W188" s="845">
        <f t="shared" si="41"/>
        <v>68000</v>
      </c>
      <c r="X188" s="846">
        <f t="shared" si="41"/>
        <v>104000</v>
      </c>
      <c r="Y188" s="700">
        <f t="shared" ref="Y188:AD188" si="42">SUM(Y175:Y187)</f>
        <v>228112.8</v>
      </c>
      <c r="Z188" s="701">
        <f t="shared" si="42"/>
        <v>688380</v>
      </c>
      <c r="AA188" s="801">
        <f t="shared" si="42"/>
        <v>408407.99999999994</v>
      </c>
      <c r="AB188" s="699">
        <f t="shared" si="42"/>
        <v>22394.879999999997</v>
      </c>
      <c r="AC188" s="699">
        <f t="shared" si="42"/>
        <v>77713.920000000013</v>
      </c>
      <c r="AD188" s="699">
        <f t="shared" si="42"/>
        <v>407976</v>
      </c>
      <c r="AE188" s="424"/>
      <c r="AF188" s="424"/>
      <c r="AG188" s="424"/>
      <c r="AH188" s="847"/>
    </row>
    <row r="189" spans="1:34" ht="19" thickBot="1" x14ac:dyDescent="0.5">
      <c r="A189" s="456" t="s">
        <v>583</v>
      </c>
      <c r="B189" s="457"/>
      <c r="C189" s="457"/>
      <c r="D189" s="457"/>
      <c r="E189" s="457"/>
      <c r="F189" s="458"/>
      <c r="G189" s="457"/>
      <c r="H189" s="457"/>
      <c r="I189" s="754">
        <f>I180+I179+I178+I176</f>
        <v>67</v>
      </c>
      <c r="J189" s="754">
        <f>J181+I179+I178+I176</f>
        <v>38</v>
      </c>
      <c r="K189" s="754">
        <f>K181+I179+I178+K177+I176</f>
        <v>39</v>
      </c>
      <c r="L189" s="754"/>
      <c r="M189" s="457">
        <f>SUM(I189:L189)</f>
        <v>144</v>
      </c>
      <c r="N189" s="459"/>
      <c r="O189" s="460"/>
      <c r="P189" s="459"/>
      <c r="Q189" s="459"/>
      <c r="R189" s="461"/>
      <c r="S189" s="462"/>
      <c r="T189" s="463">
        <f>T188/S188</f>
        <v>9.197010765712002E-2</v>
      </c>
      <c r="U189" s="464">
        <f>U188/S188</f>
        <v>0.75001322930202219</v>
      </c>
      <c r="V189" s="464">
        <f>V188/S188</f>
        <v>0</v>
      </c>
      <c r="W189" s="464">
        <f>W188/S188</f>
        <v>6.2471703992897344E-2</v>
      </c>
      <c r="X189" s="465">
        <f>X188/S188</f>
        <v>9.5544959047960648E-2</v>
      </c>
      <c r="Y189" s="466">
        <f>Y188/S188</f>
        <v>0.20956757821457342</v>
      </c>
      <c r="Z189" s="465">
        <f>Z188/S188</f>
        <v>0.63241575874456879</v>
      </c>
      <c r="AA189" s="848"/>
      <c r="AB189" s="849"/>
      <c r="AC189" s="597"/>
      <c r="AD189" s="597"/>
      <c r="AE189" s="597"/>
      <c r="AF189" s="597"/>
      <c r="AG189" s="597"/>
      <c r="AH189" s="470"/>
    </row>
    <row r="190" spans="1:34" ht="15" thickBot="1" x14ac:dyDescent="0.4">
      <c r="A190" s="289" t="s">
        <v>584</v>
      </c>
      <c r="B190" s="239"/>
      <c r="C190" s="239"/>
      <c r="D190" s="239"/>
      <c r="E190" s="239"/>
      <c r="F190" s="290"/>
      <c r="G190" s="239"/>
      <c r="H190" s="239"/>
      <c r="I190" s="2237">
        <f>I189/$M$189</f>
        <v>0.46527777777777779</v>
      </c>
      <c r="J190" s="2237">
        <f t="shared" ref="J190:L190" si="43">J189/$M$189</f>
        <v>0.2638888888888889</v>
      </c>
      <c r="K190" s="2237">
        <f t="shared" si="43"/>
        <v>0.27083333333333331</v>
      </c>
      <c r="L190" s="2237">
        <f t="shared" si="43"/>
        <v>0</v>
      </c>
      <c r="M190" s="239"/>
      <c r="N190" s="292"/>
      <c r="O190" s="242"/>
      <c r="P190" s="292"/>
      <c r="Q190" s="240">
        <f>T188/4</f>
        <v>25027.199999999997</v>
      </c>
      <c r="R190" s="293">
        <f>Q190/Q188</f>
        <v>9.197010765712002E-2</v>
      </c>
      <c r="X190" s="294"/>
      <c r="Y190" s="808">
        <f>I178+J181+K181</f>
        <v>44</v>
      </c>
      <c r="Z190" s="808">
        <f>I176+K177+I179+I180</f>
        <v>66</v>
      </c>
    </row>
    <row r="191" spans="1:34" ht="15" thickBot="1" x14ac:dyDescent="0.4">
      <c r="A191" s="297" t="s">
        <v>38</v>
      </c>
      <c r="B191" s="298"/>
      <c r="C191" s="298"/>
      <c r="D191" s="298"/>
      <c r="E191" s="298"/>
      <c r="F191" s="299"/>
      <c r="G191" s="298"/>
      <c r="H191" s="298"/>
      <c r="I191" s="300"/>
      <c r="J191" s="300"/>
      <c r="K191" s="300"/>
      <c r="L191" s="300"/>
      <c r="M191" s="298"/>
      <c r="N191" s="301"/>
      <c r="O191" s="302"/>
      <c r="P191" s="301"/>
      <c r="Q191" s="303">
        <f>U188/4</f>
        <v>204096</v>
      </c>
      <c r="R191" s="308">
        <f>Q191/Q188</f>
        <v>0.75001322930202219</v>
      </c>
      <c r="S191" s="598">
        <f>Q188/M188</f>
        <v>2473.8472727272724</v>
      </c>
      <c r="T191" s="850" t="s">
        <v>586</v>
      </c>
      <c r="Y191" s="241">
        <f>Y190/M188</f>
        <v>0.4</v>
      </c>
      <c r="Z191" s="241">
        <f>Z190/M188</f>
        <v>0.6</v>
      </c>
    </row>
    <row r="192" spans="1:34" ht="15" thickBot="1" x14ac:dyDescent="0.4">
      <c r="A192" s="297" t="s">
        <v>587</v>
      </c>
      <c r="B192" s="298"/>
      <c r="C192" s="298"/>
      <c r="D192" s="298"/>
      <c r="E192" s="298"/>
      <c r="F192" s="299"/>
      <c r="G192" s="298"/>
      <c r="H192" s="298"/>
      <c r="I192" s="300"/>
      <c r="J192" s="300"/>
      <c r="K192" s="300"/>
      <c r="L192" s="300"/>
      <c r="M192" s="298"/>
      <c r="N192" s="301"/>
      <c r="O192" s="302"/>
      <c r="P192" s="301"/>
      <c r="Q192" s="303">
        <f>V188/4</f>
        <v>0</v>
      </c>
      <c r="R192" s="308">
        <f>Q192/Q188</f>
        <v>0</v>
      </c>
      <c r="Y192" s="2305" t="s">
        <v>588</v>
      </c>
      <c r="Z192" s="2305"/>
    </row>
    <row r="193" spans="1:34" x14ac:dyDescent="0.35">
      <c r="A193" s="297" t="s">
        <v>579</v>
      </c>
      <c r="B193" s="298"/>
      <c r="C193" s="298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01"/>
      <c r="Q193" s="303">
        <f>W188/4</f>
        <v>17000</v>
      </c>
      <c r="R193" s="308">
        <f>Q193/Q188</f>
        <v>6.2471703992897344E-2</v>
      </c>
    </row>
    <row r="194" spans="1:34" x14ac:dyDescent="0.35">
      <c r="A194" s="297" t="s">
        <v>580</v>
      </c>
      <c r="B194" s="298"/>
      <c r="C194" s="298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01"/>
      <c r="Q194" s="303">
        <f>X188/4</f>
        <v>26000</v>
      </c>
      <c r="R194" s="308">
        <f>Q194/Q188</f>
        <v>9.5544959047960648E-2</v>
      </c>
    </row>
    <row r="195" spans="1:34" x14ac:dyDescent="0.35">
      <c r="A195" s="289"/>
      <c r="B195" s="239"/>
      <c r="C195" s="239"/>
      <c r="D195" s="239"/>
      <c r="E195" s="239"/>
      <c r="F195" s="290"/>
      <c r="G195" s="239"/>
      <c r="H195" s="239"/>
      <c r="I195" s="291"/>
      <c r="J195" s="291"/>
      <c r="K195" s="291"/>
      <c r="L195" s="291"/>
      <c r="M195" s="239"/>
      <c r="N195" s="292"/>
      <c r="O195" s="242"/>
      <c r="P195" s="292"/>
      <c r="Q195" s="240">
        <f>SUM(Q190:Q194)</f>
        <v>272123.2</v>
      </c>
      <c r="R195" s="293">
        <f>SUM(R190:R194)</f>
        <v>1.0000000000000002</v>
      </c>
      <c r="S195" s="647"/>
    </row>
    <row r="197" spans="1:34" ht="18.5" x14ac:dyDescent="0.45">
      <c r="Z197" s="349">
        <f>SUM(AA198:AH198)</f>
        <v>3721585.6999999993</v>
      </c>
      <c r="AA197" s="648" t="s">
        <v>30</v>
      </c>
      <c r="AB197" s="851" t="s">
        <v>162</v>
      </c>
      <c r="AC197" s="851" t="s">
        <v>163</v>
      </c>
      <c r="AD197" s="851" t="s">
        <v>164</v>
      </c>
      <c r="AE197" s="851" t="s">
        <v>165</v>
      </c>
      <c r="AF197" s="851" t="s">
        <v>31</v>
      </c>
      <c r="AG197" s="851" t="s">
        <v>166</v>
      </c>
      <c r="AH197" s="649" t="s">
        <v>167</v>
      </c>
    </row>
    <row r="198" spans="1:34" s="183" customFormat="1" ht="18.5" x14ac:dyDescent="0.45">
      <c r="A198" s="476" t="s">
        <v>620</v>
      </c>
      <c r="B198" s="477"/>
      <c r="C198" s="477"/>
      <c r="D198" s="478"/>
      <c r="E198" s="478"/>
      <c r="F198" s="479"/>
      <c r="G198" s="478"/>
      <c r="H198" s="478"/>
      <c r="I198" s="480"/>
      <c r="J198" s="480"/>
      <c r="K198" s="480"/>
      <c r="L198" s="480"/>
      <c r="M198" s="477"/>
      <c r="N198" s="481"/>
      <c r="O198" s="482"/>
      <c r="P198" s="481"/>
      <c r="Q198" s="481"/>
      <c r="R198" s="482"/>
      <c r="S198" s="810">
        <f>S188+S155+S124+S85+S53</f>
        <v>4497825.7</v>
      </c>
      <c r="T198"/>
      <c r="Z198" s="183" t="s">
        <v>652</v>
      </c>
      <c r="AA198" s="599">
        <f>AA188+AA155+AA124+AA85+AA53</f>
        <v>1295909.9999999998</v>
      </c>
      <c r="AB198" s="481">
        <f t="shared" ref="AB198:AH198" si="44">AB188+AB155+AB124+AB85+AB53</f>
        <v>214053.12</v>
      </c>
      <c r="AC198" s="481">
        <f t="shared" si="44"/>
        <v>289710.24000000005</v>
      </c>
      <c r="AD198" s="481">
        <f t="shared" si="44"/>
        <v>1541629</v>
      </c>
      <c r="AE198" s="481">
        <f t="shared" si="44"/>
        <v>183699.99999999997</v>
      </c>
      <c r="AF198" s="481">
        <f t="shared" si="44"/>
        <v>12000.000000000002</v>
      </c>
      <c r="AG198" s="481">
        <f t="shared" si="44"/>
        <v>125441.99999999999</v>
      </c>
      <c r="AH198" s="600">
        <f t="shared" si="44"/>
        <v>59141.340000000011</v>
      </c>
    </row>
    <row r="199" spans="1:34" x14ac:dyDescent="0.35">
      <c r="R199" s="3" t="s">
        <v>622</v>
      </c>
      <c r="S199" s="144">
        <f>B10-S198</f>
        <v>-16588.900000000373</v>
      </c>
      <c r="U199" s="157"/>
    </row>
  </sheetData>
  <mergeCells count="143">
    <mergeCell ref="I179:L179"/>
    <mergeCell ref="Y192:Z192"/>
    <mergeCell ref="Y172:Z173"/>
    <mergeCell ref="AA172:AH173"/>
    <mergeCell ref="A174:R174"/>
    <mergeCell ref="I176:L176"/>
    <mergeCell ref="K177:L177"/>
    <mergeCell ref="I178:L178"/>
    <mergeCell ref="F172:F173"/>
    <mergeCell ref="G172:G173"/>
    <mergeCell ref="H172:H173"/>
    <mergeCell ref="I172:L172"/>
    <mergeCell ref="R172:R173"/>
    <mergeCell ref="T172:X173"/>
    <mergeCell ref="I147:L147"/>
    <mergeCell ref="I148:L148"/>
    <mergeCell ref="Y159:Z159"/>
    <mergeCell ref="A171:R171"/>
    <mergeCell ref="S171:AH171"/>
    <mergeCell ref="A172:A173"/>
    <mergeCell ref="B172:B173"/>
    <mergeCell ref="C172:C173"/>
    <mergeCell ref="D172:D173"/>
    <mergeCell ref="E172:E173"/>
    <mergeCell ref="I139:L139"/>
    <mergeCell ref="J140:K140"/>
    <mergeCell ref="I141:L141"/>
    <mergeCell ref="I142:L142"/>
    <mergeCell ref="I145:L145"/>
    <mergeCell ref="I146:L146"/>
    <mergeCell ref="I135:L135"/>
    <mergeCell ref="R135:R136"/>
    <mergeCell ref="T135:X136"/>
    <mergeCell ref="Y135:Z136"/>
    <mergeCell ref="AA135:AH136"/>
    <mergeCell ref="A137:R137"/>
    <mergeCell ref="A134:R134"/>
    <mergeCell ref="S134:AH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11:L111"/>
    <mergeCell ref="I112:L112"/>
    <mergeCell ref="I115:L115"/>
    <mergeCell ref="I116:L116"/>
    <mergeCell ref="I117:L117"/>
    <mergeCell ref="Y128:Z128"/>
    <mergeCell ref="Y104:Z105"/>
    <mergeCell ref="AA104:AH105"/>
    <mergeCell ref="A106:R106"/>
    <mergeCell ref="I108:L108"/>
    <mergeCell ref="J109:K109"/>
    <mergeCell ref="I110:L110"/>
    <mergeCell ref="F104:F105"/>
    <mergeCell ref="G104:G105"/>
    <mergeCell ref="H104:H105"/>
    <mergeCell ref="I104:L104"/>
    <mergeCell ref="R104:R105"/>
    <mergeCell ref="T104:X105"/>
    <mergeCell ref="I98:K98"/>
    <mergeCell ref="I99:K99"/>
    <mergeCell ref="I100:K100"/>
    <mergeCell ref="A103:R103"/>
    <mergeCell ref="S103:AH103"/>
    <mergeCell ref="A104:A105"/>
    <mergeCell ref="B104:B105"/>
    <mergeCell ref="C104:C105"/>
    <mergeCell ref="D104:D105"/>
    <mergeCell ref="E104:E105"/>
    <mergeCell ref="I75:L75"/>
    <mergeCell ref="I76:L76"/>
    <mergeCell ref="I77:L77"/>
    <mergeCell ref="I78:L78"/>
    <mergeCell ref="Y89:Z89"/>
    <mergeCell ref="I97:K97"/>
    <mergeCell ref="AA65:AH66"/>
    <mergeCell ref="A67:R67"/>
    <mergeCell ref="I69:L69"/>
    <mergeCell ref="K70:L70"/>
    <mergeCell ref="I71:L71"/>
    <mergeCell ref="I72:L72"/>
    <mergeCell ref="G65:G66"/>
    <mergeCell ref="H65:H66"/>
    <mergeCell ref="I65:L65"/>
    <mergeCell ref="R65:R66"/>
    <mergeCell ref="T65:X66"/>
    <mergeCell ref="Y65:Z66"/>
    <mergeCell ref="A65:A66"/>
    <mergeCell ref="B65:B66"/>
    <mergeCell ref="C65:C66"/>
    <mergeCell ref="D65:D66"/>
    <mergeCell ref="E65:E66"/>
    <mergeCell ref="F65:F66"/>
    <mergeCell ref="I41:L41"/>
    <mergeCell ref="I44:L44"/>
    <mergeCell ref="I45:L45"/>
    <mergeCell ref="I46:L46"/>
    <mergeCell ref="Y57:Z57"/>
    <mergeCell ref="A64:R64"/>
    <mergeCell ref="S64:AH64"/>
    <mergeCell ref="I35:L35"/>
    <mergeCell ref="I36:J36"/>
    <mergeCell ref="K37:L37"/>
    <mergeCell ref="I38:L38"/>
    <mergeCell ref="I39:L39"/>
    <mergeCell ref="I40:L40"/>
    <mergeCell ref="I31:L31"/>
    <mergeCell ref="R31:R32"/>
    <mergeCell ref="T31:X32"/>
    <mergeCell ref="Y31:Z32"/>
    <mergeCell ref="AA31:AH32"/>
    <mergeCell ref="A33:R33"/>
    <mergeCell ref="A30:R30"/>
    <mergeCell ref="S30:AH30"/>
    <mergeCell ref="A31:A32"/>
    <mergeCell ref="B31:B32"/>
    <mergeCell ref="C31:C32"/>
    <mergeCell ref="D31:D32"/>
    <mergeCell ref="E31:E32"/>
    <mergeCell ref="F31:F32"/>
    <mergeCell ref="G31:G32"/>
    <mergeCell ref="H31:H32"/>
    <mergeCell ref="G24:H24"/>
    <mergeCell ref="I24:K24"/>
    <mergeCell ref="M24:O24"/>
    <mergeCell ref="P24:Q24"/>
    <mergeCell ref="G25:H25"/>
    <mergeCell ref="I25:K25"/>
    <mergeCell ref="M25:O25"/>
    <mergeCell ref="P25:Q25"/>
    <mergeCell ref="G22:H22"/>
    <mergeCell ref="I22:K22"/>
    <mergeCell ref="M22:O22"/>
    <mergeCell ref="P22:Q22"/>
    <mergeCell ref="G23:H23"/>
    <mergeCell ref="I23:K23"/>
    <mergeCell ref="M23:O23"/>
    <mergeCell ref="P23:Q23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00E1-279D-4E47-9E69-89BF6EBA8F11}">
  <sheetPr>
    <tabColor rgb="FFFFC000"/>
  </sheetPr>
  <dimension ref="A1:AH80"/>
  <sheetViews>
    <sheetView workbookViewId="0">
      <selection activeCell="G1" sqref="G1:H7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27.26953125" style="1" customWidth="1"/>
    <col min="6" max="10" width="28.9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1219</v>
      </c>
      <c r="J1" s="2240" t="s">
        <v>1217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437</v>
      </c>
      <c r="C2" t="s">
        <v>443</v>
      </c>
      <c r="D2" t="s">
        <v>444</v>
      </c>
      <c r="E2" s="1" t="s">
        <v>168</v>
      </c>
      <c r="F2" s="1" t="s">
        <v>169</v>
      </c>
      <c r="G2" s="1"/>
      <c r="H2" s="1" t="s">
        <v>359</v>
      </c>
      <c r="I2" s="2241">
        <v>2</v>
      </c>
      <c r="J2" s="2241"/>
      <c r="K2" s="1"/>
      <c r="L2" s="1" t="s">
        <v>356</v>
      </c>
      <c r="M2" s="1">
        <v>15</v>
      </c>
      <c r="N2" s="1">
        <v>23</v>
      </c>
      <c r="O2" s="1">
        <v>18</v>
      </c>
      <c r="P2" s="1" t="s">
        <v>49</v>
      </c>
      <c r="Q2" s="1">
        <v>18</v>
      </c>
      <c r="R2" s="1"/>
      <c r="S2" s="1"/>
      <c r="T2" s="1"/>
      <c r="U2" s="1">
        <v>1</v>
      </c>
      <c r="V2" s="7">
        <v>22440</v>
      </c>
      <c r="W2" s="76">
        <v>0.65</v>
      </c>
      <c r="X2" s="71">
        <f>V2*(1-W2)</f>
        <v>7853.9999999999991</v>
      </c>
      <c r="Y2" s="71">
        <f>X2*U2*O2</f>
        <v>141371.99999999997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437</v>
      </c>
      <c r="C3" t="s">
        <v>443</v>
      </c>
      <c r="D3" t="s">
        <v>444</v>
      </c>
      <c r="E3" s="1" t="s">
        <v>162</v>
      </c>
      <c r="F3" s="1" t="s">
        <v>130</v>
      </c>
      <c r="H3" s="1" t="s">
        <v>359</v>
      </c>
      <c r="I3" s="2241">
        <v>4</v>
      </c>
      <c r="J3" s="2241"/>
      <c r="L3" s="1" t="s">
        <v>356</v>
      </c>
      <c r="M3" s="1">
        <v>2</v>
      </c>
      <c r="N3" s="1">
        <v>5</v>
      </c>
      <c r="O3" s="1">
        <v>1</v>
      </c>
      <c r="P3" s="1" t="s">
        <v>51</v>
      </c>
      <c r="Q3" s="1">
        <v>1</v>
      </c>
      <c r="U3" s="1">
        <v>1</v>
      </c>
      <c r="V3" s="7">
        <f>38880*60%</f>
        <v>23328</v>
      </c>
      <c r="W3" s="76">
        <v>0.4</v>
      </c>
      <c r="X3" s="72">
        <f>V3*(1-W3)</f>
        <v>13996.8</v>
      </c>
      <c r="Y3" s="72">
        <f>X3*U3*O3</f>
        <v>13996.8</v>
      </c>
      <c r="Z3" s="6"/>
      <c r="AA3" s="68"/>
      <c r="AB3" s="1"/>
    </row>
    <row r="4" spans="1:34" x14ac:dyDescent="0.35">
      <c r="A4" t="s">
        <v>378</v>
      </c>
      <c r="B4" t="s">
        <v>437</v>
      </c>
      <c r="C4" t="s">
        <v>443</v>
      </c>
      <c r="D4" t="s">
        <v>444</v>
      </c>
      <c r="E4" s="1" t="s">
        <v>162</v>
      </c>
      <c r="F4" s="1" t="s">
        <v>48</v>
      </c>
      <c r="H4" s="1" t="s">
        <v>359</v>
      </c>
      <c r="I4" s="2241">
        <v>2</v>
      </c>
      <c r="J4" s="2241"/>
      <c r="L4" s="1" t="s">
        <v>356</v>
      </c>
      <c r="M4" s="1">
        <v>5</v>
      </c>
      <c r="N4" s="1">
        <v>10</v>
      </c>
      <c r="O4" s="1">
        <v>3</v>
      </c>
      <c r="P4" s="1" t="s">
        <v>51</v>
      </c>
      <c r="S4" s="1">
        <v>3</v>
      </c>
      <c r="U4" s="1">
        <v>1</v>
      </c>
      <c r="V4" s="7">
        <f>15552*60%</f>
        <v>9331.1999999999989</v>
      </c>
      <c r="W4" s="76">
        <v>0.4</v>
      </c>
      <c r="X4" s="72">
        <f t="shared" ref="X4" si="0">V4*(1-W4)</f>
        <v>5598.7199999999993</v>
      </c>
      <c r="Y4" s="72">
        <f>X4*U4*O4</f>
        <v>16796.159999999996</v>
      </c>
      <c r="Z4" s="6"/>
      <c r="AA4" s="68"/>
      <c r="AB4" s="1"/>
    </row>
    <row r="5" spans="1:34" x14ac:dyDescent="0.35">
      <c r="A5" t="s">
        <v>378</v>
      </c>
      <c r="B5" t="s">
        <v>437</v>
      </c>
      <c r="C5" t="s">
        <v>443</v>
      </c>
      <c r="D5" t="s">
        <v>444</v>
      </c>
      <c r="E5" s="1" t="s">
        <v>162</v>
      </c>
      <c r="F5" s="1" t="s">
        <v>130</v>
      </c>
      <c r="H5" s="1" t="s">
        <v>359</v>
      </c>
      <c r="I5" s="2241">
        <v>4</v>
      </c>
      <c r="J5" s="2241"/>
      <c r="K5" s="1" t="s">
        <v>356</v>
      </c>
      <c r="M5" s="1">
        <v>2</v>
      </c>
      <c r="N5" s="1">
        <v>5</v>
      </c>
      <c r="O5" s="1">
        <v>1</v>
      </c>
      <c r="P5" s="1" t="s">
        <v>51</v>
      </c>
      <c r="Q5" s="1">
        <v>1</v>
      </c>
      <c r="U5" s="1">
        <v>1</v>
      </c>
      <c r="V5" s="7">
        <v>75600</v>
      </c>
      <c r="W5" s="76">
        <v>0.4</v>
      </c>
      <c r="X5" s="72">
        <f>V5*(1-W5)</f>
        <v>45360</v>
      </c>
      <c r="Y5" s="72">
        <f>X5*U5*O5</f>
        <v>45360</v>
      </c>
      <c r="Z5" s="18"/>
      <c r="AA5" s="68"/>
      <c r="AB5" s="1"/>
    </row>
    <row r="6" spans="1:34" x14ac:dyDescent="0.35">
      <c r="A6" t="s">
        <v>378</v>
      </c>
      <c r="B6" t="s">
        <v>437</v>
      </c>
      <c r="C6" t="s">
        <v>443</v>
      </c>
      <c r="D6" t="s">
        <v>444</v>
      </c>
      <c r="E6" s="1" t="s">
        <v>170</v>
      </c>
      <c r="F6" s="1" t="s">
        <v>53</v>
      </c>
      <c r="H6" s="1" t="s">
        <v>359</v>
      </c>
      <c r="I6" s="2241">
        <v>5</v>
      </c>
      <c r="J6" s="2241"/>
      <c r="K6" s="1" t="s">
        <v>356</v>
      </c>
      <c r="M6" s="1">
        <v>3</v>
      </c>
      <c r="N6" s="1">
        <v>7</v>
      </c>
      <c r="O6" s="1">
        <v>2</v>
      </c>
      <c r="P6" s="1" t="s">
        <v>51</v>
      </c>
      <c r="Q6" s="1">
        <v>2</v>
      </c>
      <c r="U6" s="1">
        <v>1</v>
      </c>
      <c r="V6" s="7">
        <v>15714</v>
      </c>
      <c r="W6" s="76">
        <v>0.6</v>
      </c>
      <c r="X6" s="72">
        <f>V6*(1-W6)</f>
        <v>6285.6</v>
      </c>
      <c r="Y6" s="72">
        <f>X6*U6*O6</f>
        <v>12571.2</v>
      </c>
      <c r="Z6" s="6"/>
      <c r="AA6" s="68"/>
      <c r="AB6" s="1"/>
    </row>
    <row r="7" spans="1:34" x14ac:dyDescent="0.35">
      <c r="A7" t="s">
        <v>378</v>
      </c>
      <c r="B7" t="s">
        <v>437</v>
      </c>
      <c r="C7" t="s">
        <v>443</v>
      </c>
      <c r="D7" t="s">
        <v>444</v>
      </c>
      <c r="E7" s="1" t="s">
        <v>170</v>
      </c>
      <c r="F7" s="1" t="s">
        <v>171</v>
      </c>
      <c r="H7" s="1" t="s">
        <v>359</v>
      </c>
      <c r="I7" s="2241">
        <v>4</v>
      </c>
      <c r="J7" s="2241"/>
      <c r="K7" s="1" t="s">
        <v>356</v>
      </c>
      <c r="M7" s="1">
        <v>2</v>
      </c>
      <c r="N7" s="1">
        <v>6</v>
      </c>
      <c r="O7" s="1">
        <v>1</v>
      </c>
      <c r="P7" s="1" t="s">
        <v>51</v>
      </c>
      <c r="Q7" s="1">
        <v>1</v>
      </c>
      <c r="U7" s="1">
        <v>1</v>
      </c>
      <c r="V7" s="7">
        <v>18570</v>
      </c>
      <c r="W7" s="76">
        <v>0.6</v>
      </c>
      <c r="X7" s="72">
        <f t="shared" ref="X7:X24" si="1">V7*(1-W7)</f>
        <v>7428</v>
      </c>
      <c r="Y7" s="72">
        <f t="shared" ref="Y7:Y24" si="2">X7*U7*O7</f>
        <v>7428</v>
      </c>
      <c r="Z7" s="6"/>
      <c r="AA7" s="68"/>
      <c r="AB7" s="1"/>
    </row>
    <row r="8" spans="1:34" x14ac:dyDescent="0.35">
      <c r="A8" t="s">
        <v>378</v>
      </c>
      <c r="B8" t="s">
        <v>437</v>
      </c>
      <c r="C8" t="s">
        <v>443</v>
      </c>
      <c r="D8" t="s">
        <v>444</v>
      </c>
      <c r="E8" s="1" t="s">
        <v>170</v>
      </c>
      <c r="F8" s="1" t="s">
        <v>48</v>
      </c>
      <c r="H8" s="1" t="s">
        <v>359</v>
      </c>
      <c r="I8" s="2241">
        <v>3</v>
      </c>
      <c r="J8" s="2241"/>
      <c r="L8" s="1" t="s">
        <v>356</v>
      </c>
      <c r="M8" s="1">
        <v>4</v>
      </c>
      <c r="N8" s="1">
        <v>10</v>
      </c>
      <c r="O8" s="1">
        <v>3</v>
      </c>
      <c r="P8" s="1" t="s">
        <v>51</v>
      </c>
      <c r="Q8" s="1">
        <v>3</v>
      </c>
      <c r="U8" s="1">
        <v>1</v>
      </c>
      <c r="V8" s="7">
        <f>(28572*60%)/2</f>
        <v>8571.6</v>
      </c>
      <c r="W8" s="76">
        <v>0.6</v>
      </c>
      <c r="X8" s="72">
        <f t="shared" si="1"/>
        <v>3428.6400000000003</v>
      </c>
      <c r="Y8" s="72">
        <f t="shared" si="2"/>
        <v>10285.920000000002</v>
      </c>
      <c r="Z8" s="6"/>
      <c r="AA8" s="68"/>
      <c r="AB8" s="1"/>
    </row>
    <row r="9" spans="1:34" x14ac:dyDescent="0.35">
      <c r="A9" t="s">
        <v>378</v>
      </c>
      <c r="B9" t="s">
        <v>437</v>
      </c>
      <c r="C9" t="s">
        <v>443</v>
      </c>
      <c r="D9" t="s">
        <v>444</v>
      </c>
      <c r="E9" s="1" t="s">
        <v>172</v>
      </c>
      <c r="F9" s="1" t="s">
        <v>38</v>
      </c>
      <c r="G9" s="1" t="s">
        <v>359</v>
      </c>
      <c r="I9" s="2241">
        <v>1</v>
      </c>
      <c r="J9" s="2241"/>
      <c r="L9" s="1" t="s">
        <v>356</v>
      </c>
      <c r="M9" s="1">
        <v>60</v>
      </c>
      <c r="N9" s="1">
        <v>60</v>
      </c>
      <c r="O9" s="1">
        <v>1</v>
      </c>
      <c r="P9" s="1" t="s">
        <v>49</v>
      </c>
      <c r="Q9" s="1">
        <v>60</v>
      </c>
      <c r="S9" s="1">
        <v>60</v>
      </c>
      <c r="U9" s="1">
        <v>2</v>
      </c>
      <c r="V9" s="7">
        <v>115074</v>
      </c>
      <c r="W9" s="76">
        <v>0.5</v>
      </c>
      <c r="X9" s="72">
        <f t="shared" si="1"/>
        <v>57537</v>
      </c>
      <c r="Y9" s="72">
        <f t="shared" si="2"/>
        <v>115074</v>
      </c>
      <c r="Z9" s="6"/>
      <c r="AA9" s="68"/>
      <c r="AB9" s="1"/>
    </row>
    <row r="10" spans="1:34" x14ac:dyDescent="0.35">
      <c r="A10" t="s">
        <v>378</v>
      </c>
      <c r="B10" t="s">
        <v>437</v>
      </c>
      <c r="C10" t="s">
        <v>443</v>
      </c>
      <c r="D10" t="s">
        <v>444</v>
      </c>
      <c r="E10" s="1" t="s">
        <v>172</v>
      </c>
      <c r="F10" s="1" t="s">
        <v>38</v>
      </c>
      <c r="G10" s="1" t="s">
        <v>359</v>
      </c>
      <c r="I10" s="2241">
        <v>1</v>
      </c>
      <c r="J10" s="2241"/>
      <c r="K10" s="1" t="s">
        <v>356</v>
      </c>
      <c r="M10" s="1">
        <v>20</v>
      </c>
      <c r="N10" s="1">
        <v>35</v>
      </c>
      <c r="O10" s="1">
        <v>25</v>
      </c>
      <c r="P10" s="1" t="s">
        <v>49</v>
      </c>
      <c r="R10" s="1">
        <v>25</v>
      </c>
      <c r="S10" s="1">
        <v>25</v>
      </c>
      <c r="U10" s="1">
        <v>2</v>
      </c>
      <c r="V10" s="7">
        <v>2117</v>
      </c>
      <c r="W10" s="76">
        <v>0.5</v>
      </c>
      <c r="X10" s="72">
        <f t="shared" si="1"/>
        <v>1058.5</v>
      </c>
      <c r="Y10" s="72">
        <f t="shared" si="2"/>
        <v>52925</v>
      </c>
      <c r="Z10" s="6"/>
      <c r="AA10" s="68"/>
      <c r="AB10" s="1"/>
    </row>
    <row r="11" spans="1:34" x14ac:dyDescent="0.35">
      <c r="A11" t="s">
        <v>378</v>
      </c>
      <c r="B11" t="s">
        <v>437</v>
      </c>
      <c r="C11" t="s">
        <v>443</v>
      </c>
      <c r="D11" t="s">
        <v>444</v>
      </c>
      <c r="E11" s="1" t="s">
        <v>173</v>
      </c>
      <c r="F11" s="1" t="s">
        <v>48</v>
      </c>
      <c r="H11" s="1" t="s">
        <v>359</v>
      </c>
      <c r="I11" s="2241">
        <v>3</v>
      </c>
      <c r="J11" s="2241"/>
      <c r="L11" s="1" t="s">
        <v>356</v>
      </c>
      <c r="M11" s="1">
        <v>5</v>
      </c>
      <c r="N11" s="1">
        <v>10</v>
      </c>
      <c r="O11" s="1">
        <v>2</v>
      </c>
      <c r="P11" s="1" t="s">
        <v>51</v>
      </c>
      <c r="Q11" s="1">
        <v>2</v>
      </c>
      <c r="U11" s="1">
        <v>1</v>
      </c>
      <c r="V11" s="5">
        <v>25500</v>
      </c>
      <c r="W11" s="76">
        <v>0.8</v>
      </c>
      <c r="X11" s="72">
        <f t="shared" si="1"/>
        <v>5099.9999999999991</v>
      </c>
      <c r="Y11" s="72">
        <f t="shared" si="2"/>
        <v>10199.999999999998</v>
      </c>
      <c r="Z11" s="6"/>
      <c r="AA11" s="68"/>
      <c r="AB11" s="1"/>
    </row>
    <row r="12" spans="1:34" x14ac:dyDescent="0.35">
      <c r="A12" t="s">
        <v>378</v>
      </c>
      <c r="B12" t="s">
        <v>437</v>
      </c>
      <c r="C12" t="s">
        <v>443</v>
      </c>
      <c r="D12" t="s">
        <v>444</v>
      </c>
      <c r="E12" s="1" t="s">
        <v>173</v>
      </c>
      <c r="F12" s="1" t="s">
        <v>130</v>
      </c>
      <c r="H12" s="1" t="s">
        <v>359</v>
      </c>
      <c r="I12" s="2241">
        <v>4</v>
      </c>
      <c r="J12" s="2241"/>
      <c r="L12" s="1" t="s">
        <v>356</v>
      </c>
      <c r="M12" s="1">
        <v>2</v>
      </c>
      <c r="N12" s="1">
        <v>5</v>
      </c>
      <c r="O12" s="1">
        <v>1</v>
      </c>
      <c r="P12" s="1" t="s">
        <v>51</v>
      </c>
      <c r="Q12" s="1">
        <v>1</v>
      </c>
      <c r="U12" s="1">
        <v>1</v>
      </c>
      <c r="V12" s="5">
        <v>104400</v>
      </c>
      <c r="W12" s="76">
        <v>0.8</v>
      </c>
      <c r="X12" s="72">
        <f t="shared" si="1"/>
        <v>20879.999999999996</v>
      </c>
      <c r="Y12" s="72">
        <f t="shared" si="2"/>
        <v>20879.999999999996</v>
      </c>
      <c r="Z12" s="6"/>
      <c r="AA12" s="68"/>
      <c r="AB12" s="1"/>
    </row>
    <row r="13" spans="1:34" x14ac:dyDescent="0.35">
      <c r="A13" t="s">
        <v>378</v>
      </c>
      <c r="B13" t="s">
        <v>437</v>
      </c>
      <c r="C13" t="s">
        <v>443</v>
      </c>
      <c r="D13" t="s">
        <v>444</v>
      </c>
      <c r="E13" s="1" t="s">
        <v>173</v>
      </c>
      <c r="F13" s="1" t="s">
        <v>53</v>
      </c>
      <c r="H13" s="1" t="s">
        <v>359</v>
      </c>
      <c r="I13" s="2241">
        <v>5</v>
      </c>
      <c r="J13" s="2241"/>
      <c r="K13" s="1" t="s">
        <v>356</v>
      </c>
      <c r="M13" s="1">
        <v>3</v>
      </c>
      <c r="N13" s="1">
        <v>7</v>
      </c>
      <c r="O13" s="1">
        <v>1</v>
      </c>
      <c r="P13" s="1" t="s">
        <v>51</v>
      </c>
      <c r="Q13" s="1">
        <v>1</v>
      </c>
      <c r="U13" s="1">
        <v>1</v>
      </c>
      <c r="V13" s="5">
        <v>14500</v>
      </c>
      <c r="W13" s="76">
        <v>0.8</v>
      </c>
      <c r="X13" s="72">
        <f t="shared" si="1"/>
        <v>2899.9999999999995</v>
      </c>
      <c r="Y13" s="72">
        <f t="shared" si="2"/>
        <v>2899.9999999999995</v>
      </c>
      <c r="Z13" s="6"/>
      <c r="AA13" s="68"/>
      <c r="AB13" s="1"/>
    </row>
    <row r="14" spans="1:34" x14ac:dyDescent="0.35">
      <c r="E14"/>
      <c r="I14" s="2241"/>
      <c r="J14" s="2241"/>
      <c r="N14" s="2"/>
      <c r="O14" s="1"/>
      <c r="V14" s="5"/>
      <c r="W14" s="70"/>
      <c r="X14" s="72"/>
      <c r="Y14" s="72"/>
      <c r="Z14" s="6"/>
      <c r="AA14" s="68"/>
      <c r="AB14" s="1"/>
    </row>
    <row r="15" spans="1:34" x14ac:dyDescent="0.35">
      <c r="A15" t="s">
        <v>391</v>
      </c>
      <c r="B15" t="s">
        <v>437</v>
      </c>
      <c r="C15" t="s">
        <v>443</v>
      </c>
      <c r="D15" t="s">
        <v>444</v>
      </c>
      <c r="E15" s="1" t="s">
        <v>168</v>
      </c>
      <c r="F15" s="1" t="s">
        <v>169</v>
      </c>
      <c r="H15" s="1" t="s">
        <v>359</v>
      </c>
      <c r="I15" s="2241">
        <v>2</v>
      </c>
      <c r="J15" s="2241"/>
      <c r="L15" s="1" t="s">
        <v>356</v>
      </c>
      <c r="M15" s="1">
        <v>15</v>
      </c>
      <c r="N15" s="1">
        <v>23</v>
      </c>
      <c r="O15" s="1">
        <v>17</v>
      </c>
      <c r="P15" s="1" t="s">
        <v>51</v>
      </c>
      <c r="Q15" s="1">
        <v>17</v>
      </c>
      <c r="U15" s="1">
        <v>1</v>
      </c>
      <c r="V15" s="7">
        <v>22440</v>
      </c>
      <c r="W15" s="70">
        <v>0.65</v>
      </c>
      <c r="X15" s="72">
        <f t="shared" si="1"/>
        <v>7853.9999999999991</v>
      </c>
      <c r="Y15" s="72">
        <f t="shared" si="2"/>
        <v>133517.99999999997</v>
      </c>
      <c r="Z15" s="6"/>
      <c r="AA15" s="68"/>
      <c r="AB15" s="1"/>
    </row>
    <row r="16" spans="1:34" x14ac:dyDescent="0.35">
      <c r="A16" t="s">
        <v>391</v>
      </c>
      <c r="B16" t="s">
        <v>437</v>
      </c>
      <c r="C16" t="s">
        <v>443</v>
      </c>
      <c r="D16" t="s">
        <v>444</v>
      </c>
      <c r="E16" s="1" t="s">
        <v>162</v>
      </c>
      <c r="F16" s="1" t="s">
        <v>48</v>
      </c>
      <c r="H16" s="1" t="s">
        <v>359</v>
      </c>
      <c r="I16" s="2241">
        <v>4</v>
      </c>
      <c r="J16" s="2241"/>
      <c r="L16" s="1" t="s">
        <v>356</v>
      </c>
      <c r="M16" s="1">
        <v>5</v>
      </c>
      <c r="N16" s="1">
        <v>10</v>
      </c>
      <c r="O16" s="1">
        <v>2</v>
      </c>
      <c r="P16" s="1" t="s">
        <v>174</v>
      </c>
      <c r="S16" s="1">
        <v>2</v>
      </c>
      <c r="U16" s="1">
        <v>1</v>
      </c>
      <c r="V16" s="7">
        <f>15552*60%</f>
        <v>9331.1999999999989</v>
      </c>
      <c r="W16" s="70">
        <v>0.4</v>
      </c>
      <c r="X16" s="72">
        <f t="shared" si="1"/>
        <v>5598.7199999999993</v>
      </c>
      <c r="Y16" s="72">
        <f t="shared" si="2"/>
        <v>11197.439999999999</v>
      </c>
      <c r="Z16" s="6"/>
      <c r="AA16" s="68"/>
      <c r="AB16" s="1"/>
    </row>
    <row r="17" spans="1:34" x14ac:dyDescent="0.35">
      <c r="A17" t="s">
        <v>391</v>
      </c>
      <c r="B17" t="s">
        <v>437</v>
      </c>
      <c r="C17" t="s">
        <v>443</v>
      </c>
      <c r="D17" t="s">
        <v>444</v>
      </c>
      <c r="E17" s="1" t="s">
        <v>170</v>
      </c>
      <c r="F17" s="1" t="s">
        <v>53</v>
      </c>
      <c r="H17" s="1" t="s">
        <v>359</v>
      </c>
      <c r="I17" s="2241">
        <v>5</v>
      </c>
      <c r="J17" s="2241"/>
      <c r="K17" s="1" t="s">
        <v>356</v>
      </c>
      <c r="M17" s="1">
        <v>3</v>
      </c>
      <c r="N17" s="1">
        <v>7</v>
      </c>
      <c r="O17" s="1">
        <v>3</v>
      </c>
      <c r="P17" s="1" t="s">
        <v>51</v>
      </c>
      <c r="Q17" s="1">
        <v>3</v>
      </c>
      <c r="U17" s="1">
        <v>1</v>
      </c>
      <c r="V17" s="7">
        <v>15714</v>
      </c>
      <c r="W17" s="70">
        <v>0.6</v>
      </c>
      <c r="X17" s="72">
        <f t="shared" si="1"/>
        <v>6285.6</v>
      </c>
      <c r="Y17" s="72">
        <f t="shared" si="2"/>
        <v>18856.800000000003</v>
      </c>
      <c r="Z17" s="6"/>
      <c r="AA17" s="68"/>
      <c r="AB17" s="1"/>
    </row>
    <row r="18" spans="1:34" x14ac:dyDescent="0.35">
      <c r="A18" t="s">
        <v>391</v>
      </c>
      <c r="B18" t="s">
        <v>437</v>
      </c>
      <c r="C18" t="s">
        <v>443</v>
      </c>
      <c r="D18" t="s">
        <v>444</v>
      </c>
      <c r="E18" s="1" t="s">
        <v>170</v>
      </c>
      <c r="F18" s="1" t="s">
        <v>48</v>
      </c>
      <c r="H18" s="1" t="s">
        <v>359</v>
      </c>
      <c r="I18" s="2241">
        <v>4</v>
      </c>
      <c r="J18" s="2241"/>
      <c r="L18" s="1" t="s">
        <v>356</v>
      </c>
      <c r="M18" s="1">
        <v>5</v>
      </c>
      <c r="N18" s="1">
        <v>10</v>
      </c>
      <c r="O18" s="1">
        <v>2</v>
      </c>
      <c r="P18" s="1" t="s">
        <v>51</v>
      </c>
      <c r="Q18" s="1">
        <v>2</v>
      </c>
      <c r="U18" s="1">
        <v>1</v>
      </c>
      <c r="V18" s="7">
        <f>(28572*60%)/2</f>
        <v>8571.6</v>
      </c>
      <c r="W18" s="70">
        <v>0.6</v>
      </c>
      <c r="X18" s="72">
        <f t="shared" si="1"/>
        <v>3428.6400000000003</v>
      </c>
      <c r="Y18" s="72">
        <f t="shared" si="2"/>
        <v>6857.2800000000007</v>
      </c>
      <c r="Z18" s="6"/>
      <c r="AA18" s="68"/>
      <c r="AB18" s="1"/>
    </row>
    <row r="19" spans="1:34" x14ac:dyDescent="0.35">
      <c r="A19" t="s">
        <v>391</v>
      </c>
      <c r="B19" t="s">
        <v>437</v>
      </c>
      <c r="C19" t="s">
        <v>443</v>
      </c>
      <c r="D19" t="s">
        <v>444</v>
      </c>
      <c r="E19" s="1" t="s">
        <v>172</v>
      </c>
      <c r="F19" s="1" t="s">
        <v>38</v>
      </c>
      <c r="G19" s="1" t="s">
        <v>359</v>
      </c>
      <c r="I19" s="2241">
        <v>1</v>
      </c>
      <c r="J19" s="2241"/>
      <c r="L19" s="1" t="s">
        <v>356</v>
      </c>
      <c r="M19" s="1">
        <v>60</v>
      </c>
      <c r="N19" s="1">
        <v>60</v>
      </c>
      <c r="O19" s="1">
        <v>1</v>
      </c>
      <c r="P19" s="1" t="s">
        <v>49</v>
      </c>
      <c r="Q19" s="1">
        <v>60</v>
      </c>
      <c r="S19" s="1">
        <v>60</v>
      </c>
      <c r="U19" s="1">
        <v>2</v>
      </c>
      <c r="V19" s="7">
        <v>115074</v>
      </c>
      <c r="W19" s="70">
        <v>0.5</v>
      </c>
      <c r="X19" s="72">
        <f t="shared" si="1"/>
        <v>57537</v>
      </c>
      <c r="Y19" s="72">
        <f t="shared" si="2"/>
        <v>115074</v>
      </c>
      <c r="Z19" s="6"/>
      <c r="AA19" s="68"/>
      <c r="AB19" s="1"/>
    </row>
    <row r="20" spans="1:34" x14ac:dyDescent="0.35">
      <c r="A20" t="s">
        <v>391</v>
      </c>
      <c r="B20" t="s">
        <v>437</v>
      </c>
      <c r="C20" t="s">
        <v>443</v>
      </c>
      <c r="D20" t="s">
        <v>444</v>
      </c>
      <c r="E20" s="1" t="s">
        <v>172</v>
      </c>
      <c r="F20" s="1" t="s">
        <v>38</v>
      </c>
      <c r="G20" s="1" t="s">
        <v>359</v>
      </c>
      <c r="I20" s="2241">
        <v>1</v>
      </c>
      <c r="J20" s="2241"/>
      <c r="K20" s="1" t="s">
        <v>356</v>
      </c>
      <c r="M20" s="1">
        <v>20</v>
      </c>
      <c r="N20" s="1">
        <v>35</v>
      </c>
      <c r="O20" s="1">
        <v>25</v>
      </c>
      <c r="P20" s="1" t="s">
        <v>49</v>
      </c>
      <c r="R20" s="1">
        <v>25</v>
      </c>
      <c r="S20" s="1">
        <v>25</v>
      </c>
      <c r="U20" s="1">
        <v>2</v>
      </c>
      <c r="V20" s="7">
        <v>2117</v>
      </c>
      <c r="W20" s="70">
        <v>0.5</v>
      </c>
      <c r="X20" s="72">
        <f t="shared" si="1"/>
        <v>1058.5</v>
      </c>
      <c r="Y20" s="72">
        <f t="shared" si="2"/>
        <v>52925</v>
      </c>
      <c r="Z20" s="6"/>
      <c r="AA20" s="68"/>
      <c r="AB20" s="1"/>
    </row>
    <row r="21" spans="1:34" x14ac:dyDescent="0.35">
      <c r="A21" t="s">
        <v>391</v>
      </c>
      <c r="B21" t="s">
        <v>437</v>
      </c>
      <c r="C21" t="s">
        <v>443</v>
      </c>
      <c r="D21" t="s">
        <v>444</v>
      </c>
      <c r="E21" s="1" t="s">
        <v>173</v>
      </c>
      <c r="F21" s="1" t="s">
        <v>48</v>
      </c>
      <c r="H21" s="1" t="s">
        <v>359</v>
      </c>
      <c r="I21" s="2241">
        <v>4</v>
      </c>
      <c r="J21" s="2241"/>
      <c r="L21" s="1" t="s">
        <v>356</v>
      </c>
      <c r="M21" s="1">
        <v>5</v>
      </c>
      <c r="N21" s="1">
        <v>10</v>
      </c>
      <c r="O21" s="1">
        <v>2</v>
      </c>
      <c r="P21" s="1" t="s">
        <v>51</v>
      </c>
      <c r="Q21" s="1">
        <v>2</v>
      </c>
      <c r="U21" s="1">
        <v>1</v>
      </c>
      <c r="V21" s="5">
        <v>25500</v>
      </c>
      <c r="W21" s="70">
        <v>0.8</v>
      </c>
      <c r="X21" s="72">
        <f t="shared" si="1"/>
        <v>5099.9999999999991</v>
      </c>
      <c r="Y21" s="72">
        <f t="shared" si="2"/>
        <v>10199.999999999998</v>
      </c>
      <c r="Z21" s="6"/>
      <c r="AA21" s="68"/>
      <c r="AB21" s="1"/>
    </row>
    <row r="22" spans="1:34" x14ac:dyDescent="0.35">
      <c r="A22" t="s">
        <v>391</v>
      </c>
      <c r="B22" t="s">
        <v>437</v>
      </c>
      <c r="C22" t="s">
        <v>443</v>
      </c>
      <c r="D22" t="s">
        <v>444</v>
      </c>
      <c r="E22" s="1" t="s">
        <v>157</v>
      </c>
      <c r="F22" s="1" t="s">
        <v>175</v>
      </c>
      <c r="H22" s="1" t="s">
        <v>359</v>
      </c>
      <c r="I22" s="2241">
        <v>6</v>
      </c>
      <c r="J22" s="2241"/>
      <c r="K22" s="1" t="s">
        <v>356</v>
      </c>
      <c r="M22" s="1">
        <v>12</v>
      </c>
      <c r="N22" s="1">
        <v>24</v>
      </c>
      <c r="O22" s="1">
        <v>13</v>
      </c>
      <c r="P22" s="1" t="s">
        <v>51</v>
      </c>
      <c r="Q22" s="1">
        <v>13</v>
      </c>
      <c r="U22" s="1">
        <v>1</v>
      </c>
      <c r="V22" s="5">
        <v>12169</v>
      </c>
      <c r="W22" s="70">
        <v>0.82</v>
      </c>
      <c r="X22" s="72">
        <f t="shared" si="1"/>
        <v>2190.4200000000005</v>
      </c>
      <c r="Y22" s="72">
        <f t="shared" si="2"/>
        <v>28475.460000000006</v>
      </c>
      <c r="Z22" s="6"/>
      <c r="AA22" s="68"/>
      <c r="AB22" s="1"/>
    </row>
    <row r="23" spans="1:34" x14ac:dyDescent="0.35">
      <c r="A23" t="s">
        <v>391</v>
      </c>
      <c r="B23" t="s">
        <v>437</v>
      </c>
      <c r="C23" t="s">
        <v>443</v>
      </c>
      <c r="D23" t="s">
        <v>444</v>
      </c>
      <c r="E23" s="1" t="s">
        <v>68</v>
      </c>
      <c r="F23" s="1" t="s">
        <v>176</v>
      </c>
      <c r="H23" s="1" t="s">
        <v>359</v>
      </c>
      <c r="I23" s="2241">
        <v>7</v>
      </c>
      <c r="J23" s="2241"/>
      <c r="K23" s="1" t="s">
        <v>356</v>
      </c>
      <c r="M23" s="1">
        <v>12</v>
      </c>
      <c r="N23" s="1">
        <v>25</v>
      </c>
      <c r="O23" s="1">
        <v>13</v>
      </c>
      <c r="P23" s="1" t="s">
        <v>51</v>
      </c>
      <c r="Q23" s="1">
        <v>13</v>
      </c>
      <c r="U23" s="1">
        <v>1</v>
      </c>
      <c r="V23" s="5">
        <v>1600</v>
      </c>
      <c r="W23" s="70">
        <v>0.7</v>
      </c>
      <c r="X23" s="72">
        <f t="shared" si="1"/>
        <v>480.00000000000006</v>
      </c>
      <c r="Y23" s="72">
        <f t="shared" si="2"/>
        <v>6240.0000000000009</v>
      </c>
      <c r="Z23" s="6"/>
      <c r="AA23" s="68"/>
      <c r="AB23" s="1"/>
    </row>
    <row r="24" spans="1:34" x14ac:dyDescent="0.35">
      <c r="A24" t="s">
        <v>391</v>
      </c>
      <c r="B24" t="s">
        <v>437</v>
      </c>
      <c r="C24" t="s">
        <v>443</v>
      </c>
      <c r="D24" t="s">
        <v>444</v>
      </c>
      <c r="E24" s="1" t="s">
        <v>177</v>
      </c>
      <c r="F24" s="1" t="s">
        <v>95</v>
      </c>
      <c r="H24" s="1" t="s">
        <v>359</v>
      </c>
      <c r="I24" s="2241">
        <v>3</v>
      </c>
      <c r="J24" s="2241"/>
      <c r="K24" s="1" t="s">
        <v>356</v>
      </c>
      <c r="M24" s="1">
        <v>14</v>
      </c>
      <c r="N24" s="1">
        <v>20</v>
      </c>
      <c r="O24" s="1">
        <v>17</v>
      </c>
      <c r="P24" s="1" t="s">
        <v>51</v>
      </c>
      <c r="Q24" s="1">
        <v>17</v>
      </c>
      <c r="U24" s="1">
        <v>1</v>
      </c>
      <c r="V24" s="5">
        <v>9292</v>
      </c>
      <c r="W24" s="70">
        <v>0.55000000000000004</v>
      </c>
      <c r="X24" s="72">
        <f t="shared" si="1"/>
        <v>4181.3999999999996</v>
      </c>
      <c r="Y24" s="72">
        <f t="shared" si="2"/>
        <v>71083.799999999988</v>
      </c>
      <c r="Z24" s="6"/>
      <c r="AA24" s="68"/>
      <c r="AB24" s="1"/>
    </row>
    <row r="25" spans="1:34" x14ac:dyDescent="0.35">
      <c r="I25" s="2241"/>
      <c r="J25" s="2241"/>
      <c r="O25" s="1"/>
      <c r="V25" s="9"/>
      <c r="W25" s="75"/>
      <c r="X25" s="72"/>
      <c r="Y25" s="72"/>
      <c r="Z25" s="6"/>
      <c r="AA25" s="68"/>
      <c r="AB25" s="1"/>
    </row>
    <row r="26" spans="1:34" x14ac:dyDescent="0.35">
      <c r="A26" t="s">
        <v>393</v>
      </c>
      <c r="B26" t="s">
        <v>437</v>
      </c>
      <c r="C26" t="s">
        <v>443</v>
      </c>
      <c r="D26" t="s">
        <v>444</v>
      </c>
      <c r="E26" s="1" t="s">
        <v>168</v>
      </c>
      <c r="F26" s="1" t="s">
        <v>169</v>
      </c>
      <c r="H26" s="1" t="s">
        <v>359</v>
      </c>
      <c r="I26" s="2241">
        <v>2</v>
      </c>
      <c r="J26" s="2241"/>
      <c r="L26" s="1" t="s">
        <v>356</v>
      </c>
      <c r="M26" s="1">
        <v>13</v>
      </c>
      <c r="N26" s="2" t="s">
        <v>78</v>
      </c>
      <c r="O26" s="1">
        <v>15</v>
      </c>
      <c r="P26" s="1" t="s">
        <v>49</v>
      </c>
      <c r="Q26" s="1">
        <v>15</v>
      </c>
      <c r="U26" s="1">
        <v>1</v>
      </c>
      <c r="V26" s="7">
        <v>22440</v>
      </c>
      <c r="W26" s="70">
        <v>0.65</v>
      </c>
      <c r="X26" s="71">
        <f>V26*(1-W26)</f>
        <v>7853.9999999999991</v>
      </c>
      <c r="Y26" s="71">
        <f>X26*U26*O26</f>
        <v>117809.99999999999</v>
      </c>
      <c r="Z26" s="18"/>
    </row>
    <row r="27" spans="1:34" x14ac:dyDescent="0.35">
      <c r="A27" t="s">
        <v>393</v>
      </c>
      <c r="B27" t="s">
        <v>437</v>
      </c>
      <c r="C27" t="s">
        <v>443</v>
      </c>
      <c r="D27" t="s">
        <v>444</v>
      </c>
      <c r="E27" s="1" t="s">
        <v>162</v>
      </c>
      <c r="F27" s="1" t="s">
        <v>48</v>
      </c>
      <c r="H27" s="1" t="s">
        <v>359</v>
      </c>
      <c r="I27" s="2241">
        <v>4</v>
      </c>
      <c r="J27" s="2241"/>
      <c r="K27" s="8"/>
      <c r="L27" s="1" t="s">
        <v>356</v>
      </c>
      <c r="M27" s="1">
        <v>4</v>
      </c>
      <c r="N27" s="2" t="s">
        <v>381</v>
      </c>
      <c r="O27" s="1">
        <v>1</v>
      </c>
      <c r="P27" s="1" t="s">
        <v>51</v>
      </c>
      <c r="R27" s="1">
        <v>1</v>
      </c>
      <c r="U27" s="1">
        <v>1</v>
      </c>
      <c r="V27" s="7">
        <f>15552*60%</f>
        <v>9331.1999999999989</v>
      </c>
      <c r="W27" s="70">
        <v>0.4</v>
      </c>
      <c r="X27" s="72">
        <f>V27*(1-W27)</f>
        <v>5598.7199999999993</v>
      </c>
      <c r="Y27" s="72">
        <f>X27*U27*O27</f>
        <v>5598.7199999999993</v>
      </c>
      <c r="Z27" s="6"/>
    </row>
    <row r="28" spans="1:34" s="16" customFormat="1" x14ac:dyDescent="0.35">
      <c r="A28" t="s">
        <v>393</v>
      </c>
      <c r="B28" t="s">
        <v>437</v>
      </c>
      <c r="C28" t="s">
        <v>443</v>
      </c>
      <c r="D28" t="s">
        <v>444</v>
      </c>
      <c r="E28" s="1" t="s">
        <v>170</v>
      </c>
      <c r="F28" s="1" t="s">
        <v>53</v>
      </c>
      <c r="G28" s="1"/>
      <c r="H28" s="1" t="s">
        <v>359</v>
      </c>
      <c r="I28" s="2241">
        <v>5</v>
      </c>
      <c r="J28" s="2241"/>
      <c r="K28" s="1" t="s">
        <v>356</v>
      </c>
      <c r="L28" s="1"/>
      <c r="M28" s="1">
        <v>2</v>
      </c>
      <c r="N28" s="2" t="s">
        <v>405</v>
      </c>
      <c r="O28" s="1">
        <v>3</v>
      </c>
      <c r="P28" s="1" t="s">
        <v>51</v>
      </c>
      <c r="Q28" s="1">
        <v>3</v>
      </c>
      <c r="R28" s="1"/>
      <c r="S28" s="1"/>
      <c r="T28" s="1"/>
      <c r="U28" s="1">
        <v>1</v>
      </c>
      <c r="V28" s="7">
        <v>15714</v>
      </c>
      <c r="W28" s="70">
        <v>0.6</v>
      </c>
      <c r="X28" s="72">
        <f t="shared" ref="X28:X29" si="3">V28*(1-W28)</f>
        <v>6285.6</v>
      </c>
      <c r="Y28" s="72">
        <f t="shared" ref="Y28:Y46" si="4">X28*U28*O28</f>
        <v>18856.800000000003</v>
      </c>
      <c r="Z28" s="6"/>
      <c r="AB28"/>
      <c r="AC28"/>
      <c r="AD28" s="1"/>
      <c r="AE28"/>
      <c r="AF28" s="1"/>
      <c r="AG28"/>
      <c r="AH28"/>
    </row>
    <row r="29" spans="1:34" s="16" customFormat="1" x14ac:dyDescent="0.35">
      <c r="A29" t="s">
        <v>393</v>
      </c>
      <c r="B29" t="s">
        <v>437</v>
      </c>
      <c r="C29" t="s">
        <v>443</v>
      </c>
      <c r="D29" t="s">
        <v>444</v>
      </c>
      <c r="E29" s="1" t="s">
        <v>170</v>
      </c>
      <c r="F29" s="1" t="s">
        <v>171</v>
      </c>
      <c r="G29" s="1"/>
      <c r="H29" s="1" t="s">
        <v>359</v>
      </c>
      <c r="I29" s="2241">
        <v>3</v>
      </c>
      <c r="J29" s="2241"/>
      <c r="K29" s="1" t="s">
        <v>356</v>
      </c>
      <c r="L29" s="1"/>
      <c r="M29" s="1">
        <v>1</v>
      </c>
      <c r="N29" s="2" t="s">
        <v>384</v>
      </c>
      <c r="O29" s="1">
        <v>1</v>
      </c>
      <c r="P29" s="1" t="s">
        <v>51</v>
      </c>
      <c r="Q29" s="1">
        <v>1</v>
      </c>
      <c r="R29" s="1"/>
      <c r="S29" s="1"/>
      <c r="T29" s="1"/>
      <c r="U29" s="1">
        <v>1</v>
      </c>
      <c r="V29" s="7">
        <v>18570</v>
      </c>
      <c r="W29" s="70">
        <v>0.6</v>
      </c>
      <c r="X29" s="72">
        <f t="shared" si="3"/>
        <v>7428</v>
      </c>
      <c r="Y29" s="72">
        <f t="shared" si="4"/>
        <v>7428</v>
      </c>
      <c r="Z29" s="6"/>
      <c r="AB29"/>
      <c r="AC29"/>
      <c r="AD29" s="1"/>
      <c r="AE29"/>
      <c r="AF29" s="1"/>
      <c r="AG29"/>
      <c r="AH29"/>
    </row>
    <row r="30" spans="1:34" s="16" customFormat="1" x14ac:dyDescent="0.35">
      <c r="A30" t="s">
        <v>393</v>
      </c>
      <c r="B30" t="s">
        <v>437</v>
      </c>
      <c r="C30" t="s">
        <v>443</v>
      </c>
      <c r="D30" t="s">
        <v>444</v>
      </c>
      <c r="E30" s="1" t="s">
        <v>170</v>
      </c>
      <c r="F30" s="1" t="s">
        <v>48</v>
      </c>
      <c r="G30" s="1"/>
      <c r="H30" s="1" t="s">
        <v>359</v>
      </c>
      <c r="I30" s="2241">
        <v>4</v>
      </c>
      <c r="J30" s="2241"/>
      <c r="K30" s="1"/>
      <c r="L30" s="1" t="s">
        <v>356</v>
      </c>
      <c r="M30" s="1">
        <v>4</v>
      </c>
      <c r="N30" s="2" t="s">
        <v>381</v>
      </c>
      <c r="O30" s="1">
        <v>3</v>
      </c>
      <c r="P30" s="1" t="s">
        <v>51</v>
      </c>
      <c r="Q30" s="1">
        <v>4</v>
      </c>
      <c r="R30" s="1"/>
      <c r="S30" s="1"/>
      <c r="T30" s="1"/>
      <c r="U30" s="1">
        <v>1</v>
      </c>
      <c r="V30" s="7">
        <f>(28572*60%)/2</f>
        <v>8571.6</v>
      </c>
      <c r="W30" s="70">
        <v>0.6</v>
      </c>
      <c r="X30" s="72">
        <f>V30*(1-W30)</f>
        <v>3428.6400000000003</v>
      </c>
      <c r="Y30" s="72">
        <f t="shared" si="4"/>
        <v>10285.920000000002</v>
      </c>
      <c r="Z30" s="6"/>
      <c r="AB30"/>
      <c r="AC30"/>
      <c r="AD30" s="1"/>
      <c r="AE30"/>
      <c r="AF30" s="1"/>
      <c r="AG30"/>
      <c r="AH30"/>
    </row>
    <row r="31" spans="1:34" s="16" customFormat="1" x14ac:dyDescent="0.35">
      <c r="A31" t="s">
        <v>393</v>
      </c>
      <c r="B31" t="s">
        <v>437</v>
      </c>
      <c r="C31" t="s">
        <v>443</v>
      </c>
      <c r="D31" t="s">
        <v>444</v>
      </c>
      <c r="E31" s="1" t="s">
        <v>172</v>
      </c>
      <c r="F31" s="1" t="s">
        <v>38</v>
      </c>
      <c r="G31" s="1" t="s">
        <v>359</v>
      </c>
      <c r="H31" s="1"/>
      <c r="I31" s="2241">
        <v>1</v>
      </c>
      <c r="J31" s="2241"/>
      <c r="K31" s="1"/>
      <c r="L31" s="1" t="s">
        <v>356</v>
      </c>
      <c r="M31" s="1">
        <v>50</v>
      </c>
      <c r="N31" s="2" t="s">
        <v>178</v>
      </c>
      <c r="O31" s="1">
        <v>1</v>
      </c>
      <c r="P31" s="1" t="s">
        <v>49</v>
      </c>
      <c r="Q31" s="1">
        <v>50</v>
      </c>
      <c r="R31" s="1"/>
      <c r="S31" s="1">
        <v>50</v>
      </c>
      <c r="T31" s="1"/>
      <c r="U31" s="1">
        <v>2</v>
      </c>
      <c r="V31" s="7">
        <v>115074</v>
      </c>
      <c r="W31" s="70">
        <v>0.5</v>
      </c>
      <c r="X31" s="72">
        <f>V31*(1-W31)</f>
        <v>57537</v>
      </c>
      <c r="Y31" s="72">
        <f t="shared" si="4"/>
        <v>115074</v>
      </c>
      <c r="Z31" s="6"/>
      <c r="AB31"/>
      <c r="AC31"/>
      <c r="AD31" s="1"/>
      <c r="AE31"/>
      <c r="AF31" s="1"/>
      <c r="AG31"/>
      <c r="AH31"/>
    </row>
    <row r="32" spans="1:34" s="16" customFormat="1" x14ac:dyDescent="0.35">
      <c r="A32" t="s">
        <v>393</v>
      </c>
      <c r="B32" t="s">
        <v>437</v>
      </c>
      <c r="C32" t="s">
        <v>443</v>
      </c>
      <c r="D32" t="s">
        <v>444</v>
      </c>
      <c r="E32" s="1" t="s">
        <v>172</v>
      </c>
      <c r="F32" s="1" t="s">
        <v>38</v>
      </c>
      <c r="G32" s="1" t="s">
        <v>359</v>
      </c>
      <c r="H32" s="1"/>
      <c r="I32" s="2241">
        <v>1</v>
      </c>
      <c r="J32" s="2241"/>
      <c r="K32" s="1" t="s">
        <v>356</v>
      </c>
      <c r="L32" s="1"/>
      <c r="M32" s="1">
        <v>15</v>
      </c>
      <c r="N32" s="2" t="s">
        <v>110</v>
      </c>
      <c r="O32" s="1">
        <v>20</v>
      </c>
      <c r="P32" s="1" t="s">
        <v>49</v>
      </c>
      <c r="Q32" s="1"/>
      <c r="R32" s="1">
        <v>20</v>
      </c>
      <c r="S32" s="1">
        <v>20</v>
      </c>
      <c r="T32" s="1"/>
      <c r="U32" s="1">
        <v>2</v>
      </c>
      <c r="V32" s="7">
        <v>2117</v>
      </c>
      <c r="W32" s="70">
        <v>0.5</v>
      </c>
      <c r="X32" s="72">
        <f t="shared" ref="X32:X46" si="5">V32*(1-W32)</f>
        <v>1058.5</v>
      </c>
      <c r="Y32" s="72">
        <f t="shared" si="4"/>
        <v>42340</v>
      </c>
      <c r="Z32" s="6"/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437</v>
      </c>
      <c r="C33" t="s">
        <v>443</v>
      </c>
      <c r="D33" t="s">
        <v>444</v>
      </c>
      <c r="E33" s="1" t="s">
        <v>173</v>
      </c>
      <c r="F33" s="1" t="s">
        <v>48</v>
      </c>
      <c r="G33" s="1"/>
      <c r="H33" s="1" t="s">
        <v>359</v>
      </c>
      <c r="I33" s="2241">
        <v>4</v>
      </c>
      <c r="J33" s="2241"/>
      <c r="K33" s="1"/>
      <c r="L33" s="1" t="s">
        <v>356</v>
      </c>
      <c r="M33" s="1">
        <v>4</v>
      </c>
      <c r="N33" s="2" t="s">
        <v>381</v>
      </c>
      <c r="O33" s="1">
        <v>1</v>
      </c>
      <c r="P33" s="1" t="s">
        <v>51</v>
      </c>
      <c r="Q33" s="1">
        <v>1</v>
      </c>
      <c r="R33" s="1"/>
      <c r="S33" s="1"/>
      <c r="T33" s="1"/>
      <c r="U33" s="1">
        <v>1</v>
      </c>
      <c r="V33" s="5">
        <v>25500</v>
      </c>
      <c r="W33" s="70">
        <v>0.8</v>
      </c>
      <c r="X33" s="72">
        <f t="shared" si="5"/>
        <v>5099.9999999999991</v>
      </c>
      <c r="Y33" s="72">
        <f t="shared" si="4"/>
        <v>5099.9999999999991</v>
      </c>
      <c r="Z33" s="6"/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437</v>
      </c>
      <c r="C34" t="s">
        <v>443</v>
      </c>
      <c r="D34" t="s">
        <v>444</v>
      </c>
      <c r="E34" s="1" t="s">
        <v>173</v>
      </c>
      <c r="F34" s="1" t="s">
        <v>130</v>
      </c>
      <c r="G34" s="1"/>
      <c r="H34" s="1" t="s">
        <v>359</v>
      </c>
      <c r="I34" s="2241">
        <v>3</v>
      </c>
      <c r="J34" s="2241"/>
      <c r="K34" s="1"/>
      <c r="L34" s="1" t="s">
        <v>356</v>
      </c>
      <c r="M34" s="1">
        <v>1</v>
      </c>
      <c r="N34" s="2" t="s">
        <v>384</v>
      </c>
      <c r="O34" s="1">
        <v>1</v>
      </c>
      <c r="P34" s="1" t="s">
        <v>51</v>
      </c>
      <c r="Q34" s="1">
        <v>1</v>
      </c>
      <c r="R34" s="1"/>
      <c r="S34" s="1"/>
      <c r="T34" s="18"/>
      <c r="U34" s="1">
        <v>1</v>
      </c>
      <c r="V34" s="5">
        <v>104400</v>
      </c>
      <c r="W34" s="70">
        <v>0.8</v>
      </c>
      <c r="X34" s="72">
        <f t="shared" si="5"/>
        <v>20879.999999999996</v>
      </c>
      <c r="Y34" s="72">
        <f t="shared" si="4"/>
        <v>20879.999999999996</v>
      </c>
      <c r="Z34" s="6"/>
      <c r="AB34"/>
      <c r="AC34"/>
      <c r="AD34" s="1"/>
      <c r="AE34"/>
      <c r="AF34" s="1"/>
      <c r="AG34"/>
      <c r="AH34"/>
    </row>
    <row r="35" spans="1:34" s="16" customFormat="1" x14ac:dyDescent="0.35">
      <c r="A35" t="s">
        <v>393</v>
      </c>
      <c r="B35" t="s">
        <v>437</v>
      </c>
      <c r="C35" t="s">
        <v>443</v>
      </c>
      <c r="D35" t="s">
        <v>444</v>
      </c>
      <c r="E35" s="1" t="s">
        <v>173</v>
      </c>
      <c r="F35" s="1" t="s">
        <v>53</v>
      </c>
      <c r="G35" s="1"/>
      <c r="H35" s="1" t="s">
        <v>359</v>
      </c>
      <c r="I35" s="2241">
        <v>5</v>
      </c>
      <c r="J35" s="2241"/>
      <c r="K35" s="1" t="s">
        <v>356</v>
      </c>
      <c r="L35" s="1"/>
      <c r="M35" s="1">
        <v>2</v>
      </c>
      <c r="N35" s="2" t="s">
        <v>405</v>
      </c>
      <c r="O35" s="1">
        <v>2</v>
      </c>
      <c r="P35" s="1" t="s">
        <v>51</v>
      </c>
      <c r="Q35" s="1">
        <v>2</v>
      </c>
      <c r="R35" s="1"/>
      <c r="S35" s="1"/>
      <c r="T35" s="6"/>
      <c r="U35" s="1">
        <v>1</v>
      </c>
      <c r="V35" s="5">
        <v>14500</v>
      </c>
      <c r="W35" s="70">
        <v>0.8</v>
      </c>
      <c r="X35" s="72">
        <f t="shared" si="5"/>
        <v>2899.9999999999995</v>
      </c>
      <c r="Y35" s="72">
        <f t="shared" si="4"/>
        <v>5799.9999999999991</v>
      </c>
      <c r="Z35" s="6"/>
      <c r="AB35"/>
      <c r="AC35"/>
      <c r="AD35" s="1"/>
      <c r="AE35"/>
      <c r="AF35" s="1"/>
      <c r="AG35"/>
      <c r="AH35"/>
    </row>
    <row r="36" spans="1:34" s="16" customFormat="1" x14ac:dyDescent="0.35">
      <c r="A36"/>
      <c r="B36"/>
      <c r="C36"/>
      <c r="D36"/>
      <c r="E36" s="1"/>
      <c r="F36" s="1"/>
      <c r="G36" s="1"/>
      <c r="H36" s="1"/>
      <c r="I36" s="2241"/>
      <c r="J36" s="2241"/>
      <c r="K36" s="1"/>
      <c r="L36" s="1"/>
      <c r="M36" s="1"/>
      <c r="N36" s="1"/>
      <c r="O36" s="1"/>
      <c r="P36" s="1"/>
      <c r="Q36" s="1"/>
      <c r="R36" s="1"/>
      <c r="S36" s="1"/>
      <c r="T36" s="6"/>
      <c r="U36" s="1"/>
      <c r="V36" s="5"/>
      <c r="W36" s="70"/>
      <c r="X36" s="72"/>
      <c r="Y36" s="72"/>
      <c r="Z36" s="6"/>
      <c r="AB36"/>
      <c r="AC36"/>
      <c r="AD36" s="1"/>
      <c r="AE36"/>
      <c r="AF36" s="1"/>
      <c r="AG36"/>
      <c r="AH36"/>
    </row>
    <row r="37" spans="1:34" s="16" customFormat="1" x14ac:dyDescent="0.35">
      <c r="A37" t="s">
        <v>394</v>
      </c>
      <c r="B37" t="s">
        <v>437</v>
      </c>
      <c r="C37" t="s">
        <v>443</v>
      </c>
      <c r="D37" t="s">
        <v>444</v>
      </c>
      <c r="E37" s="1" t="s">
        <v>168</v>
      </c>
      <c r="F37" s="1" t="s">
        <v>169</v>
      </c>
      <c r="G37" s="1"/>
      <c r="H37" s="1" t="s">
        <v>359</v>
      </c>
      <c r="I37" s="2241">
        <v>2</v>
      </c>
      <c r="J37" s="2241"/>
      <c r="K37" s="1"/>
      <c r="L37" s="1" t="s">
        <v>356</v>
      </c>
      <c r="M37" s="1">
        <v>13</v>
      </c>
      <c r="N37" s="2" t="s">
        <v>78</v>
      </c>
      <c r="O37" s="1">
        <v>15</v>
      </c>
      <c r="P37" s="1" t="s">
        <v>51</v>
      </c>
      <c r="Q37" s="1">
        <v>15</v>
      </c>
      <c r="R37" s="1"/>
      <c r="S37" s="1"/>
      <c r="T37" s="18"/>
      <c r="U37" s="1">
        <v>1</v>
      </c>
      <c r="V37" s="7">
        <v>22440</v>
      </c>
      <c r="W37" s="70">
        <v>0.65</v>
      </c>
      <c r="X37" s="72">
        <f t="shared" si="5"/>
        <v>7853.9999999999991</v>
      </c>
      <c r="Y37" s="72">
        <f t="shared" si="4"/>
        <v>117809.99999999999</v>
      </c>
      <c r="Z37" s="6"/>
      <c r="AB37"/>
      <c r="AC37"/>
      <c r="AD37" s="1"/>
      <c r="AE37"/>
      <c r="AF37" s="1"/>
      <c r="AG37"/>
      <c r="AH37"/>
    </row>
    <row r="38" spans="1:34" s="16" customFormat="1" x14ac:dyDescent="0.35">
      <c r="A38" t="s">
        <v>394</v>
      </c>
      <c r="B38" t="s">
        <v>437</v>
      </c>
      <c r="C38" t="s">
        <v>443</v>
      </c>
      <c r="D38" t="s">
        <v>444</v>
      </c>
      <c r="E38" s="1" t="s">
        <v>162</v>
      </c>
      <c r="F38" s="1" t="s">
        <v>48</v>
      </c>
      <c r="G38" s="1"/>
      <c r="H38" s="1" t="s">
        <v>359</v>
      </c>
      <c r="I38" s="2241">
        <v>4</v>
      </c>
      <c r="J38" s="2241"/>
      <c r="K38" s="1"/>
      <c r="L38" s="1" t="s">
        <v>356</v>
      </c>
      <c r="M38" s="1">
        <v>4</v>
      </c>
      <c r="N38" s="2" t="s">
        <v>381</v>
      </c>
      <c r="O38" s="1">
        <v>1</v>
      </c>
      <c r="P38" s="1" t="s">
        <v>174</v>
      </c>
      <c r="Q38" s="1"/>
      <c r="R38" s="1">
        <v>1</v>
      </c>
      <c r="S38" s="1"/>
      <c r="T38" s="18"/>
      <c r="U38" s="1">
        <v>1</v>
      </c>
      <c r="V38" s="7">
        <f>15552*60%</f>
        <v>9331.1999999999989</v>
      </c>
      <c r="W38" s="70">
        <v>0.4</v>
      </c>
      <c r="X38" s="72">
        <f t="shared" si="5"/>
        <v>5598.7199999999993</v>
      </c>
      <c r="Y38" s="72">
        <f t="shared" si="4"/>
        <v>5598.7199999999993</v>
      </c>
      <c r="Z38" s="6"/>
      <c r="AB38"/>
      <c r="AC38"/>
      <c r="AD38" s="1"/>
      <c r="AE38"/>
      <c r="AF38" s="1"/>
      <c r="AG38"/>
      <c r="AH38"/>
    </row>
    <row r="39" spans="1:34" s="16" customFormat="1" x14ac:dyDescent="0.35">
      <c r="A39" t="s">
        <v>394</v>
      </c>
      <c r="B39" t="s">
        <v>437</v>
      </c>
      <c r="C39" t="s">
        <v>443</v>
      </c>
      <c r="D39" t="s">
        <v>444</v>
      </c>
      <c r="E39" s="1" t="s">
        <v>170</v>
      </c>
      <c r="F39" s="1" t="s">
        <v>53</v>
      </c>
      <c r="G39" s="1"/>
      <c r="H39" s="1" t="s">
        <v>359</v>
      </c>
      <c r="I39" s="2241">
        <v>6</v>
      </c>
      <c r="J39" s="2241"/>
      <c r="K39" s="1" t="s">
        <v>356</v>
      </c>
      <c r="L39" s="1"/>
      <c r="M39" s="1">
        <v>2</v>
      </c>
      <c r="N39" s="2" t="s">
        <v>405</v>
      </c>
      <c r="O39" s="1">
        <v>2</v>
      </c>
      <c r="P39" s="1" t="s">
        <v>51</v>
      </c>
      <c r="Q39" s="1">
        <v>2</v>
      </c>
      <c r="R39" s="1"/>
      <c r="S39" s="1"/>
      <c r="T39" s="1"/>
      <c r="U39" s="1">
        <v>1</v>
      </c>
      <c r="V39" s="7">
        <v>15714</v>
      </c>
      <c r="W39" s="70">
        <v>0.6</v>
      </c>
      <c r="X39" s="72">
        <f t="shared" si="5"/>
        <v>6285.6</v>
      </c>
      <c r="Y39" s="72">
        <f t="shared" si="4"/>
        <v>12571.2</v>
      </c>
      <c r="AB39"/>
      <c r="AC39"/>
      <c r="AD39" s="1"/>
      <c r="AE39"/>
      <c r="AF39" s="1"/>
      <c r="AG39"/>
      <c r="AH39"/>
    </row>
    <row r="40" spans="1:34" s="16" customFormat="1" x14ac:dyDescent="0.35">
      <c r="A40" t="s">
        <v>394</v>
      </c>
      <c r="B40" t="s">
        <v>437</v>
      </c>
      <c r="C40" t="s">
        <v>443</v>
      </c>
      <c r="D40" t="s">
        <v>444</v>
      </c>
      <c r="E40" s="1" t="s">
        <v>170</v>
      </c>
      <c r="F40" s="1" t="s">
        <v>48</v>
      </c>
      <c r="G40" s="1"/>
      <c r="H40" s="1" t="s">
        <v>359</v>
      </c>
      <c r="I40" s="2241">
        <v>4</v>
      </c>
      <c r="J40" s="2241"/>
      <c r="K40" s="1"/>
      <c r="L40" s="1" t="s">
        <v>356</v>
      </c>
      <c r="M40" s="1">
        <v>4</v>
      </c>
      <c r="N40" s="2" t="s">
        <v>381</v>
      </c>
      <c r="O40" s="1">
        <v>1</v>
      </c>
      <c r="P40" s="1" t="s">
        <v>51</v>
      </c>
      <c r="Q40" s="1">
        <v>1</v>
      </c>
      <c r="R40" s="1"/>
      <c r="S40" s="1"/>
      <c r="T40" s="1"/>
      <c r="U40" s="1">
        <v>1</v>
      </c>
      <c r="V40" s="7">
        <f>(28572*60%)/2</f>
        <v>8571.6</v>
      </c>
      <c r="W40" s="70">
        <v>0.6</v>
      </c>
      <c r="X40" s="72">
        <f t="shared" si="5"/>
        <v>3428.6400000000003</v>
      </c>
      <c r="Y40" s="72">
        <f t="shared" si="4"/>
        <v>3428.6400000000003</v>
      </c>
      <c r="AB40"/>
      <c r="AC40"/>
      <c r="AD40" s="1"/>
      <c r="AE40"/>
      <c r="AF40" s="1"/>
      <c r="AG40"/>
      <c r="AH40"/>
    </row>
    <row r="41" spans="1:34" s="16" customFormat="1" x14ac:dyDescent="0.35">
      <c r="A41" t="s">
        <v>394</v>
      </c>
      <c r="B41" t="s">
        <v>437</v>
      </c>
      <c r="C41" t="s">
        <v>443</v>
      </c>
      <c r="D41" t="s">
        <v>444</v>
      </c>
      <c r="E41" s="1" t="s">
        <v>172</v>
      </c>
      <c r="F41" s="1" t="s">
        <v>38</v>
      </c>
      <c r="G41" s="1" t="s">
        <v>359</v>
      </c>
      <c r="H41" s="1"/>
      <c r="I41" s="2241">
        <v>1</v>
      </c>
      <c r="J41" s="2241"/>
      <c r="K41" s="1"/>
      <c r="L41" s="1" t="s">
        <v>356</v>
      </c>
      <c r="M41" s="1">
        <v>50</v>
      </c>
      <c r="N41" s="2" t="s">
        <v>178</v>
      </c>
      <c r="O41" s="1">
        <v>1</v>
      </c>
      <c r="P41" s="1" t="s">
        <v>49</v>
      </c>
      <c r="Q41" s="1">
        <v>50</v>
      </c>
      <c r="R41" s="1"/>
      <c r="S41" s="1">
        <v>50</v>
      </c>
      <c r="T41" s="1"/>
      <c r="U41" s="1">
        <v>2</v>
      </c>
      <c r="V41" s="7">
        <v>115074</v>
      </c>
      <c r="W41" s="70">
        <v>0.5</v>
      </c>
      <c r="X41" s="72">
        <f t="shared" si="5"/>
        <v>57537</v>
      </c>
      <c r="Y41" s="72">
        <f t="shared" si="4"/>
        <v>115074</v>
      </c>
      <c r="AB41"/>
      <c r="AC41"/>
      <c r="AD41" s="1"/>
      <c r="AE41"/>
      <c r="AF41" s="1"/>
      <c r="AG41"/>
      <c r="AH41"/>
    </row>
    <row r="42" spans="1:34" s="16" customFormat="1" x14ac:dyDescent="0.35">
      <c r="A42" t="s">
        <v>394</v>
      </c>
      <c r="B42" t="s">
        <v>437</v>
      </c>
      <c r="C42" t="s">
        <v>443</v>
      </c>
      <c r="D42" t="s">
        <v>444</v>
      </c>
      <c r="E42" s="1" t="s">
        <v>172</v>
      </c>
      <c r="F42" s="1" t="s">
        <v>38</v>
      </c>
      <c r="G42" s="1" t="s">
        <v>359</v>
      </c>
      <c r="H42" s="1"/>
      <c r="I42" s="2241">
        <v>1</v>
      </c>
      <c r="J42" s="2241"/>
      <c r="K42" s="1" t="s">
        <v>356</v>
      </c>
      <c r="L42" s="1"/>
      <c r="M42" s="1">
        <v>15</v>
      </c>
      <c r="N42" s="1">
        <v>25</v>
      </c>
      <c r="O42" s="1">
        <v>20</v>
      </c>
      <c r="P42" s="1" t="s">
        <v>49</v>
      </c>
      <c r="Q42" s="1"/>
      <c r="R42" s="1">
        <v>20</v>
      </c>
      <c r="S42" s="1">
        <v>20</v>
      </c>
      <c r="T42" s="1"/>
      <c r="U42" s="1">
        <v>2</v>
      </c>
      <c r="V42" s="7">
        <v>2117</v>
      </c>
      <c r="W42" s="70">
        <v>0.5</v>
      </c>
      <c r="X42" s="72">
        <f t="shared" si="5"/>
        <v>1058.5</v>
      </c>
      <c r="Y42" s="72">
        <f t="shared" si="4"/>
        <v>42340</v>
      </c>
      <c r="AB42"/>
      <c r="AC42"/>
      <c r="AD42" s="1"/>
      <c r="AE42"/>
      <c r="AF42" s="1"/>
      <c r="AG42"/>
      <c r="AH42"/>
    </row>
    <row r="43" spans="1:34" s="16" customFormat="1" x14ac:dyDescent="0.35">
      <c r="A43" t="s">
        <v>394</v>
      </c>
      <c r="B43" t="s">
        <v>437</v>
      </c>
      <c r="C43" t="s">
        <v>443</v>
      </c>
      <c r="D43" t="s">
        <v>444</v>
      </c>
      <c r="E43" s="1" t="s">
        <v>173</v>
      </c>
      <c r="F43" s="1" t="s">
        <v>48</v>
      </c>
      <c r="G43" s="1"/>
      <c r="H43" s="1" t="s">
        <v>359</v>
      </c>
      <c r="I43" s="2241">
        <v>4</v>
      </c>
      <c r="J43" s="2241"/>
      <c r="K43" s="1"/>
      <c r="L43" s="1" t="s">
        <v>356</v>
      </c>
      <c r="M43" s="1">
        <v>4</v>
      </c>
      <c r="N43" s="1">
        <v>8</v>
      </c>
      <c r="O43" s="1">
        <v>2</v>
      </c>
      <c r="P43" s="1" t="s">
        <v>51</v>
      </c>
      <c r="Q43" s="1">
        <v>2</v>
      </c>
      <c r="R43" s="1"/>
      <c r="S43" s="1"/>
      <c r="T43" s="1"/>
      <c r="U43" s="1">
        <v>1</v>
      </c>
      <c r="V43" s="5">
        <v>25500</v>
      </c>
      <c r="W43" s="70">
        <v>0.8</v>
      </c>
      <c r="X43" s="72">
        <f t="shared" si="5"/>
        <v>5099.9999999999991</v>
      </c>
      <c r="Y43" s="72">
        <f t="shared" si="4"/>
        <v>10199.999999999998</v>
      </c>
      <c r="Z43" s="6"/>
      <c r="AB43"/>
      <c r="AC43"/>
      <c r="AD43" s="1"/>
      <c r="AE43"/>
      <c r="AF43" s="1"/>
      <c r="AG43"/>
      <c r="AH43"/>
    </row>
    <row r="44" spans="1:34" s="16" customFormat="1" x14ac:dyDescent="0.35">
      <c r="A44" t="s">
        <v>394</v>
      </c>
      <c r="B44" t="s">
        <v>437</v>
      </c>
      <c r="C44" t="s">
        <v>443</v>
      </c>
      <c r="D44" t="s">
        <v>444</v>
      </c>
      <c r="E44" s="1" t="s">
        <v>157</v>
      </c>
      <c r="F44" s="1" t="s">
        <v>175</v>
      </c>
      <c r="G44" s="1"/>
      <c r="H44" s="1" t="s">
        <v>359</v>
      </c>
      <c r="I44" s="2241">
        <v>5</v>
      </c>
      <c r="J44" s="2241"/>
      <c r="K44" s="1" t="s">
        <v>356</v>
      </c>
      <c r="L44" s="1"/>
      <c r="M44" s="1">
        <v>10</v>
      </c>
      <c r="N44" s="1">
        <v>20</v>
      </c>
      <c r="O44" s="1">
        <v>14</v>
      </c>
      <c r="P44" s="1" t="s">
        <v>51</v>
      </c>
      <c r="Q44" s="1">
        <v>14</v>
      </c>
      <c r="R44" s="1"/>
      <c r="S44" s="1"/>
      <c r="T44" s="1"/>
      <c r="U44" s="1">
        <v>1</v>
      </c>
      <c r="V44" s="5">
        <v>12169</v>
      </c>
      <c r="W44" s="70">
        <v>0.82</v>
      </c>
      <c r="X44" s="72">
        <f t="shared" si="5"/>
        <v>2190.4200000000005</v>
      </c>
      <c r="Y44" s="72">
        <f t="shared" si="4"/>
        <v>30665.880000000008</v>
      </c>
      <c r="AB44"/>
      <c r="AC44"/>
      <c r="AD44" s="1"/>
      <c r="AE44"/>
      <c r="AF44" s="1"/>
      <c r="AG44"/>
      <c r="AH44"/>
    </row>
    <row r="45" spans="1:34" s="16" customFormat="1" x14ac:dyDescent="0.35">
      <c r="A45" t="s">
        <v>394</v>
      </c>
      <c r="B45" t="s">
        <v>437</v>
      </c>
      <c r="C45" t="s">
        <v>443</v>
      </c>
      <c r="D45" t="s">
        <v>444</v>
      </c>
      <c r="E45" s="1" t="s">
        <v>68</v>
      </c>
      <c r="F45" s="1" t="s">
        <v>176</v>
      </c>
      <c r="G45" s="1"/>
      <c r="H45" s="1" t="s">
        <v>359</v>
      </c>
      <c r="I45" s="2241">
        <v>7</v>
      </c>
      <c r="J45" s="2241"/>
      <c r="K45" s="1" t="s">
        <v>356</v>
      </c>
      <c r="L45" s="1"/>
      <c r="M45" s="1">
        <v>10</v>
      </c>
      <c r="N45" s="1">
        <v>23</v>
      </c>
      <c r="O45" s="1">
        <v>12</v>
      </c>
      <c r="P45" s="1" t="s">
        <v>51</v>
      </c>
      <c r="Q45" s="1">
        <v>12</v>
      </c>
      <c r="R45" s="1"/>
      <c r="S45" s="1"/>
      <c r="T45" s="1"/>
      <c r="U45" s="1">
        <v>1</v>
      </c>
      <c r="V45" s="5">
        <v>1600</v>
      </c>
      <c r="W45" s="70">
        <v>0.7</v>
      </c>
      <c r="X45" s="72">
        <f t="shared" si="5"/>
        <v>480.00000000000006</v>
      </c>
      <c r="Y45" s="72">
        <f t="shared" si="4"/>
        <v>5760.0000000000009</v>
      </c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437</v>
      </c>
      <c r="C46" t="s">
        <v>443</v>
      </c>
      <c r="D46" t="s">
        <v>444</v>
      </c>
      <c r="E46" s="1" t="s">
        <v>177</v>
      </c>
      <c r="F46" s="1" t="s">
        <v>95</v>
      </c>
      <c r="G46" s="1"/>
      <c r="H46" s="1" t="s">
        <v>359</v>
      </c>
      <c r="I46" s="2241">
        <v>3</v>
      </c>
      <c r="J46" s="2241"/>
      <c r="K46" s="1" t="s">
        <v>356</v>
      </c>
      <c r="L46" s="1"/>
      <c r="M46" s="1">
        <v>8</v>
      </c>
      <c r="N46" s="1">
        <v>16</v>
      </c>
      <c r="O46" s="1">
        <v>13</v>
      </c>
      <c r="P46" s="1" t="s">
        <v>51</v>
      </c>
      <c r="Q46" s="1">
        <v>13</v>
      </c>
      <c r="R46" s="1"/>
      <c r="S46" s="1"/>
      <c r="T46" s="1"/>
      <c r="U46" s="1">
        <v>1</v>
      </c>
      <c r="V46" s="5">
        <v>9292</v>
      </c>
      <c r="W46" s="70">
        <v>0.55000000000000004</v>
      </c>
      <c r="X46" s="72">
        <f t="shared" si="5"/>
        <v>4181.3999999999996</v>
      </c>
      <c r="Y46" s="72">
        <f t="shared" si="4"/>
        <v>54358.2</v>
      </c>
      <c r="AB46"/>
      <c r="AC46"/>
      <c r="AD46" s="1"/>
      <c r="AE46"/>
      <c r="AF46" s="1"/>
      <c r="AG46"/>
      <c r="AH46"/>
    </row>
    <row r="47" spans="1:34" s="16" customFormat="1" x14ac:dyDescent="0.35">
      <c r="A47"/>
      <c r="B47"/>
      <c r="C47"/>
      <c r="D47"/>
      <c r="E47" s="1"/>
      <c r="F47" s="1"/>
      <c r="G47" s="1"/>
      <c r="H47" s="1"/>
      <c r="I47" s="2241"/>
      <c r="J47" s="22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"/>
      <c r="W47" s="70"/>
      <c r="X47" s="72"/>
      <c r="Y47" s="72"/>
      <c r="AB47"/>
      <c r="AC47"/>
      <c r="AD47" s="1"/>
      <c r="AE47"/>
      <c r="AF47" s="1"/>
      <c r="AG47"/>
      <c r="AH47"/>
    </row>
    <row r="48" spans="1:34" s="16" customFormat="1" x14ac:dyDescent="0.35">
      <c r="A48" t="s">
        <v>377</v>
      </c>
      <c r="B48" t="s">
        <v>437</v>
      </c>
      <c r="C48" t="s">
        <v>443</v>
      </c>
      <c r="D48" t="s">
        <v>444</v>
      </c>
      <c r="E48" s="1" t="s">
        <v>168</v>
      </c>
      <c r="F48" s="1" t="s">
        <v>169</v>
      </c>
      <c r="G48" s="1"/>
      <c r="H48" s="1" t="s">
        <v>359</v>
      </c>
      <c r="I48" s="2241">
        <v>3</v>
      </c>
      <c r="J48" s="2241"/>
      <c r="K48" s="1"/>
      <c r="L48" s="1" t="s">
        <v>356</v>
      </c>
      <c r="M48" s="1">
        <v>10</v>
      </c>
      <c r="N48" s="1">
        <v>15</v>
      </c>
      <c r="O48" s="1">
        <v>13</v>
      </c>
      <c r="P48" s="1" t="s">
        <v>51</v>
      </c>
      <c r="Q48" s="1">
        <v>13</v>
      </c>
      <c r="R48" s="1"/>
      <c r="S48" s="1"/>
      <c r="T48" s="1"/>
      <c r="U48" s="1">
        <v>1</v>
      </c>
      <c r="V48" s="7">
        <v>22440</v>
      </c>
      <c r="W48" s="70">
        <v>0.65</v>
      </c>
      <c r="X48" s="72">
        <f t="shared" ref="X48:X53" si="6">V48*(1-W48)</f>
        <v>7853.9999999999991</v>
      </c>
      <c r="Y48" s="72">
        <f t="shared" ref="Y48:Y53" si="7">X48*U48*O48</f>
        <v>102101.99999999999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377</v>
      </c>
      <c r="B49" t="s">
        <v>437</v>
      </c>
      <c r="C49" t="s">
        <v>443</v>
      </c>
      <c r="D49" t="s">
        <v>444</v>
      </c>
      <c r="E49" s="1" t="s">
        <v>162</v>
      </c>
      <c r="F49" s="1" t="s">
        <v>48</v>
      </c>
      <c r="G49" s="1"/>
      <c r="H49" s="1" t="s">
        <v>359</v>
      </c>
      <c r="I49" s="2241">
        <v>2</v>
      </c>
      <c r="J49" s="2241"/>
      <c r="K49" s="1"/>
      <c r="L49" s="1" t="s">
        <v>356</v>
      </c>
      <c r="M49" s="1">
        <v>2</v>
      </c>
      <c r="N49" s="1">
        <v>5</v>
      </c>
      <c r="O49" s="1">
        <v>1</v>
      </c>
      <c r="P49" s="1" t="s">
        <v>174</v>
      </c>
      <c r="Q49" s="1"/>
      <c r="R49" s="1"/>
      <c r="S49" s="1">
        <v>1</v>
      </c>
      <c r="T49" s="1"/>
      <c r="U49" s="1">
        <v>1</v>
      </c>
      <c r="V49" s="7">
        <f>15552*60%</f>
        <v>9331.1999999999989</v>
      </c>
      <c r="W49" s="70">
        <v>0.4</v>
      </c>
      <c r="X49" s="72">
        <f t="shared" si="6"/>
        <v>5598.7199999999993</v>
      </c>
      <c r="Y49" s="72">
        <f t="shared" si="7"/>
        <v>5598.7199999999993</v>
      </c>
      <c r="AB49"/>
      <c r="AC49"/>
      <c r="AD49" s="1"/>
      <c r="AE49"/>
      <c r="AF49" s="1"/>
      <c r="AG49"/>
      <c r="AH49"/>
    </row>
    <row r="50" spans="1:34" s="16" customFormat="1" x14ac:dyDescent="0.35">
      <c r="A50" t="s">
        <v>377</v>
      </c>
      <c r="B50" t="s">
        <v>437</v>
      </c>
      <c r="C50" t="s">
        <v>443</v>
      </c>
      <c r="D50" t="s">
        <v>444</v>
      </c>
      <c r="E50" s="1" t="s">
        <v>170</v>
      </c>
      <c r="F50" s="1" t="s">
        <v>53</v>
      </c>
      <c r="G50" s="1"/>
      <c r="H50" s="1" t="s">
        <v>359</v>
      </c>
      <c r="I50" s="2241">
        <v>4</v>
      </c>
      <c r="J50" s="2241"/>
      <c r="K50" s="1" t="s">
        <v>356</v>
      </c>
      <c r="L50" s="1"/>
      <c r="M50" s="1">
        <v>1</v>
      </c>
      <c r="N50" s="1">
        <v>2</v>
      </c>
      <c r="O50" s="1">
        <v>2</v>
      </c>
      <c r="P50" s="1" t="s">
        <v>51</v>
      </c>
      <c r="Q50" s="1">
        <v>2</v>
      </c>
      <c r="R50" s="1"/>
      <c r="S50" s="1"/>
      <c r="T50" s="1"/>
      <c r="U50" s="1">
        <v>1</v>
      </c>
      <c r="V50" s="7">
        <v>15714</v>
      </c>
      <c r="W50" s="70">
        <v>0.6</v>
      </c>
      <c r="X50" s="72">
        <f t="shared" si="6"/>
        <v>6285.6</v>
      </c>
      <c r="Y50" s="72">
        <f t="shared" si="7"/>
        <v>12571.2</v>
      </c>
      <c r="AB50"/>
      <c r="AC50"/>
      <c r="AD50" s="1"/>
      <c r="AE50"/>
      <c r="AF50" s="1"/>
      <c r="AG50"/>
      <c r="AH50"/>
    </row>
    <row r="51" spans="1:34" s="16" customFormat="1" x14ac:dyDescent="0.35">
      <c r="A51" t="s">
        <v>377</v>
      </c>
      <c r="B51" t="s">
        <v>437</v>
      </c>
      <c r="C51" t="s">
        <v>443</v>
      </c>
      <c r="D51" t="s">
        <v>444</v>
      </c>
      <c r="E51" s="1" t="s">
        <v>170</v>
      </c>
      <c r="F51" s="1" t="s">
        <v>48</v>
      </c>
      <c r="G51" s="1"/>
      <c r="H51" s="1" t="s">
        <v>359</v>
      </c>
      <c r="I51" s="2241">
        <v>2</v>
      </c>
      <c r="J51" s="2241"/>
      <c r="K51" s="1"/>
      <c r="L51" s="1" t="s">
        <v>356</v>
      </c>
      <c r="M51" s="1">
        <v>2</v>
      </c>
      <c r="N51" s="1">
        <v>5</v>
      </c>
      <c r="O51" s="1">
        <v>2</v>
      </c>
      <c r="P51" s="1" t="s">
        <v>51</v>
      </c>
      <c r="Q51" s="1">
        <v>2</v>
      </c>
      <c r="R51" s="1"/>
      <c r="S51" s="1"/>
      <c r="T51" s="1"/>
      <c r="U51" s="1">
        <v>1</v>
      </c>
      <c r="V51" s="7">
        <f>(28572*60%)/2</f>
        <v>8571.6</v>
      </c>
      <c r="W51" s="70">
        <v>0.6</v>
      </c>
      <c r="X51" s="72">
        <f t="shared" si="6"/>
        <v>3428.6400000000003</v>
      </c>
      <c r="Y51" s="72">
        <f t="shared" si="7"/>
        <v>6857.2800000000007</v>
      </c>
      <c r="AB51"/>
      <c r="AC51"/>
      <c r="AD51" s="1"/>
      <c r="AE51"/>
      <c r="AF51" s="1"/>
      <c r="AG51"/>
      <c r="AH51"/>
    </row>
    <row r="52" spans="1:34" s="16" customFormat="1" x14ac:dyDescent="0.35">
      <c r="A52" t="s">
        <v>377</v>
      </c>
      <c r="B52" t="s">
        <v>437</v>
      </c>
      <c r="C52" t="s">
        <v>443</v>
      </c>
      <c r="D52" t="s">
        <v>444</v>
      </c>
      <c r="E52" s="1" t="s">
        <v>172</v>
      </c>
      <c r="F52" s="1" t="s">
        <v>38</v>
      </c>
      <c r="G52" s="1" t="s">
        <v>359</v>
      </c>
      <c r="H52" s="1"/>
      <c r="I52" s="2241">
        <v>1</v>
      </c>
      <c r="J52" s="2241"/>
      <c r="K52" s="1"/>
      <c r="L52" s="1" t="s">
        <v>356</v>
      </c>
      <c r="M52" s="1">
        <v>50</v>
      </c>
      <c r="N52" s="1">
        <v>50</v>
      </c>
      <c r="O52" s="1">
        <v>1</v>
      </c>
      <c r="P52" s="1" t="s">
        <v>49</v>
      </c>
      <c r="Q52" s="1">
        <v>50</v>
      </c>
      <c r="R52" s="1"/>
      <c r="S52" s="1"/>
      <c r="T52" s="1"/>
      <c r="U52" s="1">
        <v>1</v>
      </c>
      <c r="V52" s="7">
        <v>115074</v>
      </c>
      <c r="W52" s="70">
        <v>0.5</v>
      </c>
      <c r="X52" s="72">
        <f t="shared" si="6"/>
        <v>57537</v>
      </c>
      <c r="Y52" s="72">
        <f t="shared" si="7"/>
        <v>57537</v>
      </c>
      <c r="AB52"/>
      <c r="AC52"/>
      <c r="AD52" s="1"/>
      <c r="AE52"/>
      <c r="AF52" s="1"/>
      <c r="AG52"/>
      <c r="AH52"/>
    </row>
    <row r="53" spans="1:34" s="16" customFormat="1" x14ac:dyDescent="0.35">
      <c r="A53" t="s">
        <v>377</v>
      </c>
      <c r="B53" t="s">
        <v>437</v>
      </c>
      <c r="C53" t="s">
        <v>443</v>
      </c>
      <c r="D53" t="s">
        <v>444</v>
      </c>
      <c r="E53" s="1" t="s">
        <v>172</v>
      </c>
      <c r="F53" s="1" t="s">
        <v>38</v>
      </c>
      <c r="G53" s="1" t="s">
        <v>359</v>
      </c>
      <c r="H53" s="1"/>
      <c r="I53" s="2241">
        <v>1</v>
      </c>
      <c r="J53" s="2241"/>
      <c r="K53" s="1" t="s">
        <v>356</v>
      </c>
      <c r="L53" s="1"/>
      <c r="M53" s="1">
        <v>12</v>
      </c>
      <c r="N53" s="1">
        <v>23</v>
      </c>
      <c r="O53" s="1">
        <v>21</v>
      </c>
      <c r="P53" s="1" t="s">
        <v>49</v>
      </c>
      <c r="Q53" s="1"/>
      <c r="R53" s="1">
        <v>21</v>
      </c>
      <c r="S53" s="1">
        <v>21</v>
      </c>
      <c r="T53" s="1"/>
      <c r="U53" s="1">
        <v>2</v>
      </c>
      <c r="V53" s="7">
        <v>2117</v>
      </c>
      <c r="W53" s="70">
        <v>0.5</v>
      </c>
      <c r="X53" s="72">
        <f t="shared" si="6"/>
        <v>1058.5</v>
      </c>
      <c r="Y53" s="72">
        <f t="shared" si="7"/>
        <v>44457</v>
      </c>
      <c r="AB53"/>
      <c r="AC53"/>
      <c r="AD53" s="1"/>
      <c r="AE53"/>
      <c r="AF53" s="1"/>
      <c r="AG53"/>
      <c r="AH53"/>
    </row>
    <row r="54" spans="1:34" s="16" customFormat="1" x14ac:dyDescent="0.35">
      <c r="A54"/>
      <c r="B54"/>
      <c r="C54"/>
      <c r="D5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5"/>
      <c r="W54" s="70"/>
      <c r="X54" s="72"/>
      <c r="Y54" s="72"/>
      <c r="AB54"/>
      <c r="AC54"/>
      <c r="AD54" s="1"/>
      <c r="AE54"/>
      <c r="AF54" s="1"/>
      <c r="AG54"/>
      <c r="AH54"/>
    </row>
    <row r="55" spans="1:34" s="16" customFormat="1" x14ac:dyDescent="0.35">
      <c r="A55"/>
      <c r="B55"/>
      <c r="C55"/>
      <c r="D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9"/>
      <c r="W55" s="75"/>
      <c r="X55" s="72"/>
      <c r="Y55" s="72"/>
      <c r="AB55"/>
      <c r="AC55"/>
      <c r="AD55" s="1"/>
      <c r="AE55"/>
      <c r="AF55" s="1"/>
      <c r="AG55"/>
      <c r="AH55"/>
    </row>
    <row r="56" spans="1:34" s="16" customFormat="1" x14ac:dyDescent="0.35">
      <c r="A56"/>
      <c r="B56"/>
      <c r="C56"/>
      <c r="D5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"/>
      <c r="W56" s="75"/>
      <c r="X56" s="72"/>
      <c r="Y56" s="72"/>
      <c r="AB56"/>
      <c r="AC56"/>
      <c r="AD56" s="1"/>
      <c r="AE56"/>
      <c r="AF56" s="1"/>
      <c r="AG56"/>
      <c r="AH56"/>
    </row>
    <row r="57" spans="1:34" s="16" customFormat="1" x14ac:dyDescent="0.35">
      <c r="A57"/>
      <c r="B57"/>
      <c r="C57"/>
      <c r="D5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9"/>
      <c r="W57" s="75"/>
      <c r="X57" s="72"/>
      <c r="Y57" s="72"/>
      <c r="AB57"/>
      <c r="AC57"/>
      <c r="AD57" s="1"/>
      <c r="AE57"/>
      <c r="AF57" s="1"/>
      <c r="AG57"/>
      <c r="AH57"/>
    </row>
    <row r="58" spans="1:34" s="16" customFormat="1" x14ac:dyDescent="0.35">
      <c r="A58"/>
      <c r="B58"/>
      <c r="C58"/>
      <c r="D5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9"/>
      <c r="W58" s="75"/>
      <c r="X58" s="72"/>
      <c r="Y58" s="72"/>
      <c r="AB58"/>
      <c r="AC58"/>
      <c r="AD58" s="1"/>
      <c r="AE58"/>
      <c r="AF58" s="1"/>
      <c r="AG58"/>
      <c r="AH58"/>
    </row>
    <row r="59" spans="1:34" s="16" customFormat="1" x14ac:dyDescent="0.35">
      <c r="A59" s="93"/>
      <c r="B59"/>
      <c r="C59"/>
      <c r="D59" s="89" t="s">
        <v>1209</v>
      </c>
      <c r="E59" s="89" t="s">
        <v>1210</v>
      </c>
      <c r="F59" s="89" t="s">
        <v>1211</v>
      </c>
      <c r="G59" s="89"/>
      <c r="H59" s="89"/>
      <c r="I59" s="8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/>
      <c r="W59" s="75"/>
      <c r="X59" s="72"/>
      <c r="Y59" s="72"/>
      <c r="AB59"/>
      <c r="AC59"/>
      <c r="AD59" s="1"/>
      <c r="AE59"/>
      <c r="AF59" s="1"/>
      <c r="AG59"/>
      <c r="AH59"/>
    </row>
    <row r="60" spans="1:34" x14ac:dyDescent="0.35">
      <c r="A60" s="93" t="s">
        <v>1212</v>
      </c>
      <c r="B60" s="2229"/>
      <c r="C60" s="2229"/>
      <c r="D60" s="2236">
        <f>E60*(1-10%)</f>
        <v>2441.2571457286431</v>
      </c>
      <c r="E60" s="473">
        <f>'BELO HORIZONTE'!S56</f>
        <v>2712.5079396984925</v>
      </c>
      <c r="F60" s="473">
        <f>E60*(1+15%)</f>
        <v>3119.3841306532663</v>
      </c>
      <c r="G60" s="473"/>
      <c r="H60" s="473"/>
      <c r="I60" s="473"/>
    </row>
    <row r="61" spans="1:34" s="16" customFormat="1" x14ac:dyDescent="0.35">
      <c r="A61" s="93" t="s">
        <v>1213</v>
      </c>
      <c r="B61" s="2229"/>
      <c r="C61" s="2229"/>
      <c r="D61" s="2236">
        <f>E61*(1-25%)</f>
        <v>1683.3507740585776</v>
      </c>
      <c r="E61" s="473">
        <f>'BELO HORIZONTE'!S88</f>
        <v>2244.4676987447701</v>
      </c>
      <c r="F61" s="473">
        <f>E61*(1+5%)</f>
        <v>2356.6910836820089</v>
      </c>
      <c r="G61" s="473"/>
      <c r="H61" s="473"/>
      <c r="I61" s="4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5"/>
      <c r="W61" s="70"/>
      <c r="X61" s="72"/>
      <c r="Y61" s="72"/>
      <c r="AB61"/>
      <c r="AC61"/>
      <c r="AD61" s="1"/>
      <c r="AE61"/>
      <c r="AF61" s="1"/>
      <c r="AG61"/>
      <c r="AH61"/>
    </row>
    <row r="62" spans="1:34" s="16" customFormat="1" x14ac:dyDescent="0.35">
      <c r="A62" s="93" t="s">
        <v>601</v>
      </c>
      <c r="B62" s="2229"/>
      <c r="C62" s="2229"/>
      <c r="D62" s="2236">
        <f>E62*(1-15%)</f>
        <v>2267.5441904761906</v>
      </c>
      <c r="E62" s="473">
        <f>'BELO HORIZONTE'!S127</f>
        <v>2667.6990476190476</v>
      </c>
      <c r="F62" s="473">
        <f>E62*(1+15%)</f>
        <v>3067.8539047619047</v>
      </c>
      <c r="G62" s="473"/>
      <c r="H62" s="473"/>
      <c r="I62" s="4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5"/>
      <c r="W62" s="70"/>
      <c r="X62" s="72"/>
      <c r="Y62" s="72"/>
      <c r="AB62"/>
      <c r="AC62"/>
      <c r="AD62" s="1"/>
      <c r="AE62"/>
      <c r="AF62" s="1"/>
      <c r="AG62"/>
      <c r="AH62"/>
    </row>
    <row r="63" spans="1:34" s="16" customFormat="1" x14ac:dyDescent="0.35">
      <c r="A63" s="93" t="s">
        <v>730</v>
      </c>
      <c r="B63" s="2229"/>
      <c r="C63" s="2229"/>
      <c r="D63" s="2236">
        <f>E63*(1-25%)</f>
        <v>1683.0248999999999</v>
      </c>
      <c r="E63" s="473">
        <f>'BELO HORIZONTE'!S158</f>
        <v>2244.0331999999999</v>
      </c>
      <c r="F63" s="473">
        <f>E63*(1+5%)</f>
        <v>2356.23486</v>
      </c>
      <c r="G63" s="473"/>
      <c r="H63" s="473"/>
      <c r="I63" s="4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5"/>
      <c r="W63" s="70"/>
      <c r="X63" s="72"/>
      <c r="Y63" s="72"/>
      <c r="AB63"/>
      <c r="AC63"/>
      <c r="AD63" s="1"/>
      <c r="AE63"/>
      <c r="AF63" s="1"/>
      <c r="AG63"/>
      <c r="AH63"/>
    </row>
    <row r="64" spans="1:34" s="16" customFormat="1" x14ac:dyDescent="0.35">
      <c r="A64" s="93" t="s">
        <v>619</v>
      </c>
      <c r="B64" s="2229"/>
      <c r="C64" s="2229"/>
      <c r="D64" s="2236">
        <f>E64*(1-25%)</f>
        <v>1855.3854545454542</v>
      </c>
      <c r="E64" s="473">
        <f>'BELO HORIZONTE'!S191</f>
        <v>2473.8472727272724</v>
      </c>
      <c r="F64" s="473">
        <f>E64*(1+5%)</f>
        <v>2597.539636363636</v>
      </c>
      <c r="G64" s="473"/>
      <c r="H64" s="473"/>
      <c r="I64" s="4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5"/>
      <c r="W64" s="70"/>
      <c r="X64" s="72"/>
      <c r="Y64" s="72"/>
      <c r="AB64"/>
      <c r="AC64"/>
      <c r="AD64" s="1"/>
      <c r="AE64"/>
      <c r="AF64" s="1"/>
      <c r="AG64"/>
      <c r="AH64"/>
    </row>
    <row r="65" spans="1:34" s="16" customFormat="1" x14ac:dyDescent="0.35">
      <c r="A65" s="93"/>
      <c r="B65" s="93"/>
      <c r="C65" s="93"/>
      <c r="D65" s="9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70"/>
      <c r="X65" s="72"/>
      <c r="Y65" s="72"/>
      <c r="AB65"/>
      <c r="AC65"/>
      <c r="AD65" s="1"/>
      <c r="AE65"/>
      <c r="AF65" s="1"/>
      <c r="AG65"/>
      <c r="AH65"/>
    </row>
    <row r="66" spans="1:34" s="16" customFormat="1" x14ac:dyDescent="0.35">
      <c r="A66" s="93"/>
      <c r="B66" s="92"/>
      <c r="C66" s="92"/>
      <c r="D66" s="2386" t="s">
        <v>1214</v>
      </c>
      <c r="E66" s="2387"/>
      <c r="F66" s="2387"/>
      <c r="G66" s="2387"/>
      <c r="H66" s="2387"/>
      <c r="I66" s="238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5"/>
      <c r="W66" s="70"/>
      <c r="X66" s="72"/>
      <c r="Y66" s="72"/>
      <c r="AB66"/>
      <c r="AC66"/>
      <c r="AD66" s="1"/>
      <c r="AE66"/>
      <c r="AF66" s="1"/>
      <c r="AG66"/>
      <c r="AH66"/>
    </row>
    <row r="67" spans="1:34" s="16" customFormat="1" x14ac:dyDescent="0.35">
      <c r="A67" s="93" t="s">
        <v>1212</v>
      </c>
      <c r="B67" s="2230"/>
      <c r="C67" s="2230"/>
      <c r="D67" s="350">
        <v>0.43216080402010049</v>
      </c>
      <c r="E67" s="3">
        <v>0.12562814070351758</v>
      </c>
      <c r="F67" s="3">
        <v>0.44221105527638194</v>
      </c>
      <c r="G67" s="3"/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9"/>
      <c r="W67" s="75"/>
      <c r="X67" s="72"/>
      <c r="Y67" s="72"/>
      <c r="AB67"/>
      <c r="AC67"/>
      <c r="AD67" s="1"/>
      <c r="AE67"/>
      <c r="AF67" s="1"/>
      <c r="AG67"/>
      <c r="AH67"/>
    </row>
    <row r="68" spans="1:34" s="16" customFormat="1" x14ac:dyDescent="0.35">
      <c r="A68" s="93" t="s">
        <v>1213</v>
      </c>
      <c r="B68" s="2230"/>
      <c r="C68" s="2230"/>
      <c r="D68" s="2230">
        <v>0.53138075313807531</v>
      </c>
      <c r="E68" s="350">
        <v>0.10460251046025104</v>
      </c>
      <c r="F68" s="350">
        <v>0.36401673640167365</v>
      </c>
      <c r="G68" s="350"/>
      <c r="H68" s="350"/>
      <c r="I68" s="35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9"/>
      <c r="W68" s="75"/>
      <c r="X68" s="72"/>
      <c r="Y68" s="72"/>
      <c r="AB68"/>
      <c r="AC68"/>
      <c r="AD68" s="1"/>
      <c r="AE68"/>
      <c r="AF68" s="1"/>
      <c r="AG68"/>
      <c r="AH68"/>
    </row>
    <row r="69" spans="1:34" s="16" customFormat="1" x14ac:dyDescent="0.35">
      <c r="A69" s="93" t="s">
        <v>601</v>
      </c>
      <c r="B69" s="2230"/>
      <c r="C69" s="2230"/>
      <c r="D69" s="2230">
        <v>0.45833333333333331</v>
      </c>
      <c r="E69" s="350">
        <v>0.125</v>
      </c>
      <c r="F69" s="350">
        <v>0.41666666666666669</v>
      </c>
      <c r="G69" s="350"/>
      <c r="H69" s="350"/>
      <c r="I69" s="3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9"/>
      <c r="W69" s="75"/>
      <c r="X69" s="72"/>
      <c r="Y69" s="72"/>
      <c r="AB69"/>
      <c r="AC69"/>
      <c r="AD69" s="1"/>
      <c r="AE69"/>
      <c r="AF69" s="1"/>
      <c r="AG69"/>
      <c r="AH69"/>
    </row>
    <row r="70" spans="1:34" x14ac:dyDescent="0.35">
      <c r="A70" s="93" t="s">
        <v>730</v>
      </c>
      <c r="B70" s="2230"/>
      <c r="C70" s="2230"/>
      <c r="D70" s="2230">
        <v>0.54500000000000004</v>
      </c>
      <c r="E70" s="350">
        <v>0.105</v>
      </c>
      <c r="F70" s="350">
        <v>0.35</v>
      </c>
      <c r="G70" s="350"/>
      <c r="H70" s="350"/>
      <c r="I70" s="350"/>
    </row>
    <row r="71" spans="1:34" x14ac:dyDescent="0.35">
      <c r="A71" s="93" t="s">
        <v>619</v>
      </c>
      <c r="B71" s="93"/>
      <c r="C71" s="93"/>
      <c r="D71" s="2230">
        <v>0.60909090909090913</v>
      </c>
      <c r="E71" s="3">
        <v>0.19090909090909092</v>
      </c>
      <c r="F71" s="350">
        <v>0.2</v>
      </c>
      <c r="G71" s="350"/>
      <c r="H71" s="350"/>
    </row>
    <row r="72" spans="1:34" x14ac:dyDescent="0.35">
      <c r="A72" s="93"/>
      <c r="B72" s="93"/>
      <c r="C72" s="93"/>
      <c r="D72" s="94"/>
    </row>
    <row r="73" spans="1:34" x14ac:dyDescent="0.35">
      <c r="A73" s="93"/>
      <c r="B73" s="93"/>
      <c r="C73" s="93"/>
      <c r="D73" s="94"/>
    </row>
    <row r="74" spans="1:34" x14ac:dyDescent="0.35">
      <c r="A74" s="93"/>
      <c r="B74" s="93"/>
      <c r="C74" s="93"/>
      <c r="D74" s="94"/>
    </row>
    <row r="75" spans="1:34" x14ac:dyDescent="0.35">
      <c r="A75" s="93"/>
      <c r="B75" s="92"/>
      <c r="C75" s="92"/>
      <c r="D75" s="2386" t="s">
        <v>1215</v>
      </c>
      <c r="E75" s="2387"/>
      <c r="F75" s="2387"/>
      <c r="G75" s="2387"/>
      <c r="H75" s="2387"/>
      <c r="I75" s="2388"/>
    </row>
    <row r="76" spans="1:34" x14ac:dyDescent="0.35">
      <c r="A76" s="93" t="s">
        <v>1212</v>
      </c>
      <c r="B76" s="2230"/>
      <c r="C76" s="2230"/>
      <c r="D76" s="2230">
        <v>0.29896907216494845</v>
      </c>
      <c r="E76" s="2230">
        <v>0.18900343642611683</v>
      </c>
      <c r="F76" s="2230">
        <v>0.40206185567010311</v>
      </c>
      <c r="G76" s="2230"/>
      <c r="H76" s="2230"/>
      <c r="I76" s="2230">
        <v>0.10996563573883161</v>
      </c>
    </row>
    <row r="77" spans="1:34" x14ac:dyDescent="0.35">
      <c r="A77" s="93" t="s">
        <v>1213</v>
      </c>
      <c r="B77" s="6"/>
      <c r="C77" s="6"/>
      <c r="D77" s="6">
        <v>0.28733031674208143</v>
      </c>
      <c r="E77" s="2230">
        <v>0.20814479638009051</v>
      </c>
      <c r="F77" s="2230">
        <v>0.34841628959276016</v>
      </c>
      <c r="G77" s="2230"/>
      <c r="H77" s="2230"/>
      <c r="I77" s="2230">
        <v>0.15610859728506787</v>
      </c>
    </row>
    <row r="78" spans="1:34" x14ac:dyDescent="0.35">
      <c r="A78" s="93" t="s">
        <v>601</v>
      </c>
      <c r="B78" s="2230"/>
      <c r="C78" s="2230"/>
      <c r="D78" s="2230">
        <v>0.3452914798206278</v>
      </c>
      <c r="E78" s="2230">
        <v>0.21524663677130046</v>
      </c>
      <c r="F78" s="2230">
        <v>0.43946188340807174</v>
      </c>
      <c r="G78" s="2230"/>
      <c r="H78" s="2230"/>
      <c r="I78" s="2230"/>
    </row>
    <row r="79" spans="1:34" x14ac:dyDescent="0.35">
      <c r="A79" s="93" t="s">
        <v>730</v>
      </c>
      <c r="B79" s="2230"/>
      <c r="C79" s="2230"/>
      <c r="D79" s="6">
        <v>0.34169278996865204</v>
      </c>
      <c r="E79" s="2230">
        <v>0.2507836990595611</v>
      </c>
      <c r="F79" s="2230">
        <v>0.40752351097178685</v>
      </c>
      <c r="G79" s="2230"/>
      <c r="H79" s="2230"/>
      <c r="I79" s="2230"/>
    </row>
    <row r="80" spans="1:34" x14ac:dyDescent="0.35">
      <c r="A80" s="93" t="s">
        <v>619</v>
      </c>
      <c r="B80" s="93"/>
      <c r="C80" s="93"/>
      <c r="D80" s="6">
        <v>0.46527777777777779</v>
      </c>
      <c r="E80" s="2230">
        <v>0.2638888888888889</v>
      </c>
      <c r="F80" s="2230">
        <v>0.27083333333333331</v>
      </c>
      <c r="G80" s="2230"/>
      <c r="H80" s="2230"/>
      <c r="I80" s="2230"/>
    </row>
  </sheetData>
  <mergeCells count="2">
    <mergeCell ref="D66:I66"/>
    <mergeCell ref="D75:I75"/>
  </mergeCells>
  <pageMargins left="0.511811024" right="0.511811024" top="0.78740157499999996" bottom="0.78740157499999996" header="0.31496062000000002" footer="0.31496062000000002"/>
  <ignoredErrors>
    <ignoredError sqref="N26:N4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074A-5C07-44AE-8F89-66679EEF6217}">
  <sheetPr>
    <tabColor rgb="FF92D050"/>
  </sheetPr>
  <dimension ref="A1:AL216"/>
  <sheetViews>
    <sheetView topLeftCell="E88" zoomScale="96" zoomScaleNormal="96" workbookViewId="0">
      <selection activeCell="T57" sqref="T57"/>
    </sheetView>
  </sheetViews>
  <sheetFormatPr defaultRowHeight="14.5" x14ac:dyDescent="0.35"/>
  <cols>
    <col min="1" max="1" width="41.81640625" customWidth="1"/>
    <col min="2" max="2" width="24.26953125" style="1" customWidth="1"/>
    <col min="3" max="3" width="15.54296875" style="1" customWidth="1"/>
    <col min="4" max="4" width="47.453125" style="1" customWidth="1"/>
    <col min="5" max="5" width="21.4531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5" width="16.81640625" style="145" customWidth="1"/>
    <col min="16" max="16" width="10.1796875" style="3" customWidth="1"/>
    <col min="17" max="17" width="17.1796875" style="145" customWidth="1"/>
    <col min="18" max="18" width="21.54296875" style="145" bestFit="1" customWidth="1"/>
    <col min="19" max="19" width="11.453125" style="3" customWidth="1"/>
    <col min="20" max="20" width="19.81640625" style="145" bestFit="1" customWidth="1"/>
    <col min="21" max="21" width="13.26953125" customWidth="1"/>
    <col min="22" max="24" width="12.453125" customWidth="1"/>
    <col min="25" max="25" width="19.81640625" bestFit="1" customWidth="1"/>
    <col min="26" max="26" width="13.1796875" customWidth="1"/>
    <col min="27" max="27" width="15.26953125" customWidth="1"/>
    <col min="28" max="28" width="13.81640625" customWidth="1"/>
    <col min="29" max="29" width="16.54296875" customWidth="1"/>
    <col min="30" max="31" width="19.81640625" customWidth="1"/>
    <col min="32" max="36" width="15.81640625" customWidth="1"/>
  </cols>
  <sheetData>
    <row r="1" spans="1:9" ht="21" x14ac:dyDescent="0.5">
      <c r="A1" s="138" t="s">
        <v>855</v>
      </c>
    </row>
    <row r="2" spans="1:9" x14ac:dyDescent="0.35">
      <c r="A2" t="s">
        <v>503</v>
      </c>
    </row>
    <row r="3" spans="1:9" ht="14.15" customHeight="1" x14ac:dyDescent="0.35"/>
    <row r="5" spans="1:9" x14ac:dyDescent="0.35">
      <c r="B5" s="141"/>
    </row>
    <row r="6" spans="1:9" x14ac:dyDescent="0.35">
      <c r="B6" s="142"/>
      <c r="C6" s="650"/>
      <c r="F6" s="144"/>
      <c r="G6" s="144"/>
      <c r="H6" s="144"/>
      <c r="I6" s="145"/>
    </row>
    <row r="7" spans="1:9" x14ac:dyDescent="0.35">
      <c r="A7" s="146" t="s">
        <v>856</v>
      </c>
      <c r="B7" s="147">
        <v>4132230.98</v>
      </c>
      <c r="C7" s="148"/>
      <c r="F7" s="144"/>
      <c r="G7" s="144"/>
      <c r="H7" s="144"/>
      <c r="I7" s="145"/>
    </row>
    <row r="8" spans="1:9" x14ac:dyDescent="0.35">
      <c r="A8" s="146" t="s">
        <v>857</v>
      </c>
      <c r="B8" s="147">
        <v>7670335.549999998</v>
      </c>
      <c r="C8" s="143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ht="17.5" customHeight="1" x14ac:dyDescent="0.35">
      <c r="A10" s="149" t="s">
        <v>858</v>
      </c>
      <c r="B10" s="150">
        <v>5804713.25</v>
      </c>
      <c r="C10" s="151"/>
      <c r="F10" s="144"/>
      <c r="G10" s="144"/>
      <c r="H10" s="144"/>
      <c r="I10" s="145"/>
    </row>
    <row r="11" spans="1:9" ht="14.15" customHeight="1" x14ac:dyDescent="0.35">
      <c r="A11" s="146" t="s">
        <v>859</v>
      </c>
      <c r="B11" s="147">
        <v>8292447.5</v>
      </c>
      <c r="C11" s="3"/>
      <c r="F11" s="144"/>
      <c r="G11" s="144"/>
      <c r="H11" s="144"/>
      <c r="I11" s="145"/>
    </row>
    <row r="12" spans="1:9" x14ac:dyDescent="0.35"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A14" s="4" t="s">
        <v>508</v>
      </c>
      <c r="F14" s="144"/>
      <c r="G14" s="144"/>
      <c r="H14" s="144"/>
      <c r="I14" s="145"/>
    </row>
    <row r="15" spans="1:9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9" x14ac:dyDescent="0.35">
      <c r="A16" s="153" t="s">
        <v>657</v>
      </c>
      <c r="B16" s="154" t="s">
        <v>514</v>
      </c>
      <c r="C16" s="155">
        <v>0.44</v>
      </c>
      <c r="D16" s="156">
        <v>2554073.83</v>
      </c>
      <c r="E16" s="156">
        <v>851357.94333333336</v>
      </c>
      <c r="F16" s="144"/>
      <c r="G16" s="144"/>
      <c r="H16" s="144"/>
      <c r="I16" s="145"/>
    </row>
    <row r="17" spans="1:36" x14ac:dyDescent="0.35">
      <c r="A17" s="153" t="s">
        <v>658</v>
      </c>
      <c r="B17" s="154" t="s">
        <v>860</v>
      </c>
      <c r="C17" s="155">
        <v>0.4</v>
      </c>
      <c r="D17" s="156">
        <v>2321885.3000000003</v>
      </c>
      <c r="E17" s="156">
        <v>580471.32500000007</v>
      </c>
      <c r="F17" s="144"/>
      <c r="G17" s="144"/>
      <c r="H17" s="144"/>
      <c r="I17" s="145"/>
    </row>
    <row r="18" spans="1:36" x14ac:dyDescent="0.35">
      <c r="A18" s="153" t="s">
        <v>659</v>
      </c>
      <c r="B18" s="154">
        <v>4</v>
      </c>
      <c r="C18" s="155">
        <v>0.16</v>
      </c>
      <c r="D18" s="156">
        <v>928754.12</v>
      </c>
      <c r="E18" s="156">
        <v>232188.53</v>
      </c>
      <c r="F18" s="144"/>
      <c r="G18" s="144"/>
      <c r="H18" s="144"/>
      <c r="I18" s="145"/>
    </row>
    <row r="19" spans="1:36" x14ac:dyDescent="0.35">
      <c r="B19" s="1" t="s">
        <v>518</v>
      </c>
      <c r="C19" s="3">
        <v>1</v>
      </c>
      <c r="D19" s="158">
        <v>5804713.2500000009</v>
      </c>
      <c r="F19" s="144"/>
      <c r="G19" s="144"/>
      <c r="H19" s="144"/>
      <c r="I19" s="145"/>
    </row>
    <row r="20" spans="1:36" x14ac:dyDescent="0.35">
      <c r="F20" s="144"/>
      <c r="G20" s="144"/>
      <c r="H20" s="144"/>
      <c r="I20" s="145"/>
    </row>
    <row r="21" spans="1:36" x14ac:dyDescent="0.35">
      <c r="A21" s="146" t="s">
        <v>820</v>
      </c>
      <c r="B21" s="816">
        <v>6211223</v>
      </c>
      <c r="F21" s="144"/>
      <c r="G21" s="144"/>
      <c r="H21" s="144"/>
      <c r="I21" s="145"/>
    </row>
    <row r="22" spans="1:36" x14ac:dyDescent="0.35">
      <c r="A22" s="761" t="s">
        <v>630</v>
      </c>
      <c r="B22" s="817">
        <v>3469260</v>
      </c>
      <c r="R22" s="161"/>
    </row>
    <row r="23" spans="1:36" x14ac:dyDescent="0.35">
      <c r="E23" s="1" t="s">
        <v>521</v>
      </c>
      <c r="F23" s="2" t="s">
        <v>693</v>
      </c>
      <c r="H23" s="1" t="s">
        <v>523</v>
      </c>
      <c r="J23" s="2334">
        <v>0.42</v>
      </c>
      <c r="K23" s="2334"/>
      <c r="L23" s="2334"/>
    </row>
    <row r="24" spans="1:36" x14ac:dyDescent="0.35">
      <c r="E24" s="1" t="s">
        <v>524</v>
      </c>
      <c r="F24" s="2" t="s">
        <v>179</v>
      </c>
      <c r="H24" s="1" t="s">
        <v>524</v>
      </c>
      <c r="J24" s="2266">
        <v>43</v>
      </c>
      <c r="K24" s="2266"/>
      <c r="L24" s="2266"/>
    </row>
    <row r="25" spans="1:36" x14ac:dyDescent="0.35">
      <c r="E25" s="1" t="s">
        <v>526</v>
      </c>
      <c r="F25" s="2" t="s">
        <v>861</v>
      </c>
      <c r="H25" s="1" t="s">
        <v>526</v>
      </c>
      <c r="J25" s="2267">
        <v>1824</v>
      </c>
      <c r="K25" s="2267"/>
      <c r="L25" s="2267"/>
      <c r="Q25" s="161"/>
    </row>
    <row r="26" spans="1:36" x14ac:dyDescent="0.35">
      <c r="E26" s="1" t="s">
        <v>528</v>
      </c>
      <c r="F26" s="2" t="s">
        <v>862</v>
      </c>
      <c r="H26" s="1" t="s">
        <v>528</v>
      </c>
      <c r="J26" s="2267">
        <v>63269733</v>
      </c>
      <c r="K26" s="2267"/>
      <c r="L26" s="2267"/>
      <c r="T26" s="162"/>
    </row>
    <row r="27" spans="1:36" ht="18.5" x14ac:dyDescent="0.45">
      <c r="A27" s="164" t="s">
        <v>530</v>
      </c>
      <c r="O27" s="3"/>
      <c r="P27" s="161"/>
      <c r="R27" s="3"/>
      <c r="S27" s="145"/>
      <c r="T27"/>
    </row>
    <row r="28" spans="1:36" x14ac:dyDescent="0.35">
      <c r="O28" s="3"/>
      <c r="P28" s="145"/>
      <c r="R28" s="3"/>
      <c r="S28" s="145"/>
      <c r="T28"/>
    </row>
    <row r="29" spans="1:36" ht="31" customHeight="1" thickBot="1" x14ac:dyDescent="0.4">
      <c r="A29" s="2527" t="s">
        <v>531</v>
      </c>
      <c r="B29" s="2528"/>
      <c r="C29" s="2528"/>
      <c r="D29" s="2528"/>
      <c r="E29" s="2528"/>
      <c r="F29" s="2528"/>
      <c r="G29" s="2528"/>
      <c r="H29" s="2528"/>
      <c r="I29" s="2528"/>
      <c r="J29" s="2528"/>
      <c r="K29" s="2528"/>
      <c r="L29" s="2528"/>
      <c r="M29" s="2528"/>
      <c r="N29" s="2528"/>
      <c r="O29" s="2528"/>
      <c r="P29" s="2528"/>
      <c r="Q29" s="2528"/>
      <c r="R29" s="2528"/>
      <c r="S29" s="2529"/>
      <c r="T29" s="2447" t="s">
        <v>635</v>
      </c>
      <c r="U29" s="2448"/>
      <c r="V29" s="2448"/>
      <c r="W29" s="2448"/>
      <c r="X29" s="2448"/>
      <c r="Y29" s="2448"/>
      <c r="Z29" s="2448"/>
      <c r="AA29" s="2448"/>
      <c r="AB29" s="2448"/>
      <c r="AC29" s="2448"/>
      <c r="AD29" s="2448"/>
      <c r="AE29" s="2448"/>
      <c r="AF29" s="2448"/>
      <c r="AG29" s="2448"/>
      <c r="AH29" s="2448"/>
      <c r="AI29" s="2448"/>
      <c r="AJ29" s="2449"/>
    </row>
    <row r="30" spans="1:36" ht="18.5" x14ac:dyDescent="0.45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546" t="s">
        <v>541</v>
      </c>
      <c r="J30" s="2547"/>
      <c r="K30" s="2547"/>
      <c r="L30" s="2548"/>
      <c r="M30" s="311" t="s">
        <v>542</v>
      </c>
      <c r="N30" s="312" t="s">
        <v>543</v>
      </c>
      <c r="O30" s="312" t="s">
        <v>863</v>
      </c>
      <c r="P30" s="313" t="s">
        <v>544</v>
      </c>
      <c r="Q30" s="312" t="s">
        <v>543</v>
      </c>
      <c r="R30" s="312" t="s">
        <v>545</v>
      </c>
      <c r="S30" s="2310" t="s">
        <v>546</v>
      </c>
      <c r="T30" s="739" t="s">
        <v>547</v>
      </c>
      <c r="U30" s="2491" t="s">
        <v>548</v>
      </c>
      <c r="V30" s="2492"/>
      <c r="W30" s="2492"/>
      <c r="X30" s="2492"/>
      <c r="Y30" s="2492"/>
      <c r="Z30" s="2488" t="s">
        <v>549</v>
      </c>
      <c r="AA30" s="2489"/>
      <c r="AB30" s="2490"/>
      <c r="AC30" s="2490"/>
      <c r="AD30" s="2490"/>
      <c r="AE30" s="2490"/>
      <c r="AF30" s="2490"/>
      <c r="AG30" s="2490"/>
      <c r="AH30" s="2490"/>
      <c r="AI30" s="2490"/>
      <c r="AJ30" s="2489"/>
    </row>
    <row r="31" spans="1:36" ht="19" thickBot="1" x14ac:dyDescent="0.5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7" t="s">
        <v>864</v>
      </c>
      <c r="P31" s="318" t="s">
        <v>557</v>
      </c>
      <c r="Q31" s="317" t="s">
        <v>558</v>
      </c>
      <c r="R31" s="317" t="s">
        <v>558</v>
      </c>
      <c r="S31" s="2311"/>
      <c r="T31" s="718" t="s">
        <v>559</v>
      </c>
      <c r="U31" s="2485"/>
      <c r="V31" s="2486"/>
      <c r="W31" s="2486"/>
      <c r="X31" s="2486"/>
      <c r="Y31" s="2486"/>
      <c r="Z31" s="2475"/>
      <c r="AA31" s="2477"/>
      <c r="AB31" s="2476"/>
      <c r="AC31" s="2476"/>
      <c r="AD31" s="2476"/>
      <c r="AE31" s="2476"/>
      <c r="AF31" s="2476"/>
      <c r="AG31" s="2476"/>
      <c r="AH31" s="2476"/>
      <c r="AI31" s="2476"/>
      <c r="AJ31" s="2477"/>
    </row>
    <row r="32" spans="1:36" s="184" customFormat="1" ht="18.5" x14ac:dyDescent="0.45">
      <c r="A32" s="2406" t="s">
        <v>560</v>
      </c>
      <c r="B32" s="2407"/>
      <c r="C32" s="2407"/>
      <c r="D32" s="2407"/>
      <c r="E32" s="2407"/>
      <c r="F32" s="2407"/>
      <c r="G32" s="2407"/>
      <c r="H32" s="2407"/>
      <c r="I32" s="2407"/>
      <c r="J32" s="2407"/>
      <c r="K32" s="2407"/>
      <c r="L32" s="2407"/>
      <c r="M32" s="2407"/>
      <c r="N32" s="2407"/>
      <c r="O32" s="2407"/>
      <c r="P32" s="2407"/>
      <c r="Q32" s="2407"/>
      <c r="R32" s="2407"/>
      <c r="S32" s="2407"/>
      <c r="T32" s="818"/>
      <c r="U32" s="766" t="s">
        <v>561</v>
      </c>
      <c r="V32" s="764" t="s">
        <v>38</v>
      </c>
      <c r="W32" s="764" t="s">
        <v>562</v>
      </c>
      <c r="X32" s="764" t="s">
        <v>563</v>
      </c>
      <c r="Y32" s="765" t="s">
        <v>564</v>
      </c>
      <c r="Z32" s="766" t="s">
        <v>565</v>
      </c>
      <c r="AA32" s="765" t="s">
        <v>566</v>
      </c>
      <c r="AB32" s="766" t="s">
        <v>26</v>
      </c>
      <c r="AC32" s="764" t="s">
        <v>30</v>
      </c>
      <c r="AD32" s="764" t="s">
        <v>28</v>
      </c>
      <c r="AE32" s="764" t="s">
        <v>180</v>
      </c>
      <c r="AF32" s="764" t="s">
        <v>181</v>
      </c>
      <c r="AG32" s="764" t="s">
        <v>182</v>
      </c>
      <c r="AH32" s="764" t="s">
        <v>183</v>
      </c>
      <c r="AI32" s="764" t="s">
        <v>31</v>
      </c>
      <c r="AJ32" s="765" t="s">
        <v>865</v>
      </c>
    </row>
    <row r="33" spans="1:36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5"/>
      <c r="P33" s="516"/>
      <c r="Q33" s="515"/>
      <c r="R33" s="515"/>
      <c r="S33" s="548"/>
      <c r="T33" s="195"/>
      <c r="U33" s="326"/>
      <c r="Y33" s="198"/>
      <c r="Z33" s="326"/>
      <c r="AA33" s="198"/>
      <c r="AB33" s="326"/>
      <c r="AC33" s="218"/>
      <c r="AD33" s="218"/>
      <c r="AE33" s="200"/>
      <c r="AF33" s="200"/>
      <c r="AG33" s="200"/>
      <c r="AH33" s="200"/>
      <c r="AI33" s="200"/>
      <c r="AJ33" s="198"/>
    </row>
    <row r="34" spans="1:36" x14ac:dyDescent="0.35">
      <c r="A34" s="203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2"/>
      <c r="O34" s="212"/>
      <c r="P34" s="219"/>
      <c r="Q34" s="212"/>
      <c r="R34" s="212"/>
      <c r="S34" s="6"/>
      <c r="T34" s="214"/>
      <c r="U34" s="326"/>
      <c r="X34" s="215"/>
      <c r="Y34" s="198"/>
      <c r="Z34" s="326"/>
      <c r="AA34" s="198"/>
      <c r="AB34" s="326"/>
      <c r="AC34" s="218"/>
      <c r="AD34" s="218"/>
      <c r="AE34" s="218"/>
      <c r="AF34" s="218"/>
      <c r="AG34" s="218"/>
      <c r="AH34" s="218"/>
      <c r="AI34" s="218"/>
      <c r="AJ34" s="198"/>
    </row>
    <row r="35" spans="1:36" x14ac:dyDescent="0.35">
      <c r="A35" s="203" t="s">
        <v>866</v>
      </c>
      <c r="B35" s="203" t="s">
        <v>184</v>
      </c>
      <c r="C35" s="203" t="s">
        <v>746</v>
      </c>
      <c r="D35" s="203" t="s">
        <v>484</v>
      </c>
      <c r="E35" s="203" t="s">
        <v>571</v>
      </c>
      <c r="F35" s="203" t="s">
        <v>867</v>
      </c>
      <c r="G35" s="1">
        <v>50</v>
      </c>
      <c r="H35" s="203" t="s">
        <v>49</v>
      </c>
      <c r="I35" s="234"/>
      <c r="J35" s="853">
        <v>50</v>
      </c>
      <c r="K35" s="854">
        <v>50</v>
      </c>
      <c r="L35" s="332"/>
      <c r="M35" s="209">
        <v>2</v>
      </c>
      <c r="N35" s="212">
        <v>1398.6</v>
      </c>
      <c r="O35" s="212">
        <f>N35*M35*G35</f>
        <v>139860</v>
      </c>
      <c r="P35" s="211">
        <v>0.7</v>
      </c>
      <c r="Q35" s="232">
        <f t="shared" ref="Q35:Q49" si="0">N35*(1-P35)</f>
        <v>419.58000000000004</v>
      </c>
      <c r="R35" s="212">
        <f>Q35*M35*G35</f>
        <v>41958.000000000007</v>
      </c>
      <c r="S35" s="224">
        <f t="shared" ref="S35:S49" si="1">R35/$R$57</f>
        <v>4.9438062972436733E-2</v>
      </c>
      <c r="T35" s="214">
        <f t="shared" ref="T35:T49" si="2">R35*2</f>
        <v>83916.000000000015</v>
      </c>
      <c r="U35" s="326"/>
      <c r="V35" s="215">
        <f>T35</f>
        <v>83916.000000000015</v>
      </c>
      <c r="Y35" s="198"/>
      <c r="Z35" s="328"/>
      <c r="AA35" s="217">
        <f>T35</f>
        <v>83916.000000000015</v>
      </c>
      <c r="AB35" s="328">
        <f>T35</f>
        <v>83916.000000000015</v>
      </c>
      <c r="AC35" s="218"/>
      <c r="AD35" s="218"/>
      <c r="AE35" s="220"/>
      <c r="AF35" s="218"/>
      <c r="AG35" s="218"/>
      <c r="AH35" s="218"/>
      <c r="AI35" s="218"/>
      <c r="AJ35" s="198"/>
    </row>
    <row r="36" spans="1:36" x14ac:dyDescent="0.35">
      <c r="A36" s="203" t="s">
        <v>866</v>
      </c>
      <c r="B36" s="203" t="s">
        <v>168</v>
      </c>
      <c r="C36" s="203" t="s">
        <v>868</v>
      </c>
      <c r="D36" s="203" t="s">
        <v>485</v>
      </c>
      <c r="E36" s="203" t="s">
        <v>569</v>
      </c>
      <c r="F36" s="855" t="s">
        <v>869</v>
      </c>
      <c r="G36" s="1">
        <v>1</v>
      </c>
      <c r="H36" s="203" t="s">
        <v>49</v>
      </c>
      <c r="I36" s="521"/>
      <c r="K36" s="773">
        <v>1</v>
      </c>
      <c r="L36" s="332"/>
      <c r="M36" s="209">
        <v>1</v>
      </c>
      <c r="N36" s="520">
        <v>396000</v>
      </c>
      <c r="O36" s="212">
        <f t="shared" ref="O36:O49" si="3">N36*M36*G36</f>
        <v>396000</v>
      </c>
      <c r="P36" s="211">
        <v>0.76</v>
      </c>
      <c r="Q36" s="232">
        <f t="shared" si="0"/>
        <v>95040</v>
      </c>
      <c r="R36" s="212">
        <f t="shared" ref="R36:R49" si="4">Q36*M36*G36</f>
        <v>95040</v>
      </c>
      <c r="S36" s="213">
        <f t="shared" si="1"/>
        <v>0.11198325718338306</v>
      </c>
      <c r="T36" s="214">
        <f t="shared" si="2"/>
        <v>190080</v>
      </c>
      <c r="U36" s="328">
        <f>T36</f>
        <v>190080</v>
      </c>
      <c r="Y36" s="198"/>
      <c r="Z36" s="328">
        <f>T36</f>
        <v>190080</v>
      </c>
      <c r="AA36" s="217"/>
      <c r="AB36" s="326"/>
      <c r="AC36" s="220">
        <f>R36</f>
        <v>95040</v>
      </c>
      <c r="AD36" s="218"/>
      <c r="AE36" s="218"/>
      <c r="AF36" s="218"/>
      <c r="AG36" s="218"/>
      <c r="AH36" s="218"/>
      <c r="AI36" s="218"/>
      <c r="AJ36" s="198"/>
    </row>
    <row r="37" spans="1:36" x14ac:dyDescent="0.35">
      <c r="A37" s="203" t="s">
        <v>866</v>
      </c>
      <c r="B37" s="203" t="s">
        <v>168</v>
      </c>
      <c r="C37" s="203" t="s">
        <v>868</v>
      </c>
      <c r="D37" s="203" t="s">
        <v>486</v>
      </c>
      <c r="E37" s="203" t="s">
        <v>569</v>
      </c>
      <c r="F37" s="203" t="s">
        <v>869</v>
      </c>
      <c r="G37" s="203">
        <v>1</v>
      </c>
      <c r="H37" s="203" t="s">
        <v>49</v>
      </c>
      <c r="I37" s="521"/>
      <c r="J37" s="773">
        <v>1</v>
      </c>
      <c r="L37" s="332"/>
      <c r="M37" s="209">
        <v>1</v>
      </c>
      <c r="N37" s="212">
        <v>633000</v>
      </c>
      <c r="O37" s="212">
        <f t="shared" si="3"/>
        <v>633000</v>
      </c>
      <c r="P37" s="219">
        <v>0.76</v>
      </c>
      <c r="Q37" s="212">
        <f t="shared" si="0"/>
        <v>151920</v>
      </c>
      <c r="R37" s="212">
        <f t="shared" si="4"/>
        <v>151920</v>
      </c>
      <c r="S37" s="213">
        <f t="shared" si="1"/>
        <v>0.17900353989161991</v>
      </c>
      <c r="T37" s="214">
        <f t="shared" si="2"/>
        <v>303840</v>
      </c>
      <c r="U37" s="328">
        <f>T37</f>
        <v>303840</v>
      </c>
      <c r="Y37" s="198"/>
      <c r="Z37" s="328">
        <f t="shared" ref="Z37:Z40" si="5">T37</f>
        <v>303840</v>
      </c>
      <c r="AA37" s="217"/>
      <c r="AB37" s="326"/>
      <c r="AC37" s="220">
        <f>R37</f>
        <v>151920</v>
      </c>
      <c r="AD37" s="220"/>
      <c r="AE37" s="220"/>
      <c r="AF37" s="218"/>
      <c r="AG37" s="218"/>
      <c r="AH37" s="218"/>
      <c r="AI37" s="218"/>
      <c r="AJ37" s="198"/>
    </row>
    <row r="38" spans="1:36" x14ac:dyDescent="0.35">
      <c r="A38" s="203" t="s">
        <v>866</v>
      </c>
      <c r="B38" s="203" t="s">
        <v>168</v>
      </c>
      <c r="C38" s="203" t="s">
        <v>870</v>
      </c>
      <c r="D38" s="203" t="s">
        <v>169</v>
      </c>
      <c r="E38" s="203" t="s">
        <v>569</v>
      </c>
      <c r="F38" s="203" t="s">
        <v>830</v>
      </c>
      <c r="G38" s="1">
        <v>25</v>
      </c>
      <c r="H38" s="203" t="s">
        <v>49</v>
      </c>
      <c r="I38" s="521"/>
      <c r="L38" s="856">
        <v>25</v>
      </c>
      <c r="M38" s="209">
        <v>1</v>
      </c>
      <c r="N38" s="212">
        <v>26400</v>
      </c>
      <c r="O38" s="212">
        <f t="shared" si="3"/>
        <v>660000</v>
      </c>
      <c r="P38" s="219">
        <v>0.76</v>
      </c>
      <c r="Q38" s="232">
        <f t="shared" si="0"/>
        <v>6336</v>
      </c>
      <c r="R38" s="212">
        <f t="shared" si="4"/>
        <v>158400</v>
      </c>
      <c r="S38" s="213">
        <f t="shared" si="1"/>
        <v>0.18663876197230511</v>
      </c>
      <c r="T38" s="214">
        <f t="shared" si="2"/>
        <v>316800</v>
      </c>
      <c r="U38" s="326"/>
      <c r="V38" s="215">
        <f>T38</f>
        <v>316800</v>
      </c>
      <c r="Y38" s="198"/>
      <c r="Z38" s="328">
        <f t="shared" si="5"/>
        <v>316800</v>
      </c>
      <c r="AA38" s="217"/>
      <c r="AB38" s="326"/>
      <c r="AC38" s="220">
        <f>T38</f>
        <v>316800</v>
      </c>
      <c r="AD38" s="218"/>
      <c r="AE38" s="218"/>
      <c r="AF38" s="218"/>
      <c r="AG38" s="218"/>
      <c r="AH38" s="218"/>
      <c r="AI38" s="218"/>
      <c r="AJ38" s="198"/>
    </row>
    <row r="39" spans="1:36" x14ac:dyDescent="0.35">
      <c r="A39" s="203" t="s">
        <v>866</v>
      </c>
      <c r="B39" s="203" t="s">
        <v>126</v>
      </c>
      <c r="C39" s="203" t="s">
        <v>746</v>
      </c>
      <c r="D39" s="857" t="s">
        <v>871</v>
      </c>
      <c r="E39" s="203" t="s">
        <v>569</v>
      </c>
      <c r="F39" s="203">
        <v>16</v>
      </c>
      <c r="G39" s="1">
        <v>1</v>
      </c>
      <c r="H39" s="203" t="s">
        <v>49</v>
      </c>
      <c r="I39" s="221">
        <v>16</v>
      </c>
      <c r="L39" s="332"/>
      <c r="M39" s="209">
        <v>1</v>
      </c>
      <c r="N39" s="212">
        <v>67000</v>
      </c>
      <c r="O39" s="212">
        <f t="shared" si="3"/>
        <v>67000</v>
      </c>
      <c r="P39" s="219">
        <v>0.85</v>
      </c>
      <c r="Q39" s="232">
        <f t="shared" si="0"/>
        <v>10050.000000000002</v>
      </c>
      <c r="R39" s="212">
        <f t="shared" si="4"/>
        <v>10050.000000000002</v>
      </c>
      <c r="S39" s="213">
        <f t="shared" si="1"/>
        <v>1.1841663875136785E-2</v>
      </c>
      <c r="T39" s="214">
        <f t="shared" si="2"/>
        <v>20100.000000000004</v>
      </c>
      <c r="U39" s="326"/>
      <c r="V39" s="215">
        <f>T39</f>
        <v>20100.000000000004</v>
      </c>
      <c r="Y39" s="198"/>
      <c r="Z39" s="328">
        <f t="shared" si="5"/>
        <v>20100.000000000004</v>
      </c>
      <c r="AA39" s="217"/>
      <c r="AB39" s="326"/>
      <c r="AC39" s="218"/>
      <c r="AD39" s="220">
        <f>T39</f>
        <v>20100.000000000004</v>
      </c>
      <c r="AE39" s="218"/>
      <c r="AF39" s="218"/>
      <c r="AG39" s="218"/>
      <c r="AH39" s="218"/>
      <c r="AI39" s="218"/>
      <c r="AJ39" s="198"/>
    </row>
    <row r="40" spans="1:36" x14ac:dyDescent="0.35">
      <c r="A40" s="203" t="s">
        <v>866</v>
      </c>
      <c r="B40" s="203" t="s">
        <v>126</v>
      </c>
      <c r="C40" s="203" t="s">
        <v>746</v>
      </c>
      <c r="D40" s="857" t="s">
        <v>872</v>
      </c>
      <c r="E40" s="203" t="s">
        <v>569</v>
      </c>
      <c r="F40" s="203">
        <v>16</v>
      </c>
      <c r="G40" s="1">
        <v>1</v>
      </c>
      <c r="H40" s="203" t="s">
        <v>49</v>
      </c>
      <c r="I40" s="234"/>
      <c r="J40" s="1"/>
      <c r="L40" s="774">
        <v>16</v>
      </c>
      <c r="M40" s="209">
        <v>1</v>
      </c>
      <c r="N40" s="212">
        <v>189142</v>
      </c>
      <c r="O40" s="212">
        <f t="shared" si="3"/>
        <v>189142</v>
      </c>
      <c r="P40" s="219">
        <v>0.85</v>
      </c>
      <c r="Q40" s="232">
        <f t="shared" si="0"/>
        <v>28371.300000000003</v>
      </c>
      <c r="R40" s="212">
        <f t="shared" si="4"/>
        <v>28371.300000000003</v>
      </c>
      <c r="S40" s="213">
        <f t="shared" si="1"/>
        <v>3.3429193860763005E-2</v>
      </c>
      <c r="T40" s="214">
        <f t="shared" si="2"/>
        <v>56742.600000000006</v>
      </c>
      <c r="U40" s="326"/>
      <c r="V40" s="215">
        <f>T40</f>
        <v>56742.600000000006</v>
      </c>
      <c r="Y40" s="198"/>
      <c r="Z40" s="328">
        <f t="shared" si="5"/>
        <v>56742.600000000006</v>
      </c>
      <c r="AA40" s="217"/>
      <c r="AB40" s="326"/>
      <c r="AC40" s="218"/>
      <c r="AD40" s="220">
        <f>T40</f>
        <v>56742.600000000006</v>
      </c>
      <c r="AE40" s="218"/>
      <c r="AF40" s="218"/>
      <c r="AG40" s="218"/>
      <c r="AH40" s="218"/>
      <c r="AI40" s="218"/>
      <c r="AJ40" s="198"/>
    </row>
    <row r="41" spans="1:36" x14ac:dyDescent="0.35">
      <c r="A41" s="203" t="s">
        <v>866</v>
      </c>
      <c r="B41" s="203" t="s">
        <v>126</v>
      </c>
      <c r="C41" s="203" t="s">
        <v>746</v>
      </c>
      <c r="D41" s="857" t="s">
        <v>873</v>
      </c>
      <c r="E41" s="203" t="s">
        <v>571</v>
      </c>
      <c r="F41" s="203">
        <v>28</v>
      </c>
      <c r="G41" s="1">
        <v>1</v>
      </c>
      <c r="H41" s="203" t="s">
        <v>49</v>
      </c>
      <c r="I41" s="234"/>
      <c r="J41" s="858">
        <v>28</v>
      </c>
      <c r="K41" s="859"/>
      <c r="L41" s="332"/>
      <c r="M41" s="209">
        <v>1</v>
      </c>
      <c r="N41" s="212">
        <v>67000</v>
      </c>
      <c r="O41" s="212">
        <f t="shared" si="3"/>
        <v>67000</v>
      </c>
      <c r="P41" s="219">
        <v>0.85</v>
      </c>
      <c r="Q41" s="232">
        <f t="shared" si="0"/>
        <v>10050.000000000002</v>
      </c>
      <c r="R41" s="212">
        <f t="shared" si="4"/>
        <v>10050.000000000002</v>
      </c>
      <c r="S41" s="224">
        <f t="shared" si="1"/>
        <v>1.1841663875136785E-2</v>
      </c>
      <c r="T41" s="214">
        <f t="shared" si="2"/>
        <v>20100.000000000004</v>
      </c>
      <c r="U41" s="326"/>
      <c r="V41" s="215">
        <f>T41</f>
        <v>20100.000000000004</v>
      </c>
      <c r="Y41" s="198"/>
      <c r="Z41" s="328"/>
      <c r="AA41" s="217">
        <f t="shared" ref="AA41:AA46" si="6">T41</f>
        <v>20100.000000000004</v>
      </c>
      <c r="AB41" s="326"/>
      <c r="AC41" s="218"/>
      <c r="AD41" s="220">
        <f>T41</f>
        <v>20100.000000000004</v>
      </c>
      <c r="AE41" s="218"/>
      <c r="AF41" s="218"/>
      <c r="AG41" s="218"/>
      <c r="AH41" s="218"/>
      <c r="AI41" s="218"/>
      <c r="AJ41" s="198"/>
    </row>
    <row r="42" spans="1:36" x14ac:dyDescent="0.35">
      <c r="A42" s="203" t="s">
        <v>866</v>
      </c>
      <c r="B42" s="203" t="s">
        <v>126</v>
      </c>
      <c r="C42" s="203" t="s">
        <v>746</v>
      </c>
      <c r="D42" s="857" t="s">
        <v>490</v>
      </c>
      <c r="E42" s="203" t="s">
        <v>571</v>
      </c>
      <c r="F42" s="203">
        <v>100</v>
      </c>
      <c r="G42" s="1">
        <v>100</v>
      </c>
      <c r="H42" s="203" t="s">
        <v>49</v>
      </c>
      <c r="I42" s="234"/>
      <c r="J42" s="860"/>
      <c r="K42" s="858">
        <v>100</v>
      </c>
      <c r="L42" s="332"/>
      <c r="M42" s="209">
        <v>1</v>
      </c>
      <c r="N42" s="212">
        <v>4427</v>
      </c>
      <c r="O42" s="212">
        <f t="shared" si="3"/>
        <v>442700</v>
      </c>
      <c r="P42" s="219">
        <v>0.85</v>
      </c>
      <c r="Q42" s="232">
        <f t="shared" si="0"/>
        <v>664.05000000000007</v>
      </c>
      <c r="R42" s="212">
        <f t="shared" si="4"/>
        <v>66405</v>
      </c>
      <c r="S42" s="224">
        <f t="shared" si="1"/>
        <v>7.8243352201836619E-2</v>
      </c>
      <c r="T42" s="214">
        <f t="shared" si="2"/>
        <v>132810</v>
      </c>
      <c r="U42" s="328">
        <f>T42</f>
        <v>132810</v>
      </c>
      <c r="V42" s="215"/>
      <c r="Y42" s="198"/>
      <c r="Z42" s="328"/>
      <c r="AA42" s="217">
        <f t="shared" si="6"/>
        <v>132810</v>
      </c>
      <c r="AB42" s="326"/>
      <c r="AC42" s="218"/>
      <c r="AD42" s="220">
        <f>T42</f>
        <v>132810</v>
      </c>
      <c r="AE42" s="218"/>
      <c r="AF42" s="218"/>
      <c r="AG42" s="218"/>
      <c r="AH42" s="218"/>
      <c r="AI42" s="218"/>
      <c r="AJ42" s="198"/>
    </row>
    <row r="43" spans="1:36" x14ac:dyDescent="0.35">
      <c r="A43" s="203" t="s">
        <v>866</v>
      </c>
      <c r="B43" s="203" t="s">
        <v>491</v>
      </c>
      <c r="C43" s="203" t="s">
        <v>747</v>
      </c>
      <c r="D43" s="861" t="s">
        <v>492</v>
      </c>
      <c r="E43" s="203" t="s">
        <v>571</v>
      </c>
      <c r="F43" s="203" t="s">
        <v>874</v>
      </c>
      <c r="G43" s="1">
        <v>20</v>
      </c>
      <c r="H43" s="203" t="s">
        <v>90</v>
      </c>
      <c r="I43" s="2282">
        <v>20</v>
      </c>
      <c r="J43" s="2283"/>
      <c r="L43" s="332"/>
      <c r="M43" s="209">
        <v>1</v>
      </c>
      <c r="N43" s="212">
        <v>2300</v>
      </c>
      <c r="O43" s="212">
        <f t="shared" si="3"/>
        <v>46000</v>
      </c>
      <c r="P43" s="219">
        <v>0.5</v>
      </c>
      <c r="Q43" s="232">
        <f t="shared" si="0"/>
        <v>1150</v>
      </c>
      <c r="R43" s="212">
        <f t="shared" si="4"/>
        <v>23000</v>
      </c>
      <c r="S43" s="224">
        <f t="shared" si="1"/>
        <v>2.7100325286382686E-2</v>
      </c>
      <c r="T43" s="214">
        <f t="shared" si="2"/>
        <v>46000</v>
      </c>
      <c r="U43" s="328">
        <f>T43</f>
        <v>46000</v>
      </c>
      <c r="Y43" s="198"/>
      <c r="Z43" s="328"/>
      <c r="AA43" s="217">
        <f t="shared" si="6"/>
        <v>46000</v>
      </c>
      <c r="AB43" s="326"/>
      <c r="AC43" s="218"/>
      <c r="AD43" s="218"/>
      <c r="AE43" s="220">
        <f>T43</f>
        <v>46000</v>
      </c>
      <c r="AF43" s="218"/>
      <c r="AG43" s="218"/>
      <c r="AH43" s="218"/>
      <c r="AI43" s="218"/>
      <c r="AJ43" s="198"/>
    </row>
    <row r="44" spans="1:36" x14ac:dyDescent="0.35">
      <c r="A44" s="203" t="s">
        <v>866</v>
      </c>
      <c r="B44" s="203" t="s">
        <v>491</v>
      </c>
      <c r="C44" s="203" t="s">
        <v>747</v>
      </c>
      <c r="D44" s="203" t="s">
        <v>493</v>
      </c>
      <c r="E44" s="203" t="s">
        <v>571</v>
      </c>
      <c r="F44" s="203" t="s">
        <v>874</v>
      </c>
      <c r="G44" s="1">
        <v>20</v>
      </c>
      <c r="H44" s="203" t="s">
        <v>90</v>
      </c>
      <c r="I44" s="2291">
        <v>20</v>
      </c>
      <c r="J44" s="2292"/>
      <c r="L44" s="208"/>
      <c r="M44" s="209">
        <v>1</v>
      </c>
      <c r="N44" s="212">
        <v>2300</v>
      </c>
      <c r="O44" s="212">
        <f t="shared" si="3"/>
        <v>46000</v>
      </c>
      <c r="P44" s="219">
        <v>0.5</v>
      </c>
      <c r="Q44" s="232">
        <f t="shared" si="0"/>
        <v>1150</v>
      </c>
      <c r="R44" s="212">
        <f t="shared" si="4"/>
        <v>23000</v>
      </c>
      <c r="S44" s="224">
        <f t="shared" si="1"/>
        <v>2.7100325286382686E-2</v>
      </c>
      <c r="T44" s="214">
        <f t="shared" si="2"/>
        <v>46000</v>
      </c>
      <c r="U44" s="328">
        <f>T44</f>
        <v>46000</v>
      </c>
      <c r="Y44" s="198"/>
      <c r="Z44" s="328"/>
      <c r="AA44" s="217">
        <f t="shared" si="6"/>
        <v>46000</v>
      </c>
      <c r="AB44" s="326"/>
      <c r="AC44" s="218"/>
      <c r="AD44" s="218"/>
      <c r="AE44" s="220">
        <f>T44</f>
        <v>46000</v>
      </c>
      <c r="AF44" s="218"/>
      <c r="AG44" s="218"/>
      <c r="AH44" s="218"/>
      <c r="AI44" s="218"/>
      <c r="AJ44" s="198"/>
    </row>
    <row r="45" spans="1:36" x14ac:dyDescent="0.35">
      <c r="A45" s="203" t="s">
        <v>866</v>
      </c>
      <c r="B45" s="203" t="s">
        <v>494</v>
      </c>
      <c r="C45" s="203" t="s">
        <v>868</v>
      </c>
      <c r="D45" s="203" t="s">
        <v>53</v>
      </c>
      <c r="E45" s="203" t="s">
        <v>571</v>
      </c>
      <c r="F45" s="855" t="s">
        <v>875</v>
      </c>
      <c r="G45" s="1">
        <v>4</v>
      </c>
      <c r="H45" s="203" t="s">
        <v>51</v>
      </c>
      <c r="I45" s="2291">
        <v>4</v>
      </c>
      <c r="J45" s="2292"/>
      <c r="K45" s="2292"/>
      <c r="L45" s="2293"/>
      <c r="M45" s="209">
        <v>1</v>
      </c>
      <c r="N45" s="212">
        <v>8500</v>
      </c>
      <c r="O45" s="212">
        <f t="shared" si="3"/>
        <v>34000</v>
      </c>
      <c r="P45" s="219">
        <v>0.35</v>
      </c>
      <c r="Q45" s="232">
        <f t="shared" si="0"/>
        <v>5525</v>
      </c>
      <c r="R45" s="212">
        <f t="shared" si="4"/>
        <v>22100</v>
      </c>
      <c r="S45" s="224">
        <f t="shared" si="1"/>
        <v>2.6039877775176409E-2</v>
      </c>
      <c r="T45" s="214">
        <f t="shared" si="2"/>
        <v>44200</v>
      </c>
      <c r="U45" s="328">
        <f>T45</f>
        <v>44200</v>
      </c>
      <c r="Y45" s="198"/>
      <c r="Z45" s="328"/>
      <c r="AA45" s="217">
        <f t="shared" si="6"/>
        <v>44200</v>
      </c>
      <c r="AB45" s="326"/>
      <c r="AC45" s="218"/>
      <c r="AD45" s="218"/>
      <c r="AE45" s="218"/>
      <c r="AF45" s="220">
        <f>T45</f>
        <v>44200</v>
      </c>
      <c r="AG45" s="218"/>
      <c r="AH45" s="218"/>
      <c r="AI45" s="218"/>
      <c r="AJ45" s="198"/>
    </row>
    <row r="46" spans="1:36" x14ac:dyDescent="0.35">
      <c r="A46" s="203" t="s">
        <v>866</v>
      </c>
      <c r="B46" s="203" t="s">
        <v>495</v>
      </c>
      <c r="C46" s="203" t="s">
        <v>868</v>
      </c>
      <c r="D46" s="203" t="s">
        <v>496</v>
      </c>
      <c r="E46" s="203" t="s">
        <v>575</v>
      </c>
      <c r="F46" s="203" t="s">
        <v>869</v>
      </c>
      <c r="G46" s="1">
        <v>1</v>
      </c>
      <c r="H46" s="203" t="s">
        <v>51</v>
      </c>
      <c r="I46" s="2291">
        <v>1</v>
      </c>
      <c r="J46" s="2478"/>
      <c r="K46" s="2530">
        <v>1</v>
      </c>
      <c r="L46" s="2293"/>
      <c r="M46" s="209">
        <v>2</v>
      </c>
      <c r="N46" s="212">
        <v>65200</v>
      </c>
      <c r="O46" s="212">
        <f t="shared" si="3"/>
        <v>130400</v>
      </c>
      <c r="P46" s="219">
        <v>0.49</v>
      </c>
      <c r="Q46" s="232">
        <f t="shared" si="0"/>
        <v>33252</v>
      </c>
      <c r="R46" s="212">
        <f t="shared" si="4"/>
        <v>66504</v>
      </c>
      <c r="S46" s="224">
        <f t="shared" si="1"/>
        <v>7.8360001428069315E-2</v>
      </c>
      <c r="T46" s="214">
        <f t="shared" si="2"/>
        <v>133008</v>
      </c>
      <c r="U46" s="328"/>
      <c r="V46" s="215">
        <f>T46</f>
        <v>133008</v>
      </c>
      <c r="Y46" s="198"/>
      <c r="Z46" s="328"/>
      <c r="AA46" s="217">
        <f t="shared" si="6"/>
        <v>133008</v>
      </c>
      <c r="AB46" s="326"/>
      <c r="AC46" s="218"/>
      <c r="AD46" s="218"/>
      <c r="AE46" s="218"/>
      <c r="AF46" s="218"/>
      <c r="AG46" s="220">
        <f>T46</f>
        <v>133008</v>
      </c>
      <c r="AH46" s="218"/>
      <c r="AI46" s="218"/>
      <c r="AJ46" s="198"/>
    </row>
    <row r="47" spans="1:36" x14ac:dyDescent="0.35">
      <c r="A47" s="203" t="s">
        <v>866</v>
      </c>
      <c r="B47" s="203" t="s">
        <v>185</v>
      </c>
      <c r="C47" s="203" t="s">
        <v>746</v>
      </c>
      <c r="D47" s="203" t="s">
        <v>497</v>
      </c>
      <c r="E47" s="203" t="s">
        <v>569</v>
      </c>
      <c r="F47" s="203">
        <v>88</v>
      </c>
      <c r="G47" s="1">
        <v>1</v>
      </c>
      <c r="H47" s="203" t="s">
        <v>49</v>
      </c>
      <c r="K47" s="222">
        <v>88</v>
      </c>
      <c r="L47" s="332"/>
      <c r="M47" s="203">
        <v>1</v>
      </c>
      <c r="N47" s="212">
        <v>338800</v>
      </c>
      <c r="O47" s="212">
        <f t="shared" si="3"/>
        <v>338800</v>
      </c>
      <c r="P47" s="862">
        <v>0.75</v>
      </c>
      <c r="Q47" s="232">
        <f t="shared" si="0"/>
        <v>84700</v>
      </c>
      <c r="R47" s="212">
        <f t="shared" si="4"/>
        <v>84700</v>
      </c>
      <c r="S47" s="213">
        <f t="shared" si="1"/>
        <v>9.9799893554635366E-2</v>
      </c>
      <c r="T47" s="214">
        <f t="shared" si="2"/>
        <v>169400</v>
      </c>
      <c r="U47" s="328">
        <f>T47</f>
        <v>169400</v>
      </c>
      <c r="V47" s="215"/>
      <c r="Y47" s="198"/>
      <c r="Z47" s="328">
        <f t="shared" ref="Z47:Z49" si="7">T47</f>
        <v>169400</v>
      </c>
      <c r="AA47" s="217"/>
      <c r="AB47" s="326"/>
      <c r="AC47" s="218"/>
      <c r="AD47" s="218"/>
      <c r="AE47" s="218"/>
      <c r="AF47" s="218"/>
      <c r="AG47" s="218"/>
      <c r="AH47" s="220">
        <f>T47</f>
        <v>169400</v>
      </c>
      <c r="AI47" s="218"/>
      <c r="AJ47" s="198"/>
    </row>
    <row r="48" spans="1:36" x14ac:dyDescent="0.35">
      <c r="A48" s="203" t="s">
        <v>866</v>
      </c>
      <c r="B48" s="203" t="s">
        <v>135</v>
      </c>
      <c r="C48" s="203" t="s">
        <v>747</v>
      </c>
      <c r="D48" s="203" t="s">
        <v>499</v>
      </c>
      <c r="E48" s="203" t="s">
        <v>569</v>
      </c>
      <c r="F48" s="855" t="s">
        <v>876</v>
      </c>
      <c r="G48" s="1">
        <v>1</v>
      </c>
      <c r="H48" s="203" t="s">
        <v>90</v>
      </c>
      <c r="I48" s="2282">
        <v>1</v>
      </c>
      <c r="J48" s="2545"/>
      <c r="K48" s="2283">
        <v>1</v>
      </c>
      <c r="L48" s="2284"/>
      <c r="M48" s="203">
        <v>2</v>
      </c>
      <c r="N48" s="212">
        <v>12000</v>
      </c>
      <c r="O48" s="212">
        <f t="shared" si="3"/>
        <v>24000</v>
      </c>
      <c r="P48" s="219">
        <v>0.3</v>
      </c>
      <c r="Q48" s="232">
        <f t="shared" si="0"/>
        <v>8400</v>
      </c>
      <c r="R48" s="212">
        <f t="shared" si="4"/>
        <v>16800</v>
      </c>
      <c r="S48" s="213">
        <f t="shared" si="1"/>
        <v>1.9795020209183875E-2</v>
      </c>
      <c r="T48" s="214">
        <f t="shared" si="2"/>
        <v>33600</v>
      </c>
      <c r="U48" s="328">
        <f>T48</f>
        <v>33600</v>
      </c>
      <c r="Y48" s="198"/>
      <c r="Z48" s="328">
        <f t="shared" si="7"/>
        <v>33600</v>
      </c>
      <c r="AA48" s="217"/>
      <c r="AB48" s="326"/>
      <c r="AC48" s="218"/>
      <c r="AD48" s="218"/>
      <c r="AE48" s="218"/>
      <c r="AF48" s="218"/>
      <c r="AG48" s="218"/>
      <c r="AH48" s="218"/>
      <c r="AI48" s="220">
        <f>T48</f>
        <v>33600</v>
      </c>
      <c r="AJ48" s="198"/>
    </row>
    <row r="49" spans="1:36" x14ac:dyDescent="0.35">
      <c r="A49" s="203" t="s">
        <v>866</v>
      </c>
      <c r="B49" s="203" t="s">
        <v>135</v>
      </c>
      <c r="C49" s="203" t="s">
        <v>747</v>
      </c>
      <c r="D49" s="203" t="s">
        <v>500</v>
      </c>
      <c r="E49" s="203" t="s">
        <v>569</v>
      </c>
      <c r="F49" s="203" t="s">
        <v>876</v>
      </c>
      <c r="G49" s="1">
        <v>1</v>
      </c>
      <c r="H49" s="203" t="s">
        <v>90</v>
      </c>
      <c r="I49" s="2282">
        <v>1</v>
      </c>
      <c r="J49" s="2545"/>
      <c r="K49" s="2283">
        <v>1</v>
      </c>
      <c r="L49" s="2284"/>
      <c r="M49" s="203">
        <v>2</v>
      </c>
      <c r="N49" s="212">
        <v>36000</v>
      </c>
      <c r="O49" s="212">
        <f t="shared" si="3"/>
        <v>72000</v>
      </c>
      <c r="P49" s="219">
        <v>0.3</v>
      </c>
      <c r="Q49" s="232">
        <f t="shared" si="0"/>
        <v>25200</v>
      </c>
      <c r="R49" s="212">
        <f t="shared" si="4"/>
        <v>50400</v>
      </c>
      <c r="S49" s="213">
        <f t="shared" si="1"/>
        <v>5.9385060627551625E-2</v>
      </c>
      <c r="T49" s="214">
        <f t="shared" si="2"/>
        <v>100800</v>
      </c>
      <c r="U49" s="328">
        <f>T49</f>
        <v>100800</v>
      </c>
      <c r="Y49" s="198"/>
      <c r="Z49" s="328">
        <f t="shared" si="7"/>
        <v>100800</v>
      </c>
      <c r="AA49" s="217"/>
      <c r="AB49" s="326"/>
      <c r="AC49" s="218"/>
      <c r="AD49" s="218"/>
      <c r="AE49" s="218"/>
      <c r="AF49" s="218"/>
      <c r="AG49" s="218"/>
      <c r="AH49" s="218"/>
      <c r="AI49" s="220">
        <f>T49</f>
        <v>100800</v>
      </c>
      <c r="AJ49" s="198"/>
    </row>
    <row r="50" spans="1:36" x14ac:dyDescent="0.35">
      <c r="A50" s="203"/>
      <c r="B50" s="203"/>
      <c r="C50" s="203"/>
      <c r="D50" s="203"/>
      <c r="E50" s="203"/>
      <c r="F50" s="204"/>
      <c r="G50" s="203"/>
      <c r="H50" s="203"/>
      <c r="L50" s="332"/>
      <c r="M50" s="203"/>
      <c r="N50" s="212"/>
      <c r="O50" s="212"/>
      <c r="P50" s="219"/>
      <c r="Q50" s="212"/>
      <c r="R50" s="212"/>
      <c r="S50" s="6"/>
      <c r="T50" s="214"/>
      <c r="U50" s="326"/>
      <c r="X50" s="215"/>
      <c r="Y50" s="198"/>
      <c r="Z50" s="326"/>
      <c r="AA50" s="198"/>
      <c r="AB50" s="326"/>
      <c r="AC50" s="218"/>
      <c r="AD50" s="218"/>
      <c r="AE50" s="218"/>
      <c r="AF50" s="218"/>
      <c r="AG50" s="218"/>
      <c r="AH50" s="218"/>
      <c r="AI50" s="218"/>
      <c r="AJ50" s="198"/>
    </row>
    <row r="51" spans="1:36" x14ac:dyDescent="0.35">
      <c r="A51" s="203"/>
      <c r="B51" s="203"/>
      <c r="C51" s="203"/>
      <c r="D51" s="203"/>
      <c r="E51" s="203"/>
      <c r="F51" s="204"/>
      <c r="G51" s="203"/>
      <c r="H51" s="203"/>
      <c r="L51" s="332"/>
      <c r="M51" s="203"/>
      <c r="N51" s="212"/>
      <c r="O51" s="212"/>
      <c r="P51" s="219"/>
      <c r="Q51" s="212"/>
      <c r="R51" s="212"/>
      <c r="S51" s="6"/>
      <c r="T51" s="214"/>
      <c r="U51" s="326"/>
      <c r="X51" s="215"/>
      <c r="Y51" s="198"/>
      <c r="Z51" s="326"/>
      <c r="AA51" s="198"/>
      <c r="AB51" s="326"/>
      <c r="AC51" s="218"/>
      <c r="AD51" s="218"/>
      <c r="AE51" s="218"/>
      <c r="AF51" s="218"/>
      <c r="AG51" s="218"/>
      <c r="AH51" s="218"/>
      <c r="AI51" s="218"/>
      <c r="AJ51" s="198"/>
    </row>
    <row r="52" spans="1:36" x14ac:dyDescent="0.35">
      <c r="A52" s="203"/>
      <c r="B52" s="203"/>
      <c r="C52" s="203"/>
      <c r="D52" s="203"/>
      <c r="E52" s="203"/>
      <c r="F52" s="204"/>
      <c r="G52" s="203"/>
      <c r="H52" s="203"/>
      <c r="L52" s="332"/>
      <c r="M52" s="203"/>
      <c r="N52" s="212"/>
      <c r="O52" s="212"/>
      <c r="P52" s="219"/>
      <c r="Q52" s="212"/>
      <c r="R52" s="212"/>
      <c r="S52" s="6"/>
      <c r="T52" s="214"/>
      <c r="U52" s="326"/>
      <c r="X52" s="215"/>
      <c r="Y52" s="198"/>
      <c r="Z52" s="326"/>
      <c r="AA52" s="198"/>
      <c r="AB52" s="326"/>
      <c r="AC52" s="218"/>
      <c r="AD52" s="218"/>
      <c r="AE52" s="218"/>
      <c r="AF52" s="218"/>
      <c r="AG52" s="218"/>
      <c r="AH52" s="218"/>
      <c r="AI52" s="218"/>
      <c r="AJ52" s="198"/>
    </row>
    <row r="53" spans="1:36" x14ac:dyDescent="0.35">
      <c r="A53" s="203"/>
      <c r="B53" s="203"/>
      <c r="C53" s="203"/>
      <c r="D53" s="203"/>
      <c r="E53" s="203"/>
      <c r="F53" s="204"/>
      <c r="G53" s="203"/>
      <c r="H53" s="203"/>
      <c r="L53" s="332"/>
      <c r="M53" s="203"/>
      <c r="N53" s="212"/>
      <c r="O53" s="212"/>
      <c r="P53" s="219"/>
      <c r="Q53" s="212"/>
      <c r="R53" s="212"/>
      <c r="S53" s="6"/>
      <c r="T53" s="214"/>
      <c r="U53" s="326"/>
      <c r="X53" s="215"/>
      <c r="Y53" s="198"/>
      <c r="Z53" s="326"/>
      <c r="AA53" s="198"/>
      <c r="AB53" s="326"/>
      <c r="AC53" s="218"/>
      <c r="AD53" s="218"/>
      <c r="AE53" s="218"/>
      <c r="AF53" s="218"/>
      <c r="AG53" s="218"/>
      <c r="AH53" s="218"/>
      <c r="AI53" s="218"/>
      <c r="AJ53" s="198"/>
    </row>
    <row r="54" spans="1:36" x14ac:dyDescent="0.35">
      <c r="A54" s="154" t="s">
        <v>866</v>
      </c>
      <c r="B54" s="154" t="s">
        <v>579</v>
      </c>
      <c r="C54" s="154"/>
      <c r="D54" s="154"/>
      <c r="E54" s="154"/>
      <c r="F54" s="526"/>
      <c r="G54" s="154"/>
      <c r="H54" s="154"/>
      <c r="I54" s="300"/>
      <c r="J54" s="300"/>
      <c r="K54" s="300"/>
      <c r="L54" s="783"/>
      <c r="M54" s="154"/>
      <c r="N54" s="303"/>
      <c r="O54" s="303"/>
      <c r="P54" s="155"/>
      <c r="Q54" s="303"/>
      <c r="R54" s="303"/>
      <c r="S54" s="302">
        <f>R54/R57</f>
        <v>0</v>
      </c>
      <c r="T54" s="214">
        <f t="shared" ref="T54:T55" si="8">R54*2</f>
        <v>0</v>
      </c>
      <c r="U54" s="326"/>
      <c r="X54" s="215">
        <f>T54</f>
        <v>0</v>
      </c>
      <c r="Y54" s="198"/>
      <c r="Z54" s="326"/>
      <c r="AA54" s="198"/>
      <c r="AB54" s="326"/>
      <c r="AC54" s="218"/>
      <c r="AD54" s="218"/>
      <c r="AE54" s="218"/>
      <c r="AF54" s="218"/>
      <c r="AG54" s="218"/>
      <c r="AH54" s="218"/>
      <c r="AI54" s="218"/>
      <c r="AJ54" s="198"/>
    </row>
    <row r="55" spans="1:36" x14ac:dyDescent="0.35">
      <c r="A55" s="236" t="s">
        <v>866</v>
      </c>
      <c r="B55" s="236" t="s">
        <v>580</v>
      </c>
      <c r="C55" s="236"/>
      <c r="D55" s="236"/>
      <c r="E55" s="236"/>
      <c r="F55" s="237"/>
      <c r="G55" s="236"/>
      <c r="H55" s="236"/>
      <c r="I55" s="291"/>
      <c r="J55" s="291"/>
      <c r="K55" s="291"/>
      <c r="L55" s="333"/>
      <c r="M55" s="236"/>
      <c r="N55" s="240"/>
      <c r="O55" s="240"/>
      <c r="P55" s="241"/>
      <c r="Q55" s="240"/>
      <c r="R55" s="240"/>
      <c r="S55" s="242">
        <f>R55/R57</f>
        <v>0</v>
      </c>
      <c r="T55" s="214">
        <f t="shared" si="8"/>
        <v>0</v>
      </c>
      <c r="U55" s="326"/>
      <c r="Y55" s="217">
        <f>T55</f>
        <v>0</v>
      </c>
      <c r="Z55" s="326"/>
      <c r="AA55" s="198"/>
      <c r="AB55" s="326"/>
      <c r="AC55" s="218"/>
      <c r="AD55" s="218"/>
      <c r="AE55" s="218"/>
      <c r="AF55" s="218"/>
      <c r="AG55" s="218"/>
      <c r="AH55" s="218"/>
      <c r="AI55" s="218"/>
      <c r="AJ55" s="198"/>
    </row>
    <row r="56" spans="1:36" ht="15" thickBot="1" x14ac:dyDescent="0.4">
      <c r="A56" s="332"/>
      <c r="B56" s="203"/>
      <c r="C56" s="203"/>
      <c r="D56" s="203"/>
      <c r="E56" s="203"/>
      <c r="F56" s="204"/>
      <c r="G56" s="203"/>
      <c r="H56" s="203"/>
      <c r="I56" s="161">
        <f>I57/$M$57</f>
        <v>0.14823529411764705</v>
      </c>
      <c r="J56" s="161">
        <f t="shared" ref="J56:L56" si="9">J57/$M$57</f>
        <v>0.18588235294117647</v>
      </c>
      <c r="K56" s="161">
        <f t="shared" si="9"/>
        <v>0.56941176470588239</v>
      </c>
      <c r="L56" s="161">
        <f t="shared" si="9"/>
        <v>9.6470588235294114E-2</v>
      </c>
      <c r="M56" s="203"/>
      <c r="N56" s="212"/>
      <c r="O56" s="212"/>
      <c r="P56" s="219"/>
      <c r="Q56" s="212"/>
      <c r="R56" s="212"/>
      <c r="T56" s="692"/>
      <c r="U56" s="613"/>
      <c r="V56" s="291"/>
      <c r="W56" s="291"/>
      <c r="X56" s="291"/>
      <c r="Y56" s="614"/>
      <c r="Z56" s="613"/>
      <c r="AA56" s="614"/>
      <c r="AB56" s="613"/>
      <c r="AC56" s="785"/>
      <c r="AD56" s="785"/>
      <c r="AE56" s="785"/>
      <c r="AF56" s="785"/>
      <c r="AG56" s="785"/>
      <c r="AH56" s="785"/>
      <c r="AI56" s="785"/>
      <c r="AJ56" s="614"/>
    </row>
    <row r="57" spans="1:36" x14ac:dyDescent="0.35">
      <c r="A57" s="258" t="s">
        <v>582</v>
      </c>
      <c r="B57" s="259"/>
      <c r="C57" s="259"/>
      <c r="D57" s="259"/>
      <c r="E57" s="259"/>
      <c r="F57" s="260"/>
      <c r="G57" s="259"/>
      <c r="H57" s="259"/>
      <c r="I57" s="259">
        <f>+I43+I44+I45+I46+I48+I49+I39</f>
        <v>63</v>
      </c>
      <c r="J57" s="259">
        <f>J35+J37+J41</f>
        <v>79</v>
      </c>
      <c r="K57" s="259">
        <f>K49+K48+K47+K46+K42+K36+K35</f>
        <v>242</v>
      </c>
      <c r="L57" s="259">
        <f>L40+L38</f>
        <v>41</v>
      </c>
      <c r="M57" s="259">
        <f>SUM(I57:L57)</f>
        <v>425</v>
      </c>
      <c r="N57" s="261"/>
      <c r="O57" s="261">
        <f>SUM(O35:O56)</f>
        <v>3285902</v>
      </c>
      <c r="P57" s="262">
        <f>1-R57/O57</f>
        <v>0.74171527331003784</v>
      </c>
      <c r="Q57" s="261"/>
      <c r="R57" s="528">
        <f>SUM(R34:R56)</f>
        <v>848698.3</v>
      </c>
      <c r="S57" s="264">
        <f>SUM(S34:S55)</f>
        <v>1</v>
      </c>
      <c r="T57" s="657">
        <f>SUM(T33:T56)</f>
        <v>1697396.6</v>
      </c>
      <c r="U57" s="266">
        <f>SUM(U33:U56)</f>
        <v>1066730</v>
      </c>
      <c r="V57" s="267">
        <f>SUM(V33:V55)</f>
        <v>630666.6</v>
      </c>
      <c r="W57" s="267">
        <f t="shared" ref="W57:Y57" si="10">SUM(W36:W55)</f>
        <v>0</v>
      </c>
      <c r="X57" s="267">
        <f t="shared" si="10"/>
        <v>0</v>
      </c>
      <c r="Y57" s="269">
        <f t="shared" si="10"/>
        <v>0</v>
      </c>
      <c r="Z57" s="268">
        <f>SUM(Z33:Z55)</f>
        <v>1191362.6000000001</v>
      </c>
      <c r="AA57" s="269">
        <f>SUM(AA33:AA55)</f>
        <v>506034</v>
      </c>
      <c r="AB57" s="268">
        <f>SUM(AB33:AB56)</f>
        <v>83916.000000000015</v>
      </c>
      <c r="AC57" s="863">
        <f>SUM(AC33:AC56)</f>
        <v>563760</v>
      </c>
      <c r="AD57" s="863">
        <f>SUM(AD33:AD56)</f>
        <v>229752.6</v>
      </c>
      <c r="AE57" s="863">
        <f t="shared" ref="AE57:AI57" si="11">SUM(AE33:AE56)</f>
        <v>92000</v>
      </c>
      <c r="AF57" s="863">
        <f t="shared" si="11"/>
        <v>44200</v>
      </c>
      <c r="AG57" s="863">
        <f t="shared" si="11"/>
        <v>133008</v>
      </c>
      <c r="AH57" s="863">
        <f t="shared" si="11"/>
        <v>169400</v>
      </c>
      <c r="AI57" s="863">
        <f t="shared" si="11"/>
        <v>134400</v>
      </c>
      <c r="AJ57" s="864">
        <f t="shared" ref="AJ57" si="12">SUM(AJ37:AJ56)</f>
        <v>0</v>
      </c>
    </row>
    <row r="58" spans="1:36" ht="15" thickBot="1" x14ac:dyDescent="0.4">
      <c r="A58" s="274" t="s">
        <v>583</v>
      </c>
      <c r="B58" s="275"/>
      <c r="C58" s="275"/>
      <c r="D58" s="275"/>
      <c r="E58" s="275"/>
      <c r="F58" s="276"/>
      <c r="G58" s="275"/>
      <c r="H58" s="275"/>
      <c r="I58" s="275">
        <f>I38+I39+I43+I44+I45+I46+I48+I49</f>
        <v>63</v>
      </c>
      <c r="J58" s="275">
        <f>J35+J37+J41+I43+I44+I45+I46+I48+I49</f>
        <v>126</v>
      </c>
      <c r="K58" s="275">
        <f>K35+K36+L38+L40+K42+I45+K46+K47+K48+K49</f>
        <v>287</v>
      </c>
      <c r="L58" s="275">
        <f>I45+K46+K48+K49+L40+L38</f>
        <v>48</v>
      </c>
      <c r="M58" s="275">
        <f>SUM(I58:L58)</f>
        <v>524</v>
      </c>
      <c r="N58" s="277"/>
      <c r="O58" s="277"/>
      <c r="P58" s="278"/>
      <c r="Q58" s="277"/>
      <c r="R58" s="277"/>
      <c r="S58" s="279"/>
      <c r="T58" s="280"/>
      <c r="U58" s="281">
        <f>U57/T57</f>
        <v>0.62845065201615224</v>
      </c>
      <c r="V58" s="282">
        <f>V57/T57</f>
        <v>0.3715493479838477</v>
      </c>
      <c r="W58" s="282">
        <f>W57/T57</f>
        <v>0</v>
      </c>
      <c r="X58" s="282">
        <f>X57/T57</f>
        <v>0</v>
      </c>
      <c r="Y58" s="343">
        <f>Y57/T57</f>
        <v>0</v>
      </c>
      <c r="Z58" s="344">
        <f>Z57/T57</f>
        <v>0.70187639117457878</v>
      </c>
      <c r="AA58" s="343">
        <f>AA57/T57</f>
        <v>0.29812360882542122</v>
      </c>
      <c r="AB58" s="286"/>
      <c r="AC58" s="287"/>
      <c r="AD58" s="287"/>
      <c r="AE58" s="287"/>
      <c r="AF58" s="287"/>
      <c r="AG58" s="287"/>
      <c r="AH58" s="287"/>
      <c r="AI58" s="287"/>
      <c r="AJ58" s="288"/>
    </row>
    <row r="59" spans="1:36" ht="15" thickBot="1" x14ac:dyDescent="0.4">
      <c r="A59" s="289" t="s">
        <v>584</v>
      </c>
      <c r="B59" s="239"/>
      <c r="C59" s="239"/>
      <c r="D59" s="239"/>
      <c r="E59" s="239"/>
      <c r="F59" s="290"/>
      <c r="G59" s="239"/>
      <c r="H59" s="239"/>
      <c r="I59" s="2237">
        <f>I58/$M$58</f>
        <v>0.12022900763358779</v>
      </c>
      <c r="J59" s="2237">
        <f t="shared" ref="J59:L59" si="13">J58/$M$58</f>
        <v>0.24045801526717558</v>
      </c>
      <c r="K59" s="2237">
        <f t="shared" si="13"/>
        <v>0.54770992366412219</v>
      </c>
      <c r="L59" s="2237">
        <f t="shared" si="13"/>
        <v>9.1603053435114504E-2</v>
      </c>
      <c r="M59" s="239"/>
      <c r="N59" s="292"/>
      <c r="O59" s="292"/>
      <c r="P59" s="242"/>
      <c r="Q59" s="292"/>
      <c r="R59" s="240">
        <f>U57/2</f>
        <v>533365</v>
      </c>
      <c r="S59" s="293">
        <f>R59/R64</f>
        <v>0.62845065201615224</v>
      </c>
      <c r="Y59" s="294"/>
      <c r="Z59" s="403">
        <f>K36+J37+L38+I39+L40+K47+I48+K48+I49+K49</f>
        <v>151</v>
      </c>
      <c r="AA59" s="404">
        <f>J35+K35+J41+K42+I43+I44+I45+I46+K46</f>
        <v>274</v>
      </c>
      <c r="AB59" s="189"/>
      <c r="AC59" s="189"/>
      <c r="AD59" s="189"/>
      <c r="AE59" s="189"/>
      <c r="AF59" s="189"/>
      <c r="AG59" s="189"/>
    </row>
    <row r="60" spans="1:36" ht="15" thickBot="1" x14ac:dyDescent="0.4">
      <c r="A60" s="297" t="s">
        <v>38</v>
      </c>
      <c r="B60" s="298"/>
      <c r="C60" s="298"/>
      <c r="D60" s="298"/>
      <c r="E60" s="298"/>
      <c r="F60" s="299"/>
      <c r="G60" s="298"/>
      <c r="H60" s="298"/>
      <c r="I60" s="300"/>
      <c r="J60" s="300"/>
      <c r="K60" s="300"/>
      <c r="L60" s="300"/>
      <c r="M60" s="298"/>
      <c r="N60" s="301"/>
      <c r="O60" s="301"/>
      <c r="P60" s="302"/>
      <c r="Q60" s="301"/>
      <c r="R60" s="303">
        <f>V57/2</f>
        <v>315333.3</v>
      </c>
      <c r="S60" s="308">
        <f>R60/R64</f>
        <v>0.3715493479838477</v>
      </c>
      <c r="T60" s="621">
        <f>R57/M57</f>
        <v>1996.9371764705884</v>
      </c>
      <c r="U60" s="536" t="s">
        <v>586</v>
      </c>
      <c r="Z60" s="241">
        <f>Z59/M57</f>
        <v>0.35529411764705882</v>
      </c>
      <c r="AA60" s="293">
        <f>AA59/M57</f>
        <v>0.64470588235294113</v>
      </c>
    </row>
    <row r="61" spans="1:36" ht="15" thickBot="1" x14ac:dyDescent="0.4">
      <c r="A61" s="297" t="s">
        <v>587</v>
      </c>
      <c r="B61" s="298"/>
      <c r="C61" s="298"/>
      <c r="D61" s="298"/>
      <c r="E61" s="298"/>
      <c r="F61" s="299"/>
      <c r="G61" s="298"/>
      <c r="H61" s="298"/>
      <c r="I61" s="300"/>
      <c r="J61" s="300"/>
      <c r="K61" s="300"/>
      <c r="L61" s="300"/>
      <c r="M61" s="298"/>
      <c r="N61" s="301"/>
      <c r="O61" s="301"/>
      <c r="P61" s="302"/>
      <c r="Q61" s="301"/>
      <c r="R61" s="303"/>
      <c r="S61" s="308">
        <f>R61/R64</f>
        <v>0</v>
      </c>
      <c r="X61" s="145"/>
      <c r="Z61" s="2305" t="s">
        <v>588</v>
      </c>
      <c r="AA61" s="2305"/>
    </row>
    <row r="62" spans="1:36" x14ac:dyDescent="0.35">
      <c r="A62" s="297" t="s">
        <v>580</v>
      </c>
      <c r="B62" s="298"/>
      <c r="C62" s="298"/>
      <c r="D62" s="298"/>
      <c r="E62" s="298"/>
      <c r="F62" s="299"/>
      <c r="G62" s="298"/>
      <c r="H62" s="298"/>
      <c r="I62" s="300"/>
      <c r="J62" s="300"/>
      <c r="K62" s="300"/>
      <c r="L62" s="300"/>
      <c r="M62" s="298"/>
      <c r="N62" s="301"/>
      <c r="O62" s="301"/>
      <c r="P62" s="302"/>
      <c r="Q62" s="301"/>
      <c r="R62" s="303">
        <f>Y57/2</f>
        <v>0</v>
      </c>
      <c r="S62" s="308">
        <f>R62/R64</f>
        <v>0</v>
      </c>
      <c r="U62" s="309"/>
    </row>
    <row r="63" spans="1:36" x14ac:dyDescent="0.35">
      <c r="A63" s="297" t="s">
        <v>579</v>
      </c>
      <c r="B63" s="298"/>
      <c r="C63" s="298"/>
      <c r="D63" s="298"/>
      <c r="E63" s="298"/>
      <c r="F63" s="299"/>
      <c r="G63" s="298"/>
      <c r="H63" s="298"/>
      <c r="I63" s="300"/>
      <c r="J63" s="300"/>
      <c r="K63" s="300"/>
      <c r="L63" s="300"/>
      <c r="M63" s="298"/>
      <c r="N63" s="301"/>
      <c r="O63" s="301"/>
      <c r="P63" s="302"/>
      <c r="Q63" s="301"/>
      <c r="R63" s="303">
        <f>X57/2</f>
        <v>0</v>
      </c>
      <c r="S63" s="308">
        <f>R63/R64</f>
        <v>0</v>
      </c>
    </row>
    <row r="64" spans="1:36" x14ac:dyDescent="0.35">
      <c r="A64" s="297"/>
      <c r="B64" s="298"/>
      <c r="C64" s="298"/>
      <c r="D64" s="298"/>
      <c r="E64" s="298"/>
      <c r="F64" s="299"/>
      <c r="G64" s="298"/>
      <c r="H64" s="298"/>
      <c r="I64" s="300"/>
      <c r="J64" s="300"/>
      <c r="K64" s="300"/>
      <c r="L64" s="300"/>
      <c r="M64" s="298"/>
      <c r="N64" s="301"/>
      <c r="O64" s="301"/>
      <c r="P64" s="302"/>
      <c r="Q64" s="301"/>
      <c r="R64" s="310">
        <f>SUM(R59:R63)</f>
        <v>848698.3</v>
      </c>
      <c r="S64" s="308">
        <f>SUM(S59:S63)</f>
        <v>1</v>
      </c>
    </row>
    <row r="65" spans="1:36" x14ac:dyDescent="0.35">
      <c r="N65" s="5"/>
      <c r="O65" s="5"/>
      <c r="P65" s="6"/>
      <c r="Q65" s="5"/>
      <c r="R65" s="7"/>
      <c r="S65" s="6"/>
    </row>
    <row r="66" spans="1:36" ht="18.5" x14ac:dyDescent="0.45">
      <c r="A66" s="164" t="s">
        <v>530</v>
      </c>
      <c r="O66" s="3"/>
      <c r="P66" s="161"/>
      <c r="R66" s="3"/>
      <c r="S66" s="145"/>
      <c r="T66"/>
    </row>
    <row r="67" spans="1:36" x14ac:dyDescent="0.35">
      <c r="O67" s="3"/>
      <c r="P67" s="145"/>
      <c r="R67" s="3"/>
      <c r="S67" s="145"/>
      <c r="T67"/>
    </row>
    <row r="68" spans="1:36" ht="31" customHeight="1" thickBot="1" x14ac:dyDescent="0.4">
      <c r="A68" s="2527" t="s">
        <v>531</v>
      </c>
      <c r="B68" s="2528"/>
      <c r="C68" s="2528"/>
      <c r="D68" s="2528"/>
      <c r="E68" s="2528"/>
      <c r="F68" s="2528"/>
      <c r="G68" s="2528"/>
      <c r="H68" s="2528"/>
      <c r="I68" s="2528"/>
      <c r="J68" s="2528"/>
      <c r="K68" s="2528"/>
      <c r="L68" s="2528"/>
      <c r="M68" s="2528"/>
      <c r="N68" s="2528"/>
      <c r="O68" s="2528"/>
      <c r="P68" s="2528"/>
      <c r="Q68" s="2528"/>
      <c r="R68" s="2528"/>
      <c r="S68" s="2529"/>
      <c r="T68" s="2447" t="s">
        <v>635</v>
      </c>
      <c r="U68" s="2448"/>
      <c r="V68" s="2448"/>
      <c r="W68" s="2448"/>
      <c r="X68" s="2448"/>
      <c r="Y68" s="2448"/>
      <c r="Z68" s="2448"/>
      <c r="AA68" s="2448"/>
      <c r="AB68" s="2448"/>
      <c r="AC68" s="2448"/>
      <c r="AD68" s="2448"/>
      <c r="AE68" s="2448"/>
      <c r="AF68" s="2448"/>
      <c r="AG68" s="2448"/>
      <c r="AH68" s="2448"/>
      <c r="AI68" s="2448"/>
      <c r="AJ68" s="2449"/>
    </row>
    <row r="69" spans="1:36" ht="18.5" x14ac:dyDescent="0.45">
      <c r="A69" s="2327" t="s">
        <v>533</v>
      </c>
      <c r="B69" s="2329" t="s">
        <v>534</v>
      </c>
      <c r="C69" s="2329" t="s">
        <v>535</v>
      </c>
      <c r="D69" s="2329" t="s">
        <v>536</v>
      </c>
      <c r="E69" s="2329" t="s">
        <v>537</v>
      </c>
      <c r="F69" s="2331" t="s">
        <v>538</v>
      </c>
      <c r="G69" s="2329" t="s">
        <v>539</v>
      </c>
      <c r="H69" s="2329" t="s">
        <v>540</v>
      </c>
      <c r="I69" s="2546" t="s">
        <v>541</v>
      </c>
      <c r="J69" s="2547"/>
      <c r="K69" s="2547"/>
      <c r="L69" s="2548"/>
      <c r="M69" s="311" t="s">
        <v>542</v>
      </c>
      <c r="N69" s="312" t="s">
        <v>543</v>
      </c>
      <c r="O69" s="312" t="s">
        <v>863</v>
      </c>
      <c r="P69" s="313" t="s">
        <v>544</v>
      </c>
      <c r="Q69" s="312" t="s">
        <v>543</v>
      </c>
      <c r="R69" s="312" t="s">
        <v>545</v>
      </c>
      <c r="S69" s="2310" t="s">
        <v>546</v>
      </c>
      <c r="T69" s="739" t="s">
        <v>547</v>
      </c>
      <c r="U69" s="2491" t="s">
        <v>548</v>
      </c>
      <c r="V69" s="2492"/>
      <c r="W69" s="2492"/>
      <c r="X69" s="2492"/>
      <c r="Y69" s="2492"/>
      <c r="Z69" s="2488" t="s">
        <v>549</v>
      </c>
      <c r="AA69" s="2489"/>
      <c r="AB69" s="2490"/>
      <c r="AC69" s="2490"/>
      <c r="AD69" s="2490"/>
      <c r="AE69" s="2490"/>
      <c r="AF69" s="2490"/>
      <c r="AG69" s="2490"/>
      <c r="AH69" s="2490"/>
      <c r="AI69" s="2490"/>
      <c r="AJ69" s="2489"/>
    </row>
    <row r="70" spans="1:36" ht="19" thickBot="1" x14ac:dyDescent="0.5">
      <c r="A70" s="2328"/>
      <c r="B70" s="2330"/>
      <c r="C70" s="2330"/>
      <c r="D70" s="2330"/>
      <c r="E70" s="2330"/>
      <c r="F70" s="2332"/>
      <c r="G70" s="2330"/>
      <c r="H70" s="2330"/>
      <c r="I70" s="315" t="s">
        <v>551</v>
      </c>
      <c r="J70" s="315" t="s">
        <v>552</v>
      </c>
      <c r="K70" s="315" t="s">
        <v>553</v>
      </c>
      <c r="L70" s="315" t="s">
        <v>554</v>
      </c>
      <c r="M70" s="316" t="s">
        <v>555</v>
      </c>
      <c r="N70" s="317" t="s">
        <v>556</v>
      </c>
      <c r="O70" s="317" t="s">
        <v>864</v>
      </c>
      <c r="P70" s="318" t="s">
        <v>557</v>
      </c>
      <c r="Q70" s="317" t="s">
        <v>558</v>
      </c>
      <c r="R70" s="317" t="s">
        <v>558</v>
      </c>
      <c r="S70" s="2311"/>
      <c r="T70" s="718" t="s">
        <v>559</v>
      </c>
      <c r="U70" s="2485"/>
      <c r="V70" s="2486"/>
      <c r="W70" s="2486"/>
      <c r="X70" s="2486"/>
      <c r="Y70" s="2486"/>
      <c r="Z70" s="2475"/>
      <c r="AA70" s="2477"/>
      <c r="AB70" s="2476"/>
      <c r="AC70" s="2476"/>
      <c r="AD70" s="2476"/>
      <c r="AE70" s="2476"/>
      <c r="AF70" s="2476"/>
      <c r="AG70" s="2476"/>
      <c r="AH70" s="2476"/>
      <c r="AI70" s="2476"/>
      <c r="AJ70" s="2477"/>
    </row>
    <row r="71" spans="1:36" s="184" customFormat="1" ht="18.5" x14ac:dyDescent="0.45">
      <c r="A71" s="2406" t="s">
        <v>560</v>
      </c>
      <c r="B71" s="2407"/>
      <c r="C71" s="2407"/>
      <c r="D71" s="2407"/>
      <c r="E71" s="2407"/>
      <c r="F71" s="2407"/>
      <c r="G71" s="2407"/>
      <c r="H71" s="2407"/>
      <c r="I71" s="2407"/>
      <c r="J71" s="2407"/>
      <c r="K71" s="2407"/>
      <c r="L71" s="2407"/>
      <c r="M71" s="2407"/>
      <c r="N71" s="2407"/>
      <c r="O71" s="2407"/>
      <c r="P71" s="2407"/>
      <c r="Q71" s="2407"/>
      <c r="R71" s="2407"/>
      <c r="S71" s="2407"/>
      <c r="T71" s="818"/>
      <c r="U71" s="766" t="s">
        <v>561</v>
      </c>
      <c r="V71" s="764" t="s">
        <v>38</v>
      </c>
      <c r="W71" s="764" t="s">
        <v>562</v>
      </c>
      <c r="X71" s="764" t="s">
        <v>563</v>
      </c>
      <c r="Y71" s="765" t="s">
        <v>564</v>
      </c>
      <c r="Z71" s="766" t="s">
        <v>565</v>
      </c>
      <c r="AA71" s="765" t="s">
        <v>566</v>
      </c>
      <c r="AB71" s="865" t="s">
        <v>26</v>
      </c>
      <c r="AC71" s="866" t="s">
        <v>30</v>
      </c>
      <c r="AD71" s="866" t="s">
        <v>28</v>
      </c>
      <c r="AE71" s="866" t="s">
        <v>180</v>
      </c>
      <c r="AF71" s="866" t="s">
        <v>181</v>
      </c>
      <c r="AG71" s="866" t="s">
        <v>182</v>
      </c>
      <c r="AH71" s="866" t="s">
        <v>183</v>
      </c>
      <c r="AI71" s="866" t="s">
        <v>31</v>
      </c>
      <c r="AJ71" s="765" t="s">
        <v>865</v>
      </c>
    </row>
    <row r="72" spans="1:36" x14ac:dyDescent="0.35">
      <c r="A72" s="200"/>
      <c r="B72" s="509"/>
      <c r="C72" s="509"/>
      <c r="D72" s="509"/>
      <c r="E72" s="509"/>
      <c r="F72" s="510"/>
      <c r="G72" s="509"/>
      <c r="H72" s="509"/>
      <c r="I72" s="512"/>
      <c r="J72" s="512"/>
      <c r="K72" s="512"/>
      <c r="L72" s="512"/>
      <c r="M72" s="509"/>
      <c r="N72" s="515"/>
      <c r="O72" s="515"/>
      <c r="P72" s="516"/>
      <c r="Q72" s="515"/>
      <c r="R72" s="515"/>
      <c r="S72" s="548"/>
      <c r="T72" s="195"/>
      <c r="U72" s="326"/>
      <c r="Y72" s="198"/>
      <c r="Z72" s="326"/>
      <c r="AA72" s="198"/>
      <c r="AB72" s="197"/>
      <c r="AC72" s="218"/>
      <c r="AD72" s="218"/>
      <c r="AE72" s="218"/>
      <c r="AF72" s="218"/>
      <c r="AG72" s="218"/>
      <c r="AH72" s="218"/>
      <c r="AI72" s="218"/>
      <c r="AJ72" s="198"/>
    </row>
    <row r="73" spans="1:36" x14ac:dyDescent="0.35">
      <c r="A73" s="203" t="s">
        <v>866</v>
      </c>
      <c r="B73" s="203" t="s">
        <v>184</v>
      </c>
      <c r="C73" s="203" t="s">
        <v>746</v>
      </c>
      <c r="D73" s="203" t="s">
        <v>484</v>
      </c>
      <c r="E73" s="203" t="s">
        <v>571</v>
      </c>
      <c r="F73" s="203" t="s">
        <v>867</v>
      </c>
      <c r="G73" s="1">
        <v>50</v>
      </c>
      <c r="H73" s="203" t="s">
        <v>49</v>
      </c>
      <c r="I73" s="234"/>
      <c r="J73" s="853">
        <v>50</v>
      </c>
      <c r="K73" s="854">
        <v>50</v>
      </c>
      <c r="L73" s="332"/>
      <c r="M73" s="209">
        <v>2</v>
      </c>
      <c r="N73" s="212">
        <v>1398.6</v>
      </c>
      <c r="O73" s="212">
        <f t="shared" ref="O73:O86" si="14">N73*M73*G73</f>
        <v>139860</v>
      </c>
      <c r="P73" s="211">
        <v>0.7</v>
      </c>
      <c r="Q73" s="232">
        <f t="shared" ref="Q73:Q86" si="15">N73*(1-P73)</f>
        <v>419.58000000000004</v>
      </c>
      <c r="R73" s="212">
        <f>Q73*M73*G73</f>
        <v>41958.000000000007</v>
      </c>
      <c r="S73" s="224">
        <f t="shared" ref="S73:S86" si="16">R73/$R$93</f>
        <v>4.8974858102124458E-2</v>
      </c>
      <c r="T73" s="214">
        <f>R73</f>
        <v>41958.000000000007</v>
      </c>
      <c r="U73" s="326"/>
      <c r="V73" s="215">
        <f>T73</f>
        <v>41958.000000000007</v>
      </c>
      <c r="Y73" s="198"/>
      <c r="Z73" s="328">
        <f>T73</f>
        <v>41958.000000000007</v>
      </c>
      <c r="AA73" s="198"/>
      <c r="AB73" s="216">
        <f>T73</f>
        <v>41958.000000000007</v>
      </c>
      <c r="AC73" s="218"/>
      <c r="AD73" s="218"/>
      <c r="AE73" s="220"/>
      <c r="AF73" s="218"/>
      <c r="AG73" s="218"/>
      <c r="AH73" s="218"/>
      <c r="AI73" s="218"/>
      <c r="AJ73" s="198"/>
    </row>
    <row r="74" spans="1:36" x14ac:dyDescent="0.35">
      <c r="A74" s="203" t="s">
        <v>866</v>
      </c>
      <c r="B74" s="203" t="s">
        <v>168</v>
      </c>
      <c r="C74" s="203" t="s">
        <v>870</v>
      </c>
      <c r="D74" s="203" t="s">
        <v>169</v>
      </c>
      <c r="E74" s="203" t="s">
        <v>569</v>
      </c>
      <c r="F74" s="203" t="s">
        <v>877</v>
      </c>
      <c r="G74" s="1">
        <v>25</v>
      </c>
      <c r="H74" s="203" t="s">
        <v>49</v>
      </c>
      <c r="I74" s="521"/>
      <c r="J74" s="853">
        <v>25</v>
      </c>
      <c r="L74" s="856">
        <v>25</v>
      </c>
      <c r="M74" s="209">
        <v>2</v>
      </c>
      <c r="N74" s="212">
        <v>26400</v>
      </c>
      <c r="O74" s="212">
        <f t="shared" si="14"/>
        <v>1320000</v>
      </c>
      <c r="P74" s="219">
        <v>0.76</v>
      </c>
      <c r="Q74" s="232">
        <f t="shared" si="15"/>
        <v>6336</v>
      </c>
      <c r="R74" s="212">
        <f t="shared" ref="R74:R86" si="17">Q74*M74*G74</f>
        <v>316800</v>
      </c>
      <c r="S74" s="213">
        <f t="shared" si="16"/>
        <v>0.36978013839441881</v>
      </c>
      <c r="T74" s="214">
        <f t="shared" ref="T74:T86" si="18">R74</f>
        <v>316800</v>
      </c>
      <c r="U74" s="326"/>
      <c r="V74" s="215">
        <f>T74</f>
        <v>316800</v>
      </c>
      <c r="Y74" s="198"/>
      <c r="Z74" s="326"/>
      <c r="AA74" s="217">
        <f t="shared" ref="AA74:AA76" si="19">T74</f>
        <v>316800</v>
      </c>
      <c r="AB74" s="197"/>
      <c r="AC74" s="220">
        <f>R74</f>
        <v>316800</v>
      </c>
      <c r="AD74" s="218"/>
      <c r="AE74" s="218"/>
      <c r="AF74" s="218"/>
      <c r="AG74" s="218"/>
      <c r="AH74" s="218"/>
      <c r="AI74" s="218"/>
      <c r="AJ74" s="198"/>
    </row>
    <row r="75" spans="1:36" x14ac:dyDescent="0.35">
      <c r="A75" s="203" t="s">
        <v>866</v>
      </c>
      <c r="B75" s="203" t="s">
        <v>126</v>
      </c>
      <c r="C75" s="203" t="s">
        <v>746</v>
      </c>
      <c r="D75" s="857" t="s">
        <v>871</v>
      </c>
      <c r="E75" s="203" t="s">
        <v>569</v>
      </c>
      <c r="F75" s="203">
        <v>16</v>
      </c>
      <c r="G75" s="1">
        <v>1</v>
      </c>
      <c r="H75" s="203" t="s">
        <v>49</v>
      </c>
      <c r="I75" s="221">
        <v>16</v>
      </c>
      <c r="L75" s="332"/>
      <c r="M75" s="209">
        <v>1</v>
      </c>
      <c r="N75" s="212">
        <v>67000</v>
      </c>
      <c r="O75" s="212">
        <f t="shared" si="14"/>
        <v>67000</v>
      </c>
      <c r="P75" s="219">
        <v>0.85</v>
      </c>
      <c r="Q75" s="232">
        <f t="shared" si="15"/>
        <v>10050.000000000002</v>
      </c>
      <c r="R75" s="212">
        <f t="shared" si="17"/>
        <v>10050.000000000002</v>
      </c>
      <c r="S75" s="213">
        <f t="shared" si="16"/>
        <v>1.1730714617625978E-2</v>
      </c>
      <c r="T75" s="214">
        <f t="shared" si="18"/>
        <v>10050.000000000002</v>
      </c>
      <c r="U75" s="326"/>
      <c r="V75" s="215">
        <f>T75</f>
        <v>10050.000000000002</v>
      </c>
      <c r="Y75" s="198"/>
      <c r="Z75" s="326"/>
      <c r="AA75" s="217">
        <f t="shared" si="19"/>
        <v>10050.000000000002</v>
      </c>
      <c r="AB75" s="197"/>
      <c r="AC75" s="218"/>
      <c r="AD75" s="220">
        <f>R75</f>
        <v>10050.000000000002</v>
      </c>
      <c r="AE75" s="218"/>
      <c r="AF75" s="218"/>
      <c r="AG75" s="218"/>
      <c r="AH75" s="218"/>
      <c r="AI75" s="218"/>
      <c r="AJ75" s="198"/>
    </row>
    <row r="76" spans="1:36" x14ac:dyDescent="0.35">
      <c r="A76" s="203" t="s">
        <v>866</v>
      </c>
      <c r="B76" s="203" t="s">
        <v>126</v>
      </c>
      <c r="C76" s="203" t="s">
        <v>746</v>
      </c>
      <c r="D76" s="857" t="s">
        <v>872</v>
      </c>
      <c r="E76" s="203" t="s">
        <v>569</v>
      </c>
      <c r="F76" s="203">
        <v>16</v>
      </c>
      <c r="G76" s="1">
        <v>1</v>
      </c>
      <c r="H76" s="203" t="s">
        <v>49</v>
      </c>
      <c r="I76" s="234"/>
      <c r="J76" s="1"/>
      <c r="L76" s="774">
        <v>16</v>
      </c>
      <c r="M76" s="209">
        <v>1</v>
      </c>
      <c r="N76" s="212">
        <v>189142</v>
      </c>
      <c r="O76" s="212">
        <f t="shared" si="14"/>
        <v>189142</v>
      </c>
      <c r="P76" s="219">
        <v>0.85</v>
      </c>
      <c r="Q76" s="232">
        <f t="shared" si="15"/>
        <v>28371.300000000003</v>
      </c>
      <c r="R76" s="212">
        <f t="shared" si="17"/>
        <v>28371.300000000003</v>
      </c>
      <c r="S76" s="213">
        <f t="shared" si="16"/>
        <v>3.3115982450850935E-2</v>
      </c>
      <c r="T76" s="214">
        <f t="shared" si="18"/>
        <v>28371.300000000003</v>
      </c>
      <c r="U76" s="326"/>
      <c r="V76" s="215">
        <f>T76</f>
        <v>28371.300000000003</v>
      </c>
      <c r="Y76" s="198"/>
      <c r="Z76" s="326"/>
      <c r="AA76" s="217">
        <f t="shared" si="19"/>
        <v>28371.300000000003</v>
      </c>
      <c r="AB76" s="197"/>
      <c r="AC76" s="218"/>
      <c r="AD76" s="220">
        <f>R76</f>
        <v>28371.300000000003</v>
      </c>
      <c r="AE76" s="218"/>
      <c r="AF76" s="218"/>
      <c r="AG76" s="218"/>
      <c r="AH76" s="218"/>
      <c r="AI76" s="218"/>
      <c r="AJ76" s="198"/>
    </row>
    <row r="77" spans="1:36" x14ac:dyDescent="0.35">
      <c r="A77" s="203" t="s">
        <v>866</v>
      </c>
      <c r="B77" s="203" t="s">
        <v>126</v>
      </c>
      <c r="C77" s="203" t="s">
        <v>746</v>
      </c>
      <c r="D77" s="857" t="s">
        <v>873</v>
      </c>
      <c r="E77" s="203" t="s">
        <v>571</v>
      </c>
      <c r="F77" s="203">
        <v>28</v>
      </c>
      <c r="G77" s="1">
        <v>1</v>
      </c>
      <c r="H77" s="203" t="s">
        <v>49</v>
      </c>
      <c r="I77" s="234"/>
      <c r="J77" s="858">
        <v>28</v>
      </c>
      <c r="K77" s="859"/>
      <c r="L77" s="332"/>
      <c r="M77" s="209">
        <v>1</v>
      </c>
      <c r="N77" s="212">
        <v>67000</v>
      </c>
      <c r="O77" s="212">
        <f t="shared" si="14"/>
        <v>67000</v>
      </c>
      <c r="P77" s="219">
        <v>0.85</v>
      </c>
      <c r="Q77" s="232">
        <f t="shared" si="15"/>
        <v>10050.000000000002</v>
      </c>
      <c r="R77" s="212">
        <f t="shared" si="17"/>
        <v>10050.000000000002</v>
      </c>
      <c r="S77" s="224">
        <f t="shared" si="16"/>
        <v>1.1730714617625978E-2</v>
      </c>
      <c r="T77" s="214">
        <f t="shared" si="18"/>
        <v>10050.000000000002</v>
      </c>
      <c r="U77" s="326"/>
      <c r="V77" s="215">
        <f t="shared" ref="V77:V78" si="20">T77</f>
        <v>10050.000000000002</v>
      </c>
      <c r="Y77" s="198"/>
      <c r="Z77" s="328">
        <f t="shared" ref="Z77:Z81" si="21">T77</f>
        <v>10050.000000000002</v>
      </c>
      <c r="AA77" s="198"/>
      <c r="AB77" s="197"/>
      <c r="AC77" s="218"/>
      <c r="AD77" s="220">
        <f>R77</f>
        <v>10050.000000000002</v>
      </c>
      <c r="AE77" s="218"/>
      <c r="AF77" s="218"/>
      <c r="AG77" s="218"/>
      <c r="AH77" s="218"/>
      <c r="AI77" s="218"/>
      <c r="AJ77" s="198"/>
    </row>
    <row r="78" spans="1:36" x14ac:dyDescent="0.35">
      <c r="A78" s="203" t="s">
        <v>866</v>
      </c>
      <c r="B78" s="203" t="s">
        <v>126</v>
      </c>
      <c r="C78" s="203" t="s">
        <v>746</v>
      </c>
      <c r="D78" s="857" t="s">
        <v>490</v>
      </c>
      <c r="E78" s="203" t="s">
        <v>571</v>
      </c>
      <c r="F78" s="203">
        <v>100</v>
      </c>
      <c r="G78" s="1">
        <v>100</v>
      </c>
      <c r="H78" s="203" t="s">
        <v>49</v>
      </c>
      <c r="I78" s="234"/>
      <c r="J78" s="860"/>
      <c r="K78" s="858">
        <v>100</v>
      </c>
      <c r="L78" s="858">
        <v>100</v>
      </c>
      <c r="M78" s="209">
        <v>2</v>
      </c>
      <c r="N78" s="212">
        <v>4427</v>
      </c>
      <c r="O78" s="212">
        <f t="shared" si="14"/>
        <v>885400</v>
      </c>
      <c r="P78" s="219">
        <v>0.85</v>
      </c>
      <c r="Q78" s="232">
        <f t="shared" si="15"/>
        <v>664.05000000000007</v>
      </c>
      <c r="R78" s="212">
        <f t="shared" si="17"/>
        <v>132810</v>
      </c>
      <c r="S78" s="224">
        <f t="shared" si="16"/>
        <v>0.15502051824546326</v>
      </c>
      <c r="T78" s="214">
        <f t="shared" si="18"/>
        <v>132810</v>
      </c>
      <c r="U78" s="326"/>
      <c r="V78" s="215">
        <f t="shared" si="20"/>
        <v>132810</v>
      </c>
      <c r="Y78" s="198"/>
      <c r="Z78" s="328">
        <f t="shared" si="21"/>
        <v>132810</v>
      </c>
      <c r="AA78" s="198"/>
      <c r="AB78" s="197"/>
      <c r="AC78" s="218"/>
      <c r="AD78" s="220">
        <f>R78</f>
        <v>132810</v>
      </c>
      <c r="AE78" s="218"/>
      <c r="AF78" s="218"/>
      <c r="AG78" s="218"/>
      <c r="AH78" s="218"/>
      <c r="AI78" s="218"/>
      <c r="AJ78" s="198"/>
    </row>
    <row r="79" spans="1:36" x14ac:dyDescent="0.35">
      <c r="A79" s="203" t="s">
        <v>866</v>
      </c>
      <c r="B79" s="203" t="s">
        <v>491</v>
      </c>
      <c r="C79" s="203" t="s">
        <v>747</v>
      </c>
      <c r="D79" s="861" t="s">
        <v>492</v>
      </c>
      <c r="E79" s="203" t="s">
        <v>571</v>
      </c>
      <c r="F79" s="203" t="s">
        <v>874</v>
      </c>
      <c r="G79" s="1">
        <v>20</v>
      </c>
      <c r="H79" s="203" t="s">
        <v>90</v>
      </c>
      <c r="I79" s="2282">
        <v>20</v>
      </c>
      <c r="J79" s="2283"/>
      <c r="L79" s="332"/>
      <c r="M79" s="209">
        <v>1</v>
      </c>
      <c r="N79" s="212">
        <v>2300</v>
      </c>
      <c r="O79" s="212">
        <f t="shared" si="14"/>
        <v>46000</v>
      </c>
      <c r="P79" s="219">
        <v>0.45</v>
      </c>
      <c r="Q79" s="232">
        <f t="shared" si="15"/>
        <v>1265</v>
      </c>
      <c r="R79" s="212">
        <f t="shared" si="17"/>
        <v>25300</v>
      </c>
      <c r="S79" s="224">
        <f t="shared" si="16"/>
        <v>2.9531052718998724E-2</v>
      </c>
      <c r="T79" s="214">
        <f t="shared" si="18"/>
        <v>25300</v>
      </c>
      <c r="U79" s="328">
        <f>T79</f>
        <v>25300</v>
      </c>
      <c r="Y79" s="198"/>
      <c r="Z79" s="328">
        <f t="shared" si="21"/>
        <v>25300</v>
      </c>
      <c r="AA79" s="198"/>
      <c r="AB79" s="197"/>
      <c r="AC79" s="218"/>
      <c r="AD79" s="218"/>
      <c r="AE79" s="220">
        <f>T79</f>
        <v>25300</v>
      </c>
      <c r="AF79" s="218"/>
      <c r="AG79" s="218"/>
      <c r="AH79" s="218"/>
      <c r="AI79" s="218"/>
      <c r="AJ79" s="198"/>
    </row>
    <row r="80" spans="1:36" x14ac:dyDescent="0.35">
      <c r="A80" s="203" t="s">
        <v>866</v>
      </c>
      <c r="B80" s="203" t="s">
        <v>491</v>
      </c>
      <c r="C80" s="203" t="s">
        <v>747</v>
      </c>
      <c r="D80" s="203" t="s">
        <v>493</v>
      </c>
      <c r="E80" s="203" t="s">
        <v>571</v>
      </c>
      <c r="F80" s="203" t="s">
        <v>874</v>
      </c>
      <c r="G80" s="1">
        <v>20</v>
      </c>
      <c r="H80" s="203" t="s">
        <v>90</v>
      </c>
      <c r="I80" s="2291">
        <v>20</v>
      </c>
      <c r="J80" s="2292"/>
      <c r="L80" s="208"/>
      <c r="M80" s="209">
        <v>1</v>
      </c>
      <c r="N80" s="212">
        <v>2300</v>
      </c>
      <c r="O80" s="212">
        <f t="shared" si="14"/>
        <v>46000</v>
      </c>
      <c r="P80" s="219">
        <v>0.45</v>
      </c>
      <c r="Q80" s="232">
        <f t="shared" si="15"/>
        <v>1265</v>
      </c>
      <c r="R80" s="212">
        <f t="shared" si="17"/>
        <v>25300</v>
      </c>
      <c r="S80" s="224">
        <f t="shared" si="16"/>
        <v>2.9531052718998724E-2</v>
      </c>
      <c r="T80" s="214">
        <f t="shared" si="18"/>
        <v>25300</v>
      </c>
      <c r="U80" s="328">
        <f>T80</f>
        <v>25300</v>
      </c>
      <c r="Y80" s="198"/>
      <c r="Z80" s="328">
        <f t="shared" si="21"/>
        <v>25300</v>
      </c>
      <c r="AA80" s="198"/>
      <c r="AB80" s="197"/>
      <c r="AC80" s="218"/>
      <c r="AD80" s="218"/>
      <c r="AE80" s="220">
        <f>T80</f>
        <v>25300</v>
      </c>
      <c r="AF80" s="218"/>
      <c r="AG80" s="218"/>
      <c r="AH80" s="218"/>
      <c r="AI80" s="218"/>
      <c r="AJ80" s="198"/>
    </row>
    <row r="81" spans="1:38" x14ac:dyDescent="0.35">
      <c r="A81" s="203" t="s">
        <v>866</v>
      </c>
      <c r="B81" s="203" t="s">
        <v>494</v>
      </c>
      <c r="C81" s="203" t="s">
        <v>868</v>
      </c>
      <c r="D81" s="203" t="s">
        <v>53</v>
      </c>
      <c r="E81" s="203" t="s">
        <v>571</v>
      </c>
      <c r="F81" s="203" t="s">
        <v>878</v>
      </c>
      <c r="G81" s="1">
        <v>4</v>
      </c>
      <c r="H81" s="203" t="s">
        <v>51</v>
      </c>
      <c r="I81" s="2291">
        <v>4</v>
      </c>
      <c r="J81" s="2292"/>
      <c r="K81" s="2292"/>
      <c r="L81" s="2293"/>
      <c r="M81" s="209">
        <v>1</v>
      </c>
      <c r="N81" s="212">
        <v>8500</v>
      </c>
      <c r="O81" s="212">
        <f t="shared" si="14"/>
        <v>34000</v>
      </c>
      <c r="P81" s="219">
        <v>0.25</v>
      </c>
      <c r="Q81" s="232">
        <f t="shared" si="15"/>
        <v>6375</v>
      </c>
      <c r="R81" s="212">
        <f t="shared" si="17"/>
        <v>25500</v>
      </c>
      <c r="S81" s="224">
        <f t="shared" si="16"/>
        <v>2.9764499776065909E-2</v>
      </c>
      <c r="T81" s="214">
        <f t="shared" si="18"/>
        <v>25500</v>
      </c>
      <c r="U81" s="328">
        <f>T81</f>
        <v>25500</v>
      </c>
      <c r="Y81" s="198"/>
      <c r="Z81" s="328">
        <f t="shared" si="21"/>
        <v>25500</v>
      </c>
      <c r="AA81" s="198"/>
      <c r="AB81" s="197"/>
      <c r="AC81" s="218"/>
      <c r="AD81" s="218"/>
      <c r="AE81" s="218"/>
      <c r="AF81" s="220">
        <f>T81</f>
        <v>25500</v>
      </c>
      <c r="AG81" s="218"/>
      <c r="AH81" s="218"/>
      <c r="AI81" s="218"/>
      <c r="AJ81" s="198"/>
    </row>
    <row r="82" spans="1:38" x14ac:dyDescent="0.35">
      <c r="A82" s="203" t="s">
        <v>866</v>
      </c>
      <c r="B82" s="203" t="s">
        <v>185</v>
      </c>
      <c r="C82" s="203" t="s">
        <v>746</v>
      </c>
      <c r="D82" s="203" t="s">
        <v>497</v>
      </c>
      <c r="E82" s="203" t="s">
        <v>569</v>
      </c>
      <c r="F82" s="203">
        <v>88</v>
      </c>
      <c r="G82" s="1">
        <v>1</v>
      </c>
      <c r="H82" s="203" t="s">
        <v>49</v>
      </c>
      <c r="K82" s="222">
        <v>88</v>
      </c>
      <c r="L82" s="332"/>
      <c r="M82" s="203">
        <v>1</v>
      </c>
      <c r="N82" s="212">
        <v>338800</v>
      </c>
      <c r="O82" s="212">
        <f t="shared" si="14"/>
        <v>338800</v>
      </c>
      <c r="P82" s="862">
        <v>0.75</v>
      </c>
      <c r="Q82" s="232">
        <f t="shared" si="15"/>
        <v>84700</v>
      </c>
      <c r="R82" s="212">
        <f t="shared" si="17"/>
        <v>84700</v>
      </c>
      <c r="S82" s="213">
        <f t="shared" si="16"/>
        <v>9.8864828667952251E-2</v>
      </c>
      <c r="T82" s="214">
        <f t="shared" si="18"/>
        <v>84700</v>
      </c>
      <c r="U82" s="326"/>
      <c r="V82" s="215">
        <f>T82</f>
        <v>84700</v>
      </c>
      <c r="Y82" s="198"/>
      <c r="Z82" s="326"/>
      <c r="AA82" s="217">
        <f t="shared" ref="AA82:AA84" si="22">T82</f>
        <v>84700</v>
      </c>
      <c r="AB82" s="197"/>
      <c r="AC82" s="218"/>
      <c r="AD82" s="218"/>
      <c r="AE82" s="218"/>
      <c r="AF82" s="218"/>
      <c r="AG82" s="218"/>
      <c r="AH82" s="220">
        <f>T82</f>
        <v>84700</v>
      </c>
      <c r="AI82" s="218"/>
      <c r="AJ82" s="198"/>
    </row>
    <row r="83" spans="1:38" x14ac:dyDescent="0.35">
      <c r="A83" s="203" t="s">
        <v>866</v>
      </c>
      <c r="B83" s="203" t="s">
        <v>135</v>
      </c>
      <c r="C83" s="203" t="s">
        <v>747</v>
      </c>
      <c r="D83" s="203" t="s">
        <v>499</v>
      </c>
      <c r="E83" s="203" t="s">
        <v>569</v>
      </c>
      <c r="F83" s="855" t="s">
        <v>876</v>
      </c>
      <c r="G83" s="1">
        <v>1</v>
      </c>
      <c r="H83" s="203" t="s">
        <v>90</v>
      </c>
      <c r="I83" s="2282">
        <v>1</v>
      </c>
      <c r="J83" s="2545"/>
      <c r="K83" s="2283">
        <v>1</v>
      </c>
      <c r="L83" s="2284"/>
      <c r="M83" s="203">
        <v>2</v>
      </c>
      <c r="N83" s="212">
        <v>12000</v>
      </c>
      <c r="O83" s="212">
        <f t="shared" si="14"/>
        <v>24000</v>
      </c>
      <c r="P83" s="219">
        <v>0.25</v>
      </c>
      <c r="Q83" s="232">
        <f t="shared" si="15"/>
        <v>9000</v>
      </c>
      <c r="R83" s="212">
        <f t="shared" si="17"/>
        <v>18000</v>
      </c>
      <c r="S83" s="213">
        <f t="shared" si="16"/>
        <v>2.1010235136046523E-2</v>
      </c>
      <c r="T83" s="214">
        <f t="shared" si="18"/>
        <v>18000</v>
      </c>
      <c r="U83" s="328">
        <f>T83</f>
        <v>18000</v>
      </c>
      <c r="Y83" s="198"/>
      <c r="Z83" s="326"/>
      <c r="AA83" s="217">
        <f t="shared" si="22"/>
        <v>18000</v>
      </c>
      <c r="AB83" s="197"/>
      <c r="AC83" s="218"/>
      <c r="AD83" s="218"/>
      <c r="AE83" s="218"/>
      <c r="AF83" s="218"/>
      <c r="AG83" s="218"/>
      <c r="AH83" s="218"/>
      <c r="AI83" s="220">
        <f>T83</f>
        <v>18000</v>
      </c>
      <c r="AJ83" s="198"/>
    </row>
    <row r="84" spans="1:38" x14ac:dyDescent="0.35">
      <c r="A84" s="203" t="s">
        <v>866</v>
      </c>
      <c r="B84" s="203" t="s">
        <v>135</v>
      </c>
      <c r="C84" s="203" t="s">
        <v>747</v>
      </c>
      <c r="D84" s="203" t="s">
        <v>500</v>
      </c>
      <c r="E84" s="203" t="s">
        <v>569</v>
      </c>
      <c r="F84" s="203" t="s">
        <v>876</v>
      </c>
      <c r="G84" s="1">
        <v>1</v>
      </c>
      <c r="H84" s="203" t="s">
        <v>90</v>
      </c>
      <c r="I84" s="2282">
        <v>1</v>
      </c>
      <c r="J84" s="2545"/>
      <c r="K84" s="2283">
        <v>1</v>
      </c>
      <c r="L84" s="2284"/>
      <c r="M84" s="203">
        <v>2</v>
      </c>
      <c r="N84" s="212">
        <v>36000</v>
      </c>
      <c r="O84" s="212">
        <f t="shared" si="14"/>
        <v>72000</v>
      </c>
      <c r="P84" s="219">
        <v>0.25</v>
      </c>
      <c r="Q84" s="232">
        <f t="shared" si="15"/>
        <v>27000</v>
      </c>
      <c r="R84" s="212">
        <f t="shared" si="17"/>
        <v>54000</v>
      </c>
      <c r="S84" s="213">
        <f t="shared" si="16"/>
        <v>6.303070540813957E-2</v>
      </c>
      <c r="T84" s="214">
        <f t="shared" si="18"/>
        <v>54000</v>
      </c>
      <c r="U84" s="328">
        <f>T84</f>
        <v>54000</v>
      </c>
      <c r="Y84" s="198"/>
      <c r="Z84" s="326"/>
      <c r="AA84" s="217">
        <f t="shared" si="22"/>
        <v>54000</v>
      </c>
      <c r="AB84" s="197"/>
      <c r="AC84" s="218"/>
      <c r="AD84" s="218"/>
      <c r="AE84" s="218"/>
      <c r="AF84" s="218"/>
      <c r="AG84" s="218"/>
      <c r="AH84" s="218"/>
      <c r="AI84" s="220">
        <f>T84</f>
        <v>54000</v>
      </c>
      <c r="AJ84" s="198"/>
    </row>
    <row r="85" spans="1:38" x14ac:dyDescent="0.35">
      <c r="A85" s="203" t="s">
        <v>866</v>
      </c>
      <c r="B85" s="203" t="s">
        <v>68</v>
      </c>
      <c r="C85" s="203" t="s">
        <v>879</v>
      </c>
      <c r="D85" s="203" t="s">
        <v>501</v>
      </c>
      <c r="E85" s="203" t="s">
        <v>571</v>
      </c>
      <c r="F85" s="204" t="s">
        <v>880</v>
      </c>
      <c r="G85" s="203">
        <v>35</v>
      </c>
      <c r="H85" s="203" t="s">
        <v>51</v>
      </c>
      <c r="I85" s="2291">
        <v>35</v>
      </c>
      <c r="J85" s="2292"/>
      <c r="K85" s="2292"/>
      <c r="L85" s="2293"/>
      <c r="M85" s="203">
        <v>1</v>
      </c>
      <c r="N85" s="212">
        <v>1600</v>
      </c>
      <c r="O85" s="212">
        <f t="shared" si="14"/>
        <v>56000</v>
      </c>
      <c r="P85" s="219">
        <v>0.7</v>
      </c>
      <c r="Q85" s="212">
        <f t="shared" si="15"/>
        <v>480.00000000000006</v>
      </c>
      <c r="R85" s="212">
        <f>Q85*M85*G85</f>
        <v>16800.000000000004</v>
      </c>
      <c r="S85" s="224">
        <f t="shared" si="16"/>
        <v>1.9609552793643428E-2</v>
      </c>
      <c r="T85" s="214">
        <f t="shared" si="18"/>
        <v>16800.000000000004</v>
      </c>
      <c r="U85" s="326"/>
      <c r="W85" s="215">
        <f>T85</f>
        <v>16800.000000000004</v>
      </c>
      <c r="X85" s="215"/>
      <c r="Y85" s="198"/>
      <c r="Z85" s="328">
        <f>T85</f>
        <v>16800.000000000004</v>
      </c>
      <c r="AA85" s="198"/>
      <c r="AB85" s="197"/>
      <c r="AC85" s="218"/>
      <c r="AD85" s="218"/>
      <c r="AE85" s="218"/>
      <c r="AF85" s="218"/>
      <c r="AG85" s="218"/>
      <c r="AH85" s="218"/>
      <c r="AI85" s="220">
        <f>T85</f>
        <v>16800.000000000004</v>
      </c>
      <c r="AJ85" s="198"/>
    </row>
    <row r="86" spans="1:38" x14ac:dyDescent="0.35">
      <c r="A86" s="203" t="s">
        <v>866</v>
      </c>
      <c r="B86" s="203" t="s">
        <v>177</v>
      </c>
      <c r="C86" s="203" t="s">
        <v>881</v>
      </c>
      <c r="D86" s="203" t="s">
        <v>95</v>
      </c>
      <c r="E86" s="203" t="s">
        <v>571</v>
      </c>
      <c r="F86" s="204" t="s">
        <v>593</v>
      </c>
      <c r="G86" s="203">
        <v>10</v>
      </c>
      <c r="H86" s="203" t="s">
        <v>51</v>
      </c>
      <c r="I86" s="2291">
        <v>10</v>
      </c>
      <c r="J86" s="2292"/>
      <c r="K86" s="2292"/>
      <c r="L86" s="2293"/>
      <c r="M86" s="203">
        <v>1</v>
      </c>
      <c r="N86" s="212">
        <v>11181</v>
      </c>
      <c r="O86" s="212">
        <f t="shared" si="14"/>
        <v>111810</v>
      </c>
      <c r="P86" s="219">
        <v>0.4</v>
      </c>
      <c r="Q86" s="212">
        <f t="shared" si="15"/>
        <v>6708.5999999999995</v>
      </c>
      <c r="R86" s="212">
        <f t="shared" si="17"/>
        <v>67086</v>
      </c>
      <c r="S86" s="224">
        <f t="shared" si="16"/>
        <v>7.8305146352045399E-2</v>
      </c>
      <c r="T86" s="214">
        <f t="shared" si="18"/>
        <v>67086</v>
      </c>
      <c r="U86" s="326"/>
      <c r="W86" s="215">
        <f>T86</f>
        <v>67086</v>
      </c>
      <c r="X86" s="215"/>
      <c r="Y86" s="198"/>
      <c r="Z86" s="328">
        <f>T86</f>
        <v>67086</v>
      </c>
      <c r="AA86" s="198"/>
      <c r="AB86" s="197"/>
      <c r="AC86" s="218"/>
      <c r="AD86" s="218"/>
      <c r="AE86" s="218"/>
      <c r="AF86" s="218"/>
      <c r="AG86" s="218"/>
      <c r="AH86" s="218"/>
      <c r="AI86" s="218"/>
      <c r="AJ86" s="217">
        <f>T86</f>
        <v>67086</v>
      </c>
    </row>
    <row r="87" spans="1:38" x14ac:dyDescent="0.35">
      <c r="A87" s="203"/>
      <c r="B87" s="203"/>
      <c r="C87" s="203"/>
      <c r="D87" s="203"/>
      <c r="E87" s="203"/>
      <c r="F87" s="204"/>
      <c r="G87" s="203"/>
      <c r="H87" s="203"/>
      <c r="L87" s="332"/>
      <c r="M87" s="203"/>
      <c r="N87" s="212"/>
      <c r="O87" s="212"/>
      <c r="P87" s="219"/>
      <c r="Q87" s="212"/>
      <c r="R87" s="212"/>
      <c r="S87" s="6"/>
      <c r="T87" s="214"/>
      <c r="U87" s="326"/>
      <c r="X87" s="215"/>
      <c r="Y87" s="198"/>
      <c r="Z87" s="326"/>
      <c r="AA87" s="198"/>
      <c r="AB87" s="197"/>
      <c r="AC87" s="218"/>
      <c r="AD87" s="218"/>
      <c r="AE87" s="218"/>
      <c r="AF87" s="218"/>
      <c r="AG87" s="218"/>
      <c r="AH87" s="218"/>
      <c r="AI87" s="218"/>
      <c r="AJ87" s="198"/>
    </row>
    <row r="88" spans="1:38" x14ac:dyDescent="0.35">
      <c r="A88" s="203"/>
      <c r="B88" s="203"/>
      <c r="C88" s="203"/>
      <c r="D88" s="203"/>
      <c r="E88" s="203"/>
      <c r="F88" s="204"/>
      <c r="G88" s="203"/>
      <c r="H88" s="203"/>
      <c r="L88" s="332"/>
      <c r="M88" s="203"/>
      <c r="N88" s="212"/>
      <c r="O88" s="212"/>
      <c r="P88" s="219"/>
      <c r="Q88" s="212"/>
      <c r="R88" s="212"/>
      <c r="S88" s="6"/>
      <c r="T88" s="214"/>
      <c r="U88" s="326"/>
      <c r="X88" s="215"/>
      <c r="Y88" s="198"/>
      <c r="Z88" s="326"/>
      <c r="AA88" s="198"/>
      <c r="AB88" s="197"/>
      <c r="AC88" s="218"/>
      <c r="AD88" s="218"/>
      <c r="AE88" s="218"/>
      <c r="AF88" s="218"/>
      <c r="AG88" s="218"/>
      <c r="AH88" s="218"/>
      <c r="AI88" s="218"/>
      <c r="AJ88" s="198"/>
    </row>
    <row r="89" spans="1:38" x14ac:dyDescent="0.35">
      <c r="A89" s="203"/>
      <c r="B89" s="203"/>
      <c r="C89" s="203"/>
      <c r="D89" s="203"/>
      <c r="E89" s="203"/>
      <c r="F89" s="204"/>
      <c r="G89" s="203"/>
      <c r="H89" s="203"/>
      <c r="L89" s="332"/>
      <c r="M89" s="203"/>
      <c r="N89" s="212"/>
      <c r="O89" s="212"/>
      <c r="P89" s="219"/>
      <c r="Q89" s="212"/>
      <c r="R89" s="212"/>
      <c r="S89" s="6"/>
      <c r="T89" s="214"/>
      <c r="U89" s="326"/>
      <c r="X89" s="215"/>
      <c r="Y89" s="198"/>
      <c r="Z89" s="326"/>
      <c r="AA89" s="198"/>
      <c r="AB89" s="197"/>
      <c r="AC89" s="218"/>
      <c r="AD89" s="218"/>
      <c r="AE89" s="218"/>
      <c r="AF89" s="218"/>
      <c r="AG89" s="218"/>
      <c r="AH89" s="218"/>
      <c r="AI89" s="218"/>
      <c r="AJ89" s="198"/>
    </row>
    <row r="90" spans="1:38" x14ac:dyDescent="0.35">
      <c r="A90" s="154" t="s">
        <v>866</v>
      </c>
      <c r="B90" s="154" t="s">
        <v>579</v>
      </c>
      <c r="C90" s="154"/>
      <c r="D90" s="154"/>
      <c r="E90" s="154"/>
      <c r="F90" s="526"/>
      <c r="G90" s="154"/>
      <c r="H90" s="154"/>
      <c r="I90" s="300"/>
      <c r="J90" s="300"/>
      <c r="K90" s="300"/>
      <c r="L90" s="783"/>
      <c r="M90" s="154"/>
      <c r="N90" s="303"/>
      <c r="O90" s="303"/>
      <c r="P90" s="155"/>
      <c r="Q90" s="303"/>
      <c r="R90" s="303"/>
      <c r="S90" s="302">
        <f>R90/R93</f>
        <v>0</v>
      </c>
      <c r="T90" s="214">
        <f t="shared" ref="T90:T91" si="23">R90*2</f>
        <v>0</v>
      </c>
      <c r="U90" s="326"/>
      <c r="X90" s="215">
        <f>T90</f>
        <v>0</v>
      </c>
      <c r="Y90" s="198"/>
      <c r="Z90" s="326"/>
      <c r="AA90" s="198"/>
      <c r="AB90" s="197"/>
      <c r="AC90" s="218"/>
      <c r="AD90" s="218"/>
      <c r="AE90" s="218"/>
      <c r="AF90" s="218"/>
      <c r="AG90" s="218"/>
      <c r="AH90" s="218"/>
      <c r="AI90" s="218"/>
      <c r="AJ90" s="198"/>
    </row>
    <row r="91" spans="1:38" x14ac:dyDescent="0.35">
      <c r="A91" s="236" t="s">
        <v>866</v>
      </c>
      <c r="B91" s="236" t="s">
        <v>580</v>
      </c>
      <c r="C91" s="236"/>
      <c r="D91" s="236"/>
      <c r="E91" s="236"/>
      <c r="F91" s="237"/>
      <c r="G91" s="236"/>
      <c r="H91" s="236"/>
      <c r="I91" s="291"/>
      <c r="J91" s="291"/>
      <c r="K91" s="291"/>
      <c r="L91" s="333"/>
      <c r="M91" s="236"/>
      <c r="N91" s="240"/>
      <c r="O91" s="240"/>
      <c r="P91" s="241"/>
      <c r="Q91" s="240"/>
      <c r="R91" s="240"/>
      <c r="S91" s="242">
        <f>R91/R93</f>
        <v>0</v>
      </c>
      <c r="T91" s="214">
        <f t="shared" si="23"/>
        <v>0</v>
      </c>
      <c r="U91" s="326"/>
      <c r="Y91" s="217">
        <f>T91</f>
        <v>0</v>
      </c>
      <c r="Z91" s="326"/>
      <c r="AA91" s="198"/>
      <c r="AB91" s="197"/>
      <c r="AC91" s="218"/>
      <c r="AD91" s="218"/>
      <c r="AE91" s="218"/>
      <c r="AF91" s="218"/>
      <c r="AG91" s="218"/>
      <c r="AH91" s="218"/>
      <c r="AI91" s="218"/>
      <c r="AJ91" s="198"/>
    </row>
    <row r="92" spans="1:38" ht="15" thickBot="1" x14ac:dyDescent="0.4">
      <c r="A92" s="332"/>
      <c r="B92" s="203"/>
      <c r="C92" s="203"/>
      <c r="D92" s="203"/>
      <c r="E92" s="203"/>
      <c r="F92" s="204"/>
      <c r="G92" s="203"/>
      <c r="H92" s="203"/>
      <c r="I92" s="161">
        <f>I93/$M$93</f>
        <v>0.18104906937394247</v>
      </c>
      <c r="J92" s="161">
        <f t="shared" ref="J92:L92" si="24">J93/$M$93</f>
        <v>0.17428087986463622</v>
      </c>
      <c r="K92" s="161">
        <f t="shared" si="24"/>
        <v>0.40609137055837563</v>
      </c>
      <c r="L92" s="161">
        <f t="shared" si="24"/>
        <v>0.23857868020304568</v>
      </c>
      <c r="M92" s="203"/>
      <c r="N92" s="212"/>
      <c r="O92" s="212"/>
      <c r="P92" s="219"/>
      <c r="Q92" s="212"/>
      <c r="R92" s="212"/>
      <c r="T92" s="195"/>
      <c r="U92" s="613"/>
      <c r="V92" s="291"/>
      <c r="W92" s="291"/>
      <c r="X92" s="291"/>
      <c r="Y92" s="614"/>
      <c r="Z92" s="613"/>
      <c r="AA92" s="614"/>
      <c r="AB92" s="784"/>
      <c r="AC92" s="785"/>
      <c r="AD92" s="785"/>
      <c r="AE92" s="785"/>
      <c r="AF92" s="785"/>
      <c r="AG92" s="785"/>
      <c r="AH92" s="785"/>
      <c r="AI92" s="785"/>
      <c r="AJ92" s="614"/>
    </row>
    <row r="93" spans="1:38" x14ac:dyDescent="0.35">
      <c r="A93" s="258" t="s">
        <v>582</v>
      </c>
      <c r="B93" s="259"/>
      <c r="C93" s="259"/>
      <c r="D93" s="259"/>
      <c r="E93" s="259"/>
      <c r="F93" s="260"/>
      <c r="G93" s="259"/>
      <c r="H93" s="259"/>
      <c r="I93" s="259">
        <f>I86+I85+I84+I83+I81+I80+I79+I75</f>
        <v>107</v>
      </c>
      <c r="J93" s="259">
        <f>J77+J74+J73</f>
        <v>103</v>
      </c>
      <c r="K93" s="259">
        <f>K82+K73+K78+K83+K84</f>
        <v>240</v>
      </c>
      <c r="L93" s="259">
        <f>L76+L74+L78</f>
        <v>141</v>
      </c>
      <c r="M93" s="259">
        <f>SUM(I93:L93)</f>
        <v>591</v>
      </c>
      <c r="N93" s="261"/>
      <c r="O93" s="261">
        <f>SUM(O73:O92)</f>
        <v>3397012</v>
      </c>
      <c r="P93" s="262">
        <f>1-R93/O93</f>
        <v>0.74780033158552284</v>
      </c>
      <c r="Q93" s="261"/>
      <c r="R93" s="528">
        <f>SUM(R72:R92)</f>
        <v>856725.3</v>
      </c>
      <c r="S93" s="264">
        <f>SUM(S72:S91)</f>
        <v>0.99999999999999978</v>
      </c>
      <c r="T93" s="615">
        <f>SUM(T72:T92)</f>
        <v>856725.3</v>
      </c>
      <c r="U93" s="266">
        <f>SUM(U71:U92)</f>
        <v>148100</v>
      </c>
      <c r="V93" s="267">
        <f t="shared" ref="V93:AA93" si="25">SUM(V72:V91)</f>
        <v>624739.30000000005</v>
      </c>
      <c r="W93" s="267">
        <f t="shared" si="25"/>
        <v>83886</v>
      </c>
      <c r="X93" s="267">
        <f t="shared" si="25"/>
        <v>0</v>
      </c>
      <c r="Y93" s="269">
        <f t="shared" si="25"/>
        <v>0</v>
      </c>
      <c r="Z93" s="268">
        <f t="shared" si="25"/>
        <v>344804</v>
      </c>
      <c r="AA93" s="269">
        <f t="shared" si="25"/>
        <v>511921.3</v>
      </c>
      <c r="AB93" s="268">
        <f>SUM(AB73:AB92)</f>
        <v>41958.000000000007</v>
      </c>
      <c r="AC93" s="863">
        <f>SUM(AC73:AC92)</f>
        <v>316800</v>
      </c>
      <c r="AD93" s="863">
        <f t="shared" ref="AD93:AJ93" si="26">SUM(AD73:AD92)</f>
        <v>181281.3</v>
      </c>
      <c r="AE93" s="863">
        <f t="shared" si="26"/>
        <v>50600</v>
      </c>
      <c r="AF93" s="863">
        <f t="shared" si="26"/>
        <v>25500</v>
      </c>
      <c r="AG93" s="863">
        <f t="shared" si="26"/>
        <v>0</v>
      </c>
      <c r="AH93" s="863">
        <f t="shared" si="26"/>
        <v>84700</v>
      </c>
      <c r="AI93" s="863">
        <f t="shared" si="26"/>
        <v>88800</v>
      </c>
      <c r="AJ93" s="867">
        <f t="shared" si="26"/>
        <v>67086</v>
      </c>
      <c r="AK93" s="157"/>
      <c r="AL93" s="157"/>
    </row>
    <row r="94" spans="1:38" ht="15" thickBot="1" x14ac:dyDescent="0.4">
      <c r="A94" s="274" t="s">
        <v>583</v>
      </c>
      <c r="B94" s="275"/>
      <c r="C94" s="275"/>
      <c r="D94" s="275"/>
      <c r="E94" s="275"/>
      <c r="F94" s="276"/>
      <c r="G94" s="275"/>
      <c r="H94" s="275"/>
      <c r="I94" s="275">
        <f>I86+I85+I84+I83+I81+I80+I79+I75</f>
        <v>107</v>
      </c>
      <c r="J94" s="275">
        <f>I86+I85+I84+I83+I81+I80+I79+J77+J74+J73</f>
        <v>194</v>
      </c>
      <c r="K94" s="275">
        <f>I86+I85+K84+K83+K82+I81+K78+K73</f>
        <v>289</v>
      </c>
      <c r="L94" s="275">
        <f>I86+I85+K84+K83+I81+L78+L76+L74</f>
        <v>192</v>
      </c>
      <c r="M94" s="275">
        <f>SUM(I94:L94)</f>
        <v>782</v>
      </c>
      <c r="N94" s="277"/>
      <c r="O94" s="277"/>
      <c r="P94" s="278"/>
      <c r="Q94" s="277"/>
      <c r="R94" s="277"/>
      <c r="S94" s="279"/>
      <c r="T94" s="280"/>
      <c r="U94" s="281">
        <f>U93/T93</f>
        <v>0.17286754575824945</v>
      </c>
      <c r="V94" s="282">
        <f>V93/T93</f>
        <v>0.72921775509606168</v>
      </c>
      <c r="W94" s="282">
        <f>W93/T93</f>
        <v>9.7914699145688816E-2</v>
      </c>
      <c r="X94" s="282">
        <f>X93/T93</f>
        <v>0</v>
      </c>
      <c r="Y94" s="343">
        <f>Y93/T93</f>
        <v>0</v>
      </c>
      <c r="Z94" s="344">
        <f>Z93/T93</f>
        <v>0.40246739532496589</v>
      </c>
      <c r="AA94" s="343">
        <f>AA93/T93</f>
        <v>0.59753260467503411</v>
      </c>
      <c r="AB94" s="286"/>
      <c r="AC94" s="287"/>
      <c r="AD94" s="287"/>
      <c r="AE94" s="287"/>
      <c r="AF94" s="287"/>
      <c r="AG94" s="287"/>
      <c r="AH94" s="287"/>
      <c r="AI94" s="287"/>
      <c r="AJ94" s="288"/>
    </row>
    <row r="95" spans="1:38" ht="15" thickBot="1" x14ac:dyDescent="0.4">
      <c r="A95" s="289" t="s">
        <v>584</v>
      </c>
      <c r="B95" s="239"/>
      <c r="C95" s="239"/>
      <c r="D95" s="239"/>
      <c r="E95" s="239"/>
      <c r="F95" s="290"/>
      <c r="G95" s="239"/>
      <c r="H95" s="239"/>
      <c r="I95" s="2237">
        <f>I94/$M$94</f>
        <v>0.13682864450127877</v>
      </c>
      <c r="J95" s="2237">
        <f t="shared" ref="J95:L95" si="27">J94/$M$94</f>
        <v>0.24808184143222506</v>
      </c>
      <c r="K95" s="2237">
        <f t="shared" si="27"/>
        <v>0.36956521739130432</v>
      </c>
      <c r="L95" s="2237">
        <f t="shared" si="27"/>
        <v>0.24552429667519182</v>
      </c>
      <c r="M95" s="239"/>
      <c r="N95" s="292"/>
      <c r="O95" s="292"/>
      <c r="P95" s="242"/>
      <c r="Q95" s="292"/>
      <c r="R95" s="240">
        <f>U93</f>
        <v>148100</v>
      </c>
      <c r="S95" s="293">
        <f>R95/R100</f>
        <v>0.17286754575824945</v>
      </c>
      <c r="Y95" s="294"/>
      <c r="Z95" s="403">
        <f>J73+K73+J77+K78+L78+I79+I80+I81+I85+I86</f>
        <v>417</v>
      </c>
      <c r="AA95" s="404">
        <f>J74+L74+I75+L76+K82+I84+K83+I83+K84</f>
        <v>174</v>
      </c>
    </row>
    <row r="96" spans="1:38" ht="15" thickBot="1" x14ac:dyDescent="0.4">
      <c r="A96" s="297" t="s">
        <v>38</v>
      </c>
      <c r="B96" s="298"/>
      <c r="C96" s="298"/>
      <c r="D96" s="298"/>
      <c r="E96" s="298"/>
      <c r="F96" s="299"/>
      <c r="G96" s="298"/>
      <c r="H96" s="298"/>
      <c r="I96" s="300"/>
      <c r="J96" s="300"/>
      <c r="K96" s="300"/>
      <c r="L96" s="300"/>
      <c r="M96" s="298"/>
      <c r="N96" s="301"/>
      <c r="O96" s="301"/>
      <c r="P96" s="302"/>
      <c r="Q96" s="301"/>
      <c r="R96" s="303">
        <f>V93</f>
        <v>624739.30000000005</v>
      </c>
      <c r="S96" s="308">
        <f>R96/R100</f>
        <v>0.72921775509606168</v>
      </c>
      <c r="T96" s="621">
        <f>R93/M93</f>
        <v>1449.6197969543148</v>
      </c>
      <c r="U96" s="536" t="s">
        <v>586</v>
      </c>
      <c r="Z96" s="241">
        <f>Z95/M93</f>
        <v>0.70558375634517767</v>
      </c>
      <c r="AA96" s="293">
        <f>AA95/M93</f>
        <v>0.29441624365482233</v>
      </c>
    </row>
    <row r="97" spans="1:36" ht="15" thickBot="1" x14ac:dyDescent="0.4">
      <c r="A97" s="297" t="s">
        <v>587</v>
      </c>
      <c r="B97" s="298"/>
      <c r="C97" s="298"/>
      <c r="D97" s="298"/>
      <c r="E97" s="298"/>
      <c r="F97" s="299"/>
      <c r="G97" s="298"/>
      <c r="H97" s="298"/>
      <c r="I97" s="300"/>
      <c r="J97" s="300"/>
      <c r="K97" s="300"/>
      <c r="L97" s="300"/>
      <c r="M97" s="298"/>
      <c r="N97" s="301"/>
      <c r="O97" s="301"/>
      <c r="P97" s="302"/>
      <c r="Q97" s="301"/>
      <c r="R97" s="303">
        <f>W93</f>
        <v>83886</v>
      </c>
      <c r="S97" s="308">
        <f>R97/R100</f>
        <v>9.7914699145688816E-2</v>
      </c>
      <c r="X97" s="145"/>
      <c r="Z97" s="2305" t="s">
        <v>588</v>
      </c>
      <c r="AA97" s="2305"/>
    </row>
    <row r="98" spans="1:36" x14ac:dyDescent="0.35">
      <c r="A98" s="297" t="s">
        <v>580</v>
      </c>
      <c r="B98" s="298"/>
      <c r="C98" s="298"/>
      <c r="D98" s="298"/>
      <c r="E98" s="298"/>
      <c r="F98" s="299"/>
      <c r="G98" s="298"/>
      <c r="H98" s="298"/>
      <c r="I98" s="300"/>
      <c r="J98" s="300"/>
      <c r="K98" s="300"/>
      <c r="L98" s="300"/>
      <c r="M98" s="298"/>
      <c r="N98" s="301"/>
      <c r="O98" s="301"/>
      <c r="P98" s="302"/>
      <c r="Q98" s="301"/>
      <c r="R98" s="303">
        <f>Y93/2</f>
        <v>0</v>
      </c>
      <c r="S98" s="308">
        <f>R98/R100</f>
        <v>0</v>
      </c>
      <c r="U98" s="309"/>
    </row>
    <row r="99" spans="1:36" x14ac:dyDescent="0.35">
      <c r="A99" s="297" t="s">
        <v>579</v>
      </c>
      <c r="B99" s="298"/>
      <c r="C99" s="298"/>
      <c r="D99" s="298"/>
      <c r="E99" s="298"/>
      <c r="F99" s="299"/>
      <c r="G99" s="298"/>
      <c r="H99" s="298"/>
      <c r="I99" s="300"/>
      <c r="J99" s="300"/>
      <c r="K99" s="300"/>
      <c r="L99" s="300"/>
      <c r="M99" s="298"/>
      <c r="N99" s="301"/>
      <c r="O99" s="301"/>
      <c r="P99" s="302"/>
      <c r="Q99" s="301"/>
      <c r="R99" s="303">
        <f>X93/2</f>
        <v>0</v>
      </c>
      <c r="S99" s="308">
        <f>R99/R100</f>
        <v>0</v>
      </c>
    </row>
    <row r="100" spans="1:36" x14ac:dyDescent="0.35">
      <c r="A100" s="297"/>
      <c r="B100" s="298"/>
      <c r="C100" s="298"/>
      <c r="D100" s="298"/>
      <c r="E100" s="298"/>
      <c r="F100" s="299"/>
      <c r="G100" s="298"/>
      <c r="H100" s="298"/>
      <c r="I100" s="300"/>
      <c r="J100" s="300"/>
      <c r="K100" s="300"/>
      <c r="L100" s="300"/>
      <c r="M100" s="298"/>
      <c r="N100" s="301"/>
      <c r="O100" s="301"/>
      <c r="P100" s="302"/>
      <c r="Q100" s="301"/>
      <c r="R100" s="310">
        <f>SUM(R95:R99)</f>
        <v>856725.3</v>
      </c>
      <c r="S100" s="308">
        <f>SUM(S95:S99)</f>
        <v>1</v>
      </c>
    </row>
    <row r="101" spans="1:36" x14ac:dyDescent="0.35">
      <c r="B101" s="2"/>
    </row>
    <row r="104" spans="1:36" x14ac:dyDescent="0.35">
      <c r="E104" s="1" t="s">
        <v>594</v>
      </c>
      <c r="F104" s="2" t="s">
        <v>882</v>
      </c>
      <c r="G104" s="2266" t="s">
        <v>596</v>
      </c>
      <c r="H104" s="2266"/>
      <c r="I104" s="2334">
        <v>0.4</v>
      </c>
      <c r="J104" s="2334"/>
    </row>
    <row r="105" spans="1:36" x14ac:dyDescent="0.35">
      <c r="E105" s="1" t="s">
        <v>524</v>
      </c>
      <c r="F105" s="2" t="s">
        <v>723</v>
      </c>
      <c r="G105" s="2266" t="s">
        <v>524</v>
      </c>
      <c r="H105" s="2266"/>
      <c r="I105" s="2266">
        <v>39</v>
      </c>
      <c r="J105" s="2266"/>
    </row>
    <row r="106" spans="1:36" x14ac:dyDescent="0.35">
      <c r="E106" s="1" t="s">
        <v>526</v>
      </c>
      <c r="F106" s="2" t="s">
        <v>883</v>
      </c>
      <c r="G106" s="2266" t="s">
        <v>526</v>
      </c>
      <c r="H106" s="2266"/>
      <c r="I106" s="2267">
        <v>1537</v>
      </c>
      <c r="J106" s="2267"/>
    </row>
    <row r="107" spans="1:36" x14ac:dyDescent="0.35">
      <c r="E107" s="1" t="s">
        <v>528</v>
      </c>
      <c r="F107" s="2" t="s">
        <v>884</v>
      </c>
      <c r="G107" s="2266" t="s">
        <v>528</v>
      </c>
      <c r="H107" s="2266"/>
      <c r="I107" s="2267">
        <v>53326398</v>
      </c>
      <c r="J107" s="2267"/>
    </row>
    <row r="110" spans="1:36" ht="18.5" x14ac:dyDescent="0.45">
      <c r="A110" s="164" t="s">
        <v>600</v>
      </c>
      <c r="O110" s="3"/>
      <c r="P110" s="161"/>
      <c r="R110" s="3"/>
      <c r="S110" s="145"/>
      <c r="T110"/>
    </row>
    <row r="111" spans="1:36" x14ac:dyDescent="0.35">
      <c r="O111" s="3"/>
      <c r="P111" s="145"/>
      <c r="R111" s="3"/>
      <c r="S111" s="145"/>
      <c r="T111"/>
    </row>
    <row r="112" spans="1:36" ht="31" customHeight="1" thickBot="1" x14ac:dyDescent="0.4">
      <c r="A112" s="2527" t="s">
        <v>531</v>
      </c>
      <c r="B112" s="2528"/>
      <c r="C112" s="2528"/>
      <c r="D112" s="2528"/>
      <c r="E112" s="2528"/>
      <c r="F112" s="2528"/>
      <c r="G112" s="2528"/>
      <c r="H112" s="2528"/>
      <c r="I112" s="2528"/>
      <c r="J112" s="2528"/>
      <c r="K112" s="2528"/>
      <c r="L112" s="2528"/>
      <c r="M112" s="2528"/>
      <c r="N112" s="2528"/>
      <c r="O112" s="2528"/>
      <c r="P112" s="2528"/>
      <c r="Q112" s="2528"/>
      <c r="R112" s="2528"/>
      <c r="S112" s="2529"/>
      <c r="T112" s="2447" t="s">
        <v>635</v>
      </c>
      <c r="U112" s="2448"/>
      <c r="V112" s="2448"/>
      <c r="W112" s="2448"/>
      <c r="X112" s="2448"/>
      <c r="Y112" s="2448"/>
      <c r="Z112" s="2448"/>
      <c r="AA112" s="2448"/>
      <c r="AB112" s="2448"/>
      <c r="AC112" s="2448"/>
      <c r="AD112" s="2448"/>
      <c r="AE112" s="2448"/>
      <c r="AF112" s="2448"/>
      <c r="AG112" s="2448"/>
      <c r="AH112" s="2448"/>
      <c r="AI112" s="2448"/>
      <c r="AJ112" s="2449"/>
    </row>
    <row r="113" spans="1:36" s="183" customFormat="1" ht="18.5" x14ac:dyDescent="0.45">
      <c r="A113" s="2549" t="s">
        <v>533</v>
      </c>
      <c r="B113" s="2551" t="s">
        <v>534</v>
      </c>
      <c r="C113" s="2551" t="s">
        <v>535</v>
      </c>
      <c r="D113" s="2551" t="s">
        <v>606</v>
      </c>
      <c r="E113" s="2551" t="s">
        <v>607</v>
      </c>
      <c r="F113" s="2553" t="s">
        <v>538</v>
      </c>
      <c r="G113" s="2551" t="s">
        <v>608</v>
      </c>
      <c r="H113" s="2551" t="s">
        <v>540</v>
      </c>
      <c r="I113" s="2555" t="s">
        <v>541</v>
      </c>
      <c r="J113" s="2555"/>
      <c r="K113" s="2555"/>
      <c r="L113" s="2555"/>
      <c r="M113" s="868" t="s">
        <v>542</v>
      </c>
      <c r="N113" s="869" t="s">
        <v>609</v>
      </c>
      <c r="O113" s="869" t="s">
        <v>863</v>
      </c>
      <c r="P113" s="870" t="s">
        <v>544</v>
      </c>
      <c r="Q113" s="869" t="s">
        <v>609</v>
      </c>
      <c r="R113" s="869" t="s">
        <v>610</v>
      </c>
      <c r="S113" s="2556" t="s">
        <v>546</v>
      </c>
      <c r="T113" s="742" t="s">
        <v>547</v>
      </c>
      <c r="U113" s="2500" t="s">
        <v>548</v>
      </c>
      <c r="V113" s="2501"/>
      <c r="W113" s="2501"/>
      <c r="X113" s="2501"/>
      <c r="Y113" s="2501"/>
      <c r="Z113" s="2494" t="s">
        <v>549</v>
      </c>
      <c r="AA113" s="2496"/>
      <c r="AB113" s="2495"/>
      <c r="AC113" s="2495"/>
      <c r="AD113" s="2495"/>
      <c r="AE113" s="2495"/>
      <c r="AF113" s="2495"/>
      <c r="AG113" s="2495"/>
      <c r="AH113" s="2495"/>
      <c r="AI113" s="2495"/>
      <c r="AJ113" s="2496"/>
    </row>
    <row r="114" spans="1:36" s="183" customFormat="1" ht="19" thickBot="1" x14ac:dyDescent="0.5">
      <c r="A114" s="2550"/>
      <c r="B114" s="2552"/>
      <c r="C114" s="2552"/>
      <c r="D114" s="2552"/>
      <c r="E114" s="2552"/>
      <c r="F114" s="2554"/>
      <c r="G114" s="2552"/>
      <c r="H114" s="2552"/>
      <c r="I114" s="871" t="s">
        <v>551</v>
      </c>
      <c r="J114" s="871" t="s">
        <v>552</v>
      </c>
      <c r="K114" s="871" t="s">
        <v>553</v>
      </c>
      <c r="L114" s="871" t="s">
        <v>554</v>
      </c>
      <c r="M114" s="872" t="s">
        <v>555</v>
      </c>
      <c r="N114" s="873" t="s">
        <v>556</v>
      </c>
      <c r="O114" s="873" t="s">
        <v>864</v>
      </c>
      <c r="P114" s="874" t="s">
        <v>557</v>
      </c>
      <c r="Q114" s="873" t="s">
        <v>558</v>
      </c>
      <c r="R114" s="873" t="s">
        <v>611</v>
      </c>
      <c r="S114" s="2557"/>
      <c r="T114" s="743" t="s">
        <v>559</v>
      </c>
      <c r="U114" s="2503"/>
      <c r="V114" s="2504"/>
      <c r="W114" s="2504"/>
      <c r="X114" s="2504"/>
      <c r="Y114" s="2504"/>
      <c r="Z114" s="2497"/>
      <c r="AA114" s="2499"/>
      <c r="AB114" s="2498"/>
      <c r="AC114" s="2498"/>
      <c r="AD114" s="2498"/>
      <c r="AE114" s="2498"/>
      <c r="AF114" s="2498"/>
      <c r="AG114" s="2498"/>
      <c r="AH114" s="2498"/>
      <c r="AI114" s="2498"/>
      <c r="AJ114" s="2499"/>
    </row>
    <row r="115" spans="1:36" s="184" customFormat="1" ht="18.5" x14ac:dyDescent="0.45">
      <c r="A115" s="2450" t="s">
        <v>690</v>
      </c>
      <c r="B115" s="2451"/>
      <c r="C115" s="2451"/>
      <c r="D115" s="2451"/>
      <c r="E115" s="2451"/>
      <c r="F115" s="2451"/>
      <c r="G115" s="2451"/>
      <c r="H115" s="2451"/>
      <c r="I115" s="2451"/>
      <c r="J115" s="2451"/>
      <c r="K115" s="2451"/>
      <c r="L115" s="2451"/>
      <c r="M115" s="2451"/>
      <c r="N115" s="2451"/>
      <c r="O115" s="2451"/>
      <c r="P115" s="2451"/>
      <c r="Q115" s="2451"/>
      <c r="R115" s="2451"/>
      <c r="S115" s="2451"/>
      <c r="T115" s="606"/>
      <c r="U115" s="610" t="s">
        <v>561</v>
      </c>
      <c r="V115" s="608" t="s">
        <v>38</v>
      </c>
      <c r="W115" s="608" t="s">
        <v>562</v>
      </c>
      <c r="X115" s="608" t="s">
        <v>563</v>
      </c>
      <c r="Y115" s="609" t="s">
        <v>564</v>
      </c>
      <c r="Z115" s="610" t="s">
        <v>565</v>
      </c>
      <c r="AA115" s="609" t="s">
        <v>566</v>
      </c>
      <c r="AB115" s="768" t="s">
        <v>26</v>
      </c>
      <c r="AC115" s="769" t="s">
        <v>30</v>
      </c>
      <c r="AD115" s="769" t="s">
        <v>28</v>
      </c>
      <c r="AE115" s="769" t="s">
        <v>180</v>
      </c>
      <c r="AF115" s="769" t="s">
        <v>181</v>
      </c>
      <c r="AG115" s="769" t="s">
        <v>182</v>
      </c>
      <c r="AH115" s="769" t="s">
        <v>183</v>
      </c>
      <c r="AI115" s="769" t="s">
        <v>31</v>
      </c>
      <c r="AJ115" s="609" t="s">
        <v>865</v>
      </c>
    </row>
    <row r="116" spans="1:36" x14ac:dyDescent="0.35">
      <c r="A116" s="200"/>
      <c r="B116" s="509"/>
      <c r="C116" s="509"/>
      <c r="D116" s="509"/>
      <c r="E116" s="509"/>
      <c r="F116" s="510"/>
      <c r="G116" s="509"/>
      <c r="H116" s="509"/>
      <c r="I116" s="512"/>
      <c r="J116" s="512"/>
      <c r="K116" s="512"/>
      <c r="L116" s="512"/>
      <c r="M116" s="509"/>
      <c r="N116" s="515"/>
      <c r="O116" s="515"/>
      <c r="P116" s="516"/>
      <c r="Q116" s="515"/>
      <c r="R116" s="515"/>
      <c r="S116" s="579"/>
      <c r="T116" s="195"/>
      <c r="U116" s="326"/>
      <c r="Y116" s="198"/>
      <c r="Z116" s="326"/>
      <c r="AA116" s="198"/>
      <c r="AB116" s="326"/>
      <c r="AJ116" s="198"/>
    </row>
    <row r="117" spans="1:36" x14ac:dyDescent="0.35">
      <c r="A117" s="203" t="s">
        <v>866</v>
      </c>
      <c r="B117" s="203" t="s">
        <v>184</v>
      </c>
      <c r="C117" s="203" t="s">
        <v>746</v>
      </c>
      <c r="D117" s="203" t="s">
        <v>484</v>
      </c>
      <c r="E117" s="203" t="s">
        <v>571</v>
      </c>
      <c r="F117" s="203" t="s">
        <v>867</v>
      </c>
      <c r="G117" s="1">
        <v>60</v>
      </c>
      <c r="H117" s="203" t="s">
        <v>49</v>
      </c>
      <c r="I117" s="234"/>
      <c r="J117" s="853">
        <v>60</v>
      </c>
      <c r="K117" s="854">
        <v>60</v>
      </c>
      <c r="L117" s="332"/>
      <c r="M117" s="209">
        <v>2</v>
      </c>
      <c r="N117" s="212">
        <v>1398.6</v>
      </c>
      <c r="O117" s="212">
        <f t="shared" ref="O117:O128" si="28">N117*M117*G117</f>
        <v>167832</v>
      </c>
      <c r="P117" s="211">
        <v>0.7</v>
      </c>
      <c r="Q117" s="232">
        <f t="shared" ref="Q117:Q128" si="29">N117*(1-P117)</f>
        <v>419.58000000000004</v>
      </c>
      <c r="R117" s="212">
        <f>Q117*M117*G117</f>
        <v>50349.600000000006</v>
      </c>
      <c r="S117" s="224">
        <f>R117/$R$135</f>
        <v>8.6100866898117676E-2</v>
      </c>
      <c r="T117" s="214">
        <f>R117*3</f>
        <v>151048.80000000002</v>
      </c>
      <c r="U117" s="326"/>
      <c r="V117" s="215">
        <f>T117</f>
        <v>151048.80000000002</v>
      </c>
      <c r="Y117" s="198"/>
      <c r="Z117" s="328">
        <f>T117</f>
        <v>151048.80000000002</v>
      </c>
      <c r="AA117" s="198"/>
      <c r="AB117" s="328">
        <f>T117</f>
        <v>151048.80000000002</v>
      </c>
      <c r="AE117" s="215"/>
      <c r="AJ117" s="198"/>
    </row>
    <row r="118" spans="1:36" x14ac:dyDescent="0.35">
      <c r="A118" s="203" t="s">
        <v>866</v>
      </c>
      <c r="B118" s="203" t="s">
        <v>168</v>
      </c>
      <c r="C118" s="203" t="s">
        <v>868</v>
      </c>
      <c r="D118" s="203" t="s">
        <v>486</v>
      </c>
      <c r="E118" s="203" t="s">
        <v>569</v>
      </c>
      <c r="F118" s="204" t="s">
        <v>885</v>
      </c>
      <c r="G118" s="203">
        <v>1</v>
      </c>
      <c r="H118" s="203" t="s">
        <v>49</v>
      </c>
      <c r="I118" s="521"/>
      <c r="J118" s="773">
        <v>1</v>
      </c>
      <c r="L118" s="332"/>
      <c r="M118" s="209">
        <v>1</v>
      </c>
      <c r="N118" s="212">
        <v>633000</v>
      </c>
      <c r="O118" s="212">
        <f t="shared" si="28"/>
        <v>633000</v>
      </c>
      <c r="P118" s="219">
        <v>0.76</v>
      </c>
      <c r="Q118" s="212">
        <f t="shared" si="29"/>
        <v>151920</v>
      </c>
      <c r="R118" s="212">
        <f t="shared" ref="R118:R128" si="30">Q118*M118*G118</f>
        <v>151920</v>
      </c>
      <c r="S118" s="213">
        <f>R118/$R$135</f>
        <v>0.25979240548409593</v>
      </c>
      <c r="T118" s="214">
        <f t="shared" ref="T118:T128" si="31">R118*3</f>
        <v>455760</v>
      </c>
      <c r="U118" s="328">
        <f t="shared" ref="U118" si="32">T118</f>
        <v>455760</v>
      </c>
      <c r="Y118" s="198"/>
      <c r="Z118" s="328"/>
      <c r="AA118" s="217">
        <f t="shared" ref="AA118:AA119" si="33">T118</f>
        <v>455760</v>
      </c>
      <c r="AB118" s="326"/>
      <c r="AC118" s="215">
        <f>T118</f>
        <v>455760</v>
      </c>
      <c r="AD118" s="215"/>
      <c r="AE118" s="215"/>
      <c r="AJ118" s="198"/>
    </row>
    <row r="119" spans="1:36" x14ac:dyDescent="0.35">
      <c r="A119" s="203" t="s">
        <v>866</v>
      </c>
      <c r="B119" s="203" t="s">
        <v>168</v>
      </c>
      <c r="C119" s="203" t="s">
        <v>870</v>
      </c>
      <c r="D119" s="203" t="s">
        <v>169</v>
      </c>
      <c r="E119" s="203" t="s">
        <v>569</v>
      </c>
      <c r="F119" s="203" t="s">
        <v>886</v>
      </c>
      <c r="G119" s="1">
        <v>18</v>
      </c>
      <c r="H119" s="203" t="s">
        <v>49</v>
      </c>
      <c r="I119" s="521"/>
      <c r="K119" s="773">
        <v>18</v>
      </c>
      <c r="L119" s="332"/>
      <c r="M119" s="209">
        <v>1</v>
      </c>
      <c r="N119" s="212">
        <v>26400</v>
      </c>
      <c r="O119" s="212">
        <f t="shared" si="28"/>
        <v>475200</v>
      </c>
      <c r="P119" s="219">
        <v>0.76</v>
      </c>
      <c r="Q119" s="232">
        <f t="shared" si="29"/>
        <v>6336</v>
      </c>
      <c r="R119" s="212">
        <f t="shared" si="30"/>
        <v>114048</v>
      </c>
      <c r="S119" s="213">
        <f>R119/$R$135</f>
        <v>0.19502899065725496</v>
      </c>
      <c r="T119" s="214">
        <f t="shared" si="31"/>
        <v>342144</v>
      </c>
      <c r="U119" s="326"/>
      <c r="V119" s="215">
        <f>T119</f>
        <v>342144</v>
      </c>
      <c r="Y119" s="198"/>
      <c r="Z119" s="326"/>
      <c r="AA119" s="217">
        <f t="shared" si="33"/>
        <v>342144</v>
      </c>
      <c r="AB119" s="326"/>
      <c r="AC119" s="215">
        <f>T119</f>
        <v>342144</v>
      </c>
      <c r="AJ119" s="198"/>
    </row>
    <row r="120" spans="1:36" x14ac:dyDescent="0.35">
      <c r="A120" s="203" t="s">
        <v>866</v>
      </c>
      <c r="B120" s="203" t="s">
        <v>126</v>
      </c>
      <c r="C120" s="203" t="s">
        <v>746</v>
      </c>
      <c r="D120" s="857" t="s">
        <v>873</v>
      </c>
      <c r="E120" s="203" t="s">
        <v>571</v>
      </c>
      <c r="F120" s="203">
        <v>28</v>
      </c>
      <c r="G120" s="1">
        <v>1</v>
      </c>
      <c r="H120" s="203" t="s">
        <v>49</v>
      </c>
      <c r="I120" s="234"/>
      <c r="J120" s="858">
        <v>28</v>
      </c>
      <c r="K120" s="859"/>
      <c r="L120" s="332"/>
      <c r="M120" s="209">
        <v>1</v>
      </c>
      <c r="N120" s="212">
        <v>67000</v>
      </c>
      <c r="O120" s="212">
        <f t="shared" si="28"/>
        <v>67000</v>
      </c>
      <c r="P120" s="219">
        <v>0.85</v>
      </c>
      <c r="Q120" s="232">
        <f t="shared" si="29"/>
        <v>10050.000000000002</v>
      </c>
      <c r="R120" s="212">
        <f t="shared" si="30"/>
        <v>10050.000000000002</v>
      </c>
      <c r="S120" s="224">
        <f t="shared" ref="S120:S128" si="34">R120/$R$135</f>
        <v>1.7186108972585337E-2</v>
      </c>
      <c r="T120" s="214">
        <f t="shared" si="31"/>
        <v>30150.000000000007</v>
      </c>
      <c r="U120" s="326"/>
      <c r="V120" s="215">
        <f t="shared" ref="V120:V121" si="35">T120</f>
        <v>30150.000000000007</v>
      </c>
      <c r="Y120" s="198"/>
      <c r="Z120" s="328">
        <f t="shared" ref="Z120:Z125" si="36">T120</f>
        <v>30150.000000000007</v>
      </c>
      <c r="AA120" s="198"/>
      <c r="AB120" s="326"/>
      <c r="AD120" s="215">
        <f>T120</f>
        <v>30150.000000000007</v>
      </c>
      <c r="AJ120" s="198"/>
    </row>
    <row r="121" spans="1:36" x14ac:dyDescent="0.35">
      <c r="A121" s="203" t="s">
        <v>866</v>
      </c>
      <c r="B121" s="203" t="s">
        <v>126</v>
      </c>
      <c r="C121" s="203" t="s">
        <v>746</v>
      </c>
      <c r="D121" s="857" t="s">
        <v>490</v>
      </c>
      <c r="E121" s="203" t="s">
        <v>571</v>
      </c>
      <c r="F121" s="203">
        <v>100</v>
      </c>
      <c r="G121" s="1">
        <v>100</v>
      </c>
      <c r="H121" s="203" t="s">
        <v>49</v>
      </c>
      <c r="I121" s="853">
        <v>100</v>
      </c>
      <c r="J121" s="860"/>
      <c r="L121" s="332"/>
      <c r="M121" s="209">
        <v>1</v>
      </c>
      <c r="N121" s="212">
        <v>4427</v>
      </c>
      <c r="O121" s="212">
        <f t="shared" si="28"/>
        <v>442700</v>
      </c>
      <c r="P121" s="219">
        <v>0.85</v>
      </c>
      <c r="Q121" s="232">
        <f t="shared" si="29"/>
        <v>664.05000000000007</v>
      </c>
      <c r="R121" s="212">
        <f t="shared" si="30"/>
        <v>66405</v>
      </c>
      <c r="S121" s="224">
        <f t="shared" si="34"/>
        <v>0.11355657376363475</v>
      </c>
      <c r="T121" s="214">
        <f t="shared" si="31"/>
        <v>199215</v>
      </c>
      <c r="U121" s="326"/>
      <c r="V121" s="215">
        <f t="shared" si="35"/>
        <v>199215</v>
      </c>
      <c r="Y121" s="198"/>
      <c r="Z121" s="328">
        <f t="shared" si="36"/>
        <v>199215</v>
      </c>
      <c r="AA121" s="198"/>
      <c r="AB121" s="326"/>
      <c r="AD121" s="215">
        <f>T121</f>
        <v>199215</v>
      </c>
      <c r="AJ121" s="198"/>
    </row>
    <row r="122" spans="1:36" x14ac:dyDescent="0.35">
      <c r="A122" s="203" t="s">
        <v>866</v>
      </c>
      <c r="B122" s="203" t="s">
        <v>491</v>
      </c>
      <c r="C122" s="203" t="s">
        <v>747</v>
      </c>
      <c r="D122" s="861" t="s">
        <v>492</v>
      </c>
      <c r="E122" s="203" t="s">
        <v>571</v>
      </c>
      <c r="F122" s="203" t="s">
        <v>573</v>
      </c>
      <c r="G122" s="1">
        <v>10</v>
      </c>
      <c r="H122" s="203" t="s">
        <v>90</v>
      </c>
      <c r="I122" s="2282">
        <v>15</v>
      </c>
      <c r="J122" s="2283"/>
      <c r="L122" s="332"/>
      <c r="M122" s="209">
        <v>1</v>
      </c>
      <c r="N122" s="212">
        <v>2300</v>
      </c>
      <c r="O122" s="212">
        <f t="shared" si="28"/>
        <v>23000</v>
      </c>
      <c r="P122" s="219">
        <v>0.45</v>
      </c>
      <c r="Q122" s="232">
        <f t="shared" si="29"/>
        <v>1265</v>
      </c>
      <c r="R122" s="212">
        <f t="shared" si="30"/>
        <v>12650</v>
      </c>
      <c r="S122" s="224">
        <f t="shared" si="34"/>
        <v>2.1632266517731789E-2</v>
      </c>
      <c r="T122" s="214">
        <f t="shared" si="31"/>
        <v>37950</v>
      </c>
      <c r="U122" s="328">
        <f>T122</f>
        <v>37950</v>
      </c>
      <c r="Y122" s="198"/>
      <c r="Z122" s="328">
        <f t="shared" si="36"/>
        <v>37950</v>
      </c>
      <c r="AA122" s="198"/>
      <c r="AB122" s="326"/>
      <c r="AE122" s="215">
        <f>T122</f>
        <v>37950</v>
      </c>
      <c r="AJ122" s="198"/>
    </row>
    <row r="123" spans="1:36" x14ac:dyDescent="0.35">
      <c r="A123" s="203" t="s">
        <v>866</v>
      </c>
      <c r="B123" s="203" t="s">
        <v>491</v>
      </c>
      <c r="C123" s="203" t="s">
        <v>747</v>
      </c>
      <c r="D123" s="203" t="s">
        <v>493</v>
      </c>
      <c r="E123" s="203" t="s">
        <v>571</v>
      </c>
      <c r="F123" s="203" t="s">
        <v>573</v>
      </c>
      <c r="G123" s="1">
        <v>10</v>
      </c>
      <c r="H123" s="203" t="s">
        <v>90</v>
      </c>
      <c r="I123" s="2291">
        <v>15</v>
      </c>
      <c r="J123" s="2292"/>
      <c r="L123" s="208"/>
      <c r="M123" s="209">
        <v>1</v>
      </c>
      <c r="N123" s="212">
        <v>2300</v>
      </c>
      <c r="O123" s="212">
        <f t="shared" si="28"/>
        <v>23000</v>
      </c>
      <c r="P123" s="219">
        <v>0.45</v>
      </c>
      <c r="Q123" s="232">
        <f t="shared" si="29"/>
        <v>1265</v>
      </c>
      <c r="R123" s="212">
        <f t="shared" si="30"/>
        <v>12650</v>
      </c>
      <c r="S123" s="224">
        <f t="shared" si="34"/>
        <v>2.1632266517731789E-2</v>
      </c>
      <c r="T123" s="214">
        <f t="shared" si="31"/>
        <v>37950</v>
      </c>
      <c r="U123" s="328">
        <f>T123</f>
        <v>37950</v>
      </c>
      <c r="Y123" s="198"/>
      <c r="Z123" s="328">
        <f t="shared" si="36"/>
        <v>37950</v>
      </c>
      <c r="AA123" s="198"/>
      <c r="AB123" s="326"/>
      <c r="AE123" s="215">
        <f>T123</f>
        <v>37950</v>
      </c>
      <c r="AJ123" s="198"/>
    </row>
    <row r="124" spans="1:36" x14ac:dyDescent="0.35">
      <c r="A124" s="203" t="s">
        <v>866</v>
      </c>
      <c r="B124" s="203" t="s">
        <v>494</v>
      </c>
      <c r="C124" s="203" t="s">
        <v>868</v>
      </c>
      <c r="D124" s="203" t="s">
        <v>53</v>
      </c>
      <c r="E124" s="203" t="s">
        <v>571</v>
      </c>
      <c r="F124" s="855" t="s">
        <v>875</v>
      </c>
      <c r="G124" s="1">
        <v>2</v>
      </c>
      <c r="H124" s="203" t="s">
        <v>51</v>
      </c>
      <c r="I124" s="2291">
        <v>2</v>
      </c>
      <c r="J124" s="2292"/>
      <c r="K124" s="2292"/>
      <c r="L124" s="2293"/>
      <c r="M124" s="209">
        <v>1</v>
      </c>
      <c r="N124" s="212">
        <v>8500</v>
      </c>
      <c r="O124" s="212">
        <f t="shared" si="28"/>
        <v>17000</v>
      </c>
      <c r="P124" s="219">
        <v>0.25</v>
      </c>
      <c r="Q124" s="232">
        <f t="shared" si="29"/>
        <v>6375</v>
      </c>
      <c r="R124" s="212">
        <f t="shared" si="30"/>
        <v>12750</v>
      </c>
      <c r="S124" s="224">
        <f t="shared" si="34"/>
        <v>2.1803272577160498E-2</v>
      </c>
      <c r="T124" s="214">
        <f t="shared" si="31"/>
        <v>38250</v>
      </c>
      <c r="U124" s="328">
        <f>T124</f>
        <v>38250</v>
      </c>
      <c r="Y124" s="198"/>
      <c r="Z124" s="328">
        <f t="shared" si="36"/>
        <v>38250</v>
      </c>
      <c r="AA124" s="198"/>
      <c r="AB124" s="326"/>
      <c r="AF124" s="215">
        <f>T124</f>
        <v>38250</v>
      </c>
      <c r="AJ124" s="198"/>
    </row>
    <row r="125" spans="1:36" x14ac:dyDescent="0.35">
      <c r="A125" s="203" t="s">
        <v>866</v>
      </c>
      <c r="B125" s="203" t="s">
        <v>495</v>
      </c>
      <c r="C125" s="203" t="s">
        <v>868</v>
      </c>
      <c r="D125" s="203" t="s">
        <v>496</v>
      </c>
      <c r="E125" s="203" t="s">
        <v>575</v>
      </c>
      <c r="F125" s="203" t="s">
        <v>885</v>
      </c>
      <c r="G125" s="1">
        <v>1</v>
      </c>
      <c r="H125" s="203" t="s">
        <v>51</v>
      </c>
      <c r="I125" s="2291">
        <v>1</v>
      </c>
      <c r="J125" s="2478"/>
      <c r="L125" s="332"/>
      <c r="M125" s="209">
        <v>1</v>
      </c>
      <c r="N125" s="212">
        <v>65200</v>
      </c>
      <c r="O125" s="212">
        <f t="shared" si="28"/>
        <v>65200</v>
      </c>
      <c r="P125" s="219">
        <v>0.49</v>
      </c>
      <c r="Q125" s="232">
        <f t="shared" si="29"/>
        <v>33252</v>
      </c>
      <c r="R125" s="212">
        <f t="shared" si="30"/>
        <v>33252</v>
      </c>
      <c r="S125" s="224">
        <f t="shared" si="34"/>
        <v>5.6862934881234582E-2</v>
      </c>
      <c r="T125" s="214">
        <f t="shared" si="31"/>
        <v>99756</v>
      </c>
      <c r="U125" s="328">
        <f>T125</f>
        <v>99756</v>
      </c>
      <c r="Y125" s="198"/>
      <c r="Z125" s="328">
        <f t="shared" si="36"/>
        <v>99756</v>
      </c>
      <c r="AA125" s="198"/>
      <c r="AB125" s="326"/>
      <c r="AG125" s="215">
        <f>T125</f>
        <v>99756</v>
      </c>
      <c r="AJ125" s="198"/>
    </row>
    <row r="126" spans="1:36" x14ac:dyDescent="0.35">
      <c r="A126" s="203" t="s">
        <v>866</v>
      </c>
      <c r="B126" s="203" t="s">
        <v>185</v>
      </c>
      <c r="C126" s="203" t="s">
        <v>746</v>
      </c>
      <c r="D126" s="203" t="s">
        <v>497</v>
      </c>
      <c r="E126" s="203" t="s">
        <v>569</v>
      </c>
      <c r="F126" s="203">
        <v>88</v>
      </c>
      <c r="G126" s="1">
        <v>1</v>
      </c>
      <c r="H126" s="203" t="s">
        <v>49</v>
      </c>
      <c r="J126" s="222">
        <v>88</v>
      </c>
      <c r="L126" s="332"/>
      <c r="M126" s="203">
        <v>1</v>
      </c>
      <c r="N126" s="212">
        <v>338800</v>
      </c>
      <c r="O126" s="212">
        <f t="shared" si="28"/>
        <v>338800</v>
      </c>
      <c r="P126" s="862">
        <v>0.75</v>
      </c>
      <c r="Q126" s="232">
        <f t="shared" si="29"/>
        <v>84700</v>
      </c>
      <c r="R126" s="212">
        <f t="shared" si="30"/>
        <v>84700</v>
      </c>
      <c r="S126" s="213">
        <f t="shared" si="34"/>
        <v>0.1448421323361172</v>
      </c>
      <c r="T126" s="214">
        <f t="shared" si="31"/>
        <v>254100</v>
      </c>
      <c r="U126" s="326"/>
      <c r="V126" s="215">
        <f>T126</f>
        <v>254100</v>
      </c>
      <c r="Y126" s="198"/>
      <c r="Z126" s="326"/>
      <c r="AA126" s="217">
        <f t="shared" ref="AA126:AA128" si="37">T126</f>
        <v>254100</v>
      </c>
      <c r="AB126" s="326"/>
      <c r="AH126" s="215">
        <f>T126</f>
        <v>254100</v>
      </c>
      <c r="AJ126" s="198"/>
    </row>
    <row r="127" spans="1:36" x14ac:dyDescent="0.35">
      <c r="A127" s="203" t="s">
        <v>866</v>
      </c>
      <c r="B127" s="203" t="s">
        <v>135</v>
      </c>
      <c r="C127" s="203" t="s">
        <v>747</v>
      </c>
      <c r="D127" s="203" t="s">
        <v>499</v>
      </c>
      <c r="E127" s="203" t="s">
        <v>569</v>
      </c>
      <c r="F127" s="203" t="s">
        <v>876</v>
      </c>
      <c r="G127" s="1">
        <v>1</v>
      </c>
      <c r="H127" s="203" t="s">
        <v>90</v>
      </c>
      <c r="I127" s="2282">
        <v>1</v>
      </c>
      <c r="J127" s="2545"/>
      <c r="L127" s="332"/>
      <c r="M127" s="203">
        <v>1</v>
      </c>
      <c r="N127" s="212">
        <v>12000</v>
      </c>
      <c r="O127" s="212">
        <f t="shared" si="28"/>
        <v>12000</v>
      </c>
      <c r="P127" s="219">
        <v>0.25</v>
      </c>
      <c r="Q127" s="232">
        <f t="shared" si="29"/>
        <v>9000</v>
      </c>
      <c r="R127" s="212">
        <f t="shared" si="30"/>
        <v>9000</v>
      </c>
      <c r="S127" s="213">
        <f t="shared" si="34"/>
        <v>1.5390545348583883E-2</v>
      </c>
      <c r="T127" s="214">
        <f t="shared" si="31"/>
        <v>27000</v>
      </c>
      <c r="U127" s="328">
        <f>T127</f>
        <v>27000</v>
      </c>
      <c r="Y127" s="198"/>
      <c r="Z127" s="326"/>
      <c r="AA127" s="217">
        <f t="shared" si="37"/>
        <v>27000</v>
      </c>
      <c r="AB127" s="326"/>
      <c r="AI127" s="215">
        <f>T127</f>
        <v>27000</v>
      </c>
      <c r="AJ127" s="198"/>
    </row>
    <row r="128" spans="1:36" x14ac:dyDescent="0.35">
      <c r="A128" s="203" t="s">
        <v>866</v>
      </c>
      <c r="B128" s="203" t="s">
        <v>135</v>
      </c>
      <c r="C128" s="203" t="s">
        <v>747</v>
      </c>
      <c r="D128" s="203" t="s">
        <v>500</v>
      </c>
      <c r="E128" s="203" t="s">
        <v>569</v>
      </c>
      <c r="F128" s="203" t="s">
        <v>876</v>
      </c>
      <c r="G128" s="1">
        <v>1</v>
      </c>
      <c r="H128" s="203" t="s">
        <v>90</v>
      </c>
      <c r="I128" s="2282">
        <v>1</v>
      </c>
      <c r="J128" s="2545"/>
      <c r="L128" s="332"/>
      <c r="M128" s="203">
        <v>1</v>
      </c>
      <c r="N128" s="212">
        <v>36000</v>
      </c>
      <c r="O128" s="212">
        <f t="shared" si="28"/>
        <v>36000</v>
      </c>
      <c r="P128" s="219">
        <v>0.25</v>
      </c>
      <c r="Q128" s="232">
        <f t="shared" si="29"/>
        <v>27000</v>
      </c>
      <c r="R128" s="212">
        <f t="shared" si="30"/>
        <v>27000</v>
      </c>
      <c r="S128" s="213">
        <f t="shared" si="34"/>
        <v>4.6171636045751648E-2</v>
      </c>
      <c r="T128" s="214">
        <f t="shared" si="31"/>
        <v>81000</v>
      </c>
      <c r="U128" s="328">
        <f>T128</f>
        <v>81000</v>
      </c>
      <c r="Y128" s="198"/>
      <c r="Z128" s="326"/>
      <c r="AA128" s="217">
        <f t="shared" si="37"/>
        <v>81000</v>
      </c>
      <c r="AB128" s="326"/>
      <c r="AI128" s="215">
        <f>T128</f>
        <v>81000</v>
      </c>
      <c r="AJ128" s="198"/>
    </row>
    <row r="129" spans="1:36" x14ac:dyDescent="0.35">
      <c r="A129" s="203"/>
      <c r="B129" s="203"/>
      <c r="C129" s="203"/>
      <c r="D129" s="203"/>
      <c r="E129" s="203"/>
      <c r="F129" s="204"/>
      <c r="G129" s="203"/>
      <c r="H129" s="203"/>
      <c r="L129" s="332"/>
      <c r="M129" s="203"/>
      <c r="N129" s="212"/>
      <c r="O129" s="212"/>
      <c r="P129" s="219"/>
      <c r="Q129" s="212"/>
      <c r="R129" s="212"/>
      <c r="S129" s="6"/>
      <c r="T129" s="214"/>
      <c r="U129" s="326"/>
      <c r="X129" s="215"/>
      <c r="Y129" s="198"/>
      <c r="Z129" s="326"/>
      <c r="AA129" s="198"/>
      <c r="AB129" s="326"/>
      <c r="AJ129" s="198"/>
    </row>
    <row r="130" spans="1:36" x14ac:dyDescent="0.35">
      <c r="A130" s="203"/>
      <c r="B130" s="203"/>
      <c r="C130" s="203"/>
      <c r="D130" s="203"/>
      <c r="E130" s="203"/>
      <c r="F130" s="204"/>
      <c r="G130" s="203"/>
      <c r="H130" s="203"/>
      <c r="L130" s="332"/>
      <c r="M130" s="203"/>
      <c r="N130" s="212"/>
      <c r="O130" s="212"/>
      <c r="P130" s="219"/>
      <c r="Q130" s="212"/>
      <c r="R130" s="212"/>
      <c r="S130" s="6"/>
      <c r="T130" s="214"/>
      <c r="U130" s="326"/>
      <c r="X130" s="215"/>
      <c r="Y130" s="198"/>
      <c r="Z130" s="326"/>
      <c r="AA130" s="198"/>
      <c r="AB130" s="326"/>
      <c r="AJ130" s="198"/>
    </row>
    <row r="131" spans="1:36" x14ac:dyDescent="0.35">
      <c r="A131" s="203"/>
      <c r="B131" s="203"/>
      <c r="C131" s="203"/>
      <c r="D131" s="203"/>
      <c r="E131" s="203"/>
      <c r="F131" s="204"/>
      <c r="G131" s="203"/>
      <c r="H131" s="203"/>
      <c r="L131" s="332"/>
      <c r="M131" s="203"/>
      <c r="N131" s="212"/>
      <c r="O131" s="212"/>
      <c r="P131" s="219"/>
      <c r="Q131" s="212"/>
      <c r="R131" s="212"/>
      <c r="S131" s="6"/>
      <c r="T131" s="214"/>
      <c r="U131" s="326"/>
      <c r="X131" s="215"/>
      <c r="Y131" s="198"/>
      <c r="Z131" s="326"/>
      <c r="AA131" s="198"/>
      <c r="AB131" s="326"/>
      <c r="AJ131" s="198"/>
    </row>
    <row r="132" spans="1:36" x14ac:dyDescent="0.35">
      <c r="A132" s="154" t="s">
        <v>866</v>
      </c>
      <c r="B132" s="154" t="s">
        <v>579</v>
      </c>
      <c r="C132" s="154"/>
      <c r="D132" s="154"/>
      <c r="E132" s="154"/>
      <c r="F132" s="526"/>
      <c r="G132" s="154"/>
      <c r="H132" s="154"/>
      <c r="I132" s="300"/>
      <c r="J132" s="300"/>
      <c r="K132" s="300"/>
      <c r="L132" s="783"/>
      <c r="M132" s="154"/>
      <c r="N132" s="303"/>
      <c r="O132" s="303"/>
      <c r="P132" s="155"/>
      <c r="Q132" s="303"/>
      <c r="R132" s="303"/>
      <c r="S132" s="302">
        <f>R132/R135</f>
        <v>0</v>
      </c>
      <c r="T132" s="214">
        <f t="shared" ref="T132:T133" si="38">R132*2</f>
        <v>0</v>
      </c>
      <c r="U132" s="326"/>
      <c r="X132" s="215">
        <f>T132</f>
        <v>0</v>
      </c>
      <c r="Y132" s="198"/>
      <c r="Z132" s="326"/>
      <c r="AA132" s="198"/>
      <c r="AB132" s="326"/>
      <c r="AJ132" s="198"/>
    </row>
    <row r="133" spans="1:36" x14ac:dyDescent="0.35">
      <c r="A133" s="236" t="s">
        <v>866</v>
      </c>
      <c r="B133" s="236" t="s">
        <v>580</v>
      </c>
      <c r="C133" s="236"/>
      <c r="D133" s="236"/>
      <c r="E133" s="236"/>
      <c r="F133" s="237"/>
      <c r="G133" s="236"/>
      <c r="H133" s="236"/>
      <c r="I133" s="291"/>
      <c r="J133" s="291"/>
      <c r="K133" s="291"/>
      <c r="L133" s="333"/>
      <c r="M133" s="236"/>
      <c r="N133" s="240"/>
      <c r="O133" s="240"/>
      <c r="P133" s="241"/>
      <c r="Q133" s="240"/>
      <c r="R133" s="240"/>
      <c r="S133" s="242">
        <f>R133/R135</f>
        <v>0</v>
      </c>
      <c r="T133" s="214">
        <f t="shared" si="38"/>
        <v>0</v>
      </c>
      <c r="U133" s="326"/>
      <c r="Y133" s="217">
        <f>T133</f>
        <v>0</v>
      </c>
      <c r="Z133" s="326"/>
      <c r="AA133" s="198"/>
      <c r="AB133" s="326"/>
      <c r="AJ133" s="198"/>
    </row>
    <row r="134" spans="1:36" ht="15" thickBot="1" x14ac:dyDescent="0.4">
      <c r="A134" s="332"/>
      <c r="B134" s="203"/>
      <c r="C134" s="203"/>
      <c r="D134" s="203"/>
      <c r="E134" s="203"/>
      <c r="F134" s="204"/>
      <c r="G134" s="203"/>
      <c r="H134" s="203"/>
      <c r="I134" s="161">
        <f>I135/$M$135</f>
        <v>8.9743589743589744E-2</v>
      </c>
      <c r="J134" s="161">
        <f t="shared" ref="J134:L134" si="39">J135/$M$135</f>
        <v>0.45384615384615384</v>
      </c>
      <c r="K134" s="161">
        <f t="shared" si="39"/>
        <v>0.4564102564102564</v>
      </c>
      <c r="L134" s="161">
        <f t="shared" si="39"/>
        <v>0</v>
      </c>
      <c r="M134" s="203"/>
      <c r="N134" s="212"/>
      <c r="O134" s="212"/>
      <c r="P134" s="219"/>
      <c r="Q134" s="212"/>
      <c r="R134" s="212"/>
      <c r="T134" s="195"/>
      <c r="U134" s="326"/>
      <c r="Y134" s="198"/>
      <c r="Z134" s="326"/>
      <c r="AA134" s="198"/>
      <c r="AB134" s="326"/>
      <c r="AJ134" s="198"/>
    </row>
    <row r="135" spans="1:36" x14ac:dyDescent="0.35">
      <c r="A135" s="372" t="s">
        <v>582</v>
      </c>
      <c r="B135" s="373"/>
      <c r="C135" s="373"/>
      <c r="D135" s="373"/>
      <c r="E135" s="373"/>
      <c r="F135" s="374"/>
      <c r="G135" s="373"/>
      <c r="H135" s="373"/>
      <c r="I135" s="373">
        <f>I128+I127+I125+I124+I123+I122</f>
        <v>35</v>
      </c>
      <c r="J135" s="373">
        <f>J126+J120+J118+J117</f>
        <v>177</v>
      </c>
      <c r="K135" s="373">
        <f>I121+K119+K117</f>
        <v>178</v>
      </c>
      <c r="L135" s="373"/>
      <c r="M135" s="373">
        <f>SUM(I135:L135)</f>
        <v>390</v>
      </c>
      <c r="N135" s="375"/>
      <c r="O135" s="375">
        <f>SUM(O117:O134)</f>
        <v>2300732</v>
      </c>
      <c r="P135" s="376">
        <f>1-R135/O135</f>
        <v>0.74583106593901416</v>
      </c>
      <c r="Q135" s="375"/>
      <c r="R135" s="377">
        <f>SUM(R116:R134)</f>
        <v>584774.6</v>
      </c>
      <c r="S135" s="378">
        <f>SUM(S116:S133)</f>
        <v>1</v>
      </c>
      <c r="T135" s="630">
        <f>SUM(T116:T134)</f>
        <v>1754323.8</v>
      </c>
      <c r="U135" s="631">
        <f>SUM(U115:U134)</f>
        <v>777666</v>
      </c>
      <c r="V135" s="632">
        <f t="shared" ref="V135:AA135" si="40">SUM(V116:V133)</f>
        <v>976657.8</v>
      </c>
      <c r="W135" s="632">
        <f t="shared" si="40"/>
        <v>0</v>
      </c>
      <c r="X135" s="632">
        <f t="shared" si="40"/>
        <v>0</v>
      </c>
      <c r="Y135" s="633">
        <f t="shared" si="40"/>
        <v>0</v>
      </c>
      <c r="Z135" s="634">
        <f t="shared" si="40"/>
        <v>594319.80000000005</v>
      </c>
      <c r="AA135" s="633">
        <f t="shared" si="40"/>
        <v>1160004</v>
      </c>
      <c r="AB135" s="631">
        <f>SUM(AB117:AB134)</f>
        <v>151048.80000000002</v>
      </c>
      <c r="AC135" s="632">
        <f>SUM(AC116:AC134)</f>
        <v>797904</v>
      </c>
      <c r="AD135" s="632">
        <f t="shared" ref="AD135:AI135" si="41">SUM(AD116:AD134)</f>
        <v>229365</v>
      </c>
      <c r="AE135" s="632">
        <f t="shared" si="41"/>
        <v>75900</v>
      </c>
      <c r="AF135" s="632">
        <f t="shared" si="41"/>
        <v>38250</v>
      </c>
      <c r="AG135" s="632">
        <f t="shared" si="41"/>
        <v>99756</v>
      </c>
      <c r="AH135" s="632">
        <f t="shared" si="41"/>
        <v>254100</v>
      </c>
      <c r="AI135" s="632">
        <f t="shared" si="41"/>
        <v>108000</v>
      </c>
      <c r="AJ135" s="633"/>
    </row>
    <row r="136" spans="1:36" ht="15" thickBot="1" x14ac:dyDescent="0.4">
      <c r="A136" s="388" t="s">
        <v>583</v>
      </c>
      <c r="B136" s="389"/>
      <c r="C136" s="389"/>
      <c r="D136" s="389"/>
      <c r="E136" s="389"/>
      <c r="F136" s="390"/>
      <c r="G136" s="389"/>
      <c r="H136" s="389"/>
      <c r="I136" s="389">
        <f>I128+I127+I125+I124+I123+I122+I121</f>
        <v>135</v>
      </c>
      <c r="J136" s="389">
        <f>I128+I127+J126+I125+I124+I123+I122+J120+J118+J117</f>
        <v>212</v>
      </c>
      <c r="K136" s="389">
        <f>I124+K119+K117</f>
        <v>80</v>
      </c>
      <c r="L136" s="389"/>
      <c r="M136" s="389">
        <f>SUM(I136:L136)</f>
        <v>427</v>
      </c>
      <c r="N136" s="391"/>
      <c r="O136" s="391"/>
      <c r="P136" s="392"/>
      <c r="Q136" s="391"/>
      <c r="R136" s="391"/>
      <c r="S136" s="393"/>
      <c r="T136" s="394"/>
      <c r="U136" s="395">
        <f>U135/T135</f>
        <v>0.44328532737229009</v>
      </c>
      <c r="V136" s="396">
        <f>V135/T135</f>
        <v>0.55671467262770991</v>
      </c>
      <c r="W136" s="396">
        <f>W135/T135</f>
        <v>0</v>
      </c>
      <c r="X136" s="396">
        <f>X135/T135</f>
        <v>0</v>
      </c>
      <c r="Y136" s="398">
        <f>Y135/T135</f>
        <v>0</v>
      </c>
      <c r="Z136" s="397">
        <f>Z135/T135</f>
        <v>0.33877429012819643</v>
      </c>
      <c r="AA136" s="398">
        <f>AA135/T135</f>
        <v>0.66122570987180362</v>
      </c>
      <c r="AB136" s="638"/>
      <c r="AC136" s="571"/>
      <c r="AD136" s="571"/>
      <c r="AE136" s="571"/>
      <c r="AF136" s="571"/>
      <c r="AG136" s="571"/>
      <c r="AH136" s="571"/>
      <c r="AI136" s="571"/>
      <c r="AJ136" s="402"/>
    </row>
    <row r="137" spans="1:36" ht="15" thickBot="1" x14ac:dyDescent="0.4">
      <c r="A137" s="289" t="s">
        <v>584</v>
      </c>
      <c r="B137" s="239"/>
      <c r="C137" s="239"/>
      <c r="D137" s="239"/>
      <c r="E137" s="239"/>
      <c r="F137" s="290"/>
      <c r="G137" s="239"/>
      <c r="H137" s="239"/>
      <c r="I137" s="2237">
        <f>I136/$M$136</f>
        <v>0.31615925058548011</v>
      </c>
      <c r="J137" s="2237">
        <f t="shared" ref="J137:L137" si="42">J136/$M$136</f>
        <v>0.49648711943793911</v>
      </c>
      <c r="K137" s="2237">
        <f t="shared" si="42"/>
        <v>0.18735362997658081</v>
      </c>
      <c r="L137" s="2237">
        <f t="shared" si="42"/>
        <v>0</v>
      </c>
      <c r="M137" s="239"/>
      <c r="N137" s="292"/>
      <c r="O137" s="292"/>
      <c r="P137" s="242"/>
      <c r="Q137" s="292"/>
      <c r="R137" s="240">
        <f>U135/3</f>
        <v>259222</v>
      </c>
      <c r="S137" s="293">
        <f>R137/R142</f>
        <v>0.44328532737229004</v>
      </c>
      <c r="Y137" s="294"/>
      <c r="Z137" s="403">
        <f>J117+K117+J120+I121+I122+I123+I124+I125</f>
        <v>281</v>
      </c>
      <c r="AA137" s="404">
        <f>J118+K119+J126+I127+I128</f>
        <v>109</v>
      </c>
    </row>
    <row r="138" spans="1:36" ht="15" thickBot="1" x14ac:dyDescent="0.4">
      <c r="A138" s="297" t="s">
        <v>38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1"/>
      <c r="P138" s="302"/>
      <c r="Q138" s="301"/>
      <c r="R138" s="303">
        <f>V135/3</f>
        <v>325552.60000000003</v>
      </c>
      <c r="S138" s="308">
        <f>R138/R142</f>
        <v>0.55671467262770991</v>
      </c>
      <c r="T138" s="572">
        <f>R135/M135</f>
        <v>1499.4220512820511</v>
      </c>
      <c r="U138" s="573" t="s">
        <v>586</v>
      </c>
      <c r="Z138" s="241">
        <f>Z137/M135</f>
        <v>0.72051282051282051</v>
      </c>
      <c r="AA138" s="293">
        <f>AA137/M135</f>
        <v>0.27948717948717949</v>
      </c>
    </row>
    <row r="139" spans="1:36" ht="15" thickBot="1" x14ac:dyDescent="0.4">
      <c r="A139" s="297" t="s">
        <v>587</v>
      </c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1"/>
      <c r="P139" s="302"/>
      <c r="Q139" s="301"/>
      <c r="R139" s="303"/>
      <c r="S139" s="308">
        <f>R139/R142</f>
        <v>0</v>
      </c>
      <c r="X139" s="145"/>
      <c r="Z139" s="2305" t="s">
        <v>588</v>
      </c>
      <c r="AA139" s="2305"/>
    </row>
    <row r="140" spans="1:36" x14ac:dyDescent="0.35">
      <c r="A140" s="297" t="s">
        <v>580</v>
      </c>
      <c r="B140" s="298"/>
      <c r="C140" s="298"/>
      <c r="D140" s="298"/>
      <c r="E140" s="298"/>
      <c r="F140" s="299"/>
      <c r="G140" s="298"/>
      <c r="H140" s="298"/>
      <c r="I140" s="300"/>
      <c r="J140" s="300"/>
      <c r="K140" s="300"/>
      <c r="L140" s="300"/>
      <c r="M140" s="298"/>
      <c r="N140" s="301"/>
      <c r="O140" s="301"/>
      <c r="P140" s="302"/>
      <c r="Q140" s="301"/>
      <c r="R140" s="303">
        <f>Y135/2</f>
        <v>0</v>
      </c>
      <c r="S140" s="308">
        <f>R140/R142</f>
        <v>0</v>
      </c>
      <c r="U140" s="309"/>
    </row>
    <row r="141" spans="1:36" x14ac:dyDescent="0.35">
      <c r="A141" s="297" t="s">
        <v>579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1"/>
      <c r="P141" s="302"/>
      <c r="Q141" s="301"/>
      <c r="R141" s="303">
        <f>X135/2</f>
        <v>0</v>
      </c>
      <c r="S141" s="308">
        <f>R141/R142</f>
        <v>0</v>
      </c>
    </row>
    <row r="142" spans="1:36" x14ac:dyDescent="0.35">
      <c r="A142" s="297"/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1"/>
      <c r="P142" s="302"/>
      <c r="Q142" s="301"/>
      <c r="R142" s="310">
        <f>SUM(R137:R141)</f>
        <v>584774.60000000009</v>
      </c>
      <c r="S142" s="308">
        <f>SUM(S137:S141)</f>
        <v>1</v>
      </c>
    </row>
    <row r="143" spans="1:36" x14ac:dyDescent="0.35">
      <c r="A143" s="234"/>
      <c r="N143" s="5"/>
      <c r="O143" s="5"/>
      <c r="P143" s="6"/>
      <c r="Q143" s="5"/>
      <c r="R143" s="7"/>
      <c r="S143" s="6"/>
      <c r="T143" s="5"/>
    </row>
    <row r="144" spans="1:36" ht="18.5" x14ac:dyDescent="0.45">
      <c r="A144" s="164" t="s">
        <v>605</v>
      </c>
      <c r="O144" s="3"/>
      <c r="P144" s="161"/>
      <c r="R144" s="3"/>
      <c r="S144" s="145"/>
      <c r="T144"/>
    </row>
    <row r="145" spans="1:36" x14ac:dyDescent="0.35">
      <c r="O145" s="3"/>
      <c r="P145" s="145"/>
      <c r="R145" s="3"/>
      <c r="S145" s="145"/>
      <c r="T145"/>
    </row>
    <row r="146" spans="1:36" ht="31" customHeight="1" thickBot="1" x14ac:dyDescent="0.4">
      <c r="A146" s="2527" t="s">
        <v>531</v>
      </c>
      <c r="B146" s="2528"/>
      <c r="C146" s="2528"/>
      <c r="D146" s="2528"/>
      <c r="E146" s="2528"/>
      <c r="F146" s="2528"/>
      <c r="G146" s="2528"/>
      <c r="H146" s="2528"/>
      <c r="I146" s="2528"/>
      <c r="J146" s="2528"/>
      <c r="K146" s="2528"/>
      <c r="L146" s="2528"/>
      <c r="M146" s="2528"/>
      <c r="N146" s="2528"/>
      <c r="O146" s="2528"/>
      <c r="P146" s="2528"/>
      <c r="Q146" s="2528"/>
      <c r="R146" s="2528"/>
      <c r="S146" s="2529"/>
      <c r="T146" s="2447" t="s">
        <v>635</v>
      </c>
      <c r="U146" s="2448"/>
      <c r="V146" s="2448"/>
      <c r="W146" s="2448"/>
      <c r="X146" s="2448"/>
      <c r="Y146" s="2448"/>
      <c r="Z146" s="2448"/>
      <c r="AA146" s="2448"/>
      <c r="AB146" s="2448"/>
      <c r="AC146" s="2448"/>
      <c r="AD146" s="2448"/>
      <c r="AE146" s="2448"/>
      <c r="AF146" s="2448"/>
      <c r="AG146" s="2448"/>
      <c r="AH146" s="2448"/>
      <c r="AI146" s="2448"/>
      <c r="AJ146" s="2449"/>
    </row>
    <row r="147" spans="1:36" ht="18.5" x14ac:dyDescent="0.45">
      <c r="A147" s="2353" t="s">
        <v>533</v>
      </c>
      <c r="B147" s="2344" t="s">
        <v>534</v>
      </c>
      <c r="C147" s="2344" t="s">
        <v>535</v>
      </c>
      <c r="D147" s="2344" t="s">
        <v>606</v>
      </c>
      <c r="E147" s="2344" t="s">
        <v>607</v>
      </c>
      <c r="F147" s="2355" t="s">
        <v>538</v>
      </c>
      <c r="G147" s="2344" t="s">
        <v>608</v>
      </c>
      <c r="H147" s="2344" t="s">
        <v>540</v>
      </c>
      <c r="I147" s="2346" t="s">
        <v>541</v>
      </c>
      <c r="J147" s="2346"/>
      <c r="K147" s="2346"/>
      <c r="L147" s="2346"/>
      <c r="M147" s="351" t="s">
        <v>542</v>
      </c>
      <c r="N147" s="352" t="s">
        <v>609</v>
      </c>
      <c r="O147" s="352"/>
      <c r="P147" s="353" t="s">
        <v>544</v>
      </c>
      <c r="Q147" s="352" t="s">
        <v>609</v>
      </c>
      <c r="R147" s="352" t="s">
        <v>610</v>
      </c>
      <c r="S147" s="2414" t="s">
        <v>546</v>
      </c>
      <c r="T147" s="742" t="s">
        <v>547</v>
      </c>
      <c r="U147" s="2500" t="s">
        <v>548</v>
      </c>
      <c r="V147" s="2501"/>
      <c r="W147" s="2501"/>
      <c r="X147" s="2501"/>
      <c r="Y147" s="2501"/>
      <c r="Z147" s="2494" t="s">
        <v>549</v>
      </c>
      <c r="AA147" s="2496"/>
      <c r="AB147" s="2495"/>
      <c r="AC147" s="2495"/>
      <c r="AD147" s="2495"/>
      <c r="AE147" s="2495"/>
      <c r="AF147" s="2495"/>
      <c r="AG147" s="2495"/>
      <c r="AH147" s="2495"/>
      <c r="AI147" s="2495"/>
      <c r="AJ147" s="2496"/>
    </row>
    <row r="148" spans="1:36" ht="19" thickBot="1" x14ac:dyDescent="0.5">
      <c r="A148" s="2354"/>
      <c r="B148" s="2345"/>
      <c r="C148" s="2345"/>
      <c r="D148" s="2345"/>
      <c r="E148" s="2345"/>
      <c r="F148" s="2356"/>
      <c r="G148" s="2345"/>
      <c r="H148" s="2345"/>
      <c r="I148" s="356" t="s">
        <v>551</v>
      </c>
      <c r="J148" s="356" t="s">
        <v>552</v>
      </c>
      <c r="K148" s="356" t="s">
        <v>553</v>
      </c>
      <c r="L148" s="356" t="s">
        <v>554</v>
      </c>
      <c r="M148" s="357" t="s">
        <v>555</v>
      </c>
      <c r="N148" s="358" t="s">
        <v>556</v>
      </c>
      <c r="O148" s="358"/>
      <c r="P148" s="359" t="s">
        <v>557</v>
      </c>
      <c r="Q148" s="358" t="s">
        <v>558</v>
      </c>
      <c r="R148" s="358" t="s">
        <v>611</v>
      </c>
      <c r="S148" s="2415"/>
      <c r="T148" s="743" t="s">
        <v>559</v>
      </c>
      <c r="U148" s="2503"/>
      <c r="V148" s="2504"/>
      <c r="W148" s="2504"/>
      <c r="X148" s="2504"/>
      <c r="Y148" s="2504"/>
      <c r="Z148" s="2497"/>
      <c r="AA148" s="2499"/>
      <c r="AB148" s="2498"/>
      <c r="AC148" s="2498"/>
      <c r="AD148" s="2498"/>
      <c r="AE148" s="2498"/>
      <c r="AF148" s="2498"/>
      <c r="AG148" s="2498"/>
      <c r="AH148" s="2498"/>
      <c r="AI148" s="2498"/>
      <c r="AJ148" s="2499"/>
    </row>
    <row r="149" spans="1:36" s="184" customFormat="1" ht="18.5" x14ac:dyDescent="0.45">
      <c r="A149" s="2450" t="s">
        <v>612</v>
      </c>
      <c r="B149" s="2451"/>
      <c r="C149" s="2451"/>
      <c r="D149" s="2451"/>
      <c r="E149" s="2451"/>
      <c r="F149" s="2451"/>
      <c r="G149" s="2451"/>
      <c r="H149" s="2451"/>
      <c r="I149" s="2451"/>
      <c r="J149" s="2451"/>
      <c r="K149" s="2451"/>
      <c r="L149" s="2451"/>
      <c r="M149" s="2451"/>
      <c r="N149" s="2451"/>
      <c r="O149" s="2451"/>
      <c r="P149" s="2451"/>
      <c r="Q149" s="2451"/>
      <c r="R149" s="2451"/>
      <c r="S149" s="2451"/>
      <c r="T149" s="606"/>
      <c r="U149" s="610" t="s">
        <v>561</v>
      </c>
      <c r="V149" s="608" t="s">
        <v>38</v>
      </c>
      <c r="W149" s="608" t="s">
        <v>562</v>
      </c>
      <c r="X149" s="608" t="s">
        <v>563</v>
      </c>
      <c r="Y149" s="609" t="s">
        <v>564</v>
      </c>
      <c r="Z149" s="610" t="s">
        <v>565</v>
      </c>
      <c r="AA149" s="609" t="s">
        <v>566</v>
      </c>
      <c r="AB149" s="768" t="s">
        <v>26</v>
      </c>
      <c r="AC149" s="769" t="s">
        <v>30</v>
      </c>
      <c r="AD149" s="769" t="s">
        <v>28</v>
      </c>
      <c r="AE149" s="769" t="s">
        <v>180</v>
      </c>
      <c r="AF149" s="769" t="s">
        <v>181</v>
      </c>
      <c r="AG149" s="769" t="s">
        <v>182</v>
      </c>
      <c r="AH149" s="769" t="s">
        <v>183</v>
      </c>
      <c r="AI149" s="769" t="s">
        <v>31</v>
      </c>
      <c r="AJ149" s="609" t="s">
        <v>865</v>
      </c>
    </row>
    <row r="150" spans="1:36" x14ac:dyDescent="0.35">
      <c r="A150" s="200"/>
      <c r="B150" s="509"/>
      <c r="C150" s="509"/>
      <c r="D150" s="509"/>
      <c r="E150" s="509"/>
      <c r="F150" s="510"/>
      <c r="G150" s="509"/>
      <c r="H150" s="509"/>
      <c r="I150" s="512"/>
      <c r="J150" s="512"/>
      <c r="K150" s="512"/>
      <c r="L150" s="512"/>
      <c r="M150" s="509"/>
      <c r="N150" s="515"/>
      <c r="O150" s="515"/>
      <c r="P150" s="516"/>
      <c r="Q150" s="515"/>
      <c r="R150" s="515"/>
      <c r="S150" s="579"/>
      <c r="T150" s="195"/>
      <c r="U150" s="326"/>
      <c r="Y150" s="198"/>
      <c r="Z150" s="326"/>
      <c r="AA150" s="198"/>
      <c r="AJ150" s="198"/>
    </row>
    <row r="151" spans="1:36" x14ac:dyDescent="0.35">
      <c r="A151" s="203" t="s">
        <v>866</v>
      </c>
      <c r="B151" s="203" t="s">
        <v>184</v>
      </c>
      <c r="C151" s="203" t="s">
        <v>746</v>
      </c>
      <c r="D151" s="203" t="s">
        <v>484</v>
      </c>
      <c r="E151" s="203" t="s">
        <v>571</v>
      </c>
      <c r="F151" s="203" t="s">
        <v>867</v>
      </c>
      <c r="G151" s="1">
        <v>50</v>
      </c>
      <c r="H151" s="203" t="s">
        <v>49</v>
      </c>
      <c r="I151" s="234"/>
      <c r="J151" s="853">
        <v>50</v>
      </c>
      <c r="K151" s="854">
        <v>50</v>
      </c>
      <c r="L151" s="332"/>
      <c r="M151" s="209">
        <v>2</v>
      </c>
      <c r="N151" s="212">
        <v>1398.6</v>
      </c>
      <c r="O151" s="212">
        <f t="shared" ref="O151:O164" si="43">N151*M151*G151</f>
        <v>139860</v>
      </c>
      <c r="P151" s="211">
        <v>0.7</v>
      </c>
      <c r="Q151" s="232">
        <f t="shared" ref="Q151:Q164" si="44">N151*(1-P151)</f>
        <v>419.58000000000004</v>
      </c>
      <c r="R151" s="212">
        <f>Q151*M151*G151</f>
        <v>41958.000000000007</v>
      </c>
      <c r="S151" s="224">
        <f>R151/$R$169</f>
        <v>7.1571089291919063E-2</v>
      </c>
      <c r="T151" s="214">
        <f>R151</f>
        <v>41958.000000000007</v>
      </c>
      <c r="U151" s="326"/>
      <c r="V151" s="215">
        <f>T151</f>
        <v>41958.000000000007</v>
      </c>
      <c r="Y151" s="198"/>
      <c r="Z151" s="328">
        <f>T151</f>
        <v>41958.000000000007</v>
      </c>
      <c r="AA151" s="198"/>
      <c r="AB151" s="215">
        <f>T151</f>
        <v>41958.000000000007</v>
      </c>
      <c r="AE151" s="215"/>
      <c r="AJ151" s="198"/>
    </row>
    <row r="152" spans="1:36" x14ac:dyDescent="0.35">
      <c r="A152" s="203" t="s">
        <v>866</v>
      </c>
      <c r="B152" s="203" t="s">
        <v>168</v>
      </c>
      <c r="C152" s="203" t="s">
        <v>870</v>
      </c>
      <c r="D152" s="203" t="s">
        <v>169</v>
      </c>
      <c r="E152" s="203" t="s">
        <v>569</v>
      </c>
      <c r="F152" s="203" t="s">
        <v>886</v>
      </c>
      <c r="G152" s="1">
        <v>27</v>
      </c>
      <c r="H152" s="203" t="s">
        <v>49</v>
      </c>
      <c r="I152" s="521"/>
      <c r="K152" s="854">
        <v>27</v>
      </c>
      <c r="L152" s="332"/>
      <c r="M152" s="209">
        <v>1</v>
      </c>
      <c r="N152" s="212">
        <v>26400</v>
      </c>
      <c r="O152" s="212">
        <f t="shared" si="43"/>
        <v>712800</v>
      </c>
      <c r="P152" s="219">
        <v>0.76</v>
      </c>
      <c r="Q152" s="232">
        <f t="shared" si="44"/>
        <v>6336</v>
      </c>
      <c r="R152" s="212">
        <f t="shared" ref="R152:R162" si="45">Q152*M152*G152</f>
        <v>171072</v>
      </c>
      <c r="S152" s="213">
        <f>R152/$R$169</f>
        <v>0.29181108220952323</v>
      </c>
      <c r="T152" s="214">
        <f t="shared" ref="T152:T164" si="46">R152</f>
        <v>171072</v>
      </c>
      <c r="U152" s="326"/>
      <c r="V152" s="215">
        <f>T152</f>
        <v>171072</v>
      </c>
      <c r="Y152" s="198"/>
      <c r="Z152" s="326"/>
      <c r="AA152" s="217">
        <f t="shared" ref="AA152:AA154" si="47">T152</f>
        <v>171072</v>
      </c>
      <c r="AC152" s="215">
        <f>T152</f>
        <v>171072</v>
      </c>
      <c r="AJ152" s="198"/>
    </row>
    <row r="153" spans="1:36" x14ac:dyDescent="0.35">
      <c r="A153" s="203" t="s">
        <v>866</v>
      </c>
      <c r="B153" s="203" t="s">
        <v>126</v>
      </c>
      <c r="C153" s="203" t="s">
        <v>746</v>
      </c>
      <c r="D153" s="857" t="s">
        <v>871</v>
      </c>
      <c r="E153" s="203" t="s">
        <v>569</v>
      </c>
      <c r="F153" s="203">
        <v>16</v>
      </c>
      <c r="G153" s="1">
        <v>1</v>
      </c>
      <c r="H153" s="203" t="s">
        <v>49</v>
      </c>
      <c r="I153" s="521"/>
      <c r="K153" s="854">
        <v>16</v>
      </c>
      <c r="L153" s="332"/>
      <c r="M153" s="209">
        <v>1</v>
      </c>
      <c r="N153" s="212">
        <v>67000</v>
      </c>
      <c r="O153" s="212">
        <f t="shared" si="43"/>
        <v>67000</v>
      </c>
      <c r="P153" s="219">
        <v>0.85</v>
      </c>
      <c r="Q153" s="232">
        <f t="shared" si="44"/>
        <v>10050.000000000002</v>
      </c>
      <c r="R153" s="212">
        <f t="shared" si="45"/>
        <v>10050.000000000002</v>
      </c>
      <c r="S153" s="213">
        <f t="shared" ref="S153:S162" si="48">R153/$R$169</f>
        <v>1.714308230572922E-2</v>
      </c>
      <c r="T153" s="214">
        <f t="shared" si="46"/>
        <v>10050.000000000002</v>
      </c>
      <c r="U153" s="326"/>
      <c r="V153" s="215">
        <f>T153</f>
        <v>10050.000000000002</v>
      </c>
      <c r="Y153" s="198"/>
      <c r="Z153" s="326"/>
      <c r="AA153" s="217">
        <f t="shared" si="47"/>
        <v>10050.000000000002</v>
      </c>
      <c r="AD153" s="215">
        <f>T153</f>
        <v>10050.000000000002</v>
      </c>
      <c r="AJ153" s="198"/>
    </row>
    <row r="154" spans="1:36" x14ac:dyDescent="0.35">
      <c r="A154" s="203" t="s">
        <v>866</v>
      </c>
      <c r="B154" s="203" t="s">
        <v>126</v>
      </c>
      <c r="C154" s="203" t="s">
        <v>746</v>
      </c>
      <c r="D154" s="857" t="s">
        <v>872</v>
      </c>
      <c r="E154" s="203" t="s">
        <v>569</v>
      </c>
      <c r="F154" s="203">
        <v>16</v>
      </c>
      <c r="G154" s="1">
        <v>1</v>
      </c>
      <c r="H154" s="203" t="s">
        <v>49</v>
      </c>
      <c r="I154" s="234"/>
      <c r="J154" s="854">
        <v>16</v>
      </c>
      <c r="L154" s="332"/>
      <c r="M154" s="209">
        <v>1</v>
      </c>
      <c r="N154" s="212">
        <v>189142</v>
      </c>
      <c r="O154" s="212">
        <f t="shared" si="43"/>
        <v>189142</v>
      </c>
      <c r="P154" s="219">
        <v>0.85</v>
      </c>
      <c r="Q154" s="232">
        <f t="shared" si="44"/>
        <v>28371.300000000003</v>
      </c>
      <c r="R154" s="212">
        <f t="shared" si="45"/>
        <v>28371.300000000003</v>
      </c>
      <c r="S154" s="213">
        <f t="shared" si="48"/>
        <v>4.8395177215973667E-2</v>
      </c>
      <c r="T154" s="214">
        <f t="shared" si="46"/>
        <v>28371.300000000003</v>
      </c>
      <c r="U154" s="326"/>
      <c r="V154" s="215">
        <f>T154</f>
        <v>28371.300000000003</v>
      </c>
      <c r="Y154" s="198"/>
      <c r="Z154" s="326"/>
      <c r="AA154" s="217">
        <f t="shared" si="47"/>
        <v>28371.300000000003</v>
      </c>
      <c r="AD154" s="215">
        <f>T154</f>
        <v>28371.300000000003</v>
      </c>
      <c r="AJ154" s="198"/>
    </row>
    <row r="155" spans="1:36" x14ac:dyDescent="0.35">
      <c r="A155" s="203" t="s">
        <v>866</v>
      </c>
      <c r="B155" s="203" t="s">
        <v>126</v>
      </c>
      <c r="C155" s="203" t="s">
        <v>746</v>
      </c>
      <c r="D155" s="857" t="s">
        <v>873</v>
      </c>
      <c r="E155" s="203" t="s">
        <v>571</v>
      </c>
      <c r="F155" s="203">
        <v>28</v>
      </c>
      <c r="G155" s="1">
        <v>1</v>
      </c>
      <c r="H155" s="203" t="s">
        <v>49</v>
      </c>
      <c r="I155" s="858">
        <v>28</v>
      </c>
      <c r="J155" s="860"/>
      <c r="K155" s="859"/>
      <c r="L155" s="332"/>
      <c r="M155" s="209">
        <v>1</v>
      </c>
      <c r="N155" s="212">
        <v>67000</v>
      </c>
      <c r="O155" s="212">
        <f t="shared" si="43"/>
        <v>67000</v>
      </c>
      <c r="P155" s="219">
        <v>0.85</v>
      </c>
      <c r="Q155" s="232">
        <f t="shared" si="44"/>
        <v>10050.000000000002</v>
      </c>
      <c r="R155" s="212">
        <f t="shared" si="45"/>
        <v>10050.000000000002</v>
      </c>
      <c r="S155" s="224">
        <f t="shared" si="48"/>
        <v>1.714308230572922E-2</v>
      </c>
      <c r="T155" s="214">
        <f t="shared" si="46"/>
        <v>10050.000000000002</v>
      </c>
      <c r="U155" s="326"/>
      <c r="V155" s="215">
        <f t="shared" ref="V155:V156" si="49">T155</f>
        <v>10050.000000000002</v>
      </c>
      <c r="Y155" s="198"/>
      <c r="Z155" s="328">
        <f t="shared" ref="Z155:Z159" si="50">T155</f>
        <v>10050.000000000002</v>
      </c>
      <c r="AA155" s="198"/>
      <c r="AD155" s="215">
        <f>T155</f>
        <v>10050.000000000002</v>
      </c>
      <c r="AJ155" s="198"/>
    </row>
    <row r="156" spans="1:36" x14ac:dyDescent="0.35">
      <c r="A156" s="203" t="s">
        <v>866</v>
      </c>
      <c r="B156" s="203" t="s">
        <v>126</v>
      </c>
      <c r="C156" s="203" t="s">
        <v>746</v>
      </c>
      <c r="D156" s="857" t="s">
        <v>490</v>
      </c>
      <c r="E156" s="203" t="s">
        <v>571</v>
      </c>
      <c r="F156" s="203">
        <v>100</v>
      </c>
      <c r="G156" s="1">
        <v>100</v>
      </c>
      <c r="H156" s="203" t="s">
        <v>49</v>
      </c>
      <c r="I156" s="234"/>
      <c r="J156" s="875">
        <v>100</v>
      </c>
      <c r="K156" s="859"/>
      <c r="L156" s="332"/>
      <c r="M156" s="209">
        <v>1</v>
      </c>
      <c r="N156" s="212">
        <v>4427</v>
      </c>
      <c r="O156" s="212">
        <f t="shared" si="43"/>
        <v>442700</v>
      </c>
      <c r="P156" s="219">
        <v>0.85</v>
      </c>
      <c r="Q156" s="232">
        <f t="shared" si="44"/>
        <v>664.05000000000007</v>
      </c>
      <c r="R156" s="212">
        <f t="shared" si="45"/>
        <v>66405</v>
      </c>
      <c r="S156" s="224">
        <f t="shared" si="48"/>
        <v>0.11327227666785558</v>
      </c>
      <c r="T156" s="214">
        <f t="shared" si="46"/>
        <v>66405</v>
      </c>
      <c r="U156" s="326"/>
      <c r="V156" s="215">
        <f t="shared" si="49"/>
        <v>66405</v>
      </c>
      <c r="Y156" s="198"/>
      <c r="Z156" s="328">
        <f t="shared" si="50"/>
        <v>66405</v>
      </c>
      <c r="AA156" s="198"/>
      <c r="AD156" s="215">
        <f>T156</f>
        <v>66405</v>
      </c>
      <c r="AJ156" s="198"/>
    </row>
    <row r="157" spans="1:36" x14ac:dyDescent="0.35">
      <c r="A157" s="203" t="s">
        <v>866</v>
      </c>
      <c r="B157" s="203" t="s">
        <v>491</v>
      </c>
      <c r="C157" s="203" t="s">
        <v>747</v>
      </c>
      <c r="D157" s="861" t="s">
        <v>492</v>
      </c>
      <c r="E157" s="203" t="s">
        <v>571</v>
      </c>
      <c r="F157" s="203" t="s">
        <v>887</v>
      </c>
      <c r="G157" s="1">
        <v>20</v>
      </c>
      <c r="H157" s="203" t="s">
        <v>90</v>
      </c>
      <c r="I157" s="2282">
        <v>20</v>
      </c>
      <c r="J157" s="2283"/>
      <c r="L157" s="332"/>
      <c r="M157" s="209">
        <v>1</v>
      </c>
      <c r="N157" s="212">
        <v>2300</v>
      </c>
      <c r="O157" s="212">
        <f t="shared" si="43"/>
        <v>46000</v>
      </c>
      <c r="P157" s="219">
        <v>0.45</v>
      </c>
      <c r="Q157" s="232">
        <f t="shared" si="44"/>
        <v>1265</v>
      </c>
      <c r="R157" s="212">
        <f t="shared" si="45"/>
        <v>25300</v>
      </c>
      <c r="S157" s="224">
        <f t="shared" si="48"/>
        <v>4.3156217147756137E-2</v>
      </c>
      <c r="T157" s="214">
        <f t="shared" si="46"/>
        <v>25300</v>
      </c>
      <c r="U157" s="328">
        <f>T157</f>
        <v>25300</v>
      </c>
      <c r="Y157" s="198"/>
      <c r="Z157" s="328">
        <f t="shared" si="50"/>
        <v>25300</v>
      </c>
      <c r="AA157" s="198"/>
      <c r="AE157" s="215">
        <f>T157</f>
        <v>25300</v>
      </c>
      <c r="AJ157" s="198"/>
    </row>
    <row r="158" spans="1:36" x14ac:dyDescent="0.35">
      <c r="A158" s="203" t="s">
        <v>866</v>
      </c>
      <c r="B158" s="203" t="s">
        <v>491</v>
      </c>
      <c r="C158" s="203" t="s">
        <v>747</v>
      </c>
      <c r="D158" s="203" t="s">
        <v>493</v>
      </c>
      <c r="E158" s="203" t="s">
        <v>571</v>
      </c>
      <c r="F158" s="203" t="s">
        <v>887</v>
      </c>
      <c r="G158" s="1">
        <v>20</v>
      </c>
      <c r="H158" s="203" t="s">
        <v>90</v>
      </c>
      <c r="I158" s="2291">
        <v>20</v>
      </c>
      <c r="J158" s="2292"/>
      <c r="L158" s="208"/>
      <c r="M158" s="209">
        <v>1</v>
      </c>
      <c r="N158" s="212">
        <v>2300</v>
      </c>
      <c r="O158" s="212">
        <f t="shared" si="43"/>
        <v>46000</v>
      </c>
      <c r="P158" s="219">
        <v>0.45</v>
      </c>
      <c r="Q158" s="232">
        <f t="shared" si="44"/>
        <v>1265</v>
      </c>
      <c r="R158" s="212">
        <f t="shared" si="45"/>
        <v>25300</v>
      </c>
      <c r="S158" s="224">
        <f t="shared" si="48"/>
        <v>4.3156217147756137E-2</v>
      </c>
      <c r="T158" s="214">
        <f t="shared" si="46"/>
        <v>25300</v>
      </c>
      <c r="U158" s="328">
        <f>T158</f>
        <v>25300</v>
      </c>
      <c r="Y158" s="198"/>
      <c r="Z158" s="328">
        <f t="shared" si="50"/>
        <v>25300</v>
      </c>
      <c r="AA158" s="198"/>
      <c r="AE158" s="215">
        <f>T158</f>
        <v>25300</v>
      </c>
      <c r="AJ158" s="198"/>
    </row>
    <row r="159" spans="1:36" x14ac:dyDescent="0.35">
      <c r="A159" s="203" t="s">
        <v>866</v>
      </c>
      <c r="B159" s="203" t="s">
        <v>494</v>
      </c>
      <c r="C159" s="203" t="s">
        <v>868</v>
      </c>
      <c r="D159" s="203" t="s">
        <v>53</v>
      </c>
      <c r="E159" s="203" t="s">
        <v>571</v>
      </c>
      <c r="F159" s="855" t="s">
        <v>869</v>
      </c>
      <c r="G159" s="1">
        <v>2</v>
      </c>
      <c r="H159" s="203" t="s">
        <v>51</v>
      </c>
      <c r="I159" s="2291">
        <v>2</v>
      </c>
      <c r="J159" s="2292"/>
      <c r="K159" s="2292"/>
      <c r="L159" s="2293"/>
      <c r="M159" s="209">
        <v>1</v>
      </c>
      <c r="N159" s="212">
        <v>8500</v>
      </c>
      <c r="O159" s="212">
        <f t="shared" si="43"/>
        <v>17000</v>
      </c>
      <c r="P159" s="219">
        <v>0.25</v>
      </c>
      <c r="Q159" s="232">
        <f t="shared" si="44"/>
        <v>6375</v>
      </c>
      <c r="R159" s="212">
        <f t="shared" si="45"/>
        <v>12750</v>
      </c>
      <c r="S159" s="224">
        <f t="shared" si="48"/>
        <v>2.1748686507268411E-2</v>
      </c>
      <c r="T159" s="214">
        <f t="shared" si="46"/>
        <v>12750</v>
      </c>
      <c r="U159" s="328">
        <f>T159</f>
        <v>12750</v>
      </c>
      <c r="Y159" s="198"/>
      <c r="Z159" s="328">
        <f t="shared" si="50"/>
        <v>12750</v>
      </c>
      <c r="AA159" s="198"/>
      <c r="AF159" s="215">
        <f>T159</f>
        <v>12750</v>
      </c>
      <c r="AJ159" s="198"/>
    </row>
    <row r="160" spans="1:36" x14ac:dyDescent="0.35">
      <c r="A160" s="203" t="s">
        <v>866</v>
      </c>
      <c r="B160" s="203" t="s">
        <v>185</v>
      </c>
      <c r="C160" s="203" t="s">
        <v>746</v>
      </c>
      <c r="D160" s="203" t="s">
        <v>497</v>
      </c>
      <c r="E160" s="203" t="s">
        <v>569</v>
      </c>
      <c r="F160" s="203">
        <v>88</v>
      </c>
      <c r="G160" s="1">
        <v>1</v>
      </c>
      <c r="H160" s="203" t="s">
        <v>49</v>
      </c>
      <c r="K160" s="222">
        <v>88</v>
      </c>
      <c r="L160" s="332"/>
      <c r="M160" s="203">
        <v>1</v>
      </c>
      <c r="N160" s="212">
        <v>338800</v>
      </c>
      <c r="O160" s="212">
        <f t="shared" si="43"/>
        <v>338800</v>
      </c>
      <c r="P160" s="862">
        <v>0.75</v>
      </c>
      <c r="Q160" s="232">
        <f t="shared" si="44"/>
        <v>84700</v>
      </c>
      <c r="R160" s="212">
        <f t="shared" si="45"/>
        <v>84700</v>
      </c>
      <c r="S160" s="213">
        <f t="shared" si="48"/>
        <v>0.14447950958161837</v>
      </c>
      <c r="T160" s="214">
        <f t="shared" si="46"/>
        <v>84700</v>
      </c>
      <c r="U160" s="326"/>
      <c r="V160" s="215">
        <f>T160</f>
        <v>84700</v>
      </c>
      <c r="Y160" s="198"/>
      <c r="Z160" s="326"/>
      <c r="AA160" s="217">
        <f t="shared" ref="AA160:AA162" si="51">T160</f>
        <v>84700</v>
      </c>
      <c r="AH160" s="215">
        <f>T160</f>
        <v>84700</v>
      </c>
      <c r="AJ160" s="198"/>
    </row>
    <row r="161" spans="1:38" x14ac:dyDescent="0.35">
      <c r="A161" s="203" t="s">
        <v>866</v>
      </c>
      <c r="B161" s="203" t="s">
        <v>135</v>
      </c>
      <c r="C161" s="203" t="s">
        <v>747</v>
      </c>
      <c r="D161" s="203" t="s">
        <v>499</v>
      </c>
      <c r="E161" s="203" t="s">
        <v>569</v>
      </c>
      <c r="F161" s="203" t="s">
        <v>876</v>
      </c>
      <c r="G161" s="1">
        <v>1</v>
      </c>
      <c r="H161" s="203" t="s">
        <v>90</v>
      </c>
      <c r="I161" s="2282">
        <v>1</v>
      </c>
      <c r="J161" s="2545"/>
      <c r="L161" s="208"/>
      <c r="M161" s="203">
        <v>1</v>
      </c>
      <c r="N161" s="212">
        <v>12000</v>
      </c>
      <c r="O161" s="212">
        <f t="shared" si="43"/>
        <v>12000</v>
      </c>
      <c r="P161" s="219">
        <v>0.25</v>
      </c>
      <c r="Q161" s="232">
        <f t="shared" si="44"/>
        <v>9000</v>
      </c>
      <c r="R161" s="212">
        <f t="shared" si="45"/>
        <v>9000</v>
      </c>
      <c r="S161" s="213">
        <f t="shared" si="48"/>
        <v>1.5352014005130641E-2</v>
      </c>
      <c r="T161" s="214">
        <f t="shared" si="46"/>
        <v>9000</v>
      </c>
      <c r="U161" s="328">
        <f>T161</f>
        <v>9000</v>
      </c>
      <c r="Y161" s="198"/>
      <c r="Z161" s="326"/>
      <c r="AA161" s="217">
        <f t="shared" si="51"/>
        <v>9000</v>
      </c>
      <c r="AI161" s="215">
        <f>T161</f>
        <v>9000</v>
      </c>
      <c r="AJ161" s="198"/>
    </row>
    <row r="162" spans="1:38" x14ac:dyDescent="0.35">
      <c r="A162" s="203" t="s">
        <v>866</v>
      </c>
      <c r="B162" s="203" t="s">
        <v>135</v>
      </c>
      <c r="C162" s="203" t="s">
        <v>747</v>
      </c>
      <c r="D162" s="203" t="s">
        <v>500</v>
      </c>
      <c r="E162" s="203" t="s">
        <v>569</v>
      </c>
      <c r="F162" s="203" t="s">
        <v>876</v>
      </c>
      <c r="G162" s="1">
        <v>1</v>
      </c>
      <c r="H162" s="203" t="s">
        <v>90</v>
      </c>
      <c r="I162" s="2282">
        <v>1</v>
      </c>
      <c r="J162" s="2545"/>
      <c r="L162" s="208"/>
      <c r="M162" s="203">
        <v>1</v>
      </c>
      <c r="N162" s="212">
        <v>36000</v>
      </c>
      <c r="O162" s="212">
        <f t="shared" si="43"/>
        <v>36000</v>
      </c>
      <c r="P162" s="219">
        <v>0.25</v>
      </c>
      <c r="Q162" s="232">
        <f t="shared" si="44"/>
        <v>27000</v>
      </c>
      <c r="R162" s="212">
        <f t="shared" si="45"/>
        <v>27000</v>
      </c>
      <c r="S162" s="213">
        <f t="shared" si="48"/>
        <v>4.6056042015391922E-2</v>
      </c>
      <c r="T162" s="214">
        <f t="shared" si="46"/>
        <v>27000</v>
      </c>
      <c r="U162" s="328">
        <f>T162</f>
        <v>27000</v>
      </c>
      <c r="Y162" s="198"/>
      <c r="Z162" s="326"/>
      <c r="AA162" s="217">
        <f t="shared" si="51"/>
        <v>27000</v>
      </c>
      <c r="AI162" s="215">
        <f>T162</f>
        <v>27000</v>
      </c>
      <c r="AJ162" s="198"/>
    </row>
    <row r="163" spans="1:38" x14ac:dyDescent="0.35">
      <c r="A163" s="203" t="s">
        <v>866</v>
      </c>
      <c r="B163" s="203" t="s">
        <v>68</v>
      </c>
      <c r="C163" s="203" t="s">
        <v>879</v>
      </c>
      <c r="D163" s="203" t="s">
        <v>501</v>
      </c>
      <c r="E163" s="203" t="s">
        <v>571</v>
      </c>
      <c r="F163" s="204" t="s">
        <v>888</v>
      </c>
      <c r="G163" s="203">
        <v>15</v>
      </c>
      <c r="H163" s="203" t="s">
        <v>51</v>
      </c>
      <c r="I163" s="2291">
        <v>35</v>
      </c>
      <c r="J163" s="2292"/>
      <c r="K163" s="2292"/>
      <c r="L163" s="2293"/>
      <c r="M163" s="203">
        <v>1</v>
      </c>
      <c r="N163" s="212">
        <v>1600</v>
      </c>
      <c r="O163" s="212">
        <f t="shared" si="43"/>
        <v>24000</v>
      </c>
      <c r="P163" s="219">
        <v>0.7</v>
      </c>
      <c r="Q163" s="212">
        <f t="shared" si="44"/>
        <v>480.00000000000006</v>
      </c>
      <c r="R163" s="212">
        <f>Q163*M163*G163</f>
        <v>7200.0000000000009</v>
      </c>
      <c r="S163" s="224">
        <f>R163/$R$169</f>
        <v>1.2281611204104516E-2</v>
      </c>
      <c r="T163" s="214">
        <f t="shared" si="46"/>
        <v>7200.0000000000009</v>
      </c>
      <c r="U163" s="326"/>
      <c r="W163" s="215">
        <f>T163</f>
        <v>7200.0000000000009</v>
      </c>
      <c r="X163" s="215"/>
      <c r="Y163" s="198"/>
      <c r="Z163" s="328">
        <f>T163</f>
        <v>7200.0000000000009</v>
      </c>
      <c r="AA163" s="198"/>
      <c r="AB163" s="234"/>
      <c r="AI163" s="215">
        <f>T163</f>
        <v>7200.0000000000009</v>
      </c>
      <c r="AJ163" s="198"/>
    </row>
    <row r="164" spans="1:38" x14ac:dyDescent="0.35">
      <c r="A164" s="203" t="s">
        <v>866</v>
      </c>
      <c r="B164" s="203" t="s">
        <v>177</v>
      </c>
      <c r="C164" s="203" t="s">
        <v>881</v>
      </c>
      <c r="D164" s="203" t="s">
        <v>95</v>
      </c>
      <c r="E164" s="203" t="s">
        <v>571</v>
      </c>
      <c r="F164" s="204" t="s">
        <v>889</v>
      </c>
      <c r="G164" s="203">
        <v>10</v>
      </c>
      <c r="H164" s="203" t="s">
        <v>51</v>
      </c>
      <c r="I164" s="2291">
        <v>10</v>
      </c>
      <c r="J164" s="2292"/>
      <c r="K164" s="2292"/>
      <c r="L164" s="2293"/>
      <c r="M164" s="203">
        <v>1</v>
      </c>
      <c r="N164" s="212">
        <v>11181</v>
      </c>
      <c r="O164" s="212">
        <f t="shared" si="43"/>
        <v>111810</v>
      </c>
      <c r="P164" s="219">
        <v>0.4</v>
      </c>
      <c r="Q164" s="212">
        <f t="shared" si="44"/>
        <v>6708.5999999999995</v>
      </c>
      <c r="R164" s="212">
        <f t="shared" ref="R164" si="52">Q164*M164*G164</f>
        <v>67086</v>
      </c>
      <c r="S164" s="224">
        <f>R164/$R$169</f>
        <v>0.1144339123942438</v>
      </c>
      <c r="T164" s="214">
        <f t="shared" si="46"/>
        <v>67086</v>
      </c>
      <c r="U164" s="326"/>
      <c r="W164" s="215">
        <f>T164</f>
        <v>67086</v>
      </c>
      <c r="X164" s="215"/>
      <c r="Y164" s="198"/>
      <c r="Z164" s="328">
        <f>T164</f>
        <v>67086</v>
      </c>
      <c r="AA164" s="198"/>
      <c r="AB164" s="234"/>
      <c r="AJ164" s="217">
        <f>T164</f>
        <v>67086</v>
      </c>
    </row>
    <row r="165" spans="1:38" x14ac:dyDescent="0.35">
      <c r="A165" s="203"/>
      <c r="B165" s="203"/>
      <c r="C165" s="203"/>
      <c r="D165" s="203"/>
      <c r="E165" s="203"/>
      <c r="F165" s="204"/>
      <c r="G165" s="203"/>
      <c r="H165" s="203"/>
      <c r="L165" s="332"/>
      <c r="M165" s="203"/>
      <c r="N165" s="212"/>
      <c r="O165" s="212"/>
      <c r="P165" s="219"/>
      <c r="Q165" s="212"/>
      <c r="R165" s="212"/>
      <c r="S165" s="6"/>
      <c r="T165" s="214"/>
      <c r="U165" s="326"/>
      <c r="X165" s="215"/>
      <c r="Y165" s="198"/>
      <c r="Z165" s="326"/>
      <c r="AA165" s="198"/>
      <c r="AB165" s="234"/>
      <c r="AJ165" s="198"/>
    </row>
    <row r="166" spans="1:38" x14ac:dyDescent="0.35">
      <c r="A166" s="154" t="s">
        <v>866</v>
      </c>
      <c r="B166" s="154" t="s">
        <v>579</v>
      </c>
      <c r="C166" s="335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1"/>
      <c r="P166" s="302"/>
      <c r="Q166" s="336"/>
      <c r="R166" s="303"/>
      <c r="S166" s="302"/>
      <c r="T166" s="214">
        <f>R166</f>
        <v>0</v>
      </c>
      <c r="U166" s="326"/>
      <c r="X166" s="215">
        <f>T166</f>
        <v>0</v>
      </c>
      <c r="Y166" s="198"/>
      <c r="Z166" s="326"/>
      <c r="AA166" s="198"/>
      <c r="AJ166" s="198"/>
    </row>
    <row r="167" spans="1:38" x14ac:dyDescent="0.35">
      <c r="A167" s="154" t="s">
        <v>866</v>
      </c>
      <c r="B167" s="154" t="s">
        <v>580</v>
      </c>
      <c r="C167" s="335"/>
      <c r="D167" s="298"/>
      <c r="E167" s="298"/>
      <c r="F167" s="299"/>
      <c r="G167" s="298"/>
      <c r="H167" s="298"/>
      <c r="I167" s="300"/>
      <c r="J167" s="300"/>
      <c r="K167" s="300"/>
      <c r="L167" s="300"/>
      <c r="M167" s="298"/>
      <c r="N167" s="301"/>
      <c r="O167" s="301"/>
      <c r="P167" s="302"/>
      <c r="Q167" s="336"/>
      <c r="R167" s="303"/>
      <c r="S167" s="337"/>
      <c r="T167" s="214">
        <f>R167</f>
        <v>0</v>
      </c>
      <c r="U167" s="326"/>
      <c r="Y167" s="217">
        <f>T167</f>
        <v>0</v>
      </c>
      <c r="Z167" s="326"/>
      <c r="AA167" s="198"/>
      <c r="AJ167" s="198"/>
    </row>
    <row r="168" spans="1:38" ht="15" thickBot="1" x14ac:dyDescent="0.4">
      <c r="I168" s="161">
        <f>I169/$M$169</f>
        <v>0.2611607142857143</v>
      </c>
      <c r="J168" s="161">
        <f t="shared" ref="J168:K168" si="53">J169/$M$169</f>
        <v>0.3705357142857143</v>
      </c>
      <c r="K168" s="161">
        <f t="shared" si="53"/>
        <v>0.36830357142857145</v>
      </c>
      <c r="T168" s="692"/>
      <c r="U168" s="613"/>
      <c r="V168" s="291"/>
      <c r="W168" s="291"/>
      <c r="X168" s="291"/>
      <c r="Y168" s="614"/>
      <c r="Z168" s="613"/>
      <c r="AA168" s="614"/>
      <c r="AB168" s="291"/>
      <c r="AC168" s="291"/>
      <c r="AD168" s="291"/>
      <c r="AE168" s="291"/>
      <c r="AF168" s="291"/>
      <c r="AG168" s="291"/>
      <c r="AH168" s="291"/>
      <c r="AI168" s="291"/>
      <c r="AJ168" s="614"/>
    </row>
    <row r="169" spans="1:38" x14ac:dyDescent="0.35">
      <c r="A169" s="372" t="s">
        <v>582</v>
      </c>
      <c r="B169" s="373"/>
      <c r="C169" s="373"/>
      <c r="D169" s="373"/>
      <c r="E169" s="373"/>
      <c r="F169" s="374"/>
      <c r="G169" s="373"/>
      <c r="H169" s="373"/>
      <c r="I169" s="373">
        <f>I164+I163+I162+I161+I159+I158+I157+I155</f>
        <v>117</v>
      </c>
      <c r="J169" s="373">
        <f>J156+J154+J151</f>
        <v>166</v>
      </c>
      <c r="K169" s="373">
        <f>K160+K152+K151</f>
        <v>165</v>
      </c>
      <c r="L169" s="373"/>
      <c r="M169" s="373">
        <f>SUM(I169:L169)</f>
        <v>448</v>
      </c>
      <c r="N169" s="375"/>
      <c r="O169" s="375">
        <f>SUM(O151:O168)</f>
        <v>2250112</v>
      </c>
      <c r="P169" s="376">
        <f>1-R169/O169</f>
        <v>0.73946083572728827</v>
      </c>
      <c r="Q169" s="375"/>
      <c r="R169" s="377">
        <f>SUM(R150:R168)</f>
        <v>586242.30000000005</v>
      </c>
      <c r="S169" s="378">
        <f>SUM(S150:S167)</f>
        <v>1</v>
      </c>
      <c r="T169" s="693">
        <f>SUM(T150:T168)</f>
        <v>586242.30000000005</v>
      </c>
      <c r="U169" s="635">
        <f t="shared" ref="U169:AA169" si="54">SUM(U150:U167)</f>
        <v>99350</v>
      </c>
      <c r="V169" s="636">
        <f t="shared" si="54"/>
        <v>412606.3</v>
      </c>
      <c r="W169" s="636">
        <f t="shared" si="54"/>
        <v>74286</v>
      </c>
      <c r="X169" s="636">
        <f t="shared" si="54"/>
        <v>0</v>
      </c>
      <c r="Y169" s="694">
        <f t="shared" si="54"/>
        <v>0</v>
      </c>
      <c r="Z169" s="695">
        <f t="shared" si="54"/>
        <v>256049</v>
      </c>
      <c r="AA169" s="694">
        <f t="shared" si="54"/>
        <v>330193.3</v>
      </c>
      <c r="AB169" s="636">
        <f>SUM(AB151:AB168)</f>
        <v>41958.000000000007</v>
      </c>
      <c r="AC169" s="636">
        <f>SUM(AC150:AC168)</f>
        <v>171072</v>
      </c>
      <c r="AD169" s="636">
        <f t="shared" ref="AD169:AI169" si="55">SUM(AD150:AD168)</f>
        <v>114876.3</v>
      </c>
      <c r="AE169" s="636">
        <f t="shared" si="55"/>
        <v>50600</v>
      </c>
      <c r="AF169" s="636">
        <f t="shared" si="55"/>
        <v>12750</v>
      </c>
      <c r="AG169" s="636">
        <f t="shared" si="55"/>
        <v>0</v>
      </c>
      <c r="AH169" s="636">
        <f t="shared" si="55"/>
        <v>84700</v>
      </c>
      <c r="AI169" s="636">
        <f t="shared" si="55"/>
        <v>43200</v>
      </c>
      <c r="AJ169" s="694">
        <f>SUM(AJ150:AJ167)</f>
        <v>67086</v>
      </c>
      <c r="AK169" s="157"/>
      <c r="AL169" s="157"/>
    </row>
    <row r="170" spans="1:38" ht="15" thickBot="1" x14ac:dyDescent="0.4">
      <c r="A170" s="388" t="s">
        <v>583</v>
      </c>
      <c r="B170" s="389"/>
      <c r="C170" s="389"/>
      <c r="D170" s="389"/>
      <c r="E170" s="389"/>
      <c r="F170" s="390"/>
      <c r="G170" s="389"/>
      <c r="H170" s="389"/>
      <c r="I170" s="389">
        <f>I164+I163+I162+I161+I159+I158+I157+I155</f>
        <v>117</v>
      </c>
      <c r="J170" s="389">
        <f>I164+I163+I162+I161+I159+I158+I157+J156+J154+J151</f>
        <v>255</v>
      </c>
      <c r="K170" s="389">
        <f>I164+I163+K160+I159+K152+K151</f>
        <v>212</v>
      </c>
      <c r="L170" s="389"/>
      <c r="M170" s="389">
        <f>SUM(I170:L170)</f>
        <v>584</v>
      </c>
      <c r="N170" s="391"/>
      <c r="O170" s="391"/>
      <c r="P170" s="392"/>
      <c r="Q170" s="391"/>
      <c r="R170" s="391"/>
      <c r="S170" s="393"/>
      <c r="T170" s="394"/>
      <c r="U170" s="395">
        <f>U169/T169</f>
        <v>0.16946917682330326</v>
      </c>
      <c r="V170" s="396">
        <f>V169/T169</f>
        <v>0.70381529957834832</v>
      </c>
      <c r="W170" s="396">
        <f>W169/T169</f>
        <v>0.12671552359834831</v>
      </c>
      <c r="X170" s="396">
        <f>X169/T169</f>
        <v>0</v>
      </c>
      <c r="Y170" s="398">
        <f>Y169/T169</f>
        <v>0</v>
      </c>
      <c r="Z170" s="397">
        <f>Z169/T169</f>
        <v>0.43676309266663288</v>
      </c>
      <c r="AA170" s="398">
        <f>AA169/T169</f>
        <v>0.56323690733336707</v>
      </c>
      <c r="AB170" s="876"/>
      <c r="AC170" s="571"/>
      <c r="AD170" s="571"/>
      <c r="AE170" s="571"/>
      <c r="AF170" s="571"/>
      <c r="AG170" s="571"/>
      <c r="AH170" s="571"/>
      <c r="AI170" s="571"/>
      <c r="AJ170" s="402"/>
    </row>
    <row r="171" spans="1:38" ht="15" thickBot="1" x14ac:dyDescent="0.4">
      <c r="A171" s="289" t="s">
        <v>584</v>
      </c>
      <c r="B171" s="239"/>
      <c r="C171" s="239"/>
      <c r="D171" s="239"/>
      <c r="E171" s="239"/>
      <c r="F171" s="290"/>
      <c r="G171" s="239"/>
      <c r="H171" s="239"/>
      <c r="I171" s="2237">
        <f>I170/$M$170</f>
        <v>0.20034246575342465</v>
      </c>
      <c r="J171" s="2237">
        <f t="shared" ref="J171:L171" si="56">J170/$M$170</f>
        <v>0.43664383561643838</v>
      </c>
      <c r="K171" s="2237">
        <f t="shared" si="56"/>
        <v>0.36301369863013699</v>
      </c>
      <c r="L171" s="291">
        <f t="shared" si="56"/>
        <v>0</v>
      </c>
      <c r="M171" s="239"/>
      <c r="N171" s="292"/>
      <c r="O171" s="292"/>
      <c r="P171" s="242"/>
      <c r="Q171" s="292"/>
      <c r="R171" s="240">
        <f>U169</f>
        <v>99350</v>
      </c>
      <c r="S171" s="293">
        <f>R171/R176</f>
        <v>0.16946917682330326</v>
      </c>
      <c r="Y171" s="294"/>
      <c r="Z171" s="877">
        <f>J151+K151+I155+J156+I157+I158+I159+I163+I164</f>
        <v>315</v>
      </c>
      <c r="AA171" s="878">
        <f>K152+J154+K160+I161+I162</f>
        <v>133</v>
      </c>
    </row>
    <row r="172" spans="1:38" ht="15" thickBot="1" x14ac:dyDescent="0.4">
      <c r="A172" s="297" t="s">
        <v>38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1"/>
      <c r="P172" s="302"/>
      <c r="Q172" s="301"/>
      <c r="R172" s="303">
        <f>V169</f>
        <v>412606.3</v>
      </c>
      <c r="S172" s="308">
        <f>R172/R176</f>
        <v>0.70381529957834832</v>
      </c>
      <c r="T172" s="572">
        <f>R169/M169</f>
        <v>1308.5765625000001</v>
      </c>
      <c r="U172" s="573" t="s">
        <v>586</v>
      </c>
      <c r="Z172" s="241">
        <f>Z171/M169</f>
        <v>0.703125</v>
      </c>
      <c r="AA172" s="293">
        <f>AA171/M169</f>
        <v>0.296875</v>
      </c>
    </row>
    <row r="173" spans="1:38" ht="15" thickBot="1" x14ac:dyDescent="0.4">
      <c r="A173" s="297" t="s">
        <v>587</v>
      </c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1"/>
      <c r="P173" s="302"/>
      <c r="Q173" s="301"/>
      <c r="R173" s="303">
        <f>W169</f>
        <v>74286</v>
      </c>
      <c r="S173" s="308">
        <f>R173/R176</f>
        <v>0.12671552359834831</v>
      </c>
      <c r="X173" s="145"/>
      <c r="Z173" s="2305" t="s">
        <v>588</v>
      </c>
      <c r="AA173" s="2305"/>
    </row>
    <row r="174" spans="1:38" x14ac:dyDescent="0.35">
      <c r="A174" s="297" t="s">
        <v>580</v>
      </c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1"/>
      <c r="P174" s="302"/>
      <c r="Q174" s="301"/>
      <c r="R174" s="303">
        <f>Y169</f>
        <v>0</v>
      </c>
      <c r="S174" s="308">
        <f>R174/R176</f>
        <v>0</v>
      </c>
    </row>
    <row r="175" spans="1:38" x14ac:dyDescent="0.35">
      <c r="A175" s="297" t="s">
        <v>579</v>
      </c>
      <c r="B175" s="298"/>
      <c r="C175" s="298"/>
      <c r="D175" s="298"/>
      <c r="E175" s="298"/>
      <c r="F175" s="299"/>
      <c r="G175" s="298"/>
      <c r="H175" s="298"/>
      <c r="I175" s="300"/>
      <c r="J175" s="300"/>
      <c r="K175" s="300"/>
      <c r="L175" s="300"/>
      <c r="M175" s="298"/>
      <c r="N175" s="301"/>
      <c r="O175" s="301"/>
      <c r="P175" s="302"/>
      <c r="Q175" s="301"/>
      <c r="R175" s="303">
        <f>X169</f>
        <v>0</v>
      </c>
      <c r="S175" s="308">
        <f>R175/R176</f>
        <v>0</v>
      </c>
    </row>
    <row r="176" spans="1:38" x14ac:dyDescent="0.35">
      <c r="A176" s="297"/>
      <c r="B176" s="298"/>
      <c r="C176" s="298"/>
      <c r="D176" s="298"/>
      <c r="E176" s="298"/>
      <c r="F176" s="299"/>
      <c r="G176" s="298"/>
      <c r="H176" s="298"/>
      <c r="I176" s="300"/>
      <c r="J176" s="300"/>
      <c r="K176" s="300"/>
      <c r="L176" s="300"/>
      <c r="M176" s="298"/>
      <c r="N176" s="301"/>
      <c r="O176" s="301"/>
      <c r="P176" s="302"/>
      <c r="Q176" s="301"/>
      <c r="R176" s="310">
        <f>SUM(R171:R175)</f>
        <v>586242.30000000005</v>
      </c>
      <c r="S176" s="308">
        <f>SUM(S171:S175)</f>
        <v>1</v>
      </c>
    </row>
    <row r="181" spans="1:36" x14ac:dyDescent="0.35">
      <c r="E181" s="1" t="s">
        <v>613</v>
      </c>
      <c r="F181" s="2" t="s">
        <v>667</v>
      </c>
    </row>
    <row r="182" spans="1:36" x14ac:dyDescent="0.35">
      <c r="E182" s="1" t="s">
        <v>524</v>
      </c>
      <c r="F182" s="2" t="s">
        <v>107</v>
      </c>
    </row>
    <row r="183" spans="1:36" x14ac:dyDescent="0.35">
      <c r="E183" s="1" t="s">
        <v>526</v>
      </c>
      <c r="F183" s="2" t="s">
        <v>890</v>
      </c>
    </row>
    <row r="184" spans="1:36" x14ac:dyDescent="0.35">
      <c r="E184" s="1" t="s">
        <v>528</v>
      </c>
      <c r="F184" s="2" t="s">
        <v>891</v>
      </c>
    </row>
    <row r="185" spans="1:36" ht="18.5" x14ac:dyDescent="0.45">
      <c r="A185" s="164" t="s">
        <v>605</v>
      </c>
      <c r="O185" s="3"/>
      <c r="P185" s="161"/>
      <c r="R185" s="3"/>
      <c r="S185" s="145"/>
      <c r="T185"/>
    </row>
    <row r="186" spans="1:36" x14ac:dyDescent="0.35">
      <c r="O186" s="3"/>
      <c r="P186" s="145"/>
      <c r="R186" s="3"/>
      <c r="S186" s="145"/>
      <c r="T186"/>
    </row>
    <row r="187" spans="1:36" ht="31" customHeight="1" thickBot="1" x14ac:dyDescent="0.4">
      <c r="A187" s="2527" t="s">
        <v>531</v>
      </c>
      <c r="B187" s="2528"/>
      <c r="C187" s="2528"/>
      <c r="D187" s="2528"/>
      <c r="E187" s="2528"/>
      <c r="F187" s="2528"/>
      <c r="G187" s="2528"/>
      <c r="H187" s="2528"/>
      <c r="I187" s="2528"/>
      <c r="J187" s="2528"/>
      <c r="K187" s="2528"/>
      <c r="L187" s="2528"/>
      <c r="M187" s="2528"/>
      <c r="N187" s="2528"/>
      <c r="O187" s="2528"/>
      <c r="P187" s="2528"/>
      <c r="Q187" s="2528"/>
      <c r="R187" s="2528"/>
      <c r="S187" s="2529"/>
      <c r="T187" s="2447" t="s">
        <v>635</v>
      </c>
      <c r="U187" s="2448"/>
      <c r="V187" s="2448"/>
      <c r="W187" s="2448"/>
      <c r="X187" s="2448"/>
      <c r="Y187" s="2448"/>
      <c r="Z187" s="2448"/>
      <c r="AA187" s="2448"/>
      <c r="AB187" s="2448"/>
      <c r="AC187" s="2448"/>
      <c r="AD187" s="2448"/>
      <c r="AE187" s="2448"/>
      <c r="AF187" s="2448"/>
      <c r="AG187" s="2448"/>
      <c r="AH187" s="2448"/>
      <c r="AI187" s="2448"/>
      <c r="AJ187" s="2449"/>
    </row>
    <row r="188" spans="1:36" ht="18.5" x14ac:dyDescent="0.45">
      <c r="A188" s="2363" t="s">
        <v>533</v>
      </c>
      <c r="B188" s="2365" t="s">
        <v>534</v>
      </c>
      <c r="C188" s="2365" t="s">
        <v>535</v>
      </c>
      <c r="D188" s="2365" t="s">
        <v>606</v>
      </c>
      <c r="E188" s="2365" t="s">
        <v>607</v>
      </c>
      <c r="F188" s="2379" t="s">
        <v>538</v>
      </c>
      <c r="G188" s="2365" t="s">
        <v>608</v>
      </c>
      <c r="H188" s="2365" t="s">
        <v>540</v>
      </c>
      <c r="I188" s="2381" t="s">
        <v>541</v>
      </c>
      <c r="J188" s="2382"/>
      <c r="K188" s="2382"/>
      <c r="L188" s="2383"/>
      <c r="M188" s="420" t="s">
        <v>542</v>
      </c>
      <c r="N188" s="421" t="s">
        <v>609</v>
      </c>
      <c r="O188" s="421" t="s">
        <v>892</v>
      </c>
      <c r="P188" s="422" t="s">
        <v>544</v>
      </c>
      <c r="Q188" s="421" t="s">
        <v>609</v>
      </c>
      <c r="R188" s="421" t="s">
        <v>610</v>
      </c>
      <c r="S188" s="2436" t="s">
        <v>546</v>
      </c>
      <c r="T188" s="750" t="s">
        <v>547</v>
      </c>
      <c r="U188" s="2514" t="s">
        <v>548</v>
      </c>
      <c r="V188" s="2515"/>
      <c r="W188" s="2515"/>
      <c r="X188" s="2515"/>
      <c r="Y188" s="2515"/>
      <c r="Z188" s="2506" t="s">
        <v>549</v>
      </c>
      <c r="AA188" s="2508"/>
      <c r="AB188" s="2507"/>
      <c r="AC188" s="2507"/>
      <c r="AD188" s="2507"/>
      <c r="AE188" s="2507"/>
      <c r="AF188" s="2507"/>
      <c r="AG188" s="2507"/>
      <c r="AH188" s="2507"/>
      <c r="AI188" s="2507"/>
      <c r="AJ188" s="2508"/>
    </row>
    <row r="189" spans="1:36" ht="19" thickBot="1" x14ac:dyDescent="0.5">
      <c r="A189" s="2424"/>
      <c r="B189" s="2425"/>
      <c r="C189" s="2425"/>
      <c r="D189" s="2425"/>
      <c r="E189" s="2425"/>
      <c r="F189" s="2426"/>
      <c r="G189" s="2425"/>
      <c r="H189" s="2425"/>
      <c r="I189" s="583" t="s">
        <v>551</v>
      </c>
      <c r="J189" s="583" t="s">
        <v>552</v>
      </c>
      <c r="K189" s="583" t="s">
        <v>553</v>
      </c>
      <c r="L189" s="583" t="s">
        <v>554</v>
      </c>
      <c r="M189" s="584" t="s">
        <v>555</v>
      </c>
      <c r="N189" s="585" t="s">
        <v>556</v>
      </c>
      <c r="O189" s="585" t="s">
        <v>864</v>
      </c>
      <c r="P189" s="586" t="s">
        <v>557</v>
      </c>
      <c r="Q189" s="585" t="s">
        <v>558</v>
      </c>
      <c r="R189" s="585" t="s">
        <v>611</v>
      </c>
      <c r="S189" s="2437"/>
      <c r="T189" s="751" t="s">
        <v>559</v>
      </c>
      <c r="U189" s="2517"/>
      <c r="V189" s="2518"/>
      <c r="W189" s="2518"/>
      <c r="X189" s="2518"/>
      <c r="Y189" s="2518"/>
      <c r="Z189" s="2509"/>
      <c r="AA189" s="2511"/>
      <c r="AB189" s="2510"/>
      <c r="AC189" s="2510"/>
      <c r="AD189" s="2510"/>
      <c r="AE189" s="2510"/>
      <c r="AF189" s="2510"/>
      <c r="AG189" s="2510"/>
      <c r="AH189" s="2510"/>
      <c r="AI189" s="2510"/>
      <c r="AJ189" s="2511"/>
    </row>
    <row r="190" spans="1:36" s="184" customFormat="1" ht="18.5" x14ac:dyDescent="0.45">
      <c r="A190" s="2433" t="s">
        <v>619</v>
      </c>
      <c r="B190" s="2434"/>
      <c r="C190" s="2434"/>
      <c r="D190" s="2434"/>
      <c r="E190" s="2434"/>
      <c r="F190" s="2434"/>
      <c r="G190" s="2434"/>
      <c r="H190" s="2434"/>
      <c r="I190" s="2434"/>
      <c r="J190" s="2434"/>
      <c r="K190" s="2434"/>
      <c r="L190" s="2434"/>
      <c r="M190" s="2434"/>
      <c r="N190" s="2434"/>
      <c r="O190" s="2434"/>
      <c r="P190" s="2434"/>
      <c r="Q190" s="2434"/>
      <c r="R190" s="2434"/>
      <c r="S190" s="2434"/>
      <c r="T190" s="606"/>
      <c r="U190" s="610" t="s">
        <v>561</v>
      </c>
      <c r="V190" s="608" t="s">
        <v>38</v>
      </c>
      <c r="W190" s="608" t="s">
        <v>562</v>
      </c>
      <c r="X190" s="608" t="s">
        <v>563</v>
      </c>
      <c r="Y190" s="609" t="s">
        <v>564</v>
      </c>
      <c r="Z190" s="610" t="s">
        <v>565</v>
      </c>
      <c r="AA190" s="609" t="s">
        <v>566</v>
      </c>
      <c r="AB190" s="768" t="s">
        <v>26</v>
      </c>
      <c r="AC190" s="769" t="s">
        <v>30</v>
      </c>
      <c r="AD190" s="769" t="s">
        <v>28</v>
      </c>
      <c r="AE190" s="769" t="s">
        <v>180</v>
      </c>
      <c r="AF190" s="769" t="s">
        <v>181</v>
      </c>
      <c r="AG190" s="769" t="s">
        <v>182</v>
      </c>
      <c r="AH190" s="769" t="s">
        <v>183</v>
      </c>
      <c r="AI190" s="769" t="s">
        <v>31</v>
      </c>
      <c r="AJ190" s="609" t="s">
        <v>865</v>
      </c>
    </row>
    <row r="191" spans="1:36" x14ac:dyDescent="0.35">
      <c r="A191" s="200"/>
      <c r="B191" s="509"/>
      <c r="C191" s="509"/>
      <c r="D191" s="509"/>
      <c r="E191" s="509"/>
      <c r="F191" s="510"/>
      <c r="G191" s="509"/>
      <c r="H191" s="509"/>
      <c r="I191" s="512"/>
      <c r="J191" s="512"/>
      <c r="K191" s="512"/>
      <c r="L191" s="512"/>
      <c r="M191" s="509"/>
      <c r="N191" s="515"/>
      <c r="O191" s="515"/>
      <c r="P191" s="516"/>
      <c r="Q191" s="515"/>
      <c r="R191" s="515"/>
      <c r="S191" s="579"/>
      <c r="T191" s="195"/>
      <c r="U191" s="326"/>
      <c r="Y191" s="198"/>
      <c r="Z191" s="326"/>
      <c r="AA191" s="198"/>
      <c r="AB191" s="326"/>
      <c r="AJ191" s="198"/>
    </row>
    <row r="192" spans="1:36" x14ac:dyDescent="0.35">
      <c r="A192" s="203" t="s">
        <v>866</v>
      </c>
      <c r="B192" s="203" t="s">
        <v>184</v>
      </c>
      <c r="C192" s="203" t="s">
        <v>746</v>
      </c>
      <c r="D192" s="203" t="s">
        <v>484</v>
      </c>
      <c r="E192" s="203" t="s">
        <v>571</v>
      </c>
      <c r="F192" s="203" t="s">
        <v>867</v>
      </c>
      <c r="G192" s="1">
        <v>35</v>
      </c>
      <c r="H192" s="203" t="s">
        <v>49</v>
      </c>
      <c r="I192" s="234"/>
      <c r="J192" s="853">
        <v>35</v>
      </c>
      <c r="K192" s="854">
        <v>35</v>
      </c>
      <c r="L192" s="332"/>
      <c r="M192" s="209">
        <v>2</v>
      </c>
      <c r="N192" s="212">
        <v>1398.6</v>
      </c>
      <c r="O192" s="212">
        <f t="shared" ref="O192:O199" si="57">N192*M192*G192</f>
        <v>97902</v>
      </c>
      <c r="P192" s="211">
        <v>0.7</v>
      </c>
      <c r="Q192" s="232">
        <f t="shared" ref="Q192:Q199" si="58">N192*(1-P192)</f>
        <v>419.58000000000004</v>
      </c>
      <c r="R192" s="212">
        <f>Q192*M192*G192</f>
        <v>29370.600000000002</v>
      </c>
      <c r="S192" s="224">
        <f>R192/$R$204</f>
        <v>0.12323831966284497</v>
      </c>
      <c r="T192" s="214">
        <f>R192*4</f>
        <v>117482.40000000001</v>
      </c>
      <c r="U192" s="326"/>
      <c r="V192" s="215">
        <f>T192</f>
        <v>117482.40000000001</v>
      </c>
      <c r="Y192" s="198"/>
      <c r="Z192" s="328">
        <f>T192</f>
        <v>117482.40000000001</v>
      </c>
      <c r="AA192" s="198"/>
      <c r="AB192" s="328">
        <f>T192</f>
        <v>117482.40000000001</v>
      </c>
      <c r="AE192" s="215"/>
      <c r="AJ192" s="198"/>
    </row>
    <row r="193" spans="1:36" x14ac:dyDescent="0.35">
      <c r="A193" s="203" t="s">
        <v>866</v>
      </c>
      <c r="B193" s="203" t="s">
        <v>168</v>
      </c>
      <c r="C193" s="203" t="s">
        <v>870</v>
      </c>
      <c r="D193" s="203" t="s">
        <v>169</v>
      </c>
      <c r="E193" s="203" t="s">
        <v>569</v>
      </c>
      <c r="F193" s="203" t="s">
        <v>886</v>
      </c>
      <c r="G193" s="1">
        <v>8</v>
      </c>
      <c r="H193" s="203" t="s">
        <v>49</v>
      </c>
      <c r="I193" s="854">
        <v>8</v>
      </c>
      <c r="K193" s="859"/>
      <c r="L193" s="332"/>
      <c r="M193" s="209">
        <v>1</v>
      </c>
      <c r="N193" s="212">
        <v>26400</v>
      </c>
      <c r="O193" s="212">
        <f t="shared" si="57"/>
        <v>211200</v>
      </c>
      <c r="P193" s="219">
        <v>0.76</v>
      </c>
      <c r="Q193" s="232">
        <f t="shared" si="58"/>
        <v>6336</v>
      </c>
      <c r="R193" s="212">
        <f t="shared" ref="R193:R199" si="59">Q193*M193*G193</f>
        <v>50688</v>
      </c>
      <c r="S193" s="213">
        <f>R193/$R$204</f>
        <v>0.21268560897871633</v>
      </c>
      <c r="T193" s="214">
        <f t="shared" ref="T193:T199" si="60">R193*4</f>
        <v>202752</v>
      </c>
      <c r="U193" s="326"/>
      <c r="V193" s="215">
        <f>T193</f>
        <v>202752</v>
      </c>
      <c r="Y193" s="198"/>
      <c r="Z193" s="326"/>
      <c r="AA193" s="217">
        <f t="shared" ref="AA193" si="61">T193</f>
        <v>202752</v>
      </c>
      <c r="AB193" s="326"/>
      <c r="AC193" s="215">
        <f>T193</f>
        <v>202752</v>
      </c>
      <c r="AJ193" s="198"/>
    </row>
    <row r="194" spans="1:36" x14ac:dyDescent="0.35">
      <c r="A194" s="203" t="s">
        <v>866</v>
      </c>
      <c r="B194" s="203" t="s">
        <v>126</v>
      </c>
      <c r="C194" s="203" t="s">
        <v>746</v>
      </c>
      <c r="D194" s="857" t="s">
        <v>490</v>
      </c>
      <c r="E194" s="203" t="s">
        <v>571</v>
      </c>
      <c r="F194" s="203">
        <v>100</v>
      </c>
      <c r="G194" s="1">
        <v>100</v>
      </c>
      <c r="H194" s="203" t="s">
        <v>49</v>
      </c>
      <c r="I194" s="234"/>
      <c r="J194" s="875">
        <v>100</v>
      </c>
      <c r="K194" s="859"/>
      <c r="L194" s="332"/>
      <c r="M194" s="209">
        <v>1</v>
      </c>
      <c r="N194" s="212">
        <v>4427</v>
      </c>
      <c r="O194" s="212">
        <f t="shared" si="57"/>
        <v>442700</v>
      </c>
      <c r="P194" s="219">
        <v>0.85</v>
      </c>
      <c r="Q194" s="232">
        <f t="shared" si="58"/>
        <v>664.05000000000007</v>
      </c>
      <c r="R194" s="212">
        <f t="shared" si="59"/>
        <v>66405</v>
      </c>
      <c r="S194" s="224">
        <f t="shared" ref="S194:S197" si="62">R194/$R$204</f>
        <v>0.2786337567911864</v>
      </c>
      <c r="T194" s="214">
        <f t="shared" si="60"/>
        <v>265620</v>
      </c>
      <c r="U194" s="326"/>
      <c r="V194" s="215">
        <f t="shared" ref="V194" si="63">T194</f>
        <v>265620</v>
      </c>
      <c r="Y194" s="198"/>
      <c r="Z194" s="328">
        <f t="shared" ref="Z194:Z197" si="64">T194</f>
        <v>265620</v>
      </c>
      <c r="AA194" s="198"/>
      <c r="AB194" s="326"/>
      <c r="AD194" s="215">
        <f>T194</f>
        <v>265620</v>
      </c>
      <c r="AJ194" s="198"/>
    </row>
    <row r="195" spans="1:36" x14ac:dyDescent="0.35">
      <c r="A195" s="203" t="s">
        <v>866</v>
      </c>
      <c r="B195" s="203" t="s">
        <v>491</v>
      </c>
      <c r="C195" s="203" t="s">
        <v>747</v>
      </c>
      <c r="D195" s="861" t="s">
        <v>492</v>
      </c>
      <c r="E195" s="203" t="s">
        <v>571</v>
      </c>
      <c r="F195" s="879" t="s">
        <v>893</v>
      </c>
      <c r="G195" s="1">
        <v>12</v>
      </c>
      <c r="H195" s="203" t="s">
        <v>90</v>
      </c>
      <c r="I195" s="2282">
        <v>10</v>
      </c>
      <c r="J195" s="2283"/>
      <c r="L195" s="332"/>
      <c r="M195" s="209">
        <v>1</v>
      </c>
      <c r="N195" s="212">
        <v>2300</v>
      </c>
      <c r="O195" s="212">
        <f t="shared" si="57"/>
        <v>27600</v>
      </c>
      <c r="P195" s="219">
        <v>0.45</v>
      </c>
      <c r="Q195" s="232">
        <f t="shared" si="58"/>
        <v>1265</v>
      </c>
      <c r="R195" s="212">
        <f t="shared" si="59"/>
        <v>15180</v>
      </c>
      <c r="S195" s="224">
        <f t="shared" si="62"/>
        <v>6.3694908938938477E-2</v>
      </c>
      <c r="T195" s="214">
        <f t="shared" si="60"/>
        <v>60720</v>
      </c>
      <c r="U195" s="328">
        <f>T195</f>
        <v>60720</v>
      </c>
      <c r="Y195" s="198"/>
      <c r="Z195" s="328">
        <f t="shared" si="64"/>
        <v>60720</v>
      </c>
      <c r="AA195" s="198"/>
      <c r="AB195" s="326"/>
      <c r="AE195" s="215">
        <f>T195</f>
        <v>60720</v>
      </c>
      <c r="AJ195" s="198"/>
    </row>
    <row r="196" spans="1:36" x14ac:dyDescent="0.35">
      <c r="A196" s="203" t="s">
        <v>866</v>
      </c>
      <c r="B196" s="203" t="s">
        <v>491</v>
      </c>
      <c r="C196" s="203" t="s">
        <v>747</v>
      </c>
      <c r="D196" s="203" t="s">
        <v>493</v>
      </c>
      <c r="E196" s="203" t="s">
        <v>571</v>
      </c>
      <c r="F196" s="203" t="s">
        <v>893</v>
      </c>
      <c r="G196" s="1">
        <v>12</v>
      </c>
      <c r="H196" s="203" t="s">
        <v>90</v>
      </c>
      <c r="I196" s="2291">
        <v>10</v>
      </c>
      <c r="J196" s="2292"/>
      <c r="L196" s="208"/>
      <c r="M196" s="209">
        <v>1</v>
      </c>
      <c r="N196" s="212">
        <v>2300</v>
      </c>
      <c r="O196" s="212">
        <f t="shared" si="57"/>
        <v>27600</v>
      </c>
      <c r="P196" s="219">
        <v>0.45</v>
      </c>
      <c r="Q196" s="232">
        <f t="shared" si="58"/>
        <v>1265</v>
      </c>
      <c r="R196" s="212">
        <f t="shared" si="59"/>
        <v>15180</v>
      </c>
      <c r="S196" s="224">
        <f t="shared" si="62"/>
        <v>6.3694908938938477E-2</v>
      </c>
      <c r="T196" s="214">
        <f t="shared" si="60"/>
        <v>60720</v>
      </c>
      <c r="U196" s="328">
        <f>T196</f>
        <v>60720</v>
      </c>
      <c r="Y196" s="198"/>
      <c r="Z196" s="328">
        <f t="shared" si="64"/>
        <v>60720</v>
      </c>
      <c r="AA196" s="198"/>
      <c r="AB196" s="326"/>
      <c r="AE196" s="215">
        <f>T196</f>
        <v>60720</v>
      </c>
      <c r="AJ196" s="198"/>
    </row>
    <row r="197" spans="1:36" x14ac:dyDescent="0.35">
      <c r="A197" s="203" t="s">
        <v>866</v>
      </c>
      <c r="B197" s="203" t="s">
        <v>494</v>
      </c>
      <c r="C197" s="203" t="s">
        <v>868</v>
      </c>
      <c r="D197" s="203" t="s">
        <v>53</v>
      </c>
      <c r="E197" s="203" t="s">
        <v>571</v>
      </c>
      <c r="F197" s="855" t="s">
        <v>885</v>
      </c>
      <c r="G197" s="1">
        <v>4</v>
      </c>
      <c r="H197" s="203" t="s">
        <v>51</v>
      </c>
      <c r="I197" s="2291">
        <v>4</v>
      </c>
      <c r="J197" s="2292"/>
      <c r="K197" s="2292"/>
      <c r="L197" s="2293"/>
      <c r="M197" s="209">
        <v>1</v>
      </c>
      <c r="N197" s="212">
        <v>8500</v>
      </c>
      <c r="O197" s="212">
        <f t="shared" si="57"/>
        <v>34000</v>
      </c>
      <c r="P197" s="219">
        <v>0.25</v>
      </c>
      <c r="Q197" s="232">
        <f t="shared" si="58"/>
        <v>6375</v>
      </c>
      <c r="R197" s="212">
        <f t="shared" si="59"/>
        <v>25500</v>
      </c>
      <c r="S197" s="224">
        <f t="shared" si="62"/>
        <v>0.10699737667608243</v>
      </c>
      <c r="T197" s="214">
        <f t="shared" si="60"/>
        <v>102000</v>
      </c>
      <c r="U197" s="328">
        <f>T197</f>
        <v>102000</v>
      </c>
      <c r="Y197" s="198"/>
      <c r="Z197" s="328">
        <f t="shared" si="64"/>
        <v>102000</v>
      </c>
      <c r="AA197" s="198"/>
      <c r="AB197" s="326"/>
      <c r="AF197" s="215">
        <f>T197</f>
        <v>102000</v>
      </c>
      <c r="AJ197" s="198"/>
    </row>
    <row r="198" spans="1:36" x14ac:dyDescent="0.35">
      <c r="A198" s="203" t="s">
        <v>866</v>
      </c>
      <c r="B198" s="203" t="s">
        <v>135</v>
      </c>
      <c r="C198" s="203" t="s">
        <v>747</v>
      </c>
      <c r="D198" s="203" t="s">
        <v>499</v>
      </c>
      <c r="E198" s="203" t="s">
        <v>569</v>
      </c>
      <c r="F198" s="203" t="s">
        <v>894</v>
      </c>
      <c r="G198" s="1">
        <v>1</v>
      </c>
      <c r="H198" s="203" t="s">
        <v>90</v>
      </c>
      <c r="I198" s="2282">
        <v>1</v>
      </c>
      <c r="J198" s="2545"/>
      <c r="L198" s="332"/>
      <c r="M198" s="203">
        <v>1</v>
      </c>
      <c r="N198" s="212">
        <v>12000</v>
      </c>
      <c r="O198" s="212">
        <f t="shared" si="57"/>
        <v>12000</v>
      </c>
      <c r="P198" s="219">
        <v>0.25</v>
      </c>
      <c r="Q198" s="232">
        <f t="shared" si="58"/>
        <v>9000</v>
      </c>
      <c r="R198" s="212">
        <f t="shared" si="59"/>
        <v>9000</v>
      </c>
      <c r="S198" s="213">
        <f>R198/$R$204</f>
        <v>3.7763780003323213E-2</v>
      </c>
      <c r="T198" s="214">
        <f t="shared" si="60"/>
        <v>36000</v>
      </c>
      <c r="U198" s="328">
        <f>T198</f>
        <v>36000</v>
      </c>
      <c r="Y198" s="198"/>
      <c r="Z198" s="326"/>
      <c r="AA198" s="217">
        <f t="shared" ref="AA198:AA199" si="65">T198</f>
        <v>36000</v>
      </c>
      <c r="AB198" s="326"/>
      <c r="AI198" s="215">
        <f>T198</f>
        <v>36000</v>
      </c>
      <c r="AJ198" s="198"/>
    </row>
    <row r="199" spans="1:36" x14ac:dyDescent="0.35">
      <c r="A199" s="203" t="s">
        <v>866</v>
      </c>
      <c r="B199" s="203" t="s">
        <v>135</v>
      </c>
      <c r="C199" s="203" t="s">
        <v>747</v>
      </c>
      <c r="D199" s="203" t="s">
        <v>500</v>
      </c>
      <c r="E199" s="203" t="s">
        <v>569</v>
      </c>
      <c r="F199" s="203" t="s">
        <v>894</v>
      </c>
      <c r="G199" s="1">
        <v>1</v>
      </c>
      <c r="H199" s="203" t="s">
        <v>90</v>
      </c>
      <c r="I199" s="2282">
        <v>1</v>
      </c>
      <c r="J199" s="2545"/>
      <c r="L199" s="332"/>
      <c r="M199" s="203">
        <v>1</v>
      </c>
      <c r="N199" s="212">
        <v>36000</v>
      </c>
      <c r="O199" s="212">
        <f t="shared" si="57"/>
        <v>36000</v>
      </c>
      <c r="P199" s="219">
        <v>0.25</v>
      </c>
      <c r="Q199" s="232">
        <f t="shared" si="58"/>
        <v>27000</v>
      </c>
      <c r="R199" s="212">
        <f t="shared" si="59"/>
        <v>27000</v>
      </c>
      <c r="S199" s="213">
        <f>R199/$R$204</f>
        <v>0.11329134000996964</v>
      </c>
      <c r="T199" s="214">
        <f t="shared" si="60"/>
        <v>108000</v>
      </c>
      <c r="U199" s="328">
        <f>T199</f>
        <v>108000</v>
      </c>
      <c r="Y199" s="198"/>
      <c r="Z199" s="326"/>
      <c r="AA199" s="217">
        <f t="shared" si="65"/>
        <v>108000</v>
      </c>
      <c r="AB199" s="326"/>
      <c r="AI199" s="215">
        <f>T199</f>
        <v>108000</v>
      </c>
      <c r="AJ199" s="198"/>
    </row>
    <row r="200" spans="1:36" x14ac:dyDescent="0.35">
      <c r="A200" s="203"/>
      <c r="B200" s="203"/>
      <c r="C200" s="203"/>
      <c r="D200" s="203"/>
      <c r="E200" s="203"/>
      <c r="F200" s="204"/>
      <c r="G200" s="203"/>
      <c r="H200" s="203"/>
      <c r="L200" s="332"/>
      <c r="M200" s="203"/>
      <c r="N200" s="212"/>
      <c r="O200" s="212"/>
      <c r="P200" s="219"/>
      <c r="Q200" s="212"/>
      <c r="R200" s="212"/>
      <c r="S200" s="6"/>
      <c r="T200" s="214"/>
      <c r="U200" s="326"/>
      <c r="X200" s="215"/>
      <c r="Y200" s="198"/>
      <c r="Z200" s="326"/>
      <c r="AA200" s="198"/>
      <c r="AB200" s="326"/>
      <c r="AJ200" s="198"/>
    </row>
    <row r="201" spans="1:36" x14ac:dyDescent="0.35">
      <c r="A201" s="154" t="s">
        <v>866</v>
      </c>
      <c r="B201" s="154" t="s">
        <v>579</v>
      </c>
      <c r="C201" s="335"/>
      <c r="D201" s="298"/>
      <c r="E201" s="298"/>
      <c r="F201" s="299"/>
      <c r="G201" s="298"/>
      <c r="H201" s="298"/>
      <c r="I201" s="300"/>
      <c r="J201" s="300"/>
      <c r="K201" s="300"/>
      <c r="L201" s="300"/>
      <c r="M201" s="298"/>
      <c r="N201" s="301"/>
      <c r="O201" s="301"/>
      <c r="P201" s="302"/>
      <c r="Q201" s="336"/>
      <c r="R201" s="303"/>
      <c r="S201" s="302"/>
      <c r="T201" s="214">
        <f>R201</f>
        <v>0</v>
      </c>
      <c r="U201" s="326"/>
      <c r="X201" s="215">
        <f>T201</f>
        <v>0</v>
      </c>
      <c r="Y201" s="198"/>
      <c r="Z201" s="326"/>
      <c r="AA201" s="198"/>
      <c r="AB201" s="326"/>
      <c r="AJ201" s="198"/>
    </row>
    <row r="202" spans="1:36" x14ac:dyDescent="0.35">
      <c r="A202" s="154" t="s">
        <v>866</v>
      </c>
      <c r="B202" s="154" t="s">
        <v>580</v>
      </c>
      <c r="C202" s="335"/>
      <c r="D202" s="298"/>
      <c r="E202" s="298"/>
      <c r="F202" s="299"/>
      <c r="G202" s="298"/>
      <c r="H202" s="298"/>
      <c r="I202" s="300"/>
      <c r="J202" s="300"/>
      <c r="K202" s="300"/>
      <c r="L202" s="300"/>
      <c r="M202" s="298"/>
      <c r="N202" s="301"/>
      <c r="O202" s="301"/>
      <c r="P202" s="302"/>
      <c r="Q202" s="336"/>
      <c r="R202" s="303"/>
      <c r="S202" s="337"/>
      <c r="T202" s="214">
        <f>R202</f>
        <v>0</v>
      </c>
      <c r="U202" s="326"/>
      <c r="Y202" s="217">
        <f>T202</f>
        <v>0</v>
      </c>
      <c r="Z202" s="326"/>
      <c r="AA202" s="198"/>
      <c r="AB202" s="326"/>
      <c r="AJ202" s="198"/>
    </row>
    <row r="203" spans="1:36" ht="15" thickBot="1" x14ac:dyDescent="0.4">
      <c r="I203" s="161">
        <f>I204/$M$204</f>
        <v>0.16666666666666666</v>
      </c>
      <c r="J203" s="161">
        <f t="shared" ref="J203:L203" si="66">J204/$M$204</f>
        <v>0.66176470588235292</v>
      </c>
      <c r="K203" s="161">
        <f t="shared" si="66"/>
        <v>0.17156862745098039</v>
      </c>
      <c r="L203">
        <f t="shared" si="66"/>
        <v>0</v>
      </c>
      <c r="T203" s="195"/>
      <c r="U203" s="613"/>
      <c r="V203" s="291"/>
      <c r="W203" s="291"/>
      <c r="X203" s="291"/>
      <c r="Y203" s="614"/>
      <c r="Z203" s="613"/>
      <c r="AA203" s="614"/>
      <c r="AB203" s="613"/>
      <c r="AC203" s="291"/>
      <c r="AD203" s="291"/>
      <c r="AE203" s="291"/>
      <c r="AF203" s="291"/>
      <c r="AG203" s="291"/>
      <c r="AH203" s="291"/>
      <c r="AI203" s="291"/>
      <c r="AJ203" s="614"/>
    </row>
    <row r="204" spans="1:36" x14ac:dyDescent="0.35">
      <c r="A204" s="442" t="s">
        <v>582</v>
      </c>
      <c r="B204" s="419"/>
      <c r="C204" s="419"/>
      <c r="D204" s="419"/>
      <c r="E204" s="419"/>
      <c r="F204" s="443"/>
      <c r="G204" s="419"/>
      <c r="H204" s="419"/>
      <c r="I204" s="419">
        <f>I199+I198+I197+I196+I195+I193</f>
        <v>34</v>
      </c>
      <c r="J204" s="419">
        <f>J194+J192</f>
        <v>135</v>
      </c>
      <c r="K204" s="419">
        <f>K192</f>
        <v>35</v>
      </c>
      <c r="L204" s="419"/>
      <c r="M204" s="419">
        <f>SUM(I204:L204)</f>
        <v>204</v>
      </c>
      <c r="N204" s="444"/>
      <c r="O204" s="444">
        <f>SUM(O192:O203)</f>
        <v>889002</v>
      </c>
      <c r="P204" s="445">
        <f>1-R204/O204</f>
        <v>0.73192006317196134</v>
      </c>
      <c r="Q204" s="444"/>
      <c r="R204" s="446">
        <f>SUM(R191:R203)</f>
        <v>238323.6</v>
      </c>
      <c r="S204" s="447">
        <f>SUM(S191:S202)</f>
        <v>1</v>
      </c>
      <c r="T204" s="800">
        <f>SUM(T191:T203)</f>
        <v>953294.4</v>
      </c>
      <c r="U204" s="801">
        <f t="shared" ref="U204:AA204" si="67">SUM(U191:U202)</f>
        <v>367440</v>
      </c>
      <c r="V204" s="699">
        <f t="shared" si="67"/>
        <v>585854.4</v>
      </c>
      <c r="W204" s="699">
        <f t="shared" si="67"/>
        <v>0</v>
      </c>
      <c r="X204" s="699">
        <f t="shared" si="67"/>
        <v>0</v>
      </c>
      <c r="Y204" s="701">
        <f t="shared" si="67"/>
        <v>0</v>
      </c>
      <c r="Z204" s="700">
        <f t="shared" si="67"/>
        <v>606542.4</v>
      </c>
      <c r="AA204" s="701">
        <f t="shared" si="67"/>
        <v>346752</v>
      </c>
      <c r="AB204" s="801">
        <f>SUM(AB192:AB203)</f>
        <v>117482.40000000001</v>
      </c>
      <c r="AC204" s="699">
        <f>SUM(AC192:AC203)</f>
        <v>202752</v>
      </c>
      <c r="AD204" s="699">
        <f t="shared" ref="AD204:AI204" si="68">SUM(AD192:AD203)</f>
        <v>265620</v>
      </c>
      <c r="AE204" s="699">
        <f t="shared" si="68"/>
        <v>121440</v>
      </c>
      <c r="AF204" s="699">
        <f t="shared" si="68"/>
        <v>102000</v>
      </c>
      <c r="AG204" s="699">
        <f t="shared" si="68"/>
        <v>0</v>
      </c>
      <c r="AH204" s="699">
        <f t="shared" si="68"/>
        <v>0</v>
      </c>
      <c r="AI204" s="699">
        <f t="shared" si="68"/>
        <v>144000</v>
      </c>
      <c r="AJ204" s="701"/>
    </row>
    <row r="205" spans="1:36" ht="15" thickBot="1" x14ac:dyDescent="0.4">
      <c r="A205" s="456" t="s">
        <v>583</v>
      </c>
      <c r="B205" s="457"/>
      <c r="C205" s="457"/>
      <c r="D205" s="457"/>
      <c r="E205" s="457"/>
      <c r="F205" s="458"/>
      <c r="G205" s="457"/>
      <c r="H205" s="457"/>
      <c r="I205" s="457">
        <f>I199+I198+I197+I196+I195+I193</f>
        <v>34</v>
      </c>
      <c r="J205" s="457">
        <f>I199+I198+I197+I196+I195+J194+J192</f>
        <v>161</v>
      </c>
      <c r="K205" s="457">
        <f>I197+K192</f>
        <v>39</v>
      </c>
      <c r="L205" s="457"/>
      <c r="M205" s="457">
        <f>SUM(I205:L205)</f>
        <v>234</v>
      </c>
      <c r="N205" s="459"/>
      <c r="O205" s="459"/>
      <c r="P205" s="460"/>
      <c r="Q205" s="459"/>
      <c r="R205" s="459"/>
      <c r="S205" s="461"/>
      <c r="T205" s="462"/>
      <c r="U205" s="463">
        <f>U204/T204</f>
        <v>0.38544231456725225</v>
      </c>
      <c r="V205" s="464">
        <f>V204/T204</f>
        <v>0.6145576854327478</v>
      </c>
      <c r="W205" s="464">
        <f>W204/T204</f>
        <v>0</v>
      </c>
      <c r="X205" s="464">
        <f>X204/T204</f>
        <v>0</v>
      </c>
      <c r="Y205" s="465">
        <f>Y204/T204</f>
        <v>0</v>
      </c>
      <c r="Z205" s="466">
        <f>Z204/T204</f>
        <v>0.63625927100799085</v>
      </c>
      <c r="AA205" s="465">
        <f>AA204/T204</f>
        <v>0.36374072899200915</v>
      </c>
      <c r="AB205" s="880"/>
      <c r="AC205" s="597"/>
      <c r="AD205" s="597"/>
      <c r="AE205" s="597"/>
      <c r="AF205" s="597"/>
      <c r="AG205" s="597"/>
      <c r="AH205" s="597"/>
      <c r="AI205" s="597"/>
      <c r="AJ205" s="470"/>
    </row>
    <row r="206" spans="1:36" ht="15" thickBot="1" x14ac:dyDescent="0.4">
      <c r="A206" s="289" t="s">
        <v>584</v>
      </c>
      <c r="B206" s="239"/>
      <c r="C206" s="239"/>
      <c r="D206" s="239"/>
      <c r="E206" s="239"/>
      <c r="F206" s="290"/>
      <c r="G206" s="239"/>
      <c r="H206" s="239"/>
      <c r="I206" s="2237">
        <f>I205/$M$205</f>
        <v>0.14529914529914531</v>
      </c>
      <c r="J206" s="2237">
        <f>J205/$M$205</f>
        <v>0.68803418803418803</v>
      </c>
      <c r="K206" s="2237">
        <f>K205/$M$205</f>
        <v>0.16666666666666666</v>
      </c>
      <c r="L206" s="291"/>
      <c r="M206" s="239"/>
      <c r="N206" s="292"/>
      <c r="O206" s="292"/>
      <c r="P206" s="242"/>
      <c r="Q206" s="292"/>
      <c r="R206" s="240">
        <f>U204/4</f>
        <v>91860</v>
      </c>
      <c r="S206" s="293">
        <f>R206/R211</f>
        <v>0.38544231456725225</v>
      </c>
      <c r="Y206" s="294">
        <f>SUM(U191:Y203)</f>
        <v>953294.4</v>
      </c>
      <c r="Z206" s="877">
        <f>J192+K192+J194+I195+I196+I197</f>
        <v>194</v>
      </c>
      <c r="AA206" s="878">
        <f>I193+I198+I199</f>
        <v>10</v>
      </c>
    </row>
    <row r="207" spans="1:36" ht="15" thickBot="1" x14ac:dyDescent="0.4">
      <c r="A207" s="297" t="s">
        <v>38</v>
      </c>
      <c r="B207" s="298"/>
      <c r="C207" s="298"/>
      <c r="D207" s="298"/>
      <c r="E207" s="298"/>
      <c r="F207" s="299"/>
      <c r="G207" s="298"/>
      <c r="H207" s="298"/>
      <c r="I207" s="300"/>
      <c r="J207" s="300"/>
      <c r="K207" s="300"/>
      <c r="L207" s="300"/>
      <c r="M207" s="298"/>
      <c r="N207" s="301"/>
      <c r="O207" s="301"/>
      <c r="P207" s="302"/>
      <c r="Q207" s="301"/>
      <c r="R207" s="303">
        <f>V204/4</f>
        <v>146463.6</v>
      </c>
      <c r="S207" s="308">
        <f>R207/R211</f>
        <v>0.6145576854327478</v>
      </c>
      <c r="T207" s="598">
        <f>R204/M204</f>
        <v>1168.2529411764706</v>
      </c>
      <c r="U207" s="472" t="s">
        <v>586</v>
      </c>
      <c r="Z207" s="241">
        <f>Z206/M204</f>
        <v>0.9509803921568627</v>
      </c>
      <c r="AA207" s="293">
        <f>AA206/M204</f>
        <v>4.9019607843137254E-2</v>
      </c>
    </row>
    <row r="208" spans="1:36" ht="15" thickBot="1" x14ac:dyDescent="0.4">
      <c r="A208" s="297" t="s">
        <v>587</v>
      </c>
      <c r="B208" s="298"/>
      <c r="C208" s="298"/>
      <c r="D208" s="298"/>
      <c r="E208" s="298"/>
      <c r="F208" s="299"/>
      <c r="G208" s="298"/>
      <c r="H208" s="298"/>
      <c r="I208" s="300"/>
      <c r="J208" s="300"/>
      <c r="K208" s="300"/>
      <c r="L208" s="300"/>
      <c r="M208" s="298"/>
      <c r="N208" s="301"/>
      <c r="O208" s="301"/>
      <c r="P208" s="302"/>
      <c r="Q208" s="301"/>
      <c r="R208" s="303">
        <f>W204</f>
        <v>0</v>
      </c>
      <c r="S208" s="308">
        <f>R208/R211</f>
        <v>0</v>
      </c>
      <c r="X208" s="145"/>
      <c r="Z208" s="2305" t="s">
        <v>588</v>
      </c>
      <c r="AA208" s="2305"/>
    </row>
    <row r="209" spans="1:38" x14ac:dyDescent="0.35">
      <c r="A209" s="297" t="s">
        <v>580</v>
      </c>
      <c r="B209" s="298"/>
      <c r="C209" s="298"/>
      <c r="D209" s="298"/>
      <c r="E209" s="298"/>
      <c r="F209" s="299"/>
      <c r="G209" s="298"/>
      <c r="H209" s="298"/>
      <c r="I209" s="300"/>
      <c r="J209" s="300"/>
      <c r="K209" s="300"/>
      <c r="L209" s="300"/>
      <c r="M209" s="298"/>
      <c r="N209" s="301"/>
      <c r="O209" s="301"/>
      <c r="P209" s="302"/>
      <c r="Q209" s="301"/>
      <c r="R209" s="303">
        <f>Y204</f>
        <v>0</v>
      </c>
      <c r="S209" s="308">
        <f>R209/R211</f>
        <v>0</v>
      </c>
    </row>
    <row r="210" spans="1:38" x14ac:dyDescent="0.35">
      <c r="A210" s="297" t="s">
        <v>579</v>
      </c>
      <c r="B210" s="298"/>
      <c r="C210" s="298"/>
      <c r="D210" s="298"/>
      <c r="E210" s="298"/>
      <c r="F210" s="299"/>
      <c r="G210" s="298"/>
      <c r="H210" s="298"/>
      <c r="I210" s="300"/>
      <c r="J210" s="300"/>
      <c r="K210" s="300"/>
      <c r="L210" s="300"/>
      <c r="M210" s="298"/>
      <c r="N210" s="301"/>
      <c r="O210" s="301"/>
      <c r="P210" s="302"/>
      <c r="Q210" s="301"/>
      <c r="R210" s="303">
        <f>X204</f>
        <v>0</v>
      </c>
      <c r="S210" s="308">
        <f>R210/R211</f>
        <v>0</v>
      </c>
    </row>
    <row r="211" spans="1:38" x14ac:dyDescent="0.35">
      <c r="A211" s="297"/>
      <c r="B211" s="298"/>
      <c r="C211" s="298"/>
      <c r="D211" s="298"/>
      <c r="E211" s="298"/>
      <c r="F211" s="299"/>
      <c r="G211" s="298"/>
      <c r="H211" s="298"/>
      <c r="I211" s="300"/>
      <c r="J211" s="300"/>
      <c r="K211" s="300"/>
      <c r="L211" s="300"/>
      <c r="M211" s="298"/>
      <c r="N211" s="301"/>
      <c r="O211" s="301"/>
      <c r="P211" s="302"/>
      <c r="Q211" s="301"/>
      <c r="R211" s="310">
        <f>SUM(R206:R210)</f>
        <v>238323.6</v>
      </c>
      <c r="S211" s="308">
        <f>SUM(S206:S210)</f>
        <v>1</v>
      </c>
    </row>
    <row r="212" spans="1:38" x14ac:dyDescent="0.35">
      <c r="A212" s="234"/>
      <c r="N212" s="5"/>
      <c r="O212" s="5"/>
      <c r="P212" s="6"/>
      <c r="Q212" s="5"/>
      <c r="R212" s="5"/>
      <c r="S212" s="6"/>
      <c r="T212" s="647"/>
    </row>
    <row r="213" spans="1:38" ht="16" x14ac:dyDescent="0.4">
      <c r="A213" s="234"/>
      <c r="N213" s="5"/>
      <c r="O213" s="5"/>
      <c r="P213" s="6"/>
      <c r="Q213" s="5"/>
      <c r="R213" s="5"/>
      <c r="S213" s="6"/>
      <c r="T213" s="647"/>
      <c r="AA213" s="349">
        <f>SUM(AB214:AJ214)</f>
        <v>5601022.4000000004</v>
      </c>
      <c r="AB213" s="881" t="s">
        <v>26</v>
      </c>
      <c r="AC213" s="881" t="s">
        <v>30</v>
      </c>
      <c r="AD213" s="881" t="s">
        <v>28</v>
      </c>
      <c r="AE213" s="881" t="s">
        <v>180</v>
      </c>
      <c r="AF213" s="881" t="s">
        <v>181</v>
      </c>
      <c r="AG213" s="881" t="s">
        <v>182</v>
      </c>
      <c r="AH213" s="881" t="s">
        <v>183</v>
      </c>
      <c r="AI213" s="881" t="s">
        <v>31</v>
      </c>
      <c r="AJ213" s="882" t="s">
        <v>166</v>
      </c>
    </row>
    <row r="214" spans="1:38" s="183" customFormat="1" ht="18.5" x14ac:dyDescent="0.45">
      <c r="A214" s="476" t="s">
        <v>620</v>
      </c>
      <c r="B214" s="477"/>
      <c r="C214" s="477"/>
      <c r="D214" s="478"/>
      <c r="E214" s="478"/>
      <c r="F214" s="479"/>
      <c r="G214" s="478"/>
      <c r="H214" s="478"/>
      <c r="I214" s="480"/>
      <c r="J214" s="480"/>
      <c r="K214" s="480"/>
      <c r="L214" s="480"/>
      <c r="M214" s="477"/>
      <c r="N214" s="481"/>
      <c r="O214" s="482"/>
      <c r="P214" s="481"/>
      <c r="Q214" s="481"/>
      <c r="R214" s="482"/>
      <c r="S214" s="810"/>
      <c r="T214" s="810">
        <f>T204+T169+T135+T93+T57</f>
        <v>5847982.4000000004</v>
      </c>
      <c r="AA214" s="183" t="s">
        <v>652</v>
      </c>
      <c r="AB214" s="883">
        <f>AB204+AB169+AB135+AB93+AB57</f>
        <v>436363.20000000007</v>
      </c>
      <c r="AC214" s="883">
        <f t="shared" ref="AC214:AJ214" si="69">AC204+AC169+AC135+AC93+AC57</f>
        <v>2052288</v>
      </c>
      <c r="AD214" s="883">
        <f t="shared" si="69"/>
        <v>1020895.2000000001</v>
      </c>
      <c r="AE214" s="883">
        <f t="shared" si="69"/>
        <v>390540</v>
      </c>
      <c r="AF214" s="883">
        <f t="shared" si="69"/>
        <v>222700</v>
      </c>
      <c r="AG214" s="883">
        <f t="shared" si="69"/>
        <v>232764</v>
      </c>
      <c r="AH214" s="883">
        <f t="shared" si="69"/>
        <v>592900</v>
      </c>
      <c r="AI214" s="883">
        <f t="shared" si="69"/>
        <v>518400</v>
      </c>
      <c r="AJ214" s="883">
        <f t="shared" si="69"/>
        <v>134172</v>
      </c>
      <c r="AK214" s="884"/>
      <c r="AL214" s="884"/>
    </row>
    <row r="215" spans="1:38" x14ac:dyDescent="0.35">
      <c r="O215" s="3"/>
      <c r="P215" s="145"/>
      <c r="R215" s="3"/>
      <c r="S215" s="3" t="s">
        <v>622</v>
      </c>
      <c r="T215" s="885">
        <f>D19-T214</f>
        <v>-43269.149999999441</v>
      </c>
      <c r="U215" s="157"/>
    </row>
    <row r="216" spans="1:38" x14ac:dyDescent="0.35">
      <c r="R216" s="162"/>
      <c r="S216" s="673"/>
    </row>
  </sheetData>
  <mergeCells count="133">
    <mergeCell ref="I198:J198"/>
    <mergeCell ref="I199:J199"/>
    <mergeCell ref="Z208:AA208"/>
    <mergeCell ref="Z188:AA189"/>
    <mergeCell ref="AB188:AJ189"/>
    <mergeCell ref="A190:S190"/>
    <mergeCell ref="I195:J195"/>
    <mergeCell ref="I196:J196"/>
    <mergeCell ref="I197:L197"/>
    <mergeCell ref="F188:F189"/>
    <mergeCell ref="G188:G189"/>
    <mergeCell ref="H188:H189"/>
    <mergeCell ref="I188:L188"/>
    <mergeCell ref="S188:S189"/>
    <mergeCell ref="U188:Y189"/>
    <mergeCell ref="I163:L163"/>
    <mergeCell ref="I164:L164"/>
    <mergeCell ref="Z173:AA173"/>
    <mergeCell ref="A187:S187"/>
    <mergeCell ref="T187:AJ187"/>
    <mergeCell ref="A188:A189"/>
    <mergeCell ref="B188:B189"/>
    <mergeCell ref="C188:C189"/>
    <mergeCell ref="D188:D189"/>
    <mergeCell ref="E188:E189"/>
    <mergeCell ref="A149:S149"/>
    <mergeCell ref="I157:J157"/>
    <mergeCell ref="I158:J158"/>
    <mergeCell ref="I159:L159"/>
    <mergeCell ref="I161:J161"/>
    <mergeCell ref="I162:J162"/>
    <mergeCell ref="H147:H148"/>
    <mergeCell ref="I147:L147"/>
    <mergeCell ref="S147:S148"/>
    <mergeCell ref="U147:Y148"/>
    <mergeCell ref="Z147:AA148"/>
    <mergeCell ref="AB147:AJ148"/>
    <mergeCell ref="Z139:AA139"/>
    <mergeCell ref="A146:S146"/>
    <mergeCell ref="T146:AJ146"/>
    <mergeCell ref="A147:A148"/>
    <mergeCell ref="B147:B148"/>
    <mergeCell ref="C147:C148"/>
    <mergeCell ref="D147:D148"/>
    <mergeCell ref="E147:E148"/>
    <mergeCell ref="F147:F148"/>
    <mergeCell ref="G147:G148"/>
    <mergeCell ref="I122:J122"/>
    <mergeCell ref="I123:J123"/>
    <mergeCell ref="I124:L124"/>
    <mergeCell ref="I125:J125"/>
    <mergeCell ref="I127:J127"/>
    <mergeCell ref="I128:J128"/>
    <mergeCell ref="I113:L113"/>
    <mergeCell ref="S113:S114"/>
    <mergeCell ref="U113:Y114"/>
    <mergeCell ref="Z113:AA114"/>
    <mergeCell ref="AB113:AJ114"/>
    <mergeCell ref="A115:S115"/>
    <mergeCell ref="A112:S112"/>
    <mergeCell ref="T112:AJ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G105:H105"/>
    <mergeCell ref="I105:J105"/>
    <mergeCell ref="G106:H106"/>
    <mergeCell ref="I106:J106"/>
    <mergeCell ref="G107:H107"/>
    <mergeCell ref="I107:J107"/>
    <mergeCell ref="I84:J84"/>
    <mergeCell ref="K84:L84"/>
    <mergeCell ref="I85:L85"/>
    <mergeCell ref="I86:L86"/>
    <mergeCell ref="Z97:AA97"/>
    <mergeCell ref="G104:H104"/>
    <mergeCell ref="I104:J104"/>
    <mergeCell ref="AB69:AJ70"/>
    <mergeCell ref="A71:S71"/>
    <mergeCell ref="I79:J79"/>
    <mergeCell ref="I80:J80"/>
    <mergeCell ref="I81:L81"/>
    <mergeCell ref="I83:J83"/>
    <mergeCell ref="K83:L83"/>
    <mergeCell ref="G69:G70"/>
    <mergeCell ref="H69:H70"/>
    <mergeCell ref="I69:L69"/>
    <mergeCell ref="S69:S70"/>
    <mergeCell ref="U69:Y70"/>
    <mergeCell ref="Z69:AA70"/>
    <mergeCell ref="A69:A70"/>
    <mergeCell ref="B69:B70"/>
    <mergeCell ref="C69:C70"/>
    <mergeCell ref="D69:D70"/>
    <mergeCell ref="E69:E70"/>
    <mergeCell ref="F69:F70"/>
    <mergeCell ref="Z61:AA61"/>
    <mergeCell ref="A68:S68"/>
    <mergeCell ref="T68:AJ68"/>
    <mergeCell ref="AB30:AJ31"/>
    <mergeCell ref="A32:S32"/>
    <mergeCell ref="I43:J43"/>
    <mergeCell ref="I44:J44"/>
    <mergeCell ref="I45:L45"/>
    <mergeCell ref="I46:J46"/>
    <mergeCell ref="K46:L46"/>
    <mergeCell ref="G30:G31"/>
    <mergeCell ref="H30:H31"/>
    <mergeCell ref="I30:L30"/>
    <mergeCell ref="S30:S31"/>
    <mergeCell ref="U30:Y31"/>
    <mergeCell ref="Z30:AA31"/>
    <mergeCell ref="A30:A31"/>
    <mergeCell ref="B30:B31"/>
    <mergeCell ref="C30:C31"/>
    <mergeCell ref="D30:D31"/>
    <mergeCell ref="E30:E31"/>
    <mergeCell ref="F30:F31"/>
    <mergeCell ref="J23:L23"/>
    <mergeCell ref="J24:L24"/>
    <mergeCell ref="J25:L25"/>
    <mergeCell ref="J26:L26"/>
    <mergeCell ref="A29:S29"/>
    <mergeCell ref="T29:AJ29"/>
    <mergeCell ref="I48:J48"/>
    <mergeCell ref="K48:L48"/>
    <mergeCell ref="I49:J49"/>
    <mergeCell ref="K49:L49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3CA4-6B53-486F-86D9-3430EAA1DE56}">
  <sheetPr>
    <tabColor rgb="FF92D050"/>
  </sheetPr>
  <dimension ref="A1:AJ180"/>
  <sheetViews>
    <sheetView topLeftCell="E30" zoomScale="82" zoomScaleNormal="82" workbookViewId="0">
      <selection activeCell="R58" sqref="R58"/>
    </sheetView>
  </sheetViews>
  <sheetFormatPr defaultRowHeight="14.5" x14ac:dyDescent="0.35"/>
  <cols>
    <col min="1" max="1" width="50.1796875" customWidth="1"/>
    <col min="2" max="2" width="24.26953125" style="1" customWidth="1"/>
    <col min="3" max="3" width="19.54296875" style="1" customWidth="1"/>
    <col min="4" max="4" width="47.453125" style="1" customWidth="1"/>
    <col min="5" max="5" width="21.4531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5" width="16.81640625" style="145" customWidth="1"/>
    <col min="16" max="16" width="10.1796875" style="3" customWidth="1"/>
    <col min="17" max="17" width="17.1796875" style="145" customWidth="1"/>
    <col min="18" max="18" width="16.453125" style="145" customWidth="1"/>
    <col min="19" max="19" width="11.453125" style="3" customWidth="1"/>
    <col min="20" max="20" width="15.453125" style="145" customWidth="1"/>
    <col min="21" max="21" width="13.26953125" customWidth="1"/>
    <col min="22" max="24" width="12.453125" customWidth="1"/>
    <col min="25" max="25" width="14.81640625" customWidth="1"/>
    <col min="26" max="26" width="13.1796875" customWidth="1"/>
    <col min="27" max="27" width="14.453125" customWidth="1"/>
    <col min="28" max="36" width="12.7265625" customWidth="1"/>
  </cols>
  <sheetData>
    <row r="1" spans="1:9" ht="21" x14ac:dyDescent="0.5">
      <c r="A1" s="138" t="s">
        <v>855</v>
      </c>
    </row>
    <row r="2" spans="1:9" x14ac:dyDescent="0.35">
      <c r="A2" t="s">
        <v>503</v>
      </c>
    </row>
    <row r="3" spans="1:9" ht="17.5" customHeight="1" x14ac:dyDescent="0.35"/>
    <row r="4" spans="1:9" ht="14.15" customHeight="1" x14ac:dyDescent="0.35"/>
    <row r="5" spans="1:9" x14ac:dyDescent="0.35">
      <c r="B5" s="141"/>
    </row>
    <row r="6" spans="1:9" x14ac:dyDescent="0.35">
      <c r="B6" s="142"/>
    </row>
    <row r="7" spans="1:9" x14ac:dyDescent="0.35">
      <c r="A7" s="146" t="s">
        <v>856</v>
      </c>
      <c r="B7" s="147">
        <v>4132230.98</v>
      </c>
      <c r="C7" s="650"/>
      <c r="F7" s="144"/>
      <c r="G7" s="144"/>
      <c r="H7" s="144"/>
      <c r="I7" s="145"/>
    </row>
    <row r="8" spans="1:9" x14ac:dyDescent="0.35">
      <c r="A8" s="146" t="s">
        <v>857</v>
      </c>
      <c r="B8" s="147">
        <v>7670335.549999998</v>
      </c>
      <c r="C8" s="148"/>
      <c r="F8" s="144"/>
      <c r="G8" s="144"/>
      <c r="H8" s="144"/>
      <c r="I8" s="145"/>
    </row>
    <row r="9" spans="1:9" x14ac:dyDescent="0.35">
      <c r="C9" s="143"/>
      <c r="F9" s="144"/>
      <c r="G9" s="144"/>
      <c r="H9" s="144"/>
      <c r="I9" s="145"/>
    </row>
    <row r="10" spans="1:9" x14ac:dyDescent="0.35">
      <c r="A10" s="149" t="s">
        <v>858</v>
      </c>
      <c r="B10" s="150">
        <v>5804713.25</v>
      </c>
      <c r="C10" s="143"/>
      <c r="F10" s="144"/>
      <c r="G10" s="144"/>
      <c r="H10" s="144"/>
      <c r="I10" s="145"/>
    </row>
    <row r="11" spans="1:9" ht="17.5" customHeight="1" x14ac:dyDescent="0.35">
      <c r="A11" s="146" t="s">
        <v>859</v>
      </c>
      <c r="B11" s="147">
        <v>8292447.5</v>
      </c>
      <c r="C11" s="151"/>
      <c r="F11" s="144"/>
      <c r="G11" s="144"/>
      <c r="H11" s="144"/>
      <c r="I11" s="145"/>
    </row>
    <row r="12" spans="1:9" ht="14.15" customHeight="1" x14ac:dyDescent="0.35">
      <c r="C12" s="3"/>
      <c r="F12" s="144"/>
      <c r="G12" s="144"/>
      <c r="H12" s="144"/>
      <c r="I12" s="145"/>
    </row>
    <row r="13" spans="1:9" x14ac:dyDescent="0.35">
      <c r="F13" s="144"/>
      <c r="G13" s="144"/>
      <c r="H13" s="144"/>
      <c r="I13" s="145"/>
    </row>
    <row r="14" spans="1:9" x14ac:dyDescent="0.35">
      <c r="F14" s="144"/>
      <c r="G14" s="144"/>
      <c r="H14" s="144"/>
      <c r="I14" s="145"/>
    </row>
    <row r="15" spans="1:9" x14ac:dyDescent="0.35">
      <c r="A15" s="4" t="s">
        <v>508</v>
      </c>
      <c r="F15" s="144"/>
      <c r="G15" s="144"/>
      <c r="H15" s="144"/>
      <c r="I15" s="145"/>
    </row>
    <row r="16" spans="1:9" x14ac:dyDescent="0.35">
      <c r="A16" s="152" t="s">
        <v>509</v>
      </c>
      <c r="B16" s="152"/>
      <c r="C16" s="152" t="s">
        <v>510</v>
      </c>
      <c r="D16" s="152" t="s">
        <v>511</v>
      </c>
      <c r="E16" s="152" t="s">
        <v>512</v>
      </c>
      <c r="F16" s="144"/>
      <c r="G16" s="144"/>
      <c r="H16" s="144"/>
      <c r="I16" s="145"/>
    </row>
    <row r="17" spans="1:36" x14ac:dyDescent="0.35">
      <c r="A17" s="153" t="s">
        <v>657</v>
      </c>
      <c r="B17" s="154" t="s">
        <v>514</v>
      </c>
      <c r="C17" s="155">
        <v>0.54</v>
      </c>
      <c r="D17" s="156">
        <v>4477921.6500000004</v>
      </c>
      <c r="E17" s="156">
        <v>1492640.55</v>
      </c>
      <c r="F17" s="144"/>
      <c r="G17" s="144"/>
      <c r="H17" s="144"/>
      <c r="I17" s="145"/>
    </row>
    <row r="18" spans="1:36" x14ac:dyDescent="0.35">
      <c r="A18" s="153" t="s">
        <v>658</v>
      </c>
      <c r="B18" s="154" t="s">
        <v>860</v>
      </c>
      <c r="C18" s="155">
        <v>0.46</v>
      </c>
      <c r="D18" s="156">
        <v>3814525.85</v>
      </c>
      <c r="E18" s="156">
        <v>953631.46250000002</v>
      </c>
      <c r="F18" s="144"/>
      <c r="G18" s="144"/>
      <c r="H18" s="144"/>
      <c r="I18" s="145"/>
    </row>
    <row r="19" spans="1:36" x14ac:dyDescent="0.35">
      <c r="A19" s="153" t="s">
        <v>659</v>
      </c>
      <c r="B19" s="154"/>
      <c r="C19" s="155"/>
      <c r="D19" s="156">
        <v>0</v>
      </c>
      <c r="E19" s="156">
        <v>0</v>
      </c>
      <c r="F19" s="144"/>
      <c r="G19" s="144"/>
      <c r="H19" s="144"/>
      <c r="I19" s="145"/>
    </row>
    <row r="20" spans="1:36" x14ac:dyDescent="0.35">
      <c r="B20" s="1" t="s">
        <v>895</v>
      </c>
      <c r="C20" s="3">
        <f>SUM(C17:C19)</f>
        <v>1</v>
      </c>
      <c r="D20" s="158">
        <v>8292447.5</v>
      </c>
      <c r="F20" s="144"/>
      <c r="G20" s="144"/>
      <c r="H20" s="144"/>
      <c r="I20" s="145"/>
    </row>
    <row r="21" spans="1:36" x14ac:dyDescent="0.35">
      <c r="D21" s="158">
        <f>D20-'RIO DE JANEIRO'!D19</f>
        <v>2487734.2499999991</v>
      </c>
      <c r="F21" s="144"/>
      <c r="G21" s="144"/>
      <c r="H21" s="144"/>
      <c r="I21" s="145"/>
    </row>
    <row r="22" spans="1:36" x14ac:dyDescent="0.35">
      <c r="A22" s="146" t="s">
        <v>820</v>
      </c>
      <c r="B22" s="816">
        <v>6211223</v>
      </c>
      <c r="F22" s="144"/>
      <c r="G22" s="144"/>
      <c r="H22" s="144"/>
      <c r="I22" s="145"/>
    </row>
    <row r="23" spans="1:36" x14ac:dyDescent="0.35">
      <c r="A23" s="761" t="s">
        <v>630</v>
      </c>
      <c r="B23" s="817">
        <v>3469260</v>
      </c>
      <c r="R23" s="161"/>
    </row>
    <row r="24" spans="1:36" x14ac:dyDescent="0.35">
      <c r="E24" s="1" t="s">
        <v>521</v>
      </c>
      <c r="F24" s="2" t="s">
        <v>679</v>
      </c>
      <c r="H24" s="1" t="s">
        <v>523</v>
      </c>
      <c r="J24" s="2446" t="s">
        <v>896</v>
      </c>
      <c r="K24" s="2446"/>
      <c r="L24" s="2446"/>
    </row>
    <row r="25" spans="1:36" x14ac:dyDescent="0.35">
      <c r="E25" s="1" t="s">
        <v>524</v>
      </c>
      <c r="F25" s="2" t="s">
        <v>525</v>
      </c>
      <c r="H25" s="1" t="s">
        <v>524</v>
      </c>
      <c r="J25" s="2446" t="s">
        <v>763</v>
      </c>
      <c r="K25" s="2446"/>
      <c r="L25" s="2446"/>
    </row>
    <row r="26" spans="1:36" x14ac:dyDescent="0.35">
      <c r="E26" s="1" t="s">
        <v>526</v>
      </c>
      <c r="F26" s="2" t="s">
        <v>897</v>
      </c>
      <c r="H26" s="1" t="s">
        <v>526</v>
      </c>
      <c r="J26" s="2446" t="s">
        <v>898</v>
      </c>
      <c r="K26" s="2446"/>
      <c r="L26" s="2446"/>
      <c r="Q26" s="161"/>
    </row>
    <row r="27" spans="1:36" x14ac:dyDescent="0.35">
      <c r="E27" s="1" t="s">
        <v>528</v>
      </c>
      <c r="F27" s="2" t="s">
        <v>899</v>
      </c>
      <c r="H27" s="1" t="s">
        <v>528</v>
      </c>
      <c r="J27" s="2446" t="s">
        <v>900</v>
      </c>
      <c r="K27" s="2446"/>
      <c r="L27" s="2446"/>
      <c r="T27" s="162"/>
    </row>
    <row r="28" spans="1:36" ht="18.5" x14ac:dyDescent="0.45">
      <c r="A28" s="164" t="s">
        <v>530</v>
      </c>
      <c r="O28" s="3"/>
      <c r="P28" s="161"/>
      <c r="R28" s="3"/>
      <c r="S28" s="145"/>
      <c r="T28"/>
    </row>
    <row r="29" spans="1:36" x14ac:dyDescent="0.35">
      <c r="O29" s="3"/>
      <c r="P29" s="145"/>
      <c r="R29" s="3"/>
      <c r="S29" s="145"/>
      <c r="T29"/>
    </row>
    <row r="30" spans="1:36" ht="31" customHeight="1" thickBot="1" x14ac:dyDescent="0.4">
      <c r="A30" s="2527" t="s">
        <v>531</v>
      </c>
      <c r="B30" s="2528"/>
      <c r="C30" s="2528"/>
      <c r="D30" s="2528"/>
      <c r="E30" s="2528"/>
      <c r="F30" s="2528"/>
      <c r="G30" s="2528"/>
      <c r="H30" s="2528"/>
      <c r="I30" s="2528"/>
      <c r="J30" s="2528"/>
      <c r="K30" s="2528"/>
      <c r="L30" s="2528"/>
      <c r="M30" s="2528"/>
      <c r="N30" s="2528"/>
      <c r="O30" s="2528"/>
      <c r="P30" s="2528"/>
      <c r="Q30" s="2528"/>
      <c r="R30" s="2528"/>
      <c r="S30" s="2529"/>
      <c r="T30" s="2447" t="s">
        <v>635</v>
      </c>
      <c r="U30" s="2448"/>
      <c r="V30" s="2448"/>
      <c r="W30" s="2448"/>
      <c r="X30" s="2448"/>
      <c r="Y30" s="2448"/>
      <c r="Z30" s="2448"/>
      <c r="AA30" s="2448"/>
      <c r="AB30" s="2448"/>
      <c r="AC30" s="2448"/>
      <c r="AD30" s="2448"/>
      <c r="AE30" s="2448"/>
      <c r="AF30" s="2448"/>
      <c r="AG30" s="2448"/>
      <c r="AH30" s="2448"/>
      <c r="AI30" s="2448"/>
      <c r="AJ30" s="2449"/>
    </row>
    <row r="31" spans="1:36" ht="18.5" x14ac:dyDescent="0.45">
      <c r="A31" s="2327" t="s">
        <v>533</v>
      </c>
      <c r="B31" s="2329" t="s">
        <v>534</v>
      </c>
      <c r="C31" s="2329" t="s">
        <v>535</v>
      </c>
      <c r="D31" s="2329" t="s">
        <v>536</v>
      </c>
      <c r="E31" s="2329" t="s">
        <v>537</v>
      </c>
      <c r="F31" s="2331" t="s">
        <v>538</v>
      </c>
      <c r="G31" s="2329" t="s">
        <v>539</v>
      </c>
      <c r="H31" s="2329" t="s">
        <v>540</v>
      </c>
      <c r="I31" s="2546" t="s">
        <v>541</v>
      </c>
      <c r="J31" s="2547"/>
      <c r="K31" s="2547"/>
      <c r="L31" s="2548"/>
      <c r="M31" s="311" t="s">
        <v>542</v>
      </c>
      <c r="N31" s="312" t="s">
        <v>543</v>
      </c>
      <c r="O31" s="312" t="s">
        <v>863</v>
      </c>
      <c r="P31" s="313" t="s">
        <v>544</v>
      </c>
      <c r="Q31" s="312" t="s">
        <v>543</v>
      </c>
      <c r="R31" s="312" t="s">
        <v>545</v>
      </c>
      <c r="S31" s="2310" t="s">
        <v>546</v>
      </c>
      <c r="T31" s="739" t="s">
        <v>547</v>
      </c>
      <c r="U31" s="2491" t="s">
        <v>548</v>
      </c>
      <c r="V31" s="2492"/>
      <c r="W31" s="2492"/>
      <c r="X31" s="2492"/>
      <c r="Y31" s="2492"/>
      <c r="Z31" s="2488" t="s">
        <v>549</v>
      </c>
      <c r="AA31" s="2489"/>
      <c r="AB31" s="2490"/>
      <c r="AC31" s="2490"/>
      <c r="AD31" s="2490"/>
      <c r="AE31" s="2490"/>
      <c r="AF31" s="2490"/>
      <c r="AG31" s="2490"/>
      <c r="AH31" s="2490"/>
      <c r="AI31" s="2490"/>
      <c r="AJ31" s="2489"/>
    </row>
    <row r="32" spans="1:36" ht="19" thickBot="1" x14ac:dyDescent="0.5">
      <c r="A32" s="2328"/>
      <c r="B32" s="2330"/>
      <c r="C32" s="2330"/>
      <c r="D32" s="2330"/>
      <c r="E32" s="2330"/>
      <c r="F32" s="2332"/>
      <c r="G32" s="2330"/>
      <c r="H32" s="2330"/>
      <c r="I32" s="315" t="s">
        <v>551</v>
      </c>
      <c r="J32" s="315" t="s">
        <v>552</v>
      </c>
      <c r="K32" s="315" t="s">
        <v>553</v>
      </c>
      <c r="L32" s="315" t="s">
        <v>554</v>
      </c>
      <c r="M32" s="316" t="s">
        <v>555</v>
      </c>
      <c r="N32" s="317" t="s">
        <v>556</v>
      </c>
      <c r="O32" s="317" t="s">
        <v>864</v>
      </c>
      <c r="P32" s="318" t="s">
        <v>557</v>
      </c>
      <c r="Q32" s="317" t="s">
        <v>558</v>
      </c>
      <c r="R32" s="317" t="s">
        <v>558</v>
      </c>
      <c r="S32" s="2311"/>
      <c r="T32" s="718" t="s">
        <v>559</v>
      </c>
      <c r="U32" s="2485"/>
      <c r="V32" s="2486"/>
      <c r="W32" s="2486"/>
      <c r="X32" s="2486"/>
      <c r="Y32" s="2486"/>
      <c r="Z32" s="2475"/>
      <c r="AA32" s="2477"/>
      <c r="AB32" s="2476"/>
      <c r="AC32" s="2476"/>
      <c r="AD32" s="2476"/>
      <c r="AE32" s="2476"/>
      <c r="AF32" s="2476"/>
      <c r="AG32" s="2476"/>
      <c r="AH32" s="2476"/>
      <c r="AI32" s="2476"/>
      <c r="AJ32" s="2477"/>
    </row>
    <row r="33" spans="1:36" s="184" customFormat="1" ht="18.5" x14ac:dyDescent="0.45">
      <c r="A33" s="2558" t="s">
        <v>560</v>
      </c>
      <c r="B33" s="2559"/>
      <c r="C33" s="2559"/>
      <c r="D33" s="2559"/>
      <c r="E33" s="2559"/>
      <c r="F33" s="2559"/>
      <c r="G33" s="2559"/>
      <c r="H33" s="2559"/>
      <c r="I33" s="2559"/>
      <c r="J33" s="2559"/>
      <c r="K33" s="2559"/>
      <c r="L33" s="2559"/>
      <c r="M33" s="2559"/>
      <c r="N33" s="2559"/>
      <c r="O33" s="2559"/>
      <c r="P33" s="2559"/>
      <c r="Q33" s="2559"/>
      <c r="R33" s="2559"/>
      <c r="S33" s="2559"/>
      <c r="T33" s="788"/>
      <c r="U33" s="766" t="s">
        <v>561</v>
      </c>
      <c r="V33" s="764" t="s">
        <v>38</v>
      </c>
      <c r="W33" s="764" t="s">
        <v>562</v>
      </c>
      <c r="X33" s="764" t="s">
        <v>563</v>
      </c>
      <c r="Y33" s="765" t="s">
        <v>564</v>
      </c>
      <c r="Z33" s="766" t="s">
        <v>565</v>
      </c>
      <c r="AA33" s="765" t="s">
        <v>566</v>
      </c>
      <c r="AB33" s="766" t="s">
        <v>26</v>
      </c>
      <c r="AC33" s="764" t="s">
        <v>30</v>
      </c>
      <c r="AD33" s="764" t="s">
        <v>28</v>
      </c>
      <c r="AE33" s="764" t="s">
        <v>180</v>
      </c>
      <c r="AF33" s="764" t="s">
        <v>181</v>
      </c>
      <c r="AG33" s="764" t="s">
        <v>182</v>
      </c>
      <c r="AH33" s="764" t="s">
        <v>183</v>
      </c>
      <c r="AI33" s="764" t="s">
        <v>31</v>
      </c>
      <c r="AJ33" s="765" t="s">
        <v>865</v>
      </c>
    </row>
    <row r="34" spans="1:36" x14ac:dyDescent="0.35">
      <c r="A34" s="200"/>
      <c r="B34" s="509"/>
      <c r="C34" s="509"/>
      <c r="D34" s="509"/>
      <c r="E34" s="509"/>
      <c r="F34" s="510"/>
      <c r="G34" s="509"/>
      <c r="H34" s="509"/>
      <c r="I34" s="511"/>
      <c r="J34" s="512"/>
      <c r="K34" s="512"/>
      <c r="L34" s="513"/>
      <c r="M34" s="514"/>
      <c r="N34" s="515"/>
      <c r="O34" s="515"/>
      <c r="P34" s="516"/>
      <c r="Q34" s="515"/>
      <c r="R34" s="515"/>
      <c r="S34" s="548"/>
      <c r="T34" s="195"/>
      <c r="U34" s="326"/>
      <c r="Y34" s="198"/>
      <c r="Z34" s="326"/>
      <c r="AA34" s="198"/>
      <c r="AB34" s="326"/>
      <c r="AC34" s="218"/>
      <c r="AD34" s="218"/>
      <c r="AE34" s="200"/>
      <c r="AF34" s="200"/>
      <c r="AG34" s="200"/>
      <c r="AH34" s="200"/>
      <c r="AI34" s="200"/>
      <c r="AJ34" s="198"/>
    </row>
    <row r="35" spans="1:36" x14ac:dyDescent="0.35">
      <c r="A35" s="203"/>
      <c r="B35" s="203"/>
      <c r="C35" s="203"/>
      <c r="D35" s="203"/>
      <c r="E35" s="203"/>
      <c r="F35" s="204"/>
      <c r="G35" s="203"/>
      <c r="H35" s="203"/>
      <c r="I35" s="234"/>
      <c r="L35" s="332"/>
      <c r="M35" s="209"/>
      <c r="N35" s="212"/>
      <c r="O35" s="212"/>
      <c r="P35" s="219"/>
      <c r="Q35" s="212"/>
      <c r="R35" s="212"/>
      <c r="S35" s="6"/>
      <c r="T35" s="214"/>
      <c r="U35" s="326"/>
      <c r="X35" s="215"/>
      <c r="Y35" s="198"/>
      <c r="Z35" s="326"/>
      <c r="AA35" s="198"/>
      <c r="AB35" s="326"/>
      <c r="AC35" s="218"/>
      <c r="AD35" s="218"/>
      <c r="AE35" s="218"/>
      <c r="AF35" s="218"/>
      <c r="AG35" s="218"/>
      <c r="AH35" s="218"/>
      <c r="AI35" s="218"/>
      <c r="AJ35" s="198"/>
    </row>
    <row r="36" spans="1:36" x14ac:dyDescent="0.35">
      <c r="A36" s="203" t="s">
        <v>866</v>
      </c>
      <c r="B36" s="203" t="s">
        <v>184</v>
      </c>
      <c r="C36" s="203" t="s">
        <v>746</v>
      </c>
      <c r="D36" s="203" t="s">
        <v>484</v>
      </c>
      <c r="E36" s="203" t="s">
        <v>571</v>
      </c>
      <c r="F36" s="203" t="s">
        <v>867</v>
      </c>
      <c r="G36" s="1">
        <v>120</v>
      </c>
      <c r="H36" s="203" t="s">
        <v>49</v>
      </c>
      <c r="I36" s="234"/>
      <c r="J36" s="853">
        <v>120</v>
      </c>
      <c r="K36" s="854">
        <v>120</v>
      </c>
      <c r="L36" s="332"/>
      <c r="M36" s="209">
        <v>2</v>
      </c>
      <c r="N36" s="212">
        <v>1398.6</v>
      </c>
      <c r="O36" s="212">
        <f>N36*M36*G36</f>
        <v>335664</v>
      </c>
      <c r="P36" s="211">
        <v>0.7</v>
      </c>
      <c r="Q36" s="232">
        <f t="shared" ref="Q36:Q50" si="0">N36*(1-P36)</f>
        <v>419.58000000000004</v>
      </c>
      <c r="R36" s="212">
        <f>Q36*M36*G36</f>
        <v>100699.20000000001</v>
      </c>
      <c r="S36" s="224">
        <f t="shared" ref="S36:S50" si="1">R36/$R$58</f>
        <v>9.1976221172144421E-2</v>
      </c>
      <c r="T36" s="214">
        <f>R36*2</f>
        <v>201398.40000000002</v>
      </c>
      <c r="U36" s="326"/>
      <c r="V36" s="215">
        <f>T36</f>
        <v>201398.40000000002</v>
      </c>
      <c r="Y36" s="198"/>
      <c r="Z36" s="328">
        <f>T36</f>
        <v>201398.40000000002</v>
      </c>
      <c r="AA36" s="198"/>
      <c r="AB36" s="328">
        <f>T36</f>
        <v>201398.40000000002</v>
      </c>
      <c r="AC36" s="218"/>
      <c r="AD36" s="218"/>
      <c r="AE36" s="220"/>
      <c r="AF36" s="218"/>
      <c r="AG36" s="218"/>
      <c r="AH36" s="218"/>
      <c r="AI36" s="218"/>
      <c r="AJ36" s="198"/>
    </row>
    <row r="37" spans="1:36" x14ac:dyDescent="0.35">
      <c r="A37" s="203" t="s">
        <v>866</v>
      </c>
      <c r="B37" s="203" t="s">
        <v>168</v>
      </c>
      <c r="C37" s="203" t="s">
        <v>868</v>
      </c>
      <c r="D37" s="203" t="s">
        <v>485</v>
      </c>
      <c r="E37" s="203" t="s">
        <v>569</v>
      </c>
      <c r="F37" s="855" t="s">
        <v>869</v>
      </c>
      <c r="G37" s="1">
        <v>1</v>
      </c>
      <c r="H37" s="203" t="s">
        <v>49</v>
      </c>
      <c r="I37" s="521"/>
      <c r="K37" s="773">
        <v>1</v>
      </c>
      <c r="L37" s="332"/>
      <c r="M37" s="209">
        <v>1</v>
      </c>
      <c r="N37" s="520">
        <v>396000</v>
      </c>
      <c r="O37" s="212">
        <f t="shared" ref="O37:O50" si="2">N37*M37*G37</f>
        <v>396000</v>
      </c>
      <c r="P37" s="211">
        <v>0.76</v>
      </c>
      <c r="Q37" s="232">
        <f t="shared" si="0"/>
        <v>95040</v>
      </c>
      <c r="R37" s="212">
        <f t="shared" ref="R37:R50" si="3">Q37*M37*G37</f>
        <v>95040</v>
      </c>
      <c r="S37" s="213">
        <f t="shared" si="1"/>
        <v>8.6807244349514243E-2</v>
      </c>
      <c r="T37" s="214">
        <f t="shared" ref="T37:T50" si="4">R37*2</f>
        <v>190080</v>
      </c>
      <c r="U37" s="328">
        <f t="shared" ref="U37:U38" si="5">T37</f>
        <v>190080</v>
      </c>
      <c r="Y37" s="198"/>
      <c r="Z37" s="326"/>
      <c r="AA37" s="217">
        <f>T37</f>
        <v>190080</v>
      </c>
      <c r="AB37" s="326"/>
      <c r="AC37" s="220">
        <f>T37</f>
        <v>190080</v>
      </c>
      <c r="AD37" s="218"/>
      <c r="AE37" s="218"/>
      <c r="AF37" s="218"/>
      <c r="AG37" s="218"/>
      <c r="AH37" s="218"/>
      <c r="AI37" s="218"/>
      <c r="AJ37" s="198"/>
    </row>
    <row r="38" spans="1:36" x14ac:dyDescent="0.35">
      <c r="A38" s="203" t="s">
        <v>866</v>
      </c>
      <c r="B38" s="203" t="s">
        <v>168</v>
      </c>
      <c r="C38" s="203" t="s">
        <v>868</v>
      </c>
      <c r="D38" s="203" t="s">
        <v>486</v>
      </c>
      <c r="E38" s="203" t="s">
        <v>569</v>
      </c>
      <c r="F38" s="203" t="s">
        <v>869</v>
      </c>
      <c r="G38" s="203">
        <v>1</v>
      </c>
      <c r="H38" s="203" t="s">
        <v>49</v>
      </c>
      <c r="I38" s="521"/>
      <c r="J38" s="773">
        <v>1</v>
      </c>
      <c r="L38" s="332"/>
      <c r="M38" s="209">
        <v>1</v>
      </c>
      <c r="N38" s="212">
        <v>633000</v>
      </c>
      <c r="O38" s="212">
        <f t="shared" si="2"/>
        <v>633000</v>
      </c>
      <c r="P38" s="211">
        <v>0.76</v>
      </c>
      <c r="Q38" s="212">
        <f t="shared" si="0"/>
        <v>151920</v>
      </c>
      <c r="R38" s="212">
        <f t="shared" si="3"/>
        <v>151920</v>
      </c>
      <c r="S38" s="213">
        <f t="shared" si="1"/>
        <v>0.1387600648314205</v>
      </c>
      <c r="T38" s="214">
        <f t="shared" si="4"/>
        <v>303840</v>
      </c>
      <c r="U38" s="328">
        <f t="shared" si="5"/>
        <v>303840</v>
      </c>
      <c r="Y38" s="198"/>
      <c r="Z38" s="328"/>
      <c r="AA38" s="217">
        <f t="shared" ref="AA38:AA41" si="6">T38</f>
        <v>303840</v>
      </c>
      <c r="AB38" s="326"/>
      <c r="AC38" s="220">
        <f>T38</f>
        <v>303840</v>
      </c>
      <c r="AD38" s="220"/>
      <c r="AE38" s="220"/>
      <c r="AF38" s="218"/>
      <c r="AG38" s="218"/>
      <c r="AH38" s="218"/>
      <c r="AI38" s="218"/>
      <c r="AJ38" s="198"/>
    </row>
    <row r="39" spans="1:36" x14ac:dyDescent="0.35">
      <c r="A39" s="203" t="s">
        <v>866</v>
      </c>
      <c r="B39" s="203" t="s">
        <v>168</v>
      </c>
      <c r="C39" s="203" t="s">
        <v>870</v>
      </c>
      <c r="D39" s="203" t="s">
        <v>169</v>
      </c>
      <c r="E39" s="203" t="s">
        <v>569</v>
      </c>
      <c r="F39" s="203" t="s">
        <v>830</v>
      </c>
      <c r="G39" s="1">
        <v>25</v>
      </c>
      <c r="H39" s="203" t="s">
        <v>49</v>
      </c>
      <c r="I39" s="221">
        <v>25</v>
      </c>
      <c r="L39" s="856">
        <v>25</v>
      </c>
      <c r="M39" s="209">
        <v>2</v>
      </c>
      <c r="N39" s="212">
        <v>26400</v>
      </c>
      <c r="O39" s="212">
        <f t="shared" si="2"/>
        <v>1320000</v>
      </c>
      <c r="P39" s="211">
        <v>0.76</v>
      </c>
      <c r="Q39" s="232">
        <f t="shared" si="0"/>
        <v>6336</v>
      </c>
      <c r="R39" s="212">
        <f t="shared" si="3"/>
        <v>316800</v>
      </c>
      <c r="S39" s="213">
        <f t="shared" si="1"/>
        <v>0.2893574811650475</v>
      </c>
      <c r="T39" s="214">
        <f t="shared" si="4"/>
        <v>633600</v>
      </c>
      <c r="U39" s="326"/>
      <c r="V39" s="215">
        <f>T39</f>
        <v>633600</v>
      </c>
      <c r="Y39" s="198"/>
      <c r="Z39" s="326"/>
      <c r="AA39" s="217">
        <f t="shared" si="6"/>
        <v>633600</v>
      </c>
      <c r="AB39" s="326"/>
      <c r="AC39" s="220">
        <f>T39</f>
        <v>633600</v>
      </c>
      <c r="AD39" s="218"/>
      <c r="AE39" s="218"/>
      <c r="AF39" s="218"/>
      <c r="AG39" s="218"/>
      <c r="AH39" s="218"/>
      <c r="AI39" s="218"/>
      <c r="AJ39" s="198"/>
    </row>
    <row r="40" spans="1:36" x14ac:dyDescent="0.35">
      <c r="A40" s="203" t="s">
        <v>866</v>
      </c>
      <c r="B40" s="203" t="s">
        <v>126</v>
      </c>
      <c r="C40" s="203" t="s">
        <v>746</v>
      </c>
      <c r="D40" s="857" t="s">
        <v>871</v>
      </c>
      <c r="E40" s="203" t="s">
        <v>569</v>
      </c>
      <c r="F40" s="203">
        <v>16</v>
      </c>
      <c r="G40" s="1">
        <v>1</v>
      </c>
      <c r="H40" s="203" t="s">
        <v>49</v>
      </c>
      <c r="I40" s="221">
        <v>16</v>
      </c>
      <c r="L40" s="332"/>
      <c r="M40" s="209">
        <v>1</v>
      </c>
      <c r="N40" s="212">
        <v>67000</v>
      </c>
      <c r="O40" s="212">
        <f t="shared" si="2"/>
        <v>67000</v>
      </c>
      <c r="P40" s="219">
        <v>0.85</v>
      </c>
      <c r="Q40" s="232">
        <f t="shared" si="0"/>
        <v>10050.000000000002</v>
      </c>
      <c r="R40" s="212">
        <f t="shared" si="3"/>
        <v>10050.000000000002</v>
      </c>
      <c r="S40" s="213">
        <f t="shared" si="1"/>
        <v>9.1794276695351257E-3</v>
      </c>
      <c r="T40" s="214">
        <f t="shared" si="4"/>
        <v>20100.000000000004</v>
      </c>
      <c r="U40" s="326"/>
      <c r="V40" s="215">
        <f>T40</f>
        <v>20100.000000000004</v>
      </c>
      <c r="Y40" s="198"/>
      <c r="Z40" s="326"/>
      <c r="AA40" s="217">
        <f t="shared" si="6"/>
        <v>20100.000000000004</v>
      </c>
      <c r="AB40" s="326"/>
      <c r="AC40" s="218"/>
      <c r="AD40" s="220">
        <f>T40</f>
        <v>20100.000000000004</v>
      </c>
      <c r="AE40" s="218"/>
      <c r="AF40" s="218"/>
      <c r="AG40" s="218"/>
      <c r="AH40" s="218"/>
      <c r="AI40" s="218"/>
      <c r="AJ40" s="198"/>
    </row>
    <row r="41" spans="1:36" x14ac:dyDescent="0.35">
      <c r="A41" s="203" t="s">
        <v>866</v>
      </c>
      <c r="B41" s="203" t="s">
        <v>126</v>
      </c>
      <c r="C41" s="203" t="s">
        <v>746</v>
      </c>
      <c r="D41" s="857" t="s">
        <v>872</v>
      </c>
      <c r="E41" s="203" t="s">
        <v>569</v>
      </c>
      <c r="F41" s="203">
        <v>16</v>
      </c>
      <c r="G41" s="1">
        <v>1</v>
      </c>
      <c r="H41" s="203" t="s">
        <v>49</v>
      </c>
      <c r="I41" s="234"/>
      <c r="J41" s="1"/>
      <c r="L41" s="774">
        <v>16</v>
      </c>
      <c r="M41" s="209">
        <v>1</v>
      </c>
      <c r="N41" s="212">
        <v>189142</v>
      </c>
      <c r="O41" s="212">
        <f t="shared" si="2"/>
        <v>189142</v>
      </c>
      <c r="P41" s="219">
        <v>0.85</v>
      </c>
      <c r="Q41" s="232">
        <f t="shared" si="0"/>
        <v>28371.300000000003</v>
      </c>
      <c r="R41" s="212">
        <f t="shared" si="3"/>
        <v>28371.300000000003</v>
      </c>
      <c r="S41" s="213">
        <f t="shared" si="1"/>
        <v>2.5913661317480786E-2</v>
      </c>
      <c r="T41" s="214">
        <f t="shared" si="4"/>
        <v>56742.600000000006</v>
      </c>
      <c r="U41" s="326"/>
      <c r="V41" s="215">
        <f>T41</f>
        <v>56742.600000000006</v>
      </c>
      <c r="Y41" s="198"/>
      <c r="Z41" s="326"/>
      <c r="AA41" s="217">
        <f t="shared" si="6"/>
        <v>56742.600000000006</v>
      </c>
      <c r="AB41" s="326"/>
      <c r="AC41" s="218"/>
      <c r="AD41" s="220">
        <f>T41</f>
        <v>56742.600000000006</v>
      </c>
      <c r="AE41" s="218"/>
      <c r="AF41" s="218"/>
      <c r="AG41" s="218"/>
      <c r="AH41" s="218"/>
      <c r="AI41" s="218"/>
      <c r="AJ41" s="198"/>
    </row>
    <row r="42" spans="1:36" x14ac:dyDescent="0.35">
      <c r="A42" s="203" t="s">
        <v>866</v>
      </c>
      <c r="B42" s="203" t="s">
        <v>126</v>
      </c>
      <c r="C42" s="203" t="s">
        <v>746</v>
      </c>
      <c r="D42" s="857" t="s">
        <v>873</v>
      </c>
      <c r="E42" s="203" t="s">
        <v>571</v>
      </c>
      <c r="F42" s="203">
        <v>28</v>
      </c>
      <c r="G42" s="1">
        <v>1</v>
      </c>
      <c r="H42" s="203" t="s">
        <v>49</v>
      </c>
      <c r="I42" s="234"/>
      <c r="J42" s="858">
        <v>28</v>
      </c>
      <c r="K42" s="859"/>
      <c r="L42" s="332"/>
      <c r="M42" s="209">
        <v>1</v>
      </c>
      <c r="N42" s="212">
        <v>67000</v>
      </c>
      <c r="O42" s="212">
        <f t="shared" si="2"/>
        <v>67000</v>
      </c>
      <c r="P42" s="219">
        <v>0.85</v>
      </c>
      <c r="Q42" s="232">
        <f t="shared" si="0"/>
        <v>10050.000000000002</v>
      </c>
      <c r="R42" s="212">
        <f t="shared" si="3"/>
        <v>10050.000000000002</v>
      </c>
      <c r="S42" s="224">
        <f t="shared" si="1"/>
        <v>9.1794276695351257E-3</v>
      </c>
      <c r="T42" s="214">
        <f t="shared" si="4"/>
        <v>20100.000000000004</v>
      </c>
      <c r="U42" s="326"/>
      <c r="V42" s="215">
        <f t="shared" ref="V42:V43" si="7">T42</f>
        <v>20100.000000000004</v>
      </c>
      <c r="Y42" s="198"/>
      <c r="Z42" s="328">
        <f t="shared" ref="Z42:Z47" si="8">T42</f>
        <v>20100.000000000004</v>
      </c>
      <c r="AA42" s="198"/>
      <c r="AB42" s="326"/>
      <c r="AC42" s="218"/>
      <c r="AD42" s="220">
        <f>T42</f>
        <v>20100.000000000004</v>
      </c>
      <c r="AE42" s="218"/>
      <c r="AF42" s="218"/>
      <c r="AG42" s="218"/>
      <c r="AH42" s="218"/>
      <c r="AI42" s="218"/>
      <c r="AJ42" s="198"/>
    </row>
    <row r="43" spans="1:36" x14ac:dyDescent="0.35">
      <c r="A43" s="203" t="s">
        <v>866</v>
      </c>
      <c r="B43" s="203" t="s">
        <v>126</v>
      </c>
      <c r="C43" s="203" t="s">
        <v>746</v>
      </c>
      <c r="D43" s="857" t="s">
        <v>490</v>
      </c>
      <c r="E43" s="203" t="s">
        <v>571</v>
      </c>
      <c r="F43" s="203">
        <v>100</v>
      </c>
      <c r="G43" s="1">
        <v>100</v>
      </c>
      <c r="H43" s="203" t="s">
        <v>49</v>
      </c>
      <c r="I43" s="234"/>
      <c r="J43" s="860"/>
      <c r="K43" s="886">
        <v>100</v>
      </c>
      <c r="L43" s="332"/>
      <c r="M43" s="209">
        <v>1</v>
      </c>
      <c r="N43" s="212">
        <v>4427</v>
      </c>
      <c r="O43" s="212">
        <f t="shared" si="2"/>
        <v>442700</v>
      </c>
      <c r="P43" s="219">
        <v>0.85</v>
      </c>
      <c r="Q43" s="232">
        <f t="shared" si="0"/>
        <v>664.05000000000007</v>
      </c>
      <c r="R43" s="212">
        <f t="shared" si="3"/>
        <v>66405</v>
      </c>
      <c r="S43" s="224">
        <f t="shared" si="1"/>
        <v>6.0652725810495509E-2</v>
      </c>
      <c r="T43" s="214">
        <f t="shared" si="4"/>
        <v>132810</v>
      </c>
      <c r="U43" s="326"/>
      <c r="V43" s="215">
        <f t="shared" si="7"/>
        <v>132810</v>
      </c>
      <c r="Y43" s="198"/>
      <c r="Z43" s="328">
        <f t="shared" si="8"/>
        <v>132810</v>
      </c>
      <c r="AA43" s="198"/>
      <c r="AB43" s="326"/>
      <c r="AC43" s="218"/>
      <c r="AD43" s="220">
        <f>T43</f>
        <v>132810</v>
      </c>
      <c r="AE43" s="218"/>
      <c r="AF43" s="218"/>
      <c r="AG43" s="218"/>
      <c r="AH43" s="218"/>
      <c r="AI43" s="218"/>
      <c r="AJ43" s="198"/>
    </row>
    <row r="44" spans="1:36" x14ac:dyDescent="0.35">
      <c r="A44" s="203" t="s">
        <v>866</v>
      </c>
      <c r="B44" s="203" t="s">
        <v>491</v>
      </c>
      <c r="C44" s="203" t="s">
        <v>747</v>
      </c>
      <c r="D44" s="861" t="s">
        <v>492</v>
      </c>
      <c r="E44" s="203" t="s">
        <v>571</v>
      </c>
      <c r="F44" s="203" t="s">
        <v>874</v>
      </c>
      <c r="G44" s="1">
        <v>23</v>
      </c>
      <c r="H44" s="203" t="s">
        <v>90</v>
      </c>
      <c r="I44" s="2282">
        <v>23</v>
      </c>
      <c r="J44" s="2283"/>
      <c r="L44" s="332"/>
      <c r="M44" s="209">
        <v>1</v>
      </c>
      <c r="N44" s="212">
        <v>2300</v>
      </c>
      <c r="O44" s="212">
        <f t="shared" si="2"/>
        <v>52900</v>
      </c>
      <c r="P44" s="219">
        <v>0.5</v>
      </c>
      <c r="Q44" s="232">
        <f t="shared" si="0"/>
        <v>1150</v>
      </c>
      <c r="R44" s="212">
        <f t="shared" si="3"/>
        <v>26450</v>
      </c>
      <c r="S44" s="224">
        <f t="shared" si="1"/>
        <v>2.4158792224796419E-2</v>
      </c>
      <c r="T44" s="214">
        <f t="shared" si="4"/>
        <v>52900</v>
      </c>
      <c r="U44" s="328">
        <f>T44</f>
        <v>52900</v>
      </c>
      <c r="Y44" s="198"/>
      <c r="Z44" s="328">
        <f t="shared" si="8"/>
        <v>52900</v>
      </c>
      <c r="AA44" s="198"/>
      <c r="AB44" s="326"/>
      <c r="AC44" s="218"/>
      <c r="AD44" s="218"/>
      <c r="AE44" s="220">
        <f>T44</f>
        <v>52900</v>
      </c>
      <c r="AF44" s="218"/>
      <c r="AG44" s="218"/>
      <c r="AH44" s="218"/>
      <c r="AI44" s="218"/>
      <c r="AJ44" s="198"/>
    </row>
    <row r="45" spans="1:36" x14ac:dyDescent="0.35">
      <c r="A45" s="203" t="s">
        <v>866</v>
      </c>
      <c r="B45" s="203" t="s">
        <v>491</v>
      </c>
      <c r="C45" s="203" t="s">
        <v>747</v>
      </c>
      <c r="D45" s="203" t="s">
        <v>493</v>
      </c>
      <c r="E45" s="203" t="s">
        <v>571</v>
      </c>
      <c r="F45" s="203" t="s">
        <v>874</v>
      </c>
      <c r="G45" s="1">
        <v>23</v>
      </c>
      <c r="H45" s="203" t="s">
        <v>90</v>
      </c>
      <c r="I45" s="2291">
        <v>23</v>
      </c>
      <c r="J45" s="2292"/>
      <c r="L45" s="208"/>
      <c r="M45" s="209">
        <v>1</v>
      </c>
      <c r="N45" s="212">
        <v>2300</v>
      </c>
      <c r="O45" s="212">
        <f t="shared" si="2"/>
        <v>52900</v>
      </c>
      <c r="P45" s="219">
        <v>0.5</v>
      </c>
      <c r="Q45" s="232">
        <f t="shared" si="0"/>
        <v>1150</v>
      </c>
      <c r="R45" s="212">
        <f t="shared" si="3"/>
        <v>26450</v>
      </c>
      <c r="S45" s="224">
        <f t="shared" si="1"/>
        <v>2.4158792224796419E-2</v>
      </c>
      <c r="T45" s="214">
        <f t="shared" si="4"/>
        <v>52900</v>
      </c>
      <c r="U45" s="328">
        <f>T45</f>
        <v>52900</v>
      </c>
      <c r="Y45" s="198"/>
      <c r="Z45" s="328">
        <f t="shared" si="8"/>
        <v>52900</v>
      </c>
      <c r="AA45" s="198"/>
      <c r="AB45" s="326"/>
      <c r="AC45" s="218"/>
      <c r="AD45" s="218"/>
      <c r="AE45" s="220">
        <f>T45</f>
        <v>52900</v>
      </c>
      <c r="AF45" s="218"/>
      <c r="AG45" s="218"/>
      <c r="AH45" s="218"/>
      <c r="AI45" s="218"/>
      <c r="AJ45" s="198"/>
    </row>
    <row r="46" spans="1:36" x14ac:dyDescent="0.35">
      <c r="A46" s="203" t="s">
        <v>866</v>
      </c>
      <c r="B46" s="203" t="s">
        <v>494</v>
      </c>
      <c r="C46" s="203" t="s">
        <v>868</v>
      </c>
      <c r="D46" s="203" t="s">
        <v>53</v>
      </c>
      <c r="E46" s="203" t="s">
        <v>571</v>
      </c>
      <c r="F46" s="855" t="s">
        <v>875</v>
      </c>
      <c r="G46" s="1">
        <v>8</v>
      </c>
      <c r="H46" s="203" t="s">
        <v>51</v>
      </c>
      <c r="I46" s="2291">
        <v>8</v>
      </c>
      <c r="J46" s="2292"/>
      <c r="K46" s="2292"/>
      <c r="L46" s="2293"/>
      <c r="M46" s="209">
        <v>1</v>
      </c>
      <c r="N46" s="212">
        <v>8500</v>
      </c>
      <c r="O46" s="212">
        <f t="shared" si="2"/>
        <v>68000</v>
      </c>
      <c r="P46" s="219">
        <v>0.35</v>
      </c>
      <c r="Q46" s="232">
        <f t="shared" si="0"/>
        <v>5525</v>
      </c>
      <c r="R46" s="212">
        <f t="shared" si="3"/>
        <v>44200</v>
      </c>
      <c r="S46" s="224">
        <f t="shared" si="1"/>
        <v>4.0371214228204229E-2</v>
      </c>
      <c r="T46" s="214">
        <f t="shared" si="4"/>
        <v>88400</v>
      </c>
      <c r="U46" s="328">
        <f>T46</f>
        <v>88400</v>
      </c>
      <c r="Y46" s="198"/>
      <c r="Z46" s="328">
        <f t="shared" si="8"/>
        <v>88400</v>
      </c>
      <c r="AA46" s="198"/>
      <c r="AB46" s="326"/>
      <c r="AC46" s="218"/>
      <c r="AD46" s="218"/>
      <c r="AE46" s="218"/>
      <c r="AF46" s="220">
        <f>T46</f>
        <v>88400</v>
      </c>
      <c r="AG46" s="218"/>
      <c r="AH46" s="218"/>
      <c r="AI46" s="218"/>
      <c r="AJ46" s="198"/>
    </row>
    <row r="47" spans="1:36" x14ac:dyDescent="0.35">
      <c r="A47" s="203" t="s">
        <v>866</v>
      </c>
      <c r="B47" s="203" t="s">
        <v>495</v>
      </c>
      <c r="C47" s="203" t="s">
        <v>868</v>
      </c>
      <c r="D47" s="203" t="s">
        <v>496</v>
      </c>
      <c r="E47" s="203" t="s">
        <v>575</v>
      </c>
      <c r="F47" s="203" t="s">
        <v>869</v>
      </c>
      <c r="G47" s="1">
        <v>1</v>
      </c>
      <c r="H47" s="203" t="s">
        <v>51</v>
      </c>
      <c r="I47" s="2291">
        <v>1</v>
      </c>
      <c r="J47" s="2478"/>
      <c r="K47" s="2530">
        <v>1</v>
      </c>
      <c r="L47" s="2293"/>
      <c r="M47" s="209">
        <v>2</v>
      </c>
      <c r="N47" s="212">
        <v>65200</v>
      </c>
      <c r="O47" s="212">
        <f t="shared" si="2"/>
        <v>130400</v>
      </c>
      <c r="P47" s="219">
        <v>0.49</v>
      </c>
      <c r="Q47" s="232">
        <f t="shared" si="0"/>
        <v>33252</v>
      </c>
      <c r="R47" s="212">
        <f t="shared" si="3"/>
        <v>66504</v>
      </c>
      <c r="S47" s="224">
        <f t="shared" si="1"/>
        <v>6.0743150023359588E-2</v>
      </c>
      <c r="T47" s="214">
        <f t="shared" si="4"/>
        <v>133008</v>
      </c>
      <c r="U47" s="328">
        <f>T47</f>
        <v>133008</v>
      </c>
      <c r="Y47" s="198"/>
      <c r="Z47" s="328">
        <f t="shared" si="8"/>
        <v>133008</v>
      </c>
      <c r="AA47" s="198"/>
      <c r="AB47" s="326"/>
      <c r="AC47" s="218"/>
      <c r="AD47" s="218"/>
      <c r="AE47" s="218"/>
      <c r="AF47" s="218"/>
      <c r="AG47" s="220">
        <f>T47</f>
        <v>133008</v>
      </c>
      <c r="AH47" s="218"/>
      <c r="AI47" s="218"/>
      <c r="AJ47" s="198"/>
    </row>
    <row r="48" spans="1:36" x14ac:dyDescent="0.35">
      <c r="A48" s="203" t="s">
        <v>866</v>
      </c>
      <c r="B48" s="203" t="s">
        <v>185</v>
      </c>
      <c r="C48" s="203" t="s">
        <v>746</v>
      </c>
      <c r="D48" s="203" t="s">
        <v>497</v>
      </c>
      <c r="E48" s="203" t="s">
        <v>569</v>
      </c>
      <c r="F48" s="203">
        <v>88</v>
      </c>
      <c r="G48" s="1">
        <v>1</v>
      </c>
      <c r="H48" s="203" t="s">
        <v>49</v>
      </c>
      <c r="I48" s="234"/>
      <c r="J48" s="860"/>
      <c r="K48" s="222">
        <v>88</v>
      </c>
      <c r="L48" s="332"/>
      <c r="M48" s="203">
        <v>1</v>
      </c>
      <c r="N48" s="212">
        <v>338800</v>
      </c>
      <c r="O48" s="212">
        <f t="shared" si="2"/>
        <v>338800</v>
      </c>
      <c r="P48" s="862">
        <v>0.75</v>
      </c>
      <c r="Q48" s="232">
        <f t="shared" si="0"/>
        <v>84700</v>
      </c>
      <c r="R48" s="212">
        <f t="shared" si="3"/>
        <v>84700</v>
      </c>
      <c r="S48" s="213">
        <f t="shared" si="1"/>
        <v>7.7362937672599497E-2</v>
      </c>
      <c r="T48" s="214">
        <f t="shared" si="4"/>
        <v>169400</v>
      </c>
      <c r="U48" s="326"/>
      <c r="V48" s="215">
        <f>T48</f>
        <v>169400</v>
      </c>
      <c r="Y48" s="198"/>
      <c r="Z48" s="326"/>
      <c r="AA48" s="217">
        <f t="shared" ref="AA48:AA50" si="9">T48</f>
        <v>169400</v>
      </c>
      <c r="AB48" s="326"/>
      <c r="AC48" s="218"/>
      <c r="AD48" s="218"/>
      <c r="AE48" s="218"/>
      <c r="AF48" s="218"/>
      <c r="AG48" s="218"/>
      <c r="AH48" s="220">
        <f>T48</f>
        <v>169400</v>
      </c>
      <c r="AI48" s="218"/>
      <c r="AJ48" s="198"/>
    </row>
    <row r="49" spans="1:36" x14ac:dyDescent="0.35">
      <c r="A49" s="203" t="s">
        <v>866</v>
      </c>
      <c r="B49" s="203" t="s">
        <v>135</v>
      </c>
      <c r="C49" s="203" t="s">
        <v>747</v>
      </c>
      <c r="D49" s="203" t="s">
        <v>499</v>
      </c>
      <c r="E49" s="203" t="s">
        <v>569</v>
      </c>
      <c r="F49" s="855" t="s">
        <v>876</v>
      </c>
      <c r="G49" s="1">
        <v>1</v>
      </c>
      <c r="H49" s="203" t="s">
        <v>90</v>
      </c>
      <c r="I49" s="2282">
        <v>1</v>
      </c>
      <c r="J49" s="2545"/>
      <c r="K49" s="2283">
        <v>1</v>
      </c>
      <c r="L49" s="2284"/>
      <c r="M49" s="203">
        <v>2</v>
      </c>
      <c r="N49" s="212">
        <v>12000</v>
      </c>
      <c r="O49" s="212">
        <f t="shared" si="2"/>
        <v>24000</v>
      </c>
      <c r="P49" s="219">
        <v>0.3</v>
      </c>
      <c r="Q49" s="232">
        <f t="shared" si="0"/>
        <v>8400</v>
      </c>
      <c r="R49" s="212">
        <f t="shared" si="3"/>
        <v>16800</v>
      </c>
      <c r="S49" s="213">
        <f t="shared" si="1"/>
        <v>1.5344714910267669E-2</v>
      </c>
      <c r="T49" s="214">
        <f t="shared" si="4"/>
        <v>33600</v>
      </c>
      <c r="U49" s="328">
        <f>T49</f>
        <v>33600</v>
      </c>
      <c r="Y49" s="198"/>
      <c r="Z49" s="326"/>
      <c r="AA49" s="217">
        <f t="shared" si="9"/>
        <v>33600</v>
      </c>
      <c r="AB49" s="326"/>
      <c r="AC49" s="218"/>
      <c r="AD49" s="218"/>
      <c r="AE49" s="218"/>
      <c r="AF49" s="218"/>
      <c r="AG49" s="218"/>
      <c r="AH49" s="218"/>
      <c r="AI49" s="220">
        <f>T49</f>
        <v>33600</v>
      </c>
      <c r="AJ49" s="198"/>
    </row>
    <row r="50" spans="1:36" x14ac:dyDescent="0.35">
      <c r="A50" s="203" t="s">
        <v>866</v>
      </c>
      <c r="B50" s="203" t="s">
        <v>135</v>
      </c>
      <c r="C50" s="203" t="s">
        <v>747</v>
      </c>
      <c r="D50" s="203" t="s">
        <v>500</v>
      </c>
      <c r="E50" s="203" t="s">
        <v>569</v>
      </c>
      <c r="F50" s="855" t="s">
        <v>876</v>
      </c>
      <c r="G50" s="1">
        <v>1</v>
      </c>
      <c r="H50" s="203" t="s">
        <v>90</v>
      </c>
      <c r="I50" s="2282">
        <v>1</v>
      </c>
      <c r="J50" s="2545"/>
      <c r="K50" s="2283">
        <v>1</v>
      </c>
      <c r="L50" s="2284"/>
      <c r="M50" s="203">
        <v>2</v>
      </c>
      <c r="N50" s="212">
        <v>36000</v>
      </c>
      <c r="O50" s="212">
        <f t="shared" si="2"/>
        <v>72000</v>
      </c>
      <c r="P50" s="219">
        <v>0.3</v>
      </c>
      <c r="Q50" s="232">
        <f t="shared" si="0"/>
        <v>25200</v>
      </c>
      <c r="R50" s="212">
        <f t="shared" si="3"/>
        <v>50400</v>
      </c>
      <c r="S50" s="213">
        <f t="shared" si="1"/>
        <v>4.6034144730803007E-2</v>
      </c>
      <c r="T50" s="214">
        <f t="shared" si="4"/>
        <v>100800</v>
      </c>
      <c r="U50" s="328">
        <f>T50</f>
        <v>100800</v>
      </c>
      <c r="Y50" s="198"/>
      <c r="Z50" s="326"/>
      <c r="AA50" s="217">
        <f t="shared" si="9"/>
        <v>100800</v>
      </c>
      <c r="AB50" s="326"/>
      <c r="AC50" s="218"/>
      <c r="AD50" s="218"/>
      <c r="AE50" s="218"/>
      <c r="AF50" s="218"/>
      <c r="AG50" s="218"/>
      <c r="AH50" s="218"/>
      <c r="AI50" s="220">
        <f>T50</f>
        <v>100800</v>
      </c>
      <c r="AJ50" s="198"/>
    </row>
    <row r="51" spans="1:36" x14ac:dyDescent="0.35">
      <c r="A51" s="203"/>
      <c r="B51" s="203"/>
      <c r="C51" s="203"/>
      <c r="D51" s="203"/>
      <c r="E51" s="203"/>
      <c r="F51" s="204"/>
      <c r="G51" s="203"/>
      <c r="H51" s="203"/>
      <c r="L51" s="332"/>
      <c r="M51" s="203"/>
      <c r="N51" s="212"/>
      <c r="O51" s="212"/>
      <c r="P51" s="219"/>
      <c r="Q51" s="212"/>
      <c r="R51" s="212"/>
      <c r="S51" s="6"/>
      <c r="T51" s="214"/>
      <c r="U51" s="326"/>
      <c r="X51" s="215"/>
      <c r="Y51" s="198"/>
      <c r="Z51" s="326"/>
      <c r="AA51" s="198"/>
      <c r="AB51" s="326"/>
      <c r="AC51" s="218"/>
      <c r="AD51" s="218"/>
      <c r="AE51" s="218"/>
      <c r="AF51" s="218"/>
      <c r="AG51" s="218"/>
      <c r="AH51" s="218"/>
      <c r="AI51" s="218"/>
      <c r="AJ51" s="198"/>
    </row>
    <row r="52" spans="1:36" x14ac:dyDescent="0.35">
      <c r="A52" s="203"/>
      <c r="B52" s="203"/>
      <c r="C52" s="203"/>
      <c r="D52" s="203"/>
      <c r="E52" s="203"/>
      <c r="F52" s="204"/>
      <c r="G52" s="203"/>
      <c r="H52" s="203"/>
      <c r="L52" s="332"/>
      <c r="M52" s="203"/>
      <c r="N52" s="212"/>
      <c r="O52" s="212"/>
      <c r="P52" s="219"/>
      <c r="Q52" s="212"/>
      <c r="R52" s="212"/>
      <c r="S52" s="6"/>
      <c r="T52" s="214"/>
      <c r="U52" s="326"/>
      <c r="X52" s="215"/>
      <c r="Y52" s="198"/>
      <c r="Z52" s="326"/>
      <c r="AA52" s="198"/>
      <c r="AB52" s="326"/>
      <c r="AC52" s="218"/>
      <c r="AD52" s="218"/>
      <c r="AE52" s="218"/>
      <c r="AF52" s="218"/>
      <c r="AG52" s="218"/>
      <c r="AH52" s="218"/>
      <c r="AI52" s="218"/>
      <c r="AJ52" s="198"/>
    </row>
    <row r="53" spans="1:36" x14ac:dyDescent="0.35">
      <c r="A53" s="203"/>
      <c r="B53" s="203"/>
      <c r="C53" s="203"/>
      <c r="D53" s="203"/>
      <c r="E53" s="203"/>
      <c r="F53" s="204"/>
      <c r="G53" s="203"/>
      <c r="H53" s="203"/>
      <c r="L53" s="332"/>
      <c r="M53" s="203"/>
      <c r="N53" s="212"/>
      <c r="O53" s="212"/>
      <c r="P53" s="219"/>
      <c r="Q53" s="212"/>
      <c r="R53" s="212"/>
      <c r="S53" s="6"/>
      <c r="T53" s="214"/>
      <c r="U53" s="326"/>
      <c r="X53" s="215"/>
      <c r="Y53" s="198"/>
      <c r="Z53" s="326"/>
      <c r="AA53" s="198"/>
      <c r="AB53" s="326"/>
      <c r="AC53" s="218"/>
      <c r="AD53" s="218"/>
      <c r="AE53" s="218"/>
      <c r="AF53" s="218"/>
      <c r="AG53" s="218"/>
      <c r="AH53" s="218"/>
      <c r="AI53" s="218"/>
      <c r="AJ53" s="198"/>
    </row>
    <row r="54" spans="1:36" x14ac:dyDescent="0.35">
      <c r="A54" s="203"/>
      <c r="B54" s="203"/>
      <c r="C54" s="203"/>
      <c r="D54" s="203"/>
      <c r="E54" s="203"/>
      <c r="F54" s="204"/>
      <c r="G54" s="203"/>
      <c r="H54" s="203"/>
      <c r="L54" s="332"/>
      <c r="M54" s="203"/>
      <c r="N54" s="212"/>
      <c r="O54" s="212"/>
      <c r="P54" s="219"/>
      <c r="Q54" s="212"/>
      <c r="R54" s="212"/>
      <c r="S54" s="6"/>
      <c r="T54" s="214"/>
      <c r="U54" s="326"/>
      <c r="X54" s="215"/>
      <c r="Y54" s="198"/>
      <c r="Z54" s="326"/>
      <c r="AA54" s="198"/>
      <c r="AB54" s="326"/>
      <c r="AC54" s="218"/>
      <c r="AD54" s="218"/>
      <c r="AE54" s="218"/>
      <c r="AF54" s="218"/>
      <c r="AG54" s="218"/>
      <c r="AH54" s="218"/>
      <c r="AI54" s="218"/>
      <c r="AJ54" s="198"/>
    </row>
    <row r="55" spans="1:36" x14ac:dyDescent="0.35">
      <c r="A55" s="154" t="s">
        <v>866</v>
      </c>
      <c r="B55" s="154" t="s">
        <v>579</v>
      </c>
      <c r="C55" s="154"/>
      <c r="D55" s="154"/>
      <c r="E55" s="154"/>
      <c r="F55" s="526"/>
      <c r="G55" s="154"/>
      <c r="H55" s="154"/>
      <c r="I55" s="300"/>
      <c r="J55" s="300"/>
      <c r="K55" s="300"/>
      <c r="L55" s="783"/>
      <c r="M55" s="154"/>
      <c r="N55" s="303"/>
      <c r="O55" s="303"/>
      <c r="P55" s="155"/>
      <c r="Q55" s="303"/>
      <c r="R55" s="303"/>
      <c r="S55" s="302">
        <f>R55/R58</f>
        <v>0</v>
      </c>
      <c r="T55" s="214">
        <f t="shared" ref="T55:T56" si="10">R55*2</f>
        <v>0</v>
      </c>
      <c r="U55" s="326"/>
      <c r="X55" s="215">
        <f>T55</f>
        <v>0</v>
      </c>
      <c r="Y55" s="198"/>
      <c r="Z55" s="326"/>
      <c r="AA55" s="198"/>
      <c r="AB55" s="326"/>
      <c r="AC55" s="218"/>
      <c r="AD55" s="218"/>
      <c r="AE55" s="218"/>
      <c r="AF55" s="218"/>
      <c r="AG55" s="218"/>
      <c r="AH55" s="218"/>
      <c r="AI55" s="218"/>
      <c r="AJ55" s="198"/>
    </row>
    <row r="56" spans="1:36" x14ac:dyDescent="0.35">
      <c r="A56" s="236" t="s">
        <v>866</v>
      </c>
      <c r="B56" s="236" t="s">
        <v>580</v>
      </c>
      <c r="C56" s="236"/>
      <c r="D56" s="236"/>
      <c r="E56" s="236"/>
      <c r="F56" s="237"/>
      <c r="G56" s="236"/>
      <c r="H56" s="236"/>
      <c r="I56" s="291"/>
      <c r="J56" s="291"/>
      <c r="K56" s="291"/>
      <c r="L56" s="333"/>
      <c r="M56" s="236"/>
      <c r="N56" s="240"/>
      <c r="O56" s="240"/>
      <c r="P56" s="241"/>
      <c r="Q56" s="240"/>
      <c r="R56" s="240"/>
      <c r="S56" s="242">
        <f>R56/R58</f>
        <v>0</v>
      </c>
      <c r="T56" s="214">
        <f t="shared" si="10"/>
        <v>0</v>
      </c>
      <c r="U56" s="326"/>
      <c r="Y56" s="217">
        <f>T56</f>
        <v>0</v>
      </c>
      <c r="Z56" s="326"/>
      <c r="AA56" s="198"/>
      <c r="AB56" s="326"/>
      <c r="AC56" s="218"/>
      <c r="AD56" s="218"/>
      <c r="AE56" s="218"/>
      <c r="AF56" s="218"/>
      <c r="AG56" s="218"/>
      <c r="AH56" s="218"/>
      <c r="AI56" s="218"/>
      <c r="AJ56" s="198"/>
    </row>
    <row r="57" spans="1:36" ht="15" thickBot="1" x14ac:dyDescent="0.4">
      <c r="A57" s="332"/>
      <c r="B57" s="203"/>
      <c r="C57" s="203"/>
      <c r="D57" s="203"/>
      <c r="E57" s="203"/>
      <c r="F57" s="204"/>
      <c r="G57" s="203"/>
      <c r="H57" s="203"/>
      <c r="L57" s="332"/>
      <c r="M57" s="203"/>
      <c r="N57" s="212"/>
      <c r="O57" s="212"/>
      <c r="P57" s="219"/>
      <c r="Q57" s="212"/>
      <c r="R57" s="212"/>
      <c r="T57" s="692"/>
      <c r="U57" s="326"/>
      <c r="Y57" s="198"/>
      <c r="Z57" s="326"/>
      <c r="AA57" s="614"/>
      <c r="AB57" s="613"/>
      <c r="AC57" s="785"/>
      <c r="AD57" s="785"/>
      <c r="AE57" s="785"/>
      <c r="AF57" s="785"/>
      <c r="AG57" s="785"/>
      <c r="AH57" s="785"/>
      <c r="AI57" s="785"/>
      <c r="AJ57" s="614"/>
    </row>
    <row r="58" spans="1:36" x14ac:dyDescent="0.35">
      <c r="A58" s="258" t="s">
        <v>582</v>
      </c>
      <c r="B58" s="259"/>
      <c r="C58" s="259"/>
      <c r="D58" s="259"/>
      <c r="E58" s="259"/>
      <c r="F58" s="260"/>
      <c r="G58" s="259"/>
      <c r="H58" s="259"/>
      <c r="I58" s="259">
        <f>+I44+I45+I46+I47+I49+I50+I40</f>
        <v>73</v>
      </c>
      <c r="J58" s="259">
        <f>J36+J38+J42</f>
        <v>149</v>
      </c>
      <c r="K58" s="259">
        <f>K50+K49+K48+K47+K43+K37+K36</f>
        <v>312</v>
      </c>
      <c r="L58" s="259">
        <f>L41+L39</f>
        <v>41</v>
      </c>
      <c r="M58" s="259">
        <f>SUM(I58:L58)</f>
        <v>575</v>
      </c>
      <c r="N58" s="261"/>
      <c r="O58" s="261">
        <f>SUM(O36:O57)</f>
        <v>4189506</v>
      </c>
      <c r="P58" s="262">
        <f>1-R58/O58</f>
        <v>0.73867097934696835</v>
      </c>
      <c r="Q58" s="261"/>
      <c r="R58" s="528">
        <f>SUM(R35:R57)</f>
        <v>1094839.5</v>
      </c>
      <c r="S58" s="264">
        <f>SUM(S35:S56)</f>
        <v>1</v>
      </c>
      <c r="T58" s="657">
        <f>SUM(T35:T57)</f>
        <v>2189679</v>
      </c>
      <c r="U58" s="616">
        <f>SUM(U34:U57)</f>
        <v>955528</v>
      </c>
      <c r="V58" s="617">
        <f t="shared" ref="V58:AA58" si="11">SUM(V35:V56)</f>
        <v>1234151</v>
      </c>
      <c r="W58" s="617">
        <f t="shared" si="11"/>
        <v>0</v>
      </c>
      <c r="X58" s="617">
        <f t="shared" si="11"/>
        <v>0</v>
      </c>
      <c r="Y58" s="618">
        <f t="shared" si="11"/>
        <v>0</v>
      </c>
      <c r="Z58" s="619">
        <f t="shared" si="11"/>
        <v>681516.4</v>
      </c>
      <c r="AA58" s="269">
        <f t="shared" si="11"/>
        <v>1508162.6</v>
      </c>
      <c r="AB58" s="266">
        <f>SUM(AB36:AB57)</f>
        <v>201398.40000000002</v>
      </c>
      <c r="AC58" s="863">
        <f>SUM(AC34:AC57)</f>
        <v>1127520</v>
      </c>
      <c r="AD58" s="863">
        <f t="shared" ref="AD58:AI58" si="12">SUM(AD34:AD57)</f>
        <v>229752.6</v>
      </c>
      <c r="AE58" s="863">
        <f t="shared" si="12"/>
        <v>105800</v>
      </c>
      <c r="AF58" s="863">
        <f t="shared" si="12"/>
        <v>88400</v>
      </c>
      <c r="AG58" s="863">
        <f t="shared" si="12"/>
        <v>133008</v>
      </c>
      <c r="AH58" s="863">
        <f t="shared" si="12"/>
        <v>169400</v>
      </c>
      <c r="AI58" s="863">
        <f t="shared" si="12"/>
        <v>134400</v>
      </c>
      <c r="AJ58" s="269"/>
    </row>
    <row r="59" spans="1:36" ht="15" thickBot="1" x14ac:dyDescent="0.4">
      <c r="A59" s="274" t="s">
        <v>583</v>
      </c>
      <c r="B59" s="275"/>
      <c r="C59" s="275"/>
      <c r="D59" s="275"/>
      <c r="E59" s="275"/>
      <c r="F59" s="276"/>
      <c r="G59" s="275"/>
      <c r="H59" s="275"/>
      <c r="I59" s="275">
        <f>I39+I40+I44+I45+I46+I47+I49+I50</f>
        <v>98</v>
      </c>
      <c r="J59" s="275">
        <f>J36+J38+J42+I44+I45+I46+I47+I49+I50</f>
        <v>206</v>
      </c>
      <c r="K59" s="275">
        <f>K36+K37+L39+L41+K43+I46+K47+K48+K49+K50</f>
        <v>361</v>
      </c>
      <c r="L59" s="275">
        <f>I46+K47+K49+K50+L41+L39</f>
        <v>52</v>
      </c>
      <c r="M59" s="275">
        <f>SUM(I59:L59)</f>
        <v>717</v>
      </c>
      <c r="N59" s="277"/>
      <c r="O59" s="277"/>
      <c r="P59" s="278"/>
      <c r="Q59" s="277"/>
      <c r="R59" s="277"/>
      <c r="S59" s="279"/>
      <c r="T59" s="280"/>
      <c r="U59" s="281">
        <f>U58/T58</f>
        <v>0.43637811752316208</v>
      </c>
      <c r="V59" s="282">
        <f>V58/T58</f>
        <v>0.56362188247683798</v>
      </c>
      <c r="W59" s="282">
        <f>W58/T58</f>
        <v>0</v>
      </c>
      <c r="X59" s="282">
        <f>X58/T58</f>
        <v>0</v>
      </c>
      <c r="Y59" s="343">
        <f>Y58/T58</f>
        <v>0</v>
      </c>
      <c r="Z59" s="344">
        <f>Z58/T58</f>
        <v>0.31124032335333168</v>
      </c>
      <c r="AA59" s="343">
        <f>AA58/T58</f>
        <v>0.68875967664666837</v>
      </c>
      <c r="AB59" s="620"/>
      <c r="AC59" s="287"/>
      <c r="AD59" s="287"/>
      <c r="AE59" s="287"/>
      <c r="AF59" s="287"/>
      <c r="AG59" s="287"/>
      <c r="AH59" s="287"/>
      <c r="AI59" s="287"/>
      <c r="AJ59" s="288"/>
    </row>
    <row r="60" spans="1:36" ht="15" thickBot="1" x14ac:dyDescent="0.4">
      <c r="A60" s="289" t="s">
        <v>584</v>
      </c>
      <c r="B60" s="239"/>
      <c r="C60" s="239"/>
      <c r="D60" s="239"/>
      <c r="E60" s="239"/>
      <c r="F60" s="290"/>
      <c r="G60" s="239"/>
      <c r="H60" s="239"/>
      <c r="I60" s="291"/>
      <c r="J60" s="291"/>
      <c r="K60" s="291"/>
      <c r="L60" s="291"/>
      <c r="M60" s="239"/>
      <c r="N60" s="292"/>
      <c r="O60" s="292"/>
      <c r="P60" s="242"/>
      <c r="Q60" s="292"/>
      <c r="R60" s="240">
        <f>U58/2</f>
        <v>477764</v>
      </c>
      <c r="S60" s="293">
        <f>R60/R65</f>
        <v>0.43637811752316208</v>
      </c>
      <c r="Y60" s="294"/>
      <c r="Z60" s="403">
        <f>J36+K36+J42+K43+I44+I45+I46+I47+K47</f>
        <v>424</v>
      </c>
      <c r="AA60" s="404">
        <f>K37+J38+I39+L39+I40+L41+K48+I49+K49+I50+K50</f>
        <v>176</v>
      </c>
      <c r="AB60" s="189"/>
      <c r="AC60" s="189"/>
      <c r="AD60" s="189"/>
      <c r="AE60" s="189"/>
      <c r="AF60" s="189"/>
    </row>
    <row r="61" spans="1:36" ht="15" thickBot="1" x14ac:dyDescent="0.4">
      <c r="A61" s="297" t="s">
        <v>38</v>
      </c>
      <c r="B61" s="298"/>
      <c r="C61" s="298"/>
      <c r="D61" s="298"/>
      <c r="E61" s="298"/>
      <c r="F61" s="299"/>
      <c r="G61" s="298"/>
      <c r="H61" s="298"/>
      <c r="I61" s="300"/>
      <c r="J61" s="300"/>
      <c r="K61" s="300"/>
      <c r="L61" s="300"/>
      <c r="M61" s="298"/>
      <c r="N61" s="301"/>
      <c r="O61" s="301"/>
      <c r="P61" s="302"/>
      <c r="Q61" s="301"/>
      <c r="R61" s="303">
        <f>V58/2</f>
        <v>617075.5</v>
      </c>
      <c r="S61" s="308">
        <f>R61/R65</f>
        <v>0.56362188247683798</v>
      </c>
      <c r="T61" s="621">
        <f>R58/M58</f>
        <v>1904.0686956521738</v>
      </c>
      <c r="U61" s="536" t="s">
        <v>586</v>
      </c>
      <c r="Z61" s="241">
        <f>Z60/M58</f>
        <v>0.73739130434782607</v>
      </c>
      <c r="AA61" s="293">
        <f>AA60/M58</f>
        <v>0.30608695652173912</v>
      </c>
    </row>
    <row r="62" spans="1:36" ht="15" thickBot="1" x14ac:dyDescent="0.4">
      <c r="A62" s="297" t="s">
        <v>587</v>
      </c>
      <c r="B62" s="298"/>
      <c r="C62" s="298"/>
      <c r="D62" s="298"/>
      <c r="E62" s="298"/>
      <c r="F62" s="299"/>
      <c r="G62" s="298"/>
      <c r="H62" s="298"/>
      <c r="I62" s="300"/>
      <c r="J62" s="300"/>
      <c r="K62" s="300"/>
      <c r="L62" s="300"/>
      <c r="M62" s="298"/>
      <c r="N62" s="301"/>
      <c r="O62" s="301"/>
      <c r="P62" s="302"/>
      <c r="Q62" s="301"/>
      <c r="R62" s="303"/>
      <c r="S62" s="308">
        <f>R62/R65</f>
        <v>0</v>
      </c>
      <c r="X62" s="145"/>
      <c r="Z62" s="2305" t="s">
        <v>588</v>
      </c>
      <c r="AA62" s="2305"/>
    </row>
    <row r="63" spans="1:36" x14ac:dyDescent="0.35">
      <c r="A63" s="297" t="s">
        <v>580</v>
      </c>
      <c r="B63" s="298"/>
      <c r="C63" s="298"/>
      <c r="D63" s="298"/>
      <c r="E63" s="298"/>
      <c r="F63" s="299"/>
      <c r="G63" s="298"/>
      <c r="H63" s="298"/>
      <c r="I63" s="300"/>
      <c r="J63" s="300"/>
      <c r="K63" s="300"/>
      <c r="L63" s="300"/>
      <c r="M63" s="298"/>
      <c r="N63" s="301"/>
      <c r="O63" s="301"/>
      <c r="P63" s="302"/>
      <c r="Q63" s="301"/>
      <c r="R63" s="303">
        <f>Y58/2</f>
        <v>0</v>
      </c>
      <c r="S63" s="308">
        <f>R63/R65</f>
        <v>0</v>
      </c>
      <c r="U63" s="309"/>
    </row>
    <row r="64" spans="1:36" x14ac:dyDescent="0.35">
      <c r="A64" s="297" t="s">
        <v>579</v>
      </c>
      <c r="B64" s="298"/>
      <c r="C64" s="298"/>
      <c r="D64" s="298"/>
      <c r="E64" s="298"/>
      <c r="F64" s="299"/>
      <c r="G64" s="298"/>
      <c r="H64" s="298"/>
      <c r="I64" s="300"/>
      <c r="J64" s="300"/>
      <c r="K64" s="300"/>
      <c r="L64" s="300"/>
      <c r="M64" s="298"/>
      <c r="N64" s="301"/>
      <c r="O64" s="301"/>
      <c r="P64" s="302"/>
      <c r="Q64" s="301"/>
      <c r="R64" s="303">
        <f>X58/2</f>
        <v>0</v>
      </c>
      <c r="S64" s="308">
        <f>R64/R65</f>
        <v>0</v>
      </c>
    </row>
    <row r="65" spans="1:36" x14ac:dyDescent="0.35">
      <c r="A65" s="297"/>
      <c r="B65" s="298"/>
      <c r="C65" s="298"/>
      <c r="D65" s="298"/>
      <c r="E65" s="298"/>
      <c r="F65" s="299"/>
      <c r="G65" s="298"/>
      <c r="H65" s="298"/>
      <c r="I65" s="300"/>
      <c r="J65" s="300"/>
      <c r="K65" s="300"/>
      <c r="L65" s="300"/>
      <c r="M65" s="298"/>
      <c r="N65" s="301"/>
      <c r="O65" s="301"/>
      <c r="P65" s="302"/>
      <c r="Q65" s="301"/>
      <c r="R65" s="310">
        <f>SUM(R60:R64)</f>
        <v>1094839.5</v>
      </c>
      <c r="S65" s="308">
        <f>SUM(S60:S64)</f>
        <v>1</v>
      </c>
    </row>
    <row r="68" spans="1:36" ht="18.5" x14ac:dyDescent="0.45">
      <c r="A68" s="164" t="s">
        <v>589</v>
      </c>
      <c r="O68" s="3"/>
      <c r="P68" s="161"/>
      <c r="R68" s="3"/>
      <c r="S68" s="145"/>
      <c r="T68"/>
    </row>
    <row r="69" spans="1:36" x14ac:dyDescent="0.35">
      <c r="O69" s="3"/>
      <c r="P69" s="145"/>
      <c r="R69" s="3"/>
      <c r="S69" s="145"/>
      <c r="T69"/>
    </row>
    <row r="70" spans="1:36" ht="31" customHeight="1" thickBot="1" x14ac:dyDescent="0.4">
      <c r="A70" s="2527" t="s">
        <v>531</v>
      </c>
      <c r="B70" s="2528"/>
      <c r="C70" s="2528"/>
      <c r="D70" s="2528"/>
      <c r="E70" s="2528"/>
      <c r="F70" s="2528"/>
      <c r="G70" s="2528"/>
      <c r="H70" s="2528"/>
      <c r="I70" s="2528"/>
      <c r="J70" s="2528"/>
      <c r="K70" s="2528"/>
      <c r="L70" s="2528"/>
      <c r="M70" s="2528"/>
      <c r="N70" s="2528"/>
      <c r="O70" s="2528"/>
      <c r="P70" s="2528"/>
      <c r="Q70" s="2528"/>
      <c r="R70" s="2528"/>
      <c r="S70" s="2529"/>
      <c r="T70" s="2447" t="s">
        <v>635</v>
      </c>
      <c r="U70" s="2448"/>
      <c r="V70" s="2448"/>
      <c r="W70" s="2448"/>
      <c r="X70" s="2448"/>
      <c r="Y70" s="2448"/>
      <c r="Z70" s="2448"/>
      <c r="AA70" s="2448"/>
      <c r="AB70" s="2448"/>
      <c r="AC70" s="2448"/>
      <c r="AD70" s="2448"/>
      <c r="AE70" s="2448"/>
      <c r="AF70" s="2448"/>
      <c r="AG70" s="2448"/>
      <c r="AH70" s="2448"/>
      <c r="AI70" s="2448"/>
      <c r="AJ70" s="2449"/>
    </row>
    <row r="71" spans="1:36" ht="18.5" x14ac:dyDescent="0.45">
      <c r="A71" s="2327" t="s">
        <v>533</v>
      </c>
      <c r="B71" s="2329" t="s">
        <v>534</v>
      </c>
      <c r="C71" s="2329" t="s">
        <v>535</v>
      </c>
      <c r="D71" s="2329" t="s">
        <v>536</v>
      </c>
      <c r="E71" s="2329" t="s">
        <v>537</v>
      </c>
      <c r="F71" s="2331" t="s">
        <v>538</v>
      </c>
      <c r="G71" s="2329" t="s">
        <v>539</v>
      </c>
      <c r="H71" s="2329" t="s">
        <v>540</v>
      </c>
      <c r="I71" s="2546" t="s">
        <v>541</v>
      </c>
      <c r="J71" s="2547"/>
      <c r="K71" s="2547"/>
      <c r="L71" s="2548"/>
      <c r="M71" s="311" t="s">
        <v>542</v>
      </c>
      <c r="N71" s="312" t="s">
        <v>543</v>
      </c>
      <c r="O71" s="312" t="s">
        <v>863</v>
      </c>
      <c r="P71" s="313" t="s">
        <v>544</v>
      </c>
      <c r="Q71" s="312" t="s">
        <v>543</v>
      </c>
      <c r="R71" s="312" t="s">
        <v>545</v>
      </c>
      <c r="S71" s="2310" t="s">
        <v>546</v>
      </c>
      <c r="T71" s="739" t="s">
        <v>547</v>
      </c>
      <c r="U71" s="2491" t="s">
        <v>548</v>
      </c>
      <c r="V71" s="2492"/>
      <c r="W71" s="2492"/>
      <c r="X71" s="2492"/>
      <c r="Y71" s="2492"/>
      <c r="Z71" s="2488" t="s">
        <v>549</v>
      </c>
      <c r="AA71" s="2489"/>
      <c r="AB71" s="2490"/>
      <c r="AC71" s="2490"/>
      <c r="AD71" s="2490"/>
      <c r="AE71" s="2490"/>
      <c r="AF71" s="2490"/>
      <c r="AG71" s="2490"/>
      <c r="AH71" s="2490"/>
      <c r="AI71" s="2490"/>
      <c r="AJ71" s="2489"/>
    </row>
    <row r="72" spans="1:36" ht="19" thickBot="1" x14ac:dyDescent="0.5">
      <c r="A72" s="2328"/>
      <c r="B72" s="2330"/>
      <c r="C72" s="2330"/>
      <c r="D72" s="2330"/>
      <c r="E72" s="2330"/>
      <c r="F72" s="2332"/>
      <c r="G72" s="2330"/>
      <c r="H72" s="2330"/>
      <c r="I72" s="315" t="s">
        <v>551</v>
      </c>
      <c r="J72" s="315" t="s">
        <v>552</v>
      </c>
      <c r="K72" s="315" t="s">
        <v>553</v>
      </c>
      <c r="L72" s="315" t="s">
        <v>554</v>
      </c>
      <c r="M72" s="316" t="s">
        <v>555</v>
      </c>
      <c r="N72" s="317" t="s">
        <v>556</v>
      </c>
      <c r="O72" s="317" t="s">
        <v>864</v>
      </c>
      <c r="P72" s="318" t="s">
        <v>557</v>
      </c>
      <c r="Q72" s="317" t="s">
        <v>558</v>
      </c>
      <c r="R72" s="317" t="s">
        <v>558</v>
      </c>
      <c r="S72" s="2311"/>
      <c r="T72" s="718" t="s">
        <v>559</v>
      </c>
      <c r="U72" s="2485"/>
      <c r="V72" s="2486"/>
      <c r="W72" s="2486"/>
      <c r="X72" s="2486"/>
      <c r="Y72" s="2486"/>
      <c r="Z72" s="2475"/>
      <c r="AA72" s="2477"/>
      <c r="AB72" s="2476"/>
      <c r="AC72" s="2476"/>
      <c r="AD72" s="2476"/>
      <c r="AE72" s="2476"/>
      <c r="AF72" s="2476"/>
      <c r="AG72" s="2476"/>
      <c r="AH72" s="2476"/>
      <c r="AI72" s="2476"/>
      <c r="AJ72" s="2477"/>
    </row>
    <row r="73" spans="1:36" s="184" customFormat="1" ht="18.5" x14ac:dyDescent="0.45">
      <c r="A73" s="2558" t="s">
        <v>591</v>
      </c>
      <c r="B73" s="2559"/>
      <c r="C73" s="2559"/>
      <c r="D73" s="2559"/>
      <c r="E73" s="2559"/>
      <c r="F73" s="2559"/>
      <c r="G73" s="2559"/>
      <c r="H73" s="2559"/>
      <c r="I73" s="2559"/>
      <c r="J73" s="2559"/>
      <c r="K73" s="2559"/>
      <c r="L73" s="2559"/>
      <c r="M73" s="2559"/>
      <c r="N73" s="2559"/>
      <c r="O73" s="2559"/>
      <c r="P73" s="2559"/>
      <c r="Q73" s="2559"/>
      <c r="R73" s="2559"/>
      <c r="S73" s="2559"/>
      <c r="T73" s="788"/>
      <c r="U73" s="766" t="s">
        <v>561</v>
      </c>
      <c r="V73" s="764" t="s">
        <v>38</v>
      </c>
      <c r="W73" s="764" t="s">
        <v>562</v>
      </c>
      <c r="X73" s="764" t="s">
        <v>563</v>
      </c>
      <c r="Y73" s="765" t="s">
        <v>564</v>
      </c>
      <c r="Z73" s="766" t="s">
        <v>565</v>
      </c>
      <c r="AA73" s="765" t="s">
        <v>566</v>
      </c>
      <c r="AB73" s="766" t="s">
        <v>26</v>
      </c>
      <c r="AC73" s="764" t="s">
        <v>30</v>
      </c>
      <c r="AD73" s="764" t="s">
        <v>28</v>
      </c>
      <c r="AE73" s="764" t="s">
        <v>180</v>
      </c>
      <c r="AF73" s="764" t="s">
        <v>181</v>
      </c>
      <c r="AG73" s="764" t="s">
        <v>182</v>
      </c>
      <c r="AH73" s="764" t="s">
        <v>183</v>
      </c>
      <c r="AI73" s="764" t="s">
        <v>31</v>
      </c>
      <c r="AJ73" s="765" t="s">
        <v>865</v>
      </c>
    </row>
    <row r="74" spans="1:36" x14ac:dyDescent="0.35">
      <c r="A74" s="200"/>
      <c r="B74" s="509"/>
      <c r="C74" s="509"/>
      <c r="D74" s="509"/>
      <c r="E74" s="509"/>
      <c r="F74" s="510"/>
      <c r="G74" s="509"/>
      <c r="H74" s="509"/>
      <c r="I74" s="512"/>
      <c r="J74" s="512"/>
      <c r="K74" s="512"/>
      <c r="L74" s="512"/>
      <c r="M74" s="509"/>
      <c r="N74" s="515"/>
      <c r="O74" s="515"/>
      <c r="P74" s="516"/>
      <c r="Q74" s="515"/>
      <c r="R74" s="515"/>
      <c r="S74" s="548"/>
      <c r="T74" s="195"/>
      <c r="U74" s="326"/>
      <c r="Y74" s="198"/>
      <c r="Z74" s="326"/>
      <c r="AA74" s="198"/>
      <c r="AB74" s="199"/>
      <c r="AC74" s="200"/>
      <c r="AD74" s="200"/>
      <c r="AE74" s="200"/>
      <c r="AF74" s="200"/>
      <c r="AG74" s="200"/>
      <c r="AH74" s="200"/>
      <c r="AI74" s="200"/>
      <c r="AJ74" s="198"/>
    </row>
    <row r="75" spans="1:36" x14ac:dyDescent="0.35">
      <c r="A75" s="203" t="s">
        <v>866</v>
      </c>
      <c r="B75" s="203" t="s">
        <v>184</v>
      </c>
      <c r="C75" s="203" t="s">
        <v>746</v>
      </c>
      <c r="D75" s="203" t="s">
        <v>484</v>
      </c>
      <c r="E75" s="203" t="s">
        <v>571</v>
      </c>
      <c r="F75" s="203" t="s">
        <v>867</v>
      </c>
      <c r="G75" s="1">
        <v>150</v>
      </c>
      <c r="H75" s="203" t="s">
        <v>49</v>
      </c>
      <c r="I75" s="234"/>
      <c r="J75" s="853">
        <v>150</v>
      </c>
      <c r="K75" s="854">
        <v>150</v>
      </c>
      <c r="L75" s="332"/>
      <c r="M75" s="209">
        <v>2</v>
      </c>
      <c r="N75" s="212">
        <v>1398.6</v>
      </c>
      <c r="O75" s="212">
        <f t="shared" ref="O75:O88" si="13">N75*M75*G75</f>
        <v>419580</v>
      </c>
      <c r="P75" s="211">
        <v>0.7</v>
      </c>
      <c r="Q75" s="232">
        <f t="shared" ref="Q75:Q88" si="14">N75*(1-P75)</f>
        <v>419.58000000000004</v>
      </c>
      <c r="R75" s="212">
        <f>Q75*M75*G75</f>
        <v>125874.00000000001</v>
      </c>
      <c r="S75" s="224">
        <f t="shared" ref="S75:S88" si="15">R75/$R$95</f>
        <v>0.11840419878969489</v>
      </c>
      <c r="T75" s="214">
        <f>R75</f>
        <v>125874.00000000001</v>
      </c>
      <c r="U75" s="326"/>
      <c r="V75" s="215">
        <f>T75</f>
        <v>125874.00000000001</v>
      </c>
      <c r="Y75" s="198"/>
      <c r="Z75" s="328">
        <f>T75</f>
        <v>125874.00000000001</v>
      </c>
      <c r="AA75" s="198"/>
      <c r="AB75" s="216">
        <f>T75</f>
        <v>125874.00000000001</v>
      </c>
      <c r="AC75" s="218"/>
      <c r="AD75" s="218"/>
      <c r="AE75" s="220"/>
      <c r="AF75" s="218"/>
      <c r="AG75" s="218"/>
      <c r="AH75" s="218"/>
      <c r="AI75" s="218"/>
      <c r="AJ75" s="198"/>
    </row>
    <row r="76" spans="1:36" x14ac:dyDescent="0.35">
      <c r="A76" s="203" t="s">
        <v>866</v>
      </c>
      <c r="B76" s="203" t="s">
        <v>168</v>
      </c>
      <c r="C76" s="203" t="s">
        <v>870</v>
      </c>
      <c r="D76" s="203" t="s">
        <v>169</v>
      </c>
      <c r="E76" s="203" t="s">
        <v>569</v>
      </c>
      <c r="F76" s="203" t="s">
        <v>830</v>
      </c>
      <c r="G76" s="1">
        <v>30</v>
      </c>
      <c r="H76" s="203" t="s">
        <v>49</v>
      </c>
      <c r="I76" s="521"/>
      <c r="J76" s="853">
        <v>30</v>
      </c>
      <c r="L76" s="856">
        <v>30</v>
      </c>
      <c r="M76" s="209">
        <v>2</v>
      </c>
      <c r="N76" s="212">
        <v>26400</v>
      </c>
      <c r="O76" s="212">
        <f t="shared" si="13"/>
        <v>1584000</v>
      </c>
      <c r="P76" s="219">
        <v>0.76</v>
      </c>
      <c r="Q76" s="232">
        <f t="shared" si="14"/>
        <v>6336</v>
      </c>
      <c r="R76" s="212">
        <f t="shared" ref="R76:R88" si="16">Q76*M76*G76</f>
        <v>380160</v>
      </c>
      <c r="S76" s="213">
        <f t="shared" si="15"/>
        <v>0.35759998261666748</v>
      </c>
      <c r="T76" s="214">
        <f t="shared" ref="T76:T88" si="17">R76</f>
        <v>380160</v>
      </c>
      <c r="U76" s="326"/>
      <c r="V76" s="215">
        <f>T76</f>
        <v>380160</v>
      </c>
      <c r="Y76" s="198"/>
      <c r="Z76" s="326"/>
      <c r="AA76" s="217">
        <f t="shared" ref="AA76:AA78" si="18">T76</f>
        <v>380160</v>
      </c>
      <c r="AB76" s="197"/>
      <c r="AC76" s="220">
        <f>T76</f>
        <v>380160</v>
      </c>
      <c r="AD76" s="218"/>
      <c r="AE76" s="218"/>
      <c r="AF76" s="218"/>
      <c r="AG76" s="218"/>
      <c r="AH76" s="218"/>
      <c r="AI76" s="218"/>
      <c r="AJ76" s="198"/>
    </row>
    <row r="77" spans="1:36" x14ac:dyDescent="0.35">
      <c r="A77" s="203" t="s">
        <v>866</v>
      </c>
      <c r="B77" s="203" t="s">
        <v>126</v>
      </c>
      <c r="C77" s="203" t="s">
        <v>746</v>
      </c>
      <c r="D77" s="857" t="s">
        <v>871</v>
      </c>
      <c r="E77" s="203" t="s">
        <v>569</v>
      </c>
      <c r="F77" s="203">
        <v>16</v>
      </c>
      <c r="G77" s="1">
        <v>1</v>
      </c>
      <c r="H77" s="203" t="s">
        <v>49</v>
      </c>
      <c r="I77" s="221">
        <v>16</v>
      </c>
      <c r="L77" s="332"/>
      <c r="M77" s="209">
        <v>1</v>
      </c>
      <c r="N77" s="212">
        <v>67000</v>
      </c>
      <c r="O77" s="212">
        <f t="shared" si="13"/>
        <v>67000</v>
      </c>
      <c r="P77" s="219">
        <v>0.85</v>
      </c>
      <c r="Q77" s="232">
        <f t="shared" si="14"/>
        <v>10050.000000000002</v>
      </c>
      <c r="R77" s="212">
        <f t="shared" si="16"/>
        <v>10050.000000000002</v>
      </c>
      <c r="S77" s="213">
        <f t="shared" si="15"/>
        <v>9.4535980252985815E-3</v>
      </c>
      <c r="T77" s="214">
        <f t="shared" si="17"/>
        <v>10050.000000000002</v>
      </c>
      <c r="U77" s="326"/>
      <c r="V77" s="215">
        <f>T77</f>
        <v>10050.000000000002</v>
      </c>
      <c r="Y77" s="198"/>
      <c r="Z77" s="326"/>
      <c r="AA77" s="217">
        <f t="shared" si="18"/>
        <v>10050.000000000002</v>
      </c>
      <c r="AB77" s="197"/>
      <c r="AC77" s="218"/>
      <c r="AD77" s="220">
        <f>T77</f>
        <v>10050.000000000002</v>
      </c>
      <c r="AE77" s="218"/>
      <c r="AF77" s="218"/>
      <c r="AG77" s="218"/>
      <c r="AH77" s="218"/>
      <c r="AI77" s="218"/>
      <c r="AJ77" s="198"/>
    </row>
    <row r="78" spans="1:36" x14ac:dyDescent="0.35">
      <c r="A78" s="203" t="s">
        <v>866</v>
      </c>
      <c r="B78" s="203" t="s">
        <v>126</v>
      </c>
      <c r="C78" s="203" t="s">
        <v>746</v>
      </c>
      <c r="D78" s="857" t="s">
        <v>872</v>
      </c>
      <c r="E78" s="203" t="s">
        <v>569</v>
      </c>
      <c r="F78" s="203">
        <v>16</v>
      </c>
      <c r="G78" s="1">
        <v>1</v>
      </c>
      <c r="H78" s="203" t="s">
        <v>49</v>
      </c>
      <c r="I78" s="234"/>
      <c r="J78" s="1"/>
      <c r="L78" s="774">
        <v>16</v>
      </c>
      <c r="M78" s="209">
        <v>1</v>
      </c>
      <c r="N78" s="212">
        <v>189142</v>
      </c>
      <c r="O78" s="212">
        <f t="shared" si="13"/>
        <v>189142</v>
      </c>
      <c r="P78" s="219">
        <v>0.85</v>
      </c>
      <c r="Q78" s="232">
        <f t="shared" si="14"/>
        <v>28371.300000000003</v>
      </c>
      <c r="R78" s="212">
        <f t="shared" si="16"/>
        <v>28371.300000000003</v>
      </c>
      <c r="S78" s="213">
        <f t="shared" si="15"/>
        <v>2.6687648323895884E-2</v>
      </c>
      <c r="T78" s="214">
        <f t="shared" si="17"/>
        <v>28371.300000000003</v>
      </c>
      <c r="U78" s="326"/>
      <c r="V78" s="215">
        <f>T78</f>
        <v>28371.300000000003</v>
      </c>
      <c r="Y78" s="198"/>
      <c r="Z78" s="326"/>
      <c r="AA78" s="217">
        <f t="shared" si="18"/>
        <v>28371.300000000003</v>
      </c>
      <c r="AB78" s="197"/>
      <c r="AC78" s="218"/>
      <c r="AD78" s="220">
        <f>T78</f>
        <v>28371.300000000003</v>
      </c>
      <c r="AE78" s="218"/>
      <c r="AF78" s="218"/>
      <c r="AG78" s="218"/>
      <c r="AH78" s="218"/>
      <c r="AI78" s="218"/>
      <c r="AJ78" s="198"/>
    </row>
    <row r="79" spans="1:36" x14ac:dyDescent="0.35">
      <c r="A79" s="203" t="s">
        <v>866</v>
      </c>
      <c r="B79" s="203" t="s">
        <v>126</v>
      </c>
      <c r="C79" s="203" t="s">
        <v>746</v>
      </c>
      <c r="D79" s="857" t="s">
        <v>873</v>
      </c>
      <c r="E79" s="203" t="s">
        <v>571</v>
      </c>
      <c r="F79" s="203">
        <v>28</v>
      </c>
      <c r="G79" s="1">
        <v>1</v>
      </c>
      <c r="H79" s="203" t="s">
        <v>49</v>
      </c>
      <c r="I79" s="234"/>
      <c r="J79" s="858">
        <v>28</v>
      </c>
      <c r="K79" s="859"/>
      <c r="L79" s="332"/>
      <c r="M79" s="209">
        <v>1</v>
      </c>
      <c r="N79" s="212">
        <v>67000</v>
      </c>
      <c r="O79" s="212">
        <f t="shared" si="13"/>
        <v>67000</v>
      </c>
      <c r="P79" s="219">
        <v>0.85</v>
      </c>
      <c r="Q79" s="232">
        <f t="shared" si="14"/>
        <v>10050.000000000002</v>
      </c>
      <c r="R79" s="212">
        <f t="shared" si="16"/>
        <v>10050.000000000002</v>
      </c>
      <c r="S79" s="224">
        <f t="shared" si="15"/>
        <v>9.4535980252985815E-3</v>
      </c>
      <c r="T79" s="214">
        <f t="shared" si="17"/>
        <v>10050.000000000002</v>
      </c>
      <c r="U79" s="326"/>
      <c r="V79" s="215">
        <f t="shared" ref="V79:V80" si="19">T79</f>
        <v>10050.000000000002</v>
      </c>
      <c r="Y79" s="198"/>
      <c r="Z79" s="328">
        <f t="shared" ref="Z79:Z83" si="20">T79</f>
        <v>10050.000000000002</v>
      </c>
      <c r="AA79" s="198"/>
      <c r="AB79" s="197"/>
      <c r="AC79" s="218"/>
      <c r="AD79" s="220">
        <f>T79</f>
        <v>10050.000000000002</v>
      </c>
      <c r="AE79" s="218"/>
      <c r="AF79" s="218"/>
      <c r="AG79" s="218"/>
      <c r="AH79" s="218"/>
      <c r="AI79" s="218"/>
      <c r="AJ79" s="198"/>
    </row>
    <row r="80" spans="1:36" x14ac:dyDescent="0.35">
      <c r="A80" s="203" t="s">
        <v>866</v>
      </c>
      <c r="B80" s="203" t="s">
        <v>126</v>
      </c>
      <c r="C80" s="203" t="s">
        <v>746</v>
      </c>
      <c r="D80" s="857" t="s">
        <v>490</v>
      </c>
      <c r="E80" s="203" t="s">
        <v>571</v>
      </c>
      <c r="F80" s="203">
        <v>100</v>
      </c>
      <c r="G80" s="1">
        <v>100</v>
      </c>
      <c r="H80" s="203" t="s">
        <v>49</v>
      </c>
      <c r="I80" s="234"/>
      <c r="J80" s="860"/>
      <c r="K80" s="858">
        <v>100</v>
      </c>
      <c r="L80" s="858">
        <v>100</v>
      </c>
      <c r="M80" s="209">
        <v>2</v>
      </c>
      <c r="N80" s="212">
        <v>4427</v>
      </c>
      <c r="O80" s="212">
        <f t="shared" si="13"/>
        <v>885400</v>
      </c>
      <c r="P80" s="219">
        <v>0.85</v>
      </c>
      <c r="Q80" s="232">
        <f t="shared" si="14"/>
        <v>664.05000000000007</v>
      </c>
      <c r="R80" s="212">
        <f t="shared" si="16"/>
        <v>132810</v>
      </c>
      <c r="S80" s="224">
        <f t="shared" si="15"/>
        <v>0.12492859241193079</v>
      </c>
      <c r="T80" s="214">
        <f t="shared" si="17"/>
        <v>132810</v>
      </c>
      <c r="U80" s="326"/>
      <c r="V80" s="215">
        <f t="shared" si="19"/>
        <v>132810</v>
      </c>
      <c r="Y80" s="198"/>
      <c r="Z80" s="328">
        <f t="shared" si="20"/>
        <v>132810</v>
      </c>
      <c r="AA80" s="198"/>
      <c r="AB80" s="197"/>
      <c r="AC80" s="218"/>
      <c r="AD80" s="220">
        <f>T80</f>
        <v>132810</v>
      </c>
      <c r="AE80" s="218"/>
      <c r="AF80" s="218"/>
      <c r="AG80" s="218"/>
      <c r="AH80" s="218"/>
      <c r="AI80" s="218"/>
      <c r="AJ80" s="198"/>
    </row>
    <row r="81" spans="1:36" x14ac:dyDescent="0.35">
      <c r="A81" s="203" t="s">
        <v>866</v>
      </c>
      <c r="B81" s="203" t="s">
        <v>491</v>
      </c>
      <c r="C81" s="203" t="s">
        <v>747</v>
      </c>
      <c r="D81" s="861" t="s">
        <v>492</v>
      </c>
      <c r="E81" s="203" t="s">
        <v>571</v>
      </c>
      <c r="F81" s="203" t="s">
        <v>874</v>
      </c>
      <c r="G81" s="1">
        <v>20</v>
      </c>
      <c r="H81" s="203" t="s">
        <v>90</v>
      </c>
      <c r="I81" s="2282">
        <v>20</v>
      </c>
      <c r="J81" s="2283"/>
      <c r="L81" s="332"/>
      <c r="M81" s="209">
        <v>1</v>
      </c>
      <c r="N81" s="212">
        <v>2300</v>
      </c>
      <c r="O81" s="212">
        <f t="shared" si="13"/>
        <v>46000</v>
      </c>
      <c r="P81" s="219">
        <v>0.5</v>
      </c>
      <c r="Q81" s="232">
        <f t="shared" si="14"/>
        <v>1150</v>
      </c>
      <c r="R81" s="212">
        <f t="shared" si="16"/>
        <v>23000</v>
      </c>
      <c r="S81" s="224">
        <f t="shared" si="15"/>
        <v>2.1635099958394761E-2</v>
      </c>
      <c r="T81" s="214">
        <f t="shared" si="17"/>
        <v>23000</v>
      </c>
      <c r="U81" s="328">
        <f>T81</f>
        <v>23000</v>
      </c>
      <c r="Y81" s="198"/>
      <c r="Z81" s="328">
        <f t="shared" si="20"/>
        <v>23000</v>
      </c>
      <c r="AA81" s="198"/>
      <c r="AB81" s="197"/>
      <c r="AC81" s="218"/>
      <c r="AD81" s="218"/>
      <c r="AE81" s="220">
        <f>T81</f>
        <v>23000</v>
      </c>
      <c r="AF81" s="218"/>
      <c r="AG81" s="218"/>
      <c r="AH81" s="218"/>
      <c r="AI81" s="218"/>
      <c r="AJ81" s="198"/>
    </row>
    <row r="82" spans="1:36" x14ac:dyDescent="0.35">
      <c r="A82" s="203" t="s">
        <v>866</v>
      </c>
      <c r="B82" s="203" t="s">
        <v>491</v>
      </c>
      <c r="C82" s="203" t="s">
        <v>747</v>
      </c>
      <c r="D82" s="203" t="s">
        <v>493</v>
      </c>
      <c r="E82" s="203" t="s">
        <v>571</v>
      </c>
      <c r="F82" s="203" t="s">
        <v>874</v>
      </c>
      <c r="G82" s="1">
        <v>20</v>
      </c>
      <c r="H82" s="203" t="s">
        <v>90</v>
      </c>
      <c r="I82" s="2291">
        <v>20</v>
      </c>
      <c r="J82" s="2292"/>
      <c r="L82" s="208"/>
      <c r="M82" s="209">
        <v>1</v>
      </c>
      <c r="N82" s="212">
        <v>2300</v>
      </c>
      <c r="O82" s="212">
        <f t="shared" si="13"/>
        <v>46000</v>
      </c>
      <c r="P82" s="219">
        <v>0.5</v>
      </c>
      <c r="Q82" s="232">
        <f t="shared" si="14"/>
        <v>1150</v>
      </c>
      <c r="R82" s="212">
        <f t="shared" si="16"/>
        <v>23000</v>
      </c>
      <c r="S82" s="224">
        <f t="shared" si="15"/>
        <v>2.1635099958394761E-2</v>
      </c>
      <c r="T82" s="214">
        <f t="shared" si="17"/>
        <v>23000</v>
      </c>
      <c r="U82" s="328">
        <f>T82</f>
        <v>23000</v>
      </c>
      <c r="Y82" s="198"/>
      <c r="Z82" s="328">
        <f t="shared" si="20"/>
        <v>23000</v>
      </c>
      <c r="AA82" s="198"/>
      <c r="AB82" s="197"/>
      <c r="AC82" s="218"/>
      <c r="AD82" s="218"/>
      <c r="AE82" s="220">
        <f>T82</f>
        <v>23000</v>
      </c>
      <c r="AF82" s="218"/>
      <c r="AG82" s="218"/>
      <c r="AH82" s="218"/>
      <c r="AI82" s="218"/>
      <c r="AJ82" s="198"/>
    </row>
    <row r="83" spans="1:36" x14ac:dyDescent="0.35">
      <c r="A83" s="203" t="s">
        <v>866</v>
      </c>
      <c r="B83" s="203" t="s">
        <v>494</v>
      </c>
      <c r="C83" s="203" t="s">
        <v>868</v>
      </c>
      <c r="D83" s="203" t="s">
        <v>53</v>
      </c>
      <c r="E83" s="203" t="s">
        <v>571</v>
      </c>
      <c r="F83" s="855" t="s">
        <v>875</v>
      </c>
      <c r="G83" s="1">
        <v>4</v>
      </c>
      <c r="H83" s="203" t="s">
        <v>51</v>
      </c>
      <c r="I83" s="2291">
        <v>4</v>
      </c>
      <c r="J83" s="2292"/>
      <c r="K83" s="2292"/>
      <c r="L83" s="2293"/>
      <c r="M83" s="209">
        <v>1</v>
      </c>
      <c r="N83" s="212">
        <v>8500</v>
      </c>
      <c r="O83" s="212">
        <f t="shared" si="13"/>
        <v>34000</v>
      </c>
      <c r="P83" s="219">
        <v>0.35</v>
      </c>
      <c r="Q83" s="232">
        <f t="shared" si="14"/>
        <v>5525</v>
      </c>
      <c r="R83" s="212">
        <f t="shared" si="16"/>
        <v>22100</v>
      </c>
      <c r="S83" s="224">
        <f t="shared" si="15"/>
        <v>2.0788509090457576E-2</v>
      </c>
      <c r="T83" s="214">
        <f t="shared" si="17"/>
        <v>22100</v>
      </c>
      <c r="U83" s="328">
        <f>T83</f>
        <v>22100</v>
      </c>
      <c r="Y83" s="198"/>
      <c r="Z83" s="328">
        <f t="shared" si="20"/>
        <v>22100</v>
      </c>
      <c r="AA83" s="198"/>
      <c r="AB83" s="197"/>
      <c r="AC83" s="218"/>
      <c r="AD83" s="218"/>
      <c r="AE83" s="218"/>
      <c r="AF83" s="220">
        <f>T83</f>
        <v>22100</v>
      </c>
      <c r="AG83" s="218"/>
      <c r="AH83" s="218"/>
      <c r="AI83" s="218"/>
      <c r="AJ83" s="198"/>
    </row>
    <row r="84" spans="1:36" x14ac:dyDescent="0.35">
      <c r="A84" s="203" t="s">
        <v>866</v>
      </c>
      <c r="B84" s="203" t="s">
        <v>185</v>
      </c>
      <c r="C84" s="203" t="s">
        <v>746</v>
      </c>
      <c r="D84" s="203" t="s">
        <v>497</v>
      </c>
      <c r="E84" s="203" t="s">
        <v>569</v>
      </c>
      <c r="F84" s="203">
        <v>88</v>
      </c>
      <c r="G84" s="1">
        <v>1</v>
      </c>
      <c r="H84" s="203" t="s">
        <v>49</v>
      </c>
      <c r="K84" s="222">
        <v>88</v>
      </c>
      <c r="L84" s="332"/>
      <c r="M84" s="203">
        <v>1</v>
      </c>
      <c r="N84" s="212">
        <v>338800</v>
      </c>
      <c r="O84" s="212">
        <f t="shared" si="13"/>
        <v>338800</v>
      </c>
      <c r="P84" s="862">
        <v>0.75</v>
      </c>
      <c r="Q84" s="232">
        <f t="shared" si="14"/>
        <v>84700</v>
      </c>
      <c r="R84" s="212">
        <f t="shared" si="16"/>
        <v>84700</v>
      </c>
      <c r="S84" s="213">
        <f t="shared" si="15"/>
        <v>7.9673607238088529E-2</v>
      </c>
      <c r="T84" s="214">
        <f t="shared" si="17"/>
        <v>84700</v>
      </c>
      <c r="U84" s="326"/>
      <c r="V84" s="215">
        <f>T84</f>
        <v>84700</v>
      </c>
      <c r="Y84" s="198"/>
      <c r="Z84" s="326"/>
      <c r="AA84" s="217">
        <f t="shared" ref="AA84:AA86" si="21">T84</f>
        <v>84700</v>
      </c>
      <c r="AB84" s="197"/>
      <c r="AC84" s="218"/>
      <c r="AD84" s="218"/>
      <c r="AE84" s="218"/>
      <c r="AF84" s="218"/>
      <c r="AG84" s="218"/>
      <c r="AH84" s="220">
        <f>T84</f>
        <v>84700</v>
      </c>
      <c r="AI84" s="218"/>
      <c r="AJ84" s="198"/>
    </row>
    <row r="85" spans="1:36" x14ac:dyDescent="0.35">
      <c r="A85" s="203" t="s">
        <v>866</v>
      </c>
      <c r="B85" s="203" t="s">
        <v>135</v>
      </c>
      <c r="C85" s="203" t="s">
        <v>747</v>
      </c>
      <c r="D85" s="203" t="s">
        <v>499</v>
      </c>
      <c r="E85" s="203" t="s">
        <v>569</v>
      </c>
      <c r="F85" s="855" t="s">
        <v>876</v>
      </c>
      <c r="G85" s="1">
        <v>1</v>
      </c>
      <c r="H85" s="203" t="s">
        <v>90</v>
      </c>
      <c r="I85" s="2282">
        <v>1</v>
      </c>
      <c r="J85" s="2545"/>
      <c r="K85" s="2283">
        <v>1</v>
      </c>
      <c r="L85" s="2284"/>
      <c r="M85" s="203">
        <v>2</v>
      </c>
      <c r="N85" s="212">
        <v>12000</v>
      </c>
      <c r="O85" s="212">
        <f t="shared" si="13"/>
        <v>24000</v>
      </c>
      <c r="P85" s="219">
        <v>0.3</v>
      </c>
      <c r="Q85" s="232">
        <f t="shared" si="14"/>
        <v>8400</v>
      </c>
      <c r="R85" s="212">
        <f t="shared" si="16"/>
        <v>16800</v>
      </c>
      <c r="S85" s="213">
        <f t="shared" si="15"/>
        <v>1.5803029534827477E-2</v>
      </c>
      <c r="T85" s="214">
        <f t="shared" si="17"/>
        <v>16800</v>
      </c>
      <c r="U85" s="328">
        <f>T85</f>
        <v>16800</v>
      </c>
      <c r="Y85" s="198"/>
      <c r="Z85" s="326"/>
      <c r="AA85" s="217">
        <f t="shared" si="21"/>
        <v>16800</v>
      </c>
      <c r="AB85" s="197"/>
      <c r="AC85" s="218"/>
      <c r="AD85" s="218"/>
      <c r="AE85" s="218"/>
      <c r="AF85" s="218"/>
      <c r="AG85" s="218"/>
      <c r="AH85" s="218"/>
      <c r="AI85" s="220">
        <f>T85</f>
        <v>16800</v>
      </c>
      <c r="AJ85" s="198"/>
    </row>
    <row r="86" spans="1:36" x14ac:dyDescent="0.35">
      <c r="A86" s="203" t="s">
        <v>866</v>
      </c>
      <c r="B86" s="203" t="s">
        <v>135</v>
      </c>
      <c r="C86" s="203" t="s">
        <v>747</v>
      </c>
      <c r="D86" s="203" t="s">
        <v>500</v>
      </c>
      <c r="E86" s="203" t="s">
        <v>569</v>
      </c>
      <c r="F86" s="855" t="s">
        <v>876</v>
      </c>
      <c r="G86" s="1">
        <v>1</v>
      </c>
      <c r="H86" s="203" t="s">
        <v>90</v>
      </c>
      <c r="I86" s="2282">
        <v>1</v>
      </c>
      <c r="J86" s="2545"/>
      <c r="K86" s="2283">
        <v>1</v>
      </c>
      <c r="L86" s="2284"/>
      <c r="M86" s="203">
        <v>2</v>
      </c>
      <c r="N86" s="212">
        <v>36000</v>
      </c>
      <c r="O86" s="212">
        <f t="shared" si="13"/>
        <v>72000</v>
      </c>
      <c r="P86" s="219">
        <v>0.3</v>
      </c>
      <c r="Q86" s="232">
        <f t="shared" si="14"/>
        <v>25200</v>
      </c>
      <c r="R86" s="212">
        <f t="shared" si="16"/>
        <v>50400</v>
      </c>
      <c r="S86" s="213">
        <f t="shared" si="15"/>
        <v>4.7409088604482431E-2</v>
      </c>
      <c r="T86" s="214">
        <f t="shared" si="17"/>
        <v>50400</v>
      </c>
      <c r="U86" s="328">
        <f>T86</f>
        <v>50400</v>
      </c>
      <c r="Y86" s="198"/>
      <c r="Z86" s="326"/>
      <c r="AA86" s="217">
        <f t="shared" si="21"/>
        <v>50400</v>
      </c>
      <c r="AB86" s="197"/>
      <c r="AC86" s="218"/>
      <c r="AD86" s="218"/>
      <c r="AE86" s="218"/>
      <c r="AF86" s="218"/>
      <c r="AG86" s="218"/>
      <c r="AH86" s="218"/>
      <c r="AI86" s="220">
        <f>T86</f>
        <v>50400</v>
      </c>
      <c r="AJ86" s="198"/>
    </row>
    <row r="87" spans="1:36" x14ac:dyDescent="0.35">
      <c r="A87" s="203" t="s">
        <v>866</v>
      </c>
      <c r="B87" s="203" t="s">
        <v>68</v>
      </c>
      <c r="C87" s="203" t="s">
        <v>879</v>
      </c>
      <c r="D87" s="203" t="s">
        <v>501</v>
      </c>
      <c r="E87" s="203" t="s">
        <v>571</v>
      </c>
      <c r="F87" s="204" t="s">
        <v>880</v>
      </c>
      <c r="G87" s="203">
        <v>45</v>
      </c>
      <c r="H87" s="203" t="s">
        <v>51</v>
      </c>
      <c r="I87" s="2291">
        <v>45</v>
      </c>
      <c r="J87" s="2292"/>
      <c r="K87" s="2292"/>
      <c r="L87" s="2293"/>
      <c r="M87" s="203">
        <v>1</v>
      </c>
      <c r="N87" s="212">
        <v>1600</v>
      </c>
      <c r="O87" s="212">
        <f t="shared" si="13"/>
        <v>72000</v>
      </c>
      <c r="P87" s="219">
        <v>0.7</v>
      </c>
      <c r="Q87" s="212">
        <f t="shared" si="14"/>
        <v>480.00000000000006</v>
      </c>
      <c r="R87" s="212">
        <f>Q87*M87*G87</f>
        <v>21600.000000000004</v>
      </c>
      <c r="S87" s="224">
        <f t="shared" si="15"/>
        <v>2.0318180830492475E-2</v>
      </c>
      <c r="T87" s="214">
        <f t="shared" si="17"/>
        <v>21600.000000000004</v>
      </c>
      <c r="U87" s="326"/>
      <c r="W87" s="215">
        <f>T87</f>
        <v>21600.000000000004</v>
      </c>
      <c r="X87" s="215"/>
      <c r="Y87" s="198"/>
      <c r="Z87" s="326"/>
      <c r="AA87" s="198"/>
      <c r="AB87" s="197"/>
      <c r="AC87" s="218"/>
      <c r="AD87" s="218"/>
      <c r="AE87" s="218"/>
      <c r="AF87" s="218"/>
      <c r="AG87" s="218"/>
      <c r="AH87" s="218"/>
      <c r="AI87" s="220">
        <f>T87</f>
        <v>21600.000000000004</v>
      </c>
      <c r="AJ87" s="198"/>
    </row>
    <row r="88" spans="1:36" x14ac:dyDescent="0.35">
      <c r="A88" s="203" t="s">
        <v>866</v>
      </c>
      <c r="B88" s="203" t="s">
        <v>177</v>
      </c>
      <c r="C88" s="203" t="s">
        <v>881</v>
      </c>
      <c r="D88" s="203" t="s">
        <v>95</v>
      </c>
      <c r="E88" s="203" t="s">
        <v>571</v>
      </c>
      <c r="F88" s="204" t="s">
        <v>593</v>
      </c>
      <c r="G88" s="203">
        <v>20</v>
      </c>
      <c r="H88" s="203" t="s">
        <v>51</v>
      </c>
      <c r="I88" s="2291">
        <v>20</v>
      </c>
      <c r="J88" s="2292"/>
      <c r="K88" s="2292"/>
      <c r="L88" s="2293"/>
      <c r="M88" s="203">
        <v>1</v>
      </c>
      <c r="N88" s="212">
        <v>11181</v>
      </c>
      <c r="O88" s="212">
        <f t="shared" si="13"/>
        <v>223620</v>
      </c>
      <c r="P88" s="219">
        <v>0.4</v>
      </c>
      <c r="Q88" s="212">
        <f t="shared" si="14"/>
        <v>6708.5999999999995</v>
      </c>
      <c r="R88" s="212">
        <f t="shared" si="16"/>
        <v>134172</v>
      </c>
      <c r="S88" s="224">
        <f t="shared" si="15"/>
        <v>0.12620976659207572</v>
      </c>
      <c r="T88" s="214">
        <f t="shared" si="17"/>
        <v>134172</v>
      </c>
      <c r="U88" s="326"/>
      <c r="W88" s="215">
        <f>T88</f>
        <v>134172</v>
      </c>
      <c r="X88" s="215"/>
      <c r="Y88" s="198"/>
      <c r="Z88" s="326"/>
      <c r="AA88" s="198"/>
      <c r="AB88" s="197"/>
      <c r="AC88" s="218"/>
      <c r="AD88" s="218"/>
      <c r="AE88" s="218"/>
      <c r="AF88" s="218"/>
      <c r="AG88" s="218"/>
      <c r="AH88" s="218"/>
      <c r="AI88" s="218"/>
      <c r="AJ88" s="217">
        <f>T88</f>
        <v>134172</v>
      </c>
    </row>
    <row r="89" spans="1:36" x14ac:dyDescent="0.35">
      <c r="A89" s="203"/>
      <c r="B89" s="203"/>
      <c r="C89" s="203"/>
      <c r="D89" s="203"/>
      <c r="E89" s="203"/>
      <c r="F89" s="204"/>
      <c r="G89" s="203"/>
      <c r="H89" s="203"/>
      <c r="L89" s="332"/>
      <c r="M89" s="203"/>
      <c r="N89" s="212"/>
      <c r="O89" s="212"/>
      <c r="P89" s="219"/>
      <c r="Q89" s="212"/>
      <c r="R89" s="212"/>
      <c r="S89" s="6"/>
      <c r="T89" s="214"/>
      <c r="U89" s="326"/>
      <c r="X89" s="215"/>
      <c r="Y89" s="198"/>
      <c r="Z89" s="326"/>
      <c r="AA89" s="198"/>
      <c r="AB89" s="197"/>
      <c r="AC89" s="218"/>
      <c r="AD89" s="218"/>
      <c r="AE89" s="218"/>
      <c r="AF89" s="218"/>
      <c r="AG89" s="218"/>
      <c r="AH89" s="218"/>
      <c r="AI89" s="218"/>
      <c r="AJ89" s="198"/>
    </row>
    <row r="90" spans="1:36" x14ac:dyDescent="0.35">
      <c r="A90" s="203"/>
      <c r="B90" s="203"/>
      <c r="C90" s="203"/>
      <c r="D90" s="203"/>
      <c r="E90" s="203"/>
      <c r="F90" s="204"/>
      <c r="G90" s="203"/>
      <c r="H90" s="203"/>
      <c r="L90" s="332"/>
      <c r="M90" s="203"/>
      <c r="N90" s="212"/>
      <c r="O90" s="212"/>
      <c r="P90" s="219"/>
      <c r="Q90" s="212"/>
      <c r="R90" s="212"/>
      <c r="S90" s="6"/>
      <c r="T90" s="214"/>
      <c r="U90" s="326"/>
      <c r="X90" s="215"/>
      <c r="Y90" s="198"/>
      <c r="Z90" s="326"/>
      <c r="AA90" s="198"/>
      <c r="AB90" s="197"/>
      <c r="AC90" s="218"/>
      <c r="AD90" s="218"/>
      <c r="AE90" s="218"/>
      <c r="AF90" s="218"/>
      <c r="AG90" s="218"/>
      <c r="AH90" s="218"/>
      <c r="AI90" s="218"/>
      <c r="AJ90" s="198"/>
    </row>
    <row r="91" spans="1:36" x14ac:dyDescent="0.35">
      <c r="A91" s="203"/>
      <c r="B91" s="203"/>
      <c r="C91" s="203"/>
      <c r="D91" s="203"/>
      <c r="E91" s="203"/>
      <c r="F91" s="204"/>
      <c r="G91" s="203"/>
      <c r="H91" s="203"/>
      <c r="L91" s="332"/>
      <c r="M91" s="203"/>
      <c r="N91" s="212"/>
      <c r="O91" s="212"/>
      <c r="P91" s="219"/>
      <c r="Q91" s="212"/>
      <c r="R91" s="212"/>
      <c r="S91" s="6"/>
      <c r="T91" s="214"/>
      <c r="U91" s="326"/>
      <c r="X91" s="215"/>
      <c r="Y91" s="198"/>
      <c r="Z91" s="326"/>
      <c r="AA91" s="198"/>
      <c r="AB91" s="197"/>
      <c r="AC91" s="218"/>
      <c r="AD91" s="218"/>
      <c r="AE91" s="218"/>
      <c r="AF91" s="218"/>
      <c r="AG91" s="218"/>
      <c r="AH91" s="218"/>
      <c r="AI91" s="218"/>
      <c r="AJ91" s="198"/>
    </row>
    <row r="92" spans="1:36" x14ac:dyDescent="0.35">
      <c r="A92" s="154" t="s">
        <v>866</v>
      </c>
      <c r="B92" s="154" t="s">
        <v>579</v>
      </c>
      <c r="C92" s="154"/>
      <c r="D92" s="154"/>
      <c r="E92" s="154"/>
      <c r="F92" s="526"/>
      <c r="G92" s="154"/>
      <c r="H92" s="154"/>
      <c r="I92" s="300"/>
      <c r="J92" s="300"/>
      <c r="K92" s="300"/>
      <c r="L92" s="783"/>
      <c r="M92" s="154"/>
      <c r="N92" s="303"/>
      <c r="O92" s="303"/>
      <c r="P92" s="155"/>
      <c r="Q92" s="303"/>
      <c r="R92" s="303"/>
      <c r="S92" s="302">
        <f>R92/R95</f>
        <v>0</v>
      </c>
      <c r="T92" s="214">
        <f t="shared" ref="T92:T93" si="22">R92*2</f>
        <v>0</v>
      </c>
      <c r="U92" s="326"/>
      <c r="X92" s="215">
        <f>T92</f>
        <v>0</v>
      </c>
      <c r="Y92" s="198"/>
      <c r="Z92" s="326"/>
      <c r="AA92" s="198"/>
      <c r="AB92" s="197"/>
      <c r="AC92" s="218"/>
      <c r="AD92" s="218"/>
      <c r="AE92" s="218"/>
      <c r="AF92" s="218"/>
      <c r="AG92" s="218"/>
      <c r="AH92" s="218"/>
      <c r="AI92" s="218"/>
      <c r="AJ92" s="198"/>
    </row>
    <row r="93" spans="1:36" x14ac:dyDescent="0.35">
      <c r="A93" s="236" t="s">
        <v>866</v>
      </c>
      <c r="B93" s="236" t="s">
        <v>580</v>
      </c>
      <c r="C93" s="236"/>
      <c r="D93" s="236"/>
      <c r="E93" s="236"/>
      <c r="F93" s="237"/>
      <c r="G93" s="236"/>
      <c r="H93" s="236"/>
      <c r="I93" s="291"/>
      <c r="J93" s="291"/>
      <c r="K93" s="291"/>
      <c r="L93" s="333"/>
      <c r="M93" s="236"/>
      <c r="N93" s="240"/>
      <c r="O93" s="240"/>
      <c r="P93" s="241"/>
      <c r="Q93" s="240"/>
      <c r="R93" s="240"/>
      <c r="S93" s="242">
        <f>R93/R95</f>
        <v>0</v>
      </c>
      <c r="T93" s="214">
        <f t="shared" si="22"/>
        <v>0</v>
      </c>
      <c r="U93" s="326"/>
      <c r="Y93" s="217">
        <f>T93</f>
        <v>0</v>
      </c>
      <c r="Z93" s="326"/>
      <c r="AA93" s="198"/>
      <c r="AB93" s="197"/>
      <c r="AC93" s="218"/>
      <c r="AD93" s="218"/>
      <c r="AE93" s="218"/>
      <c r="AF93" s="218"/>
      <c r="AG93" s="218"/>
      <c r="AH93" s="218"/>
      <c r="AI93" s="218"/>
      <c r="AJ93" s="198"/>
    </row>
    <row r="94" spans="1:36" x14ac:dyDescent="0.35">
      <c r="A94" s="333"/>
      <c r="B94" s="236"/>
      <c r="C94" s="236"/>
      <c r="D94" s="236"/>
      <c r="E94" s="236"/>
      <c r="F94" s="237"/>
      <c r="G94" s="236"/>
      <c r="H94" s="236"/>
      <c r="L94" s="333"/>
      <c r="M94" s="236"/>
      <c r="N94" s="240"/>
      <c r="O94" s="240"/>
      <c r="P94" s="241"/>
      <c r="Q94" s="240"/>
      <c r="R94" s="240"/>
      <c r="T94" s="195"/>
      <c r="U94" s="326"/>
      <c r="Y94" s="198"/>
      <c r="Z94" s="326"/>
      <c r="AA94" s="198"/>
      <c r="AB94" s="784"/>
      <c r="AC94" s="785"/>
      <c r="AD94" s="785"/>
      <c r="AE94" s="785"/>
      <c r="AF94" s="785"/>
      <c r="AG94" s="785"/>
      <c r="AH94" s="785"/>
      <c r="AI94" s="785"/>
      <c r="AJ94" s="614"/>
    </row>
    <row r="95" spans="1:36" x14ac:dyDescent="0.35">
      <c r="A95" s="887" t="s">
        <v>582</v>
      </c>
      <c r="B95" s="888"/>
      <c r="C95" s="888"/>
      <c r="D95" s="888"/>
      <c r="E95" s="888"/>
      <c r="F95" s="889"/>
      <c r="G95" s="888"/>
      <c r="H95" s="888"/>
      <c r="I95" s="888">
        <f>I88+I87+I86+I85+I83+I82+I81+I77</f>
        <v>127</v>
      </c>
      <c r="J95" s="888">
        <f>J79+J76+J75</f>
        <v>208</v>
      </c>
      <c r="K95" s="888">
        <f>K84+K75+K80+K85+K86</f>
        <v>340</v>
      </c>
      <c r="L95" s="888">
        <f>L78+L76+L80</f>
        <v>146</v>
      </c>
      <c r="M95" s="888">
        <f>SUM(I95:L95)</f>
        <v>821</v>
      </c>
      <c r="N95" s="890"/>
      <c r="O95" s="890">
        <f>SUM(O75:O94)</f>
        <v>4068542</v>
      </c>
      <c r="P95" s="891">
        <f>1-R95/O95</f>
        <v>0.73870558544068121</v>
      </c>
      <c r="Q95" s="890"/>
      <c r="R95" s="892">
        <f>SUM(R74:R94)</f>
        <v>1063087.3</v>
      </c>
      <c r="S95" s="891">
        <f>SUM(S74:S93)</f>
        <v>1</v>
      </c>
      <c r="T95" s="615">
        <f>SUM(T74:T94)</f>
        <v>1063087.3</v>
      </c>
      <c r="U95" s="616">
        <f>SUM(U73:U94)</f>
        <v>135300</v>
      </c>
      <c r="V95" s="617">
        <f t="shared" ref="V95:AA95" si="23">SUM(V74:V93)</f>
        <v>772015.3</v>
      </c>
      <c r="W95" s="617">
        <f t="shared" si="23"/>
        <v>155772</v>
      </c>
      <c r="X95" s="617">
        <f t="shared" si="23"/>
        <v>0</v>
      </c>
      <c r="Y95" s="618">
        <f t="shared" si="23"/>
        <v>0</v>
      </c>
      <c r="Z95" s="619">
        <f t="shared" si="23"/>
        <v>336834</v>
      </c>
      <c r="AA95" s="618">
        <f t="shared" si="23"/>
        <v>570481.30000000005</v>
      </c>
      <c r="AB95" s="268">
        <f>SUM(AB75:AB94)</f>
        <v>125874.00000000001</v>
      </c>
      <c r="AC95" s="863">
        <f>SUM(AC74:AC94)</f>
        <v>380160</v>
      </c>
      <c r="AD95" s="863">
        <f t="shared" ref="AD95:AI95" si="24">SUM(AD74:AD94)</f>
        <v>181281.3</v>
      </c>
      <c r="AE95" s="863">
        <f t="shared" si="24"/>
        <v>46000</v>
      </c>
      <c r="AF95" s="863">
        <f t="shared" si="24"/>
        <v>22100</v>
      </c>
      <c r="AG95" s="863">
        <f t="shared" si="24"/>
        <v>0</v>
      </c>
      <c r="AH95" s="863">
        <f t="shared" si="24"/>
        <v>84700</v>
      </c>
      <c r="AI95" s="863">
        <f t="shared" si="24"/>
        <v>88800</v>
      </c>
      <c r="AJ95" s="269">
        <f>SUM(AJ74:AJ94)</f>
        <v>134172</v>
      </c>
    </row>
    <row r="96" spans="1:36" ht="15" thickBot="1" x14ac:dyDescent="0.4">
      <c r="A96" s="887" t="s">
        <v>583</v>
      </c>
      <c r="B96" s="888"/>
      <c r="C96" s="888"/>
      <c r="D96" s="888"/>
      <c r="E96" s="888"/>
      <c r="F96" s="889"/>
      <c r="G96" s="888"/>
      <c r="H96" s="888"/>
      <c r="I96" s="888">
        <f>I88+I87+I86+I85+I83+I82+I81+I77</f>
        <v>127</v>
      </c>
      <c r="J96" s="888">
        <f>I88+I87+I86+I85+I83+I82+I81+J79+J76+J75</f>
        <v>319</v>
      </c>
      <c r="K96" s="888">
        <f>I88+I87+K86+K85+K84+I83+K80+K75</f>
        <v>409</v>
      </c>
      <c r="L96" s="888">
        <f>I88+I87+K86+K85+I83+L80+L78+L76</f>
        <v>217</v>
      </c>
      <c r="M96" s="888">
        <f>SUM(I96:L96)</f>
        <v>1072</v>
      </c>
      <c r="N96" s="890"/>
      <c r="O96" s="890"/>
      <c r="P96" s="891"/>
      <c r="Q96" s="890"/>
      <c r="R96" s="890"/>
      <c r="S96" s="891"/>
      <c r="T96" s="280"/>
      <c r="U96" s="281">
        <f>U95/T95</f>
        <v>0.12727082714655702</v>
      </c>
      <c r="V96" s="282">
        <f>V95/T95</f>
        <v>0.72620122543087473</v>
      </c>
      <c r="W96" s="282">
        <f>W95/T95</f>
        <v>0.14652794742256819</v>
      </c>
      <c r="X96" s="282">
        <f>X95/T95</f>
        <v>0</v>
      </c>
      <c r="Y96" s="343">
        <f>Y95/T95</f>
        <v>0</v>
      </c>
      <c r="Z96" s="344">
        <f>Z95/T95</f>
        <v>0.31684509823417134</v>
      </c>
      <c r="AA96" s="343">
        <f>AA95/T95</f>
        <v>0.53662695434326046</v>
      </c>
      <c r="AB96" s="286"/>
      <c r="AC96" s="287"/>
      <c r="AD96" s="287"/>
      <c r="AE96" s="287"/>
      <c r="AF96" s="287"/>
      <c r="AG96" s="287"/>
      <c r="AH96" s="287"/>
      <c r="AI96" s="287"/>
      <c r="AJ96" s="288"/>
    </row>
    <row r="97" spans="1:36" ht="15" thickBot="1" x14ac:dyDescent="0.4">
      <c r="A97" s="297" t="s">
        <v>584</v>
      </c>
      <c r="B97" s="298"/>
      <c r="C97" s="298"/>
      <c r="D97" s="298"/>
      <c r="E97" s="298"/>
      <c r="F97" s="299"/>
      <c r="G97" s="298"/>
      <c r="H97" s="298"/>
      <c r="I97" s="300"/>
      <c r="J97" s="300"/>
      <c r="K97" s="300"/>
      <c r="L97" s="300"/>
      <c r="M97" s="298"/>
      <c r="N97" s="301"/>
      <c r="O97" s="301"/>
      <c r="P97" s="302"/>
      <c r="Q97" s="301"/>
      <c r="R97" s="303">
        <f>U95</f>
        <v>135300</v>
      </c>
      <c r="S97" s="308">
        <f>R97/R102</f>
        <v>0.12727082714655702</v>
      </c>
      <c r="Y97" s="294"/>
      <c r="Z97" s="403">
        <f>J75+K75+J79+K80+L80+I81+I82+I83+I87+I88</f>
        <v>637</v>
      </c>
      <c r="AA97" s="404">
        <f>J76+L76+I77+L78+K84+I85+K85+I86+K86</f>
        <v>184</v>
      </c>
    </row>
    <row r="98" spans="1:36" ht="15" thickBot="1" x14ac:dyDescent="0.4">
      <c r="A98" s="297" t="s">
        <v>38</v>
      </c>
      <c r="B98" s="298"/>
      <c r="C98" s="298"/>
      <c r="D98" s="298"/>
      <c r="E98" s="298"/>
      <c r="F98" s="299"/>
      <c r="G98" s="298"/>
      <c r="H98" s="298"/>
      <c r="I98" s="300"/>
      <c r="J98" s="300"/>
      <c r="K98" s="300"/>
      <c r="L98" s="300"/>
      <c r="M98" s="298"/>
      <c r="N98" s="301"/>
      <c r="O98" s="301"/>
      <c r="P98" s="302"/>
      <c r="Q98" s="301"/>
      <c r="R98" s="303">
        <f>V95</f>
        <v>772015.3</v>
      </c>
      <c r="S98" s="308">
        <f>R98/R102</f>
        <v>0.72620122543087473</v>
      </c>
      <c r="T98" s="621">
        <f>R95/M95</f>
        <v>1294.8688185140074</v>
      </c>
      <c r="U98" s="536" t="s">
        <v>586</v>
      </c>
      <c r="Z98" s="241">
        <f>Z97/M95</f>
        <v>0.77588306942752738</v>
      </c>
      <c r="AA98" s="293">
        <f>AA97/M95</f>
        <v>0.22411693057247259</v>
      </c>
    </row>
    <row r="99" spans="1:36" ht="15" thickBot="1" x14ac:dyDescent="0.4">
      <c r="A99" s="297" t="s">
        <v>587</v>
      </c>
      <c r="B99" s="298"/>
      <c r="C99" s="298"/>
      <c r="D99" s="298"/>
      <c r="E99" s="298"/>
      <c r="F99" s="299"/>
      <c r="G99" s="298"/>
      <c r="H99" s="298"/>
      <c r="I99" s="300"/>
      <c r="J99" s="300"/>
      <c r="K99" s="300"/>
      <c r="L99" s="300"/>
      <c r="M99" s="298"/>
      <c r="N99" s="301"/>
      <c r="O99" s="301"/>
      <c r="P99" s="302"/>
      <c r="Q99" s="301"/>
      <c r="R99" s="303">
        <f>W95</f>
        <v>155772</v>
      </c>
      <c r="S99" s="308">
        <f>R99/R102</f>
        <v>0.14652794742256819</v>
      </c>
      <c r="X99" s="145"/>
      <c r="Z99" s="2305" t="s">
        <v>588</v>
      </c>
      <c r="AA99" s="2305"/>
    </row>
    <row r="100" spans="1:36" x14ac:dyDescent="0.35">
      <c r="A100" s="297" t="s">
        <v>580</v>
      </c>
      <c r="B100" s="298"/>
      <c r="C100" s="298"/>
      <c r="D100" s="298"/>
      <c r="E100" s="298"/>
      <c r="F100" s="299"/>
      <c r="G100" s="298"/>
      <c r="H100" s="298"/>
      <c r="I100" s="300"/>
      <c r="J100" s="300"/>
      <c r="K100" s="300"/>
      <c r="L100" s="300"/>
      <c r="M100" s="298"/>
      <c r="N100" s="301"/>
      <c r="O100" s="301"/>
      <c r="P100" s="302"/>
      <c r="Q100" s="301"/>
      <c r="R100" s="303">
        <f>Y95/2</f>
        <v>0</v>
      </c>
      <c r="S100" s="308">
        <f>R100/R102</f>
        <v>0</v>
      </c>
      <c r="U100" s="309"/>
    </row>
    <row r="101" spans="1:36" x14ac:dyDescent="0.35">
      <c r="A101" s="297" t="s">
        <v>579</v>
      </c>
      <c r="B101" s="298"/>
      <c r="C101" s="298"/>
      <c r="D101" s="298"/>
      <c r="E101" s="298"/>
      <c r="F101" s="299"/>
      <c r="G101" s="298"/>
      <c r="H101" s="298"/>
      <c r="I101" s="300"/>
      <c r="J101" s="300"/>
      <c r="K101" s="300"/>
      <c r="L101" s="300"/>
      <c r="M101" s="298"/>
      <c r="N101" s="301"/>
      <c r="O101" s="301"/>
      <c r="P101" s="302"/>
      <c r="Q101" s="301"/>
      <c r="R101" s="303">
        <f>X95/2</f>
        <v>0</v>
      </c>
      <c r="S101" s="308">
        <f>R101/R102</f>
        <v>0</v>
      </c>
    </row>
    <row r="102" spans="1:36" x14ac:dyDescent="0.35">
      <c r="A102" s="297"/>
      <c r="B102" s="298"/>
      <c r="C102" s="298"/>
      <c r="D102" s="298"/>
      <c r="E102" s="298"/>
      <c r="F102" s="299"/>
      <c r="G102" s="298"/>
      <c r="H102" s="298"/>
      <c r="I102" s="300"/>
      <c r="J102" s="300"/>
      <c r="K102" s="300"/>
      <c r="L102" s="300"/>
      <c r="M102" s="298"/>
      <c r="N102" s="301"/>
      <c r="O102" s="301"/>
      <c r="P102" s="302"/>
      <c r="Q102" s="301"/>
      <c r="R102" s="310">
        <f>SUM(R97:R101)</f>
        <v>1063087.3</v>
      </c>
      <c r="S102" s="308">
        <f>SUM(S97:S101)</f>
        <v>1</v>
      </c>
    </row>
    <row r="103" spans="1:36" x14ac:dyDescent="0.35">
      <c r="B103" s="2"/>
    </row>
    <row r="106" spans="1:36" x14ac:dyDescent="0.35">
      <c r="E106" s="1" t="s">
        <v>594</v>
      </c>
      <c r="F106" s="2" t="s">
        <v>901</v>
      </c>
      <c r="G106" s="2266" t="s">
        <v>596</v>
      </c>
      <c r="H106" s="2266"/>
      <c r="I106" s="2334">
        <v>0.46</v>
      </c>
      <c r="J106" s="2334"/>
    </row>
    <row r="107" spans="1:36" x14ac:dyDescent="0.35">
      <c r="B107"/>
      <c r="C107"/>
      <c r="E107" s="1" t="s">
        <v>524</v>
      </c>
      <c r="F107" s="2" t="s">
        <v>179</v>
      </c>
      <c r="G107" s="2266" t="s">
        <v>524</v>
      </c>
      <c r="H107" s="2266"/>
      <c r="I107" s="2266">
        <v>43</v>
      </c>
      <c r="J107" s="2266"/>
    </row>
    <row r="108" spans="1:36" x14ac:dyDescent="0.35">
      <c r="B108"/>
      <c r="C108"/>
      <c r="E108" s="1" t="s">
        <v>526</v>
      </c>
      <c r="F108" s="2" t="s">
        <v>902</v>
      </c>
      <c r="G108" s="2266" t="s">
        <v>526</v>
      </c>
      <c r="H108" s="2266"/>
      <c r="I108" s="2267">
        <v>1617</v>
      </c>
      <c r="J108" s="2267"/>
    </row>
    <row r="109" spans="1:36" x14ac:dyDescent="0.35">
      <c r="B109"/>
      <c r="C109"/>
      <c r="E109" s="1" t="s">
        <v>528</v>
      </c>
      <c r="F109" s="2" t="s">
        <v>903</v>
      </c>
      <c r="G109" s="2266" t="s">
        <v>528</v>
      </c>
      <c r="H109" s="2266"/>
      <c r="I109" s="2267">
        <v>66497826</v>
      </c>
      <c r="J109" s="2267"/>
    </row>
    <row r="110" spans="1:36" ht="18.5" x14ac:dyDescent="0.45">
      <c r="A110" s="164" t="s">
        <v>600</v>
      </c>
      <c r="O110" s="3"/>
      <c r="P110" s="161"/>
      <c r="R110" s="3"/>
      <c r="S110" s="145"/>
      <c r="T110"/>
    </row>
    <row r="111" spans="1:36" x14ac:dyDescent="0.35">
      <c r="O111" s="3"/>
      <c r="P111" s="145"/>
      <c r="R111" s="3"/>
      <c r="S111" s="145"/>
      <c r="T111"/>
    </row>
    <row r="112" spans="1:36" ht="31" customHeight="1" thickBot="1" x14ac:dyDescent="0.4">
      <c r="A112" s="2527" t="s">
        <v>531</v>
      </c>
      <c r="B112" s="2528"/>
      <c r="C112" s="2528"/>
      <c r="D112" s="2528"/>
      <c r="E112" s="2528"/>
      <c r="F112" s="2528"/>
      <c r="G112" s="2528"/>
      <c r="H112" s="2528"/>
      <c r="I112" s="2528"/>
      <c r="J112" s="2528"/>
      <c r="K112" s="2528"/>
      <c r="L112" s="2528"/>
      <c r="M112" s="2528"/>
      <c r="N112" s="2528"/>
      <c r="O112" s="2528"/>
      <c r="P112" s="2528"/>
      <c r="Q112" s="2528"/>
      <c r="R112" s="2528"/>
      <c r="S112" s="2529"/>
      <c r="T112" s="2447" t="s">
        <v>635</v>
      </c>
      <c r="U112" s="2448"/>
      <c r="V112" s="2448"/>
      <c r="W112" s="2448"/>
      <c r="X112" s="2448"/>
      <c r="Y112" s="2448"/>
      <c r="Z112" s="2448"/>
      <c r="AA112" s="2448"/>
      <c r="AB112" s="2448"/>
      <c r="AC112" s="2448"/>
      <c r="AD112" s="2448"/>
      <c r="AE112" s="2448"/>
      <c r="AF112" s="2448"/>
      <c r="AG112" s="2448"/>
      <c r="AH112" s="2448"/>
      <c r="AI112" s="2448"/>
      <c r="AJ112" s="2449"/>
    </row>
    <row r="113" spans="1:36" ht="18.5" x14ac:dyDescent="0.45">
      <c r="A113" s="2353" t="s">
        <v>533</v>
      </c>
      <c r="B113" s="2344" t="s">
        <v>534</v>
      </c>
      <c r="C113" s="2344" t="s">
        <v>535</v>
      </c>
      <c r="D113" s="2344" t="s">
        <v>536</v>
      </c>
      <c r="E113" s="2344" t="s">
        <v>537</v>
      </c>
      <c r="F113" s="2355" t="s">
        <v>538</v>
      </c>
      <c r="G113" s="2344" t="s">
        <v>539</v>
      </c>
      <c r="H113" s="2344" t="s">
        <v>540</v>
      </c>
      <c r="I113" s="2560" t="s">
        <v>541</v>
      </c>
      <c r="J113" s="2561"/>
      <c r="K113" s="2561"/>
      <c r="L113" s="2562"/>
      <c r="M113" s="351" t="s">
        <v>542</v>
      </c>
      <c r="N113" s="352" t="s">
        <v>543</v>
      </c>
      <c r="O113" s="352" t="s">
        <v>863</v>
      </c>
      <c r="P113" s="353" t="s">
        <v>544</v>
      </c>
      <c r="Q113" s="352" t="s">
        <v>543</v>
      </c>
      <c r="R113" s="352" t="s">
        <v>545</v>
      </c>
      <c r="S113" s="2414" t="s">
        <v>546</v>
      </c>
      <c r="T113" s="742" t="s">
        <v>547</v>
      </c>
      <c r="U113" s="2500" t="s">
        <v>548</v>
      </c>
      <c r="V113" s="2501"/>
      <c r="W113" s="2501"/>
      <c r="X113" s="2501"/>
      <c r="Y113" s="2501"/>
      <c r="Z113" s="2494" t="s">
        <v>549</v>
      </c>
      <c r="AA113" s="2496"/>
      <c r="AB113" s="2495"/>
      <c r="AC113" s="2495"/>
      <c r="AD113" s="2495"/>
      <c r="AE113" s="2495"/>
      <c r="AF113" s="2495"/>
      <c r="AG113" s="2495"/>
      <c r="AH113" s="2495"/>
      <c r="AI113" s="2495"/>
      <c r="AJ113" s="2496"/>
    </row>
    <row r="114" spans="1:36" ht="19" thickBot="1" x14ac:dyDescent="0.5">
      <c r="A114" s="2354"/>
      <c r="B114" s="2345"/>
      <c r="C114" s="2345"/>
      <c r="D114" s="2345"/>
      <c r="E114" s="2345"/>
      <c r="F114" s="2356"/>
      <c r="G114" s="2345"/>
      <c r="H114" s="2345"/>
      <c r="I114" s="356" t="s">
        <v>551</v>
      </c>
      <c r="J114" s="356" t="s">
        <v>552</v>
      </c>
      <c r="K114" s="356" t="s">
        <v>553</v>
      </c>
      <c r="L114" s="356" t="s">
        <v>554</v>
      </c>
      <c r="M114" s="357" t="s">
        <v>555</v>
      </c>
      <c r="N114" s="358" t="s">
        <v>556</v>
      </c>
      <c r="O114" s="358" t="s">
        <v>864</v>
      </c>
      <c r="P114" s="359" t="s">
        <v>557</v>
      </c>
      <c r="Q114" s="358" t="s">
        <v>558</v>
      </c>
      <c r="R114" s="358" t="s">
        <v>558</v>
      </c>
      <c r="S114" s="2415"/>
      <c r="T114" s="743" t="s">
        <v>559</v>
      </c>
      <c r="U114" s="2503"/>
      <c r="V114" s="2504"/>
      <c r="W114" s="2504"/>
      <c r="X114" s="2504"/>
      <c r="Y114" s="2504"/>
      <c r="Z114" s="2497"/>
      <c r="AA114" s="2499"/>
      <c r="AB114" s="2498"/>
      <c r="AC114" s="2498"/>
      <c r="AD114" s="2498"/>
      <c r="AE114" s="2498"/>
      <c r="AF114" s="2498"/>
      <c r="AG114" s="2498"/>
      <c r="AH114" s="2498"/>
      <c r="AI114" s="2498"/>
      <c r="AJ114" s="2499"/>
    </row>
    <row r="115" spans="1:36" s="184" customFormat="1" ht="18.5" x14ac:dyDescent="0.45">
      <c r="A115" s="2538" t="s">
        <v>690</v>
      </c>
      <c r="B115" s="2539"/>
      <c r="C115" s="2539"/>
      <c r="D115" s="2539"/>
      <c r="E115" s="2539"/>
      <c r="F115" s="2539"/>
      <c r="G115" s="2539"/>
      <c r="H115" s="2539"/>
      <c r="I115" s="2539"/>
      <c r="J115" s="2539"/>
      <c r="K115" s="2539"/>
      <c r="L115" s="2539"/>
      <c r="M115" s="2539"/>
      <c r="N115" s="2539"/>
      <c r="O115" s="2539"/>
      <c r="P115" s="2539"/>
      <c r="Q115" s="2539"/>
      <c r="R115" s="2539"/>
      <c r="S115" s="2539"/>
      <c r="T115" s="788"/>
      <c r="U115" s="766" t="s">
        <v>561</v>
      </c>
      <c r="V115" s="764" t="s">
        <v>38</v>
      </c>
      <c r="W115" s="764" t="s">
        <v>562</v>
      </c>
      <c r="X115" s="764" t="s">
        <v>563</v>
      </c>
      <c r="Y115" s="765" t="s">
        <v>564</v>
      </c>
      <c r="Z115" s="766" t="s">
        <v>565</v>
      </c>
      <c r="AA115" s="765" t="s">
        <v>566</v>
      </c>
      <c r="AB115" s="865" t="s">
        <v>26</v>
      </c>
      <c r="AC115" s="866" t="s">
        <v>30</v>
      </c>
      <c r="AD115" s="866" t="s">
        <v>28</v>
      </c>
      <c r="AE115" s="866" t="s">
        <v>180</v>
      </c>
      <c r="AF115" s="866" t="s">
        <v>181</v>
      </c>
      <c r="AG115" s="866" t="s">
        <v>182</v>
      </c>
      <c r="AH115" s="866" t="s">
        <v>183</v>
      </c>
      <c r="AI115" s="866" t="s">
        <v>31</v>
      </c>
      <c r="AJ115" s="765" t="s">
        <v>865</v>
      </c>
    </row>
    <row r="116" spans="1:36" x14ac:dyDescent="0.35">
      <c r="A116" s="200"/>
      <c r="B116" s="509"/>
      <c r="C116" s="509"/>
      <c r="D116" s="509"/>
      <c r="E116" s="509"/>
      <c r="F116" s="510"/>
      <c r="G116" s="509"/>
      <c r="H116" s="509"/>
      <c r="I116" s="512"/>
      <c r="J116" s="512"/>
      <c r="K116" s="512"/>
      <c r="L116" s="512"/>
      <c r="M116" s="509"/>
      <c r="N116" s="515"/>
      <c r="O116" s="515"/>
      <c r="P116" s="516"/>
      <c r="Q116" s="515"/>
      <c r="R116" s="515"/>
      <c r="S116" s="579"/>
      <c r="T116" s="195"/>
      <c r="U116" s="326"/>
      <c r="Y116" s="198"/>
      <c r="Z116" s="326"/>
      <c r="AA116" s="198"/>
      <c r="AB116" s="197"/>
      <c r="AC116" s="218"/>
      <c r="AD116" s="218"/>
      <c r="AE116" s="218"/>
      <c r="AF116" s="218"/>
      <c r="AG116" s="218"/>
      <c r="AH116" s="218"/>
      <c r="AI116" s="218"/>
      <c r="AJ116" s="198"/>
    </row>
    <row r="117" spans="1:36" x14ac:dyDescent="0.35">
      <c r="A117" s="203" t="s">
        <v>866</v>
      </c>
      <c r="B117" s="203" t="s">
        <v>184</v>
      </c>
      <c r="C117" s="203" t="s">
        <v>746</v>
      </c>
      <c r="D117" s="203" t="s">
        <v>484</v>
      </c>
      <c r="E117" s="203" t="s">
        <v>571</v>
      </c>
      <c r="F117" s="203" t="s">
        <v>867</v>
      </c>
      <c r="G117" s="1">
        <v>90</v>
      </c>
      <c r="H117" s="203" t="s">
        <v>49</v>
      </c>
      <c r="I117" s="234"/>
      <c r="J117" s="853">
        <v>90</v>
      </c>
      <c r="K117" s="854">
        <v>90</v>
      </c>
      <c r="L117" s="332"/>
      <c r="M117" s="209">
        <v>2</v>
      </c>
      <c r="N117" s="212">
        <v>1398.6</v>
      </c>
      <c r="O117" s="212">
        <f t="shared" ref="O117:O128" si="25">N117*M117*G117</f>
        <v>251747.99999999997</v>
      </c>
      <c r="P117" s="211">
        <v>0.7</v>
      </c>
      <c r="Q117" s="232">
        <f t="shared" ref="Q117:Q128" si="26">N117*(1-P117)</f>
        <v>419.58000000000004</v>
      </c>
      <c r="R117" s="212">
        <f>Q117*M117*G117</f>
        <v>75524.400000000009</v>
      </c>
      <c r="S117" s="224">
        <f>R117/$R$135</f>
        <v>0.11167451142290355</v>
      </c>
      <c r="T117" s="214">
        <f>R117*3</f>
        <v>226573.2</v>
      </c>
      <c r="U117" s="326"/>
      <c r="V117" s="215">
        <f>T117</f>
        <v>226573.2</v>
      </c>
      <c r="Y117" s="198"/>
      <c r="Z117" s="328">
        <f>T117</f>
        <v>226573.2</v>
      </c>
      <c r="AA117" s="198"/>
      <c r="AB117" s="216">
        <f>T117</f>
        <v>226573.2</v>
      </c>
      <c r="AC117" s="218"/>
      <c r="AD117" s="218"/>
      <c r="AE117" s="220"/>
      <c r="AF117" s="218"/>
      <c r="AG117" s="218"/>
      <c r="AH117" s="218"/>
      <c r="AI117" s="218"/>
      <c r="AJ117" s="198"/>
    </row>
    <row r="118" spans="1:36" x14ac:dyDescent="0.35">
      <c r="A118" s="203" t="s">
        <v>866</v>
      </c>
      <c r="B118" s="203" t="s">
        <v>168</v>
      </c>
      <c r="C118" s="203" t="s">
        <v>868</v>
      </c>
      <c r="D118" s="203" t="s">
        <v>486</v>
      </c>
      <c r="E118" s="203" t="s">
        <v>569</v>
      </c>
      <c r="F118" s="204" t="s">
        <v>885</v>
      </c>
      <c r="G118" s="203">
        <v>1</v>
      </c>
      <c r="H118" s="203" t="s">
        <v>49</v>
      </c>
      <c r="I118" s="521"/>
      <c r="J118" s="773">
        <v>1</v>
      </c>
      <c r="L118" s="332"/>
      <c r="M118" s="209">
        <v>1</v>
      </c>
      <c r="N118" s="212">
        <v>633000</v>
      </c>
      <c r="O118" s="212">
        <f t="shared" si="25"/>
        <v>633000</v>
      </c>
      <c r="P118" s="219">
        <v>0.76</v>
      </c>
      <c r="Q118" s="212">
        <f t="shared" si="26"/>
        <v>151920</v>
      </c>
      <c r="R118" s="212">
        <f t="shared" ref="R118:R128" si="27">Q118*M118*G118</f>
        <v>151920</v>
      </c>
      <c r="S118" s="213">
        <f>R118/$R$135</f>
        <v>0.22463722684811138</v>
      </c>
      <c r="T118" s="214">
        <f t="shared" ref="T118:T128" si="28">R118*3</f>
        <v>455760</v>
      </c>
      <c r="U118" s="328">
        <f t="shared" ref="U118" si="29">T118</f>
        <v>455760</v>
      </c>
      <c r="Y118" s="198"/>
      <c r="Z118" s="328"/>
      <c r="AA118" s="217">
        <f t="shared" ref="AA118:AA119" si="30">T118</f>
        <v>455760</v>
      </c>
      <c r="AB118" s="197"/>
      <c r="AC118" s="220">
        <f>T118</f>
        <v>455760</v>
      </c>
      <c r="AD118" s="220"/>
      <c r="AE118" s="220"/>
      <c r="AF118" s="218"/>
      <c r="AG118" s="218"/>
      <c r="AH118" s="218"/>
      <c r="AI118" s="218"/>
      <c r="AJ118" s="198"/>
    </row>
    <row r="119" spans="1:36" x14ac:dyDescent="0.35">
      <c r="A119" s="203" t="s">
        <v>866</v>
      </c>
      <c r="B119" s="203" t="s">
        <v>168</v>
      </c>
      <c r="C119" s="203" t="s">
        <v>870</v>
      </c>
      <c r="D119" s="203" t="s">
        <v>169</v>
      </c>
      <c r="E119" s="203" t="s">
        <v>569</v>
      </c>
      <c r="F119" s="203" t="s">
        <v>886</v>
      </c>
      <c r="G119" s="1">
        <v>19</v>
      </c>
      <c r="H119" s="203" t="s">
        <v>49</v>
      </c>
      <c r="I119" s="521"/>
      <c r="K119" s="773">
        <v>19</v>
      </c>
      <c r="L119" s="332"/>
      <c r="M119" s="209">
        <v>1</v>
      </c>
      <c r="N119" s="212">
        <v>26400</v>
      </c>
      <c r="O119" s="212">
        <f t="shared" si="25"/>
        <v>501600</v>
      </c>
      <c r="P119" s="219">
        <v>0.76</v>
      </c>
      <c r="Q119" s="232">
        <f t="shared" si="26"/>
        <v>6336</v>
      </c>
      <c r="R119" s="212">
        <f t="shared" si="27"/>
        <v>120384</v>
      </c>
      <c r="S119" s="213">
        <f>R119/$R$135</f>
        <v>0.17800637122750818</v>
      </c>
      <c r="T119" s="214">
        <f t="shared" si="28"/>
        <v>361152</v>
      </c>
      <c r="U119" s="326"/>
      <c r="V119" s="215">
        <f>T119</f>
        <v>361152</v>
      </c>
      <c r="Y119" s="198"/>
      <c r="Z119" s="326"/>
      <c r="AA119" s="217">
        <f t="shared" si="30"/>
        <v>361152</v>
      </c>
      <c r="AB119" s="197"/>
      <c r="AC119" s="220">
        <f>T119</f>
        <v>361152</v>
      </c>
      <c r="AD119" s="218"/>
      <c r="AE119" s="218"/>
      <c r="AF119" s="218"/>
      <c r="AG119" s="218"/>
      <c r="AH119" s="218"/>
      <c r="AI119" s="218"/>
      <c r="AJ119" s="198"/>
    </row>
    <row r="120" spans="1:36" x14ac:dyDescent="0.35">
      <c r="A120" s="203" t="s">
        <v>866</v>
      </c>
      <c r="B120" s="203" t="s">
        <v>126</v>
      </c>
      <c r="C120" s="203" t="s">
        <v>746</v>
      </c>
      <c r="D120" s="857" t="s">
        <v>873</v>
      </c>
      <c r="E120" s="203" t="s">
        <v>571</v>
      </c>
      <c r="F120" s="203">
        <v>28</v>
      </c>
      <c r="G120" s="1">
        <v>1</v>
      </c>
      <c r="H120" s="203" t="s">
        <v>49</v>
      </c>
      <c r="I120" s="234"/>
      <c r="J120" s="893">
        <v>28</v>
      </c>
      <c r="K120" s="859"/>
      <c r="L120" s="332"/>
      <c r="M120" s="209">
        <v>1</v>
      </c>
      <c r="N120" s="212">
        <v>67000</v>
      </c>
      <c r="O120" s="212">
        <f t="shared" si="25"/>
        <v>67000</v>
      </c>
      <c r="P120" s="219">
        <v>0.85</v>
      </c>
      <c r="Q120" s="232">
        <f t="shared" si="26"/>
        <v>10050.000000000002</v>
      </c>
      <c r="R120" s="212">
        <f t="shared" si="27"/>
        <v>10050.000000000002</v>
      </c>
      <c r="S120" s="224">
        <f t="shared" ref="S120:S128" si="31">R120/$R$135</f>
        <v>1.4860480054130595E-2</v>
      </c>
      <c r="T120" s="214">
        <f t="shared" si="28"/>
        <v>30150.000000000007</v>
      </c>
      <c r="U120" s="326"/>
      <c r="V120" s="215">
        <f t="shared" ref="V120:V121" si="32">T120</f>
        <v>30150.000000000007</v>
      </c>
      <c r="Y120" s="198"/>
      <c r="Z120" s="328">
        <f t="shared" ref="Z120:Z125" si="33">T120</f>
        <v>30150.000000000007</v>
      </c>
      <c r="AA120" s="198"/>
      <c r="AB120" s="197"/>
      <c r="AC120" s="218"/>
      <c r="AD120" s="220">
        <f>T120</f>
        <v>30150.000000000007</v>
      </c>
      <c r="AE120" s="218"/>
      <c r="AF120" s="218"/>
      <c r="AG120" s="218"/>
      <c r="AH120" s="218"/>
      <c r="AI120" s="218"/>
      <c r="AJ120" s="198"/>
    </row>
    <row r="121" spans="1:36" x14ac:dyDescent="0.35">
      <c r="A121" s="203" t="s">
        <v>866</v>
      </c>
      <c r="B121" s="203" t="s">
        <v>126</v>
      </c>
      <c r="C121" s="203" t="s">
        <v>746</v>
      </c>
      <c r="D121" s="857" t="s">
        <v>490</v>
      </c>
      <c r="E121" s="203" t="s">
        <v>571</v>
      </c>
      <c r="F121" s="203">
        <v>100</v>
      </c>
      <c r="G121" s="1">
        <v>100</v>
      </c>
      <c r="H121" s="203" t="s">
        <v>49</v>
      </c>
      <c r="I121" s="853">
        <v>100</v>
      </c>
      <c r="J121" s="893">
        <v>100</v>
      </c>
      <c r="L121" s="332"/>
      <c r="M121" s="209">
        <v>2</v>
      </c>
      <c r="N121" s="212">
        <v>4427</v>
      </c>
      <c r="O121" s="212">
        <f t="shared" si="25"/>
        <v>885400</v>
      </c>
      <c r="P121" s="219">
        <v>0.85</v>
      </c>
      <c r="Q121" s="232">
        <f t="shared" si="26"/>
        <v>664.05000000000007</v>
      </c>
      <c r="R121" s="212">
        <f t="shared" si="27"/>
        <v>132810</v>
      </c>
      <c r="S121" s="224">
        <f t="shared" si="31"/>
        <v>0.19638013492428696</v>
      </c>
      <c r="T121" s="214">
        <f t="shared" si="28"/>
        <v>398430</v>
      </c>
      <c r="U121" s="326"/>
      <c r="V121" s="215">
        <f t="shared" si="32"/>
        <v>398430</v>
      </c>
      <c r="Y121" s="198"/>
      <c r="Z121" s="328">
        <f t="shared" si="33"/>
        <v>398430</v>
      </c>
      <c r="AA121" s="198"/>
      <c r="AB121" s="197"/>
      <c r="AC121" s="218"/>
      <c r="AD121" s="220">
        <f>T121</f>
        <v>398430</v>
      </c>
      <c r="AE121" s="218"/>
      <c r="AF121" s="218"/>
      <c r="AG121" s="218"/>
      <c r="AH121" s="218"/>
      <c r="AI121" s="218"/>
      <c r="AJ121" s="198"/>
    </row>
    <row r="122" spans="1:36" x14ac:dyDescent="0.35">
      <c r="A122" s="203" t="s">
        <v>866</v>
      </c>
      <c r="B122" s="203" t="s">
        <v>491</v>
      </c>
      <c r="C122" s="203" t="s">
        <v>747</v>
      </c>
      <c r="D122" s="861" t="s">
        <v>492</v>
      </c>
      <c r="E122" s="203" t="s">
        <v>571</v>
      </c>
      <c r="F122" s="203" t="s">
        <v>573</v>
      </c>
      <c r="G122" s="1">
        <v>10</v>
      </c>
      <c r="H122" s="203" t="s">
        <v>90</v>
      </c>
      <c r="I122" s="2282">
        <v>10</v>
      </c>
      <c r="J122" s="2283"/>
      <c r="L122" s="332"/>
      <c r="M122" s="209">
        <v>1</v>
      </c>
      <c r="N122" s="212">
        <v>2300</v>
      </c>
      <c r="O122" s="212">
        <f t="shared" si="25"/>
        <v>23000</v>
      </c>
      <c r="P122" s="219">
        <v>0.5</v>
      </c>
      <c r="Q122" s="232">
        <f t="shared" si="26"/>
        <v>1150</v>
      </c>
      <c r="R122" s="212">
        <f t="shared" si="27"/>
        <v>11500</v>
      </c>
      <c r="S122" s="224">
        <f t="shared" si="31"/>
        <v>1.7004529415174309E-2</v>
      </c>
      <c r="T122" s="214">
        <f t="shared" si="28"/>
        <v>34500</v>
      </c>
      <c r="U122" s="328">
        <f>T122</f>
        <v>34500</v>
      </c>
      <c r="Y122" s="198"/>
      <c r="Z122" s="328">
        <f t="shared" si="33"/>
        <v>34500</v>
      </c>
      <c r="AA122" s="198"/>
      <c r="AB122" s="197"/>
      <c r="AC122" s="218"/>
      <c r="AD122" s="220"/>
      <c r="AE122" s="220">
        <f>T122</f>
        <v>34500</v>
      </c>
      <c r="AF122" s="218"/>
      <c r="AG122" s="218"/>
      <c r="AH122" s="218"/>
      <c r="AI122" s="218"/>
      <c r="AJ122" s="198"/>
    </row>
    <row r="123" spans="1:36" x14ac:dyDescent="0.35">
      <c r="A123" s="203" t="s">
        <v>866</v>
      </c>
      <c r="B123" s="203" t="s">
        <v>491</v>
      </c>
      <c r="C123" s="203" t="s">
        <v>747</v>
      </c>
      <c r="D123" s="203" t="s">
        <v>493</v>
      </c>
      <c r="E123" s="203" t="s">
        <v>571</v>
      </c>
      <c r="F123" s="203" t="s">
        <v>573</v>
      </c>
      <c r="G123" s="1">
        <v>10</v>
      </c>
      <c r="H123" s="203" t="s">
        <v>90</v>
      </c>
      <c r="I123" s="2291">
        <v>10</v>
      </c>
      <c r="J123" s="2292"/>
      <c r="L123" s="208"/>
      <c r="M123" s="209">
        <v>1</v>
      </c>
      <c r="N123" s="212">
        <v>2300</v>
      </c>
      <c r="O123" s="212">
        <f t="shared" si="25"/>
        <v>23000</v>
      </c>
      <c r="P123" s="219">
        <v>0.5</v>
      </c>
      <c r="Q123" s="232">
        <f t="shared" si="26"/>
        <v>1150</v>
      </c>
      <c r="R123" s="212">
        <f t="shared" si="27"/>
        <v>11500</v>
      </c>
      <c r="S123" s="224">
        <f t="shared" si="31"/>
        <v>1.7004529415174309E-2</v>
      </c>
      <c r="T123" s="214">
        <f t="shared" si="28"/>
        <v>34500</v>
      </c>
      <c r="U123" s="328">
        <f>T123</f>
        <v>34500</v>
      </c>
      <c r="Y123" s="198"/>
      <c r="Z123" s="328">
        <f t="shared" si="33"/>
        <v>34500</v>
      </c>
      <c r="AA123" s="198"/>
      <c r="AB123" s="197"/>
      <c r="AC123" s="218"/>
      <c r="AD123" s="220"/>
      <c r="AE123" s="220">
        <f>T123</f>
        <v>34500</v>
      </c>
      <c r="AF123" s="218"/>
      <c r="AG123" s="218"/>
      <c r="AH123" s="218"/>
      <c r="AI123" s="218"/>
      <c r="AJ123" s="198"/>
    </row>
    <row r="124" spans="1:36" x14ac:dyDescent="0.35">
      <c r="A124" s="203" t="s">
        <v>866</v>
      </c>
      <c r="B124" s="203" t="s">
        <v>494</v>
      </c>
      <c r="C124" s="203" t="s">
        <v>868</v>
      </c>
      <c r="D124" s="203" t="s">
        <v>53</v>
      </c>
      <c r="E124" s="203" t="s">
        <v>571</v>
      </c>
      <c r="F124" s="855" t="s">
        <v>875</v>
      </c>
      <c r="G124" s="1">
        <v>2</v>
      </c>
      <c r="H124" s="203" t="s">
        <v>51</v>
      </c>
      <c r="I124" s="2291">
        <v>2</v>
      </c>
      <c r="J124" s="2292"/>
      <c r="K124" s="2292"/>
      <c r="L124" s="2293"/>
      <c r="M124" s="209">
        <v>1</v>
      </c>
      <c r="N124" s="212">
        <v>8500</v>
      </c>
      <c r="O124" s="212">
        <f t="shared" si="25"/>
        <v>17000</v>
      </c>
      <c r="P124" s="219">
        <v>0.35</v>
      </c>
      <c r="Q124" s="232">
        <f t="shared" si="26"/>
        <v>5525</v>
      </c>
      <c r="R124" s="212">
        <f t="shared" si="27"/>
        <v>11050</v>
      </c>
      <c r="S124" s="224">
        <f t="shared" si="31"/>
        <v>1.633913478588488E-2</v>
      </c>
      <c r="T124" s="214">
        <f t="shared" si="28"/>
        <v>33150</v>
      </c>
      <c r="U124" s="328">
        <f>T124</f>
        <v>33150</v>
      </c>
      <c r="Y124" s="198"/>
      <c r="Z124" s="328">
        <f t="shared" si="33"/>
        <v>33150</v>
      </c>
      <c r="AA124" s="198"/>
      <c r="AB124" s="197"/>
      <c r="AC124" s="218"/>
      <c r="AD124" s="218"/>
      <c r="AE124" s="218"/>
      <c r="AF124" s="220">
        <f>T124</f>
        <v>33150</v>
      </c>
      <c r="AG124" s="218"/>
      <c r="AH124" s="218"/>
      <c r="AI124" s="218"/>
      <c r="AJ124" s="198"/>
    </row>
    <row r="125" spans="1:36" x14ac:dyDescent="0.35">
      <c r="A125" s="203" t="s">
        <v>866</v>
      </c>
      <c r="B125" s="203" t="s">
        <v>495</v>
      </c>
      <c r="C125" s="203" t="s">
        <v>868</v>
      </c>
      <c r="D125" s="203" t="s">
        <v>496</v>
      </c>
      <c r="E125" s="203" t="s">
        <v>575</v>
      </c>
      <c r="F125" s="203" t="s">
        <v>885</v>
      </c>
      <c r="G125" s="1">
        <v>1</v>
      </c>
      <c r="H125" s="203" t="s">
        <v>51</v>
      </c>
      <c r="I125" s="2291">
        <v>1</v>
      </c>
      <c r="J125" s="2478"/>
      <c r="L125" s="332"/>
      <c r="M125" s="209">
        <v>1</v>
      </c>
      <c r="N125" s="212">
        <v>65200</v>
      </c>
      <c r="O125" s="212">
        <f t="shared" si="25"/>
        <v>65200</v>
      </c>
      <c r="P125" s="219">
        <v>0.49</v>
      </c>
      <c r="Q125" s="232">
        <f t="shared" si="26"/>
        <v>33252</v>
      </c>
      <c r="R125" s="212">
        <f t="shared" si="27"/>
        <v>33252</v>
      </c>
      <c r="S125" s="224">
        <f t="shared" si="31"/>
        <v>4.9168227140293577E-2</v>
      </c>
      <c r="T125" s="214">
        <f t="shared" si="28"/>
        <v>99756</v>
      </c>
      <c r="U125" s="328">
        <f>T125</f>
        <v>99756</v>
      </c>
      <c r="Y125" s="198"/>
      <c r="Z125" s="328">
        <f t="shared" si="33"/>
        <v>99756</v>
      </c>
      <c r="AA125" s="198"/>
      <c r="AB125" s="197"/>
      <c r="AC125" s="218"/>
      <c r="AD125" s="218"/>
      <c r="AE125" s="218"/>
      <c r="AF125" s="218"/>
      <c r="AG125" s="220">
        <f>T125</f>
        <v>99756</v>
      </c>
      <c r="AH125" s="218"/>
      <c r="AI125" s="218"/>
      <c r="AJ125" s="198"/>
    </row>
    <row r="126" spans="1:36" x14ac:dyDescent="0.35">
      <c r="A126" s="203" t="s">
        <v>866</v>
      </c>
      <c r="B126" s="203" t="s">
        <v>185</v>
      </c>
      <c r="C126" s="203" t="s">
        <v>746</v>
      </c>
      <c r="D126" s="203" t="s">
        <v>497</v>
      </c>
      <c r="E126" s="203" t="s">
        <v>569</v>
      </c>
      <c r="F126" s="203">
        <v>88</v>
      </c>
      <c r="G126" s="1">
        <v>1</v>
      </c>
      <c r="H126" s="203" t="s">
        <v>49</v>
      </c>
      <c r="J126" s="222">
        <v>88</v>
      </c>
      <c r="L126" s="332"/>
      <c r="M126" s="203">
        <v>1</v>
      </c>
      <c r="N126" s="212">
        <v>338800</v>
      </c>
      <c r="O126" s="212">
        <f t="shared" si="25"/>
        <v>338800</v>
      </c>
      <c r="P126" s="862">
        <v>0.75</v>
      </c>
      <c r="Q126" s="232">
        <f t="shared" si="26"/>
        <v>84700</v>
      </c>
      <c r="R126" s="212">
        <f t="shared" si="27"/>
        <v>84700</v>
      </c>
      <c r="S126" s="213">
        <f t="shared" si="31"/>
        <v>0.12524205577958816</v>
      </c>
      <c r="T126" s="214">
        <f t="shared" si="28"/>
        <v>254100</v>
      </c>
      <c r="U126" s="326"/>
      <c r="V126" s="215">
        <f>T126</f>
        <v>254100</v>
      </c>
      <c r="Y126" s="198"/>
      <c r="Z126" s="326"/>
      <c r="AA126" s="217">
        <f t="shared" ref="AA126:AA128" si="34">T126</f>
        <v>254100</v>
      </c>
      <c r="AB126" s="197"/>
      <c r="AC126" s="218"/>
      <c r="AD126" s="218"/>
      <c r="AE126" s="218"/>
      <c r="AF126" s="218"/>
      <c r="AG126" s="218"/>
      <c r="AH126" s="220">
        <f>T126</f>
        <v>254100</v>
      </c>
      <c r="AI126" s="218"/>
      <c r="AJ126" s="198"/>
    </row>
    <row r="127" spans="1:36" x14ac:dyDescent="0.35">
      <c r="A127" s="203" t="s">
        <v>866</v>
      </c>
      <c r="B127" s="203" t="s">
        <v>135</v>
      </c>
      <c r="C127" s="203" t="s">
        <v>747</v>
      </c>
      <c r="D127" s="203" t="s">
        <v>499</v>
      </c>
      <c r="E127" s="203" t="s">
        <v>569</v>
      </c>
      <c r="F127" s="203" t="s">
        <v>876</v>
      </c>
      <c r="G127" s="1">
        <v>1</v>
      </c>
      <c r="H127" s="203" t="s">
        <v>90</v>
      </c>
      <c r="I127" s="2282">
        <v>1</v>
      </c>
      <c r="J127" s="2545"/>
      <c r="L127" s="332"/>
      <c r="M127" s="203">
        <v>1</v>
      </c>
      <c r="N127" s="212">
        <v>12000</v>
      </c>
      <c r="O127" s="212">
        <f t="shared" si="25"/>
        <v>12000</v>
      </c>
      <c r="P127" s="219">
        <v>0.3</v>
      </c>
      <c r="Q127" s="232">
        <f t="shared" si="26"/>
        <v>8400</v>
      </c>
      <c r="R127" s="212">
        <f t="shared" si="27"/>
        <v>8400</v>
      </c>
      <c r="S127" s="213">
        <f t="shared" si="31"/>
        <v>1.2420699746736017E-2</v>
      </c>
      <c r="T127" s="214">
        <f t="shared" si="28"/>
        <v>25200</v>
      </c>
      <c r="U127" s="328">
        <f>T127</f>
        <v>25200</v>
      </c>
      <c r="Y127" s="198"/>
      <c r="Z127" s="326"/>
      <c r="AA127" s="217">
        <f t="shared" si="34"/>
        <v>25200</v>
      </c>
      <c r="AB127" s="197"/>
      <c r="AC127" s="218"/>
      <c r="AD127" s="218"/>
      <c r="AE127" s="218"/>
      <c r="AF127" s="218"/>
      <c r="AG127" s="218"/>
      <c r="AH127" s="218"/>
      <c r="AI127" s="220">
        <f>T127</f>
        <v>25200</v>
      </c>
      <c r="AJ127" s="198"/>
    </row>
    <row r="128" spans="1:36" x14ac:dyDescent="0.35">
      <c r="A128" s="203" t="s">
        <v>866</v>
      </c>
      <c r="B128" s="203" t="s">
        <v>135</v>
      </c>
      <c r="C128" s="203" t="s">
        <v>747</v>
      </c>
      <c r="D128" s="203" t="s">
        <v>500</v>
      </c>
      <c r="E128" s="203" t="s">
        <v>569</v>
      </c>
      <c r="F128" s="203" t="s">
        <v>876</v>
      </c>
      <c r="G128" s="1">
        <v>1</v>
      </c>
      <c r="H128" s="203" t="s">
        <v>90</v>
      </c>
      <c r="I128" s="2282">
        <v>1</v>
      </c>
      <c r="J128" s="2545"/>
      <c r="L128" s="332"/>
      <c r="M128" s="203">
        <v>1</v>
      </c>
      <c r="N128" s="212">
        <v>36000</v>
      </c>
      <c r="O128" s="212">
        <f t="shared" si="25"/>
        <v>36000</v>
      </c>
      <c r="P128" s="219">
        <v>0.3</v>
      </c>
      <c r="Q128" s="232">
        <f t="shared" si="26"/>
        <v>25200</v>
      </c>
      <c r="R128" s="212">
        <f t="shared" si="27"/>
        <v>25200</v>
      </c>
      <c r="S128" s="213">
        <f t="shared" si="31"/>
        <v>3.7262099240208055E-2</v>
      </c>
      <c r="T128" s="214">
        <f t="shared" si="28"/>
        <v>75600</v>
      </c>
      <c r="U128" s="328">
        <f>T128</f>
        <v>75600</v>
      </c>
      <c r="Y128" s="198"/>
      <c r="Z128" s="326"/>
      <c r="AA128" s="217">
        <f t="shared" si="34"/>
        <v>75600</v>
      </c>
      <c r="AB128" s="197"/>
      <c r="AC128" s="218"/>
      <c r="AD128" s="218"/>
      <c r="AE128" s="218"/>
      <c r="AF128" s="218"/>
      <c r="AG128" s="218"/>
      <c r="AH128" s="218"/>
      <c r="AI128" s="220">
        <f>T128</f>
        <v>75600</v>
      </c>
      <c r="AJ128" s="198"/>
    </row>
    <row r="129" spans="1:36" x14ac:dyDescent="0.35">
      <c r="A129" s="203"/>
      <c r="B129" s="203"/>
      <c r="C129" s="203"/>
      <c r="D129" s="203"/>
      <c r="E129" s="203"/>
      <c r="F129" s="204"/>
      <c r="G129" s="203"/>
      <c r="H129" s="203"/>
      <c r="L129" s="332"/>
      <c r="M129" s="203"/>
      <c r="N129" s="212"/>
      <c r="O129" s="212"/>
      <c r="P129" s="219"/>
      <c r="Q129" s="212"/>
      <c r="R129" s="212"/>
      <c r="S129" s="6"/>
      <c r="T129" s="214"/>
      <c r="U129" s="326"/>
      <c r="X129" s="215"/>
      <c r="Y129" s="198"/>
      <c r="Z129" s="326"/>
      <c r="AA129" s="198"/>
      <c r="AB129" s="197"/>
      <c r="AC129" s="218"/>
      <c r="AD129" s="218"/>
      <c r="AE129" s="218"/>
      <c r="AF129" s="218"/>
      <c r="AG129" s="218"/>
      <c r="AH129" s="218"/>
      <c r="AI129" s="218"/>
      <c r="AJ129" s="198"/>
    </row>
    <row r="130" spans="1:36" x14ac:dyDescent="0.35">
      <c r="A130" s="203"/>
      <c r="B130" s="203"/>
      <c r="C130" s="203"/>
      <c r="D130" s="203"/>
      <c r="E130" s="203"/>
      <c r="F130" s="204"/>
      <c r="G130" s="203"/>
      <c r="H130" s="203"/>
      <c r="L130" s="332"/>
      <c r="M130" s="203"/>
      <c r="N130" s="212"/>
      <c r="O130" s="212"/>
      <c r="P130" s="219"/>
      <c r="Q130" s="212"/>
      <c r="R130" s="212"/>
      <c r="S130" s="6"/>
      <c r="T130" s="214"/>
      <c r="U130" s="326"/>
      <c r="X130" s="215"/>
      <c r="Y130" s="198"/>
      <c r="Z130" s="326"/>
      <c r="AA130" s="198"/>
      <c r="AB130" s="197"/>
      <c r="AC130" s="218"/>
      <c r="AD130" s="218"/>
      <c r="AE130" s="218"/>
      <c r="AF130" s="218"/>
      <c r="AG130" s="218"/>
      <c r="AH130" s="218"/>
      <c r="AI130" s="218"/>
      <c r="AJ130" s="198"/>
    </row>
    <row r="131" spans="1:36" x14ac:dyDescent="0.35">
      <c r="A131" s="203"/>
      <c r="B131" s="203"/>
      <c r="C131" s="203"/>
      <c r="D131" s="203"/>
      <c r="E131" s="203"/>
      <c r="F131" s="204"/>
      <c r="G131" s="203"/>
      <c r="H131" s="203"/>
      <c r="L131" s="332"/>
      <c r="M131" s="203"/>
      <c r="N131" s="212"/>
      <c r="O131" s="212"/>
      <c r="P131" s="219"/>
      <c r="Q131" s="212"/>
      <c r="R131" s="212"/>
      <c r="S131" s="6"/>
      <c r="T131" s="214"/>
      <c r="U131" s="326"/>
      <c r="X131" s="215"/>
      <c r="Y131" s="198"/>
      <c r="Z131" s="326"/>
      <c r="AA131" s="198"/>
      <c r="AB131" s="197"/>
      <c r="AC131" s="218"/>
      <c r="AD131" s="218"/>
      <c r="AE131" s="218"/>
      <c r="AF131" s="218"/>
      <c r="AG131" s="218"/>
      <c r="AH131" s="218"/>
      <c r="AI131" s="218"/>
      <c r="AJ131" s="198"/>
    </row>
    <row r="132" spans="1:36" x14ac:dyDescent="0.35">
      <c r="A132" s="154" t="s">
        <v>866</v>
      </c>
      <c r="B132" s="154" t="s">
        <v>579</v>
      </c>
      <c r="C132" s="154"/>
      <c r="D132" s="154"/>
      <c r="E132" s="154"/>
      <c r="F132" s="526"/>
      <c r="G132" s="154"/>
      <c r="H132" s="154"/>
      <c r="I132" s="300"/>
      <c r="J132" s="300"/>
      <c r="K132" s="300"/>
      <c r="L132" s="783"/>
      <c r="M132" s="154"/>
      <c r="N132" s="303"/>
      <c r="O132" s="303"/>
      <c r="P132" s="155"/>
      <c r="Q132" s="303"/>
      <c r="R132" s="303"/>
      <c r="S132" s="302">
        <f>R132/R135</f>
        <v>0</v>
      </c>
      <c r="T132" s="214">
        <f t="shared" ref="T132:T133" si="35">R132*2</f>
        <v>0</v>
      </c>
      <c r="U132" s="326"/>
      <c r="X132" s="215">
        <f>T132</f>
        <v>0</v>
      </c>
      <c r="Y132" s="198"/>
      <c r="Z132" s="326"/>
      <c r="AA132" s="198"/>
      <c r="AB132" s="197"/>
      <c r="AC132" s="218"/>
      <c r="AD132" s="218"/>
      <c r="AE132" s="218"/>
      <c r="AF132" s="218"/>
      <c r="AG132" s="218"/>
      <c r="AH132" s="218"/>
      <c r="AI132" s="218"/>
      <c r="AJ132" s="198"/>
    </row>
    <row r="133" spans="1:36" x14ac:dyDescent="0.35">
      <c r="A133" s="236" t="s">
        <v>866</v>
      </c>
      <c r="B133" s="236" t="s">
        <v>580</v>
      </c>
      <c r="C133" s="236"/>
      <c r="D133" s="236"/>
      <c r="E133" s="236"/>
      <c r="F133" s="237"/>
      <c r="G133" s="236"/>
      <c r="H133" s="236"/>
      <c r="I133" s="291"/>
      <c r="J133" s="291"/>
      <c r="K133" s="291"/>
      <c r="L133" s="333"/>
      <c r="M133" s="236"/>
      <c r="N133" s="240"/>
      <c r="O133" s="240"/>
      <c r="P133" s="241"/>
      <c r="Q133" s="240"/>
      <c r="R133" s="240"/>
      <c r="S133" s="242">
        <f>R133/R135</f>
        <v>0</v>
      </c>
      <c r="T133" s="214">
        <f t="shared" si="35"/>
        <v>0</v>
      </c>
      <c r="U133" s="326"/>
      <c r="Y133" s="217">
        <f>T133</f>
        <v>0</v>
      </c>
      <c r="Z133" s="326"/>
      <c r="AA133" s="198"/>
      <c r="AB133" s="197"/>
      <c r="AC133" s="218"/>
      <c r="AD133" s="218"/>
      <c r="AE133" s="218"/>
      <c r="AF133" s="218"/>
      <c r="AG133" s="218"/>
      <c r="AH133" s="218"/>
      <c r="AI133" s="218"/>
      <c r="AJ133" s="198"/>
    </row>
    <row r="134" spans="1:36" ht="15" thickBot="1" x14ac:dyDescent="0.4">
      <c r="A134" s="332"/>
      <c r="B134" s="203"/>
      <c r="C134" s="203"/>
      <c r="D134" s="203"/>
      <c r="E134" s="203"/>
      <c r="F134" s="204"/>
      <c r="G134" s="203"/>
      <c r="H134" s="203"/>
      <c r="L134" s="332"/>
      <c r="M134" s="203"/>
      <c r="N134" s="212"/>
      <c r="O134" s="212"/>
      <c r="P134" s="219"/>
      <c r="Q134" s="212"/>
      <c r="R134" s="212"/>
      <c r="T134" s="692"/>
      <c r="U134" s="613"/>
      <c r="V134" s="291"/>
      <c r="W134" s="291"/>
      <c r="X134" s="291"/>
      <c r="Y134" s="614"/>
      <c r="Z134" s="613"/>
      <c r="AA134" s="614"/>
      <c r="AB134" s="784"/>
      <c r="AC134" s="785"/>
      <c r="AD134" s="785"/>
      <c r="AE134" s="785"/>
      <c r="AF134" s="785"/>
      <c r="AG134" s="785"/>
      <c r="AH134" s="785"/>
      <c r="AI134" s="785"/>
      <c r="AJ134" s="614"/>
    </row>
    <row r="135" spans="1:36" x14ac:dyDescent="0.35">
      <c r="A135" s="372" t="s">
        <v>582</v>
      </c>
      <c r="B135" s="373"/>
      <c r="C135" s="373"/>
      <c r="D135" s="373"/>
      <c r="E135" s="373"/>
      <c r="F135" s="374"/>
      <c r="G135" s="373"/>
      <c r="H135" s="373"/>
      <c r="I135" s="373">
        <f>I128+I127+I125+I124+I123+I122+I121</f>
        <v>125</v>
      </c>
      <c r="J135" s="373">
        <f>J126+J120+J118+J117+J121</f>
        <v>307</v>
      </c>
      <c r="K135" s="373">
        <f>I121+K119+K117</f>
        <v>209</v>
      </c>
      <c r="L135" s="373"/>
      <c r="M135" s="373">
        <f>SUM(I135:L135)</f>
        <v>641</v>
      </c>
      <c r="N135" s="375"/>
      <c r="O135" s="375">
        <f>SUM(O117:O134)</f>
        <v>2853748</v>
      </c>
      <c r="P135" s="376">
        <f>1-R135/O135</f>
        <v>0.76301677653387756</v>
      </c>
      <c r="Q135" s="375"/>
      <c r="R135" s="377">
        <f>SUM(R116:R134)</f>
        <v>676290.4</v>
      </c>
      <c r="S135" s="378">
        <f>SUM(S116:S133)</f>
        <v>0.99999999999999978</v>
      </c>
      <c r="T135" s="693">
        <f>SUM(T116:T134)</f>
        <v>2028871.2</v>
      </c>
      <c r="U135" s="635">
        <f>SUM(U115:U134)</f>
        <v>758466</v>
      </c>
      <c r="V135" s="636">
        <f t="shared" ref="V135:AA135" si="36">SUM(V116:V133)</f>
        <v>1270405.2</v>
      </c>
      <c r="W135" s="636">
        <f t="shared" si="36"/>
        <v>0</v>
      </c>
      <c r="X135" s="636">
        <f t="shared" si="36"/>
        <v>0</v>
      </c>
      <c r="Y135" s="694">
        <f t="shared" si="36"/>
        <v>0</v>
      </c>
      <c r="Z135" s="695">
        <f t="shared" si="36"/>
        <v>857059.2</v>
      </c>
      <c r="AA135" s="694">
        <f t="shared" si="36"/>
        <v>1171812</v>
      </c>
      <c r="AB135" s="635">
        <f>SUM(AB117:AB134)</f>
        <v>226573.2</v>
      </c>
      <c r="AC135" s="636">
        <f>SUM(AC116:AC134)</f>
        <v>816912</v>
      </c>
      <c r="AD135" s="636">
        <f t="shared" ref="AD135:AI135" si="37">SUM(AD116:AD134)</f>
        <v>428580</v>
      </c>
      <c r="AE135" s="636">
        <f t="shared" si="37"/>
        <v>69000</v>
      </c>
      <c r="AF135" s="636">
        <f t="shared" si="37"/>
        <v>33150</v>
      </c>
      <c r="AG135" s="636">
        <f t="shared" si="37"/>
        <v>99756</v>
      </c>
      <c r="AH135" s="636">
        <f t="shared" si="37"/>
        <v>254100</v>
      </c>
      <c r="AI135" s="636">
        <f t="shared" si="37"/>
        <v>100800</v>
      </c>
      <c r="AJ135" s="694"/>
    </row>
    <row r="136" spans="1:36" ht="15" thickBot="1" x14ac:dyDescent="0.4">
      <c r="A136" s="388" t="s">
        <v>583</v>
      </c>
      <c r="B136" s="389"/>
      <c r="C136" s="389"/>
      <c r="D136" s="389"/>
      <c r="E136" s="389"/>
      <c r="F136" s="390"/>
      <c r="G136" s="389"/>
      <c r="H136" s="389"/>
      <c r="I136" s="389">
        <f>I128+I127+I125+I124+I123+I122+I121</f>
        <v>125</v>
      </c>
      <c r="J136" s="389">
        <f>I128+I127+J126+I125+I124+I123+I122+J120+J118+J117+J121</f>
        <v>332</v>
      </c>
      <c r="K136" s="389">
        <f>I124+K119+K117</f>
        <v>111</v>
      </c>
      <c r="L136" s="389">
        <f>I124</f>
        <v>2</v>
      </c>
      <c r="M136" s="389">
        <f>SUM(I136:L136)</f>
        <v>570</v>
      </c>
      <c r="N136" s="391"/>
      <c r="O136" s="391"/>
      <c r="P136" s="392"/>
      <c r="Q136" s="391"/>
      <c r="R136" s="391"/>
      <c r="S136" s="393"/>
      <c r="T136" s="394"/>
      <c r="U136" s="395">
        <f>U135/T135</f>
        <v>0.37383644659158255</v>
      </c>
      <c r="V136" s="396">
        <f>V135/T135</f>
        <v>0.62616355340841745</v>
      </c>
      <c r="W136" s="396">
        <f>W135/T135</f>
        <v>0</v>
      </c>
      <c r="X136" s="396">
        <f>X135/T135</f>
        <v>0</v>
      </c>
      <c r="Y136" s="398">
        <f>Y135/T135</f>
        <v>0</v>
      </c>
      <c r="Z136" s="397">
        <f>Z135/T135</f>
        <v>0.42243154715784814</v>
      </c>
      <c r="AA136" s="398">
        <f>AA135/T135</f>
        <v>0.57756845284215186</v>
      </c>
      <c r="AB136" s="638"/>
      <c r="AC136" s="571"/>
      <c r="AD136" s="571"/>
      <c r="AE136" s="571"/>
      <c r="AF136" s="571"/>
      <c r="AG136" s="571"/>
      <c r="AH136" s="571"/>
      <c r="AI136" s="571"/>
      <c r="AJ136" s="402"/>
    </row>
    <row r="137" spans="1:36" ht="15" thickBot="1" x14ac:dyDescent="0.4">
      <c r="A137" s="289" t="s">
        <v>584</v>
      </c>
      <c r="B137" s="239"/>
      <c r="C137" s="239"/>
      <c r="D137" s="239"/>
      <c r="E137" s="239"/>
      <c r="F137" s="290"/>
      <c r="G137" s="239"/>
      <c r="H137" s="239"/>
      <c r="I137" s="291"/>
      <c r="J137" s="291"/>
      <c r="K137" s="291"/>
      <c r="L137" s="291"/>
      <c r="M137" s="239"/>
      <c r="N137" s="292"/>
      <c r="O137" s="292"/>
      <c r="P137" s="242"/>
      <c r="Q137" s="292"/>
      <c r="R137" s="240">
        <f>U135/3</f>
        <v>252822</v>
      </c>
      <c r="S137" s="293">
        <f>R137/R142</f>
        <v>0.37383644659158261</v>
      </c>
      <c r="Y137" s="294">
        <f>SUM(U116:Y134)</f>
        <v>2028871.2</v>
      </c>
      <c r="Z137" s="403">
        <f>J117+K117+J120+I121+I122+I123+I124+I125</f>
        <v>331</v>
      </c>
      <c r="AA137" s="404">
        <f>J118+K119+J126+I127+I128</f>
        <v>110</v>
      </c>
    </row>
    <row r="138" spans="1:36" ht="15" thickBot="1" x14ac:dyDescent="0.4">
      <c r="A138" s="297" t="s">
        <v>38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1"/>
      <c r="P138" s="302"/>
      <c r="Q138" s="301"/>
      <c r="R138" s="303">
        <f>V135/3</f>
        <v>423468.39999999997</v>
      </c>
      <c r="S138" s="308">
        <f>R138/R142</f>
        <v>0.62616355340841745</v>
      </c>
      <c r="T138" s="572">
        <f>R135/M135</f>
        <v>1055.0552262090484</v>
      </c>
      <c r="U138" s="573" t="s">
        <v>586</v>
      </c>
      <c r="Z138" s="241">
        <f>Z137/M135</f>
        <v>0.51638065522620902</v>
      </c>
      <c r="AA138" s="293">
        <f>AA137/M135</f>
        <v>0.17160686427457097</v>
      </c>
    </row>
    <row r="139" spans="1:36" ht="15" thickBot="1" x14ac:dyDescent="0.4">
      <c r="A139" s="297" t="s">
        <v>587</v>
      </c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1"/>
      <c r="P139" s="302"/>
      <c r="Q139" s="301"/>
      <c r="R139" s="303"/>
      <c r="S139" s="308">
        <f>R139/R142</f>
        <v>0</v>
      </c>
      <c r="X139" s="145"/>
      <c r="Z139" s="2305" t="s">
        <v>588</v>
      </c>
      <c r="AA139" s="2305"/>
    </row>
    <row r="140" spans="1:36" x14ac:dyDescent="0.35">
      <c r="A140" s="297" t="s">
        <v>580</v>
      </c>
      <c r="B140" s="298"/>
      <c r="C140" s="298"/>
      <c r="D140" s="298"/>
      <c r="E140" s="298"/>
      <c r="F140" s="299"/>
      <c r="G140" s="298"/>
      <c r="H140" s="298"/>
      <c r="I140" s="300"/>
      <c r="J140" s="300"/>
      <c r="K140" s="300"/>
      <c r="L140" s="300"/>
      <c r="M140" s="298"/>
      <c r="N140" s="301"/>
      <c r="O140" s="301"/>
      <c r="P140" s="302"/>
      <c r="Q140" s="301"/>
      <c r="R140" s="303">
        <f>Y135/2</f>
        <v>0</v>
      </c>
      <c r="S140" s="308">
        <f>R140/R142</f>
        <v>0</v>
      </c>
      <c r="U140" s="309"/>
    </row>
    <row r="141" spans="1:36" x14ac:dyDescent="0.35">
      <c r="A141" s="297" t="s">
        <v>579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1"/>
      <c r="P141" s="302"/>
      <c r="Q141" s="301"/>
      <c r="R141" s="303">
        <f>X135/2</f>
        <v>0</v>
      </c>
      <c r="S141" s="308">
        <f>R141/R142</f>
        <v>0</v>
      </c>
    </row>
    <row r="142" spans="1:36" x14ac:dyDescent="0.35">
      <c r="A142" s="297"/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1"/>
      <c r="P142" s="302"/>
      <c r="Q142" s="301"/>
      <c r="R142" s="310">
        <f>SUM(R137:R141)</f>
        <v>676290.39999999991</v>
      </c>
      <c r="S142" s="308">
        <f>SUM(S137:S141)</f>
        <v>1</v>
      </c>
    </row>
    <row r="143" spans="1:36" x14ac:dyDescent="0.35">
      <c r="A143" s="234"/>
      <c r="N143" s="5"/>
      <c r="O143" s="5"/>
      <c r="P143" s="6"/>
      <c r="Q143" s="5"/>
      <c r="R143" s="7"/>
      <c r="S143" s="6"/>
      <c r="T143" s="5"/>
    </row>
    <row r="144" spans="1:36" ht="18.5" x14ac:dyDescent="0.45">
      <c r="A144" s="164" t="s">
        <v>600</v>
      </c>
      <c r="N144" s="5"/>
      <c r="O144" s="5"/>
      <c r="P144" s="6"/>
      <c r="Q144" s="5"/>
      <c r="R144" s="7"/>
      <c r="S144" s="6"/>
      <c r="T144" s="5"/>
    </row>
    <row r="145" spans="1:36" x14ac:dyDescent="0.35">
      <c r="A145" s="234"/>
      <c r="N145" s="5"/>
      <c r="O145" s="5"/>
      <c r="P145" s="6"/>
      <c r="Q145" s="5"/>
      <c r="R145" s="7"/>
      <c r="S145" s="6"/>
      <c r="T145" s="5"/>
    </row>
    <row r="146" spans="1:36" ht="31" customHeight="1" thickBot="1" x14ac:dyDescent="0.4">
      <c r="A146" s="2527" t="s">
        <v>531</v>
      </c>
      <c r="B146" s="2528"/>
      <c r="C146" s="2528"/>
      <c r="D146" s="2528"/>
      <c r="E146" s="2528"/>
      <c r="F146" s="2528"/>
      <c r="G146" s="2528"/>
      <c r="H146" s="2528"/>
      <c r="I146" s="2528"/>
      <c r="J146" s="2528"/>
      <c r="K146" s="2528"/>
      <c r="L146" s="2528"/>
      <c r="M146" s="2528"/>
      <c r="N146" s="2528"/>
      <c r="O146" s="2528"/>
      <c r="P146" s="2528"/>
      <c r="Q146" s="2528"/>
      <c r="R146" s="2528"/>
      <c r="S146" s="2529"/>
      <c r="T146" s="2447" t="s">
        <v>635</v>
      </c>
      <c r="U146" s="2448"/>
      <c r="V146" s="2448"/>
      <c r="W146" s="2448"/>
      <c r="X146" s="2448"/>
      <c r="Y146" s="2448"/>
      <c r="Z146" s="2448"/>
      <c r="AA146" s="2448"/>
      <c r="AB146" s="2448"/>
      <c r="AC146" s="2448"/>
      <c r="AD146" s="2448"/>
      <c r="AE146" s="2448"/>
      <c r="AF146" s="2448"/>
      <c r="AG146" s="2448"/>
      <c r="AH146" s="2448"/>
      <c r="AI146" s="2448"/>
      <c r="AJ146" s="2449"/>
    </row>
    <row r="147" spans="1:36" ht="18.5" x14ac:dyDescent="0.45">
      <c r="A147" s="2353" t="s">
        <v>533</v>
      </c>
      <c r="B147" s="2344" t="s">
        <v>534</v>
      </c>
      <c r="C147" s="2344" t="s">
        <v>535</v>
      </c>
      <c r="D147" s="2344" t="s">
        <v>536</v>
      </c>
      <c r="E147" s="2344" t="s">
        <v>537</v>
      </c>
      <c r="F147" s="2355" t="s">
        <v>538</v>
      </c>
      <c r="G147" s="2344" t="s">
        <v>539</v>
      </c>
      <c r="H147" s="2344" t="s">
        <v>540</v>
      </c>
      <c r="I147" s="2560" t="s">
        <v>541</v>
      </c>
      <c r="J147" s="2561"/>
      <c r="K147" s="2561"/>
      <c r="L147" s="2562"/>
      <c r="M147" s="351" t="s">
        <v>542</v>
      </c>
      <c r="N147" s="352" t="s">
        <v>543</v>
      </c>
      <c r="O147" s="352" t="s">
        <v>863</v>
      </c>
      <c r="P147" s="353" t="s">
        <v>544</v>
      </c>
      <c r="Q147" s="352" t="s">
        <v>543</v>
      </c>
      <c r="R147" s="352" t="s">
        <v>545</v>
      </c>
      <c r="S147" s="2414" t="s">
        <v>546</v>
      </c>
      <c r="T147" s="742" t="s">
        <v>547</v>
      </c>
      <c r="U147" s="2500" t="s">
        <v>548</v>
      </c>
      <c r="V147" s="2501"/>
      <c r="W147" s="2501"/>
      <c r="X147" s="2501"/>
      <c r="Y147" s="2501"/>
      <c r="Z147" s="2494" t="s">
        <v>549</v>
      </c>
      <c r="AA147" s="2496"/>
      <c r="AB147" s="2495"/>
      <c r="AC147" s="2495"/>
      <c r="AD147" s="2495"/>
      <c r="AE147" s="2495"/>
      <c r="AF147" s="2495"/>
      <c r="AG147" s="2495"/>
      <c r="AH147" s="2495"/>
      <c r="AI147" s="2495"/>
      <c r="AJ147" s="2496"/>
    </row>
    <row r="148" spans="1:36" ht="19" thickBot="1" x14ac:dyDescent="0.5">
      <c r="A148" s="2354"/>
      <c r="B148" s="2345"/>
      <c r="C148" s="2345"/>
      <c r="D148" s="2345"/>
      <c r="E148" s="2345"/>
      <c r="F148" s="2356"/>
      <c r="G148" s="2345"/>
      <c r="H148" s="2345"/>
      <c r="I148" s="356" t="s">
        <v>551</v>
      </c>
      <c r="J148" s="356" t="s">
        <v>552</v>
      </c>
      <c r="K148" s="356" t="s">
        <v>553</v>
      </c>
      <c r="L148" s="356" t="s">
        <v>554</v>
      </c>
      <c r="M148" s="357" t="s">
        <v>555</v>
      </c>
      <c r="N148" s="358" t="s">
        <v>556</v>
      </c>
      <c r="O148" s="358" t="s">
        <v>864</v>
      </c>
      <c r="P148" s="359" t="s">
        <v>557</v>
      </c>
      <c r="Q148" s="358" t="s">
        <v>558</v>
      </c>
      <c r="R148" s="358" t="s">
        <v>558</v>
      </c>
      <c r="S148" s="2415"/>
      <c r="T148" s="743" t="s">
        <v>559</v>
      </c>
      <c r="U148" s="2503"/>
      <c r="V148" s="2504"/>
      <c r="W148" s="2504"/>
      <c r="X148" s="2504"/>
      <c r="Y148" s="2504"/>
      <c r="Z148" s="2497"/>
      <c r="AA148" s="2499"/>
      <c r="AB148" s="2498"/>
      <c r="AC148" s="2498"/>
      <c r="AD148" s="2498"/>
      <c r="AE148" s="2498"/>
      <c r="AF148" s="2498"/>
      <c r="AG148" s="2498"/>
      <c r="AH148" s="2498"/>
      <c r="AI148" s="2498"/>
      <c r="AJ148" s="2499"/>
    </row>
    <row r="149" spans="1:36" s="184" customFormat="1" ht="18.5" x14ac:dyDescent="0.45">
      <c r="A149" s="2450" t="s">
        <v>612</v>
      </c>
      <c r="B149" s="2451"/>
      <c r="C149" s="2451"/>
      <c r="D149" s="2451"/>
      <c r="E149" s="2451"/>
      <c r="F149" s="2451"/>
      <c r="G149" s="2451"/>
      <c r="H149" s="2451"/>
      <c r="I149" s="2451"/>
      <c r="J149" s="2451"/>
      <c r="K149" s="2451"/>
      <c r="L149" s="2451"/>
      <c r="M149" s="2451"/>
      <c r="N149" s="2451"/>
      <c r="O149" s="2451"/>
      <c r="P149" s="2451"/>
      <c r="Q149" s="2451"/>
      <c r="R149" s="2451"/>
      <c r="S149" s="2451"/>
      <c r="T149" s="788"/>
      <c r="U149" s="766" t="s">
        <v>561</v>
      </c>
      <c r="V149" s="764" t="s">
        <v>38</v>
      </c>
      <c r="W149" s="764" t="s">
        <v>562</v>
      </c>
      <c r="X149" s="764" t="s">
        <v>563</v>
      </c>
      <c r="Y149" s="765" t="s">
        <v>564</v>
      </c>
      <c r="Z149" s="766" t="s">
        <v>565</v>
      </c>
      <c r="AA149" s="765" t="s">
        <v>566</v>
      </c>
      <c r="AB149" s="865" t="s">
        <v>26</v>
      </c>
      <c r="AC149" s="866" t="s">
        <v>30</v>
      </c>
      <c r="AD149" s="866" t="s">
        <v>28</v>
      </c>
      <c r="AE149" s="866" t="s">
        <v>180</v>
      </c>
      <c r="AF149" s="866" t="s">
        <v>181</v>
      </c>
      <c r="AG149" s="866" t="s">
        <v>182</v>
      </c>
      <c r="AH149" s="866" t="s">
        <v>183</v>
      </c>
      <c r="AI149" s="866" t="s">
        <v>31</v>
      </c>
      <c r="AJ149" s="765" t="s">
        <v>865</v>
      </c>
    </row>
    <row r="150" spans="1:36" x14ac:dyDescent="0.35">
      <c r="A150" s="200"/>
      <c r="B150" s="509"/>
      <c r="C150" s="509"/>
      <c r="D150" s="509"/>
      <c r="E150" s="509"/>
      <c r="F150" s="510"/>
      <c r="G150" s="509"/>
      <c r="H150" s="509"/>
      <c r="I150" s="512"/>
      <c r="J150" s="512"/>
      <c r="K150" s="512"/>
      <c r="L150" s="512"/>
      <c r="M150" s="509"/>
      <c r="N150" s="515"/>
      <c r="O150" s="515"/>
      <c r="P150" s="516"/>
      <c r="Q150" s="515"/>
      <c r="R150" s="515"/>
      <c r="S150" s="579"/>
      <c r="T150" s="195"/>
      <c r="U150" s="326"/>
      <c r="Y150" s="198"/>
      <c r="Z150" s="326"/>
      <c r="AA150" s="198"/>
      <c r="AB150" s="197"/>
      <c r="AC150" s="218"/>
      <c r="AD150" s="218"/>
      <c r="AE150" s="218"/>
      <c r="AF150" s="218"/>
      <c r="AG150" s="218"/>
      <c r="AH150" s="218"/>
      <c r="AI150" s="218"/>
      <c r="AJ150" s="198"/>
    </row>
    <row r="151" spans="1:36" x14ac:dyDescent="0.35">
      <c r="A151" s="203" t="s">
        <v>866</v>
      </c>
      <c r="B151" s="203" t="s">
        <v>184</v>
      </c>
      <c r="C151" s="203" t="s">
        <v>746</v>
      </c>
      <c r="D151" s="203" t="s">
        <v>484</v>
      </c>
      <c r="E151" s="203" t="s">
        <v>571</v>
      </c>
      <c r="F151" s="203" t="s">
        <v>867</v>
      </c>
      <c r="G151" s="1">
        <v>85</v>
      </c>
      <c r="H151" s="203" t="s">
        <v>49</v>
      </c>
      <c r="I151" s="234"/>
      <c r="J151" s="853">
        <v>85</v>
      </c>
      <c r="K151" s="854">
        <v>85</v>
      </c>
      <c r="L151" s="332"/>
      <c r="M151" s="209">
        <v>2</v>
      </c>
      <c r="N151" s="212">
        <v>1398.6</v>
      </c>
      <c r="O151" s="212">
        <f t="shared" ref="O151:O163" si="38">N151*M151*G151</f>
        <v>237761.99999999997</v>
      </c>
      <c r="P151" s="211">
        <v>0.7</v>
      </c>
      <c r="Q151" s="232">
        <f t="shared" ref="Q151:Q163" si="39">N151*(1-P151)</f>
        <v>419.58000000000004</v>
      </c>
      <c r="R151" s="212">
        <f>Q151*M151*G151</f>
        <v>71328.600000000006</v>
      </c>
      <c r="S151" s="213">
        <f t="shared" ref="S151:S163" si="40">R151/$R$168</f>
        <v>0.10680046158828715</v>
      </c>
      <c r="T151" s="214">
        <f>R151</f>
        <v>71328.600000000006</v>
      </c>
      <c r="U151" s="326"/>
      <c r="V151" s="215">
        <f>T151</f>
        <v>71328.600000000006</v>
      </c>
      <c r="Y151" s="198"/>
      <c r="Z151" s="328">
        <f>T151</f>
        <v>71328.600000000006</v>
      </c>
      <c r="AA151" s="198"/>
      <c r="AB151" s="216">
        <f>T151</f>
        <v>71328.600000000006</v>
      </c>
      <c r="AC151" s="218"/>
      <c r="AD151" s="218"/>
      <c r="AE151" s="220"/>
      <c r="AF151" s="218"/>
      <c r="AG151" s="218"/>
      <c r="AH151" s="218"/>
      <c r="AI151" s="218"/>
      <c r="AJ151" s="198"/>
    </row>
    <row r="152" spans="1:36" x14ac:dyDescent="0.35">
      <c r="A152" s="203" t="s">
        <v>866</v>
      </c>
      <c r="B152" s="203" t="s">
        <v>168</v>
      </c>
      <c r="C152" s="203" t="s">
        <v>870</v>
      </c>
      <c r="D152" s="203" t="s">
        <v>169</v>
      </c>
      <c r="E152" s="203" t="s">
        <v>569</v>
      </c>
      <c r="F152" s="203" t="s">
        <v>886</v>
      </c>
      <c r="G152" s="1">
        <v>27</v>
      </c>
      <c r="H152" s="203" t="s">
        <v>49</v>
      </c>
      <c r="I152" s="521"/>
      <c r="K152" s="854">
        <v>27</v>
      </c>
      <c r="L152" s="332"/>
      <c r="M152" s="209">
        <v>1</v>
      </c>
      <c r="N152" s="212">
        <v>26400</v>
      </c>
      <c r="O152" s="212">
        <f t="shared" si="38"/>
        <v>712800</v>
      </c>
      <c r="P152" s="219">
        <v>0.76</v>
      </c>
      <c r="Q152" s="232">
        <f t="shared" si="39"/>
        <v>6336</v>
      </c>
      <c r="R152" s="212">
        <f t="shared" ref="R152:R161" si="41">Q152*M152*G152</f>
        <v>171072</v>
      </c>
      <c r="S152" s="230">
        <f t="shared" si="40"/>
        <v>0.2561464624965506</v>
      </c>
      <c r="T152" s="214">
        <f t="shared" ref="T152:T163" si="42">R152</f>
        <v>171072</v>
      </c>
      <c r="U152" s="326"/>
      <c r="V152" s="215">
        <f>T152</f>
        <v>171072</v>
      </c>
      <c r="Y152" s="198"/>
      <c r="Z152" s="326"/>
      <c r="AA152" s="217">
        <f t="shared" ref="AA152:AA153" si="43">T152</f>
        <v>171072</v>
      </c>
      <c r="AB152" s="197"/>
      <c r="AC152" s="220">
        <f>T152</f>
        <v>171072</v>
      </c>
      <c r="AD152" s="220"/>
      <c r="AE152" s="220"/>
      <c r="AF152" s="218"/>
      <c r="AG152" s="218"/>
      <c r="AH152" s="218"/>
      <c r="AI152" s="218"/>
      <c r="AJ152" s="198"/>
    </row>
    <row r="153" spans="1:36" x14ac:dyDescent="0.35">
      <c r="A153" s="203" t="s">
        <v>866</v>
      </c>
      <c r="B153" s="203" t="s">
        <v>126</v>
      </c>
      <c r="C153" s="203" t="s">
        <v>746</v>
      </c>
      <c r="D153" s="857" t="s">
        <v>872</v>
      </c>
      <c r="E153" s="203" t="s">
        <v>569</v>
      </c>
      <c r="F153" s="203">
        <v>16</v>
      </c>
      <c r="G153" s="1">
        <v>1</v>
      </c>
      <c r="H153" s="203" t="s">
        <v>49</v>
      </c>
      <c r="I153" s="234"/>
      <c r="J153" s="854">
        <v>16</v>
      </c>
      <c r="L153" s="332"/>
      <c r="M153" s="209">
        <v>1</v>
      </c>
      <c r="N153" s="212">
        <v>189142</v>
      </c>
      <c r="O153" s="212">
        <f t="shared" si="38"/>
        <v>189142</v>
      </c>
      <c r="P153" s="219">
        <v>0.85</v>
      </c>
      <c r="Q153" s="232">
        <f t="shared" si="39"/>
        <v>28371.300000000003</v>
      </c>
      <c r="R153" s="212">
        <f t="shared" si="41"/>
        <v>28371.300000000003</v>
      </c>
      <c r="S153" s="230">
        <f t="shared" si="40"/>
        <v>4.2480406679225043E-2</v>
      </c>
      <c r="T153" s="214">
        <f t="shared" si="42"/>
        <v>28371.300000000003</v>
      </c>
      <c r="U153" s="326"/>
      <c r="V153" s="215">
        <f>T153</f>
        <v>28371.300000000003</v>
      </c>
      <c r="Y153" s="198"/>
      <c r="Z153" s="326"/>
      <c r="AA153" s="217">
        <f t="shared" si="43"/>
        <v>28371.300000000003</v>
      </c>
      <c r="AB153" s="197"/>
      <c r="AC153" s="220"/>
      <c r="AD153" s="220">
        <f>T153</f>
        <v>28371.300000000003</v>
      </c>
      <c r="AE153" s="218"/>
      <c r="AF153" s="218"/>
      <c r="AG153" s="218"/>
      <c r="AH153" s="218"/>
      <c r="AI153" s="218"/>
      <c r="AJ153" s="198"/>
    </row>
    <row r="154" spans="1:36" x14ac:dyDescent="0.35">
      <c r="A154" s="203" t="s">
        <v>866</v>
      </c>
      <c r="B154" s="203" t="s">
        <v>126</v>
      </c>
      <c r="C154" s="203" t="s">
        <v>746</v>
      </c>
      <c r="D154" s="857" t="s">
        <v>873</v>
      </c>
      <c r="E154" s="203" t="s">
        <v>571</v>
      </c>
      <c r="F154" s="203">
        <v>28</v>
      </c>
      <c r="G154" s="1">
        <v>1</v>
      </c>
      <c r="H154" s="203" t="s">
        <v>49</v>
      </c>
      <c r="I154" s="858">
        <v>28</v>
      </c>
      <c r="J154" s="860"/>
      <c r="K154" s="859"/>
      <c r="L154" s="332"/>
      <c r="M154" s="209">
        <v>1</v>
      </c>
      <c r="N154" s="212">
        <v>67000</v>
      </c>
      <c r="O154" s="212">
        <f t="shared" si="38"/>
        <v>67000</v>
      </c>
      <c r="P154" s="219">
        <v>0.85</v>
      </c>
      <c r="Q154" s="232">
        <f t="shared" si="39"/>
        <v>10050.000000000002</v>
      </c>
      <c r="R154" s="212">
        <f t="shared" si="41"/>
        <v>10050.000000000002</v>
      </c>
      <c r="S154" s="213">
        <f t="shared" si="40"/>
        <v>1.5047885966670956E-2</v>
      </c>
      <c r="T154" s="214">
        <f t="shared" si="42"/>
        <v>10050.000000000002</v>
      </c>
      <c r="U154" s="326"/>
      <c r="V154" s="215">
        <f t="shared" ref="V154:V155" si="44">T154</f>
        <v>10050.000000000002</v>
      </c>
      <c r="Y154" s="198"/>
      <c r="Z154" s="328">
        <f t="shared" ref="Z154:Z158" si="45">T154</f>
        <v>10050.000000000002</v>
      </c>
      <c r="AA154" s="198"/>
      <c r="AB154" s="197"/>
      <c r="AC154" s="218"/>
      <c r="AD154" s="220">
        <f>T154</f>
        <v>10050.000000000002</v>
      </c>
      <c r="AE154" s="218"/>
      <c r="AF154" s="218"/>
      <c r="AG154" s="218"/>
      <c r="AH154" s="218"/>
      <c r="AI154" s="218"/>
      <c r="AJ154" s="198"/>
    </row>
    <row r="155" spans="1:36" x14ac:dyDescent="0.35">
      <c r="A155" s="203" t="s">
        <v>866</v>
      </c>
      <c r="B155" s="203" t="s">
        <v>126</v>
      </c>
      <c r="C155" s="203" t="s">
        <v>746</v>
      </c>
      <c r="D155" s="857" t="s">
        <v>490</v>
      </c>
      <c r="E155" s="203" t="s">
        <v>571</v>
      </c>
      <c r="F155" s="203">
        <v>100</v>
      </c>
      <c r="G155" s="1">
        <v>100</v>
      </c>
      <c r="H155" s="203" t="s">
        <v>49</v>
      </c>
      <c r="I155" s="234"/>
      <c r="J155" s="894">
        <v>100</v>
      </c>
      <c r="K155" s="875">
        <v>100</v>
      </c>
      <c r="L155" s="332"/>
      <c r="M155" s="209">
        <v>2</v>
      </c>
      <c r="N155" s="212">
        <v>4427</v>
      </c>
      <c r="O155" s="212">
        <f t="shared" si="38"/>
        <v>885400</v>
      </c>
      <c r="P155" s="219">
        <v>0.85</v>
      </c>
      <c r="Q155" s="232">
        <f t="shared" si="39"/>
        <v>664.05000000000007</v>
      </c>
      <c r="R155" s="212">
        <f t="shared" si="41"/>
        <v>132810</v>
      </c>
      <c r="S155" s="213">
        <f t="shared" si="40"/>
        <v>0.19885669007299198</v>
      </c>
      <c r="T155" s="214">
        <f t="shared" si="42"/>
        <v>132810</v>
      </c>
      <c r="U155" s="326"/>
      <c r="V155" s="215">
        <f t="shared" si="44"/>
        <v>132810</v>
      </c>
      <c r="Y155" s="198"/>
      <c r="Z155" s="328">
        <f t="shared" si="45"/>
        <v>132810</v>
      </c>
      <c r="AA155" s="198"/>
      <c r="AB155" s="197"/>
      <c r="AC155" s="218"/>
      <c r="AD155" s="220">
        <f>T155</f>
        <v>132810</v>
      </c>
      <c r="AE155" s="218"/>
      <c r="AF155" s="218"/>
      <c r="AG155" s="218"/>
      <c r="AH155" s="218"/>
      <c r="AI155" s="218"/>
      <c r="AJ155" s="198"/>
    </row>
    <row r="156" spans="1:36" x14ac:dyDescent="0.35">
      <c r="A156" s="203" t="s">
        <v>866</v>
      </c>
      <c r="B156" s="203" t="s">
        <v>491</v>
      </c>
      <c r="C156" s="203" t="s">
        <v>747</v>
      </c>
      <c r="D156" s="861" t="s">
        <v>492</v>
      </c>
      <c r="E156" s="203" t="s">
        <v>571</v>
      </c>
      <c r="F156" s="203" t="s">
        <v>573</v>
      </c>
      <c r="G156" s="1">
        <v>22</v>
      </c>
      <c r="H156" s="203" t="s">
        <v>90</v>
      </c>
      <c r="I156" s="2282">
        <v>22</v>
      </c>
      <c r="J156" s="2283"/>
      <c r="L156" s="332"/>
      <c r="M156" s="209">
        <v>1</v>
      </c>
      <c r="N156" s="212">
        <v>2300</v>
      </c>
      <c r="O156" s="212">
        <f t="shared" si="38"/>
        <v>50600</v>
      </c>
      <c r="P156" s="219">
        <v>0.5</v>
      </c>
      <c r="Q156" s="232">
        <f t="shared" si="39"/>
        <v>1150</v>
      </c>
      <c r="R156" s="212">
        <f t="shared" si="41"/>
        <v>25300</v>
      </c>
      <c r="S156" s="213">
        <f t="shared" si="40"/>
        <v>3.7881742781768667E-2</v>
      </c>
      <c r="T156" s="214">
        <f t="shared" si="42"/>
        <v>25300</v>
      </c>
      <c r="U156" s="328">
        <f>T156</f>
        <v>25300</v>
      </c>
      <c r="Y156" s="198"/>
      <c r="Z156" s="328">
        <f t="shared" si="45"/>
        <v>25300</v>
      </c>
      <c r="AA156" s="198"/>
      <c r="AB156" s="197"/>
      <c r="AC156" s="218"/>
      <c r="AD156" s="220"/>
      <c r="AE156" s="220">
        <f>T156</f>
        <v>25300</v>
      </c>
      <c r="AF156" s="218"/>
      <c r="AG156" s="218"/>
      <c r="AH156" s="218"/>
      <c r="AI156" s="218"/>
      <c r="AJ156" s="198"/>
    </row>
    <row r="157" spans="1:36" x14ac:dyDescent="0.35">
      <c r="A157" s="203" t="s">
        <v>866</v>
      </c>
      <c r="B157" s="203" t="s">
        <v>491</v>
      </c>
      <c r="C157" s="203" t="s">
        <v>747</v>
      </c>
      <c r="D157" s="203" t="s">
        <v>493</v>
      </c>
      <c r="E157" s="203" t="s">
        <v>571</v>
      </c>
      <c r="F157" s="203" t="s">
        <v>573</v>
      </c>
      <c r="G157" s="1">
        <v>22</v>
      </c>
      <c r="H157" s="203" t="s">
        <v>90</v>
      </c>
      <c r="I157" s="2291">
        <v>22</v>
      </c>
      <c r="J157" s="2292"/>
      <c r="L157" s="208"/>
      <c r="M157" s="209">
        <v>1</v>
      </c>
      <c r="N157" s="212">
        <v>2300</v>
      </c>
      <c r="O157" s="212">
        <f t="shared" si="38"/>
        <v>50600</v>
      </c>
      <c r="P157" s="219">
        <v>0.5</v>
      </c>
      <c r="Q157" s="232">
        <f t="shared" si="39"/>
        <v>1150</v>
      </c>
      <c r="R157" s="212">
        <f t="shared" si="41"/>
        <v>25300</v>
      </c>
      <c r="S157" s="213">
        <f t="shared" si="40"/>
        <v>3.7881742781768667E-2</v>
      </c>
      <c r="T157" s="214">
        <f t="shared" si="42"/>
        <v>25300</v>
      </c>
      <c r="U157" s="328">
        <f>T157</f>
        <v>25300</v>
      </c>
      <c r="Y157" s="198"/>
      <c r="Z157" s="328">
        <f t="shared" si="45"/>
        <v>25300</v>
      </c>
      <c r="AA157" s="198"/>
      <c r="AB157" s="197"/>
      <c r="AC157" s="218"/>
      <c r="AD157" s="220"/>
      <c r="AE157" s="220">
        <f>T157</f>
        <v>25300</v>
      </c>
      <c r="AF157" s="218"/>
      <c r="AG157" s="218"/>
      <c r="AH157" s="218"/>
      <c r="AI157" s="218"/>
      <c r="AJ157" s="198"/>
    </row>
    <row r="158" spans="1:36" x14ac:dyDescent="0.35">
      <c r="A158" s="203" t="s">
        <v>866</v>
      </c>
      <c r="B158" s="203" t="s">
        <v>494</v>
      </c>
      <c r="C158" s="203" t="s">
        <v>868</v>
      </c>
      <c r="D158" s="203" t="s">
        <v>53</v>
      </c>
      <c r="E158" s="203" t="s">
        <v>571</v>
      </c>
      <c r="F158" s="855" t="s">
        <v>875</v>
      </c>
      <c r="G158" s="1">
        <v>2</v>
      </c>
      <c r="H158" s="203" t="s">
        <v>51</v>
      </c>
      <c r="I158" s="2291">
        <v>2</v>
      </c>
      <c r="J158" s="2292"/>
      <c r="K158" s="2292"/>
      <c r="L158" s="2293"/>
      <c r="M158" s="209">
        <v>1</v>
      </c>
      <c r="N158" s="212">
        <v>8500</v>
      </c>
      <c r="O158" s="212">
        <f t="shared" si="38"/>
        <v>17000</v>
      </c>
      <c r="P158" s="219">
        <v>0.35</v>
      </c>
      <c r="Q158" s="232">
        <f t="shared" si="39"/>
        <v>5525</v>
      </c>
      <c r="R158" s="212">
        <f t="shared" si="41"/>
        <v>11050</v>
      </c>
      <c r="S158" s="213">
        <f t="shared" si="40"/>
        <v>1.6545188052906869E-2</v>
      </c>
      <c r="T158" s="214">
        <f t="shared" si="42"/>
        <v>11050</v>
      </c>
      <c r="U158" s="328">
        <f>T158</f>
        <v>11050</v>
      </c>
      <c r="Y158" s="198"/>
      <c r="Z158" s="328">
        <f t="shared" si="45"/>
        <v>11050</v>
      </c>
      <c r="AA158" s="198"/>
      <c r="AB158" s="197"/>
      <c r="AC158" s="218"/>
      <c r="AD158" s="218"/>
      <c r="AE158" s="218"/>
      <c r="AF158" s="220">
        <f>T158</f>
        <v>11050</v>
      </c>
      <c r="AG158" s="218"/>
      <c r="AH158" s="218"/>
      <c r="AI158" s="218"/>
      <c r="AJ158" s="198"/>
    </row>
    <row r="159" spans="1:36" x14ac:dyDescent="0.35">
      <c r="A159" s="203" t="s">
        <v>866</v>
      </c>
      <c r="B159" s="203" t="s">
        <v>185</v>
      </c>
      <c r="C159" s="203" t="s">
        <v>746</v>
      </c>
      <c r="D159" s="203" t="s">
        <v>497</v>
      </c>
      <c r="E159" s="203" t="s">
        <v>569</v>
      </c>
      <c r="F159" s="203">
        <v>88</v>
      </c>
      <c r="G159" s="1">
        <v>1</v>
      </c>
      <c r="H159" s="203" t="s">
        <v>49</v>
      </c>
      <c r="K159" s="222">
        <v>88</v>
      </c>
      <c r="L159" s="332"/>
      <c r="M159" s="203">
        <v>1</v>
      </c>
      <c r="N159" s="212">
        <v>338800</v>
      </c>
      <c r="O159" s="212">
        <f t="shared" si="38"/>
        <v>338800</v>
      </c>
      <c r="P159" s="862">
        <v>0.75</v>
      </c>
      <c r="Q159" s="232">
        <f t="shared" si="39"/>
        <v>84700</v>
      </c>
      <c r="R159" s="212">
        <f t="shared" si="41"/>
        <v>84700</v>
      </c>
      <c r="S159" s="230">
        <f t="shared" si="40"/>
        <v>0.12682148670418206</v>
      </c>
      <c r="T159" s="214">
        <f t="shared" si="42"/>
        <v>84700</v>
      </c>
      <c r="U159" s="326"/>
      <c r="V159" s="215">
        <f>T159</f>
        <v>84700</v>
      </c>
      <c r="Y159" s="198"/>
      <c r="Z159" s="326"/>
      <c r="AA159" s="217">
        <f t="shared" ref="AA159:AA161" si="46">T159</f>
        <v>84700</v>
      </c>
      <c r="AB159" s="197"/>
      <c r="AC159" s="218"/>
      <c r="AD159" s="218"/>
      <c r="AE159" s="218"/>
      <c r="AF159" s="218"/>
      <c r="AG159" s="220"/>
      <c r="AH159" s="220">
        <f>T159</f>
        <v>84700</v>
      </c>
      <c r="AI159" s="218"/>
      <c r="AJ159" s="198"/>
    </row>
    <row r="160" spans="1:36" x14ac:dyDescent="0.35">
      <c r="A160" s="203" t="s">
        <v>866</v>
      </c>
      <c r="B160" s="203" t="s">
        <v>135</v>
      </c>
      <c r="C160" s="203" t="s">
        <v>747</v>
      </c>
      <c r="D160" s="203" t="s">
        <v>499</v>
      </c>
      <c r="E160" s="203" t="s">
        <v>569</v>
      </c>
      <c r="F160" s="203" t="s">
        <v>876</v>
      </c>
      <c r="G160" s="1">
        <v>1</v>
      </c>
      <c r="H160" s="203" t="s">
        <v>90</v>
      </c>
      <c r="I160" s="2282">
        <v>1</v>
      </c>
      <c r="J160" s="2545"/>
      <c r="L160" s="208"/>
      <c r="M160" s="203">
        <v>1</v>
      </c>
      <c r="N160" s="212">
        <v>12000</v>
      </c>
      <c r="O160" s="212">
        <f t="shared" si="38"/>
        <v>12000</v>
      </c>
      <c r="P160" s="219">
        <v>0.3</v>
      </c>
      <c r="Q160" s="232">
        <f t="shared" si="39"/>
        <v>8400</v>
      </c>
      <c r="R160" s="212">
        <f t="shared" si="41"/>
        <v>8400</v>
      </c>
      <c r="S160" s="230">
        <f t="shared" si="40"/>
        <v>1.2577337524381692E-2</v>
      </c>
      <c r="T160" s="214">
        <f t="shared" si="42"/>
        <v>8400</v>
      </c>
      <c r="U160" s="328">
        <f>T160</f>
        <v>8400</v>
      </c>
      <c r="Y160" s="198"/>
      <c r="Z160" s="326"/>
      <c r="AA160" s="217">
        <f t="shared" si="46"/>
        <v>8400</v>
      </c>
      <c r="AB160" s="197"/>
      <c r="AC160" s="218"/>
      <c r="AD160" s="218"/>
      <c r="AE160" s="218"/>
      <c r="AF160" s="218"/>
      <c r="AG160" s="218"/>
      <c r="AH160" s="220"/>
      <c r="AI160" s="220">
        <f>T160</f>
        <v>8400</v>
      </c>
      <c r="AJ160" s="198"/>
    </row>
    <row r="161" spans="1:36" x14ac:dyDescent="0.35">
      <c r="A161" s="203" t="s">
        <v>866</v>
      </c>
      <c r="B161" s="203" t="s">
        <v>135</v>
      </c>
      <c r="C161" s="203" t="s">
        <v>747</v>
      </c>
      <c r="D161" s="203" t="s">
        <v>500</v>
      </c>
      <c r="E161" s="203" t="s">
        <v>569</v>
      </c>
      <c r="F161" s="203" t="s">
        <v>876</v>
      </c>
      <c r="G161" s="1">
        <v>1</v>
      </c>
      <c r="H161" s="203" t="s">
        <v>90</v>
      </c>
      <c r="I161" s="2282">
        <v>1</v>
      </c>
      <c r="J161" s="2545"/>
      <c r="L161" s="208"/>
      <c r="M161" s="203">
        <v>1</v>
      </c>
      <c r="N161" s="212">
        <v>36000</v>
      </c>
      <c r="O161" s="212">
        <f t="shared" si="38"/>
        <v>36000</v>
      </c>
      <c r="P161" s="219">
        <v>0.3</v>
      </c>
      <c r="Q161" s="232">
        <f t="shared" si="39"/>
        <v>25200</v>
      </c>
      <c r="R161" s="212">
        <f t="shared" si="41"/>
        <v>25200</v>
      </c>
      <c r="S161" s="230">
        <f t="shared" si="40"/>
        <v>3.7732012573145075E-2</v>
      </c>
      <c r="T161" s="214">
        <f t="shared" si="42"/>
        <v>25200</v>
      </c>
      <c r="U161" s="328">
        <f>T161</f>
        <v>25200</v>
      </c>
      <c r="Y161" s="198"/>
      <c r="Z161" s="326"/>
      <c r="AA161" s="217">
        <f t="shared" si="46"/>
        <v>25200</v>
      </c>
      <c r="AB161" s="197"/>
      <c r="AC161" s="218"/>
      <c r="AD161" s="218"/>
      <c r="AE161" s="218"/>
      <c r="AF161" s="218"/>
      <c r="AG161" s="218"/>
      <c r="AH161" s="218"/>
      <c r="AI161" s="220">
        <f>T161</f>
        <v>25200</v>
      </c>
      <c r="AJ161" s="198"/>
    </row>
    <row r="162" spans="1:36" x14ac:dyDescent="0.35">
      <c r="A162" s="203" t="s">
        <v>866</v>
      </c>
      <c r="B162" s="203" t="s">
        <v>68</v>
      </c>
      <c r="C162" s="203" t="s">
        <v>879</v>
      </c>
      <c r="D162" s="203" t="s">
        <v>501</v>
      </c>
      <c r="E162" s="203" t="s">
        <v>571</v>
      </c>
      <c r="F162" s="204" t="s">
        <v>888</v>
      </c>
      <c r="G162" s="203">
        <v>15</v>
      </c>
      <c r="H162" s="203" t="s">
        <v>51</v>
      </c>
      <c r="I162" s="2291">
        <v>35</v>
      </c>
      <c r="J162" s="2292"/>
      <c r="K162" s="2292"/>
      <c r="L162" s="2293"/>
      <c r="M162" s="203">
        <v>1</v>
      </c>
      <c r="N162" s="212">
        <v>1600</v>
      </c>
      <c r="O162" s="212">
        <f t="shared" si="38"/>
        <v>24000</v>
      </c>
      <c r="P162" s="219">
        <v>0.7</v>
      </c>
      <c r="Q162" s="212">
        <f t="shared" si="39"/>
        <v>480.00000000000006</v>
      </c>
      <c r="R162" s="212">
        <f>Q162*M162*G162</f>
        <v>7200.0000000000009</v>
      </c>
      <c r="S162" s="213">
        <f t="shared" si="40"/>
        <v>1.0780575020898594E-2</v>
      </c>
      <c r="T162" s="214">
        <f t="shared" si="42"/>
        <v>7200.0000000000009</v>
      </c>
      <c r="U162" s="326"/>
      <c r="W162" s="215">
        <f>T162</f>
        <v>7200.0000000000009</v>
      </c>
      <c r="X162" s="215"/>
      <c r="Y162" s="198"/>
      <c r="Z162" s="328">
        <f>T162</f>
        <v>7200.0000000000009</v>
      </c>
      <c r="AA162" s="198"/>
      <c r="AB162" s="197"/>
      <c r="AC162" s="218"/>
      <c r="AD162" s="218"/>
      <c r="AE162" s="218"/>
      <c r="AF162" s="218"/>
      <c r="AG162" s="218"/>
      <c r="AH162" s="218"/>
      <c r="AI162" s="220">
        <f>T162</f>
        <v>7200.0000000000009</v>
      </c>
      <c r="AJ162" s="198"/>
    </row>
    <row r="163" spans="1:36" x14ac:dyDescent="0.35">
      <c r="A163" s="203" t="s">
        <v>866</v>
      </c>
      <c r="B163" s="203" t="s">
        <v>177</v>
      </c>
      <c r="C163" s="203" t="s">
        <v>881</v>
      </c>
      <c r="D163" s="203" t="s">
        <v>95</v>
      </c>
      <c r="E163" s="203" t="s">
        <v>571</v>
      </c>
      <c r="F163" s="204" t="s">
        <v>603</v>
      </c>
      <c r="G163" s="203">
        <v>10</v>
      </c>
      <c r="H163" s="203" t="s">
        <v>51</v>
      </c>
      <c r="I163" s="2291">
        <v>10</v>
      </c>
      <c r="J163" s="2292"/>
      <c r="K163" s="2292"/>
      <c r="L163" s="2293"/>
      <c r="M163" s="203">
        <v>1</v>
      </c>
      <c r="N163" s="212">
        <v>11181</v>
      </c>
      <c r="O163" s="212">
        <f t="shared" si="38"/>
        <v>111810</v>
      </c>
      <c r="P163" s="219">
        <v>0.4</v>
      </c>
      <c r="Q163" s="212">
        <f t="shared" si="39"/>
        <v>6708.5999999999995</v>
      </c>
      <c r="R163" s="212">
        <f t="shared" ref="R163" si="47">Q163*M163*G163</f>
        <v>67086</v>
      </c>
      <c r="S163" s="213">
        <f t="shared" si="40"/>
        <v>0.10044800775722265</v>
      </c>
      <c r="T163" s="214">
        <f t="shared" si="42"/>
        <v>67086</v>
      </c>
      <c r="U163" s="326"/>
      <c r="W163" s="215">
        <f>T163</f>
        <v>67086</v>
      </c>
      <c r="X163" s="215"/>
      <c r="Y163" s="198"/>
      <c r="Z163" s="328">
        <f>T163</f>
        <v>67086</v>
      </c>
      <c r="AA163" s="198"/>
      <c r="AB163" s="197"/>
      <c r="AC163" s="218"/>
      <c r="AD163" s="218"/>
      <c r="AE163" s="218"/>
      <c r="AF163" s="218"/>
      <c r="AG163" s="218"/>
      <c r="AH163" s="218"/>
      <c r="AI163" s="218"/>
      <c r="AJ163" s="217">
        <f>T163</f>
        <v>67086</v>
      </c>
    </row>
    <row r="164" spans="1:36" x14ac:dyDescent="0.35">
      <c r="A164" s="203"/>
      <c r="B164" s="203"/>
      <c r="C164" s="203"/>
      <c r="D164" s="203"/>
      <c r="E164" s="203"/>
      <c r="F164" s="204"/>
      <c r="G164" s="203"/>
      <c r="H164" s="203"/>
      <c r="L164" s="332"/>
      <c r="M164" s="203"/>
      <c r="N164" s="212"/>
      <c r="O164" s="212"/>
      <c r="P164" s="219"/>
      <c r="Q164" s="212"/>
      <c r="R164" s="212"/>
      <c r="S164" s="6"/>
      <c r="T164" s="214"/>
      <c r="U164" s="326"/>
      <c r="X164" s="215"/>
      <c r="Y164" s="198"/>
      <c r="Z164" s="326"/>
      <c r="AA164" s="198"/>
      <c r="AB164" s="197"/>
      <c r="AC164" s="218"/>
      <c r="AD164" s="218"/>
      <c r="AE164" s="218"/>
      <c r="AF164" s="218"/>
      <c r="AG164" s="218"/>
      <c r="AH164" s="218"/>
      <c r="AI164" s="218"/>
      <c r="AJ164" s="198"/>
    </row>
    <row r="165" spans="1:36" x14ac:dyDescent="0.35">
      <c r="A165" s="154" t="s">
        <v>866</v>
      </c>
      <c r="B165" s="154" t="s">
        <v>579</v>
      </c>
      <c r="C165" s="335"/>
      <c r="D165" s="298"/>
      <c r="E165" s="298"/>
      <c r="F165" s="299"/>
      <c r="G165" s="298"/>
      <c r="H165" s="298"/>
      <c r="I165" s="300"/>
      <c r="J165" s="300"/>
      <c r="K165" s="300"/>
      <c r="L165" s="300"/>
      <c r="M165" s="298"/>
      <c r="N165" s="301"/>
      <c r="O165" s="301"/>
      <c r="P165" s="302"/>
      <c r="Q165" s="336"/>
      <c r="R165" s="303"/>
      <c r="S165" s="302"/>
      <c r="T165" s="214">
        <f>R165</f>
        <v>0</v>
      </c>
      <c r="U165" s="326"/>
      <c r="X165" s="215">
        <f>T165</f>
        <v>0</v>
      </c>
      <c r="Y165" s="198"/>
      <c r="Z165" s="326"/>
      <c r="AA165" s="198"/>
      <c r="AB165" s="197"/>
      <c r="AC165" s="218"/>
      <c r="AD165" s="218"/>
      <c r="AE165" s="218"/>
      <c r="AF165" s="218"/>
      <c r="AG165" s="218"/>
      <c r="AH165" s="218"/>
      <c r="AI165" s="218"/>
      <c r="AJ165" s="198"/>
    </row>
    <row r="166" spans="1:36" x14ac:dyDescent="0.35">
      <c r="A166" s="154" t="s">
        <v>866</v>
      </c>
      <c r="B166" s="154" t="s">
        <v>580</v>
      </c>
      <c r="C166" s="335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1"/>
      <c r="P166" s="302"/>
      <c r="Q166" s="336"/>
      <c r="R166" s="303"/>
      <c r="S166" s="337"/>
      <c r="T166" s="214">
        <f>R166</f>
        <v>0</v>
      </c>
      <c r="U166" s="326"/>
      <c r="Y166" s="217">
        <f>T166</f>
        <v>0</v>
      </c>
      <c r="Z166" s="326"/>
      <c r="AA166" s="198"/>
      <c r="AB166" s="197"/>
      <c r="AC166" s="218"/>
      <c r="AD166" s="218"/>
      <c r="AE166" s="218"/>
      <c r="AF166" s="218"/>
      <c r="AG166" s="218"/>
      <c r="AH166" s="218"/>
      <c r="AI166" s="218"/>
      <c r="AJ166" s="198"/>
    </row>
    <row r="167" spans="1:36" ht="15" thickBot="1" x14ac:dyDescent="0.4">
      <c r="T167" s="692"/>
      <c r="U167" s="613"/>
      <c r="V167" s="291"/>
      <c r="W167" s="291"/>
      <c r="X167" s="291"/>
      <c r="Y167" s="614"/>
      <c r="Z167" s="613"/>
      <c r="AA167" s="614"/>
      <c r="AB167" s="784"/>
      <c r="AC167" s="785"/>
      <c r="AD167" s="785"/>
      <c r="AE167" s="785"/>
      <c r="AF167" s="785"/>
      <c r="AG167" s="785"/>
      <c r="AH167" s="785"/>
      <c r="AI167" s="785"/>
      <c r="AJ167" s="614"/>
    </row>
    <row r="168" spans="1:36" x14ac:dyDescent="0.35">
      <c r="A168" s="372" t="s">
        <v>582</v>
      </c>
      <c r="B168" s="373"/>
      <c r="C168" s="373"/>
      <c r="D168" s="373"/>
      <c r="E168" s="373"/>
      <c r="F168" s="374"/>
      <c r="G168" s="373"/>
      <c r="H168" s="373"/>
      <c r="I168" s="373">
        <f>I163+I162+I161+I160+I158+I157+I156+I154</f>
        <v>121</v>
      </c>
      <c r="J168" s="373">
        <f>J155+J153+J151</f>
        <v>201</v>
      </c>
      <c r="K168" s="373">
        <f>K159+K152+K151+K155</f>
        <v>300</v>
      </c>
      <c r="L168" s="373"/>
      <c r="M168" s="373">
        <f>SUM(I168:L168)</f>
        <v>622</v>
      </c>
      <c r="N168" s="375"/>
      <c r="O168" s="375">
        <f>SUM(O151:O167)</f>
        <v>2732914</v>
      </c>
      <c r="P168" s="376">
        <f>1-R168/O168</f>
        <v>0.75562059398868753</v>
      </c>
      <c r="Q168" s="375"/>
      <c r="R168" s="377">
        <f>SUM(R150:R167)</f>
        <v>667867.9</v>
      </c>
      <c r="S168" s="378">
        <f>SUM(S150:S166)</f>
        <v>1</v>
      </c>
      <c r="T168" s="693">
        <f>SUM(T150:T167)</f>
        <v>667867.9</v>
      </c>
      <c r="U168" s="635">
        <f t="shared" ref="U168:AA168" si="48">SUM(U150:U166)</f>
        <v>95250</v>
      </c>
      <c r="V168" s="636">
        <f t="shared" si="48"/>
        <v>498331.9</v>
      </c>
      <c r="W168" s="636">
        <f t="shared" si="48"/>
        <v>74286</v>
      </c>
      <c r="X168" s="636">
        <f t="shared" si="48"/>
        <v>0</v>
      </c>
      <c r="Y168" s="694">
        <f t="shared" si="48"/>
        <v>0</v>
      </c>
      <c r="Z168" s="695">
        <f t="shared" si="48"/>
        <v>350124.6</v>
      </c>
      <c r="AA168" s="694">
        <f t="shared" si="48"/>
        <v>317743.3</v>
      </c>
      <c r="AB168" s="635">
        <f>SUM(AB151:AB167)</f>
        <v>71328.600000000006</v>
      </c>
      <c r="AC168" s="636">
        <f>SUM(AC151:AC167)</f>
        <v>171072</v>
      </c>
      <c r="AD168" s="636">
        <f t="shared" ref="AD168:AJ168" si="49">SUM(AD151:AD167)</f>
        <v>171231.3</v>
      </c>
      <c r="AE168" s="636">
        <f t="shared" si="49"/>
        <v>50600</v>
      </c>
      <c r="AF168" s="636">
        <f t="shared" si="49"/>
        <v>11050</v>
      </c>
      <c r="AG168" s="636">
        <f t="shared" si="49"/>
        <v>0</v>
      </c>
      <c r="AH168" s="636">
        <f t="shared" si="49"/>
        <v>84700</v>
      </c>
      <c r="AI168" s="636">
        <f t="shared" si="49"/>
        <v>40800</v>
      </c>
      <c r="AJ168" s="694">
        <f t="shared" si="49"/>
        <v>67086</v>
      </c>
    </row>
    <row r="169" spans="1:36" ht="15" thickBot="1" x14ac:dyDescent="0.4">
      <c r="A169" s="388" t="s">
        <v>583</v>
      </c>
      <c r="B169" s="389"/>
      <c r="C169" s="389"/>
      <c r="D169" s="389"/>
      <c r="E169" s="389"/>
      <c r="F169" s="390"/>
      <c r="G169" s="389"/>
      <c r="H169" s="389"/>
      <c r="I169" s="389">
        <f>I163+I162+I161+I160+I158+I157+I156+I154</f>
        <v>121</v>
      </c>
      <c r="J169" s="389">
        <f>I163+I162+I161+I160+I158+I157+I156+J155+J153+J151</f>
        <v>294</v>
      </c>
      <c r="K169" s="389">
        <f>I163+I162+K159+I158+K152+K151+K155</f>
        <v>347</v>
      </c>
      <c r="L169" s="389">
        <f>I163+I162+I158</f>
        <v>47</v>
      </c>
      <c r="M169" s="389">
        <f>SUM(I169:L169)</f>
        <v>809</v>
      </c>
      <c r="N169" s="391"/>
      <c r="O169" s="391"/>
      <c r="P169" s="392"/>
      <c r="Q169" s="391"/>
      <c r="R169" s="391"/>
      <c r="S169" s="393"/>
      <c r="T169" s="394"/>
      <c r="U169" s="395">
        <f>U168/T168</f>
        <v>0.14261802371397098</v>
      </c>
      <c r="V169" s="396">
        <f>V168/T168</f>
        <v>0.74615339350790777</v>
      </c>
      <c r="W169" s="396">
        <f>W168/T168</f>
        <v>0.11122858277812124</v>
      </c>
      <c r="X169" s="396">
        <f>X168/T168</f>
        <v>0</v>
      </c>
      <c r="Y169" s="398">
        <f>Y168/T168</f>
        <v>0</v>
      </c>
      <c r="Z169" s="397">
        <f>Z168/T168</f>
        <v>0.52424229402251543</v>
      </c>
      <c r="AA169" s="398">
        <f>AA168/T168</f>
        <v>0.47575770597748446</v>
      </c>
      <c r="AB169" s="895"/>
      <c r="AC169" s="571"/>
      <c r="AD169" s="571"/>
      <c r="AE169" s="571"/>
      <c r="AF169" s="571"/>
      <c r="AG169" s="571"/>
      <c r="AH169" s="571"/>
      <c r="AI169" s="571"/>
      <c r="AJ169" s="402"/>
    </row>
    <row r="170" spans="1:36" ht="15" thickBot="1" x14ac:dyDescent="0.4">
      <c r="A170" s="289" t="s">
        <v>584</v>
      </c>
      <c r="B170" s="239"/>
      <c r="C170" s="239"/>
      <c r="D170" s="239"/>
      <c r="E170" s="239"/>
      <c r="F170" s="290"/>
      <c r="G170" s="239"/>
      <c r="H170" s="239"/>
      <c r="I170" s="291"/>
      <c r="J170" s="291"/>
      <c r="K170" s="291"/>
      <c r="L170" s="291"/>
      <c r="M170" s="239"/>
      <c r="N170" s="292"/>
      <c r="O170" s="292"/>
      <c r="P170" s="242"/>
      <c r="Q170" s="292"/>
      <c r="R170" s="240">
        <f>U168</f>
        <v>95250</v>
      </c>
      <c r="S170" s="293">
        <f>R170/R175</f>
        <v>0.14261802371397098</v>
      </c>
      <c r="Y170" s="294"/>
      <c r="Z170" s="877">
        <f>J151+K151+I154+J155+I156+I157+I158+I162+I163</f>
        <v>389</v>
      </c>
      <c r="AA170" s="878">
        <f>K152+J153+K159+I160+I161</f>
        <v>133</v>
      </c>
    </row>
    <row r="171" spans="1:36" ht="15" thickBot="1" x14ac:dyDescent="0.4">
      <c r="A171" s="297" t="s">
        <v>38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1"/>
      <c r="P171" s="302"/>
      <c r="Q171" s="301"/>
      <c r="R171" s="303">
        <f>V168</f>
        <v>498331.9</v>
      </c>
      <c r="S171" s="308">
        <f>R171/R175</f>
        <v>0.74615339350790777</v>
      </c>
      <c r="T171" s="572">
        <f>R168/M168</f>
        <v>1073.7426045016077</v>
      </c>
      <c r="U171" s="573" t="s">
        <v>586</v>
      </c>
      <c r="Z171" s="241">
        <f>Z170/M168</f>
        <v>0.62540192926045013</v>
      </c>
      <c r="AA171" s="293">
        <f>AA170/M168</f>
        <v>0.21382636655948553</v>
      </c>
    </row>
    <row r="172" spans="1:36" ht="15" thickBot="1" x14ac:dyDescent="0.4">
      <c r="A172" s="297" t="s">
        <v>587</v>
      </c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1"/>
      <c r="P172" s="302"/>
      <c r="Q172" s="301"/>
      <c r="R172" s="303">
        <f>W168</f>
        <v>74286</v>
      </c>
      <c r="S172" s="308">
        <f>R172/R175</f>
        <v>0.11122858277812124</v>
      </c>
      <c r="X172" s="145"/>
      <c r="Z172" s="2305" t="s">
        <v>588</v>
      </c>
      <c r="AA172" s="2305"/>
    </row>
    <row r="173" spans="1:36" x14ac:dyDescent="0.35">
      <c r="A173" s="297" t="s">
        <v>580</v>
      </c>
      <c r="B173" s="298"/>
      <c r="C173" s="298"/>
      <c r="D173" s="298"/>
      <c r="E173" s="298"/>
      <c r="F173" s="299"/>
      <c r="G173" s="298"/>
      <c r="H173" s="298"/>
      <c r="I173" s="300"/>
      <c r="J173" s="300"/>
      <c r="K173" s="300"/>
      <c r="L173" s="300"/>
      <c r="M173" s="298"/>
      <c r="N173" s="301"/>
      <c r="O173" s="301"/>
      <c r="P173" s="302"/>
      <c r="Q173" s="301"/>
      <c r="R173" s="303">
        <f>Y168</f>
        <v>0</v>
      </c>
      <c r="S173" s="308">
        <f>R173/R175</f>
        <v>0</v>
      </c>
    </row>
    <row r="174" spans="1:36" x14ac:dyDescent="0.35">
      <c r="A174" s="297" t="s">
        <v>579</v>
      </c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1"/>
      <c r="P174" s="302"/>
      <c r="Q174" s="301"/>
      <c r="R174" s="303">
        <f>X168</f>
        <v>0</v>
      </c>
      <c r="S174" s="308">
        <f>R174/R175</f>
        <v>0</v>
      </c>
    </row>
    <row r="175" spans="1:36" x14ac:dyDescent="0.35">
      <c r="A175" s="297"/>
      <c r="B175" s="298"/>
      <c r="C175" s="298"/>
      <c r="D175" s="298"/>
      <c r="E175" s="298"/>
      <c r="F175" s="299"/>
      <c r="G175" s="298"/>
      <c r="H175" s="298"/>
      <c r="I175" s="300"/>
      <c r="J175" s="300"/>
      <c r="K175" s="300"/>
      <c r="L175" s="300"/>
      <c r="M175" s="298"/>
      <c r="N175" s="301"/>
      <c r="O175" s="301"/>
      <c r="P175" s="302"/>
      <c r="Q175" s="301"/>
      <c r="R175" s="310">
        <f>SUM(R170:R174)</f>
        <v>667867.9</v>
      </c>
      <c r="S175" s="308">
        <f>SUM(S170:S174)</f>
        <v>1</v>
      </c>
    </row>
    <row r="177" spans="1:21" x14ac:dyDescent="0.35">
      <c r="A177" s="234"/>
      <c r="N177" s="5"/>
      <c r="O177" s="5"/>
      <c r="P177" s="6"/>
      <c r="Q177" s="5"/>
      <c r="R177" s="5"/>
      <c r="S177" s="6"/>
      <c r="T177" s="647"/>
    </row>
    <row r="178" spans="1:21" s="183" customFormat="1" ht="18.5" x14ac:dyDescent="0.45">
      <c r="A178" s="476" t="s">
        <v>620</v>
      </c>
      <c r="B178" s="477"/>
      <c r="C178" s="477"/>
      <c r="D178" s="478"/>
      <c r="E178" s="478"/>
      <c r="F178" s="479"/>
      <c r="G178" s="478"/>
      <c r="H178" s="478"/>
      <c r="I178" s="480"/>
      <c r="J178" s="480"/>
      <c r="K178" s="480"/>
      <c r="L178" s="480"/>
      <c r="M178" s="477"/>
      <c r="N178" s="481"/>
      <c r="O178" s="482"/>
      <c r="P178" s="481"/>
      <c r="Q178" s="481"/>
      <c r="R178" s="482"/>
      <c r="S178" s="810"/>
      <c r="T178" s="810">
        <f>T168+T135+T95+T58</f>
        <v>5949505.4000000004</v>
      </c>
    </row>
    <row r="179" spans="1:21" x14ac:dyDescent="0.35">
      <c r="O179" s="3"/>
      <c r="P179" s="145"/>
      <c r="R179" s="3"/>
      <c r="S179" s="3" t="s">
        <v>622</v>
      </c>
      <c r="T179" s="885">
        <f>D20-T178</f>
        <v>2342942.0999999996</v>
      </c>
      <c r="U179" s="157"/>
    </row>
    <row r="180" spans="1:21" x14ac:dyDescent="0.35">
      <c r="R180" s="162"/>
      <c r="S180" s="673"/>
    </row>
  </sheetData>
  <mergeCells count="111">
    <mergeCell ref="I162:L162"/>
    <mergeCell ref="I163:L163"/>
    <mergeCell ref="Z172:AA172"/>
    <mergeCell ref="A149:S149"/>
    <mergeCell ref="I156:J156"/>
    <mergeCell ref="I157:J157"/>
    <mergeCell ref="I158:L158"/>
    <mergeCell ref="I160:J160"/>
    <mergeCell ref="I161:J161"/>
    <mergeCell ref="H147:H148"/>
    <mergeCell ref="I147:L147"/>
    <mergeCell ref="S147:S148"/>
    <mergeCell ref="U147:Y148"/>
    <mergeCell ref="Z147:AA148"/>
    <mergeCell ref="AB147:AJ148"/>
    <mergeCell ref="Z139:AA139"/>
    <mergeCell ref="A146:S146"/>
    <mergeCell ref="T146:AJ146"/>
    <mergeCell ref="A147:A148"/>
    <mergeCell ref="B147:B148"/>
    <mergeCell ref="C147:C148"/>
    <mergeCell ref="D147:D148"/>
    <mergeCell ref="E147:E148"/>
    <mergeCell ref="F147:F148"/>
    <mergeCell ref="G147:G148"/>
    <mergeCell ref="I122:J122"/>
    <mergeCell ref="I123:J123"/>
    <mergeCell ref="I124:L124"/>
    <mergeCell ref="I125:J125"/>
    <mergeCell ref="I127:J127"/>
    <mergeCell ref="I128:J128"/>
    <mergeCell ref="I113:L113"/>
    <mergeCell ref="S113:S114"/>
    <mergeCell ref="U113:Y114"/>
    <mergeCell ref="Z113:AA114"/>
    <mergeCell ref="AB113:AJ114"/>
    <mergeCell ref="A115:S115"/>
    <mergeCell ref="A112:S112"/>
    <mergeCell ref="T112:AJ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G107:H107"/>
    <mergeCell ref="I107:J107"/>
    <mergeCell ref="G108:H108"/>
    <mergeCell ref="I108:J108"/>
    <mergeCell ref="G109:H109"/>
    <mergeCell ref="I109:J109"/>
    <mergeCell ref="I86:J86"/>
    <mergeCell ref="K86:L86"/>
    <mergeCell ref="I87:L87"/>
    <mergeCell ref="I88:L88"/>
    <mergeCell ref="Z99:AA99"/>
    <mergeCell ref="G106:H106"/>
    <mergeCell ref="I106:J106"/>
    <mergeCell ref="AB71:AJ72"/>
    <mergeCell ref="A73:S73"/>
    <mergeCell ref="I81:J81"/>
    <mergeCell ref="I82:J82"/>
    <mergeCell ref="I83:L83"/>
    <mergeCell ref="I85:J85"/>
    <mergeCell ref="K85:L85"/>
    <mergeCell ref="G71:G72"/>
    <mergeCell ref="H71:H72"/>
    <mergeCell ref="I71:L71"/>
    <mergeCell ref="S71:S72"/>
    <mergeCell ref="U71:Y72"/>
    <mergeCell ref="Z71:AA72"/>
    <mergeCell ref="A71:A72"/>
    <mergeCell ref="B71:B72"/>
    <mergeCell ref="C71:C72"/>
    <mergeCell ref="D71:D72"/>
    <mergeCell ref="E71:E72"/>
    <mergeCell ref="F71:F72"/>
    <mergeCell ref="Z62:AA62"/>
    <mergeCell ref="A70:S70"/>
    <mergeCell ref="T70:AJ70"/>
    <mergeCell ref="AB31:AJ32"/>
    <mergeCell ref="A33:S33"/>
    <mergeCell ref="I44:J44"/>
    <mergeCell ref="I45:J45"/>
    <mergeCell ref="I46:L46"/>
    <mergeCell ref="I47:J47"/>
    <mergeCell ref="K47:L47"/>
    <mergeCell ref="G31:G32"/>
    <mergeCell ref="H31:H32"/>
    <mergeCell ref="I31:L31"/>
    <mergeCell ref="S31:S32"/>
    <mergeCell ref="U31:Y32"/>
    <mergeCell ref="Z31:AA32"/>
    <mergeCell ref="A31:A32"/>
    <mergeCell ref="B31:B32"/>
    <mergeCell ref="C31:C32"/>
    <mergeCell ref="D31:D32"/>
    <mergeCell ref="E31:E32"/>
    <mergeCell ref="F31:F32"/>
    <mergeCell ref="J24:L24"/>
    <mergeCell ref="J25:L25"/>
    <mergeCell ref="J26:L26"/>
    <mergeCell ref="J27:L27"/>
    <mergeCell ref="A30:S30"/>
    <mergeCell ref="T30:AJ30"/>
    <mergeCell ref="I49:J49"/>
    <mergeCell ref="K49:L49"/>
    <mergeCell ref="I50:J50"/>
    <mergeCell ref="K50:L50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866E-579E-425F-BCB1-60F27FC2CA26}">
  <sheetPr>
    <tabColor rgb="FFFFC000"/>
  </sheetPr>
  <dimension ref="A1:AH83"/>
  <sheetViews>
    <sheetView workbookViewId="0">
      <selection activeCell="G1" sqref="G1:H1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31.36328125" style="1" customWidth="1"/>
    <col min="6" max="8" width="39.453125" style="1" customWidth="1"/>
    <col min="9" max="9" width="31.6328125" style="1" customWidth="1"/>
    <col min="10" max="10" width="28.363281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437</v>
      </c>
      <c r="C2" t="s">
        <v>482</v>
      </c>
      <c r="D2" t="s">
        <v>483</v>
      </c>
      <c r="E2" s="1" t="s">
        <v>184</v>
      </c>
      <c r="F2" s="1" t="s">
        <v>484</v>
      </c>
      <c r="G2" s="1"/>
      <c r="H2" s="1" t="s">
        <v>359</v>
      </c>
      <c r="I2" s="2241">
        <v>4</v>
      </c>
      <c r="J2" s="2241"/>
      <c r="K2" s="1" t="s">
        <v>356</v>
      </c>
      <c r="L2" s="1"/>
      <c r="M2" s="1">
        <v>50</v>
      </c>
      <c r="N2" s="1">
        <v>250</v>
      </c>
      <c r="O2" s="1">
        <v>120</v>
      </c>
      <c r="P2" s="1" t="s">
        <v>49</v>
      </c>
      <c r="Q2" s="1"/>
      <c r="R2" s="1"/>
      <c r="S2" s="1">
        <v>120</v>
      </c>
      <c r="T2" s="1">
        <v>120</v>
      </c>
      <c r="U2" s="1">
        <v>2</v>
      </c>
      <c r="V2" s="5">
        <v>1398.6</v>
      </c>
      <c r="W2" s="75">
        <v>0.7</v>
      </c>
      <c r="X2" s="71">
        <f>V2*(1-W2)</f>
        <v>419.58000000000004</v>
      </c>
      <c r="Y2" s="71">
        <f>X2*U2*O2</f>
        <v>100699.20000000001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437</v>
      </c>
      <c r="C3" t="s">
        <v>482</v>
      </c>
      <c r="D3" t="s">
        <v>483</v>
      </c>
      <c r="E3" s="1" t="s">
        <v>168</v>
      </c>
      <c r="F3" s="1" t="s">
        <v>485</v>
      </c>
      <c r="H3" s="1" t="s">
        <v>359</v>
      </c>
      <c r="I3" s="2241">
        <v>2</v>
      </c>
      <c r="J3" s="2241"/>
      <c r="L3" s="1" t="s">
        <v>356</v>
      </c>
      <c r="M3" s="1">
        <v>1</v>
      </c>
      <c r="N3" s="1">
        <v>6</v>
      </c>
      <c r="O3" s="1">
        <v>1</v>
      </c>
      <c r="P3" s="1" t="s">
        <v>49</v>
      </c>
      <c r="T3" s="1">
        <v>1</v>
      </c>
      <c r="U3" s="1">
        <v>1</v>
      </c>
      <c r="V3" s="9">
        <v>396000</v>
      </c>
      <c r="W3" s="75">
        <v>0.76</v>
      </c>
      <c r="X3" s="72">
        <f>V3*(1-W3)</f>
        <v>95040</v>
      </c>
      <c r="Y3" s="72">
        <f>X3*U3*O3</f>
        <v>95040</v>
      </c>
      <c r="Z3" s="6"/>
      <c r="AA3" s="68"/>
      <c r="AB3" s="1"/>
    </row>
    <row r="4" spans="1:34" x14ac:dyDescent="0.35">
      <c r="A4" t="s">
        <v>378</v>
      </c>
      <c r="B4" t="s">
        <v>437</v>
      </c>
      <c r="C4" t="s">
        <v>482</v>
      </c>
      <c r="D4" t="s">
        <v>483</v>
      </c>
      <c r="E4" s="1" t="s">
        <v>168</v>
      </c>
      <c r="F4" s="1" t="s">
        <v>486</v>
      </c>
      <c r="H4" s="1" t="s">
        <v>359</v>
      </c>
      <c r="I4" s="2241">
        <v>2</v>
      </c>
      <c r="J4" s="2241"/>
      <c r="L4" s="1" t="s">
        <v>356</v>
      </c>
      <c r="M4" s="1">
        <v>1</v>
      </c>
      <c r="N4" s="1">
        <v>6</v>
      </c>
      <c r="O4" s="1">
        <v>1</v>
      </c>
      <c r="P4" s="1" t="s">
        <v>49</v>
      </c>
      <c r="S4" s="1">
        <v>1</v>
      </c>
      <c r="U4" s="1">
        <v>1</v>
      </c>
      <c r="V4" s="5">
        <v>633000</v>
      </c>
      <c r="W4" s="75">
        <v>0.76</v>
      </c>
      <c r="X4" s="72">
        <f t="shared" ref="X4" si="0">V4*(1-W4)</f>
        <v>151920</v>
      </c>
      <c r="Y4" s="72">
        <f>X4*U4*O4</f>
        <v>151920</v>
      </c>
      <c r="Z4" s="6"/>
      <c r="AA4" s="68"/>
      <c r="AB4" s="1"/>
    </row>
    <row r="5" spans="1:34" x14ac:dyDescent="0.35">
      <c r="A5" t="s">
        <v>378</v>
      </c>
      <c r="B5" t="s">
        <v>437</v>
      </c>
      <c r="C5" t="s">
        <v>482</v>
      </c>
      <c r="D5" t="s">
        <v>483</v>
      </c>
      <c r="E5" s="1" t="s">
        <v>168</v>
      </c>
      <c r="F5" s="1" t="s">
        <v>169</v>
      </c>
      <c r="H5" s="1" t="s">
        <v>359</v>
      </c>
      <c r="I5" s="2241">
        <v>1</v>
      </c>
      <c r="J5" s="2241"/>
      <c r="L5" s="1" t="s">
        <v>356</v>
      </c>
      <c r="M5" s="1">
        <v>20</v>
      </c>
      <c r="N5" s="1">
        <v>35</v>
      </c>
      <c r="O5" s="1">
        <v>25</v>
      </c>
      <c r="P5" s="1" t="s">
        <v>49</v>
      </c>
      <c r="Q5" s="1">
        <v>25</v>
      </c>
      <c r="T5" s="1">
        <v>25</v>
      </c>
      <c r="U5" s="1">
        <v>2</v>
      </c>
      <c r="V5" s="5">
        <v>26400</v>
      </c>
      <c r="W5" s="75">
        <v>0.76</v>
      </c>
      <c r="X5" s="72">
        <f>V5*(1-W5)</f>
        <v>6336</v>
      </c>
      <c r="Y5" s="72">
        <f>X5*U5*O5</f>
        <v>316800</v>
      </c>
      <c r="Z5" s="18"/>
      <c r="AA5" s="68"/>
      <c r="AB5" s="1"/>
    </row>
    <row r="6" spans="1:34" x14ac:dyDescent="0.35">
      <c r="A6" t="s">
        <v>378</v>
      </c>
      <c r="B6" t="s">
        <v>437</v>
      </c>
      <c r="C6" t="s">
        <v>482</v>
      </c>
      <c r="D6" t="s">
        <v>483</v>
      </c>
      <c r="E6" s="1" t="s">
        <v>126</v>
      </c>
      <c r="F6" s="132" t="s">
        <v>487</v>
      </c>
      <c r="G6" s="1" t="s">
        <v>359</v>
      </c>
      <c r="I6" s="2244">
        <v>4</v>
      </c>
      <c r="J6" s="2244"/>
      <c r="L6" s="1" t="s">
        <v>356</v>
      </c>
      <c r="M6" s="1">
        <v>16</v>
      </c>
      <c r="N6" s="1">
        <v>16</v>
      </c>
      <c r="O6" s="1">
        <v>1</v>
      </c>
      <c r="P6" s="1" t="s">
        <v>49</v>
      </c>
      <c r="Q6" s="1">
        <v>16</v>
      </c>
      <c r="U6" s="1">
        <v>1</v>
      </c>
      <c r="V6" s="5">
        <v>67000</v>
      </c>
      <c r="W6" s="70">
        <v>0.85</v>
      </c>
      <c r="X6" s="72">
        <f>V6*(1-W6)</f>
        <v>10050.000000000002</v>
      </c>
      <c r="Y6" s="72">
        <f>X6*U6*O6</f>
        <v>10050.000000000002</v>
      </c>
      <c r="Z6" s="6"/>
      <c r="AA6" s="68"/>
      <c r="AB6" s="1"/>
    </row>
    <row r="7" spans="1:34" x14ac:dyDescent="0.35">
      <c r="A7" t="s">
        <v>378</v>
      </c>
      <c r="B7" t="s">
        <v>437</v>
      </c>
      <c r="C7" t="s">
        <v>482</v>
      </c>
      <c r="D7" t="s">
        <v>483</v>
      </c>
      <c r="E7" s="1" t="s">
        <v>126</v>
      </c>
      <c r="F7" s="132" t="s">
        <v>488</v>
      </c>
      <c r="G7" s="1" t="s">
        <v>359</v>
      </c>
      <c r="I7" s="2244">
        <v>4</v>
      </c>
      <c r="J7" s="2244"/>
      <c r="L7" s="1" t="s">
        <v>356</v>
      </c>
      <c r="M7" s="1">
        <v>16</v>
      </c>
      <c r="N7" s="1">
        <v>16</v>
      </c>
      <c r="O7" s="1">
        <v>1</v>
      </c>
      <c r="P7" s="1" t="s">
        <v>49</v>
      </c>
      <c r="T7" s="1">
        <v>16</v>
      </c>
      <c r="U7" s="1">
        <v>1</v>
      </c>
      <c r="V7" s="5">
        <v>189142</v>
      </c>
      <c r="W7" s="70">
        <v>0.85</v>
      </c>
      <c r="X7" s="72">
        <f t="shared" ref="X7:X25" si="1">V7*(1-W7)</f>
        <v>28371.300000000003</v>
      </c>
      <c r="Y7" s="72">
        <f t="shared" ref="Y7:Y25" si="2">X7*U7*O7</f>
        <v>28371.300000000003</v>
      </c>
      <c r="Z7" s="6"/>
      <c r="AA7" s="68"/>
      <c r="AB7" s="1"/>
    </row>
    <row r="8" spans="1:34" x14ac:dyDescent="0.35">
      <c r="A8" t="s">
        <v>378</v>
      </c>
      <c r="B8" t="s">
        <v>437</v>
      </c>
      <c r="C8" t="s">
        <v>482</v>
      </c>
      <c r="D8" t="s">
        <v>483</v>
      </c>
      <c r="E8" s="1" t="s">
        <v>126</v>
      </c>
      <c r="F8" s="132" t="s">
        <v>489</v>
      </c>
      <c r="G8" s="132" t="s">
        <v>359</v>
      </c>
      <c r="H8" s="132"/>
      <c r="I8" s="2244">
        <v>4</v>
      </c>
      <c r="J8" s="2244"/>
      <c r="K8" s="1" t="s">
        <v>356</v>
      </c>
      <c r="M8" s="1">
        <v>28</v>
      </c>
      <c r="N8" s="1">
        <v>28</v>
      </c>
      <c r="O8" s="1">
        <v>1</v>
      </c>
      <c r="P8" s="1" t="s">
        <v>49</v>
      </c>
      <c r="R8" s="1">
        <v>28</v>
      </c>
      <c r="U8" s="1">
        <v>1</v>
      </c>
      <c r="V8" s="5">
        <v>67000</v>
      </c>
      <c r="W8" s="70">
        <v>0.85</v>
      </c>
      <c r="X8" s="72">
        <f t="shared" si="1"/>
        <v>10050.000000000002</v>
      </c>
      <c r="Y8" s="72">
        <f t="shared" si="2"/>
        <v>10050.000000000002</v>
      </c>
      <c r="Z8" s="6"/>
      <c r="AA8" s="68"/>
      <c r="AB8" s="1"/>
    </row>
    <row r="9" spans="1:34" x14ac:dyDescent="0.35">
      <c r="A9" t="s">
        <v>378</v>
      </c>
      <c r="B9" t="s">
        <v>437</v>
      </c>
      <c r="C9" t="s">
        <v>482</v>
      </c>
      <c r="D9" t="s">
        <v>483</v>
      </c>
      <c r="E9" s="1" t="s">
        <v>126</v>
      </c>
      <c r="F9" s="132" t="s">
        <v>490</v>
      </c>
      <c r="G9" s="132" t="s">
        <v>359</v>
      </c>
      <c r="H9" s="132"/>
      <c r="I9" s="2244">
        <v>4</v>
      </c>
      <c r="J9" s="2244"/>
      <c r="K9" s="1" t="s">
        <v>356</v>
      </c>
      <c r="M9" s="1">
        <v>100</v>
      </c>
      <c r="N9" s="1">
        <v>100</v>
      </c>
      <c r="O9" s="1">
        <v>100</v>
      </c>
      <c r="P9" s="1" t="s">
        <v>49</v>
      </c>
      <c r="S9" s="1">
        <v>100</v>
      </c>
      <c r="U9" s="1">
        <v>1</v>
      </c>
      <c r="V9" s="5">
        <v>4427</v>
      </c>
      <c r="W9" s="70">
        <v>0.85</v>
      </c>
      <c r="X9" s="72">
        <f t="shared" si="1"/>
        <v>664.05000000000007</v>
      </c>
      <c r="Y9" s="72">
        <f t="shared" si="2"/>
        <v>66405</v>
      </c>
      <c r="Z9" s="6"/>
      <c r="AA9" s="68"/>
      <c r="AB9" s="1"/>
    </row>
    <row r="10" spans="1:34" x14ac:dyDescent="0.35">
      <c r="A10" t="s">
        <v>378</v>
      </c>
      <c r="B10" t="s">
        <v>437</v>
      </c>
      <c r="C10" t="s">
        <v>482</v>
      </c>
      <c r="D10" t="s">
        <v>483</v>
      </c>
      <c r="E10" s="1" t="s">
        <v>491</v>
      </c>
      <c r="F10" s="133" t="s">
        <v>492</v>
      </c>
      <c r="G10" s="133"/>
      <c r="H10" s="133" t="s">
        <v>359</v>
      </c>
      <c r="I10" s="2245">
        <v>6</v>
      </c>
      <c r="J10" s="2245"/>
      <c r="K10" s="1" t="s">
        <v>356</v>
      </c>
      <c r="M10" s="1">
        <v>20</v>
      </c>
      <c r="N10" s="1">
        <v>30</v>
      </c>
      <c r="O10" s="1">
        <v>23</v>
      </c>
      <c r="P10" s="1" t="s">
        <v>90</v>
      </c>
      <c r="Q10" s="1">
        <v>23</v>
      </c>
      <c r="U10" s="1">
        <v>1</v>
      </c>
      <c r="V10" s="5">
        <v>2300</v>
      </c>
      <c r="W10" s="70">
        <v>0.5</v>
      </c>
      <c r="X10" s="72">
        <f t="shared" si="1"/>
        <v>1150</v>
      </c>
      <c r="Y10" s="72">
        <f t="shared" si="2"/>
        <v>26450</v>
      </c>
      <c r="Z10" s="6"/>
      <c r="AA10" s="68"/>
      <c r="AB10" s="1"/>
    </row>
    <row r="11" spans="1:34" x14ac:dyDescent="0.35">
      <c r="A11" t="s">
        <v>378</v>
      </c>
      <c r="B11" t="s">
        <v>437</v>
      </c>
      <c r="C11" t="s">
        <v>482</v>
      </c>
      <c r="D11" t="s">
        <v>483</v>
      </c>
      <c r="E11" s="1" t="s">
        <v>491</v>
      </c>
      <c r="F11" s="1" t="s">
        <v>493</v>
      </c>
      <c r="H11" s="1" t="s">
        <v>359</v>
      </c>
      <c r="I11" s="2241">
        <v>6</v>
      </c>
      <c r="J11" s="2241"/>
      <c r="K11" s="1" t="s">
        <v>356</v>
      </c>
      <c r="M11" s="1">
        <v>20</v>
      </c>
      <c r="N11" s="1">
        <v>30</v>
      </c>
      <c r="O11" s="1">
        <v>23</v>
      </c>
      <c r="P11" s="1" t="s">
        <v>90</v>
      </c>
      <c r="Q11" s="1">
        <v>23</v>
      </c>
      <c r="U11" s="1">
        <v>1</v>
      </c>
      <c r="V11" s="5">
        <v>2300</v>
      </c>
      <c r="W11" s="70">
        <v>0.5</v>
      </c>
      <c r="X11" s="72">
        <f t="shared" si="1"/>
        <v>1150</v>
      </c>
      <c r="Y11" s="72">
        <f t="shared" si="2"/>
        <v>26450</v>
      </c>
      <c r="Z11" s="6"/>
      <c r="AA11" s="68"/>
      <c r="AB11" s="1"/>
    </row>
    <row r="12" spans="1:34" x14ac:dyDescent="0.35">
      <c r="A12" t="s">
        <v>378</v>
      </c>
      <c r="B12" t="s">
        <v>437</v>
      </c>
      <c r="C12" t="s">
        <v>482</v>
      </c>
      <c r="D12" t="s">
        <v>483</v>
      </c>
      <c r="E12" s="1" t="s">
        <v>494</v>
      </c>
      <c r="F12" s="1" t="s">
        <v>53</v>
      </c>
      <c r="H12" s="1" t="s">
        <v>359</v>
      </c>
      <c r="I12" s="2241">
        <v>5</v>
      </c>
      <c r="J12" s="2241"/>
      <c r="K12" s="1" t="s">
        <v>356</v>
      </c>
      <c r="M12" s="1">
        <v>4</v>
      </c>
      <c r="N12" s="1">
        <v>10</v>
      </c>
      <c r="O12" s="1">
        <v>8</v>
      </c>
      <c r="P12" s="134" t="s">
        <v>51</v>
      </c>
      <c r="Q12" s="1">
        <v>8</v>
      </c>
      <c r="U12" s="1">
        <v>1</v>
      </c>
      <c r="V12" s="5">
        <v>8500</v>
      </c>
      <c r="W12" s="70">
        <v>0.35</v>
      </c>
      <c r="X12" s="72">
        <f t="shared" si="1"/>
        <v>5525</v>
      </c>
      <c r="Y12" s="72">
        <f t="shared" si="2"/>
        <v>44200</v>
      </c>
      <c r="Z12" s="6"/>
      <c r="AA12" s="68"/>
      <c r="AB12" s="1"/>
    </row>
    <row r="13" spans="1:34" x14ac:dyDescent="0.35">
      <c r="A13" t="s">
        <v>378</v>
      </c>
      <c r="B13" t="s">
        <v>437</v>
      </c>
      <c r="C13" t="s">
        <v>482</v>
      </c>
      <c r="D13" t="s">
        <v>483</v>
      </c>
      <c r="E13" s="1" t="s">
        <v>495</v>
      </c>
      <c r="F13" s="1" t="s">
        <v>496</v>
      </c>
      <c r="H13" s="1" t="s">
        <v>359</v>
      </c>
      <c r="I13" s="2241">
        <v>2</v>
      </c>
      <c r="J13" s="2241"/>
      <c r="K13" s="1" t="s">
        <v>356</v>
      </c>
      <c r="M13" s="1">
        <v>1</v>
      </c>
      <c r="N13" s="1">
        <v>6</v>
      </c>
      <c r="O13" s="1">
        <v>1</v>
      </c>
      <c r="P13" s="1" t="s">
        <v>51</v>
      </c>
      <c r="Q13" s="1">
        <v>1</v>
      </c>
      <c r="S13" s="1">
        <v>1</v>
      </c>
      <c r="U13" s="1">
        <v>2</v>
      </c>
      <c r="V13" s="5">
        <v>65200</v>
      </c>
      <c r="W13" s="70">
        <v>0.49</v>
      </c>
      <c r="X13" s="72">
        <f t="shared" si="1"/>
        <v>33252</v>
      </c>
      <c r="Y13" s="72">
        <f t="shared" si="2"/>
        <v>66504</v>
      </c>
      <c r="Z13" s="6"/>
      <c r="AA13" s="68"/>
      <c r="AB13" s="1"/>
    </row>
    <row r="14" spans="1:34" x14ac:dyDescent="0.35">
      <c r="A14" t="s">
        <v>378</v>
      </c>
      <c r="B14" t="s">
        <v>437</v>
      </c>
      <c r="C14" t="s">
        <v>482</v>
      </c>
      <c r="D14" t="s">
        <v>483</v>
      </c>
      <c r="E14" s="1" t="s">
        <v>185</v>
      </c>
      <c r="F14" s="1" t="s">
        <v>497</v>
      </c>
      <c r="G14" s="1" t="s">
        <v>359</v>
      </c>
      <c r="I14" s="2241">
        <v>4</v>
      </c>
      <c r="J14" s="2241"/>
      <c r="L14" s="1" t="s">
        <v>356</v>
      </c>
      <c r="M14" s="1">
        <v>88</v>
      </c>
      <c r="N14" s="2" t="s">
        <v>498</v>
      </c>
      <c r="O14" s="1">
        <v>1</v>
      </c>
      <c r="P14" s="1" t="s">
        <v>49</v>
      </c>
      <c r="S14" s="1">
        <v>88</v>
      </c>
      <c r="U14" s="1">
        <v>1</v>
      </c>
      <c r="V14" s="5">
        <v>338800</v>
      </c>
      <c r="W14" s="135">
        <v>0.75</v>
      </c>
      <c r="X14" s="72">
        <f t="shared" si="1"/>
        <v>84700</v>
      </c>
      <c r="Y14" s="72">
        <f t="shared" si="2"/>
        <v>84700</v>
      </c>
      <c r="Z14" s="6"/>
      <c r="AA14" s="68"/>
      <c r="AB14" s="1"/>
    </row>
    <row r="15" spans="1:34" x14ac:dyDescent="0.35">
      <c r="A15" t="s">
        <v>378</v>
      </c>
      <c r="B15" t="s">
        <v>437</v>
      </c>
      <c r="C15" t="s">
        <v>482</v>
      </c>
      <c r="D15" t="s">
        <v>483</v>
      </c>
      <c r="E15" s="1" t="s">
        <v>135</v>
      </c>
      <c r="F15" s="1" t="s">
        <v>499</v>
      </c>
      <c r="H15" s="1" t="s">
        <v>359</v>
      </c>
      <c r="I15" s="2241">
        <v>3</v>
      </c>
      <c r="J15" s="2241"/>
      <c r="L15" s="1" t="s">
        <v>356</v>
      </c>
      <c r="M15" s="1">
        <v>2</v>
      </c>
      <c r="N15" s="1">
        <v>8</v>
      </c>
      <c r="O15" s="1">
        <v>1</v>
      </c>
      <c r="P15" s="134" t="s">
        <v>90</v>
      </c>
      <c r="Q15" s="1">
        <v>1</v>
      </c>
      <c r="S15" s="1">
        <v>1</v>
      </c>
      <c r="U15" s="1">
        <v>2</v>
      </c>
      <c r="V15" s="5">
        <v>12000</v>
      </c>
      <c r="W15" s="70">
        <v>0.3</v>
      </c>
      <c r="X15" s="72">
        <f t="shared" si="1"/>
        <v>8400</v>
      </c>
      <c r="Y15" s="72">
        <f t="shared" si="2"/>
        <v>16800</v>
      </c>
      <c r="Z15" s="6"/>
      <c r="AA15" s="68"/>
      <c r="AB15" s="1"/>
    </row>
    <row r="16" spans="1:34" x14ac:dyDescent="0.35">
      <c r="A16" t="s">
        <v>378</v>
      </c>
      <c r="B16" t="s">
        <v>437</v>
      </c>
      <c r="C16" t="s">
        <v>482</v>
      </c>
      <c r="D16" t="s">
        <v>483</v>
      </c>
      <c r="E16" s="1" t="s">
        <v>135</v>
      </c>
      <c r="F16" s="1" t="s">
        <v>500</v>
      </c>
      <c r="H16" s="1" t="s">
        <v>359</v>
      </c>
      <c r="I16" s="2241">
        <v>3</v>
      </c>
      <c r="J16" s="2241"/>
      <c r="L16" s="1" t="s">
        <v>356</v>
      </c>
      <c r="M16" s="1">
        <v>2</v>
      </c>
      <c r="N16" s="1">
        <v>8</v>
      </c>
      <c r="O16" s="1">
        <v>1</v>
      </c>
      <c r="P16" s="134" t="s">
        <v>90</v>
      </c>
      <c r="Q16" s="1">
        <v>1</v>
      </c>
      <c r="S16" s="1">
        <v>1</v>
      </c>
      <c r="U16" s="1">
        <v>2</v>
      </c>
      <c r="V16" s="5">
        <v>36000</v>
      </c>
      <c r="W16" s="70">
        <v>0.3</v>
      </c>
      <c r="X16" s="72">
        <f t="shared" si="1"/>
        <v>25200</v>
      </c>
      <c r="Y16" s="72">
        <f t="shared" si="2"/>
        <v>50400</v>
      </c>
      <c r="Z16" s="6"/>
      <c r="AA16" s="68"/>
      <c r="AB16" s="1"/>
    </row>
    <row r="17" spans="1:34" x14ac:dyDescent="0.35">
      <c r="I17" s="2241"/>
      <c r="J17" s="2241"/>
      <c r="O17" s="1"/>
      <c r="V17" s="7"/>
      <c r="W17" s="70"/>
      <c r="X17" s="72"/>
      <c r="Y17" s="72"/>
      <c r="Z17" s="6"/>
      <c r="AA17" s="68"/>
      <c r="AB17" s="1"/>
    </row>
    <row r="18" spans="1:34" x14ac:dyDescent="0.35">
      <c r="A18" t="s">
        <v>391</v>
      </c>
      <c r="B18" t="s">
        <v>437</v>
      </c>
      <c r="C18" t="s">
        <v>482</v>
      </c>
      <c r="D18" t="s">
        <v>483</v>
      </c>
      <c r="E18" s="1" t="s">
        <v>184</v>
      </c>
      <c r="F18" s="1" t="s">
        <v>484</v>
      </c>
      <c r="H18" s="1" t="s">
        <v>359</v>
      </c>
      <c r="I18" s="2241">
        <v>2</v>
      </c>
      <c r="J18" s="2241"/>
      <c r="K18" s="1" t="s">
        <v>356</v>
      </c>
      <c r="M18" s="1">
        <v>50</v>
      </c>
      <c r="N18" s="1">
        <v>250</v>
      </c>
      <c r="O18" s="1">
        <v>150</v>
      </c>
      <c r="P18" s="1" t="s">
        <v>49</v>
      </c>
      <c r="S18" s="1">
        <v>150</v>
      </c>
      <c r="T18" s="1">
        <v>150</v>
      </c>
      <c r="U18" s="1">
        <v>2</v>
      </c>
      <c r="V18" s="5">
        <v>1398.6</v>
      </c>
      <c r="W18" s="75">
        <v>0.7</v>
      </c>
      <c r="X18" s="72">
        <f t="shared" si="1"/>
        <v>419.58000000000004</v>
      </c>
      <c r="Y18" s="72">
        <f t="shared" si="2"/>
        <v>125874.00000000001</v>
      </c>
      <c r="Z18" s="6"/>
      <c r="AA18" s="68"/>
      <c r="AB18" s="1"/>
    </row>
    <row r="19" spans="1:34" x14ac:dyDescent="0.35">
      <c r="A19" t="s">
        <v>391</v>
      </c>
      <c r="B19" t="s">
        <v>437</v>
      </c>
      <c r="C19" t="s">
        <v>482</v>
      </c>
      <c r="D19" t="s">
        <v>483</v>
      </c>
      <c r="E19" s="1" t="s">
        <v>168</v>
      </c>
      <c r="F19" s="1" t="s">
        <v>169</v>
      </c>
      <c r="H19" s="1" t="s">
        <v>359</v>
      </c>
      <c r="I19" s="2241">
        <v>1</v>
      </c>
      <c r="J19" s="2241"/>
      <c r="L19" s="1" t="s">
        <v>356</v>
      </c>
      <c r="M19" s="1">
        <v>20</v>
      </c>
      <c r="N19" s="1">
        <v>35</v>
      </c>
      <c r="O19" s="1">
        <v>30</v>
      </c>
      <c r="P19" s="1" t="s">
        <v>49</v>
      </c>
      <c r="R19" s="1">
        <v>30</v>
      </c>
      <c r="T19" s="1">
        <v>30</v>
      </c>
      <c r="U19" s="1">
        <v>2</v>
      </c>
      <c r="V19" s="5">
        <v>26400</v>
      </c>
      <c r="W19" s="70">
        <v>0.76</v>
      </c>
      <c r="X19" s="72">
        <f t="shared" si="1"/>
        <v>6336</v>
      </c>
      <c r="Y19" s="72">
        <f t="shared" si="2"/>
        <v>380160</v>
      </c>
      <c r="Z19" s="6"/>
      <c r="AA19" s="68"/>
      <c r="AB19" s="1"/>
    </row>
    <row r="20" spans="1:34" x14ac:dyDescent="0.35">
      <c r="A20" t="s">
        <v>391</v>
      </c>
      <c r="B20" t="s">
        <v>437</v>
      </c>
      <c r="C20" t="s">
        <v>482</v>
      </c>
      <c r="D20" t="s">
        <v>483</v>
      </c>
      <c r="E20" s="1" t="s">
        <v>126</v>
      </c>
      <c r="F20" s="132" t="s">
        <v>487</v>
      </c>
      <c r="G20" s="132" t="s">
        <v>359</v>
      </c>
      <c r="H20" s="132"/>
      <c r="I20" s="2244">
        <v>2</v>
      </c>
      <c r="J20" s="2244"/>
      <c r="L20" s="1" t="s">
        <v>356</v>
      </c>
      <c r="M20" s="1">
        <v>16</v>
      </c>
      <c r="N20" s="1">
        <v>16</v>
      </c>
      <c r="O20" s="1">
        <v>1</v>
      </c>
      <c r="P20" s="1" t="s">
        <v>49</v>
      </c>
      <c r="Q20" s="1">
        <v>16</v>
      </c>
      <c r="U20" s="1">
        <v>1</v>
      </c>
      <c r="V20" s="5">
        <v>67000</v>
      </c>
      <c r="W20" s="70">
        <v>0.85</v>
      </c>
      <c r="X20" s="72">
        <f t="shared" si="1"/>
        <v>10050.000000000002</v>
      </c>
      <c r="Y20" s="72">
        <f t="shared" si="2"/>
        <v>10050.000000000002</v>
      </c>
      <c r="Z20" s="6"/>
      <c r="AA20" s="68"/>
      <c r="AB20" s="1"/>
    </row>
    <row r="21" spans="1:34" x14ac:dyDescent="0.35">
      <c r="A21" t="s">
        <v>391</v>
      </c>
      <c r="B21" t="s">
        <v>437</v>
      </c>
      <c r="C21" t="s">
        <v>482</v>
      </c>
      <c r="D21" t="s">
        <v>483</v>
      </c>
      <c r="E21" s="1" t="s">
        <v>126</v>
      </c>
      <c r="F21" s="132" t="s">
        <v>488</v>
      </c>
      <c r="G21" s="132" t="s">
        <v>359</v>
      </c>
      <c r="H21" s="132"/>
      <c r="I21" s="2244">
        <v>2</v>
      </c>
      <c r="J21" s="2244"/>
      <c r="L21" s="1" t="s">
        <v>356</v>
      </c>
      <c r="M21" s="1">
        <v>16</v>
      </c>
      <c r="N21" s="1">
        <v>16</v>
      </c>
      <c r="O21" s="1">
        <v>1</v>
      </c>
      <c r="P21" s="1" t="s">
        <v>49</v>
      </c>
      <c r="T21" s="1">
        <v>16</v>
      </c>
      <c r="U21" s="1">
        <v>1</v>
      </c>
      <c r="V21" s="5">
        <v>189142</v>
      </c>
      <c r="W21" s="70">
        <v>0.85</v>
      </c>
      <c r="X21" s="72">
        <f t="shared" si="1"/>
        <v>28371.300000000003</v>
      </c>
      <c r="Y21" s="72">
        <f t="shared" si="2"/>
        <v>28371.300000000003</v>
      </c>
      <c r="Z21" s="6"/>
      <c r="AA21" s="68"/>
      <c r="AB21" s="1"/>
    </row>
    <row r="22" spans="1:34" x14ac:dyDescent="0.35">
      <c r="A22" t="s">
        <v>391</v>
      </c>
      <c r="B22" t="s">
        <v>437</v>
      </c>
      <c r="C22" t="s">
        <v>482</v>
      </c>
      <c r="D22" t="s">
        <v>483</v>
      </c>
      <c r="E22" s="1" t="s">
        <v>126</v>
      </c>
      <c r="F22" s="132" t="s">
        <v>489</v>
      </c>
      <c r="G22" s="132" t="s">
        <v>359</v>
      </c>
      <c r="H22" s="132"/>
      <c r="I22" s="2244">
        <v>2</v>
      </c>
      <c r="J22" s="2244"/>
      <c r="K22" s="1" t="s">
        <v>356</v>
      </c>
      <c r="M22" s="1">
        <v>28</v>
      </c>
      <c r="N22" s="1">
        <v>28</v>
      </c>
      <c r="O22" s="1">
        <v>1</v>
      </c>
      <c r="P22" s="1" t="s">
        <v>49</v>
      </c>
      <c r="R22" s="1">
        <v>28</v>
      </c>
      <c r="U22" s="1">
        <v>1</v>
      </c>
      <c r="V22" s="5">
        <v>67000</v>
      </c>
      <c r="W22" s="70">
        <v>0.85</v>
      </c>
      <c r="X22" s="72">
        <f t="shared" si="1"/>
        <v>10050.000000000002</v>
      </c>
      <c r="Y22" s="72">
        <f t="shared" si="2"/>
        <v>10050.000000000002</v>
      </c>
      <c r="Z22" s="6"/>
      <c r="AA22" s="68"/>
      <c r="AB22" s="1"/>
    </row>
    <row r="23" spans="1:34" x14ac:dyDescent="0.35">
      <c r="A23" t="s">
        <v>391</v>
      </c>
      <c r="B23" t="s">
        <v>437</v>
      </c>
      <c r="C23" t="s">
        <v>482</v>
      </c>
      <c r="D23" t="s">
        <v>483</v>
      </c>
      <c r="E23" s="1" t="s">
        <v>126</v>
      </c>
      <c r="F23" s="132" t="s">
        <v>490</v>
      </c>
      <c r="G23" s="132" t="s">
        <v>359</v>
      </c>
      <c r="H23" s="132"/>
      <c r="I23" s="2244">
        <v>2</v>
      </c>
      <c r="J23" s="2244"/>
      <c r="K23" s="1" t="s">
        <v>356</v>
      </c>
      <c r="M23" s="1">
        <v>100</v>
      </c>
      <c r="N23" s="1">
        <v>100</v>
      </c>
      <c r="O23" s="1">
        <v>100</v>
      </c>
      <c r="P23" s="1" t="s">
        <v>49</v>
      </c>
      <c r="S23" s="1">
        <v>100</v>
      </c>
      <c r="T23" s="1">
        <v>100</v>
      </c>
      <c r="U23" s="1">
        <v>2</v>
      </c>
      <c r="V23" s="5">
        <v>4427</v>
      </c>
      <c r="W23" s="70">
        <v>0.85</v>
      </c>
      <c r="X23" s="72">
        <f t="shared" si="1"/>
        <v>664.05000000000007</v>
      </c>
      <c r="Y23" s="72">
        <f t="shared" si="2"/>
        <v>132810</v>
      </c>
      <c r="Z23" s="6"/>
      <c r="AA23" s="68"/>
      <c r="AB23" s="1"/>
    </row>
    <row r="24" spans="1:34" x14ac:dyDescent="0.35">
      <c r="A24" t="s">
        <v>391</v>
      </c>
      <c r="B24" t="s">
        <v>437</v>
      </c>
      <c r="C24" t="s">
        <v>482</v>
      </c>
      <c r="D24" t="s">
        <v>483</v>
      </c>
      <c r="E24" s="1" t="s">
        <v>491</v>
      </c>
      <c r="F24" s="133" t="s">
        <v>492</v>
      </c>
      <c r="G24" s="133"/>
      <c r="H24" s="133" t="s">
        <v>359</v>
      </c>
      <c r="I24" s="2245">
        <v>7</v>
      </c>
      <c r="J24" s="2245"/>
      <c r="K24" s="1" t="s">
        <v>356</v>
      </c>
      <c r="M24" s="1">
        <v>20</v>
      </c>
      <c r="N24" s="1">
        <v>30</v>
      </c>
      <c r="O24" s="1">
        <v>20</v>
      </c>
      <c r="P24" s="1" t="s">
        <v>90</v>
      </c>
      <c r="Q24" s="1">
        <v>20</v>
      </c>
      <c r="U24" s="1">
        <v>1</v>
      </c>
      <c r="V24" s="5">
        <v>2300</v>
      </c>
      <c r="W24" s="70">
        <v>0.5</v>
      </c>
      <c r="X24" s="72">
        <f t="shared" si="1"/>
        <v>1150</v>
      </c>
      <c r="Y24" s="72">
        <f t="shared" si="2"/>
        <v>23000</v>
      </c>
      <c r="Z24" s="6"/>
      <c r="AA24" s="68"/>
      <c r="AB24" s="1"/>
    </row>
    <row r="25" spans="1:34" x14ac:dyDescent="0.35">
      <c r="A25" t="s">
        <v>391</v>
      </c>
      <c r="B25" t="s">
        <v>437</v>
      </c>
      <c r="C25" t="s">
        <v>482</v>
      </c>
      <c r="D25" t="s">
        <v>483</v>
      </c>
      <c r="E25" s="1" t="s">
        <v>491</v>
      </c>
      <c r="F25" s="1" t="s">
        <v>493</v>
      </c>
      <c r="H25" s="1" t="s">
        <v>359</v>
      </c>
      <c r="I25" s="2241">
        <v>7</v>
      </c>
      <c r="J25" s="2245"/>
      <c r="K25" s="1" t="s">
        <v>356</v>
      </c>
      <c r="M25" s="1">
        <v>20</v>
      </c>
      <c r="N25" s="1">
        <v>30</v>
      </c>
      <c r="O25" s="1">
        <v>20</v>
      </c>
      <c r="P25" s="1" t="s">
        <v>90</v>
      </c>
      <c r="Q25" s="1">
        <v>20</v>
      </c>
      <c r="U25" s="1">
        <v>1</v>
      </c>
      <c r="V25" s="5">
        <v>2300</v>
      </c>
      <c r="W25" s="70">
        <v>0.5</v>
      </c>
      <c r="X25" s="72">
        <f t="shared" si="1"/>
        <v>1150</v>
      </c>
      <c r="Y25" s="72">
        <f t="shared" si="2"/>
        <v>23000</v>
      </c>
      <c r="Z25" s="6"/>
      <c r="AA25" s="68"/>
      <c r="AB25" s="1"/>
    </row>
    <row r="26" spans="1:34" x14ac:dyDescent="0.35">
      <c r="A26" t="s">
        <v>391</v>
      </c>
      <c r="B26" t="s">
        <v>437</v>
      </c>
      <c r="C26" t="s">
        <v>482</v>
      </c>
      <c r="D26" t="s">
        <v>483</v>
      </c>
      <c r="E26" s="1" t="s">
        <v>494</v>
      </c>
      <c r="F26" s="1" t="s">
        <v>53</v>
      </c>
      <c r="H26" s="1" t="s">
        <v>359</v>
      </c>
      <c r="I26" s="2241">
        <v>5</v>
      </c>
      <c r="J26" s="2241"/>
      <c r="K26" s="1" t="s">
        <v>356</v>
      </c>
      <c r="M26" s="1">
        <v>4</v>
      </c>
      <c r="N26" s="2" t="s">
        <v>230</v>
      </c>
      <c r="O26" s="1">
        <v>4</v>
      </c>
      <c r="P26" s="1" t="s">
        <v>51</v>
      </c>
      <c r="Q26" s="1">
        <v>4</v>
      </c>
      <c r="U26" s="1">
        <v>1</v>
      </c>
      <c r="V26" s="5">
        <v>8500</v>
      </c>
      <c r="W26" s="70">
        <v>0.35</v>
      </c>
      <c r="X26" s="71">
        <f>V26*(1-W26)</f>
        <v>5525</v>
      </c>
      <c r="Y26" s="71">
        <f>X26*U26*O26</f>
        <v>22100</v>
      </c>
      <c r="Z26" s="18"/>
    </row>
    <row r="27" spans="1:34" x14ac:dyDescent="0.35">
      <c r="A27" t="s">
        <v>391</v>
      </c>
      <c r="B27" t="s">
        <v>437</v>
      </c>
      <c r="C27" t="s">
        <v>482</v>
      </c>
      <c r="D27" t="s">
        <v>483</v>
      </c>
      <c r="E27" s="1" t="s">
        <v>185</v>
      </c>
      <c r="F27" s="1" t="s">
        <v>497</v>
      </c>
      <c r="G27" s="1" t="s">
        <v>359</v>
      </c>
      <c r="I27" s="2241">
        <v>2</v>
      </c>
      <c r="J27" s="2241"/>
      <c r="K27" s="8"/>
      <c r="L27" s="1" t="s">
        <v>356</v>
      </c>
      <c r="M27" s="1">
        <v>88</v>
      </c>
      <c r="N27" s="2" t="s">
        <v>498</v>
      </c>
      <c r="O27" s="1">
        <v>1</v>
      </c>
      <c r="P27" s="1" t="s">
        <v>49</v>
      </c>
      <c r="S27" s="1">
        <v>88</v>
      </c>
      <c r="U27" s="1">
        <v>1</v>
      </c>
      <c r="V27" s="5">
        <v>338800</v>
      </c>
      <c r="W27" s="135">
        <v>0.75</v>
      </c>
      <c r="X27" s="72">
        <f>V27*(1-W27)</f>
        <v>84700</v>
      </c>
      <c r="Y27" s="72">
        <f>X27*U27*O27</f>
        <v>84700</v>
      </c>
      <c r="Z27" s="6"/>
    </row>
    <row r="28" spans="1:34" s="16" customFormat="1" x14ac:dyDescent="0.35">
      <c r="A28" t="s">
        <v>391</v>
      </c>
      <c r="B28" t="s">
        <v>437</v>
      </c>
      <c r="C28" t="s">
        <v>482</v>
      </c>
      <c r="D28" t="s">
        <v>483</v>
      </c>
      <c r="E28" s="1" t="s">
        <v>135</v>
      </c>
      <c r="F28" s="1" t="s">
        <v>499</v>
      </c>
      <c r="G28" s="1"/>
      <c r="H28" s="1" t="s">
        <v>359</v>
      </c>
      <c r="I28" s="2241">
        <v>4</v>
      </c>
      <c r="J28" s="2241"/>
      <c r="K28" s="1"/>
      <c r="L28" s="1" t="s">
        <v>356</v>
      </c>
      <c r="M28" s="1">
        <v>2</v>
      </c>
      <c r="N28" s="2" t="s">
        <v>381</v>
      </c>
      <c r="O28" s="1">
        <v>1</v>
      </c>
      <c r="P28" s="1" t="s">
        <v>90</v>
      </c>
      <c r="Q28" s="1">
        <v>1</v>
      </c>
      <c r="R28" s="1"/>
      <c r="S28" s="1">
        <v>1</v>
      </c>
      <c r="T28" s="1"/>
      <c r="U28" s="1">
        <v>2</v>
      </c>
      <c r="V28" s="5">
        <v>12000</v>
      </c>
      <c r="W28" s="70">
        <v>0.3</v>
      </c>
      <c r="X28" s="72">
        <f t="shared" ref="X28:X29" si="3">V28*(1-W28)</f>
        <v>8400</v>
      </c>
      <c r="Y28" s="72">
        <f t="shared" ref="Y28:Y46" si="4">X28*U28*O28</f>
        <v>16800</v>
      </c>
      <c r="Z28" s="6"/>
      <c r="AB28"/>
      <c r="AC28"/>
      <c r="AD28" s="1"/>
      <c r="AE28"/>
      <c r="AF28" s="1"/>
      <c r="AG28"/>
      <c r="AH28"/>
    </row>
    <row r="29" spans="1:34" s="16" customFormat="1" x14ac:dyDescent="0.35">
      <c r="A29" t="s">
        <v>391</v>
      </c>
      <c r="B29" t="s">
        <v>437</v>
      </c>
      <c r="C29" t="s">
        <v>482</v>
      </c>
      <c r="D29" t="s">
        <v>483</v>
      </c>
      <c r="E29" s="1" t="s">
        <v>135</v>
      </c>
      <c r="F29" s="1" t="s">
        <v>500</v>
      </c>
      <c r="G29" s="1"/>
      <c r="H29" s="1" t="s">
        <v>359</v>
      </c>
      <c r="I29" s="2241">
        <v>4</v>
      </c>
      <c r="J29" s="2241"/>
      <c r="K29" s="1"/>
      <c r="L29" s="1" t="s">
        <v>356</v>
      </c>
      <c r="M29" s="1">
        <v>2</v>
      </c>
      <c r="N29" s="2" t="s">
        <v>381</v>
      </c>
      <c r="O29" s="1">
        <v>1</v>
      </c>
      <c r="P29" s="1" t="s">
        <v>90</v>
      </c>
      <c r="Q29" s="1">
        <v>1</v>
      </c>
      <c r="R29" s="1"/>
      <c r="S29" s="1">
        <v>1</v>
      </c>
      <c r="T29" s="1"/>
      <c r="U29" s="1">
        <v>2</v>
      </c>
      <c r="V29" s="5">
        <v>36000</v>
      </c>
      <c r="W29" s="70">
        <v>0.3</v>
      </c>
      <c r="X29" s="72">
        <f t="shared" si="3"/>
        <v>25200</v>
      </c>
      <c r="Y29" s="72">
        <f t="shared" si="4"/>
        <v>50400</v>
      </c>
      <c r="Z29" s="6"/>
      <c r="AB29"/>
      <c r="AC29"/>
      <c r="AD29" s="1"/>
      <c r="AE29"/>
      <c r="AF29" s="1"/>
      <c r="AG29"/>
      <c r="AH29"/>
    </row>
    <row r="30" spans="1:34" s="16" customFormat="1" x14ac:dyDescent="0.35">
      <c r="A30" t="s">
        <v>391</v>
      </c>
      <c r="B30" t="s">
        <v>437</v>
      </c>
      <c r="C30" t="s">
        <v>482</v>
      </c>
      <c r="D30" t="s">
        <v>483</v>
      </c>
      <c r="E30" s="1" t="s">
        <v>68</v>
      </c>
      <c r="F30" s="1" t="s">
        <v>501</v>
      </c>
      <c r="G30" s="1"/>
      <c r="H30" s="1" t="s">
        <v>359</v>
      </c>
      <c r="I30" s="2241">
        <v>6</v>
      </c>
      <c r="J30" s="2241"/>
      <c r="K30" s="1" t="s">
        <v>356</v>
      </c>
      <c r="L30" s="1"/>
      <c r="M30" s="1">
        <v>30</v>
      </c>
      <c r="N30" s="2" t="s">
        <v>178</v>
      </c>
      <c r="O30" s="1">
        <v>45</v>
      </c>
      <c r="P30" s="1" t="s">
        <v>51</v>
      </c>
      <c r="Q30" s="1">
        <v>45</v>
      </c>
      <c r="R30" s="1"/>
      <c r="S30" s="1"/>
      <c r="T30" s="1"/>
      <c r="U30" s="1">
        <v>1</v>
      </c>
      <c r="V30" s="5">
        <v>1600</v>
      </c>
      <c r="W30" s="70">
        <v>0.7</v>
      </c>
      <c r="X30" s="72">
        <f>V30*(1-W30)</f>
        <v>480.00000000000006</v>
      </c>
      <c r="Y30" s="72">
        <f t="shared" si="4"/>
        <v>21600.000000000004</v>
      </c>
      <c r="Z30" s="6"/>
      <c r="AB30"/>
      <c r="AC30"/>
      <c r="AD30" s="1"/>
      <c r="AE30"/>
      <c r="AF30" s="1"/>
      <c r="AG30"/>
      <c r="AH30"/>
    </row>
    <row r="31" spans="1:34" s="16" customFormat="1" x14ac:dyDescent="0.35">
      <c r="A31" t="s">
        <v>391</v>
      </c>
      <c r="B31" t="s">
        <v>437</v>
      </c>
      <c r="C31" t="s">
        <v>482</v>
      </c>
      <c r="D31" t="s">
        <v>483</v>
      </c>
      <c r="E31" s="1" t="s">
        <v>177</v>
      </c>
      <c r="F31" s="1" t="s">
        <v>95</v>
      </c>
      <c r="G31" s="1"/>
      <c r="H31" s="1" t="s">
        <v>359</v>
      </c>
      <c r="I31" s="2241">
        <v>3</v>
      </c>
      <c r="J31" s="2241"/>
      <c r="K31" s="1" t="s">
        <v>356</v>
      </c>
      <c r="L31" s="1"/>
      <c r="M31" s="1">
        <v>10</v>
      </c>
      <c r="N31" s="2" t="s">
        <v>179</v>
      </c>
      <c r="O31" s="1">
        <v>20</v>
      </c>
      <c r="P31" s="1" t="s">
        <v>51</v>
      </c>
      <c r="Q31" s="1">
        <v>20</v>
      </c>
      <c r="R31" s="1"/>
      <c r="S31" s="1"/>
      <c r="T31" s="1"/>
      <c r="U31" s="1">
        <v>1</v>
      </c>
      <c r="V31" s="5">
        <v>11181</v>
      </c>
      <c r="W31" s="70">
        <v>0.4</v>
      </c>
      <c r="X31" s="72">
        <f>V31*(1-W31)</f>
        <v>6708.5999999999995</v>
      </c>
      <c r="Y31" s="72">
        <f t="shared" si="4"/>
        <v>134172</v>
      </c>
      <c r="Z31" s="6"/>
      <c r="AB31"/>
      <c r="AC31"/>
      <c r="AD31" s="1"/>
      <c r="AE31"/>
      <c r="AF31" s="1"/>
      <c r="AG31"/>
      <c r="AH31"/>
    </row>
    <row r="32" spans="1:34" s="16" customFormat="1" x14ac:dyDescent="0.35">
      <c r="A32"/>
      <c r="B32"/>
      <c r="C32"/>
      <c r="D32"/>
      <c r="E32" s="1"/>
      <c r="F32" s="1"/>
      <c r="G32" s="1"/>
      <c r="H32" s="1"/>
      <c r="I32" s="2241"/>
      <c r="J32" s="2241"/>
      <c r="K32" s="1"/>
      <c r="L32" s="1"/>
      <c r="M32" s="1"/>
      <c r="N32" s="2"/>
      <c r="O32" s="1"/>
      <c r="P32" s="1"/>
      <c r="Q32" s="1"/>
      <c r="R32" s="1"/>
      <c r="S32" s="1"/>
      <c r="T32" s="1"/>
      <c r="U32" s="1"/>
      <c r="V32" s="7"/>
      <c r="W32" s="70"/>
      <c r="X32" s="72"/>
      <c r="Y32" s="72"/>
      <c r="Z32" s="6"/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437</v>
      </c>
      <c r="C33" t="s">
        <v>482</v>
      </c>
      <c r="D33" t="s">
        <v>483</v>
      </c>
      <c r="E33" s="1" t="s">
        <v>184</v>
      </c>
      <c r="F33" s="1" t="s">
        <v>484</v>
      </c>
      <c r="G33" s="1"/>
      <c r="H33" s="1" t="s">
        <v>359</v>
      </c>
      <c r="I33" s="2241">
        <v>4</v>
      </c>
      <c r="J33" s="2241"/>
      <c r="K33" s="1" t="s">
        <v>356</v>
      </c>
      <c r="L33" s="1"/>
      <c r="M33" s="1">
        <v>50</v>
      </c>
      <c r="N33" s="2" t="s">
        <v>111</v>
      </c>
      <c r="O33" s="1">
        <v>90</v>
      </c>
      <c r="P33" s="1" t="s">
        <v>49</v>
      </c>
      <c r="Q33" s="1"/>
      <c r="R33" s="1"/>
      <c r="S33" s="1">
        <v>90</v>
      </c>
      <c r="T33" s="1">
        <v>90</v>
      </c>
      <c r="U33" s="1">
        <v>2</v>
      </c>
      <c r="V33" s="5">
        <v>1398.6</v>
      </c>
      <c r="W33" s="75">
        <v>0.7</v>
      </c>
      <c r="X33" s="72">
        <f t="shared" ref="X33:X46" si="5">V33*(1-W33)</f>
        <v>419.58000000000004</v>
      </c>
      <c r="Y33" s="72">
        <f t="shared" si="4"/>
        <v>75524.400000000009</v>
      </c>
      <c r="Z33" s="6"/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437</v>
      </c>
      <c r="C34" t="s">
        <v>482</v>
      </c>
      <c r="D34" t="s">
        <v>483</v>
      </c>
      <c r="E34" s="1" t="s">
        <v>168</v>
      </c>
      <c r="F34" s="1" t="s">
        <v>486</v>
      </c>
      <c r="G34" s="1"/>
      <c r="H34" s="1" t="s">
        <v>359</v>
      </c>
      <c r="I34" s="2241">
        <v>2</v>
      </c>
      <c r="J34" s="2241"/>
      <c r="K34" s="1"/>
      <c r="L34" s="1" t="s">
        <v>356</v>
      </c>
      <c r="M34" s="1">
        <v>1</v>
      </c>
      <c r="N34" s="2" t="s">
        <v>397</v>
      </c>
      <c r="O34" s="1">
        <v>1</v>
      </c>
      <c r="P34" s="1" t="s">
        <v>49</v>
      </c>
      <c r="Q34" s="2"/>
      <c r="R34" s="1"/>
      <c r="S34" s="1">
        <v>1</v>
      </c>
      <c r="T34" s="75"/>
      <c r="U34" s="1">
        <v>1</v>
      </c>
      <c r="V34" s="5">
        <v>633000</v>
      </c>
      <c r="W34" s="70">
        <v>0.76</v>
      </c>
      <c r="X34" s="72">
        <f t="shared" si="5"/>
        <v>151920</v>
      </c>
      <c r="Y34" s="72">
        <f t="shared" si="4"/>
        <v>151920</v>
      </c>
      <c r="Z34" s="6"/>
      <c r="AB34"/>
      <c r="AC34"/>
      <c r="AD34" s="1"/>
      <c r="AE34"/>
      <c r="AF34" s="1"/>
      <c r="AG34"/>
      <c r="AH34"/>
    </row>
    <row r="35" spans="1:34" s="16" customFormat="1" x14ac:dyDescent="0.35">
      <c r="A35" t="s">
        <v>393</v>
      </c>
      <c r="B35" t="s">
        <v>437</v>
      </c>
      <c r="C35" t="s">
        <v>482</v>
      </c>
      <c r="D35" t="s">
        <v>483</v>
      </c>
      <c r="E35" s="1" t="s">
        <v>168</v>
      </c>
      <c r="F35" s="1" t="s">
        <v>169</v>
      </c>
      <c r="G35" s="1"/>
      <c r="H35" s="1" t="s">
        <v>359</v>
      </c>
      <c r="I35" s="2241">
        <v>1</v>
      </c>
      <c r="J35" s="2241"/>
      <c r="K35" s="1"/>
      <c r="L35" s="1" t="s">
        <v>356</v>
      </c>
      <c r="M35" s="1">
        <v>18</v>
      </c>
      <c r="N35" s="2" t="s">
        <v>179</v>
      </c>
      <c r="O35" s="1">
        <v>19</v>
      </c>
      <c r="P35" s="1" t="s">
        <v>49</v>
      </c>
      <c r="Q35" s="1"/>
      <c r="R35" s="1"/>
      <c r="S35" s="1"/>
      <c r="T35" s="70">
        <v>19</v>
      </c>
      <c r="U35" s="1">
        <v>1</v>
      </c>
      <c r="V35" s="5">
        <v>26400</v>
      </c>
      <c r="W35" s="70">
        <v>0.76</v>
      </c>
      <c r="X35" s="72">
        <f t="shared" si="5"/>
        <v>6336</v>
      </c>
      <c r="Y35" s="72">
        <f t="shared" si="4"/>
        <v>120384</v>
      </c>
      <c r="Z35" s="6"/>
      <c r="AB35"/>
      <c r="AC35"/>
      <c r="AD35" s="1"/>
      <c r="AE35"/>
      <c r="AF35" s="1"/>
      <c r="AG35"/>
      <c r="AH35"/>
    </row>
    <row r="36" spans="1:34" s="16" customFormat="1" x14ac:dyDescent="0.35">
      <c r="A36" t="s">
        <v>393</v>
      </c>
      <c r="B36" t="s">
        <v>437</v>
      </c>
      <c r="C36" t="s">
        <v>482</v>
      </c>
      <c r="D36" t="s">
        <v>483</v>
      </c>
      <c r="E36" s="1" t="s">
        <v>126</v>
      </c>
      <c r="F36" s="132" t="s">
        <v>489</v>
      </c>
      <c r="G36" s="132" t="s">
        <v>359</v>
      </c>
      <c r="H36" s="132"/>
      <c r="I36" s="2244">
        <v>4</v>
      </c>
      <c r="J36" s="2244"/>
      <c r="K36" s="1" t="s">
        <v>356</v>
      </c>
      <c r="L36" s="1"/>
      <c r="M36" s="1">
        <v>28</v>
      </c>
      <c r="N36" s="1">
        <v>28</v>
      </c>
      <c r="O36" s="1">
        <v>1</v>
      </c>
      <c r="P36" s="1" t="s">
        <v>49</v>
      </c>
      <c r="Q36" s="1"/>
      <c r="R36" s="1"/>
      <c r="S36" s="1">
        <v>28</v>
      </c>
      <c r="T36" s="70"/>
      <c r="U36" s="1">
        <v>1</v>
      </c>
      <c r="V36" s="5">
        <v>67000</v>
      </c>
      <c r="W36" s="70">
        <v>0.85</v>
      </c>
      <c r="X36" s="72">
        <f t="shared" si="5"/>
        <v>10050.000000000002</v>
      </c>
      <c r="Y36" s="72">
        <f t="shared" si="4"/>
        <v>10050.000000000002</v>
      </c>
      <c r="Z36" s="6"/>
      <c r="AB36"/>
      <c r="AC36"/>
      <c r="AD36" s="1"/>
      <c r="AE36"/>
      <c r="AF36" s="1"/>
      <c r="AG36"/>
      <c r="AH36"/>
    </row>
    <row r="37" spans="1:34" s="16" customFormat="1" x14ac:dyDescent="0.35">
      <c r="A37" t="s">
        <v>393</v>
      </c>
      <c r="B37" t="s">
        <v>437</v>
      </c>
      <c r="C37" t="s">
        <v>482</v>
      </c>
      <c r="D37" t="s">
        <v>483</v>
      </c>
      <c r="E37" s="1" t="s">
        <v>126</v>
      </c>
      <c r="F37" s="132" t="s">
        <v>490</v>
      </c>
      <c r="G37" s="132" t="s">
        <v>359</v>
      </c>
      <c r="H37" s="132"/>
      <c r="I37" s="2244">
        <v>4</v>
      </c>
      <c r="J37" s="2244"/>
      <c r="K37" s="1" t="s">
        <v>356</v>
      </c>
      <c r="L37" s="1"/>
      <c r="M37" s="1">
        <v>100</v>
      </c>
      <c r="N37" s="2" t="s">
        <v>330</v>
      </c>
      <c r="O37" s="1">
        <v>100</v>
      </c>
      <c r="P37" s="1" t="s">
        <v>49</v>
      </c>
      <c r="Q37" s="1"/>
      <c r="R37" s="1">
        <v>100</v>
      </c>
      <c r="S37" s="1">
        <v>100</v>
      </c>
      <c r="T37" s="75"/>
      <c r="U37" s="1">
        <v>2</v>
      </c>
      <c r="V37" s="5">
        <v>4427</v>
      </c>
      <c r="W37" s="70">
        <v>0.85</v>
      </c>
      <c r="X37" s="72">
        <f t="shared" si="5"/>
        <v>664.05000000000007</v>
      </c>
      <c r="Y37" s="72">
        <f t="shared" si="4"/>
        <v>132810</v>
      </c>
      <c r="Z37" s="6"/>
      <c r="AB37"/>
      <c r="AC37"/>
      <c r="AD37" s="1"/>
      <c r="AE37"/>
      <c r="AF37" s="1"/>
      <c r="AG37"/>
      <c r="AH37"/>
    </row>
    <row r="38" spans="1:34" s="16" customFormat="1" x14ac:dyDescent="0.35">
      <c r="A38" t="s">
        <v>393</v>
      </c>
      <c r="B38" t="s">
        <v>437</v>
      </c>
      <c r="C38" t="s">
        <v>482</v>
      </c>
      <c r="D38" t="s">
        <v>483</v>
      </c>
      <c r="E38" s="1" t="s">
        <v>491</v>
      </c>
      <c r="F38" s="133" t="s">
        <v>492</v>
      </c>
      <c r="G38" s="133"/>
      <c r="H38" s="133" t="s">
        <v>359</v>
      </c>
      <c r="I38" s="2245">
        <v>6</v>
      </c>
      <c r="J38" s="2245"/>
      <c r="K38" s="1" t="s">
        <v>356</v>
      </c>
      <c r="L38" s="1"/>
      <c r="M38" s="1">
        <v>15</v>
      </c>
      <c r="N38" s="2" t="s">
        <v>212</v>
      </c>
      <c r="O38" s="1">
        <v>10</v>
      </c>
      <c r="P38" s="1" t="s">
        <v>90</v>
      </c>
      <c r="Q38" s="1"/>
      <c r="R38" s="1">
        <v>10</v>
      </c>
      <c r="S38" s="1"/>
      <c r="T38" s="75"/>
      <c r="U38" s="1">
        <v>1</v>
      </c>
      <c r="V38" s="5">
        <v>2300</v>
      </c>
      <c r="W38" s="70">
        <v>0.5</v>
      </c>
      <c r="X38" s="72">
        <f t="shared" si="5"/>
        <v>1150</v>
      </c>
      <c r="Y38" s="72">
        <f t="shared" si="4"/>
        <v>11500</v>
      </c>
      <c r="Z38" s="6"/>
      <c r="AB38"/>
      <c r="AC38"/>
      <c r="AD38" s="1"/>
      <c r="AE38"/>
      <c r="AF38" s="1"/>
      <c r="AG38"/>
      <c r="AH38"/>
    </row>
    <row r="39" spans="1:34" s="16" customFormat="1" x14ac:dyDescent="0.35">
      <c r="A39" t="s">
        <v>393</v>
      </c>
      <c r="B39" t="s">
        <v>437</v>
      </c>
      <c r="C39" t="s">
        <v>482</v>
      </c>
      <c r="D39" t="s">
        <v>483</v>
      </c>
      <c r="E39" s="1" t="s">
        <v>491</v>
      </c>
      <c r="F39" s="1" t="s">
        <v>493</v>
      </c>
      <c r="G39" s="1"/>
      <c r="H39" s="1" t="s">
        <v>359</v>
      </c>
      <c r="I39" s="2241">
        <v>6</v>
      </c>
      <c r="J39" s="2241"/>
      <c r="K39" s="1" t="s">
        <v>356</v>
      </c>
      <c r="L39" s="1"/>
      <c r="M39" s="1">
        <v>15</v>
      </c>
      <c r="N39" s="2" t="s">
        <v>212</v>
      </c>
      <c r="O39" s="1">
        <v>10</v>
      </c>
      <c r="P39" s="1" t="s">
        <v>90</v>
      </c>
      <c r="Q39" s="1"/>
      <c r="R39" s="1">
        <v>10</v>
      </c>
      <c r="S39" s="1"/>
      <c r="T39" s="1"/>
      <c r="U39" s="1">
        <v>1</v>
      </c>
      <c r="V39" s="5">
        <v>2300</v>
      </c>
      <c r="W39" s="70">
        <v>0.5</v>
      </c>
      <c r="X39" s="72">
        <f t="shared" si="5"/>
        <v>1150</v>
      </c>
      <c r="Y39" s="72">
        <f t="shared" si="4"/>
        <v>11500</v>
      </c>
      <c r="AB39"/>
      <c r="AC39"/>
      <c r="AD39" s="1"/>
      <c r="AE39"/>
      <c r="AF39" s="1"/>
      <c r="AG39"/>
      <c r="AH39"/>
    </row>
    <row r="40" spans="1:34" s="16" customFormat="1" x14ac:dyDescent="0.35">
      <c r="A40" t="s">
        <v>393</v>
      </c>
      <c r="B40" t="s">
        <v>437</v>
      </c>
      <c r="C40" t="s">
        <v>482</v>
      </c>
      <c r="D40" t="s">
        <v>483</v>
      </c>
      <c r="E40" s="1" t="s">
        <v>494</v>
      </c>
      <c r="F40" s="1" t="s">
        <v>53</v>
      </c>
      <c r="G40" s="1"/>
      <c r="H40" s="1" t="s">
        <v>359</v>
      </c>
      <c r="I40" s="2241">
        <v>5</v>
      </c>
      <c r="J40" s="2241"/>
      <c r="K40" s="1" t="s">
        <v>356</v>
      </c>
      <c r="L40" s="1"/>
      <c r="M40" s="1">
        <v>4</v>
      </c>
      <c r="N40" s="2" t="s">
        <v>230</v>
      </c>
      <c r="O40" s="1">
        <v>2</v>
      </c>
      <c r="P40" s="1" t="s">
        <v>51</v>
      </c>
      <c r="Q40" s="134"/>
      <c r="R40" s="1">
        <v>2</v>
      </c>
      <c r="S40" s="1"/>
      <c r="T40" s="1"/>
      <c r="U40" s="1">
        <v>1</v>
      </c>
      <c r="V40" s="5">
        <v>8500</v>
      </c>
      <c r="W40" s="70">
        <v>0.35</v>
      </c>
      <c r="X40" s="72">
        <f t="shared" si="5"/>
        <v>5525</v>
      </c>
      <c r="Y40" s="72">
        <f t="shared" si="4"/>
        <v>11050</v>
      </c>
      <c r="AB40"/>
      <c r="AC40"/>
      <c r="AD40" s="1"/>
      <c r="AE40"/>
      <c r="AF40" s="1"/>
      <c r="AG40"/>
      <c r="AH40"/>
    </row>
    <row r="41" spans="1:34" s="16" customFormat="1" x14ac:dyDescent="0.35">
      <c r="A41" t="s">
        <v>393</v>
      </c>
      <c r="B41" t="s">
        <v>437</v>
      </c>
      <c r="C41" t="s">
        <v>482</v>
      </c>
      <c r="D41" t="s">
        <v>483</v>
      </c>
      <c r="E41" s="1" t="s">
        <v>495</v>
      </c>
      <c r="F41" s="1" t="s">
        <v>496</v>
      </c>
      <c r="G41" s="1"/>
      <c r="H41" s="1" t="s">
        <v>359</v>
      </c>
      <c r="I41" s="2241">
        <v>2</v>
      </c>
      <c r="J41" s="2241"/>
      <c r="K41" s="1" t="s">
        <v>356</v>
      </c>
      <c r="L41" s="1"/>
      <c r="M41" s="1">
        <v>1</v>
      </c>
      <c r="N41" s="2" t="s">
        <v>397</v>
      </c>
      <c r="O41" s="1">
        <v>1</v>
      </c>
      <c r="P41" s="1" t="s">
        <v>51</v>
      </c>
      <c r="Q41" s="1"/>
      <c r="R41" s="1">
        <v>1</v>
      </c>
      <c r="S41" s="1"/>
      <c r="T41" s="1"/>
      <c r="U41" s="1">
        <v>1</v>
      </c>
      <c r="V41" s="5">
        <v>65200</v>
      </c>
      <c r="W41" s="70">
        <v>0.49</v>
      </c>
      <c r="X41" s="72">
        <f t="shared" si="5"/>
        <v>33252</v>
      </c>
      <c r="Y41" s="72">
        <f t="shared" si="4"/>
        <v>33252</v>
      </c>
      <c r="AB41"/>
      <c r="AC41"/>
      <c r="AD41" s="1"/>
      <c r="AE41"/>
      <c r="AF41" s="1"/>
      <c r="AG41"/>
      <c r="AH41"/>
    </row>
    <row r="42" spans="1:34" s="16" customFormat="1" x14ac:dyDescent="0.35">
      <c r="A42" t="s">
        <v>393</v>
      </c>
      <c r="B42" t="s">
        <v>437</v>
      </c>
      <c r="C42" t="s">
        <v>482</v>
      </c>
      <c r="D42" t="s">
        <v>483</v>
      </c>
      <c r="E42" s="1" t="s">
        <v>185</v>
      </c>
      <c r="F42" s="1" t="s">
        <v>497</v>
      </c>
      <c r="G42" s="1" t="s">
        <v>359</v>
      </c>
      <c r="H42" s="1"/>
      <c r="I42" s="2241">
        <v>4</v>
      </c>
      <c r="J42" s="2241"/>
      <c r="K42" s="1"/>
      <c r="L42" s="1" t="s">
        <v>356</v>
      </c>
      <c r="M42" s="1">
        <v>88</v>
      </c>
      <c r="N42" s="1">
        <v>88</v>
      </c>
      <c r="O42" s="1">
        <v>1</v>
      </c>
      <c r="P42" s="1" t="s">
        <v>49</v>
      </c>
      <c r="Q42" s="1"/>
      <c r="R42" s="1"/>
      <c r="S42" s="1">
        <v>88</v>
      </c>
      <c r="T42" s="1"/>
      <c r="U42" s="1">
        <v>1</v>
      </c>
      <c r="V42" s="5">
        <v>338800</v>
      </c>
      <c r="W42" s="135">
        <v>0.75</v>
      </c>
      <c r="X42" s="72">
        <f t="shared" si="5"/>
        <v>84700</v>
      </c>
      <c r="Y42" s="72">
        <f t="shared" si="4"/>
        <v>84700</v>
      </c>
      <c r="AB42"/>
      <c r="AC42"/>
      <c r="AD42" s="1"/>
      <c r="AE42"/>
      <c r="AF42" s="1"/>
      <c r="AG42"/>
      <c r="AH42"/>
    </row>
    <row r="43" spans="1:34" s="16" customFormat="1" x14ac:dyDescent="0.35">
      <c r="A43" t="s">
        <v>393</v>
      </c>
      <c r="B43" t="s">
        <v>437</v>
      </c>
      <c r="C43" t="s">
        <v>482</v>
      </c>
      <c r="D43" t="s">
        <v>483</v>
      </c>
      <c r="E43" s="1" t="s">
        <v>135</v>
      </c>
      <c r="F43" s="1" t="s">
        <v>499</v>
      </c>
      <c r="G43" s="1"/>
      <c r="H43" s="1" t="s">
        <v>359</v>
      </c>
      <c r="I43" s="2241">
        <v>3</v>
      </c>
      <c r="J43" s="2241"/>
      <c r="K43" s="1"/>
      <c r="L43" s="1" t="s">
        <v>356</v>
      </c>
      <c r="M43" s="1">
        <v>2</v>
      </c>
      <c r="N43" s="1">
        <v>8</v>
      </c>
      <c r="O43" s="1">
        <v>1</v>
      </c>
      <c r="P43" s="1" t="s">
        <v>90</v>
      </c>
      <c r="Q43" s="1"/>
      <c r="R43" s="1">
        <v>1</v>
      </c>
      <c r="S43" s="1"/>
      <c r="T43" s="1"/>
      <c r="U43" s="1">
        <v>1</v>
      </c>
      <c r="V43" s="5">
        <v>12000</v>
      </c>
      <c r="W43" s="70">
        <v>0.3</v>
      </c>
      <c r="X43" s="72">
        <f t="shared" si="5"/>
        <v>8400</v>
      </c>
      <c r="Y43" s="72">
        <f t="shared" si="4"/>
        <v>8400</v>
      </c>
      <c r="Z43" s="6"/>
      <c r="AB43"/>
      <c r="AC43"/>
      <c r="AD43" s="1"/>
      <c r="AE43"/>
      <c r="AF43" s="1"/>
      <c r="AG43"/>
      <c r="AH43"/>
    </row>
    <row r="44" spans="1:34" s="16" customFormat="1" x14ac:dyDescent="0.35">
      <c r="A44" t="s">
        <v>393</v>
      </c>
      <c r="B44" t="s">
        <v>437</v>
      </c>
      <c r="C44" t="s">
        <v>482</v>
      </c>
      <c r="D44" t="s">
        <v>483</v>
      </c>
      <c r="E44" s="1" t="s">
        <v>135</v>
      </c>
      <c r="F44" s="1" t="s">
        <v>500</v>
      </c>
      <c r="G44" s="1"/>
      <c r="H44" s="1" t="s">
        <v>359</v>
      </c>
      <c r="I44" s="2241">
        <v>3</v>
      </c>
      <c r="J44" s="2241"/>
      <c r="K44" s="1"/>
      <c r="L44" s="1" t="s">
        <v>356</v>
      </c>
      <c r="M44" s="1">
        <v>2</v>
      </c>
      <c r="N44" s="1">
        <v>8</v>
      </c>
      <c r="O44" s="1">
        <v>1</v>
      </c>
      <c r="P44" s="1" t="s">
        <v>90</v>
      </c>
      <c r="Q44" s="1"/>
      <c r="R44" s="1">
        <v>1</v>
      </c>
      <c r="S44" s="1"/>
      <c r="T44" s="1"/>
      <c r="U44" s="1">
        <v>1</v>
      </c>
      <c r="V44" s="5">
        <v>36000</v>
      </c>
      <c r="W44" s="70">
        <v>0.3</v>
      </c>
      <c r="X44" s="72">
        <f t="shared" si="5"/>
        <v>25200</v>
      </c>
      <c r="Y44" s="72">
        <f t="shared" si="4"/>
        <v>25200</v>
      </c>
      <c r="AB44"/>
      <c r="AC44"/>
      <c r="AD44" s="1"/>
      <c r="AE44"/>
      <c r="AF44" s="1"/>
      <c r="AG44"/>
      <c r="AH44"/>
    </row>
    <row r="45" spans="1:34" s="16" customFormat="1" x14ac:dyDescent="0.35">
      <c r="A45"/>
      <c r="B45"/>
      <c r="C45"/>
      <c r="D45"/>
      <c r="E45" s="1"/>
      <c r="F45" s="1"/>
      <c r="G45" s="1"/>
      <c r="H45" s="1"/>
      <c r="I45" s="2241"/>
      <c r="J45" s="22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"/>
      <c r="W45" s="70"/>
      <c r="X45" s="72"/>
      <c r="Y45" s="72"/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437</v>
      </c>
      <c r="C46" t="s">
        <v>482</v>
      </c>
      <c r="D46" t="s">
        <v>483</v>
      </c>
      <c r="E46" s="1" t="s">
        <v>184</v>
      </c>
      <c r="F46" s="1" t="s">
        <v>484</v>
      </c>
      <c r="G46" s="1" t="s">
        <v>359</v>
      </c>
      <c r="H46" s="1"/>
      <c r="I46" s="2241">
        <v>2</v>
      </c>
      <c r="J46" s="2241"/>
      <c r="K46" s="1" t="s">
        <v>356</v>
      </c>
      <c r="L46" s="1"/>
      <c r="M46" s="1">
        <v>50</v>
      </c>
      <c r="N46" s="1">
        <v>250</v>
      </c>
      <c r="O46" s="1">
        <v>85</v>
      </c>
      <c r="P46" s="1" t="s">
        <v>49</v>
      </c>
      <c r="Q46" s="1"/>
      <c r="R46" s="1">
        <v>85</v>
      </c>
      <c r="S46" s="1">
        <v>85</v>
      </c>
      <c r="T46" s="1"/>
      <c r="U46" s="1">
        <v>2</v>
      </c>
      <c r="V46" s="5">
        <v>1398.6</v>
      </c>
      <c r="W46" s="75">
        <v>0.7</v>
      </c>
      <c r="X46" s="72">
        <f t="shared" si="5"/>
        <v>419.58000000000004</v>
      </c>
      <c r="Y46" s="72">
        <f t="shared" si="4"/>
        <v>71328.600000000006</v>
      </c>
      <c r="AB46"/>
      <c r="AC46"/>
      <c r="AD46" s="1"/>
      <c r="AE46"/>
      <c r="AF46" s="1"/>
      <c r="AG46"/>
      <c r="AH46"/>
    </row>
    <row r="47" spans="1:34" s="16" customFormat="1" x14ac:dyDescent="0.35">
      <c r="A47" t="s">
        <v>394</v>
      </c>
      <c r="B47" t="s">
        <v>437</v>
      </c>
      <c r="C47" t="s">
        <v>482</v>
      </c>
      <c r="D47" t="s">
        <v>483</v>
      </c>
      <c r="E47" s="1" t="s">
        <v>168</v>
      </c>
      <c r="F47" s="1" t="s">
        <v>169</v>
      </c>
      <c r="G47" s="1"/>
      <c r="H47" s="1" t="s">
        <v>359</v>
      </c>
      <c r="I47" s="2241">
        <v>1</v>
      </c>
      <c r="J47" s="2241"/>
      <c r="K47" s="1"/>
      <c r="L47" s="1" t="s">
        <v>356</v>
      </c>
      <c r="M47" s="1">
        <v>18</v>
      </c>
      <c r="N47" s="1">
        <v>35</v>
      </c>
      <c r="O47" s="1">
        <v>27</v>
      </c>
      <c r="P47" s="1" t="s">
        <v>49</v>
      </c>
      <c r="Q47" s="1"/>
      <c r="R47" s="1"/>
      <c r="S47" s="1"/>
      <c r="T47" s="1">
        <v>27</v>
      </c>
      <c r="U47" s="1">
        <v>1</v>
      </c>
      <c r="V47" s="5">
        <v>26400</v>
      </c>
      <c r="W47" s="70">
        <v>0.76</v>
      </c>
      <c r="X47" s="72"/>
      <c r="Y47" s="72"/>
      <c r="AB47"/>
      <c r="AC47"/>
      <c r="AD47" s="1"/>
      <c r="AE47"/>
      <c r="AF47" s="1"/>
      <c r="AG47"/>
      <c r="AH47"/>
    </row>
    <row r="48" spans="1:34" s="16" customFormat="1" x14ac:dyDescent="0.35">
      <c r="A48" t="s">
        <v>394</v>
      </c>
      <c r="B48" t="s">
        <v>437</v>
      </c>
      <c r="C48" t="s">
        <v>482</v>
      </c>
      <c r="D48" t="s">
        <v>483</v>
      </c>
      <c r="E48" s="1" t="s">
        <v>126</v>
      </c>
      <c r="F48" s="132" t="s">
        <v>487</v>
      </c>
      <c r="G48" s="132" t="s">
        <v>359</v>
      </c>
      <c r="H48" s="132"/>
      <c r="I48" s="2244">
        <v>2</v>
      </c>
      <c r="J48" s="2244"/>
      <c r="K48" s="1"/>
      <c r="L48" s="1" t="s">
        <v>356</v>
      </c>
      <c r="M48" s="1">
        <v>16</v>
      </c>
      <c r="N48" s="1">
        <v>16</v>
      </c>
      <c r="O48" s="1">
        <v>1</v>
      </c>
      <c r="P48" s="1" t="s">
        <v>49</v>
      </c>
      <c r="Q48" s="1"/>
      <c r="R48" s="1">
        <v>16</v>
      </c>
      <c r="S48" s="1"/>
      <c r="T48" s="1"/>
      <c r="U48" s="1">
        <v>1</v>
      </c>
      <c r="V48" s="5">
        <v>189142</v>
      </c>
      <c r="W48" s="70">
        <v>0.85</v>
      </c>
      <c r="X48" s="72">
        <f t="shared" ref="X48:X58" si="6">V48*(1-W48)</f>
        <v>28371.300000000003</v>
      </c>
      <c r="Y48" s="72">
        <f t="shared" ref="Y48:Y58" si="7">X48*U48*O48</f>
        <v>28371.300000000003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394</v>
      </c>
      <c r="B49" t="s">
        <v>437</v>
      </c>
      <c r="C49" t="s">
        <v>482</v>
      </c>
      <c r="D49" t="s">
        <v>483</v>
      </c>
      <c r="E49" s="1" t="s">
        <v>126</v>
      </c>
      <c r="F49" s="132" t="s">
        <v>489</v>
      </c>
      <c r="G49" s="132" t="s">
        <v>359</v>
      </c>
      <c r="H49" s="132"/>
      <c r="I49" s="2244">
        <v>2</v>
      </c>
      <c r="J49" s="2244"/>
      <c r="K49" s="1" t="s">
        <v>356</v>
      </c>
      <c r="L49" s="1"/>
      <c r="M49" s="1">
        <v>28</v>
      </c>
      <c r="N49" s="1">
        <v>28</v>
      </c>
      <c r="O49" s="1">
        <v>1</v>
      </c>
      <c r="P49" s="1" t="s">
        <v>49</v>
      </c>
      <c r="Q49" s="1">
        <v>28</v>
      </c>
      <c r="R49" s="1"/>
      <c r="S49" s="1"/>
      <c r="T49" s="1"/>
      <c r="U49" s="1">
        <v>1</v>
      </c>
      <c r="V49" s="5">
        <v>67000</v>
      </c>
      <c r="W49" s="70">
        <v>0.85</v>
      </c>
      <c r="X49" s="72">
        <f t="shared" si="6"/>
        <v>10050.000000000002</v>
      </c>
      <c r="Y49" s="72">
        <f t="shared" si="7"/>
        <v>10050.000000000002</v>
      </c>
      <c r="AB49"/>
      <c r="AC49"/>
      <c r="AD49" s="1"/>
      <c r="AE49"/>
      <c r="AF49" s="1"/>
      <c r="AG49"/>
      <c r="AH49"/>
    </row>
    <row r="50" spans="1:34" s="16" customFormat="1" x14ac:dyDescent="0.35">
      <c r="A50" t="s">
        <v>394</v>
      </c>
      <c r="B50" t="s">
        <v>437</v>
      </c>
      <c r="C50" t="s">
        <v>482</v>
      </c>
      <c r="D50" t="s">
        <v>483</v>
      </c>
      <c r="E50" s="1" t="s">
        <v>126</v>
      </c>
      <c r="F50" s="132" t="s">
        <v>490</v>
      </c>
      <c r="G50" s="132" t="s">
        <v>359</v>
      </c>
      <c r="H50" s="132"/>
      <c r="I50" s="2244">
        <v>2</v>
      </c>
      <c r="J50" s="2244"/>
      <c r="K50" s="1" t="s">
        <v>356</v>
      </c>
      <c r="L50" s="1"/>
      <c r="M50" s="1">
        <v>100</v>
      </c>
      <c r="N50" s="1">
        <v>100</v>
      </c>
      <c r="O50" s="1">
        <v>100</v>
      </c>
      <c r="P50" s="1" t="s">
        <v>49</v>
      </c>
      <c r="Q50" s="1"/>
      <c r="R50" s="1">
        <v>100</v>
      </c>
      <c r="S50" s="1">
        <v>100</v>
      </c>
      <c r="T50" s="1"/>
      <c r="U50" s="1">
        <v>2</v>
      </c>
      <c r="V50" s="5">
        <v>4427</v>
      </c>
      <c r="W50" s="70">
        <v>0.85</v>
      </c>
      <c r="X50" s="72">
        <f t="shared" si="6"/>
        <v>664.05000000000007</v>
      </c>
      <c r="Y50" s="72">
        <f t="shared" si="7"/>
        <v>132810</v>
      </c>
      <c r="AB50"/>
      <c r="AC50"/>
      <c r="AD50" s="1"/>
      <c r="AE50"/>
      <c r="AF50" s="1"/>
      <c r="AG50"/>
      <c r="AH50"/>
    </row>
    <row r="51" spans="1:34" s="16" customFormat="1" x14ac:dyDescent="0.35">
      <c r="A51" t="s">
        <v>394</v>
      </c>
      <c r="B51" t="s">
        <v>437</v>
      </c>
      <c r="C51" t="s">
        <v>482</v>
      </c>
      <c r="D51" t="s">
        <v>483</v>
      </c>
      <c r="E51" s="1" t="s">
        <v>491</v>
      </c>
      <c r="F51" s="133" t="s">
        <v>492</v>
      </c>
      <c r="G51" s="133"/>
      <c r="H51" s="133" t="s">
        <v>359</v>
      </c>
      <c r="I51" s="2245">
        <v>6</v>
      </c>
      <c r="J51" s="2245"/>
      <c r="K51" s="1" t="s">
        <v>356</v>
      </c>
      <c r="L51" s="1"/>
      <c r="M51" s="1">
        <v>15</v>
      </c>
      <c r="N51" s="1">
        <v>30</v>
      </c>
      <c r="O51" s="1">
        <v>22</v>
      </c>
      <c r="P51" s="1" t="s">
        <v>90</v>
      </c>
      <c r="Q51" s="1">
        <v>22</v>
      </c>
      <c r="R51" s="1"/>
      <c r="S51" s="1"/>
      <c r="T51" s="1"/>
      <c r="U51" s="1">
        <v>1</v>
      </c>
      <c r="V51" s="5">
        <v>2300</v>
      </c>
      <c r="W51" s="70">
        <v>0.5</v>
      </c>
      <c r="X51" s="72">
        <f t="shared" si="6"/>
        <v>1150</v>
      </c>
      <c r="Y51" s="72">
        <f t="shared" si="7"/>
        <v>25300</v>
      </c>
      <c r="AB51"/>
      <c r="AC51"/>
      <c r="AD51" s="1"/>
      <c r="AE51"/>
      <c r="AF51" s="1"/>
      <c r="AG51"/>
      <c r="AH51"/>
    </row>
    <row r="52" spans="1:34" s="16" customFormat="1" x14ac:dyDescent="0.35">
      <c r="A52" t="s">
        <v>394</v>
      </c>
      <c r="B52" t="s">
        <v>437</v>
      </c>
      <c r="C52" t="s">
        <v>482</v>
      </c>
      <c r="D52" t="s">
        <v>483</v>
      </c>
      <c r="E52" s="1" t="s">
        <v>491</v>
      </c>
      <c r="F52" s="1" t="s">
        <v>493</v>
      </c>
      <c r="G52" s="1"/>
      <c r="H52" s="1" t="s">
        <v>359</v>
      </c>
      <c r="I52" s="2241">
        <v>6</v>
      </c>
      <c r="J52" s="2241"/>
      <c r="K52" s="1" t="s">
        <v>356</v>
      </c>
      <c r="L52" s="1"/>
      <c r="M52" s="1">
        <v>15</v>
      </c>
      <c r="N52" s="1">
        <v>30</v>
      </c>
      <c r="O52" s="1">
        <v>22</v>
      </c>
      <c r="P52" s="1" t="s">
        <v>90</v>
      </c>
      <c r="Q52" s="1">
        <v>22</v>
      </c>
      <c r="R52" s="1"/>
      <c r="S52" s="1"/>
      <c r="T52" s="1"/>
      <c r="U52" s="1">
        <v>1</v>
      </c>
      <c r="V52" s="5">
        <v>2300</v>
      </c>
      <c r="W52" s="70">
        <v>0.5</v>
      </c>
      <c r="X52" s="72">
        <f t="shared" si="6"/>
        <v>1150</v>
      </c>
      <c r="Y52" s="72">
        <f t="shared" si="7"/>
        <v>25300</v>
      </c>
      <c r="AB52"/>
      <c r="AC52"/>
      <c r="AD52" s="1"/>
      <c r="AE52"/>
      <c r="AF52" s="1"/>
      <c r="AG52"/>
      <c r="AH52"/>
    </row>
    <row r="53" spans="1:34" s="16" customFormat="1" x14ac:dyDescent="0.35">
      <c r="A53" t="s">
        <v>394</v>
      </c>
      <c r="B53" t="s">
        <v>437</v>
      </c>
      <c r="C53" t="s">
        <v>482</v>
      </c>
      <c r="D53" t="s">
        <v>483</v>
      </c>
      <c r="E53" s="1" t="s">
        <v>494</v>
      </c>
      <c r="F53" s="1" t="s">
        <v>53</v>
      </c>
      <c r="G53" s="1"/>
      <c r="H53" s="1" t="s">
        <v>359</v>
      </c>
      <c r="I53" s="2241">
        <v>5</v>
      </c>
      <c r="J53" s="2241"/>
      <c r="K53" s="1" t="s">
        <v>356</v>
      </c>
      <c r="L53" s="1"/>
      <c r="M53" s="1">
        <v>4</v>
      </c>
      <c r="N53" s="1">
        <v>10</v>
      </c>
      <c r="O53" s="1">
        <v>2</v>
      </c>
      <c r="P53" s="1" t="s">
        <v>51</v>
      </c>
      <c r="Q53" s="1">
        <v>2</v>
      </c>
      <c r="R53" s="1"/>
      <c r="S53" s="1"/>
      <c r="T53" s="1"/>
      <c r="U53" s="1">
        <v>1</v>
      </c>
      <c r="V53" s="5">
        <v>8500</v>
      </c>
      <c r="W53" s="70">
        <v>0.35</v>
      </c>
      <c r="X53" s="72">
        <f t="shared" si="6"/>
        <v>5525</v>
      </c>
      <c r="Y53" s="72">
        <f t="shared" si="7"/>
        <v>11050</v>
      </c>
      <c r="AB53"/>
      <c r="AC53"/>
      <c r="AD53" s="1"/>
      <c r="AE53"/>
      <c r="AF53" s="1"/>
      <c r="AG53"/>
      <c r="AH53"/>
    </row>
    <row r="54" spans="1:34" s="16" customFormat="1" x14ac:dyDescent="0.35">
      <c r="A54" t="s">
        <v>394</v>
      </c>
      <c r="B54" t="s">
        <v>437</v>
      </c>
      <c r="C54" t="s">
        <v>482</v>
      </c>
      <c r="D54" t="s">
        <v>483</v>
      </c>
      <c r="E54" s="1" t="s">
        <v>185</v>
      </c>
      <c r="F54" s="1" t="s">
        <v>497</v>
      </c>
      <c r="G54" s="1" t="s">
        <v>359</v>
      </c>
      <c r="H54" s="1"/>
      <c r="I54" s="2241">
        <v>2</v>
      </c>
      <c r="J54" s="2241"/>
      <c r="K54" s="1"/>
      <c r="L54" s="1" t="s">
        <v>356</v>
      </c>
      <c r="M54" s="1">
        <v>88</v>
      </c>
      <c r="N54" s="1">
        <v>88</v>
      </c>
      <c r="O54" s="1">
        <v>1</v>
      </c>
      <c r="P54" s="1" t="s">
        <v>49</v>
      </c>
      <c r="Q54" s="1"/>
      <c r="R54" s="1"/>
      <c r="S54" s="1">
        <v>88</v>
      </c>
      <c r="T54" s="1"/>
      <c r="U54" s="1">
        <v>1</v>
      </c>
      <c r="V54" s="5">
        <v>338800</v>
      </c>
      <c r="W54" s="135">
        <v>0.75</v>
      </c>
      <c r="X54" s="72">
        <f t="shared" si="6"/>
        <v>84700</v>
      </c>
      <c r="Y54" s="72">
        <f t="shared" si="7"/>
        <v>84700</v>
      </c>
      <c r="AB54"/>
      <c r="AC54"/>
      <c r="AD54" s="1"/>
      <c r="AE54"/>
      <c r="AF54" s="1"/>
      <c r="AG54"/>
      <c r="AH54"/>
    </row>
    <row r="55" spans="1:34" s="16" customFormat="1" x14ac:dyDescent="0.35">
      <c r="A55" t="s">
        <v>394</v>
      </c>
      <c r="B55" t="s">
        <v>437</v>
      </c>
      <c r="C55" t="s">
        <v>482</v>
      </c>
      <c r="D55" t="s">
        <v>483</v>
      </c>
      <c r="E55" s="1" t="s">
        <v>135</v>
      </c>
      <c r="F55" s="1" t="s">
        <v>499</v>
      </c>
      <c r="G55" s="1"/>
      <c r="H55" s="1" t="s">
        <v>359</v>
      </c>
      <c r="I55" s="2241">
        <v>4</v>
      </c>
      <c r="J55" s="2241"/>
      <c r="K55" s="1"/>
      <c r="L55" s="1" t="s">
        <v>356</v>
      </c>
      <c r="M55" s="1">
        <v>2</v>
      </c>
      <c r="N55" s="1">
        <v>8</v>
      </c>
      <c r="O55" s="1">
        <v>1</v>
      </c>
      <c r="P55" s="1" t="s">
        <v>90</v>
      </c>
      <c r="Q55" s="1">
        <v>1</v>
      </c>
      <c r="R55" s="1"/>
      <c r="S55" s="1"/>
      <c r="T55" s="1"/>
      <c r="U55" s="1">
        <v>1</v>
      </c>
      <c r="V55" s="5">
        <v>12000</v>
      </c>
      <c r="W55" s="70">
        <v>0.3</v>
      </c>
      <c r="X55" s="72">
        <f t="shared" si="6"/>
        <v>8400</v>
      </c>
      <c r="Y55" s="72">
        <f t="shared" si="7"/>
        <v>8400</v>
      </c>
      <c r="AB55"/>
      <c r="AC55"/>
      <c r="AD55" s="1"/>
      <c r="AE55"/>
      <c r="AF55" s="1"/>
      <c r="AG55"/>
      <c r="AH55"/>
    </row>
    <row r="56" spans="1:34" s="16" customFormat="1" x14ac:dyDescent="0.35">
      <c r="A56" t="s">
        <v>394</v>
      </c>
      <c r="B56" t="s">
        <v>437</v>
      </c>
      <c r="C56" t="s">
        <v>482</v>
      </c>
      <c r="D56" t="s">
        <v>483</v>
      </c>
      <c r="E56" s="1" t="s">
        <v>135</v>
      </c>
      <c r="F56" s="1" t="s">
        <v>500</v>
      </c>
      <c r="G56" s="1"/>
      <c r="H56" s="1" t="s">
        <v>359</v>
      </c>
      <c r="I56" s="2241">
        <v>4</v>
      </c>
      <c r="J56" s="2241"/>
      <c r="K56" s="1"/>
      <c r="L56" s="1" t="s">
        <v>356</v>
      </c>
      <c r="M56" s="1">
        <v>2</v>
      </c>
      <c r="N56" s="1">
        <v>8</v>
      </c>
      <c r="O56" s="1">
        <v>1</v>
      </c>
      <c r="P56" s="1" t="s">
        <v>90</v>
      </c>
      <c r="Q56" s="1">
        <v>1</v>
      </c>
      <c r="R56" s="1"/>
      <c r="S56" s="1"/>
      <c r="T56" s="1"/>
      <c r="U56" s="1">
        <v>1</v>
      </c>
      <c r="V56" s="5">
        <v>36000</v>
      </c>
      <c r="W56" s="70">
        <v>0.3</v>
      </c>
      <c r="X56" s="72">
        <f t="shared" si="6"/>
        <v>25200</v>
      </c>
      <c r="Y56" s="72">
        <f t="shared" si="7"/>
        <v>25200</v>
      </c>
      <c r="AB56"/>
      <c r="AC56"/>
      <c r="AD56" s="1"/>
      <c r="AE56"/>
      <c r="AF56" s="1"/>
      <c r="AG56"/>
      <c r="AH56"/>
    </row>
    <row r="57" spans="1:34" s="16" customFormat="1" x14ac:dyDescent="0.35">
      <c r="A57" t="s">
        <v>394</v>
      </c>
      <c r="B57" t="s">
        <v>437</v>
      </c>
      <c r="C57" t="s">
        <v>482</v>
      </c>
      <c r="D57" t="s">
        <v>483</v>
      </c>
      <c r="E57" s="1" t="s">
        <v>68</v>
      </c>
      <c r="F57" s="1" t="s">
        <v>501</v>
      </c>
      <c r="G57" s="1"/>
      <c r="H57" s="1" t="s">
        <v>359</v>
      </c>
      <c r="I57" s="2241">
        <v>7</v>
      </c>
      <c r="J57" s="2241"/>
      <c r="K57" s="1" t="s">
        <v>356</v>
      </c>
      <c r="L57" s="1"/>
      <c r="M57" s="1">
        <v>20</v>
      </c>
      <c r="N57" s="1">
        <v>40</v>
      </c>
      <c r="O57" s="1">
        <v>15</v>
      </c>
      <c r="P57" s="1" t="s">
        <v>51</v>
      </c>
      <c r="Q57" s="2" t="s">
        <v>179</v>
      </c>
      <c r="R57" s="1"/>
      <c r="S57" s="1"/>
      <c r="T57" s="1"/>
      <c r="U57" s="1">
        <v>1</v>
      </c>
      <c r="V57" s="5">
        <v>1600</v>
      </c>
      <c r="W57" s="70">
        <v>0.7</v>
      </c>
      <c r="X57" s="72">
        <f t="shared" si="6"/>
        <v>480.00000000000006</v>
      </c>
      <c r="Y57" s="72">
        <f t="shared" si="7"/>
        <v>7200.0000000000009</v>
      </c>
      <c r="AB57"/>
      <c r="AC57"/>
      <c r="AD57" s="1"/>
      <c r="AE57"/>
      <c r="AF57" s="1"/>
      <c r="AG57"/>
      <c r="AH57"/>
    </row>
    <row r="58" spans="1:34" s="16" customFormat="1" x14ac:dyDescent="0.35">
      <c r="A58" t="s">
        <v>394</v>
      </c>
      <c r="B58" t="s">
        <v>437</v>
      </c>
      <c r="C58" t="s">
        <v>482</v>
      </c>
      <c r="D58" t="s">
        <v>483</v>
      </c>
      <c r="E58" s="1" t="s">
        <v>177</v>
      </c>
      <c r="F58" s="1" t="s">
        <v>95</v>
      </c>
      <c r="G58" s="1"/>
      <c r="H58" s="1" t="s">
        <v>359</v>
      </c>
      <c r="I58" s="2241">
        <v>3</v>
      </c>
      <c r="J58" s="2241"/>
      <c r="K58" s="1" t="s">
        <v>356</v>
      </c>
      <c r="L58" s="1"/>
      <c r="M58" s="1">
        <v>10</v>
      </c>
      <c r="N58" s="1">
        <v>20</v>
      </c>
      <c r="O58" s="1">
        <v>10</v>
      </c>
      <c r="P58" s="1" t="s">
        <v>51</v>
      </c>
      <c r="Q58" s="2" t="s">
        <v>230</v>
      </c>
      <c r="R58" s="1"/>
      <c r="S58" s="1"/>
      <c r="T58" s="1"/>
      <c r="U58" s="1">
        <v>1</v>
      </c>
      <c r="V58" s="5">
        <v>11181</v>
      </c>
      <c r="W58" s="70">
        <v>0.4</v>
      </c>
      <c r="X58" s="72">
        <f t="shared" si="6"/>
        <v>6708.5999999999995</v>
      </c>
      <c r="Y58" s="72">
        <f t="shared" si="7"/>
        <v>67086</v>
      </c>
      <c r="AB58"/>
      <c r="AC58"/>
      <c r="AD58" s="1"/>
      <c r="AE58"/>
      <c r="AF58" s="1"/>
      <c r="AG58"/>
      <c r="AH58"/>
    </row>
    <row r="59" spans="1:34" s="16" customFormat="1" x14ac:dyDescent="0.35">
      <c r="A59"/>
      <c r="B59"/>
      <c r="C59"/>
      <c r="D5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9"/>
      <c r="W59" s="75"/>
      <c r="X59" s="72"/>
      <c r="Y59" s="72"/>
      <c r="AB59"/>
      <c r="AC59"/>
      <c r="AD59" s="1"/>
      <c r="AE59"/>
      <c r="AF59" s="1"/>
      <c r="AG59"/>
      <c r="AH59"/>
    </row>
    <row r="61" spans="1:34" s="16" customFormat="1" x14ac:dyDescent="0.35">
      <c r="A61" s="93"/>
      <c r="B61" s="93"/>
      <c r="C61" s="93"/>
      <c r="D61" s="93"/>
      <c r="E61" s="9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5"/>
      <c r="W61" s="70"/>
      <c r="X61" s="72"/>
      <c r="Y61" s="72"/>
      <c r="AB61"/>
      <c r="AC61"/>
      <c r="AD61" s="1"/>
      <c r="AE61"/>
      <c r="AF61" s="1"/>
      <c r="AG61"/>
      <c r="AH61"/>
    </row>
    <row r="62" spans="1:34" s="16" customFormat="1" x14ac:dyDescent="0.35">
      <c r="A62" s="93"/>
      <c r="B62"/>
      <c r="C62"/>
      <c r="D62" s="89" t="s">
        <v>1209</v>
      </c>
      <c r="E62" s="89" t="s">
        <v>1210</v>
      </c>
      <c r="F62" s="89" t="s">
        <v>1211</v>
      </c>
      <c r="G62" s="89"/>
      <c r="H62" s="89"/>
      <c r="I62" s="8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/>
      <c r="W62" s="75"/>
      <c r="X62" s="72"/>
      <c r="Y62" s="72"/>
      <c r="AB62"/>
      <c r="AC62"/>
      <c r="AD62" s="1"/>
      <c r="AE62"/>
      <c r="AF62" s="1"/>
      <c r="AG62"/>
      <c r="AH62"/>
    </row>
    <row r="63" spans="1:34" x14ac:dyDescent="0.35">
      <c r="A63" s="93" t="s">
        <v>1212</v>
      </c>
      <c r="B63" s="2229"/>
      <c r="C63" s="2229"/>
      <c r="D63" s="2236">
        <f>E63*(1-10%)</f>
        <v>1797.2434588235296</v>
      </c>
      <c r="E63" s="473">
        <f>'RIO DE JANEIRO'!T60</f>
        <v>1996.9371764705884</v>
      </c>
      <c r="F63" s="473">
        <f>E63*(1+15%)</f>
        <v>2296.4777529411763</v>
      </c>
      <c r="G63" s="473"/>
      <c r="H63" s="473"/>
      <c r="I63" s="473"/>
    </row>
    <row r="64" spans="1:34" s="16" customFormat="1" x14ac:dyDescent="0.35">
      <c r="A64" s="93" t="s">
        <v>1213</v>
      </c>
      <c r="B64" s="2229"/>
      <c r="C64" s="2229"/>
      <c r="D64" s="2236">
        <f>E64*(1-25%)</f>
        <v>1087.2148477157361</v>
      </c>
      <c r="E64" s="473">
        <f>'RIO DE JANEIRO'!T96</f>
        <v>1449.6197969543148</v>
      </c>
      <c r="F64" s="473">
        <f>E64*(1+5%)</f>
        <v>1522.1007868020306</v>
      </c>
      <c r="G64" s="473"/>
      <c r="H64" s="473"/>
      <c r="I64" s="4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5"/>
      <c r="W64" s="70"/>
      <c r="X64" s="72"/>
      <c r="Y64" s="72"/>
      <c r="AB64"/>
      <c r="AC64"/>
      <c r="AD64" s="1"/>
      <c r="AE64"/>
      <c r="AF64" s="1"/>
      <c r="AG64"/>
      <c r="AH64"/>
    </row>
    <row r="65" spans="1:34" s="16" customFormat="1" x14ac:dyDescent="0.35">
      <c r="A65" s="93" t="s">
        <v>601</v>
      </c>
      <c r="B65" s="2229"/>
      <c r="C65" s="2229"/>
      <c r="D65" s="2236">
        <f>E65*(1-15%)</f>
        <v>1274.5087435897435</v>
      </c>
      <c r="E65" s="473">
        <f>'RIO DE JANEIRO'!T138</f>
        <v>1499.4220512820511</v>
      </c>
      <c r="F65" s="473">
        <f>E65*(1+15%)</f>
        <v>1724.3353589743588</v>
      </c>
      <c r="G65" s="473"/>
      <c r="H65" s="473"/>
      <c r="I65" s="4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70"/>
      <c r="X65" s="72"/>
      <c r="Y65" s="72"/>
      <c r="AB65"/>
      <c r="AC65"/>
      <c r="AD65" s="1"/>
      <c r="AE65"/>
      <c r="AF65" s="1"/>
      <c r="AG65"/>
      <c r="AH65"/>
    </row>
    <row r="66" spans="1:34" s="16" customFormat="1" x14ac:dyDescent="0.35">
      <c r="A66" s="93" t="s">
        <v>730</v>
      </c>
      <c r="B66" s="2229"/>
      <c r="C66" s="2229"/>
      <c r="D66" s="2236">
        <f>E66*(1-25%)</f>
        <v>981.43242187500005</v>
      </c>
      <c r="E66" s="473">
        <f>'RIO DE JANEIRO'!T172</f>
        <v>1308.5765625000001</v>
      </c>
      <c r="F66" s="473">
        <f>E66*(1+5%)</f>
        <v>1374.0053906250002</v>
      </c>
      <c r="G66" s="473"/>
      <c r="H66" s="473"/>
      <c r="I66" s="4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5"/>
      <c r="W66" s="70"/>
      <c r="X66" s="72"/>
      <c r="Y66" s="72"/>
      <c r="AB66"/>
      <c r="AC66"/>
      <c r="AD66" s="1"/>
      <c r="AE66"/>
      <c r="AF66" s="1"/>
      <c r="AG66"/>
      <c r="AH66"/>
    </row>
    <row r="67" spans="1:34" s="16" customFormat="1" x14ac:dyDescent="0.35">
      <c r="A67" s="93" t="s">
        <v>619</v>
      </c>
      <c r="B67" s="2229"/>
      <c r="C67" s="2229"/>
      <c r="D67" s="2236">
        <f>E67*(1-25%)</f>
        <v>876.18970588235288</v>
      </c>
      <c r="E67" s="473">
        <f>'RIO DE JANEIRO'!T207</f>
        <v>1168.2529411764706</v>
      </c>
      <c r="F67" s="473">
        <f>E67*(1+5%)</f>
        <v>1226.6655882352941</v>
      </c>
      <c r="G67" s="473"/>
      <c r="H67" s="473"/>
      <c r="I67" s="4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5"/>
      <c r="W67" s="70"/>
      <c r="X67" s="72"/>
      <c r="Y67" s="72"/>
      <c r="AB67"/>
      <c r="AC67"/>
      <c r="AD67" s="1"/>
      <c r="AE67"/>
      <c r="AF67" s="1"/>
      <c r="AG67"/>
      <c r="AH67"/>
    </row>
    <row r="68" spans="1:34" s="16" customFormat="1" x14ac:dyDescent="0.35">
      <c r="A68" s="93"/>
      <c r="B68" s="93"/>
      <c r="C68" s="93"/>
      <c r="D68" s="9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5"/>
      <c r="W68" s="70"/>
      <c r="X68" s="72"/>
      <c r="Y68" s="72"/>
      <c r="AB68"/>
      <c r="AC68"/>
      <c r="AD68" s="1"/>
      <c r="AE68"/>
      <c r="AF68" s="1"/>
      <c r="AG68"/>
      <c r="AH68"/>
    </row>
    <row r="69" spans="1:34" s="16" customFormat="1" x14ac:dyDescent="0.35">
      <c r="A69" s="93"/>
      <c r="B69" s="92"/>
      <c r="C69" s="92"/>
      <c r="D69" s="2386" t="s">
        <v>1214</v>
      </c>
      <c r="E69" s="2387"/>
      <c r="F69" s="2387"/>
      <c r="G69" s="2387"/>
      <c r="H69" s="2387"/>
      <c r="I69" s="238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5"/>
      <c r="W69" s="70"/>
      <c r="X69" s="72"/>
      <c r="Y69" s="72"/>
      <c r="AB69"/>
      <c r="AC69"/>
      <c r="AD69" s="1"/>
      <c r="AE69"/>
      <c r="AF69" s="1"/>
      <c r="AG69"/>
      <c r="AH69"/>
    </row>
    <row r="70" spans="1:34" s="16" customFormat="1" x14ac:dyDescent="0.35">
      <c r="A70" s="93" t="s">
        <v>1212</v>
      </c>
      <c r="B70" s="2230"/>
      <c r="C70" s="2230"/>
      <c r="D70" s="3">
        <v>0.14823529411764705</v>
      </c>
      <c r="E70" s="3">
        <v>0.18588235294117647</v>
      </c>
      <c r="F70" s="3">
        <v>0.56941176470588239</v>
      </c>
      <c r="G70" s="3">
        <v>9.6470588235294114E-2</v>
      </c>
      <c r="H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9"/>
      <c r="W70" s="75"/>
      <c r="X70" s="72"/>
      <c r="Y70" s="72"/>
      <c r="AB70"/>
      <c r="AC70"/>
      <c r="AD70" s="1"/>
      <c r="AE70"/>
      <c r="AF70" s="1"/>
      <c r="AG70"/>
      <c r="AH70"/>
    </row>
    <row r="71" spans="1:34" s="16" customFormat="1" x14ac:dyDescent="0.35">
      <c r="A71" s="93" t="s">
        <v>1213</v>
      </c>
      <c r="B71" s="2230"/>
      <c r="C71" s="2230"/>
      <c r="D71" s="2230">
        <v>0.18104906937394247</v>
      </c>
      <c r="E71" s="350">
        <v>0.17428087986463622</v>
      </c>
      <c r="F71" s="350">
        <v>0.40609137055837563</v>
      </c>
      <c r="G71" s="350">
        <v>0.23857868020304568</v>
      </c>
      <c r="H71" s="3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/>
      <c r="W71" s="75"/>
      <c r="X71" s="72"/>
      <c r="Y71" s="72"/>
      <c r="AB71"/>
      <c r="AC71"/>
      <c r="AD71" s="1"/>
      <c r="AE71"/>
      <c r="AF71" s="1"/>
      <c r="AG71"/>
      <c r="AH71"/>
    </row>
    <row r="72" spans="1:34" s="16" customFormat="1" x14ac:dyDescent="0.35">
      <c r="A72" s="93" t="s">
        <v>601</v>
      </c>
      <c r="B72" s="2230"/>
      <c r="C72" s="2230"/>
      <c r="D72" s="2230">
        <v>8.9743589743589744E-2</v>
      </c>
      <c r="E72" s="350">
        <v>0.45384615384615384</v>
      </c>
      <c r="F72" s="350">
        <v>0.4564102564102564</v>
      </c>
      <c r="G72" s="350"/>
      <c r="H72" s="35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/>
      <c r="W72" s="75"/>
      <c r="X72" s="72"/>
      <c r="Y72" s="72"/>
      <c r="AB72"/>
      <c r="AC72"/>
      <c r="AD72" s="1"/>
      <c r="AE72"/>
      <c r="AF72" s="1"/>
      <c r="AG72"/>
      <c r="AH72"/>
    </row>
    <row r="73" spans="1:34" x14ac:dyDescent="0.35">
      <c r="A73" s="93" t="s">
        <v>730</v>
      </c>
      <c r="B73" s="2230"/>
      <c r="C73" s="2230"/>
      <c r="D73" s="2230">
        <v>0.2611607142857143</v>
      </c>
      <c r="E73" s="350">
        <v>0.3705357142857143</v>
      </c>
      <c r="F73" s="350">
        <v>0.36830357142857145</v>
      </c>
      <c r="G73" s="350"/>
      <c r="H73" s="350"/>
      <c r="I73" s="350"/>
    </row>
    <row r="74" spans="1:34" x14ac:dyDescent="0.35">
      <c r="A74" s="93" t="s">
        <v>619</v>
      </c>
      <c r="B74" s="93"/>
      <c r="C74" s="93"/>
      <c r="D74" s="2230">
        <v>0.16666666666666666</v>
      </c>
      <c r="E74" s="3">
        <v>0.66176470588235292</v>
      </c>
      <c r="F74" s="350">
        <v>0.17156862745098039</v>
      </c>
      <c r="G74" s="350"/>
      <c r="H74" s="350"/>
    </row>
    <row r="75" spans="1:34" x14ac:dyDescent="0.35">
      <c r="A75" s="93"/>
      <c r="B75" s="93"/>
      <c r="C75" s="93"/>
      <c r="D75" s="94"/>
    </row>
    <row r="76" spans="1:34" x14ac:dyDescent="0.35">
      <c r="A76" s="93"/>
      <c r="B76" s="93"/>
      <c r="C76" s="93"/>
      <c r="D76" s="94"/>
    </row>
    <row r="77" spans="1:34" x14ac:dyDescent="0.35">
      <c r="A77" s="93"/>
      <c r="B77" s="93"/>
      <c r="C77" s="93"/>
      <c r="D77" s="94"/>
    </row>
    <row r="78" spans="1:34" x14ac:dyDescent="0.35">
      <c r="A78" s="93"/>
      <c r="B78" s="92"/>
      <c r="C78" s="92"/>
      <c r="D78" s="2386" t="s">
        <v>1215</v>
      </c>
      <c r="E78" s="2387"/>
      <c r="F78" s="2387"/>
      <c r="G78" s="2387"/>
      <c r="H78" s="2387"/>
      <c r="I78" s="2388"/>
    </row>
    <row r="79" spans="1:34" x14ac:dyDescent="0.35">
      <c r="A79" s="93" t="s">
        <v>1212</v>
      </c>
      <c r="B79" s="2230"/>
      <c r="C79" s="2230"/>
      <c r="D79" s="2230">
        <v>0.12022900763358779</v>
      </c>
      <c r="E79" s="2230">
        <v>0.24045801526717558</v>
      </c>
      <c r="F79" s="2230">
        <v>0.54770992366412219</v>
      </c>
      <c r="G79" s="2230">
        <v>9.1603053435114504E-2</v>
      </c>
      <c r="H79" s="2230"/>
    </row>
    <row r="80" spans="1:34" x14ac:dyDescent="0.35">
      <c r="A80" s="93" t="s">
        <v>1213</v>
      </c>
      <c r="B80" s="6"/>
      <c r="C80" s="6"/>
      <c r="D80" s="6">
        <v>0.13682864450127877</v>
      </c>
      <c r="E80" s="2230">
        <v>0.24808184143222506</v>
      </c>
      <c r="F80" s="2230">
        <v>0.36956521739130432</v>
      </c>
      <c r="G80" s="2230">
        <v>0.24552429667519182</v>
      </c>
      <c r="H80" s="2230"/>
    </row>
    <row r="81" spans="1:9" x14ac:dyDescent="0.35">
      <c r="A81" s="93" t="s">
        <v>601</v>
      </c>
      <c r="B81" s="2230"/>
      <c r="C81" s="2230"/>
      <c r="D81" s="2230">
        <v>0.31615925058548011</v>
      </c>
      <c r="E81" s="2230">
        <v>0.49648711943793911</v>
      </c>
      <c r="F81" s="2230">
        <v>0.18735362997658081</v>
      </c>
      <c r="G81" s="2230"/>
      <c r="H81" s="2230"/>
    </row>
    <row r="82" spans="1:9" x14ac:dyDescent="0.35">
      <c r="A82" s="93" t="s">
        <v>730</v>
      </c>
      <c r="B82" s="2230"/>
      <c r="C82" s="2230"/>
      <c r="D82" s="6">
        <v>0.20034246575342465</v>
      </c>
      <c r="E82" s="2230">
        <v>0.43664383561643838</v>
      </c>
      <c r="F82" s="2230">
        <v>0.36301369863013699</v>
      </c>
      <c r="G82" s="2230"/>
      <c r="H82" s="2230"/>
      <c r="I82" s="2230"/>
    </row>
    <row r="83" spans="1:9" x14ac:dyDescent="0.35">
      <c r="A83" s="93" t="s">
        <v>619</v>
      </c>
      <c r="B83" s="93"/>
      <c r="C83" s="93"/>
      <c r="D83" s="6">
        <v>0.14529914529914531</v>
      </c>
      <c r="E83" s="2230">
        <v>0.68803418803418803</v>
      </c>
      <c r="F83" s="2230">
        <v>0.16666666666666666</v>
      </c>
      <c r="G83" s="2230"/>
      <c r="H83" s="2230"/>
      <c r="I83" s="2230"/>
    </row>
  </sheetData>
  <mergeCells count="2">
    <mergeCell ref="D69:I69"/>
    <mergeCell ref="D78:I78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D349-2E13-499A-85D8-423B50A43AE3}">
  <sheetPr>
    <tabColor rgb="FF92D050"/>
  </sheetPr>
  <dimension ref="A1:AE176"/>
  <sheetViews>
    <sheetView topLeftCell="C132" zoomScale="82" zoomScaleNormal="82" workbookViewId="0">
      <selection activeCell="I163" sqref="I163:K163"/>
    </sheetView>
  </sheetViews>
  <sheetFormatPr defaultRowHeight="14.5" x14ac:dyDescent="0.35"/>
  <cols>
    <col min="1" max="1" width="49.7265625" customWidth="1"/>
    <col min="2" max="2" width="21" customWidth="1"/>
    <col min="3" max="3" width="19.1796875" customWidth="1"/>
    <col min="4" max="4" width="29.1796875" customWidth="1"/>
    <col min="5" max="5" width="16.36328125" customWidth="1"/>
    <col min="6" max="6" width="28.1796875" style="897" customWidth="1"/>
    <col min="8" max="8" width="22" customWidth="1"/>
    <col min="14" max="14" width="19.81640625" style="157" customWidth="1"/>
    <col min="15" max="15" width="14" customWidth="1"/>
    <col min="16" max="17" width="19.81640625" style="157" customWidth="1"/>
    <col min="18" max="18" width="14.1796875" customWidth="1"/>
    <col min="19" max="20" width="19.81640625" style="157" customWidth="1"/>
    <col min="21" max="21" width="18.453125" style="157" customWidth="1"/>
    <col min="22" max="22" width="18.26953125" style="157" customWidth="1"/>
    <col min="23" max="23" width="15.7265625" style="157" customWidth="1"/>
    <col min="24" max="24" width="16.1796875" style="157" customWidth="1"/>
    <col min="25" max="25" width="14.1796875" style="157" customWidth="1"/>
    <col min="26" max="26" width="14.7265625" style="157" customWidth="1"/>
    <col min="27" max="31" width="12.7265625" style="157" customWidth="1"/>
  </cols>
  <sheetData>
    <row r="1" spans="1:11" ht="20" x14ac:dyDescent="0.4">
      <c r="A1" s="896" t="s">
        <v>904</v>
      </c>
    </row>
    <row r="2" spans="1:11" x14ac:dyDescent="0.35">
      <c r="A2" s="898" t="s">
        <v>905</v>
      </c>
    </row>
    <row r="3" spans="1:11" x14ac:dyDescent="0.35">
      <c r="A3" s="139"/>
    </row>
    <row r="4" spans="1:11" x14ac:dyDescent="0.35">
      <c r="A4" s="898"/>
      <c r="B4" s="899"/>
    </row>
    <row r="6" spans="1:11" ht="17.5" x14ac:dyDescent="0.35">
      <c r="A6" s="900" t="s">
        <v>508</v>
      </c>
      <c r="B6" s="10"/>
      <c r="C6" s="10"/>
      <c r="D6" s="10"/>
      <c r="E6" s="10"/>
    </row>
    <row r="7" spans="1:11" x14ac:dyDescent="0.35">
      <c r="A7" s="2563" t="s">
        <v>509</v>
      </c>
      <c r="B7" s="2564"/>
      <c r="C7" s="901" t="s">
        <v>906</v>
      </c>
      <c r="D7" s="901" t="s">
        <v>907</v>
      </c>
      <c r="E7" s="901" t="s">
        <v>908</v>
      </c>
    </row>
    <row r="8" spans="1:11" x14ac:dyDescent="0.35">
      <c r="A8" s="902" t="s">
        <v>627</v>
      </c>
      <c r="B8" s="903" t="s">
        <v>909</v>
      </c>
      <c r="C8" s="904">
        <v>0.43</v>
      </c>
      <c r="D8" s="905">
        <v>1117622.8899999999</v>
      </c>
      <c r="E8" s="906">
        <v>372540.96333333332</v>
      </c>
    </row>
    <row r="9" spans="1:11" x14ac:dyDescent="0.35">
      <c r="A9" s="902" t="s">
        <v>515</v>
      </c>
      <c r="B9" s="903" t="s">
        <v>910</v>
      </c>
      <c r="C9" s="904">
        <v>0.45</v>
      </c>
      <c r="D9" s="905">
        <v>1169605.3500000001</v>
      </c>
      <c r="E9" s="905">
        <v>233921.07</v>
      </c>
    </row>
    <row r="10" spans="1:11" x14ac:dyDescent="0.35">
      <c r="A10" s="902" t="s">
        <v>517</v>
      </c>
      <c r="B10" s="903" t="s">
        <v>909</v>
      </c>
      <c r="C10" s="904">
        <v>0.12</v>
      </c>
      <c r="D10" s="905">
        <v>311894.76</v>
      </c>
      <c r="E10" s="905">
        <v>103964.92</v>
      </c>
    </row>
    <row r="11" spans="1:11" x14ac:dyDescent="0.35">
      <c r="A11" s="902"/>
      <c r="B11" s="903"/>
      <c r="C11" s="904"/>
      <c r="D11" s="905"/>
      <c r="E11" s="905"/>
    </row>
    <row r="12" spans="1:11" x14ac:dyDescent="0.35">
      <c r="A12" s="898"/>
      <c r="B12" s="10">
        <v>11</v>
      </c>
      <c r="C12" s="907">
        <v>1</v>
      </c>
      <c r="D12" s="908">
        <v>2599123</v>
      </c>
      <c r="E12" s="10"/>
    </row>
    <row r="14" spans="1:11" x14ac:dyDescent="0.35">
      <c r="A14" s="146" t="s">
        <v>911</v>
      </c>
      <c r="B14" s="816">
        <v>2417678</v>
      </c>
    </row>
    <row r="15" spans="1:11" x14ac:dyDescent="0.35">
      <c r="A15" s="761" t="s">
        <v>630</v>
      </c>
      <c r="B15" s="817">
        <v>1129304</v>
      </c>
      <c r="D15" s="10" t="s">
        <v>523</v>
      </c>
      <c r="E15" s="907">
        <v>0.42</v>
      </c>
      <c r="F15" s="909"/>
      <c r="G15" s="10" t="s">
        <v>521</v>
      </c>
      <c r="H15" s="907"/>
      <c r="I15" s="10"/>
      <c r="J15" s="2565">
        <v>0.37</v>
      </c>
      <c r="K15" s="2565"/>
    </row>
    <row r="16" spans="1:11" x14ac:dyDescent="0.35">
      <c r="B16" s="1"/>
      <c r="D16" s="10" t="s">
        <v>912</v>
      </c>
      <c r="E16" s="10">
        <v>19</v>
      </c>
      <c r="F16" s="909"/>
      <c r="G16" s="10" t="s">
        <v>912</v>
      </c>
      <c r="H16" s="10"/>
      <c r="I16" s="10"/>
      <c r="J16" s="2566">
        <v>18</v>
      </c>
      <c r="K16" s="2566"/>
    </row>
    <row r="17" spans="1:31" x14ac:dyDescent="0.35">
      <c r="D17" s="10" t="s">
        <v>526</v>
      </c>
      <c r="E17" s="912">
        <v>781</v>
      </c>
      <c r="F17" s="909"/>
      <c r="G17" s="10" t="s">
        <v>526</v>
      </c>
      <c r="H17" s="912"/>
      <c r="I17" s="10"/>
      <c r="J17" s="2567">
        <v>682</v>
      </c>
      <c r="K17" s="2567"/>
    </row>
    <row r="18" spans="1:31" x14ac:dyDescent="0.35">
      <c r="D18" s="10" t="s">
        <v>913</v>
      </c>
      <c r="E18" s="912">
        <v>17200348</v>
      </c>
      <c r="F18" s="909"/>
      <c r="G18" s="10" t="s">
        <v>913</v>
      </c>
      <c r="H18" s="912"/>
      <c r="I18" s="10"/>
      <c r="J18" s="2568">
        <v>15010448</v>
      </c>
      <c r="K18" s="2568"/>
    </row>
    <row r="19" spans="1:31" x14ac:dyDescent="0.35">
      <c r="D19" s="10"/>
      <c r="E19" s="912"/>
      <c r="F19" s="909"/>
      <c r="G19" s="10"/>
      <c r="H19" s="912"/>
      <c r="I19" s="10"/>
      <c r="J19" s="10"/>
    </row>
    <row r="20" spans="1:31" x14ac:dyDescent="0.35">
      <c r="A20" s="898"/>
      <c r="D20" s="10"/>
      <c r="E20" s="912"/>
      <c r="F20" s="909"/>
      <c r="G20" s="10"/>
      <c r="H20" s="912"/>
      <c r="I20" s="10"/>
      <c r="J20" s="10"/>
    </row>
    <row r="21" spans="1:31" x14ac:dyDescent="0.35">
      <c r="A21" s="898"/>
      <c r="D21" s="10"/>
      <c r="E21" s="912"/>
      <c r="F21" s="909"/>
      <c r="G21" s="10"/>
      <c r="H21" s="912"/>
      <c r="I21" s="10"/>
      <c r="J21" s="10"/>
    </row>
    <row r="22" spans="1:31" ht="18.5" x14ac:dyDescent="0.45">
      <c r="A22" s="164" t="s">
        <v>530</v>
      </c>
      <c r="B22" s="1"/>
      <c r="C22" s="1"/>
      <c r="D22" s="1"/>
      <c r="E22" s="1"/>
      <c r="F22" s="2"/>
      <c r="G22" s="1"/>
      <c r="H22" s="1"/>
      <c r="M22" s="1"/>
      <c r="O22" s="3"/>
      <c r="R22" s="3"/>
    </row>
    <row r="23" spans="1:31" x14ac:dyDescent="0.35">
      <c r="B23" s="1"/>
      <c r="C23" s="1"/>
      <c r="D23" s="1"/>
      <c r="E23" s="1"/>
      <c r="F23" s="2"/>
      <c r="G23" s="1"/>
      <c r="H23" s="1"/>
      <c r="M23" s="1"/>
      <c r="O23" s="3"/>
      <c r="R23" s="3"/>
    </row>
    <row r="24" spans="1:31" ht="31" customHeight="1" thickBot="1" x14ac:dyDescent="0.4">
      <c r="A24" s="2460" t="s">
        <v>531</v>
      </c>
      <c r="B24" s="2461"/>
      <c r="C24" s="2461"/>
      <c r="D24" s="2461"/>
      <c r="E24" s="2461"/>
      <c r="F24" s="2461"/>
      <c r="G24" s="2461"/>
      <c r="H24" s="2461"/>
      <c r="I24" s="2461"/>
      <c r="J24" s="2461"/>
      <c r="K24" s="2461"/>
      <c r="L24" s="2461"/>
      <c r="M24" s="2461"/>
      <c r="N24" s="2461"/>
      <c r="O24" s="2461"/>
      <c r="P24" s="2461"/>
      <c r="Q24" s="2461"/>
      <c r="R24" s="2462"/>
      <c r="S24" s="913"/>
      <c r="T24" s="2569" t="s">
        <v>635</v>
      </c>
      <c r="U24" s="2570"/>
      <c r="V24" s="2570"/>
      <c r="W24" s="2570"/>
      <c r="X24" s="2570"/>
      <c r="Y24" s="2570"/>
      <c r="Z24" s="2570"/>
      <c r="AA24" s="2570"/>
      <c r="AB24" s="2570"/>
      <c r="AC24" s="2570"/>
      <c r="AD24" s="2570"/>
      <c r="AE24" s="2571"/>
    </row>
    <row r="25" spans="1:31" ht="18.5" x14ac:dyDescent="0.45">
      <c r="A25" s="2572" t="s">
        <v>533</v>
      </c>
      <c r="B25" s="2574" t="s">
        <v>534</v>
      </c>
      <c r="C25" s="2574" t="s">
        <v>535</v>
      </c>
      <c r="D25" s="2574" t="s">
        <v>536</v>
      </c>
      <c r="E25" s="2574" t="s">
        <v>537</v>
      </c>
      <c r="F25" s="2576" t="s">
        <v>538</v>
      </c>
      <c r="G25" s="2578" t="s">
        <v>539</v>
      </c>
      <c r="H25" s="2580" t="s">
        <v>540</v>
      </c>
      <c r="I25" s="2582" t="s">
        <v>541</v>
      </c>
      <c r="J25" s="2583"/>
      <c r="K25" s="2583"/>
      <c r="L25" s="2584"/>
      <c r="M25" s="2591" t="s">
        <v>914</v>
      </c>
      <c r="N25" s="2593" t="s">
        <v>915</v>
      </c>
      <c r="O25" s="2578" t="s">
        <v>916</v>
      </c>
      <c r="P25" s="2593" t="s">
        <v>917</v>
      </c>
      <c r="Q25" s="2593" t="s">
        <v>918</v>
      </c>
      <c r="R25" s="2595" t="s">
        <v>546</v>
      </c>
      <c r="S25" s="914" t="s">
        <v>547</v>
      </c>
      <c r="T25" s="2492" t="s">
        <v>548</v>
      </c>
      <c r="U25" s="2492"/>
      <c r="V25" s="2492"/>
      <c r="W25" s="2492"/>
      <c r="X25" s="2492"/>
      <c r="Y25" s="2491" t="s">
        <v>549</v>
      </c>
      <c r="Z25" s="2493"/>
      <c r="AA25" s="2491" t="s">
        <v>550</v>
      </c>
      <c r="AB25" s="2492"/>
      <c r="AC25" s="2492"/>
      <c r="AD25" s="2492"/>
      <c r="AE25" s="2493"/>
    </row>
    <row r="26" spans="1:31" ht="19" thickBot="1" x14ac:dyDescent="0.5">
      <c r="A26" s="2573"/>
      <c r="B26" s="2575"/>
      <c r="C26" s="2575"/>
      <c r="D26" s="2575"/>
      <c r="E26" s="2575"/>
      <c r="F26" s="2577"/>
      <c r="G26" s="2579"/>
      <c r="H26" s="2581"/>
      <c r="I26" s="915" t="s">
        <v>551</v>
      </c>
      <c r="J26" s="915" t="s">
        <v>552</v>
      </c>
      <c r="K26" s="916" t="s">
        <v>553</v>
      </c>
      <c r="L26" s="916" t="s">
        <v>554</v>
      </c>
      <c r="M26" s="2592"/>
      <c r="N26" s="2594"/>
      <c r="O26" s="2579"/>
      <c r="P26" s="2594"/>
      <c r="Q26" s="2594"/>
      <c r="R26" s="2596"/>
      <c r="S26" s="917" t="s">
        <v>559</v>
      </c>
      <c r="T26" s="2486"/>
      <c r="U26" s="2486"/>
      <c r="V26" s="2486"/>
      <c r="W26" s="2486"/>
      <c r="X26" s="2486"/>
      <c r="Y26" s="2485"/>
      <c r="Z26" s="2487"/>
      <c r="AA26" s="2485"/>
      <c r="AB26" s="2486"/>
      <c r="AC26" s="2486"/>
      <c r="AD26" s="2486"/>
      <c r="AE26" s="2487"/>
    </row>
    <row r="27" spans="1:31" ht="16" x14ac:dyDescent="0.4">
      <c r="A27" s="2585" t="s">
        <v>560</v>
      </c>
      <c r="B27" s="2586"/>
      <c r="C27" s="2586"/>
      <c r="D27" s="2586"/>
      <c r="E27" s="2586"/>
      <c r="F27" s="2586"/>
      <c r="G27" s="2586"/>
      <c r="H27" s="2586"/>
      <c r="I27" s="2586"/>
      <c r="J27" s="2586"/>
      <c r="K27" s="2586"/>
      <c r="L27" s="2586"/>
      <c r="M27" s="2586"/>
      <c r="N27" s="2586"/>
      <c r="O27" s="2586"/>
      <c r="P27" s="2586"/>
      <c r="Q27" s="2586"/>
      <c r="R27" s="2587"/>
      <c r="S27" s="918"/>
      <c r="T27" s="763" t="s">
        <v>561</v>
      </c>
      <c r="U27" s="919" t="s">
        <v>38</v>
      </c>
      <c r="V27" s="919" t="s">
        <v>562</v>
      </c>
      <c r="W27" s="919" t="s">
        <v>563</v>
      </c>
      <c r="X27" s="919" t="s">
        <v>564</v>
      </c>
      <c r="Y27" s="920" t="s">
        <v>565</v>
      </c>
      <c r="Z27" s="921" t="s">
        <v>566</v>
      </c>
      <c r="AA27" s="919" t="s">
        <v>919</v>
      </c>
      <c r="AB27" s="919" t="s">
        <v>186</v>
      </c>
      <c r="AC27" s="919" t="s">
        <v>187</v>
      </c>
      <c r="AD27" s="919" t="s">
        <v>29</v>
      </c>
      <c r="AE27" s="921" t="s">
        <v>26</v>
      </c>
    </row>
    <row r="28" spans="1:31" ht="15" x14ac:dyDescent="0.35">
      <c r="A28" s="922"/>
      <c r="B28" s="923"/>
      <c r="C28" s="923"/>
      <c r="D28" s="924"/>
      <c r="E28" s="924"/>
      <c r="F28" s="925"/>
      <c r="G28" s="924"/>
      <c r="H28" s="924"/>
      <c r="I28" s="926"/>
      <c r="J28" s="926"/>
      <c r="K28" s="927"/>
      <c r="L28" s="928"/>
      <c r="M28" s="929"/>
      <c r="N28" s="930"/>
      <c r="O28" s="929"/>
      <c r="P28" s="931"/>
      <c r="Q28" s="932"/>
      <c r="R28" s="933"/>
      <c r="S28" s="934"/>
      <c r="T28" s="935"/>
      <c r="U28" s="7"/>
      <c r="V28" s="936"/>
      <c r="W28" s="7"/>
      <c r="X28" s="7"/>
      <c r="Y28" s="937"/>
      <c r="Z28" s="938"/>
      <c r="AA28" s="7"/>
      <c r="AB28" s="7"/>
      <c r="AC28" s="7"/>
      <c r="AD28" s="7"/>
      <c r="AE28" s="938"/>
    </row>
    <row r="29" spans="1:31" ht="15" x14ac:dyDescent="0.35">
      <c r="A29" s="939" t="s">
        <v>920</v>
      </c>
      <c r="B29" s="939" t="s">
        <v>50</v>
      </c>
      <c r="C29" s="939" t="s">
        <v>921</v>
      </c>
      <c r="D29" s="939" t="s">
        <v>448</v>
      </c>
      <c r="E29" s="939" t="s">
        <v>569</v>
      </c>
      <c r="F29" s="940">
        <v>1</v>
      </c>
      <c r="G29" s="941">
        <v>1</v>
      </c>
      <c r="H29" s="942" t="s">
        <v>49</v>
      </c>
      <c r="I29" s="926"/>
      <c r="J29" s="943">
        <v>1</v>
      </c>
      <c r="K29" s="927"/>
      <c r="L29" s="11"/>
      <c r="M29" s="944">
        <v>1</v>
      </c>
      <c r="N29" s="945">
        <v>113400</v>
      </c>
      <c r="O29" s="946">
        <v>0.3</v>
      </c>
      <c r="P29" s="945">
        <f>N29*(1-O29)</f>
        <v>79380</v>
      </c>
      <c r="Q29" s="945">
        <f t="shared" ref="Q29:Q35" si="0">P29*G29*M29</f>
        <v>79380</v>
      </c>
      <c r="R29" s="947">
        <f>Q29/Q41</f>
        <v>0.21262632891455571</v>
      </c>
      <c r="S29" s="948">
        <f t="shared" ref="S29:S35" si="1">Q29*2</f>
        <v>158760</v>
      </c>
      <c r="T29" s="949">
        <f>S29</f>
        <v>158760</v>
      </c>
      <c r="U29" s="7"/>
      <c r="V29" s="7"/>
      <c r="W29" s="7"/>
      <c r="X29" s="7"/>
      <c r="Y29" s="937"/>
      <c r="Z29" s="938">
        <f>S29</f>
        <v>158760</v>
      </c>
      <c r="AA29" s="7">
        <f>S29</f>
        <v>158760</v>
      </c>
      <c r="AB29" s="7"/>
      <c r="AC29" s="7"/>
      <c r="AD29" s="7"/>
      <c r="AE29" s="938"/>
    </row>
    <row r="30" spans="1:31" x14ac:dyDescent="0.35">
      <c r="A30" s="939" t="s">
        <v>920</v>
      </c>
      <c r="B30" s="950" t="s">
        <v>50</v>
      </c>
      <c r="C30" s="950" t="s">
        <v>922</v>
      </c>
      <c r="D30" s="950" t="s">
        <v>449</v>
      </c>
      <c r="E30" s="950" t="s">
        <v>569</v>
      </c>
      <c r="F30" s="951" t="s">
        <v>664</v>
      </c>
      <c r="G30" s="950">
        <v>15</v>
      </c>
      <c r="H30" s="950" t="s">
        <v>49</v>
      </c>
      <c r="I30" s="952">
        <v>15</v>
      </c>
      <c r="J30" s="952">
        <v>15</v>
      </c>
      <c r="K30" s="11"/>
      <c r="L30" s="11"/>
      <c r="M30" s="944">
        <v>2</v>
      </c>
      <c r="N30" s="945">
        <v>3326</v>
      </c>
      <c r="O30" s="946">
        <v>0.55000000000000004</v>
      </c>
      <c r="P30" s="945">
        <f t="shared" ref="P30:P32" si="2">N30*(1-O30)</f>
        <v>1496.6999999999998</v>
      </c>
      <c r="Q30" s="945">
        <f t="shared" si="0"/>
        <v>44900.999999999993</v>
      </c>
      <c r="R30" s="947">
        <f>Q30/Q41</f>
        <v>0.12027128740983201</v>
      </c>
      <c r="S30" s="948">
        <f t="shared" si="1"/>
        <v>89801.999999999985</v>
      </c>
      <c r="T30" s="949"/>
      <c r="U30" s="7">
        <f>S30</f>
        <v>89801.999999999985</v>
      </c>
      <c r="V30" s="7"/>
      <c r="W30" s="7"/>
      <c r="X30" s="7"/>
      <c r="Y30" s="937"/>
      <c r="Z30" s="938">
        <f t="shared" ref="Z30:Z33" si="3">S30</f>
        <v>89801.999999999985</v>
      </c>
      <c r="AA30" s="7">
        <f>S30</f>
        <v>89801.999999999985</v>
      </c>
      <c r="AB30" s="7"/>
      <c r="AC30" s="7"/>
      <c r="AD30" s="7"/>
      <c r="AE30" s="938"/>
    </row>
    <row r="31" spans="1:31" x14ac:dyDescent="0.35">
      <c r="A31" s="939" t="s">
        <v>920</v>
      </c>
      <c r="B31" s="950" t="s">
        <v>450</v>
      </c>
      <c r="C31" s="950" t="s">
        <v>921</v>
      </c>
      <c r="D31" s="950" t="s">
        <v>451</v>
      </c>
      <c r="E31" s="950" t="s">
        <v>569</v>
      </c>
      <c r="F31" s="951">
        <v>1</v>
      </c>
      <c r="G31" s="950">
        <v>1</v>
      </c>
      <c r="H31" s="950" t="s">
        <v>49</v>
      </c>
      <c r="I31" s="13"/>
      <c r="J31" s="13"/>
      <c r="K31" s="953">
        <v>1</v>
      </c>
      <c r="L31" s="11"/>
      <c r="M31" s="944">
        <v>1</v>
      </c>
      <c r="N31" s="945">
        <v>65000</v>
      </c>
      <c r="O31" s="946">
        <v>0.5</v>
      </c>
      <c r="P31" s="945">
        <f t="shared" si="2"/>
        <v>32500</v>
      </c>
      <c r="Q31" s="945">
        <f t="shared" si="0"/>
        <v>32500</v>
      </c>
      <c r="R31" s="947">
        <f>Q31/Q41</f>
        <v>8.7054115516793415E-2</v>
      </c>
      <c r="S31" s="948">
        <f t="shared" si="1"/>
        <v>65000</v>
      </c>
      <c r="T31" s="949">
        <f>S31</f>
        <v>65000</v>
      </c>
      <c r="U31" s="7"/>
      <c r="V31" s="7"/>
      <c r="W31" s="7"/>
      <c r="X31" s="7"/>
      <c r="Y31" s="937"/>
      <c r="Z31" s="938">
        <f t="shared" si="3"/>
        <v>65000</v>
      </c>
      <c r="AA31" s="7"/>
      <c r="AB31" s="7">
        <f>S31</f>
        <v>65000</v>
      </c>
      <c r="AC31" s="7"/>
      <c r="AD31" s="7"/>
      <c r="AE31" s="938"/>
    </row>
    <row r="32" spans="1:31" x14ac:dyDescent="0.35">
      <c r="A32" s="939" t="s">
        <v>920</v>
      </c>
      <c r="B32" s="950" t="s">
        <v>450</v>
      </c>
      <c r="C32" s="950" t="s">
        <v>921</v>
      </c>
      <c r="D32" s="950" t="s">
        <v>56</v>
      </c>
      <c r="E32" s="950" t="s">
        <v>569</v>
      </c>
      <c r="F32" s="951" t="s">
        <v>923</v>
      </c>
      <c r="G32" s="950">
        <v>1</v>
      </c>
      <c r="H32" s="950" t="s">
        <v>49</v>
      </c>
      <c r="I32" s="954">
        <v>1</v>
      </c>
      <c r="J32" s="13"/>
      <c r="K32" s="955"/>
      <c r="L32" s="954">
        <v>1</v>
      </c>
      <c r="M32" s="944">
        <v>2</v>
      </c>
      <c r="N32" s="945">
        <v>65000</v>
      </c>
      <c r="O32" s="946">
        <v>0.5</v>
      </c>
      <c r="P32" s="945">
        <f t="shared" si="2"/>
        <v>32500</v>
      </c>
      <c r="Q32" s="945">
        <f t="shared" si="0"/>
        <v>65000</v>
      </c>
      <c r="R32" s="947">
        <f>Q32/Q41</f>
        <v>0.17410823103358683</v>
      </c>
      <c r="S32" s="948">
        <f t="shared" si="1"/>
        <v>130000</v>
      </c>
      <c r="T32" s="949">
        <f>S32</f>
        <v>130000</v>
      </c>
      <c r="U32" s="7"/>
      <c r="V32" s="7"/>
      <c r="W32" s="7"/>
      <c r="X32" s="7"/>
      <c r="Y32" s="937"/>
      <c r="Z32" s="938">
        <f t="shared" si="3"/>
        <v>130000</v>
      </c>
      <c r="AA32" s="7"/>
      <c r="AB32" s="7">
        <f>S32</f>
        <v>130000</v>
      </c>
      <c r="AC32" s="7"/>
      <c r="AD32" s="7"/>
      <c r="AE32" s="938"/>
    </row>
    <row r="33" spans="1:31" x14ac:dyDescent="0.35">
      <c r="A33" s="939" t="s">
        <v>920</v>
      </c>
      <c r="B33" s="950" t="s">
        <v>450</v>
      </c>
      <c r="C33" s="950" t="s">
        <v>924</v>
      </c>
      <c r="D33" s="950" t="s">
        <v>188</v>
      </c>
      <c r="E33" s="950" t="s">
        <v>569</v>
      </c>
      <c r="F33" s="951" t="s">
        <v>925</v>
      </c>
      <c r="G33" s="950">
        <v>25</v>
      </c>
      <c r="H33" s="950" t="s">
        <v>49</v>
      </c>
      <c r="I33" s="956">
        <v>25</v>
      </c>
      <c r="J33" s="13"/>
      <c r="K33" s="955"/>
      <c r="L33" s="955"/>
      <c r="M33" s="944">
        <v>1</v>
      </c>
      <c r="N33" s="957">
        <v>1480</v>
      </c>
      <c r="O33" s="958">
        <v>0.5</v>
      </c>
      <c r="P33" s="957">
        <f>N33*(1-O33)</f>
        <v>740</v>
      </c>
      <c r="Q33" s="945">
        <f t="shared" si="0"/>
        <v>18500</v>
      </c>
      <c r="R33" s="947">
        <f>Q33/Q41</f>
        <v>4.9553881140328555E-2</v>
      </c>
      <c r="S33" s="948">
        <f t="shared" si="1"/>
        <v>37000</v>
      </c>
      <c r="T33" s="949"/>
      <c r="U33" s="7">
        <f>S33</f>
        <v>37000</v>
      </c>
      <c r="V33" s="7"/>
      <c r="W33" s="7"/>
      <c r="X33" s="7"/>
      <c r="Y33" s="937"/>
      <c r="Z33" s="938">
        <f t="shared" si="3"/>
        <v>37000</v>
      </c>
      <c r="AA33" s="7"/>
      <c r="AB33" s="7">
        <f>S33</f>
        <v>37000</v>
      </c>
      <c r="AC33" s="7"/>
      <c r="AD33" s="7"/>
      <c r="AE33" s="938"/>
    </row>
    <row r="34" spans="1:31" x14ac:dyDescent="0.35">
      <c r="A34" s="939" t="s">
        <v>920</v>
      </c>
      <c r="B34" s="950" t="s">
        <v>452</v>
      </c>
      <c r="C34" s="950" t="s">
        <v>924</v>
      </c>
      <c r="D34" s="950" t="s">
        <v>188</v>
      </c>
      <c r="E34" s="950" t="s">
        <v>748</v>
      </c>
      <c r="F34" s="951" t="s">
        <v>925</v>
      </c>
      <c r="G34" s="950">
        <v>14</v>
      </c>
      <c r="H34" s="950" t="s">
        <v>51</v>
      </c>
      <c r="I34" s="2588">
        <v>14</v>
      </c>
      <c r="J34" s="2589"/>
      <c r="K34" s="2589"/>
      <c r="L34" s="2590"/>
      <c r="M34" s="944">
        <v>1</v>
      </c>
      <c r="N34" s="957">
        <v>6000</v>
      </c>
      <c r="O34" s="958">
        <v>0.3</v>
      </c>
      <c r="P34" s="957">
        <f t="shared" ref="P34:P35" si="4">N34*(1-O34)</f>
        <v>4200</v>
      </c>
      <c r="Q34" s="957">
        <f t="shared" si="0"/>
        <v>58800</v>
      </c>
      <c r="R34" s="959">
        <f>Q34/Q41</f>
        <v>0.15750098438115237</v>
      </c>
      <c r="S34" s="948">
        <f t="shared" si="1"/>
        <v>117600</v>
      </c>
      <c r="T34" s="949"/>
      <c r="U34" s="7">
        <f>S34</f>
        <v>117600</v>
      </c>
      <c r="V34" s="7"/>
      <c r="W34" s="7"/>
      <c r="X34" s="7"/>
      <c r="Y34" s="937">
        <f>S34</f>
        <v>117600</v>
      </c>
      <c r="Z34" s="938"/>
      <c r="AA34" s="7"/>
      <c r="AB34" s="7"/>
      <c r="AC34" s="7">
        <f>S34</f>
        <v>117600</v>
      </c>
      <c r="AD34" s="7"/>
      <c r="AE34" s="938"/>
    </row>
    <row r="35" spans="1:31" x14ac:dyDescent="0.35">
      <c r="A35" s="939" t="s">
        <v>920</v>
      </c>
      <c r="B35" s="950" t="s">
        <v>452</v>
      </c>
      <c r="C35" s="950" t="s">
        <v>921</v>
      </c>
      <c r="D35" s="950" t="s">
        <v>53</v>
      </c>
      <c r="E35" s="950" t="s">
        <v>748</v>
      </c>
      <c r="F35" s="951" t="s">
        <v>705</v>
      </c>
      <c r="G35" s="950">
        <v>5</v>
      </c>
      <c r="H35" s="950" t="s">
        <v>51</v>
      </c>
      <c r="I35" s="2588">
        <v>5</v>
      </c>
      <c r="J35" s="2589"/>
      <c r="K35" s="2589"/>
      <c r="L35" s="2590"/>
      <c r="M35" s="944">
        <v>1</v>
      </c>
      <c r="N35" s="957">
        <v>15500</v>
      </c>
      <c r="O35" s="958">
        <v>0.7</v>
      </c>
      <c r="P35" s="957">
        <f t="shared" si="4"/>
        <v>4650.0000000000009</v>
      </c>
      <c r="Q35" s="957">
        <f t="shared" si="0"/>
        <v>23250.000000000004</v>
      </c>
      <c r="R35" s="959">
        <f>Q35/Q41</f>
        <v>6.2277174946629141E-2</v>
      </c>
      <c r="S35" s="948">
        <f t="shared" si="1"/>
        <v>46500.000000000007</v>
      </c>
      <c r="T35" s="949">
        <f>S35</f>
        <v>46500.000000000007</v>
      </c>
      <c r="U35" s="7"/>
      <c r="V35" s="7"/>
      <c r="W35" s="7"/>
      <c r="X35" s="7"/>
      <c r="Y35" s="937">
        <f>S35</f>
        <v>46500.000000000007</v>
      </c>
      <c r="Z35" s="938"/>
      <c r="AA35" s="7"/>
      <c r="AB35" s="7"/>
      <c r="AC35" s="7">
        <f>S35</f>
        <v>46500.000000000007</v>
      </c>
      <c r="AD35" s="7"/>
      <c r="AE35" s="938"/>
    </row>
    <row r="36" spans="1:31" x14ac:dyDescent="0.35">
      <c r="A36" s="939"/>
      <c r="B36" s="950"/>
      <c r="C36" s="950"/>
      <c r="D36" s="950"/>
      <c r="E36" s="950"/>
      <c r="F36" s="951"/>
      <c r="G36" s="950"/>
      <c r="H36" s="950"/>
      <c r="I36" s="13"/>
      <c r="J36" s="960"/>
      <c r="K36" s="960"/>
      <c r="L36" s="11"/>
      <c r="M36" s="944"/>
      <c r="N36" s="957"/>
      <c r="O36" s="958"/>
      <c r="P36" s="957"/>
      <c r="Q36" s="957"/>
      <c r="R36" s="961"/>
      <c r="S36" s="948"/>
      <c r="T36" s="949"/>
      <c r="U36" s="7"/>
      <c r="V36" s="7"/>
      <c r="W36" s="7"/>
      <c r="X36" s="7"/>
      <c r="Y36" s="937"/>
      <c r="Z36" s="938"/>
      <c r="AA36" s="7"/>
      <c r="AB36" s="7"/>
      <c r="AC36" s="7"/>
      <c r="AD36" s="7"/>
      <c r="AE36" s="938"/>
    </row>
    <row r="37" spans="1:31" x14ac:dyDescent="0.35">
      <c r="A37" s="939"/>
      <c r="B37" s="950"/>
      <c r="C37" s="950"/>
      <c r="D37" s="950"/>
      <c r="E37" s="950"/>
      <c r="F37" s="951"/>
      <c r="G37" s="950"/>
      <c r="H37" s="950"/>
      <c r="I37" s="962"/>
      <c r="J37" s="962"/>
      <c r="K37" s="960"/>
      <c r="L37" s="960"/>
      <c r="M37" s="944"/>
      <c r="N37" s="957"/>
      <c r="O37" s="958"/>
      <c r="P37" s="957"/>
      <c r="Q37" s="957"/>
      <c r="R37" s="961"/>
      <c r="S37" s="948"/>
      <c r="T37" s="949"/>
      <c r="U37" s="7"/>
      <c r="V37" s="7"/>
      <c r="W37" s="7"/>
      <c r="X37" s="7"/>
      <c r="Y37" s="937"/>
      <c r="Z37" s="938"/>
      <c r="AA37" s="7"/>
      <c r="AB37" s="7"/>
      <c r="AC37" s="7"/>
      <c r="AD37" s="7"/>
      <c r="AE37" s="938"/>
    </row>
    <row r="38" spans="1:31" x14ac:dyDescent="0.35">
      <c r="A38" s="963" t="s">
        <v>920</v>
      </c>
      <c r="B38" s="964" t="s">
        <v>579</v>
      </c>
      <c r="C38" s="964"/>
      <c r="D38" s="964"/>
      <c r="E38" s="964"/>
      <c r="F38" s="965"/>
      <c r="G38" s="964"/>
      <c r="H38" s="964"/>
      <c r="I38" s="966"/>
      <c r="J38" s="966"/>
      <c r="K38" s="967"/>
      <c r="L38" s="967"/>
      <c r="M38" s="968"/>
      <c r="N38" s="969"/>
      <c r="O38" s="970"/>
      <c r="P38" s="969"/>
      <c r="Q38" s="969">
        <v>36000</v>
      </c>
      <c r="R38" s="971">
        <f>Q38/Q41</f>
        <v>9.6429174110909621E-2</v>
      </c>
      <c r="S38" s="948">
        <f>Q38*2</f>
        <v>72000</v>
      </c>
      <c r="T38" s="949"/>
      <c r="U38" s="7"/>
      <c r="V38" s="7"/>
      <c r="W38" s="7">
        <f>S38</f>
        <v>72000</v>
      </c>
      <c r="X38" s="7"/>
      <c r="Y38" s="937"/>
      <c r="Z38" s="938"/>
      <c r="AA38" s="7"/>
      <c r="AB38" s="7"/>
      <c r="AC38" s="7"/>
      <c r="AD38" s="7"/>
      <c r="AE38" s="938"/>
    </row>
    <row r="39" spans="1:31" x14ac:dyDescent="0.35">
      <c r="A39" s="963" t="s">
        <v>920</v>
      </c>
      <c r="B39" s="964" t="s">
        <v>580</v>
      </c>
      <c r="C39" s="964"/>
      <c r="D39" s="964"/>
      <c r="E39" s="964"/>
      <c r="F39" s="965"/>
      <c r="G39" s="964"/>
      <c r="H39" s="964"/>
      <c r="I39" s="972"/>
      <c r="J39" s="972"/>
      <c r="K39" s="972"/>
      <c r="L39" s="972"/>
      <c r="M39" s="964"/>
      <c r="N39" s="973"/>
      <c r="O39" s="964"/>
      <c r="P39" s="973"/>
      <c r="Q39" s="974">
        <v>15000</v>
      </c>
      <c r="R39" s="975">
        <f>Q39/Q41</f>
        <v>4.0178822546212342E-2</v>
      </c>
      <c r="S39" s="948">
        <f>Q39*2</f>
        <v>30000</v>
      </c>
      <c r="T39" s="976"/>
      <c r="U39" s="7"/>
      <c r="V39" s="7"/>
      <c r="W39" s="7"/>
      <c r="X39" s="7">
        <f>S39</f>
        <v>30000</v>
      </c>
      <c r="Y39" s="937"/>
      <c r="Z39" s="938"/>
      <c r="AA39" s="7"/>
      <c r="AB39" s="7"/>
      <c r="AC39" s="7"/>
      <c r="AD39" s="7"/>
      <c r="AE39" s="938"/>
    </row>
    <row r="40" spans="1:31" ht="15" thickBot="1" x14ac:dyDescent="0.4">
      <c r="A40" s="977"/>
      <c r="B40" s="10"/>
      <c r="C40" s="10"/>
      <c r="D40" s="10"/>
      <c r="E40" s="10"/>
      <c r="F40" s="978"/>
      <c r="G40" s="10"/>
      <c r="H40" s="10"/>
      <c r="I40" s="1736">
        <f>I41/M41</f>
        <v>0.76923076923076927</v>
      </c>
      <c r="J40" s="1972">
        <f>J41/M41</f>
        <v>0.20512820512820512</v>
      </c>
      <c r="K40" s="1736">
        <f>K41/M41</f>
        <v>1.282051282051282E-2</v>
      </c>
      <c r="L40" s="1736">
        <f>L41/M41</f>
        <v>1.282051282051282E-2</v>
      </c>
      <c r="M40" s="10"/>
      <c r="N40" s="979"/>
      <c r="O40" s="10"/>
      <c r="P40" s="979"/>
      <c r="Q40" s="980"/>
      <c r="R40" s="981"/>
      <c r="S40" s="982"/>
      <c r="T40" s="983"/>
      <c r="U40" s="697"/>
      <c r="V40" s="697"/>
      <c r="W40" s="697"/>
      <c r="X40" s="697"/>
      <c r="Y40" s="984"/>
      <c r="Z40" s="985"/>
      <c r="AA40" s="697"/>
      <c r="AB40" s="697"/>
      <c r="AC40" s="697"/>
      <c r="AD40" s="697"/>
      <c r="AE40" s="985"/>
    </row>
    <row r="41" spans="1:31" x14ac:dyDescent="0.35">
      <c r="A41" s="986" t="s">
        <v>582</v>
      </c>
      <c r="B41" s="987"/>
      <c r="C41" s="987"/>
      <c r="D41" s="987"/>
      <c r="E41" s="987"/>
      <c r="F41" s="988"/>
      <c r="G41" s="987"/>
      <c r="H41" s="987"/>
      <c r="I41" s="989">
        <f>I35+I34+I33+I32+I30</f>
        <v>60</v>
      </c>
      <c r="J41" s="990">
        <f>J30+J29</f>
        <v>16</v>
      </c>
      <c r="K41" s="989">
        <f>K31</f>
        <v>1</v>
      </c>
      <c r="L41" s="989">
        <f>L32</f>
        <v>1</v>
      </c>
      <c r="M41" s="989">
        <f>SUM(I41:L41)</f>
        <v>78</v>
      </c>
      <c r="N41" s="991"/>
      <c r="O41" s="987"/>
      <c r="P41" s="991"/>
      <c r="Q41" s="992">
        <f>SUM(Q28:Q40)</f>
        <v>373331</v>
      </c>
      <c r="R41" s="993">
        <f>SUM(R28:R40)</f>
        <v>1</v>
      </c>
      <c r="S41" s="994">
        <f>SUM(S29:S39)</f>
        <v>746662</v>
      </c>
      <c r="T41" s="995">
        <f t="shared" ref="T41:AC41" si="5">SUM(T28:T40)</f>
        <v>400260</v>
      </c>
      <c r="U41" s="267">
        <f t="shared" si="5"/>
        <v>244402</v>
      </c>
      <c r="V41" s="267">
        <f t="shared" si="5"/>
        <v>0</v>
      </c>
      <c r="W41" s="267">
        <f t="shared" si="5"/>
        <v>72000</v>
      </c>
      <c r="X41" s="267">
        <f t="shared" si="5"/>
        <v>30000</v>
      </c>
      <c r="Y41" s="268">
        <f t="shared" si="5"/>
        <v>164100</v>
      </c>
      <c r="Z41" s="269">
        <f t="shared" si="5"/>
        <v>480562</v>
      </c>
      <c r="AA41" s="267">
        <f t="shared" si="5"/>
        <v>248562</v>
      </c>
      <c r="AB41" s="267">
        <f t="shared" si="5"/>
        <v>232000</v>
      </c>
      <c r="AC41" s="267">
        <f t="shared" si="5"/>
        <v>164100</v>
      </c>
      <c r="AD41" s="267"/>
      <c r="AE41" s="269"/>
    </row>
    <row r="42" spans="1:31" ht="15" thickBot="1" x14ac:dyDescent="0.4">
      <c r="A42" s="996" t="s">
        <v>583</v>
      </c>
      <c r="B42" s="997"/>
      <c r="C42" s="997"/>
      <c r="D42" s="997"/>
      <c r="E42" s="997"/>
      <c r="F42" s="998"/>
      <c r="G42" s="997"/>
      <c r="H42" s="997"/>
      <c r="I42" s="999">
        <f>I35+I34+I33+I32+I30</f>
        <v>60</v>
      </c>
      <c r="J42" s="999">
        <f>I35+I34+J30+J29</f>
        <v>35</v>
      </c>
      <c r="K42" s="999">
        <f>I35+I34+K31</f>
        <v>20</v>
      </c>
      <c r="L42" s="999">
        <f>L32+I34+I35</f>
        <v>20</v>
      </c>
      <c r="M42" s="1000">
        <f>I42+J42+K42+L42</f>
        <v>135</v>
      </c>
      <c r="N42" s="1001"/>
      <c r="O42" s="997"/>
      <c r="P42" s="1001"/>
      <c r="Q42" s="1002"/>
      <c r="R42" s="1003"/>
      <c r="S42" s="1004"/>
      <c r="T42" s="1005"/>
      <c r="U42" s="1006"/>
      <c r="V42" s="1006"/>
      <c r="W42" s="1006"/>
      <c r="X42" s="1006"/>
      <c r="Y42" s="344">
        <f>Y41/S41</f>
        <v>0.21977815932778152</v>
      </c>
      <c r="Z42" s="343">
        <f>Z41/S41</f>
        <v>0.64361384401509647</v>
      </c>
      <c r="AA42" s="1006"/>
      <c r="AB42" s="1006"/>
      <c r="AC42" s="1006"/>
      <c r="AD42" s="1006"/>
      <c r="AE42" s="1007"/>
    </row>
    <row r="43" spans="1:31" ht="15" thickBot="1" x14ac:dyDescent="0.4">
      <c r="A43" s="297" t="s">
        <v>584</v>
      </c>
      <c r="B43" s="298"/>
      <c r="C43" s="298"/>
      <c r="D43" s="298"/>
      <c r="E43" s="298"/>
      <c r="F43" s="299"/>
      <c r="G43" s="298"/>
      <c r="H43" s="298"/>
      <c r="I43" s="302">
        <f>I42/$M$42</f>
        <v>0.44444444444444442</v>
      </c>
      <c r="J43" s="302">
        <f t="shared" ref="J43:L43" si="6">J42/$M$42</f>
        <v>0.25925925925925924</v>
      </c>
      <c r="K43" s="302">
        <f t="shared" si="6"/>
        <v>0.14814814814814814</v>
      </c>
      <c r="L43" s="302">
        <f t="shared" si="6"/>
        <v>0.14814814814814814</v>
      </c>
      <c r="M43" s="298"/>
      <c r="N43" s="301"/>
      <c r="O43" s="301"/>
      <c r="P43" s="302"/>
      <c r="Q43" s="301"/>
      <c r="R43" s="303">
        <f>T41/2</f>
        <v>200130</v>
      </c>
      <c r="Y43" s="1008">
        <f>I34+I35</f>
        <v>19</v>
      </c>
      <c r="Z43" s="1009">
        <f>J29+I30+J30+K31+L32+I32+I33</f>
        <v>59</v>
      </c>
      <c r="AB43" s="1010"/>
      <c r="AC43" s="7"/>
      <c r="AD43" s="7"/>
      <c r="AE43" s="7"/>
    </row>
    <row r="44" spans="1:31" ht="15" thickBot="1" x14ac:dyDescent="0.4">
      <c r="A44" s="297" t="s">
        <v>38</v>
      </c>
      <c r="B44" s="298"/>
      <c r="C44" s="298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1"/>
      <c r="P44" s="302"/>
      <c r="Q44" s="301"/>
      <c r="R44" s="303">
        <f>U41/2</f>
        <v>122201</v>
      </c>
      <c r="S44" s="621">
        <f>Q41/M41</f>
        <v>4786.2948717948721</v>
      </c>
      <c r="T44" s="1011" t="s">
        <v>586</v>
      </c>
      <c r="Y44" s="1012">
        <f>Y43/M41</f>
        <v>0.24358974358974358</v>
      </c>
      <c r="Z44" s="369">
        <f>Z43/M41</f>
        <v>0.75641025641025639</v>
      </c>
      <c r="AC44" s="7"/>
      <c r="AD44" s="7"/>
      <c r="AE44" s="7"/>
    </row>
    <row r="45" spans="1:31" ht="15" thickBot="1" x14ac:dyDescent="0.4">
      <c r="A45" s="297" t="s">
        <v>587</v>
      </c>
      <c r="B45" s="298"/>
      <c r="C45" s="298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1"/>
      <c r="P45" s="302"/>
      <c r="Q45" s="301"/>
      <c r="R45" s="303"/>
      <c r="Y45" s="2597" t="s">
        <v>588</v>
      </c>
      <c r="Z45" s="2598"/>
      <c r="AC45" s="7"/>
      <c r="AD45" s="7"/>
      <c r="AE45" s="7"/>
    </row>
    <row r="46" spans="1:31" x14ac:dyDescent="0.35">
      <c r="A46" s="297" t="s">
        <v>580</v>
      </c>
      <c r="B46" s="298"/>
      <c r="C46" s="298"/>
      <c r="D46" s="298"/>
      <c r="E46" s="298"/>
      <c r="F46" s="299"/>
      <c r="G46" s="298"/>
      <c r="H46" s="298"/>
      <c r="I46" s="300"/>
      <c r="J46" s="300"/>
      <c r="K46" s="300"/>
      <c r="L46" s="300"/>
      <c r="M46" s="298"/>
      <c r="N46" s="301"/>
      <c r="O46" s="301"/>
      <c r="P46" s="302"/>
      <c r="Q46" s="301"/>
      <c r="R46" s="303">
        <f>X41/2</f>
        <v>15000</v>
      </c>
      <c r="AC46" s="7"/>
      <c r="AD46" s="7"/>
      <c r="AE46" s="7"/>
    </row>
    <row r="47" spans="1:31" x14ac:dyDescent="0.35">
      <c r="A47" s="297" t="s">
        <v>579</v>
      </c>
      <c r="B47" s="298"/>
      <c r="C47" s="298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1"/>
      <c r="P47" s="302"/>
      <c r="Q47" s="301"/>
      <c r="R47" s="303">
        <f>W41/2</f>
        <v>36000</v>
      </c>
      <c r="AC47" s="7"/>
      <c r="AD47" s="7"/>
      <c r="AE47" s="7"/>
    </row>
    <row r="48" spans="1:31" x14ac:dyDescent="0.35">
      <c r="A48" s="297"/>
      <c r="B48" s="298"/>
      <c r="C48" s="298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1"/>
      <c r="P48" s="302"/>
      <c r="Q48" s="301"/>
      <c r="R48" s="310">
        <f>SUM(R43:R47)</f>
        <v>373331</v>
      </c>
      <c r="AC48" s="7"/>
      <c r="AD48" s="7"/>
      <c r="AE48" s="7"/>
    </row>
    <row r="49" spans="1:31" x14ac:dyDescent="0.35">
      <c r="A49" s="11"/>
      <c r="B49" s="11"/>
      <c r="C49" s="11"/>
      <c r="D49" s="11"/>
      <c r="E49" s="11"/>
      <c r="F49" s="909"/>
      <c r="G49" s="11"/>
      <c r="H49" s="11"/>
      <c r="I49" s="11"/>
      <c r="J49" s="13"/>
      <c r="K49" s="11"/>
      <c r="L49" s="11"/>
      <c r="M49" s="11"/>
      <c r="N49" s="1013"/>
      <c r="O49" s="11"/>
      <c r="P49" s="1013"/>
      <c r="Q49" s="1013"/>
      <c r="R49" s="1014"/>
      <c r="S49" s="1013"/>
      <c r="T49" s="1013"/>
    </row>
    <row r="50" spans="1:31" x14ac:dyDescent="0.35">
      <c r="A50" s="11"/>
      <c r="B50" s="11"/>
      <c r="C50" s="11"/>
      <c r="D50" s="11"/>
      <c r="E50" s="11"/>
      <c r="F50" s="909"/>
      <c r="G50" s="11"/>
      <c r="H50" s="11"/>
      <c r="I50" s="11"/>
      <c r="J50" s="13"/>
    </row>
    <row r="51" spans="1:31" ht="18.5" x14ac:dyDescent="0.45">
      <c r="A51" s="164" t="s">
        <v>530</v>
      </c>
      <c r="B51" s="1"/>
      <c r="C51" s="1"/>
      <c r="D51" s="1"/>
      <c r="E51" s="1"/>
      <c r="F51" s="2"/>
      <c r="G51" s="1"/>
      <c r="H51" s="1"/>
      <c r="M51" s="1"/>
      <c r="O51" s="3"/>
      <c r="R51" s="3"/>
    </row>
    <row r="52" spans="1:31" x14ac:dyDescent="0.35">
      <c r="B52" s="1"/>
      <c r="C52" s="1"/>
      <c r="D52" s="1"/>
      <c r="E52" s="1"/>
      <c r="F52" s="2"/>
      <c r="G52" s="1"/>
      <c r="H52" s="1"/>
      <c r="M52" s="1"/>
      <c r="O52" s="3"/>
      <c r="R52" s="3"/>
    </row>
    <row r="53" spans="1:31" ht="31" customHeight="1" thickBot="1" x14ac:dyDescent="0.4">
      <c r="A53" s="2389" t="s">
        <v>531</v>
      </c>
      <c r="B53" s="2390"/>
      <c r="C53" s="2390"/>
      <c r="D53" s="2390"/>
      <c r="E53" s="2390"/>
      <c r="F53" s="2390"/>
      <c r="G53" s="2390"/>
      <c r="H53" s="2390"/>
      <c r="I53" s="2390"/>
      <c r="J53" s="2390"/>
      <c r="K53" s="2390"/>
      <c r="L53" s="2390"/>
      <c r="M53" s="2390"/>
      <c r="N53" s="2390"/>
      <c r="O53" s="2390"/>
      <c r="P53" s="2390"/>
      <c r="Q53" s="2390"/>
      <c r="R53" s="2391"/>
      <c r="S53" s="2599" t="s">
        <v>635</v>
      </c>
      <c r="T53" s="2600"/>
      <c r="U53" s="2600"/>
      <c r="V53" s="2600"/>
      <c r="W53" s="2600"/>
      <c r="X53" s="2600"/>
      <c r="Y53" s="2600"/>
      <c r="Z53" s="2600"/>
      <c r="AA53" s="2600"/>
      <c r="AB53" s="2600"/>
      <c r="AC53" s="2600"/>
      <c r="AD53" s="2600"/>
      <c r="AE53" s="2601"/>
    </row>
    <row r="54" spans="1:31" ht="18.649999999999999" customHeight="1" x14ac:dyDescent="0.45">
      <c r="A54" s="2572" t="s">
        <v>533</v>
      </c>
      <c r="B54" s="2574" t="s">
        <v>534</v>
      </c>
      <c r="C54" s="2574" t="s">
        <v>535</v>
      </c>
      <c r="D54" s="2574" t="s">
        <v>536</v>
      </c>
      <c r="E54" s="2574" t="s">
        <v>537</v>
      </c>
      <c r="F54" s="2576" t="s">
        <v>538</v>
      </c>
      <c r="G54" s="2578" t="s">
        <v>539</v>
      </c>
      <c r="H54" s="2580" t="s">
        <v>540</v>
      </c>
      <c r="I54" s="2582" t="s">
        <v>541</v>
      </c>
      <c r="J54" s="2583"/>
      <c r="K54" s="2583"/>
      <c r="L54" s="2584"/>
      <c r="M54" s="2591" t="s">
        <v>914</v>
      </c>
      <c r="N54" s="2593" t="s">
        <v>915</v>
      </c>
      <c r="O54" s="2578" t="s">
        <v>916</v>
      </c>
      <c r="P54" s="2593" t="s">
        <v>917</v>
      </c>
      <c r="Q54" s="2593" t="s">
        <v>918</v>
      </c>
      <c r="R54" s="2602" t="s">
        <v>546</v>
      </c>
      <c r="S54" s="914" t="s">
        <v>547</v>
      </c>
      <c r="T54" s="2492" t="s">
        <v>548</v>
      </c>
      <c r="U54" s="2492"/>
      <c r="V54" s="2492"/>
      <c r="W54" s="2492"/>
      <c r="X54" s="2492"/>
      <c r="Y54" s="2491" t="s">
        <v>549</v>
      </c>
      <c r="Z54" s="2493"/>
      <c r="AA54" s="2491" t="s">
        <v>550</v>
      </c>
      <c r="AB54" s="2492"/>
      <c r="AC54" s="2492"/>
      <c r="AD54" s="2492"/>
      <c r="AE54" s="2493"/>
    </row>
    <row r="55" spans="1:31" ht="19" thickBot="1" x14ac:dyDescent="0.5">
      <c r="A55" s="2573"/>
      <c r="B55" s="2575"/>
      <c r="C55" s="2575"/>
      <c r="D55" s="2575"/>
      <c r="E55" s="2575"/>
      <c r="F55" s="2577"/>
      <c r="G55" s="2579"/>
      <c r="H55" s="2581"/>
      <c r="I55" s="915" t="s">
        <v>551</v>
      </c>
      <c r="J55" s="915" t="s">
        <v>552</v>
      </c>
      <c r="K55" s="916" t="s">
        <v>553</v>
      </c>
      <c r="L55" s="916" t="s">
        <v>554</v>
      </c>
      <c r="M55" s="2592"/>
      <c r="N55" s="2594"/>
      <c r="O55" s="2579"/>
      <c r="P55" s="2594"/>
      <c r="Q55" s="2594"/>
      <c r="R55" s="2603"/>
      <c r="S55" s="917" t="s">
        <v>559</v>
      </c>
      <c r="T55" s="2486"/>
      <c r="U55" s="2486"/>
      <c r="V55" s="2486"/>
      <c r="W55" s="2486"/>
      <c r="X55" s="2486"/>
      <c r="Y55" s="2485"/>
      <c r="Z55" s="2487"/>
      <c r="AA55" s="2485"/>
      <c r="AB55" s="2486"/>
      <c r="AC55" s="2486"/>
      <c r="AD55" s="2486"/>
      <c r="AE55" s="2487"/>
    </row>
    <row r="56" spans="1:31" ht="16" x14ac:dyDescent="0.4">
      <c r="A56" s="2585" t="s">
        <v>926</v>
      </c>
      <c r="B56" s="2586"/>
      <c r="C56" s="2586"/>
      <c r="D56" s="2586"/>
      <c r="E56" s="2586"/>
      <c r="F56" s="2586"/>
      <c r="G56" s="2586"/>
      <c r="H56" s="2586"/>
      <c r="I56" s="2586"/>
      <c r="J56" s="2586"/>
      <c r="K56" s="2586"/>
      <c r="L56" s="2586"/>
      <c r="M56" s="2586"/>
      <c r="N56" s="2586"/>
      <c r="O56" s="2586"/>
      <c r="P56" s="2586"/>
      <c r="Q56" s="2586"/>
      <c r="R56" s="2587"/>
      <c r="S56" s="918"/>
      <c r="T56" s="763" t="s">
        <v>561</v>
      </c>
      <c r="U56" s="919" t="s">
        <v>38</v>
      </c>
      <c r="V56" s="919" t="s">
        <v>562</v>
      </c>
      <c r="W56" s="919" t="s">
        <v>563</v>
      </c>
      <c r="X56" s="921" t="s">
        <v>564</v>
      </c>
      <c r="Y56" s="920" t="s">
        <v>565</v>
      </c>
      <c r="Z56" s="921" t="s">
        <v>566</v>
      </c>
      <c r="AA56" s="763" t="s">
        <v>919</v>
      </c>
      <c r="AB56" s="919" t="s">
        <v>186</v>
      </c>
      <c r="AC56" s="919" t="s">
        <v>187</v>
      </c>
      <c r="AD56" s="919" t="s">
        <v>29</v>
      </c>
      <c r="AE56" s="921" t="s">
        <v>26</v>
      </c>
    </row>
    <row r="57" spans="1:31" ht="15" x14ac:dyDescent="0.35">
      <c r="A57" s="922"/>
      <c r="B57" s="923"/>
      <c r="C57" s="923"/>
      <c r="D57" s="924"/>
      <c r="E57" s="924"/>
      <c r="F57" s="925"/>
      <c r="G57" s="924"/>
      <c r="H57" s="924"/>
      <c r="I57" s="926"/>
      <c r="J57" s="926"/>
      <c r="K57" s="927"/>
      <c r="L57" s="928"/>
      <c r="M57" s="929"/>
      <c r="N57" s="930"/>
      <c r="O57" s="929"/>
      <c r="P57" s="931"/>
      <c r="Q57" s="932"/>
      <c r="R57" s="933"/>
      <c r="S57" s="934"/>
      <c r="T57" s="935"/>
      <c r="U57" s="7"/>
      <c r="V57" s="7"/>
      <c r="W57" s="7"/>
      <c r="X57" s="938"/>
      <c r="Y57" s="196"/>
      <c r="Z57" s="938"/>
      <c r="AA57" s="196"/>
      <c r="AB57" s="7"/>
      <c r="AC57" s="7"/>
      <c r="AD57" s="7"/>
      <c r="AE57" s="938"/>
    </row>
    <row r="58" spans="1:31" x14ac:dyDescent="0.35">
      <c r="A58" s="939" t="s">
        <v>920</v>
      </c>
      <c r="B58" s="950" t="s">
        <v>50</v>
      </c>
      <c r="C58" s="950" t="s">
        <v>921</v>
      </c>
      <c r="D58" s="950" t="s">
        <v>453</v>
      </c>
      <c r="E58" s="950" t="s">
        <v>569</v>
      </c>
      <c r="F58" s="951" t="s">
        <v>696</v>
      </c>
      <c r="G58" s="950">
        <v>1</v>
      </c>
      <c r="H58" s="950" t="s">
        <v>49</v>
      </c>
      <c r="I58" s="954">
        <v>1</v>
      </c>
      <c r="J58" s="11"/>
      <c r="K58" s="11"/>
      <c r="L58" s="11"/>
      <c r="M58" s="944">
        <v>1</v>
      </c>
      <c r="N58" s="945">
        <v>35211</v>
      </c>
      <c r="O58" s="946">
        <v>0.3</v>
      </c>
      <c r="P58" s="945">
        <f t="shared" ref="P58:P60" si="7">N58*(1-O58)</f>
        <v>24647.699999999997</v>
      </c>
      <c r="Q58" s="945">
        <f t="shared" ref="Q58:Q66" si="8">P58*G58*M58</f>
        <v>24647.699999999997</v>
      </c>
      <c r="R58" s="947">
        <f>Q58/Q71</f>
        <v>6.5820595036316862E-2</v>
      </c>
      <c r="S58" s="948">
        <f>Q58</f>
        <v>24647.699999999997</v>
      </c>
      <c r="T58" s="949">
        <f>S58</f>
        <v>24647.699999999997</v>
      </c>
      <c r="U58" s="7"/>
      <c r="V58" s="7"/>
      <c r="W58" s="7"/>
      <c r="X58" s="938"/>
      <c r="Y58" s="196"/>
      <c r="Z58" s="938">
        <f>S58</f>
        <v>24647.699999999997</v>
      </c>
      <c r="AA58" s="196">
        <f>S58</f>
        <v>24647.699999999997</v>
      </c>
      <c r="AB58" s="7"/>
      <c r="AC58" s="7"/>
      <c r="AD58" s="7"/>
      <c r="AE58" s="938"/>
    </row>
    <row r="59" spans="1:31" x14ac:dyDescent="0.35">
      <c r="A59" s="939" t="s">
        <v>920</v>
      </c>
      <c r="B59" s="950" t="s">
        <v>50</v>
      </c>
      <c r="C59" s="950" t="s">
        <v>922</v>
      </c>
      <c r="D59" s="950" t="s">
        <v>449</v>
      </c>
      <c r="E59" s="950" t="s">
        <v>569</v>
      </c>
      <c r="F59" s="951" t="s">
        <v>664</v>
      </c>
      <c r="G59" s="950">
        <v>13</v>
      </c>
      <c r="H59" s="950" t="s">
        <v>49</v>
      </c>
      <c r="I59" s="952">
        <v>13</v>
      </c>
      <c r="J59" s="952">
        <v>13</v>
      </c>
      <c r="K59" s="11"/>
      <c r="L59" s="11"/>
      <c r="M59" s="944">
        <v>2</v>
      </c>
      <c r="N59" s="945">
        <v>3326</v>
      </c>
      <c r="O59" s="946">
        <v>0.55000000000000004</v>
      </c>
      <c r="P59" s="945">
        <f t="shared" si="7"/>
        <v>1496.6999999999998</v>
      </c>
      <c r="Q59" s="945">
        <f t="shared" si="8"/>
        <v>38914.199999999997</v>
      </c>
      <c r="R59" s="947">
        <f>Q59/Q71</f>
        <v>0.1039186536416072</v>
      </c>
      <c r="S59" s="948">
        <f t="shared" ref="S59:S66" si="9">Q59</f>
        <v>38914.199999999997</v>
      </c>
      <c r="T59" s="949"/>
      <c r="U59" s="7">
        <f>S59</f>
        <v>38914.199999999997</v>
      </c>
      <c r="V59" s="7"/>
      <c r="W59" s="7"/>
      <c r="X59" s="938"/>
      <c r="Y59" s="196"/>
      <c r="Z59" s="938">
        <f t="shared" ref="Z59:Z61" si="10">S59</f>
        <v>38914.199999999997</v>
      </c>
      <c r="AA59" s="196">
        <f>S59</f>
        <v>38914.199999999997</v>
      </c>
      <c r="AB59" s="7"/>
      <c r="AC59" s="7"/>
      <c r="AD59" s="7"/>
      <c r="AE59" s="938"/>
    </row>
    <row r="60" spans="1:31" x14ac:dyDescent="0.35">
      <c r="A60" s="939" t="s">
        <v>920</v>
      </c>
      <c r="B60" s="950" t="s">
        <v>450</v>
      </c>
      <c r="C60" s="950" t="s">
        <v>921</v>
      </c>
      <c r="D60" s="950" t="s">
        <v>451</v>
      </c>
      <c r="E60" s="950" t="s">
        <v>569</v>
      </c>
      <c r="F60" s="951" t="s">
        <v>696</v>
      </c>
      <c r="G60" s="950">
        <v>1</v>
      </c>
      <c r="H60" s="950" t="s">
        <v>49</v>
      </c>
      <c r="I60" s="13"/>
      <c r="J60" s="13"/>
      <c r="K60" s="953">
        <v>1</v>
      </c>
      <c r="L60" s="11"/>
      <c r="M60" s="944">
        <v>1</v>
      </c>
      <c r="N60" s="945">
        <v>65000</v>
      </c>
      <c r="O60" s="946">
        <v>0.5</v>
      </c>
      <c r="P60" s="945">
        <f t="shared" si="7"/>
        <v>32500</v>
      </c>
      <c r="Q60" s="945">
        <f t="shared" si="8"/>
        <v>32500</v>
      </c>
      <c r="R60" s="947">
        <f>Q60/Q71</f>
        <v>8.6789815629056591E-2</v>
      </c>
      <c r="S60" s="948">
        <f t="shared" si="9"/>
        <v>32500</v>
      </c>
      <c r="T60" s="949">
        <f>S60</f>
        <v>32500</v>
      </c>
      <c r="U60" s="7"/>
      <c r="V60" s="7"/>
      <c r="W60" s="7"/>
      <c r="X60" s="938"/>
      <c r="Y60" s="196"/>
      <c r="Z60" s="938">
        <f t="shared" si="10"/>
        <v>32500</v>
      </c>
      <c r="AA60" s="196"/>
      <c r="AB60" s="7">
        <f>S60</f>
        <v>32500</v>
      </c>
      <c r="AC60" s="7"/>
      <c r="AD60" s="7"/>
      <c r="AE60" s="938"/>
    </row>
    <row r="61" spans="1:31" x14ac:dyDescent="0.35">
      <c r="A61" s="939" t="s">
        <v>920</v>
      </c>
      <c r="B61" s="950" t="s">
        <v>450</v>
      </c>
      <c r="C61" s="950" t="s">
        <v>924</v>
      </c>
      <c r="D61" s="950" t="s">
        <v>188</v>
      </c>
      <c r="E61" s="950" t="s">
        <v>569</v>
      </c>
      <c r="F61" s="951" t="s">
        <v>925</v>
      </c>
      <c r="G61" s="950">
        <v>10</v>
      </c>
      <c r="H61" s="950" t="s">
        <v>49</v>
      </c>
      <c r="I61" s="956">
        <v>10</v>
      </c>
      <c r="J61" s="13"/>
      <c r="K61" s="955"/>
      <c r="L61" s="955"/>
      <c r="M61" s="944">
        <v>1</v>
      </c>
      <c r="N61" s="957">
        <v>1480</v>
      </c>
      <c r="O61" s="958">
        <v>0.5</v>
      </c>
      <c r="P61" s="957">
        <f>N61*(1-O61)</f>
        <v>740</v>
      </c>
      <c r="Q61" s="945">
        <f t="shared" si="8"/>
        <v>7400</v>
      </c>
      <c r="R61" s="947">
        <f>Q61/Q71</f>
        <v>1.976137340476981E-2</v>
      </c>
      <c r="S61" s="948">
        <f t="shared" si="9"/>
        <v>7400</v>
      </c>
      <c r="T61" s="949"/>
      <c r="U61" s="7">
        <f>S61</f>
        <v>7400</v>
      </c>
      <c r="V61" s="7"/>
      <c r="W61" s="7"/>
      <c r="X61" s="938"/>
      <c r="Y61" s="196"/>
      <c r="Z61" s="938">
        <f t="shared" si="10"/>
        <v>7400</v>
      </c>
      <c r="AA61" s="196"/>
      <c r="AB61" s="7">
        <f>S61</f>
        <v>7400</v>
      </c>
      <c r="AC61" s="7"/>
      <c r="AD61" s="7"/>
      <c r="AE61" s="938"/>
    </row>
    <row r="62" spans="1:31" x14ac:dyDescent="0.35">
      <c r="A62" s="939" t="s">
        <v>920</v>
      </c>
      <c r="B62" s="950" t="s">
        <v>452</v>
      </c>
      <c r="C62" s="950" t="s">
        <v>922</v>
      </c>
      <c r="D62" s="950" t="s">
        <v>454</v>
      </c>
      <c r="E62" s="950" t="s">
        <v>571</v>
      </c>
      <c r="F62" s="951" t="s">
        <v>664</v>
      </c>
      <c r="G62" s="950">
        <v>10</v>
      </c>
      <c r="H62" s="950" t="s">
        <v>49</v>
      </c>
      <c r="I62" s="13"/>
      <c r="J62" s="13"/>
      <c r="K62" s="953">
        <v>10</v>
      </c>
      <c r="L62" s="943">
        <v>10</v>
      </c>
      <c r="M62" s="944">
        <v>2</v>
      </c>
      <c r="N62" s="957">
        <v>5000</v>
      </c>
      <c r="O62" s="958">
        <v>0.32</v>
      </c>
      <c r="P62" s="957">
        <f>N62*(1-O62)</f>
        <v>3399.9999999999995</v>
      </c>
      <c r="Q62" s="945">
        <f t="shared" si="8"/>
        <v>67999.999999999985</v>
      </c>
      <c r="R62" s="1015">
        <f>Q62/Q71</f>
        <v>0.18159099885464144</v>
      </c>
      <c r="S62" s="948">
        <f t="shared" si="9"/>
        <v>67999.999999999985</v>
      </c>
      <c r="T62" s="949"/>
      <c r="U62" s="7">
        <f>S62</f>
        <v>67999.999999999985</v>
      </c>
      <c r="V62" s="7"/>
      <c r="W62" s="7"/>
      <c r="X62" s="938"/>
      <c r="Y62" s="196">
        <f>S62</f>
        <v>67999.999999999985</v>
      </c>
      <c r="Z62" s="938"/>
      <c r="AA62" s="196"/>
      <c r="AB62" s="7"/>
      <c r="AC62" s="7">
        <f>S62</f>
        <v>67999.999999999985</v>
      </c>
      <c r="AD62" s="7"/>
      <c r="AE62" s="938"/>
    </row>
    <row r="63" spans="1:31" x14ac:dyDescent="0.35">
      <c r="A63" s="939" t="s">
        <v>920</v>
      </c>
      <c r="B63" s="950" t="s">
        <v>149</v>
      </c>
      <c r="C63" s="950" t="s">
        <v>921</v>
      </c>
      <c r="D63" s="950" t="s">
        <v>455</v>
      </c>
      <c r="E63" s="950" t="s">
        <v>569</v>
      </c>
      <c r="F63" s="951" t="s">
        <v>65</v>
      </c>
      <c r="G63" s="950">
        <v>1</v>
      </c>
      <c r="H63" s="950" t="s">
        <v>49</v>
      </c>
      <c r="I63" s="13"/>
      <c r="J63" s="955"/>
      <c r="K63" s="953">
        <v>1</v>
      </c>
      <c r="L63" s="11"/>
      <c r="M63" s="944">
        <v>1</v>
      </c>
      <c r="N63" s="957">
        <v>172800</v>
      </c>
      <c r="O63" s="958">
        <v>0.45</v>
      </c>
      <c r="P63" s="957">
        <f t="shared" ref="P63:P66" si="11">N63*(1-O63)</f>
        <v>95040.000000000015</v>
      </c>
      <c r="Q63" s="945">
        <f t="shared" si="8"/>
        <v>95040.000000000015</v>
      </c>
      <c r="R63" s="947">
        <f>Q63/Q71</f>
        <v>0.25380012545801661</v>
      </c>
      <c r="S63" s="948">
        <f t="shared" si="9"/>
        <v>95040.000000000015</v>
      </c>
      <c r="T63" s="949">
        <f>S63</f>
        <v>95040.000000000015</v>
      </c>
      <c r="U63" s="7"/>
      <c r="V63" s="7"/>
      <c r="W63" s="7"/>
      <c r="X63" s="938"/>
      <c r="Y63" s="196"/>
      <c r="Z63" s="938">
        <f>S63</f>
        <v>95040.000000000015</v>
      </c>
      <c r="AA63" s="196"/>
      <c r="AB63" s="7"/>
      <c r="AC63" s="7"/>
      <c r="AD63" s="7">
        <f>S63</f>
        <v>95040.000000000015</v>
      </c>
      <c r="AE63" s="938"/>
    </row>
    <row r="64" spans="1:31" x14ac:dyDescent="0.35">
      <c r="A64" s="939" t="s">
        <v>920</v>
      </c>
      <c r="B64" s="950" t="s">
        <v>452</v>
      </c>
      <c r="C64" s="950" t="s">
        <v>924</v>
      </c>
      <c r="D64" s="950" t="s">
        <v>188</v>
      </c>
      <c r="E64" s="950" t="s">
        <v>748</v>
      </c>
      <c r="F64" s="951" t="s">
        <v>925</v>
      </c>
      <c r="G64" s="950">
        <v>10</v>
      </c>
      <c r="H64" s="950" t="s">
        <v>51</v>
      </c>
      <c r="I64" s="2588">
        <v>10</v>
      </c>
      <c r="J64" s="2589"/>
      <c r="K64" s="2589"/>
      <c r="L64" s="2590"/>
      <c r="M64" s="944">
        <v>1</v>
      </c>
      <c r="N64" s="957">
        <v>6000</v>
      </c>
      <c r="O64" s="958">
        <v>0.43</v>
      </c>
      <c r="P64" s="957">
        <f t="shared" si="11"/>
        <v>3420.0000000000005</v>
      </c>
      <c r="Q64" s="957">
        <f t="shared" si="8"/>
        <v>34200.000000000007</v>
      </c>
      <c r="R64" s="959">
        <f>Q64/Q71</f>
        <v>9.1329590600422658E-2</v>
      </c>
      <c r="S64" s="948">
        <f t="shared" si="9"/>
        <v>34200.000000000007</v>
      </c>
      <c r="T64" s="949"/>
      <c r="U64" s="7">
        <f>S64</f>
        <v>34200.000000000007</v>
      </c>
      <c r="V64" s="7"/>
      <c r="W64" s="7"/>
      <c r="X64" s="938"/>
      <c r="Y64" s="196">
        <f>S64</f>
        <v>34200.000000000007</v>
      </c>
      <c r="Z64" s="938"/>
      <c r="AA64" s="196"/>
      <c r="AB64" s="7"/>
      <c r="AC64" s="7">
        <f>S64</f>
        <v>34200.000000000007</v>
      </c>
      <c r="AD64" s="7"/>
      <c r="AE64" s="938"/>
    </row>
    <row r="65" spans="1:31" x14ac:dyDescent="0.35">
      <c r="A65" s="939" t="s">
        <v>920</v>
      </c>
      <c r="B65" s="950" t="s">
        <v>452</v>
      </c>
      <c r="C65" s="950" t="s">
        <v>921</v>
      </c>
      <c r="D65" s="950" t="s">
        <v>53</v>
      </c>
      <c r="E65" s="950" t="s">
        <v>748</v>
      </c>
      <c r="F65" s="951" t="s">
        <v>705</v>
      </c>
      <c r="G65" s="950">
        <v>3</v>
      </c>
      <c r="H65" s="950" t="s">
        <v>51</v>
      </c>
      <c r="I65" s="2588">
        <v>3</v>
      </c>
      <c r="J65" s="2589"/>
      <c r="K65" s="2589"/>
      <c r="L65" s="2590"/>
      <c r="M65" s="944">
        <v>1</v>
      </c>
      <c r="N65" s="957">
        <v>15500</v>
      </c>
      <c r="O65" s="958">
        <v>0.7</v>
      </c>
      <c r="P65" s="957">
        <f t="shared" si="11"/>
        <v>4650.0000000000009</v>
      </c>
      <c r="Q65" s="957">
        <f t="shared" si="8"/>
        <v>13950.000000000004</v>
      </c>
      <c r="R65" s="961">
        <f>Q65/Q71</f>
        <v>3.7252859323856607E-2</v>
      </c>
      <c r="S65" s="948">
        <f t="shared" si="9"/>
        <v>13950.000000000004</v>
      </c>
      <c r="T65" s="949">
        <f>S65</f>
        <v>13950.000000000004</v>
      </c>
      <c r="U65" s="7"/>
      <c r="V65" s="7"/>
      <c r="W65" s="7"/>
      <c r="X65" s="938"/>
      <c r="Y65" s="196"/>
      <c r="Z65" s="938">
        <f>S65</f>
        <v>13950.000000000004</v>
      </c>
      <c r="AA65" s="196"/>
      <c r="AB65" s="7"/>
      <c r="AC65" s="7"/>
      <c r="AD65" s="7"/>
      <c r="AE65" s="938"/>
    </row>
    <row r="66" spans="1:31" x14ac:dyDescent="0.35">
      <c r="A66" s="939" t="s">
        <v>920</v>
      </c>
      <c r="B66" s="950" t="s">
        <v>184</v>
      </c>
      <c r="C66" s="950" t="s">
        <v>924</v>
      </c>
      <c r="D66" s="950" t="s">
        <v>188</v>
      </c>
      <c r="E66" s="950" t="s">
        <v>571</v>
      </c>
      <c r="F66" s="951" t="s">
        <v>925</v>
      </c>
      <c r="G66" s="950">
        <v>15</v>
      </c>
      <c r="H66" s="950" t="s">
        <v>49</v>
      </c>
      <c r="I66" s="13"/>
      <c r="J66" s="953">
        <v>15</v>
      </c>
      <c r="K66" s="943">
        <v>15</v>
      </c>
      <c r="L66" s="11"/>
      <c r="M66" s="944">
        <v>2</v>
      </c>
      <c r="N66" s="957">
        <v>1960</v>
      </c>
      <c r="O66" s="958">
        <v>0.68</v>
      </c>
      <c r="P66" s="957">
        <f t="shared" si="11"/>
        <v>627.19999999999993</v>
      </c>
      <c r="Q66" s="957">
        <f t="shared" si="8"/>
        <v>18815.999999999996</v>
      </c>
      <c r="R66" s="961">
        <f>Q66/Q71</f>
        <v>5.0247297565425494E-2</v>
      </c>
      <c r="S66" s="948">
        <f t="shared" si="9"/>
        <v>18815.999999999996</v>
      </c>
      <c r="T66" s="949"/>
      <c r="U66" s="7">
        <f>S66</f>
        <v>18815.999999999996</v>
      </c>
      <c r="V66" s="7"/>
      <c r="W66" s="7"/>
      <c r="X66" s="938"/>
      <c r="Y66" s="196"/>
      <c r="Z66" s="938">
        <f>S66</f>
        <v>18815.999999999996</v>
      </c>
      <c r="AA66" s="196"/>
      <c r="AB66" s="7"/>
      <c r="AC66" s="7"/>
      <c r="AD66" s="7"/>
      <c r="AE66" s="938">
        <f>S66</f>
        <v>18815.999999999996</v>
      </c>
    </row>
    <row r="67" spans="1:31" x14ac:dyDescent="0.35">
      <c r="A67" s="939"/>
      <c r="B67" s="950"/>
      <c r="C67" s="950"/>
      <c r="D67" s="950"/>
      <c r="E67" s="950"/>
      <c r="F67" s="951"/>
      <c r="G67" s="950"/>
      <c r="H67" s="950"/>
      <c r="I67" s="962"/>
      <c r="J67" s="962"/>
      <c r="K67" s="960"/>
      <c r="L67" s="960"/>
      <c r="M67" s="944"/>
      <c r="N67" s="957"/>
      <c r="O67" s="958"/>
      <c r="P67" s="957"/>
      <c r="Q67" s="957"/>
      <c r="R67" s="961"/>
      <c r="S67" s="948"/>
      <c r="T67" s="949"/>
      <c r="U67" s="7"/>
      <c r="V67" s="7"/>
      <c r="W67" s="7"/>
      <c r="X67" s="938"/>
      <c r="Y67" s="196"/>
      <c r="Z67" s="938"/>
      <c r="AA67" s="196"/>
      <c r="AB67" s="7"/>
      <c r="AC67" s="7"/>
      <c r="AD67" s="7"/>
      <c r="AE67" s="938"/>
    </row>
    <row r="68" spans="1:31" x14ac:dyDescent="0.35">
      <c r="A68" s="963" t="s">
        <v>920</v>
      </c>
      <c r="B68" s="964" t="s">
        <v>579</v>
      </c>
      <c r="C68" s="964"/>
      <c r="D68" s="964"/>
      <c r="E68" s="964"/>
      <c r="F68" s="965"/>
      <c r="G68" s="964"/>
      <c r="H68" s="964"/>
      <c r="I68" s="966"/>
      <c r="J68" s="966"/>
      <c r="K68" s="967"/>
      <c r="L68" s="967"/>
      <c r="M68" s="968"/>
      <c r="N68" s="969"/>
      <c r="O68" s="970"/>
      <c r="P68" s="969"/>
      <c r="Q68" s="969">
        <v>21000</v>
      </c>
      <c r="R68" s="971">
        <f>Q68/Q71</f>
        <v>5.6079573175698109E-2</v>
      </c>
      <c r="S68" s="948">
        <f>Q68</f>
        <v>21000</v>
      </c>
      <c r="T68" s="949"/>
      <c r="U68" s="7"/>
      <c r="V68" s="7"/>
      <c r="W68" s="7">
        <f>S68</f>
        <v>21000</v>
      </c>
      <c r="X68" s="938"/>
      <c r="Y68" s="196"/>
      <c r="Z68" s="938"/>
      <c r="AA68" s="196"/>
      <c r="AB68" s="7"/>
      <c r="AC68" s="7"/>
      <c r="AD68" s="7"/>
      <c r="AE68" s="938"/>
    </row>
    <row r="69" spans="1:31" x14ac:dyDescent="0.35">
      <c r="A69" s="963" t="s">
        <v>920</v>
      </c>
      <c r="B69" s="964" t="s">
        <v>580</v>
      </c>
      <c r="C69" s="964"/>
      <c r="D69" s="964"/>
      <c r="E69" s="964"/>
      <c r="F69" s="965"/>
      <c r="G69" s="964"/>
      <c r="H69" s="964"/>
      <c r="I69" s="972"/>
      <c r="J69" s="972"/>
      <c r="K69" s="972"/>
      <c r="L69" s="972"/>
      <c r="M69" s="964"/>
      <c r="N69" s="973"/>
      <c r="O69" s="964"/>
      <c r="P69" s="973"/>
      <c r="Q69" s="974">
        <v>20000</v>
      </c>
      <c r="R69" s="975">
        <f>Q69/Q71</f>
        <v>5.3409117310188672E-2</v>
      </c>
      <c r="S69" s="948">
        <f>Q69</f>
        <v>20000</v>
      </c>
      <c r="T69" s="976"/>
      <c r="U69" s="7"/>
      <c r="V69" s="7"/>
      <c r="W69" s="7"/>
      <c r="X69" s="938">
        <f>S69</f>
        <v>20000</v>
      </c>
      <c r="Y69" s="196"/>
      <c r="Z69" s="938"/>
      <c r="AA69" s="196"/>
      <c r="AB69" s="7"/>
      <c r="AC69" s="7"/>
      <c r="AD69" s="7"/>
      <c r="AE69" s="938"/>
    </row>
    <row r="70" spans="1:31" ht="15" thickBot="1" x14ac:dyDescent="0.4">
      <c r="A70" s="977"/>
      <c r="B70" s="10"/>
      <c r="C70" s="10"/>
      <c r="D70" s="10"/>
      <c r="E70" s="10"/>
      <c r="F70" s="978"/>
      <c r="G70" s="10"/>
      <c r="H70" s="10"/>
      <c r="I70" s="1736">
        <f>I71/$M$71</f>
        <v>0.36274509803921567</v>
      </c>
      <c r="J70" s="1736">
        <f t="shared" ref="J70:L70" si="12">J71/$M$71</f>
        <v>0.27450980392156865</v>
      </c>
      <c r="K70" s="1736">
        <f t="shared" si="12"/>
        <v>0.26470588235294118</v>
      </c>
      <c r="L70" s="1736">
        <f t="shared" si="12"/>
        <v>9.8039215686274508E-2</v>
      </c>
      <c r="M70" s="10"/>
      <c r="N70" s="979"/>
      <c r="O70" s="10"/>
      <c r="P70" s="979"/>
      <c r="Q70" s="980"/>
      <c r="R70" s="981"/>
      <c r="S70" s="982"/>
      <c r="T70" s="983"/>
      <c r="U70" s="697"/>
      <c r="V70" s="697"/>
      <c r="W70" s="697"/>
      <c r="X70" s="985"/>
      <c r="Y70" s="625"/>
      <c r="Z70" s="985"/>
      <c r="AA70" s="625"/>
      <c r="AB70" s="697"/>
      <c r="AC70" s="697"/>
      <c r="AD70" s="697"/>
      <c r="AE70" s="985"/>
    </row>
    <row r="71" spans="1:31" x14ac:dyDescent="0.35">
      <c r="A71" s="986" t="s">
        <v>582</v>
      </c>
      <c r="B71" s="987"/>
      <c r="C71" s="987"/>
      <c r="D71" s="987"/>
      <c r="E71" s="987"/>
      <c r="F71" s="988"/>
      <c r="G71" s="987"/>
      <c r="H71" s="987"/>
      <c r="I71" s="989">
        <f>I65+I64+I61+I59+I58</f>
        <v>37</v>
      </c>
      <c r="J71" s="990">
        <f>J66+J59</f>
        <v>28</v>
      </c>
      <c r="K71" s="989">
        <f>K66+K63+K62+K60</f>
        <v>27</v>
      </c>
      <c r="L71" s="989">
        <f>L62</f>
        <v>10</v>
      </c>
      <c r="M71" s="989">
        <f>SUM(I71:L71)</f>
        <v>102</v>
      </c>
      <c r="N71" s="991"/>
      <c r="O71" s="987"/>
      <c r="P71" s="991"/>
      <c r="Q71" s="992">
        <f>SUM(Q57:Q70)</f>
        <v>374467.89999999997</v>
      </c>
      <c r="R71" s="1016">
        <f>SUM(R57:R70)</f>
        <v>1</v>
      </c>
      <c r="S71" s="994">
        <f>SUM(S57:S69)</f>
        <v>374467.89999999997</v>
      </c>
      <c r="T71" s="995">
        <f t="shared" ref="T71:AD71" si="13">SUM(T58:T70)</f>
        <v>166137.70000000001</v>
      </c>
      <c r="U71" s="267">
        <f t="shared" si="13"/>
        <v>167330.19999999998</v>
      </c>
      <c r="V71" s="267">
        <f t="shared" si="13"/>
        <v>0</v>
      </c>
      <c r="W71" s="267">
        <f t="shared" si="13"/>
        <v>21000</v>
      </c>
      <c r="X71" s="269">
        <f t="shared" si="13"/>
        <v>20000</v>
      </c>
      <c r="Y71" s="268">
        <f t="shared" si="13"/>
        <v>102200</v>
      </c>
      <c r="Z71" s="269">
        <f t="shared" si="13"/>
        <v>231267.90000000002</v>
      </c>
      <c r="AA71" s="266">
        <f t="shared" si="13"/>
        <v>63561.899999999994</v>
      </c>
      <c r="AB71" s="267">
        <f t="shared" si="13"/>
        <v>39900</v>
      </c>
      <c r="AC71" s="267">
        <f t="shared" si="13"/>
        <v>102200</v>
      </c>
      <c r="AD71" s="267">
        <f t="shared" si="13"/>
        <v>95040.000000000015</v>
      </c>
      <c r="AE71" s="269">
        <f>SUM(AE57:AE70)</f>
        <v>18815.999999999996</v>
      </c>
    </row>
    <row r="72" spans="1:31" ht="15" thickBot="1" x14ac:dyDescent="0.4">
      <c r="A72" s="996" t="s">
        <v>583</v>
      </c>
      <c r="B72" s="997"/>
      <c r="C72" s="997"/>
      <c r="D72" s="997"/>
      <c r="E72" s="997"/>
      <c r="F72" s="998"/>
      <c r="G72" s="997"/>
      <c r="H72" s="997"/>
      <c r="I72" s="999">
        <f>I65+I64+I61+I59+I58</f>
        <v>37</v>
      </c>
      <c r="J72" s="999">
        <f>J66+I65+I64+J59</f>
        <v>41</v>
      </c>
      <c r="K72" s="999">
        <f>K66+I65+I64+K63+K62+K60</f>
        <v>40</v>
      </c>
      <c r="L72" s="999">
        <f>I65+I64+L62</f>
        <v>23</v>
      </c>
      <c r="M72" s="1000">
        <f>I72+J72+K72+L76+L72</f>
        <v>141</v>
      </c>
      <c r="N72" s="1001"/>
      <c r="O72" s="997"/>
      <c r="P72" s="1001"/>
      <c r="Q72" s="1002"/>
      <c r="R72" s="1017"/>
      <c r="S72" s="1004"/>
      <c r="T72" s="1005"/>
      <c r="U72" s="1006"/>
      <c r="V72" s="1006"/>
      <c r="W72" s="1006"/>
      <c r="X72" s="1007"/>
      <c r="Y72" s="344">
        <f>Y71/S71</f>
        <v>0.27292058945506414</v>
      </c>
      <c r="Z72" s="343">
        <f>Z71/S71</f>
        <v>0.61759072005904925</v>
      </c>
      <c r="AA72" s="1018"/>
      <c r="AB72" s="1006"/>
      <c r="AC72" s="1006"/>
      <c r="AD72" s="1006"/>
      <c r="AE72" s="1007"/>
    </row>
    <row r="73" spans="1:31" ht="15" thickBot="1" x14ac:dyDescent="0.4">
      <c r="A73" s="297" t="s">
        <v>584</v>
      </c>
      <c r="B73" s="298"/>
      <c r="C73" s="298"/>
      <c r="D73" s="298"/>
      <c r="E73" s="298"/>
      <c r="F73" s="299"/>
      <c r="G73" s="298"/>
      <c r="H73" s="298"/>
      <c r="I73" s="2243">
        <f>I72/$M$72</f>
        <v>0.26241134751773049</v>
      </c>
      <c r="J73" s="2243">
        <f t="shared" ref="J73:L73" si="14">J72/$M$72</f>
        <v>0.29078014184397161</v>
      </c>
      <c r="K73" s="2243">
        <f t="shared" si="14"/>
        <v>0.28368794326241137</v>
      </c>
      <c r="L73" s="2243">
        <f t="shared" si="14"/>
        <v>0.16312056737588654</v>
      </c>
      <c r="M73" s="298"/>
      <c r="N73" s="301"/>
      <c r="O73" s="301"/>
      <c r="P73" s="302"/>
      <c r="Q73" s="301"/>
      <c r="R73" s="303">
        <f>T71</f>
        <v>166137.70000000001</v>
      </c>
      <c r="Y73" s="1019">
        <f>K62+L62+I64</f>
        <v>30</v>
      </c>
      <c r="Z73" s="1020">
        <f>I58+I59+J59+K60+I61+K63+I65+J66+K66</f>
        <v>72</v>
      </c>
      <c r="AB73" s="1010"/>
      <c r="AC73" s="7"/>
      <c r="AD73" s="7"/>
      <c r="AE73" s="7"/>
    </row>
    <row r="74" spans="1:31" ht="15" thickBot="1" x14ac:dyDescent="0.4">
      <c r="A74" s="297" t="s">
        <v>38</v>
      </c>
      <c r="B74" s="298"/>
      <c r="C74" s="298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1"/>
      <c r="P74" s="302"/>
      <c r="Q74" s="301"/>
      <c r="R74" s="303">
        <f>U71</f>
        <v>167330.19999999998</v>
      </c>
      <c r="S74" s="621">
        <f>Q71/M71</f>
        <v>3671.253921568627</v>
      </c>
      <c r="T74" s="1011" t="s">
        <v>586</v>
      </c>
      <c r="Y74" s="1012">
        <f>Y73/M71</f>
        <v>0.29411764705882354</v>
      </c>
      <c r="Z74" s="369">
        <f>Z73/M71</f>
        <v>0.70588235294117652</v>
      </c>
      <c r="AC74" s="7"/>
      <c r="AD74" s="7"/>
      <c r="AE74" s="7"/>
    </row>
    <row r="75" spans="1:31" ht="15" thickBot="1" x14ac:dyDescent="0.4">
      <c r="A75" s="297" t="s">
        <v>587</v>
      </c>
      <c r="B75" s="298"/>
      <c r="C75" s="298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1"/>
      <c r="P75" s="302"/>
      <c r="Q75" s="301"/>
      <c r="R75" s="303"/>
      <c r="Y75" s="2597" t="s">
        <v>588</v>
      </c>
      <c r="Z75" s="2598"/>
      <c r="AC75" s="7"/>
      <c r="AD75" s="7"/>
      <c r="AE75" s="7"/>
    </row>
    <row r="76" spans="1:31" x14ac:dyDescent="0.35">
      <c r="A76" s="297" t="s">
        <v>580</v>
      </c>
      <c r="B76" s="298"/>
      <c r="C76" s="298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1"/>
      <c r="P76" s="302"/>
      <c r="Q76" s="301"/>
      <c r="R76" s="303">
        <f>X71</f>
        <v>20000</v>
      </c>
      <c r="AC76" s="7"/>
      <c r="AD76" s="7"/>
      <c r="AE76" s="7"/>
    </row>
    <row r="77" spans="1:31" x14ac:dyDescent="0.35">
      <c r="A77" s="297" t="s">
        <v>579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1"/>
      <c r="P77" s="302"/>
      <c r="Q77" s="301"/>
      <c r="R77" s="303">
        <f>W71</f>
        <v>21000</v>
      </c>
      <c r="AC77" s="7"/>
      <c r="AD77" s="7"/>
      <c r="AE77" s="7"/>
    </row>
    <row r="78" spans="1:31" x14ac:dyDescent="0.35">
      <c r="A78" s="297"/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1"/>
      <c r="P78" s="302"/>
      <c r="Q78" s="301"/>
      <c r="R78" s="310">
        <f>SUM(R73:R77)</f>
        <v>374467.9</v>
      </c>
      <c r="AC78" s="7"/>
      <c r="AD78" s="7"/>
      <c r="AE78" s="7"/>
    </row>
    <row r="81" spans="1:31" x14ac:dyDescent="0.35">
      <c r="D81" s="601"/>
      <c r="E81" s="601"/>
      <c r="F81" s="1021"/>
      <c r="G81" s="601"/>
      <c r="H81" s="601"/>
      <c r="I81" s="601"/>
      <c r="J81" s="601"/>
      <c r="K81" s="601"/>
    </row>
    <row r="82" spans="1:31" x14ac:dyDescent="0.35">
      <c r="D82" s="911" t="s">
        <v>596</v>
      </c>
      <c r="E82" s="910">
        <v>0.36</v>
      </c>
      <c r="F82" s="123"/>
      <c r="G82" s="911" t="s">
        <v>594</v>
      </c>
      <c r="H82" s="910"/>
      <c r="I82" s="911"/>
      <c r="J82" s="2565">
        <v>0.26</v>
      </c>
      <c r="K82" s="2565"/>
    </row>
    <row r="83" spans="1:31" x14ac:dyDescent="0.35">
      <c r="D83" s="911" t="s">
        <v>912</v>
      </c>
      <c r="E83" s="911">
        <v>16</v>
      </c>
      <c r="F83" s="123"/>
      <c r="G83" s="911" t="s">
        <v>912</v>
      </c>
      <c r="H83" s="911"/>
      <c r="I83" s="911"/>
      <c r="J83" s="2566">
        <v>16</v>
      </c>
      <c r="K83" s="2566"/>
    </row>
    <row r="84" spans="1:31" x14ac:dyDescent="0.35">
      <c r="D84" s="911" t="s">
        <v>526</v>
      </c>
      <c r="E84" s="1022">
        <v>582</v>
      </c>
      <c r="F84" s="123"/>
      <c r="G84" s="911" t="s">
        <v>526</v>
      </c>
      <c r="H84" s="1022"/>
      <c r="I84" s="911"/>
      <c r="J84" s="2566">
        <v>442</v>
      </c>
      <c r="K84" s="2566"/>
    </row>
    <row r="85" spans="1:31" x14ac:dyDescent="0.35">
      <c r="D85" s="911" t="s">
        <v>913</v>
      </c>
      <c r="E85" s="1022">
        <v>16412715</v>
      </c>
      <c r="F85" s="123"/>
      <c r="G85" s="911" t="s">
        <v>913</v>
      </c>
      <c r="H85" s="1022"/>
      <c r="I85" s="911"/>
      <c r="J85" s="2604">
        <v>12459307</v>
      </c>
      <c r="K85" s="2604"/>
    </row>
    <row r="86" spans="1:31" ht="18.5" x14ac:dyDescent="0.45">
      <c r="A86" s="164" t="s">
        <v>600</v>
      </c>
      <c r="B86" s="1"/>
      <c r="C86" s="1"/>
      <c r="D86" s="1"/>
      <c r="E86" s="1"/>
      <c r="F86" s="2"/>
      <c r="G86" s="1"/>
      <c r="H86" s="1"/>
      <c r="M86" s="1"/>
      <c r="O86" s="3"/>
      <c r="R86" s="3"/>
    </row>
    <row r="87" spans="1:31" x14ac:dyDescent="0.35">
      <c r="B87" s="1"/>
      <c r="C87" s="1"/>
      <c r="D87" s="1"/>
      <c r="E87" s="1"/>
      <c r="F87" s="2"/>
      <c r="G87" s="1"/>
      <c r="H87" s="1"/>
      <c r="M87" s="1"/>
      <c r="O87" s="3"/>
      <c r="R87" s="3"/>
    </row>
    <row r="88" spans="1:31" ht="31" customHeight="1" thickBot="1" x14ac:dyDescent="0.4">
      <c r="A88" s="2389" t="s">
        <v>531</v>
      </c>
      <c r="B88" s="2390"/>
      <c r="C88" s="2390"/>
      <c r="D88" s="2390"/>
      <c r="E88" s="2390"/>
      <c r="F88" s="2390"/>
      <c r="G88" s="2390"/>
      <c r="H88" s="2390"/>
      <c r="I88" s="2390"/>
      <c r="J88" s="2390"/>
      <c r="K88" s="2390"/>
      <c r="L88" s="2390"/>
      <c r="M88" s="2390"/>
      <c r="N88" s="2390"/>
      <c r="O88" s="2390"/>
      <c r="P88" s="2390"/>
      <c r="Q88" s="2390"/>
      <c r="R88" s="2391"/>
      <c r="S88" s="2599" t="s">
        <v>635</v>
      </c>
      <c r="T88" s="2600"/>
      <c r="U88" s="2600"/>
      <c r="V88" s="2600"/>
      <c r="W88" s="2600"/>
      <c r="X88" s="2600"/>
      <c r="Y88" s="2600"/>
      <c r="Z88" s="2600"/>
      <c r="AA88" s="2600"/>
      <c r="AB88" s="2600"/>
      <c r="AC88" s="2600"/>
      <c r="AD88" s="2600"/>
      <c r="AE88" s="2601"/>
    </row>
    <row r="89" spans="1:31" ht="18.649999999999999" customHeight="1" x14ac:dyDescent="0.45">
      <c r="A89" s="2605" t="s">
        <v>533</v>
      </c>
      <c r="B89" s="2607" t="s">
        <v>534</v>
      </c>
      <c r="C89" s="2607" t="s">
        <v>535</v>
      </c>
      <c r="D89" s="2607" t="s">
        <v>536</v>
      </c>
      <c r="E89" s="2607" t="s">
        <v>537</v>
      </c>
      <c r="F89" s="2609" t="s">
        <v>538</v>
      </c>
      <c r="G89" s="2611" t="s">
        <v>539</v>
      </c>
      <c r="H89" s="2619" t="s">
        <v>540</v>
      </c>
      <c r="I89" s="2621" t="s">
        <v>541</v>
      </c>
      <c r="J89" s="2622"/>
      <c r="K89" s="2622"/>
      <c r="L89" s="2623"/>
      <c r="M89" s="2624" t="s">
        <v>914</v>
      </c>
      <c r="N89" s="2613" t="s">
        <v>915</v>
      </c>
      <c r="O89" s="2611" t="s">
        <v>916</v>
      </c>
      <c r="P89" s="2613" t="s">
        <v>917</v>
      </c>
      <c r="Q89" s="2613" t="s">
        <v>918</v>
      </c>
      <c r="R89" s="2615" t="s">
        <v>546</v>
      </c>
      <c r="S89" s="1024" t="s">
        <v>547</v>
      </c>
      <c r="T89" s="2501" t="s">
        <v>548</v>
      </c>
      <c r="U89" s="2501"/>
      <c r="V89" s="2501"/>
      <c r="W89" s="2501"/>
      <c r="X89" s="2501"/>
      <c r="Y89" s="2500" t="s">
        <v>549</v>
      </c>
      <c r="Z89" s="2502"/>
      <c r="AA89" s="2500" t="s">
        <v>550</v>
      </c>
      <c r="AB89" s="2501"/>
      <c r="AC89" s="2501"/>
      <c r="AD89" s="2501"/>
      <c r="AE89" s="2502"/>
    </row>
    <row r="90" spans="1:31" ht="19" thickBot="1" x14ac:dyDescent="0.5">
      <c r="A90" s="2606"/>
      <c r="B90" s="2608"/>
      <c r="C90" s="2608"/>
      <c r="D90" s="2608"/>
      <c r="E90" s="2608"/>
      <c r="F90" s="2610"/>
      <c r="G90" s="2612"/>
      <c r="H90" s="2620"/>
      <c r="I90" s="1026" t="s">
        <v>551</v>
      </c>
      <c r="J90" s="1026" t="s">
        <v>552</v>
      </c>
      <c r="K90" s="1027" t="s">
        <v>553</v>
      </c>
      <c r="L90" s="1027" t="s">
        <v>554</v>
      </c>
      <c r="M90" s="2625"/>
      <c r="N90" s="2614"/>
      <c r="O90" s="2612"/>
      <c r="P90" s="2614"/>
      <c r="Q90" s="2614"/>
      <c r="R90" s="2616"/>
      <c r="S90" s="1028" t="s">
        <v>559</v>
      </c>
      <c r="T90" s="2504"/>
      <c r="U90" s="2504"/>
      <c r="V90" s="2504"/>
      <c r="W90" s="2504"/>
      <c r="X90" s="2504"/>
      <c r="Y90" s="2503"/>
      <c r="Z90" s="2505"/>
      <c r="AA90" s="2503"/>
      <c r="AB90" s="2504"/>
      <c r="AC90" s="2504"/>
      <c r="AD90" s="2504"/>
      <c r="AE90" s="2505"/>
    </row>
    <row r="91" spans="1:31" ht="16" x14ac:dyDescent="0.4">
      <c r="A91" s="2617" t="s">
        <v>601</v>
      </c>
      <c r="B91" s="2618"/>
      <c r="C91" s="2618"/>
      <c r="D91" s="2618"/>
      <c r="E91" s="2618"/>
      <c r="F91" s="2618"/>
      <c r="G91" s="2618"/>
      <c r="H91" s="2618"/>
      <c r="I91" s="2618"/>
      <c r="J91" s="2618"/>
      <c r="K91" s="2618"/>
      <c r="L91" s="2618"/>
      <c r="M91" s="2618"/>
      <c r="N91" s="2618"/>
      <c r="O91" s="2618"/>
      <c r="P91" s="2618"/>
      <c r="Q91" s="2618"/>
      <c r="R91" s="2618"/>
      <c r="S91" s="918"/>
      <c r="T91" s="763" t="s">
        <v>561</v>
      </c>
      <c r="U91" s="919" t="s">
        <v>38</v>
      </c>
      <c r="V91" s="919" t="s">
        <v>562</v>
      </c>
      <c r="W91" s="919" t="s">
        <v>563</v>
      </c>
      <c r="X91" s="921" t="s">
        <v>564</v>
      </c>
      <c r="Y91" s="920" t="s">
        <v>565</v>
      </c>
      <c r="Z91" s="921" t="s">
        <v>566</v>
      </c>
      <c r="AA91" s="763" t="s">
        <v>919</v>
      </c>
      <c r="AB91" s="919" t="s">
        <v>186</v>
      </c>
      <c r="AC91" s="919" t="s">
        <v>187</v>
      </c>
      <c r="AD91" s="919" t="s">
        <v>29</v>
      </c>
      <c r="AE91" s="921" t="s">
        <v>26</v>
      </c>
    </row>
    <row r="92" spans="1:31" ht="15" x14ac:dyDescent="0.35">
      <c r="A92" s="922"/>
      <c r="B92" s="923"/>
      <c r="C92" s="923"/>
      <c r="D92" s="924"/>
      <c r="E92" s="924"/>
      <c r="F92" s="925"/>
      <c r="G92" s="924"/>
      <c r="H92" s="924"/>
      <c r="I92" s="926"/>
      <c r="J92" s="926"/>
      <c r="K92" s="927"/>
      <c r="L92" s="928"/>
      <c r="M92" s="929"/>
      <c r="N92" s="930"/>
      <c r="O92" s="929"/>
      <c r="P92" s="931"/>
      <c r="Q92" s="932"/>
      <c r="R92" s="933"/>
      <c r="S92" s="934"/>
      <c r="T92" s="935"/>
      <c r="U92" s="7"/>
      <c r="V92" s="7"/>
      <c r="W92" s="7"/>
      <c r="X92" s="938"/>
      <c r="Y92" s="196"/>
      <c r="Z92" s="938"/>
      <c r="AA92" s="1029"/>
      <c r="AB92" s="1030"/>
      <c r="AC92" s="1030"/>
      <c r="AD92" s="1030"/>
      <c r="AE92" s="938"/>
    </row>
    <row r="93" spans="1:31" x14ac:dyDescent="0.35">
      <c r="A93" s="939" t="s">
        <v>920</v>
      </c>
      <c r="B93" s="950" t="s">
        <v>50</v>
      </c>
      <c r="C93" s="950" t="s">
        <v>921</v>
      </c>
      <c r="D93" s="950" t="s">
        <v>453</v>
      </c>
      <c r="E93" s="950" t="s">
        <v>569</v>
      </c>
      <c r="F93" s="951" t="s">
        <v>70</v>
      </c>
      <c r="G93" s="950">
        <v>2</v>
      </c>
      <c r="H93" s="950" t="s">
        <v>49</v>
      </c>
      <c r="I93" s="954">
        <v>2</v>
      </c>
      <c r="J93" s="11"/>
      <c r="K93" s="11"/>
      <c r="L93" s="11"/>
      <c r="M93" s="944">
        <v>1</v>
      </c>
      <c r="N93" s="945">
        <v>35211</v>
      </c>
      <c r="O93" s="946">
        <v>0.3</v>
      </c>
      <c r="P93" s="945">
        <f t="shared" ref="P93:P95" si="15">N93*(1-O93)</f>
        <v>24647.699999999997</v>
      </c>
      <c r="Q93" s="945">
        <f t="shared" ref="Q93:Q98" si="16">P93*G93*M93</f>
        <v>49295.399999999994</v>
      </c>
      <c r="R93" s="947">
        <f>Q93/Q104</f>
        <v>0.21089265973721946</v>
      </c>
      <c r="S93" s="948">
        <f>Q93*4</f>
        <v>197181.59999999998</v>
      </c>
      <c r="T93" s="949">
        <f>S93</f>
        <v>197181.59999999998</v>
      </c>
      <c r="U93" s="7"/>
      <c r="V93" s="7"/>
      <c r="W93" s="7"/>
      <c r="X93" s="938"/>
      <c r="Y93" s="196"/>
      <c r="Z93" s="938">
        <f>S93</f>
        <v>197181.59999999998</v>
      </c>
      <c r="AA93" s="937">
        <f>S93</f>
        <v>197181.59999999998</v>
      </c>
      <c r="AB93" s="550"/>
      <c r="AC93" s="550"/>
      <c r="AD93" s="550"/>
      <c r="AE93" s="938"/>
    </row>
    <row r="94" spans="1:31" x14ac:dyDescent="0.35">
      <c r="A94" s="939" t="s">
        <v>920</v>
      </c>
      <c r="B94" s="950" t="s">
        <v>50</v>
      </c>
      <c r="C94" s="950" t="s">
        <v>922</v>
      </c>
      <c r="D94" s="950" t="s">
        <v>449</v>
      </c>
      <c r="E94" s="950" t="s">
        <v>569</v>
      </c>
      <c r="F94" s="951" t="s">
        <v>749</v>
      </c>
      <c r="G94" s="950">
        <v>15</v>
      </c>
      <c r="H94" s="950" t="s">
        <v>49</v>
      </c>
      <c r="I94" s="952">
        <v>15</v>
      </c>
      <c r="J94" s="952">
        <v>15</v>
      </c>
      <c r="K94" s="11"/>
      <c r="L94" s="11"/>
      <c r="M94" s="944">
        <v>2</v>
      </c>
      <c r="N94" s="945">
        <v>3326</v>
      </c>
      <c r="O94" s="946">
        <v>0.55000000000000004</v>
      </c>
      <c r="P94" s="945">
        <f t="shared" si="15"/>
        <v>1496.6999999999998</v>
      </c>
      <c r="Q94" s="945">
        <f t="shared" si="16"/>
        <v>44900.999999999993</v>
      </c>
      <c r="R94" s="947">
        <f>Q94/Q104</f>
        <v>0.19209279800672863</v>
      </c>
      <c r="S94" s="948">
        <f t="shared" ref="S94:S98" si="17">Q94*4</f>
        <v>179603.99999999997</v>
      </c>
      <c r="T94" s="949"/>
      <c r="U94" s="7">
        <f>S94</f>
        <v>179603.99999999997</v>
      </c>
      <c r="V94" s="7"/>
      <c r="W94" s="7"/>
      <c r="X94" s="938"/>
      <c r="Y94" s="196"/>
      <c r="Z94" s="938">
        <f t="shared" ref="Z94:Z96" si="18">S94</f>
        <v>179603.99999999997</v>
      </c>
      <c r="AA94" s="937">
        <f>S94</f>
        <v>179603.99999999997</v>
      </c>
      <c r="AB94" s="550"/>
      <c r="AC94" s="550"/>
      <c r="AD94" s="550"/>
      <c r="AE94" s="938"/>
    </row>
    <row r="95" spans="1:31" x14ac:dyDescent="0.35">
      <c r="A95" s="939" t="s">
        <v>920</v>
      </c>
      <c r="B95" s="950" t="s">
        <v>450</v>
      </c>
      <c r="C95" s="950" t="s">
        <v>921</v>
      </c>
      <c r="D95" s="950" t="s">
        <v>451</v>
      </c>
      <c r="E95" s="950" t="s">
        <v>569</v>
      </c>
      <c r="F95" s="951" t="s">
        <v>70</v>
      </c>
      <c r="G95" s="950">
        <v>1</v>
      </c>
      <c r="H95" s="950" t="s">
        <v>49</v>
      </c>
      <c r="I95" s="13"/>
      <c r="J95" s="13"/>
      <c r="K95" s="953">
        <v>1</v>
      </c>
      <c r="L95" s="11"/>
      <c r="M95" s="944">
        <v>1</v>
      </c>
      <c r="N95" s="945">
        <v>65000</v>
      </c>
      <c r="O95" s="946">
        <v>0.5</v>
      </c>
      <c r="P95" s="945">
        <f t="shared" si="15"/>
        <v>32500</v>
      </c>
      <c r="Q95" s="945">
        <f t="shared" si="16"/>
        <v>32500</v>
      </c>
      <c r="R95" s="947">
        <f>Q95/Q104</f>
        <v>0.13903957451323315</v>
      </c>
      <c r="S95" s="948">
        <f t="shared" si="17"/>
        <v>130000</v>
      </c>
      <c r="T95" s="949">
        <f>S95</f>
        <v>130000</v>
      </c>
      <c r="U95" s="7"/>
      <c r="V95" s="7"/>
      <c r="W95" s="7"/>
      <c r="X95" s="938"/>
      <c r="Y95" s="196"/>
      <c r="Z95" s="938">
        <f t="shared" si="18"/>
        <v>130000</v>
      </c>
      <c r="AA95" s="937"/>
      <c r="AB95" s="550">
        <f>S95</f>
        <v>130000</v>
      </c>
      <c r="AC95" s="550"/>
      <c r="AD95" s="550"/>
      <c r="AE95" s="938"/>
    </row>
    <row r="96" spans="1:31" x14ac:dyDescent="0.35">
      <c r="A96" s="939" t="s">
        <v>920</v>
      </c>
      <c r="B96" s="950" t="s">
        <v>450</v>
      </c>
      <c r="C96" s="950" t="s">
        <v>924</v>
      </c>
      <c r="D96" s="950" t="s">
        <v>188</v>
      </c>
      <c r="E96" s="950" t="s">
        <v>569</v>
      </c>
      <c r="F96" s="951" t="s">
        <v>927</v>
      </c>
      <c r="G96" s="950">
        <v>15</v>
      </c>
      <c r="H96" s="950" t="s">
        <v>49</v>
      </c>
      <c r="I96" s="956">
        <v>15</v>
      </c>
      <c r="J96" s="13"/>
      <c r="K96" s="955"/>
      <c r="L96" s="955"/>
      <c r="M96" s="944">
        <v>1</v>
      </c>
      <c r="N96" s="957">
        <v>1480</v>
      </c>
      <c r="O96" s="958">
        <v>0.5</v>
      </c>
      <c r="P96" s="957">
        <f>N96*(1-O96)</f>
        <v>740</v>
      </c>
      <c r="Q96" s="945">
        <f t="shared" si="16"/>
        <v>11100</v>
      </c>
      <c r="R96" s="947">
        <f>Q96/Q104</f>
        <v>4.748736237221194E-2</v>
      </c>
      <c r="S96" s="948">
        <f t="shared" si="17"/>
        <v>44400</v>
      </c>
      <c r="T96" s="949"/>
      <c r="U96" s="7">
        <f>S96</f>
        <v>44400</v>
      </c>
      <c r="V96" s="7"/>
      <c r="W96" s="7"/>
      <c r="X96" s="938"/>
      <c r="Y96" s="196"/>
      <c r="Z96" s="938">
        <f t="shared" si="18"/>
        <v>44400</v>
      </c>
      <c r="AA96" s="937"/>
      <c r="AB96" s="550">
        <f>S96</f>
        <v>44400</v>
      </c>
      <c r="AC96" s="550"/>
      <c r="AD96" s="550"/>
      <c r="AE96" s="938"/>
    </row>
    <row r="97" spans="1:31" x14ac:dyDescent="0.35">
      <c r="A97" s="939" t="s">
        <v>920</v>
      </c>
      <c r="B97" s="950" t="s">
        <v>452</v>
      </c>
      <c r="C97" s="950" t="s">
        <v>924</v>
      </c>
      <c r="D97" s="950" t="s">
        <v>188</v>
      </c>
      <c r="E97" s="950" t="s">
        <v>748</v>
      </c>
      <c r="F97" s="951" t="s">
        <v>927</v>
      </c>
      <c r="G97" s="950">
        <v>10</v>
      </c>
      <c r="H97" s="950" t="s">
        <v>51</v>
      </c>
      <c r="I97" s="2588">
        <v>10</v>
      </c>
      <c r="J97" s="2589"/>
      <c r="K97" s="2589"/>
      <c r="L97" s="2590"/>
      <c r="M97" s="944">
        <v>1</v>
      </c>
      <c r="N97" s="957">
        <v>6000</v>
      </c>
      <c r="O97" s="958">
        <v>0.3</v>
      </c>
      <c r="P97" s="957">
        <f t="shared" ref="P97:P98" si="19">N97*(1-O97)</f>
        <v>4200</v>
      </c>
      <c r="Q97" s="957">
        <f t="shared" si="16"/>
        <v>42000</v>
      </c>
      <c r="R97" s="959">
        <f>Q97/Q104</f>
        <v>0.17968191167863976</v>
      </c>
      <c r="S97" s="948">
        <f t="shared" si="17"/>
        <v>168000</v>
      </c>
      <c r="T97" s="949"/>
      <c r="U97" s="7">
        <f>S97</f>
        <v>168000</v>
      </c>
      <c r="V97" s="7"/>
      <c r="W97" s="7"/>
      <c r="X97" s="938"/>
      <c r="Y97" s="196">
        <f>S97</f>
        <v>168000</v>
      </c>
      <c r="Z97" s="938"/>
      <c r="AA97" s="937"/>
      <c r="AB97" s="550"/>
      <c r="AC97" s="550">
        <f>S97</f>
        <v>168000</v>
      </c>
      <c r="AD97" s="550"/>
      <c r="AE97" s="938"/>
    </row>
    <row r="98" spans="1:31" x14ac:dyDescent="0.35">
      <c r="A98" s="939" t="s">
        <v>920</v>
      </c>
      <c r="B98" s="950" t="s">
        <v>452</v>
      </c>
      <c r="C98" s="950" t="s">
        <v>921</v>
      </c>
      <c r="D98" s="950" t="s">
        <v>53</v>
      </c>
      <c r="E98" s="950" t="s">
        <v>748</v>
      </c>
      <c r="F98" s="951" t="s">
        <v>574</v>
      </c>
      <c r="G98" s="950">
        <v>3</v>
      </c>
      <c r="H98" s="950" t="s">
        <v>51</v>
      </c>
      <c r="I98" s="2588">
        <v>3</v>
      </c>
      <c r="J98" s="2589"/>
      <c r="K98" s="2589"/>
      <c r="L98" s="2590"/>
      <c r="M98" s="944">
        <v>1</v>
      </c>
      <c r="N98" s="957">
        <v>15500</v>
      </c>
      <c r="O98" s="958">
        <v>0.7</v>
      </c>
      <c r="P98" s="957">
        <f t="shared" si="19"/>
        <v>4650.0000000000009</v>
      </c>
      <c r="Q98" s="957">
        <f t="shared" si="16"/>
        <v>13950.000000000004</v>
      </c>
      <c r="R98" s="959">
        <f>Q98/Q104</f>
        <v>5.9680063521833936E-2</v>
      </c>
      <c r="S98" s="948">
        <f t="shared" si="17"/>
        <v>55800.000000000015</v>
      </c>
      <c r="T98" s="949">
        <f>S98</f>
        <v>55800.000000000015</v>
      </c>
      <c r="U98" s="7"/>
      <c r="V98" s="7"/>
      <c r="W98" s="7"/>
      <c r="X98" s="938"/>
      <c r="Y98" s="196">
        <f>S98</f>
        <v>55800.000000000015</v>
      </c>
      <c r="Z98" s="938"/>
      <c r="AA98" s="937"/>
      <c r="AB98" s="550"/>
      <c r="AC98" s="550">
        <f>S98</f>
        <v>55800.000000000015</v>
      </c>
      <c r="AD98" s="550"/>
      <c r="AE98" s="938"/>
    </row>
    <row r="99" spans="1:31" x14ac:dyDescent="0.35">
      <c r="A99" s="939"/>
      <c r="B99" s="950"/>
      <c r="C99" s="950"/>
      <c r="D99" s="950"/>
      <c r="E99" s="950"/>
      <c r="F99" s="951"/>
      <c r="G99" s="950"/>
      <c r="H99" s="950"/>
      <c r="I99" s="13"/>
      <c r="J99" s="960"/>
      <c r="K99" s="960"/>
      <c r="L99" s="11"/>
      <c r="M99" s="944"/>
      <c r="N99" s="957"/>
      <c r="O99" s="958"/>
      <c r="P99" s="957"/>
      <c r="Q99" s="957"/>
      <c r="R99" s="961"/>
      <c r="S99" s="948"/>
      <c r="T99" s="949"/>
      <c r="U99" s="7"/>
      <c r="V99" s="7"/>
      <c r="W99" s="7"/>
      <c r="X99" s="938"/>
      <c r="Y99" s="196"/>
      <c r="Z99" s="938"/>
      <c r="AA99" s="937"/>
      <c r="AB99" s="550"/>
      <c r="AC99" s="550"/>
      <c r="AD99" s="550"/>
      <c r="AE99" s="938"/>
    </row>
    <row r="100" spans="1:31" x14ac:dyDescent="0.35">
      <c r="A100" s="939"/>
      <c r="B100" s="950"/>
      <c r="C100" s="950"/>
      <c r="D100" s="950"/>
      <c r="E100" s="950"/>
      <c r="F100" s="951"/>
      <c r="G100" s="950"/>
      <c r="H100" s="950"/>
      <c r="I100" s="962"/>
      <c r="J100" s="962"/>
      <c r="K100" s="960"/>
      <c r="L100" s="960"/>
      <c r="M100" s="944"/>
      <c r="N100" s="957"/>
      <c r="O100" s="958"/>
      <c r="P100" s="957"/>
      <c r="Q100" s="957"/>
      <c r="R100" s="961"/>
      <c r="S100" s="948"/>
      <c r="T100" s="949"/>
      <c r="U100" s="7"/>
      <c r="V100" s="7"/>
      <c r="W100" s="7"/>
      <c r="X100" s="938"/>
      <c r="Y100" s="196"/>
      <c r="Z100" s="938"/>
      <c r="AA100" s="937"/>
      <c r="AB100" s="550"/>
      <c r="AC100" s="550"/>
      <c r="AD100" s="550"/>
      <c r="AE100" s="938"/>
    </row>
    <row r="101" spans="1:31" x14ac:dyDescent="0.35">
      <c r="A101" s="963" t="s">
        <v>920</v>
      </c>
      <c r="B101" s="964" t="s">
        <v>579</v>
      </c>
      <c r="C101" s="964"/>
      <c r="D101" s="964"/>
      <c r="E101" s="964"/>
      <c r="F101" s="965"/>
      <c r="G101" s="964"/>
      <c r="H101" s="964"/>
      <c r="I101" s="966"/>
      <c r="J101" s="966"/>
      <c r="K101" s="967"/>
      <c r="L101" s="967"/>
      <c r="M101" s="968"/>
      <c r="N101" s="969"/>
      <c r="O101" s="970"/>
      <c r="P101" s="969"/>
      <c r="Q101" s="969">
        <v>25000</v>
      </c>
      <c r="R101" s="971">
        <f>Q101/Q104</f>
        <v>0.1069535188563332</v>
      </c>
      <c r="S101" s="948">
        <f>Q101*4</f>
        <v>100000</v>
      </c>
      <c r="T101" s="949"/>
      <c r="U101" s="7"/>
      <c r="V101" s="7"/>
      <c r="W101" s="7">
        <f>S101</f>
        <v>100000</v>
      </c>
      <c r="X101" s="938"/>
      <c r="Y101" s="196"/>
      <c r="Z101" s="938"/>
      <c r="AA101" s="937"/>
      <c r="AB101" s="550"/>
      <c r="AC101" s="550"/>
      <c r="AD101" s="550"/>
      <c r="AE101" s="938"/>
    </row>
    <row r="102" spans="1:31" x14ac:dyDescent="0.35">
      <c r="A102" s="963" t="s">
        <v>920</v>
      </c>
      <c r="B102" s="964" t="s">
        <v>580</v>
      </c>
      <c r="C102" s="964"/>
      <c r="D102" s="964"/>
      <c r="E102" s="964"/>
      <c r="F102" s="965"/>
      <c r="G102" s="964"/>
      <c r="H102" s="964"/>
      <c r="I102" s="972"/>
      <c r="J102" s="972"/>
      <c r="K102" s="972"/>
      <c r="L102" s="972"/>
      <c r="M102" s="964"/>
      <c r="N102" s="973"/>
      <c r="O102" s="964"/>
      <c r="P102" s="973"/>
      <c r="Q102" s="974">
        <v>15000</v>
      </c>
      <c r="R102" s="975">
        <f>Q102/Q104</f>
        <v>6.4172111313799921E-2</v>
      </c>
      <c r="S102" s="948">
        <f>Q102*4</f>
        <v>60000</v>
      </c>
      <c r="T102" s="976"/>
      <c r="U102" s="7"/>
      <c r="V102" s="7"/>
      <c r="W102" s="7"/>
      <c r="X102" s="938">
        <f>S102</f>
        <v>60000</v>
      </c>
      <c r="Y102" s="196"/>
      <c r="Z102" s="938"/>
      <c r="AA102" s="937"/>
      <c r="AB102" s="550"/>
      <c r="AC102" s="550"/>
      <c r="AD102" s="550"/>
      <c r="AE102" s="938"/>
    </row>
    <row r="103" spans="1:31" ht="15" thickBot="1" x14ac:dyDescent="0.4">
      <c r="A103" s="977"/>
      <c r="B103" s="10"/>
      <c r="C103" s="10"/>
      <c r="D103" s="10"/>
      <c r="E103" s="10"/>
      <c r="F103" s="978"/>
      <c r="G103" s="10"/>
      <c r="H103" s="10"/>
      <c r="I103" s="1736">
        <f>I104/$M$104</f>
        <v>0.73770491803278693</v>
      </c>
      <c r="J103" s="1736">
        <f t="shared" ref="J103:L103" si="20">J104/$M$104</f>
        <v>0.24590163934426229</v>
      </c>
      <c r="K103" s="1736">
        <f t="shared" si="20"/>
        <v>1.6393442622950821E-2</v>
      </c>
      <c r="L103" s="10">
        <f t="shared" si="20"/>
        <v>0</v>
      </c>
      <c r="M103" s="10"/>
      <c r="N103" s="979"/>
      <c r="O103" s="10"/>
      <c r="P103" s="979"/>
      <c r="Q103" s="980"/>
      <c r="R103" s="981"/>
      <c r="S103" s="982"/>
      <c r="T103" s="983"/>
      <c r="U103" s="697"/>
      <c r="V103" s="697"/>
      <c r="W103" s="697"/>
      <c r="X103" s="985"/>
      <c r="Y103" s="625"/>
      <c r="Z103" s="985"/>
      <c r="AA103" s="984"/>
      <c r="AB103" s="1031"/>
      <c r="AC103" s="1031"/>
      <c r="AD103" s="1031"/>
      <c r="AE103" s="985"/>
    </row>
    <row r="104" spans="1:31" x14ac:dyDescent="0.35">
      <c r="A104" s="1032" t="s">
        <v>582</v>
      </c>
      <c r="B104" s="1033"/>
      <c r="C104" s="1033"/>
      <c r="D104" s="1033"/>
      <c r="E104" s="1033"/>
      <c r="F104" s="1034"/>
      <c r="G104" s="1033"/>
      <c r="H104" s="1033"/>
      <c r="I104" s="1035">
        <f>I98+I97+I96+I94+I93</f>
        <v>45</v>
      </c>
      <c r="J104" s="1036">
        <f>+J94</f>
        <v>15</v>
      </c>
      <c r="K104" s="1035">
        <f>K95</f>
        <v>1</v>
      </c>
      <c r="L104" s="1035"/>
      <c r="M104" s="1035">
        <f>SUM(I104:L104)</f>
        <v>61</v>
      </c>
      <c r="N104" s="1037"/>
      <c r="O104" s="1033"/>
      <c r="P104" s="1037"/>
      <c r="Q104" s="1038">
        <f>SUM(Q92:Q103)</f>
        <v>233746.4</v>
      </c>
      <c r="R104" s="1039">
        <f>SUM(R92:R103)</f>
        <v>1</v>
      </c>
      <c r="S104" s="1040">
        <f>SUM(S91:S102)</f>
        <v>934985.6</v>
      </c>
      <c r="T104" s="1041">
        <f t="shared" ref="T104:AD104" si="21">SUM(T92:T103)</f>
        <v>382981.6</v>
      </c>
      <c r="U104" s="636">
        <f t="shared" si="21"/>
        <v>392004</v>
      </c>
      <c r="V104" s="636">
        <f t="shared" si="21"/>
        <v>0</v>
      </c>
      <c r="W104" s="636">
        <f t="shared" si="21"/>
        <v>100000</v>
      </c>
      <c r="X104" s="694">
        <f t="shared" si="21"/>
        <v>60000</v>
      </c>
      <c r="Y104" s="695">
        <f t="shared" si="21"/>
        <v>223800</v>
      </c>
      <c r="Z104" s="694">
        <f t="shared" si="21"/>
        <v>551185.6</v>
      </c>
      <c r="AA104" s="635">
        <f t="shared" si="21"/>
        <v>376785.6</v>
      </c>
      <c r="AB104" s="636">
        <f t="shared" si="21"/>
        <v>174400</v>
      </c>
      <c r="AC104" s="636">
        <f t="shared" si="21"/>
        <v>223800</v>
      </c>
      <c r="AD104" s="636">
        <f t="shared" si="21"/>
        <v>0</v>
      </c>
      <c r="AE104" s="694">
        <f>SUM(AE91:AE103)</f>
        <v>0</v>
      </c>
    </row>
    <row r="105" spans="1:31" ht="15" thickBot="1" x14ac:dyDescent="0.4">
      <c r="A105" s="1042" t="s">
        <v>583</v>
      </c>
      <c r="B105" s="1043"/>
      <c r="C105" s="1043"/>
      <c r="D105" s="1043"/>
      <c r="E105" s="1043"/>
      <c r="F105" s="1044"/>
      <c r="G105" s="1043"/>
      <c r="H105" s="1043"/>
      <c r="I105" s="1045">
        <f>I98+I97+I96+I94+I93</f>
        <v>45</v>
      </c>
      <c r="J105" s="1045">
        <f>I98+I97+J94</f>
        <v>28</v>
      </c>
      <c r="K105" s="1045">
        <f>I98+I97+K95</f>
        <v>14</v>
      </c>
      <c r="L105" s="1045"/>
      <c r="M105" s="1046">
        <f>I105+J105+K105+L105</f>
        <v>87</v>
      </c>
      <c r="N105" s="1047"/>
      <c r="O105" s="1043"/>
      <c r="P105" s="1047"/>
      <c r="Q105" s="1048"/>
      <c r="R105" s="1049"/>
      <c r="S105" s="1050"/>
      <c r="T105" s="1051"/>
      <c r="U105" s="1052"/>
      <c r="V105" s="1052"/>
      <c r="W105" s="1052"/>
      <c r="X105" s="1053"/>
      <c r="Y105" s="397">
        <f>Y104/S104</f>
        <v>0.23936197520047367</v>
      </c>
      <c r="Z105" s="398">
        <f>Z104/S104</f>
        <v>0.5895123946293932</v>
      </c>
      <c r="AA105" s="793"/>
      <c r="AB105" s="1052"/>
      <c r="AC105" s="1052"/>
      <c r="AD105" s="1052"/>
      <c r="AE105" s="1053"/>
    </row>
    <row r="106" spans="1:31" ht="15" thickBot="1" x14ac:dyDescent="0.4">
      <c r="A106" s="297" t="s">
        <v>584</v>
      </c>
      <c r="B106" s="298"/>
      <c r="C106" s="298"/>
      <c r="D106" s="298"/>
      <c r="E106" s="298"/>
      <c r="F106" s="299"/>
      <c r="G106" s="298"/>
      <c r="H106" s="298"/>
      <c r="I106" s="2243">
        <f>I105/$M$105</f>
        <v>0.51724137931034486</v>
      </c>
      <c r="J106" s="2243">
        <f t="shared" ref="J106:L106" si="22">J105/$M$105</f>
        <v>0.32183908045977011</v>
      </c>
      <c r="K106" s="2243">
        <f t="shared" si="22"/>
        <v>0.16091954022988506</v>
      </c>
      <c r="L106" s="300">
        <f t="shared" si="22"/>
        <v>0</v>
      </c>
      <c r="M106" s="298"/>
      <c r="N106" s="301"/>
      <c r="O106" s="301"/>
      <c r="P106" s="302"/>
      <c r="Q106" s="301"/>
      <c r="R106" s="303">
        <f>T104</f>
        <v>382981.6</v>
      </c>
      <c r="Y106" s="1019">
        <f>I97+I98</f>
        <v>13</v>
      </c>
      <c r="Z106" s="1020">
        <f>I93+I94+J94+K95+I96</f>
        <v>48</v>
      </c>
      <c r="AB106" s="1010"/>
      <c r="AC106" s="7"/>
      <c r="AD106" s="7"/>
      <c r="AE106" s="7"/>
    </row>
    <row r="107" spans="1:31" ht="15" thickBot="1" x14ac:dyDescent="0.4">
      <c r="A107" s="297" t="s">
        <v>38</v>
      </c>
      <c r="B107" s="298"/>
      <c r="C107" s="298"/>
      <c r="D107" s="298"/>
      <c r="E107" s="298"/>
      <c r="F107" s="299"/>
      <c r="G107" s="298"/>
      <c r="H107" s="298"/>
      <c r="I107" s="300"/>
      <c r="J107" s="300"/>
      <c r="K107" s="300"/>
      <c r="L107" s="300"/>
      <c r="M107" s="298"/>
      <c r="N107" s="301"/>
      <c r="O107" s="301"/>
      <c r="P107" s="302"/>
      <c r="Q107" s="301"/>
      <c r="R107" s="303">
        <f>U104</f>
        <v>392004</v>
      </c>
      <c r="S107" s="572">
        <f>Q104/M104</f>
        <v>3831.9081967213115</v>
      </c>
      <c r="T107" s="843" t="s">
        <v>586</v>
      </c>
      <c r="Y107" s="1012">
        <f>Y106/M104</f>
        <v>0.21311475409836064</v>
      </c>
      <c r="Z107" s="369">
        <f>Z106/M104</f>
        <v>0.78688524590163933</v>
      </c>
      <c r="AC107" s="7"/>
      <c r="AD107" s="7"/>
      <c r="AE107" s="7"/>
    </row>
    <row r="108" spans="1:31" ht="15" thickBot="1" x14ac:dyDescent="0.4">
      <c r="A108" s="297" t="s">
        <v>587</v>
      </c>
      <c r="B108" s="298"/>
      <c r="C108" s="298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1"/>
      <c r="P108" s="302"/>
      <c r="Q108" s="301"/>
      <c r="R108" s="303"/>
      <c r="Y108" s="2597" t="s">
        <v>588</v>
      </c>
      <c r="Z108" s="2598"/>
      <c r="AC108" s="7"/>
      <c r="AD108" s="7"/>
      <c r="AE108" s="7"/>
    </row>
    <row r="109" spans="1:31" x14ac:dyDescent="0.35">
      <c r="A109" s="297" t="s">
        <v>580</v>
      </c>
      <c r="B109" s="298"/>
      <c r="C109" s="298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1"/>
      <c r="P109" s="302"/>
      <c r="Q109" s="301"/>
      <c r="R109" s="303">
        <f>X104</f>
        <v>60000</v>
      </c>
      <c r="AC109" s="7"/>
      <c r="AD109" s="7"/>
      <c r="AE109" s="7"/>
    </row>
    <row r="110" spans="1:31" x14ac:dyDescent="0.35">
      <c r="A110" s="297" t="s">
        <v>579</v>
      </c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1"/>
      <c r="P110" s="302"/>
      <c r="Q110" s="301"/>
      <c r="R110" s="303">
        <f>W104</f>
        <v>100000</v>
      </c>
      <c r="AC110" s="7"/>
      <c r="AD110" s="7"/>
      <c r="AE110" s="7"/>
    </row>
    <row r="111" spans="1:31" x14ac:dyDescent="0.35">
      <c r="A111" s="297"/>
      <c r="B111" s="298"/>
      <c r="C111" s="298"/>
      <c r="D111" s="298"/>
      <c r="E111" s="298"/>
      <c r="F111" s="299"/>
      <c r="G111" s="298"/>
      <c r="H111" s="298"/>
      <c r="I111" s="300"/>
      <c r="J111" s="300"/>
      <c r="K111" s="300"/>
      <c r="L111" s="300"/>
      <c r="M111" s="298"/>
      <c r="N111" s="301"/>
      <c r="O111" s="301"/>
      <c r="P111" s="302"/>
      <c r="Q111" s="301"/>
      <c r="R111" s="310">
        <f>SUM(R106:R110)</f>
        <v>934985.6</v>
      </c>
      <c r="AC111" s="7"/>
      <c r="AD111" s="7"/>
      <c r="AE111" s="7"/>
    </row>
    <row r="113" spans="1:31" ht="18.5" x14ac:dyDescent="0.45">
      <c r="A113" s="164" t="s">
        <v>605</v>
      </c>
      <c r="B113" s="1"/>
      <c r="C113" s="1"/>
      <c r="D113" s="1"/>
      <c r="E113" s="1"/>
      <c r="F113" s="2"/>
      <c r="G113" s="1"/>
      <c r="H113" s="1"/>
      <c r="M113" s="1"/>
      <c r="O113" s="3"/>
      <c r="R113" s="3"/>
    </row>
    <row r="114" spans="1:31" x14ac:dyDescent="0.35">
      <c r="B114" s="1"/>
      <c r="C114" s="1"/>
      <c r="D114" s="1"/>
      <c r="E114" s="1"/>
      <c r="F114" s="2"/>
      <c r="G114" s="1"/>
      <c r="H114" s="1"/>
      <c r="M114" s="1"/>
      <c r="O114" s="3"/>
      <c r="R114" s="3"/>
    </row>
    <row r="115" spans="1:31" ht="31" customHeight="1" thickBot="1" x14ac:dyDescent="0.4">
      <c r="A115" s="2389" t="s">
        <v>531</v>
      </c>
      <c r="B115" s="2390"/>
      <c r="C115" s="2390"/>
      <c r="D115" s="2390"/>
      <c r="E115" s="2390"/>
      <c r="F115" s="2390"/>
      <c r="G115" s="2390"/>
      <c r="H115" s="2390"/>
      <c r="I115" s="2390"/>
      <c r="J115" s="2390"/>
      <c r="K115" s="2390"/>
      <c r="L115" s="2390"/>
      <c r="M115" s="2390"/>
      <c r="N115" s="2390"/>
      <c r="O115" s="2390"/>
      <c r="P115" s="2390"/>
      <c r="Q115" s="2390"/>
      <c r="R115" s="2391"/>
      <c r="S115" s="2599" t="s">
        <v>635</v>
      </c>
      <c r="T115" s="2600"/>
      <c r="U115" s="2600"/>
      <c r="V115" s="2600"/>
      <c r="W115" s="2600"/>
      <c r="X115" s="2600"/>
      <c r="Y115" s="2600"/>
      <c r="Z115" s="2600"/>
      <c r="AA115" s="2600"/>
      <c r="AB115" s="2600"/>
      <c r="AC115" s="2600"/>
      <c r="AD115" s="2600"/>
      <c r="AE115" s="2601"/>
    </row>
    <row r="116" spans="1:31" ht="18.649999999999999" customHeight="1" x14ac:dyDescent="0.45">
      <c r="A116" s="2605" t="s">
        <v>533</v>
      </c>
      <c r="B116" s="2607" t="s">
        <v>534</v>
      </c>
      <c r="C116" s="2607" t="s">
        <v>535</v>
      </c>
      <c r="D116" s="2607" t="s">
        <v>536</v>
      </c>
      <c r="E116" s="2607" t="s">
        <v>537</v>
      </c>
      <c r="F116" s="2609" t="s">
        <v>538</v>
      </c>
      <c r="G116" s="2611" t="s">
        <v>539</v>
      </c>
      <c r="H116" s="2619" t="s">
        <v>540</v>
      </c>
      <c r="I116" s="2621" t="s">
        <v>541</v>
      </c>
      <c r="J116" s="2622"/>
      <c r="K116" s="2622"/>
      <c r="L116" s="2623"/>
      <c r="M116" s="2624" t="s">
        <v>914</v>
      </c>
      <c r="N116" s="2613" t="s">
        <v>915</v>
      </c>
      <c r="O116" s="2611" t="s">
        <v>916</v>
      </c>
      <c r="P116" s="2613" t="s">
        <v>917</v>
      </c>
      <c r="Q116" s="2613" t="s">
        <v>918</v>
      </c>
      <c r="R116" s="2615" t="s">
        <v>546</v>
      </c>
      <c r="S116" s="1024" t="s">
        <v>547</v>
      </c>
      <c r="T116" s="2501" t="s">
        <v>548</v>
      </c>
      <c r="U116" s="2501"/>
      <c r="V116" s="2501"/>
      <c r="W116" s="2501"/>
      <c r="X116" s="2501"/>
      <c r="Y116" s="2500" t="s">
        <v>549</v>
      </c>
      <c r="Z116" s="2502"/>
      <c r="AA116" s="2500" t="s">
        <v>550</v>
      </c>
      <c r="AB116" s="2501"/>
      <c r="AC116" s="2501"/>
      <c r="AD116" s="2501"/>
      <c r="AE116" s="2502"/>
    </row>
    <row r="117" spans="1:31" ht="19" thickBot="1" x14ac:dyDescent="0.5">
      <c r="A117" s="2606"/>
      <c r="B117" s="2608"/>
      <c r="C117" s="2608"/>
      <c r="D117" s="2608"/>
      <c r="E117" s="2608"/>
      <c r="F117" s="2610"/>
      <c r="G117" s="2612"/>
      <c r="H117" s="2620"/>
      <c r="I117" s="1026" t="s">
        <v>551</v>
      </c>
      <c r="J117" s="1026" t="s">
        <v>552</v>
      </c>
      <c r="K117" s="1027" t="s">
        <v>553</v>
      </c>
      <c r="L117" s="1027" t="s">
        <v>554</v>
      </c>
      <c r="M117" s="2625"/>
      <c r="N117" s="2614"/>
      <c r="O117" s="2612"/>
      <c r="P117" s="2614"/>
      <c r="Q117" s="2614"/>
      <c r="R117" s="2616"/>
      <c r="S117" s="1028" t="s">
        <v>559</v>
      </c>
      <c r="T117" s="2504"/>
      <c r="U117" s="2504"/>
      <c r="V117" s="2504"/>
      <c r="W117" s="2504"/>
      <c r="X117" s="2504"/>
      <c r="Y117" s="2503"/>
      <c r="Z117" s="2505"/>
      <c r="AA117" s="2503"/>
      <c r="AB117" s="2504"/>
      <c r="AC117" s="2504"/>
      <c r="AD117" s="2504"/>
      <c r="AE117" s="2505"/>
    </row>
    <row r="118" spans="1:31" ht="16" x14ac:dyDescent="0.4">
      <c r="A118" s="2617" t="s">
        <v>730</v>
      </c>
      <c r="B118" s="2618"/>
      <c r="C118" s="2618"/>
      <c r="D118" s="2618"/>
      <c r="E118" s="2618"/>
      <c r="F118" s="2618"/>
      <c r="G118" s="2618"/>
      <c r="H118" s="2618"/>
      <c r="I118" s="2618"/>
      <c r="J118" s="2618"/>
      <c r="K118" s="2618"/>
      <c r="L118" s="2618"/>
      <c r="M118" s="2618"/>
      <c r="N118" s="2618"/>
      <c r="O118" s="2618"/>
      <c r="P118" s="2618"/>
      <c r="Q118" s="2618"/>
      <c r="R118" s="2618"/>
      <c r="S118" s="918"/>
      <c r="T118" s="763" t="s">
        <v>561</v>
      </c>
      <c r="U118" s="919" t="s">
        <v>38</v>
      </c>
      <c r="V118" s="919" t="s">
        <v>562</v>
      </c>
      <c r="W118" s="919" t="s">
        <v>563</v>
      </c>
      <c r="X118" s="921" t="s">
        <v>564</v>
      </c>
      <c r="Y118" s="920" t="s">
        <v>565</v>
      </c>
      <c r="Z118" s="921" t="s">
        <v>566</v>
      </c>
      <c r="AA118" s="763" t="s">
        <v>919</v>
      </c>
      <c r="AB118" s="919" t="s">
        <v>186</v>
      </c>
      <c r="AC118" s="919" t="s">
        <v>187</v>
      </c>
      <c r="AD118" s="919" t="s">
        <v>29</v>
      </c>
      <c r="AE118" s="921" t="s">
        <v>26</v>
      </c>
    </row>
    <row r="119" spans="1:31" ht="15" x14ac:dyDescent="0.35">
      <c r="A119" s="922"/>
      <c r="B119" s="923"/>
      <c r="C119" s="923"/>
      <c r="D119" s="924"/>
      <c r="E119" s="924"/>
      <c r="F119" s="925"/>
      <c r="G119" s="924"/>
      <c r="H119" s="924"/>
      <c r="I119" s="926"/>
      <c r="J119" s="926"/>
      <c r="K119" s="927"/>
      <c r="L119" s="928"/>
      <c r="M119" s="929"/>
      <c r="N119" s="930"/>
      <c r="O119" s="929"/>
      <c r="P119" s="931"/>
      <c r="Q119" s="932"/>
      <c r="R119" s="933"/>
      <c r="S119" s="934"/>
      <c r="T119" s="935"/>
      <c r="U119" s="7"/>
      <c r="V119" s="7"/>
      <c r="W119" s="7"/>
      <c r="X119" s="938"/>
      <c r="Y119" s="196"/>
      <c r="Z119" s="938"/>
      <c r="AA119" s="196"/>
      <c r="AB119" s="7"/>
      <c r="AC119" s="7"/>
      <c r="AD119" s="7"/>
      <c r="AE119" s="938"/>
    </row>
    <row r="120" spans="1:31" x14ac:dyDescent="0.35">
      <c r="A120" s="939" t="s">
        <v>920</v>
      </c>
      <c r="B120" s="950" t="s">
        <v>50</v>
      </c>
      <c r="C120" s="950" t="s">
        <v>921</v>
      </c>
      <c r="D120" s="950" t="s">
        <v>453</v>
      </c>
      <c r="E120" s="950" t="s">
        <v>569</v>
      </c>
      <c r="F120" s="951" t="s">
        <v>70</v>
      </c>
      <c r="G120" s="950">
        <v>1</v>
      </c>
      <c r="H120" s="950" t="s">
        <v>49</v>
      </c>
      <c r="I120" s="954">
        <v>1</v>
      </c>
      <c r="J120" s="11"/>
      <c r="K120" s="11"/>
      <c r="L120" s="11"/>
      <c r="M120" s="944">
        <v>1</v>
      </c>
      <c r="N120" s="945">
        <v>35211</v>
      </c>
      <c r="O120" s="946">
        <v>0.3</v>
      </c>
      <c r="P120" s="945">
        <f t="shared" ref="P120:P121" si="23">N120*(1-O120)</f>
        <v>24647.699999999997</v>
      </c>
      <c r="Q120" s="945">
        <f t="shared" ref="Q120:Q126" si="24">P120*G120*M120</f>
        <v>24647.699999999997</v>
      </c>
      <c r="R120" s="947">
        <f>Q120/Q131</f>
        <v>0.10508765512001575</v>
      </c>
      <c r="S120" s="948">
        <f>Q120</f>
        <v>24647.699999999997</v>
      </c>
      <c r="T120" s="949">
        <f>S120</f>
        <v>24647.699999999997</v>
      </c>
      <c r="U120" s="7"/>
      <c r="V120" s="7"/>
      <c r="W120" s="7"/>
      <c r="X120" s="938"/>
      <c r="Y120" s="196"/>
      <c r="Z120" s="938">
        <f>S120</f>
        <v>24647.699999999997</v>
      </c>
      <c r="AA120" s="196">
        <f>S120</f>
        <v>24647.699999999997</v>
      </c>
      <c r="AB120" s="7"/>
      <c r="AC120" s="7"/>
      <c r="AD120" s="7"/>
      <c r="AE120" s="938"/>
    </row>
    <row r="121" spans="1:31" x14ac:dyDescent="0.35">
      <c r="A121" s="939" t="s">
        <v>920</v>
      </c>
      <c r="B121" s="950" t="s">
        <v>50</v>
      </c>
      <c r="C121" s="950" t="s">
        <v>922</v>
      </c>
      <c r="D121" s="950" t="s">
        <v>449</v>
      </c>
      <c r="E121" s="950" t="s">
        <v>569</v>
      </c>
      <c r="F121" s="951" t="s">
        <v>749</v>
      </c>
      <c r="G121" s="950">
        <v>15</v>
      </c>
      <c r="H121" s="950" t="s">
        <v>49</v>
      </c>
      <c r="I121" s="13"/>
      <c r="J121" s="952">
        <v>15</v>
      </c>
      <c r="K121" s="11"/>
      <c r="L121" s="11"/>
      <c r="M121" s="944">
        <v>1</v>
      </c>
      <c r="N121" s="945">
        <v>3326</v>
      </c>
      <c r="O121" s="946">
        <v>0.55000000000000004</v>
      </c>
      <c r="P121" s="945">
        <f t="shared" si="23"/>
        <v>1496.6999999999998</v>
      </c>
      <c r="Q121" s="945">
        <f t="shared" si="24"/>
        <v>22450.499999999996</v>
      </c>
      <c r="R121" s="947">
        <f>Q121/Q131</f>
        <v>9.5719698035594131E-2</v>
      </c>
      <c r="S121" s="948">
        <f t="shared" ref="S121:S126" si="25">Q121</f>
        <v>22450.499999999996</v>
      </c>
      <c r="T121" s="949"/>
      <c r="U121" s="7">
        <f>S121</f>
        <v>22450.499999999996</v>
      </c>
      <c r="V121" s="7"/>
      <c r="W121" s="7"/>
      <c r="X121" s="938"/>
      <c r="Y121" s="196"/>
      <c r="Z121" s="938">
        <f t="shared" ref="Z121:Z122" si="26">S121</f>
        <v>22450.499999999996</v>
      </c>
      <c r="AA121" s="196">
        <f>S121</f>
        <v>22450.499999999996</v>
      </c>
      <c r="AB121" s="7"/>
      <c r="AC121" s="7"/>
      <c r="AD121" s="7"/>
      <c r="AE121" s="938"/>
    </row>
    <row r="122" spans="1:31" x14ac:dyDescent="0.35">
      <c r="A122" s="939" t="s">
        <v>920</v>
      </c>
      <c r="B122" s="950" t="s">
        <v>450</v>
      </c>
      <c r="C122" s="950" t="s">
        <v>924</v>
      </c>
      <c r="D122" s="950" t="s">
        <v>188</v>
      </c>
      <c r="E122" s="950" t="s">
        <v>569</v>
      </c>
      <c r="F122" s="951" t="s">
        <v>927</v>
      </c>
      <c r="G122" s="950">
        <v>20</v>
      </c>
      <c r="H122" s="950" t="s">
        <v>49</v>
      </c>
      <c r="I122" s="956">
        <v>20</v>
      </c>
      <c r="J122" s="13"/>
      <c r="K122" s="955"/>
      <c r="L122" s="955"/>
      <c r="M122" s="944">
        <v>1</v>
      </c>
      <c r="N122" s="957">
        <v>1480</v>
      </c>
      <c r="O122" s="958">
        <v>0.5</v>
      </c>
      <c r="P122" s="957">
        <f>N122*(1-O122)</f>
        <v>740</v>
      </c>
      <c r="Q122" s="945">
        <f t="shared" si="24"/>
        <v>14800</v>
      </c>
      <c r="R122" s="947">
        <f>Q122/Q131</f>
        <v>6.3101112711378068E-2</v>
      </c>
      <c r="S122" s="948">
        <f t="shared" si="25"/>
        <v>14800</v>
      </c>
      <c r="T122" s="949"/>
      <c r="U122" s="7">
        <f>S122</f>
        <v>14800</v>
      </c>
      <c r="V122" s="7"/>
      <c r="W122" s="7"/>
      <c r="X122" s="938"/>
      <c r="Y122" s="196"/>
      <c r="Z122" s="938">
        <f t="shared" si="26"/>
        <v>14800</v>
      </c>
      <c r="AA122" s="196"/>
      <c r="AB122" s="7">
        <f>S122</f>
        <v>14800</v>
      </c>
      <c r="AC122" s="7"/>
      <c r="AD122" s="7"/>
      <c r="AE122" s="938"/>
    </row>
    <row r="123" spans="1:31" x14ac:dyDescent="0.35">
      <c r="A123" s="939" t="s">
        <v>920</v>
      </c>
      <c r="B123" s="950" t="s">
        <v>452</v>
      </c>
      <c r="C123" s="950" t="s">
        <v>922</v>
      </c>
      <c r="D123" s="950" t="s">
        <v>454</v>
      </c>
      <c r="E123" s="950" t="s">
        <v>571</v>
      </c>
      <c r="F123" s="951" t="s">
        <v>749</v>
      </c>
      <c r="G123" s="950">
        <v>15</v>
      </c>
      <c r="H123" s="950" t="s">
        <v>49</v>
      </c>
      <c r="I123" s="13"/>
      <c r="J123" s="13"/>
      <c r="K123" s="953">
        <v>15</v>
      </c>
      <c r="L123" s="955"/>
      <c r="M123" s="944">
        <v>1</v>
      </c>
      <c r="N123" s="957">
        <v>5000</v>
      </c>
      <c r="O123" s="958">
        <v>0.32</v>
      </c>
      <c r="P123" s="957">
        <f>N123*(1-O123)</f>
        <v>3399.9999999999995</v>
      </c>
      <c r="Q123" s="945">
        <f t="shared" si="24"/>
        <v>50999.999999999993</v>
      </c>
      <c r="R123" s="1015">
        <f>Q123/Q131</f>
        <v>0.21744302353245143</v>
      </c>
      <c r="S123" s="948">
        <f t="shared" si="25"/>
        <v>50999.999999999993</v>
      </c>
      <c r="T123" s="949"/>
      <c r="U123" s="7">
        <f>S123</f>
        <v>50999.999999999993</v>
      </c>
      <c r="V123" s="7"/>
      <c r="W123" s="7"/>
      <c r="X123" s="938"/>
      <c r="Y123" s="196">
        <f>S123</f>
        <v>50999.999999999993</v>
      </c>
      <c r="Z123" s="938"/>
      <c r="AA123" s="196"/>
      <c r="AB123" s="7"/>
      <c r="AC123" s="7">
        <f>S123</f>
        <v>50999.999999999993</v>
      </c>
      <c r="AD123" s="7"/>
      <c r="AE123" s="938"/>
    </row>
    <row r="124" spans="1:31" x14ac:dyDescent="0.35">
      <c r="A124" s="939" t="s">
        <v>920</v>
      </c>
      <c r="B124" s="950" t="s">
        <v>452</v>
      </c>
      <c r="C124" s="950" t="s">
        <v>924</v>
      </c>
      <c r="D124" s="950" t="s">
        <v>188</v>
      </c>
      <c r="E124" s="950" t="s">
        <v>748</v>
      </c>
      <c r="F124" s="951" t="s">
        <v>927</v>
      </c>
      <c r="G124" s="950">
        <v>14</v>
      </c>
      <c r="H124" s="950" t="s">
        <v>51</v>
      </c>
      <c r="I124" s="2588">
        <v>14</v>
      </c>
      <c r="J124" s="2589"/>
      <c r="K124" s="2589"/>
      <c r="L124" s="2590"/>
      <c r="M124" s="944">
        <v>1</v>
      </c>
      <c r="N124" s="957">
        <v>6000</v>
      </c>
      <c r="O124" s="958">
        <v>0.43</v>
      </c>
      <c r="P124" s="957">
        <f t="shared" ref="P124:P126" si="27">N124*(1-O124)</f>
        <v>3420.0000000000005</v>
      </c>
      <c r="Q124" s="957">
        <f t="shared" si="24"/>
        <v>47880.000000000007</v>
      </c>
      <c r="R124" s="959">
        <f>Q124/Q131</f>
        <v>0.20414062679870154</v>
      </c>
      <c r="S124" s="948">
        <f t="shared" si="25"/>
        <v>47880.000000000007</v>
      </c>
      <c r="T124" s="949"/>
      <c r="U124" s="7">
        <f>S124</f>
        <v>47880.000000000007</v>
      </c>
      <c r="V124" s="7"/>
      <c r="W124" s="7"/>
      <c r="X124" s="938"/>
      <c r="Y124" s="196">
        <f t="shared" ref="Y124:Y126" si="28">S124</f>
        <v>47880.000000000007</v>
      </c>
      <c r="Z124" s="938"/>
      <c r="AA124" s="196"/>
      <c r="AB124" s="7"/>
      <c r="AC124" s="7">
        <f>S124</f>
        <v>47880.000000000007</v>
      </c>
      <c r="AD124" s="7"/>
      <c r="AE124" s="938"/>
    </row>
    <row r="125" spans="1:31" x14ac:dyDescent="0.35">
      <c r="A125" s="939" t="s">
        <v>920</v>
      </c>
      <c r="B125" s="950" t="s">
        <v>452</v>
      </c>
      <c r="C125" s="950" t="s">
        <v>921</v>
      </c>
      <c r="D125" s="950" t="s">
        <v>53</v>
      </c>
      <c r="E125" s="950" t="s">
        <v>748</v>
      </c>
      <c r="F125" s="951" t="s">
        <v>574</v>
      </c>
      <c r="G125" s="950">
        <v>3</v>
      </c>
      <c r="H125" s="950" t="s">
        <v>51</v>
      </c>
      <c r="I125" s="2588">
        <v>3</v>
      </c>
      <c r="J125" s="2589"/>
      <c r="K125" s="2589"/>
      <c r="L125" s="2590"/>
      <c r="M125" s="944">
        <v>1</v>
      </c>
      <c r="N125" s="957">
        <v>15500</v>
      </c>
      <c r="O125" s="958">
        <v>0.7</v>
      </c>
      <c r="P125" s="957">
        <f t="shared" si="27"/>
        <v>4650.0000000000009</v>
      </c>
      <c r="Q125" s="957">
        <f t="shared" si="24"/>
        <v>13950.000000000004</v>
      </c>
      <c r="R125" s="959">
        <f>Q125/Q131</f>
        <v>5.9477062319170562E-2</v>
      </c>
      <c r="S125" s="948">
        <f t="shared" si="25"/>
        <v>13950.000000000004</v>
      </c>
      <c r="T125" s="949">
        <f>S125</f>
        <v>13950.000000000004</v>
      </c>
      <c r="U125" s="7"/>
      <c r="V125" s="7"/>
      <c r="W125" s="7"/>
      <c r="X125" s="938"/>
      <c r="Y125" s="196">
        <f t="shared" si="28"/>
        <v>13950.000000000004</v>
      </c>
      <c r="Z125" s="938"/>
      <c r="AA125" s="196"/>
      <c r="AB125" s="7"/>
      <c r="AC125" s="7">
        <f>S125</f>
        <v>13950.000000000004</v>
      </c>
      <c r="AD125" s="7"/>
      <c r="AE125" s="938"/>
    </row>
    <row r="126" spans="1:31" x14ac:dyDescent="0.35">
      <c r="A126" s="939" t="s">
        <v>920</v>
      </c>
      <c r="B126" s="950" t="s">
        <v>184</v>
      </c>
      <c r="C126" s="950" t="s">
        <v>924</v>
      </c>
      <c r="D126" s="950" t="s">
        <v>188</v>
      </c>
      <c r="E126" s="950" t="s">
        <v>571</v>
      </c>
      <c r="F126" s="951" t="s">
        <v>927</v>
      </c>
      <c r="G126" s="950">
        <v>15</v>
      </c>
      <c r="H126" s="950" t="s">
        <v>49</v>
      </c>
      <c r="I126" s="13"/>
      <c r="J126" s="953">
        <v>15</v>
      </c>
      <c r="K126" s="943">
        <v>15</v>
      </c>
      <c r="L126" s="11"/>
      <c r="M126" s="944">
        <v>2</v>
      </c>
      <c r="N126" s="957">
        <v>1960</v>
      </c>
      <c r="O126" s="958">
        <v>0.68</v>
      </c>
      <c r="P126" s="957">
        <f t="shared" si="27"/>
        <v>627.19999999999993</v>
      </c>
      <c r="Q126" s="957">
        <f t="shared" si="24"/>
        <v>18815.999999999996</v>
      </c>
      <c r="R126" s="959">
        <f>Q126/Q131</f>
        <v>8.0223684917384436E-2</v>
      </c>
      <c r="S126" s="948">
        <f t="shared" si="25"/>
        <v>18815.999999999996</v>
      </c>
      <c r="T126" s="949"/>
      <c r="U126" s="7"/>
      <c r="V126" s="7">
        <f>S126</f>
        <v>18815.999999999996</v>
      </c>
      <c r="W126" s="7"/>
      <c r="X126" s="938"/>
      <c r="Y126" s="196">
        <f t="shared" si="28"/>
        <v>18815.999999999996</v>
      </c>
      <c r="Z126" s="938"/>
      <c r="AA126" s="196"/>
      <c r="AB126" s="7"/>
      <c r="AC126" s="7"/>
      <c r="AD126" s="7"/>
      <c r="AE126" s="938">
        <f>S126</f>
        <v>18815.999999999996</v>
      </c>
    </row>
    <row r="127" spans="1:31" x14ac:dyDescent="0.35">
      <c r="A127" s="939"/>
      <c r="B127" s="950"/>
      <c r="C127" s="950"/>
      <c r="D127" s="950"/>
      <c r="E127" s="950"/>
      <c r="F127" s="951"/>
      <c r="G127" s="950"/>
      <c r="H127" s="950"/>
      <c r="I127" s="962"/>
      <c r="J127" s="962"/>
      <c r="K127" s="960"/>
      <c r="L127" s="960"/>
      <c r="M127" s="944"/>
      <c r="N127" s="957"/>
      <c r="O127" s="958"/>
      <c r="P127" s="957"/>
      <c r="Q127" s="957"/>
      <c r="R127" s="961"/>
      <c r="S127" s="948"/>
      <c r="T127" s="949"/>
      <c r="U127" s="7"/>
      <c r="V127" s="7"/>
      <c r="W127" s="7"/>
      <c r="X127" s="938"/>
      <c r="Y127" s="196"/>
      <c r="Z127" s="938"/>
      <c r="AA127" s="196"/>
      <c r="AB127" s="7"/>
      <c r="AC127" s="7"/>
      <c r="AD127" s="7"/>
      <c r="AE127" s="938"/>
    </row>
    <row r="128" spans="1:31" x14ac:dyDescent="0.35">
      <c r="A128" s="963" t="s">
        <v>920</v>
      </c>
      <c r="B128" s="964" t="s">
        <v>579</v>
      </c>
      <c r="C128" s="964"/>
      <c r="D128" s="964"/>
      <c r="E128" s="964"/>
      <c r="F128" s="965"/>
      <c r="G128" s="964"/>
      <c r="H128" s="964"/>
      <c r="I128" s="966"/>
      <c r="J128" s="966"/>
      <c r="K128" s="967"/>
      <c r="L128" s="967"/>
      <c r="M128" s="968"/>
      <c r="N128" s="969"/>
      <c r="O128" s="970"/>
      <c r="P128" s="969"/>
      <c r="Q128" s="969">
        <v>21000</v>
      </c>
      <c r="R128" s="971">
        <f>Q128/Q131</f>
        <v>8.9535362631009432E-2</v>
      </c>
      <c r="S128" s="948">
        <f>Q128</f>
        <v>21000</v>
      </c>
      <c r="T128" s="949"/>
      <c r="U128" s="7"/>
      <c r="V128" s="7"/>
      <c r="W128" s="7">
        <f>S128</f>
        <v>21000</v>
      </c>
      <c r="X128" s="938"/>
      <c r="Y128" s="196"/>
      <c r="Z128" s="938"/>
      <c r="AA128" s="196"/>
      <c r="AB128" s="7"/>
      <c r="AC128" s="7"/>
      <c r="AD128" s="7"/>
      <c r="AE128" s="938"/>
    </row>
    <row r="129" spans="1:31" x14ac:dyDescent="0.35">
      <c r="A129" s="963" t="s">
        <v>920</v>
      </c>
      <c r="B129" s="964" t="s">
        <v>580</v>
      </c>
      <c r="C129" s="964"/>
      <c r="D129" s="964"/>
      <c r="E129" s="964"/>
      <c r="F129" s="965"/>
      <c r="G129" s="964"/>
      <c r="H129" s="964"/>
      <c r="I129" s="972"/>
      <c r="J129" s="972"/>
      <c r="K129" s="972"/>
      <c r="L129" s="972"/>
      <c r="M129" s="964"/>
      <c r="N129" s="973"/>
      <c r="O129" s="964"/>
      <c r="P129" s="973"/>
      <c r="Q129" s="974">
        <v>20000</v>
      </c>
      <c r="R129" s="975">
        <f>Q129/Q131</f>
        <v>8.5271773934294692E-2</v>
      </c>
      <c r="S129" s="948">
        <f>Q129</f>
        <v>20000</v>
      </c>
      <c r="T129" s="976"/>
      <c r="U129" s="7"/>
      <c r="V129" s="7"/>
      <c r="W129" s="7"/>
      <c r="X129" s="938">
        <f>S129</f>
        <v>20000</v>
      </c>
      <c r="Y129" s="196"/>
      <c r="Z129" s="938"/>
      <c r="AA129" s="196"/>
      <c r="AB129" s="7"/>
      <c r="AC129" s="7"/>
      <c r="AD129" s="7"/>
      <c r="AE129" s="938"/>
    </row>
    <row r="130" spans="1:31" ht="15" thickBot="1" x14ac:dyDescent="0.4">
      <c r="A130" s="977"/>
      <c r="B130" s="10"/>
      <c r="C130" s="10"/>
      <c r="D130" s="10"/>
      <c r="E130" s="10"/>
      <c r="F130" s="978"/>
      <c r="G130" s="10"/>
      <c r="H130" s="10"/>
      <c r="I130" s="1736">
        <f>I131/$M$131</f>
        <v>0.38775510204081631</v>
      </c>
      <c r="J130" s="1736">
        <f t="shared" ref="J130:K130" si="29">J131/$M$131</f>
        <v>0.30612244897959184</v>
      </c>
      <c r="K130" s="1736">
        <f t="shared" si="29"/>
        <v>0.30612244897959184</v>
      </c>
      <c r="L130" s="10"/>
      <c r="M130" s="10"/>
      <c r="N130" s="979"/>
      <c r="O130" s="10"/>
      <c r="P130" s="979"/>
      <c r="Q130" s="980"/>
      <c r="R130" s="981"/>
      <c r="S130" s="982"/>
      <c r="T130" s="983"/>
      <c r="U130" s="697"/>
      <c r="V130" s="697"/>
      <c r="W130" s="697"/>
      <c r="X130" s="985"/>
      <c r="Y130" s="625"/>
      <c r="Z130" s="985"/>
      <c r="AA130" s="625"/>
      <c r="AB130" s="697"/>
      <c r="AC130" s="697"/>
      <c r="AD130" s="697"/>
      <c r="AE130" s="985"/>
    </row>
    <row r="131" spans="1:31" x14ac:dyDescent="0.35">
      <c r="A131" s="1032" t="s">
        <v>582</v>
      </c>
      <c r="B131" s="1033"/>
      <c r="C131" s="1033"/>
      <c r="D131" s="1033"/>
      <c r="E131" s="1033"/>
      <c r="F131" s="1034"/>
      <c r="G131" s="1033"/>
      <c r="H131" s="1033"/>
      <c r="I131" s="1035">
        <f>I125+I124+I122+I121+I120</f>
        <v>38</v>
      </c>
      <c r="J131" s="1036">
        <f>J126+J121</f>
        <v>30</v>
      </c>
      <c r="K131" s="1035">
        <f>K126+K123</f>
        <v>30</v>
      </c>
      <c r="L131" s="1035"/>
      <c r="M131" s="1035">
        <f>SUM(I131:L131)</f>
        <v>98</v>
      </c>
      <c r="N131" s="1037"/>
      <c r="O131" s="1033"/>
      <c r="P131" s="1037"/>
      <c r="Q131" s="1038">
        <f>SUM(Q119:Q130)</f>
        <v>234544.19999999998</v>
      </c>
      <c r="R131" s="1039">
        <f>SUM(R119:R130)</f>
        <v>1</v>
      </c>
      <c r="S131" s="1040">
        <f>SUM(S120:S129)</f>
        <v>234544.19999999998</v>
      </c>
      <c r="T131" s="1041">
        <f>SUM(T119:T130)</f>
        <v>38597.699999999997</v>
      </c>
      <c r="U131" s="636">
        <f>SUM(U119:U130)</f>
        <v>136130.5</v>
      </c>
      <c r="V131" s="636">
        <f t="shared" ref="V131:AE131" si="30">SUM(V119:V130)</f>
        <v>18815.999999999996</v>
      </c>
      <c r="W131" s="636">
        <f t="shared" si="30"/>
        <v>21000</v>
      </c>
      <c r="X131" s="694">
        <f t="shared" si="30"/>
        <v>20000</v>
      </c>
      <c r="Y131" s="635">
        <f t="shared" si="30"/>
        <v>131646</v>
      </c>
      <c r="Z131" s="694">
        <f t="shared" si="30"/>
        <v>61898.2</v>
      </c>
      <c r="AA131" s="635">
        <f t="shared" si="30"/>
        <v>47098.2</v>
      </c>
      <c r="AB131" s="636">
        <f t="shared" si="30"/>
        <v>14800</v>
      </c>
      <c r="AC131" s="636">
        <f t="shared" si="30"/>
        <v>112830</v>
      </c>
      <c r="AD131" s="636">
        <f t="shared" si="30"/>
        <v>0</v>
      </c>
      <c r="AE131" s="694">
        <f t="shared" si="30"/>
        <v>18815.999999999996</v>
      </c>
    </row>
    <row r="132" spans="1:31" ht="15" thickBot="1" x14ac:dyDescent="0.4">
      <c r="A132" s="1042" t="s">
        <v>583</v>
      </c>
      <c r="B132" s="1043"/>
      <c r="C132" s="1043"/>
      <c r="D132" s="1043"/>
      <c r="E132" s="1043"/>
      <c r="F132" s="1044"/>
      <c r="G132" s="1043"/>
      <c r="H132" s="1043"/>
      <c r="I132" s="1045">
        <f>I125+I124+I122+I120</f>
        <v>38</v>
      </c>
      <c r="J132" s="1045">
        <f>J126+I125+I124+J121</f>
        <v>47</v>
      </c>
      <c r="K132" s="1045">
        <f>K126+I125+I124+K123</f>
        <v>47</v>
      </c>
      <c r="L132" s="1045"/>
      <c r="M132" s="1046">
        <f>I132+J132+K132+L136+L132</f>
        <v>132</v>
      </c>
      <c r="N132" s="1047"/>
      <c r="O132" s="1043"/>
      <c r="P132" s="1047"/>
      <c r="Q132" s="1048"/>
      <c r="R132" s="1049"/>
      <c r="S132" s="1050"/>
      <c r="T132" s="1051"/>
      <c r="U132" s="1052"/>
      <c r="V132" s="1052"/>
      <c r="W132" s="1052"/>
      <c r="X132" s="1053"/>
      <c r="Y132" s="793"/>
      <c r="Z132" s="1053"/>
      <c r="AA132" s="793"/>
      <c r="AB132" s="1052"/>
      <c r="AC132" s="1052"/>
      <c r="AD132" s="1052"/>
      <c r="AE132" s="1053"/>
    </row>
    <row r="133" spans="1:31" ht="15" thickBot="1" x14ac:dyDescent="0.4">
      <c r="A133" s="297" t="s">
        <v>584</v>
      </c>
      <c r="B133" s="298"/>
      <c r="C133" s="298"/>
      <c r="D133" s="298"/>
      <c r="E133" s="298"/>
      <c r="F133" s="299"/>
      <c r="G133" s="298"/>
      <c r="H133" s="298"/>
      <c r="I133" s="2243">
        <f>I132/$M$132</f>
        <v>0.2878787878787879</v>
      </c>
      <c r="J133" s="2243">
        <f t="shared" ref="J133:L133" si="31">J132/$M$132</f>
        <v>0.35606060606060608</v>
      </c>
      <c r="K133" s="2243">
        <f t="shared" si="31"/>
        <v>0.35606060606060608</v>
      </c>
      <c r="L133" s="300">
        <f t="shared" si="31"/>
        <v>0</v>
      </c>
      <c r="M133" s="298"/>
      <c r="N133" s="301"/>
      <c r="O133" s="301"/>
      <c r="P133" s="302"/>
      <c r="Q133" s="301"/>
      <c r="R133" s="303">
        <f>T131</f>
        <v>38597.699999999997</v>
      </c>
      <c r="Y133" s="1019">
        <f>+I124+I125</f>
        <v>17</v>
      </c>
      <c r="Z133" s="1020">
        <f>I120+I121+J121+K122+I123</f>
        <v>16</v>
      </c>
      <c r="AB133" s="1010"/>
      <c r="AC133" s="7"/>
      <c r="AD133" s="7"/>
      <c r="AE133" s="7"/>
    </row>
    <row r="134" spans="1:31" ht="15" thickBot="1" x14ac:dyDescent="0.4">
      <c r="A134" s="297" t="s">
        <v>38</v>
      </c>
      <c r="B134" s="298"/>
      <c r="C134" s="298"/>
      <c r="D134" s="298"/>
      <c r="E134" s="298"/>
      <c r="F134" s="299"/>
      <c r="G134" s="298"/>
      <c r="H134" s="298"/>
      <c r="I134" s="300"/>
      <c r="J134" s="300"/>
      <c r="K134" s="300"/>
      <c r="L134" s="300"/>
      <c r="M134" s="298"/>
      <c r="N134" s="301"/>
      <c r="O134" s="301"/>
      <c r="P134" s="302"/>
      <c r="Q134" s="301"/>
      <c r="R134" s="303">
        <f>U131</f>
        <v>136130.5</v>
      </c>
      <c r="S134" s="572">
        <f>Q131/M131</f>
        <v>2393.3081632653061</v>
      </c>
      <c r="T134" s="843" t="s">
        <v>586</v>
      </c>
      <c r="Y134" s="1012">
        <f>Y133/M131</f>
        <v>0.17346938775510204</v>
      </c>
      <c r="Z134" s="369">
        <f>Z133/M131</f>
        <v>0.16326530612244897</v>
      </c>
      <c r="AC134" s="7"/>
      <c r="AD134" s="7"/>
      <c r="AE134" s="7"/>
    </row>
    <row r="135" spans="1:31" ht="15" thickBot="1" x14ac:dyDescent="0.4">
      <c r="A135" s="297" t="s">
        <v>587</v>
      </c>
      <c r="B135" s="298"/>
      <c r="C135" s="298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1"/>
      <c r="P135" s="302"/>
      <c r="Q135" s="301"/>
      <c r="R135" s="303">
        <f>V131</f>
        <v>18815.999999999996</v>
      </c>
      <c r="Y135" s="2597" t="s">
        <v>588</v>
      </c>
      <c r="Z135" s="2598"/>
      <c r="AC135" s="7"/>
      <c r="AD135" s="7"/>
      <c r="AE135" s="7"/>
    </row>
    <row r="136" spans="1:31" x14ac:dyDescent="0.35">
      <c r="A136" s="297" t="s">
        <v>580</v>
      </c>
      <c r="B136" s="298"/>
      <c r="C136" s="298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1"/>
      <c r="P136" s="302"/>
      <c r="Q136" s="301"/>
      <c r="R136" s="303">
        <f>X131</f>
        <v>20000</v>
      </c>
      <c r="AC136" s="7"/>
      <c r="AD136" s="7"/>
      <c r="AE136" s="7"/>
    </row>
    <row r="137" spans="1:31" x14ac:dyDescent="0.35">
      <c r="A137" s="297" t="s">
        <v>579</v>
      </c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1"/>
      <c r="P137" s="302"/>
      <c r="Q137" s="301"/>
      <c r="R137" s="303">
        <f>W131</f>
        <v>21000</v>
      </c>
      <c r="AC137" s="7"/>
      <c r="AD137" s="7"/>
      <c r="AE137" s="7"/>
    </row>
    <row r="138" spans="1:31" x14ac:dyDescent="0.35">
      <c r="A138" s="297"/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1"/>
      <c r="P138" s="302"/>
      <c r="Q138" s="301"/>
      <c r="R138" s="310">
        <f>SUM(R133:R137)</f>
        <v>234544.2</v>
      </c>
      <c r="AC138" s="7"/>
      <c r="AD138" s="7"/>
      <c r="AE138" s="7"/>
    </row>
    <row r="141" spans="1:31" x14ac:dyDescent="0.35">
      <c r="D141" s="10" t="s">
        <v>613</v>
      </c>
      <c r="E141" s="907">
        <v>0.23</v>
      </c>
      <c r="F141" s="909"/>
      <c r="G141" s="10"/>
      <c r="H141" s="907"/>
      <c r="I141" s="10"/>
      <c r="J141" s="2565"/>
      <c r="K141" s="2565"/>
    </row>
    <row r="142" spans="1:31" x14ac:dyDescent="0.35">
      <c r="D142" s="10" t="s">
        <v>912</v>
      </c>
      <c r="E142" s="10">
        <v>17</v>
      </c>
      <c r="F142" s="909"/>
      <c r="G142" s="10"/>
      <c r="H142" s="10"/>
      <c r="I142" s="10"/>
      <c r="J142" s="2566"/>
      <c r="K142" s="2566"/>
    </row>
    <row r="143" spans="1:31" x14ac:dyDescent="0.35">
      <c r="D143" s="10" t="s">
        <v>526</v>
      </c>
      <c r="E143" s="912">
        <v>398</v>
      </c>
      <c r="F143" s="909"/>
      <c r="G143" s="10"/>
      <c r="H143" s="912"/>
      <c r="I143" s="10"/>
      <c r="J143" s="2567"/>
      <c r="K143" s="2567"/>
    </row>
    <row r="144" spans="1:31" x14ac:dyDescent="0.35">
      <c r="D144" s="10" t="s">
        <v>913</v>
      </c>
      <c r="E144" s="912">
        <v>11210640</v>
      </c>
      <c r="F144" s="909"/>
      <c r="G144" s="10"/>
      <c r="H144" s="912"/>
      <c r="I144" s="10"/>
      <c r="J144" s="2568"/>
      <c r="K144" s="2568"/>
    </row>
    <row r="146" spans="1:31" ht="18.5" x14ac:dyDescent="0.45">
      <c r="A146" s="164" t="s">
        <v>618</v>
      </c>
      <c r="B146" s="1"/>
      <c r="C146" s="1"/>
      <c r="D146" s="1"/>
      <c r="E146" s="1"/>
      <c r="F146" s="2"/>
      <c r="G146" s="1"/>
      <c r="H146" s="1"/>
      <c r="M146" s="1"/>
      <c r="O146" s="3"/>
      <c r="R146" s="3"/>
    </row>
    <row r="147" spans="1:31" x14ac:dyDescent="0.35">
      <c r="B147" s="1"/>
      <c r="C147" s="1"/>
      <c r="D147" s="1"/>
      <c r="E147" s="1"/>
      <c r="F147" s="2"/>
      <c r="G147" s="1"/>
      <c r="H147" s="1"/>
      <c r="M147" s="1"/>
      <c r="O147" s="3"/>
      <c r="R147" s="3"/>
    </row>
    <row r="148" spans="1:31" ht="31" customHeight="1" thickBot="1" x14ac:dyDescent="0.4">
      <c r="A148" s="2389" t="s">
        <v>531</v>
      </c>
      <c r="B148" s="2390"/>
      <c r="C148" s="2390"/>
      <c r="D148" s="2390"/>
      <c r="E148" s="2390"/>
      <c r="F148" s="2390"/>
      <c r="G148" s="2390"/>
      <c r="H148" s="2390"/>
      <c r="I148" s="2390"/>
      <c r="J148" s="2390"/>
      <c r="K148" s="2390"/>
      <c r="L148" s="2390"/>
      <c r="M148" s="2390"/>
      <c r="N148" s="2390"/>
      <c r="O148" s="2390"/>
      <c r="P148" s="2390"/>
      <c r="Q148" s="2390"/>
      <c r="R148" s="2391"/>
      <c r="S148" s="2599" t="s">
        <v>635</v>
      </c>
      <c r="T148" s="2600"/>
      <c r="U148" s="2600"/>
      <c r="V148" s="2600"/>
      <c r="W148" s="2600"/>
      <c r="X148" s="2600"/>
      <c r="Y148" s="2600"/>
      <c r="Z148" s="2600"/>
      <c r="AA148" s="2600"/>
      <c r="AB148" s="2600"/>
      <c r="AC148" s="2600"/>
      <c r="AD148" s="2600"/>
      <c r="AE148" s="2601"/>
    </row>
    <row r="149" spans="1:31" ht="18.649999999999999" customHeight="1" x14ac:dyDescent="0.45">
      <c r="A149" s="2626" t="s">
        <v>533</v>
      </c>
      <c r="B149" s="2628" t="s">
        <v>534</v>
      </c>
      <c r="C149" s="2628" t="s">
        <v>535</v>
      </c>
      <c r="D149" s="2628" t="s">
        <v>536</v>
      </c>
      <c r="E149" s="2628" t="s">
        <v>537</v>
      </c>
      <c r="F149" s="2636" t="s">
        <v>538</v>
      </c>
      <c r="G149" s="2630" t="s">
        <v>539</v>
      </c>
      <c r="H149" s="2638" t="s">
        <v>540</v>
      </c>
      <c r="I149" s="2640" t="s">
        <v>541</v>
      </c>
      <c r="J149" s="2641"/>
      <c r="K149" s="2641"/>
      <c r="L149" s="2642"/>
      <c r="M149" s="2643" t="s">
        <v>914</v>
      </c>
      <c r="N149" s="2632" t="s">
        <v>915</v>
      </c>
      <c r="O149" s="2630" t="s">
        <v>916</v>
      </c>
      <c r="P149" s="2632" t="s">
        <v>917</v>
      </c>
      <c r="Q149" s="2632" t="s">
        <v>918</v>
      </c>
      <c r="R149" s="2634" t="s">
        <v>546</v>
      </c>
      <c r="S149" s="1054" t="s">
        <v>547</v>
      </c>
      <c r="T149" s="2515" t="s">
        <v>548</v>
      </c>
      <c r="U149" s="2515"/>
      <c r="V149" s="2515"/>
      <c r="W149" s="2515"/>
      <c r="X149" s="2515"/>
      <c r="Y149" s="2514" t="s">
        <v>549</v>
      </c>
      <c r="Z149" s="2516"/>
      <c r="AA149" s="2514" t="s">
        <v>550</v>
      </c>
      <c r="AB149" s="2515"/>
      <c r="AC149" s="2515"/>
      <c r="AD149" s="2515"/>
      <c r="AE149" s="2516"/>
    </row>
    <row r="150" spans="1:31" ht="19" thickBot="1" x14ac:dyDescent="0.5">
      <c r="A150" s="2627"/>
      <c r="B150" s="2629"/>
      <c r="C150" s="2629"/>
      <c r="D150" s="2629"/>
      <c r="E150" s="2629"/>
      <c r="F150" s="2637"/>
      <c r="G150" s="2631"/>
      <c r="H150" s="2639"/>
      <c r="I150" s="1055" t="s">
        <v>551</v>
      </c>
      <c r="J150" s="1055" t="s">
        <v>552</v>
      </c>
      <c r="K150" s="1056" t="s">
        <v>553</v>
      </c>
      <c r="L150" s="1056" t="s">
        <v>554</v>
      </c>
      <c r="M150" s="2644"/>
      <c r="N150" s="2633"/>
      <c r="O150" s="2631"/>
      <c r="P150" s="2633"/>
      <c r="Q150" s="2633"/>
      <c r="R150" s="2635"/>
      <c r="S150" s="1057" t="s">
        <v>559</v>
      </c>
      <c r="T150" s="2518"/>
      <c r="U150" s="2518"/>
      <c r="V150" s="2518"/>
      <c r="W150" s="2518"/>
      <c r="X150" s="2518"/>
      <c r="Y150" s="2517"/>
      <c r="Z150" s="2519"/>
      <c r="AA150" s="2517"/>
      <c r="AB150" s="2518"/>
      <c r="AC150" s="2518"/>
      <c r="AD150" s="2518"/>
      <c r="AE150" s="2519"/>
    </row>
    <row r="151" spans="1:31" ht="16" x14ac:dyDescent="0.4">
      <c r="A151" s="2617" t="s">
        <v>619</v>
      </c>
      <c r="B151" s="2618"/>
      <c r="C151" s="2618"/>
      <c r="D151" s="2618"/>
      <c r="E151" s="2618"/>
      <c r="F151" s="2618"/>
      <c r="G151" s="2618"/>
      <c r="H151" s="2618"/>
      <c r="I151" s="2618"/>
      <c r="J151" s="2618"/>
      <c r="K151" s="2618"/>
      <c r="L151" s="2618"/>
      <c r="M151" s="2618"/>
      <c r="N151" s="2618"/>
      <c r="O151" s="2618"/>
      <c r="P151" s="2618"/>
      <c r="Q151" s="2618"/>
      <c r="R151" s="2618"/>
      <c r="S151" s="918"/>
      <c r="T151" s="763" t="s">
        <v>561</v>
      </c>
      <c r="U151" s="919" t="s">
        <v>38</v>
      </c>
      <c r="V151" s="919" t="s">
        <v>562</v>
      </c>
      <c r="W151" s="919" t="s">
        <v>563</v>
      </c>
      <c r="X151" s="921" t="s">
        <v>564</v>
      </c>
      <c r="Y151" s="920" t="s">
        <v>565</v>
      </c>
      <c r="Z151" s="921" t="s">
        <v>566</v>
      </c>
      <c r="AA151" s="763" t="s">
        <v>919</v>
      </c>
      <c r="AB151" s="919" t="s">
        <v>186</v>
      </c>
      <c r="AC151" s="919" t="s">
        <v>187</v>
      </c>
      <c r="AD151" s="919" t="s">
        <v>29</v>
      </c>
      <c r="AE151" s="921" t="s">
        <v>26</v>
      </c>
    </row>
    <row r="152" spans="1:31" ht="15" x14ac:dyDescent="0.35">
      <c r="A152" s="922"/>
      <c r="B152" s="923"/>
      <c r="C152" s="923"/>
      <c r="D152" s="924"/>
      <c r="E152" s="924"/>
      <c r="F152" s="925"/>
      <c r="G152" s="924"/>
      <c r="H152" s="924"/>
      <c r="I152" s="926"/>
      <c r="J152" s="1058"/>
      <c r="K152" s="927"/>
      <c r="L152" s="928"/>
      <c r="M152" s="929"/>
      <c r="N152" s="930"/>
      <c r="O152" s="929"/>
      <c r="P152" s="931"/>
      <c r="Q152" s="932"/>
      <c r="R152" s="933"/>
      <c r="S152" s="934"/>
      <c r="T152" s="935"/>
      <c r="U152" s="7"/>
      <c r="V152" s="7"/>
      <c r="W152" s="7"/>
      <c r="X152" s="938"/>
      <c r="Y152" s="196"/>
      <c r="Z152" s="938"/>
      <c r="AA152" s="196"/>
      <c r="AB152" s="7"/>
      <c r="AC152" s="7"/>
      <c r="AD152" s="7"/>
      <c r="AE152" s="938"/>
    </row>
    <row r="153" spans="1:31" x14ac:dyDescent="0.35">
      <c r="A153" s="939" t="s">
        <v>920</v>
      </c>
      <c r="B153" s="950" t="s">
        <v>450</v>
      </c>
      <c r="C153" s="950" t="s">
        <v>924</v>
      </c>
      <c r="D153" s="950" t="s">
        <v>188</v>
      </c>
      <c r="E153" s="950" t="s">
        <v>569</v>
      </c>
      <c r="F153" s="951" t="s">
        <v>928</v>
      </c>
      <c r="G153" s="950">
        <v>13</v>
      </c>
      <c r="H153" s="950" t="s">
        <v>49</v>
      </c>
      <c r="I153" s="1059">
        <v>13</v>
      </c>
      <c r="J153" s="952">
        <v>13</v>
      </c>
      <c r="K153" s="955"/>
      <c r="L153" s="955"/>
      <c r="M153" s="944">
        <v>2</v>
      </c>
      <c r="N153" s="957">
        <v>1480</v>
      </c>
      <c r="O153" s="958">
        <v>0.5</v>
      </c>
      <c r="P153" s="957">
        <f>N153*(1-O153)</f>
        <v>740</v>
      </c>
      <c r="Q153" s="945">
        <f>P153*G153*M153</f>
        <v>19240</v>
      </c>
      <c r="R153" s="947">
        <f>Q153/Q161</f>
        <v>0.1856512073118014</v>
      </c>
      <c r="S153" s="948">
        <f>Q153*3</f>
        <v>57720</v>
      </c>
      <c r="T153" s="949"/>
      <c r="U153" s="7">
        <f>S153</f>
        <v>57720</v>
      </c>
      <c r="V153" s="7"/>
      <c r="W153" s="7"/>
      <c r="X153" s="938"/>
      <c r="Y153" s="196"/>
      <c r="Z153" s="938">
        <f>S153</f>
        <v>57720</v>
      </c>
      <c r="AA153" s="196"/>
      <c r="AB153" s="7">
        <f>S153</f>
        <v>57720</v>
      </c>
      <c r="AC153" s="7"/>
      <c r="AD153" s="7"/>
      <c r="AE153" s="938"/>
    </row>
    <row r="154" spans="1:31" x14ac:dyDescent="0.35">
      <c r="A154" s="939" t="s">
        <v>920</v>
      </c>
      <c r="B154" s="950" t="s">
        <v>452</v>
      </c>
      <c r="C154" s="950" t="s">
        <v>922</v>
      </c>
      <c r="D154" s="950" t="s">
        <v>454</v>
      </c>
      <c r="E154" s="950" t="s">
        <v>571</v>
      </c>
      <c r="F154" s="951" t="s">
        <v>689</v>
      </c>
      <c r="G154" s="950">
        <v>10</v>
      </c>
      <c r="H154" s="950" t="s">
        <v>49</v>
      </c>
      <c r="I154" s="13"/>
      <c r="J154" s="13"/>
      <c r="K154" s="953">
        <v>10</v>
      </c>
      <c r="L154" s="955"/>
      <c r="M154" s="944">
        <v>1</v>
      </c>
      <c r="N154" s="957">
        <v>5000</v>
      </c>
      <c r="O154" s="958">
        <v>0.32</v>
      </c>
      <c r="P154" s="957">
        <f>N154*(1-O154)</f>
        <v>3399.9999999999995</v>
      </c>
      <c r="Q154" s="945">
        <f>P154*G154*M154</f>
        <v>33999.999999999993</v>
      </c>
      <c r="R154" s="1015">
        <f>Q154/Q161</f>
        <v>0.32807385907490882</v>
      </c>
      <c r="S154" s="948">
        <f t="shared" ref="S154:S159" si="32">Q154*3</f>
        <v>101999.99999999997</v>
      </c>
      <c r="T154" s="949"/>
      <c r="U154" s="7">
        <f>S154</f>
        <v>101999.99999999997</v>
      </c>
      <c r="V154" s="7"/>
      <c r="W154" s="7"/>
      <c r="X154" s="938"/>
      <c r="Y154" s="196">
        <f>S154</f>
        <v>101999.99999999997</v>
      </c>
      <c r="Z154" s="938"/>
      <c r="AA154" s="196"/>
      <c r="AB154" s="7"/>
      <c r="AC154" s="7">
        <f>S154</f>
        <v>101999.99999999997</v>
      </c>
      <c r="AD154" s="7"/>
      <c r="AE154" s="938"/>
    </row>
    <row r="155" spans="1:31" x14ac:dyDescent="0.35">
      <c r="A155" s="939" t="s">
        <v>920</v>
      </c>
      <c r="B155" s="950" t="s">
        <v>452</v>
      </c>
      <c r="C155" s="950" t="s">
        <v>924</v>
      </c>
      <c r="D155" s="950" t="s">
        <v>188</v>
      </c>
      <c r="E155" s="950" t="s">
        <v>748</v>
      </c>
      <c r="F155" s="951" t="s">
        <v>928</v>
      </c>
      <c r="G155" s="950">
        <v>8</v>
      </c>
      <c r="H155" s="950" t="s">
        <v>51</v>
      </c>
      <c r="I155" s="2588">
        <v>8</v>
      </c>
      <c r="J155" s="2589"/>
      <c r="K155" s="2589"/>
      <c r="L155" s="2590"/>
      <c r="M155" s="944">
        <v>1</v>
      </c>
      <c r="N155" s="957">
        <v>6000</v>
      </c>
      <c r="O155" s="958">
        <v>0.43</v>
      </c>
      <c r="P155" s="957">
        <f t="shared" ref="P155:P156" si="33">N155*(1-O155)</f>
        <v>3420.0000000000005</v>
      </c>
      <c r="Q155" s="957">
        <f>P155*G155*M155</f>
        <v>27360.000000000004</v>
      </c>
      <c r="R155" s="959">
        <f>Q155/Q161</f>
        <v>0.26400296424380909</v>
      </c>
      <c r="S155" s="948">
        <f t="shared" si="32"/>
        <v>82080.000000000015</v>
      </c>
      <c r="T155" s="949"/>
      <c r="U155" s="7">
        <f>S155</f>
        <v>82080.000000000015</v>
      </c>
      <c r="V155" s="7"/>
      <c r="W155" s="7"/>
      <c r="X155" s="938"/>
      <c r="Y155" s="196">
        <f t="shared" ref="Y155:Y156" si="34">S155</f>
        <v>82080.000000000015</v>
      </c>
      <c r="Z155" s="938"/>
      <c r="AA155" s="196"/>
      <c r="AB155" s="7"/>
      <c r="AC155" s="7">
        <f>S155</f>
        <v>82080.000000000015</v>
      </c>
      <c r="AD155" s="7"/>
      <c r="AE155" s="938"/>
    </row>
    <row r="156" spans="1:31" x14ac:dyDescent="0.35">
      <c r="A156" s="939" t="s">
        <v>920</v>
      </c>
      <c r="B156" s="950" t="s">
        <v>184</v>
      </c>
      <c r="C156" s="950" t="s">
        <v>924</v>
      </c>
      <c r="D156" s="950" t="s">
        <v>188</v>
      </c>
      <c r="E156" s="950" t="s">
        <v>571</v>
      </c>
      <c r="F156" s="951" t="s">
        <v>928</v>
      </c>
      <c r="G156" s="950">
        <v>8</v>
      </c>
      <c r="H156" s="950" t="s">
        <v>49</v>
      </c>
      <c r="I156" s="13"/>
      <c r="J156" s="953">
        <v>8</v>
      </c>
      <c r="K156" s="943">
        <v>8</v>
      </c>
      <c r="L156" s="11"/>
      <c r="M156" s="944">
        <v>2</v>
      </c>
      <c r="N156" s="957">
        <v>1960</v>
      </c>
      <c r="O156" s="958">
        <v>0.68</v>
      </c>
      <c r="P156" s="957">
        <f t="shared" si="33"/>
        <v>627.19999999999993</v>
      </c>
      <c r="Q156" s="957">
        <f>P156*G156*M156</f>
        <v>10035.199999999999</v>
      </c>
      <c r="R156" s="959">
        <f>Q156/Q161</f>
        <v>9.6831964429074283E-2</v>
      </c>
      <c r="S156" s="948">
        <f t="shared" si="32"/>
        <v>30105.599999999999</v>
      </c>
      <c r="T156" s="949"/>
      <c r="U156" s="7">
        <f>S156</f>
        <v>30105.599999999999</v>
      </c>
      <c r="V156" s="7"/>
      <c r="W156" s="7"/>
      <c r="X156" s="938"/>
      <c r="Y156" s="196">
        <f t="shared" si="34"/>
        <v>30105.599999999999</v>
      </c>
      <c r="Z156" s="938"/>
      <c r="AA156" s="196"/>
      <c r="AB156" s="7"/>
      <c r="AC156" s="7"/>
      <c r="AD156" s="7"/>
      <c r="AE156" s="938">
        <f>S156</f>
        <v>30105.599999999999</v>
      </c>
    </row>
    <row r="157" spans="1:31" x14ac:dyDescent="0.35">
      <c r="A157" s="939"/>
      <c r="B157" s="950"/>
      <c r="C157" s="950"/>
      <c r="D157" s="950"/>
      <c r="E157" s="950"/>
      <c r="F157" s="951"/>
      <c r="G157" s="950"/>
      <c r="H157" s="950"/>
      <c r="I157" s="962"/>
      <c r="J157" s="962"/>
      <c r="K157" s="960"/>
      <c r="L157" s="960"/>
      <c r="M157" s="944"/>
      <c r="N157" s="957"/>
      <c r="O157" s="958"/>
      <c r="P157" s="957"/>
      <c r="Q157" s="957"/>
      <c r="R157" s="961"/>
      <c r="S157" s="948">
        <f t="shared" si="32"/>
        <v>0</v>
      </c>
      <c r="T157" s="949"/>
      <c r="U157" s="7"/>
      <c r="V157" s="7">
        <f>S157</f>
        <v>0</v>
      </c>
      <c r="W157" s="7"/>
      <c r="X157" s="938"/>
      <c r="Y157" s="196"/>
      <c r="Z157" s="938"/>
      <c r="AA157" s="196"/>
      <c r="AB157" s="7"/>
      <c r="AC157" s="7"/>
      <c r="AD157" s="7"/>
      <c r="AE157" s="938"/>
    </row>
    <row r="158" spans="1:31" x14ac:dyDescent="0.35">
      <c r="A158" s="963" t="s">
        <v>920</v>
      </c>
      <c r="B158" s="964" t="s">
        <v>579</v>
      </c>
      <c r="C158" s="964"/>
      <c r="D158" s="964"/>
      <c r="E158" s="964"/>
      <c r="F158" s="965"/>
      <c r="G158" s="964"/>
      <c r="H158" s="964"/>
      <c r="I158" s="966"/>
      <c r="J158" s="966"/>
      <c r="K158" s="967"/>
      <c r="L158" s="967"/>
      <c r="M158" s="968"/>
      <c r="N158" s="969"/>
      <c r="O158" s="970"/>
      <c r="P158" s="969"/>
      <c r="Q158" s="969">
        <v>0</v>
      </c>
      <c r="R158" s="971">
        <f>Q158/Q161</f>
        <v>0</v>
      </c>
      <c r="S158" s="948">
        <f t="shared" si="32"/>
        <v>0</v>
      </c>
      <c r="T158" s="949"/>
      <c r="U158" s="7"/>
      <c r="V158" s="7"/>
      <c r="W158" s="7"/>
      <c r="X158" s="938"/>
      <c r="Y158" s="196"/>
      <c r="Z158" s="938"/>
      <c r="AA158" s="196"/>
      <c r="AB158" s="7"/>
      <c r="AC158" s="7"/>
      <c r="AD158" s="7"/>
      <c r="AE158" s="938"/>
    </row>
    <row r="159" spans="1:31" x14ac:dyDescent="0.35">
      <c r="A159" s="963" t="s">
        <v>920</v>
      </c>
      <c r="B159" s="964" t="s">
        <v>580</v>
      </c>
      <c r="C159" s="964"/>
      <c r="D159" s="964"/>
      <c r="E159" s="964"/>
      <c r="F159" s="965"/>
      <c r="G159" s="964"/>
      <c r="H159" s="964"/>
      <c r="I159" s="972"/>
      <c r="J159" s="972"/>
      <c r="K159" s="972"/>
      <c r="L159" s="972"/>
      <c r="M159" s="964"/>
      <c r="N159" s="973"/>
      <c r="O159" s="964"/>
      <c r="P159" s="973"/>
      <c r="Q159" s="974">
        <v>13000</v>
      </c>
      <c r="R159" s="975">
        <f>Q159/Q161</f>
        <v>0.12544000494040636</v>
      </c>
      <c r="S159" s="948">
        <f t="shared" si="32"/>
        <v>39000</v>
      </c>
      <c r="T159" s="976"/>
      <c r="U159" s="7"/>
      <c r="V159" s="7"/>
      <c r="W159" s="7"/>
      <c r="X159" s="938">
        <f>S159</f>
        <v>39000</v>
      </c>
      <c r="Y159" s="196"/>
      <c r="Z159" s="938"/>
      <c r="AA159" s="196"/>
      <c r="AB159" s="7"/>
      <c r="AC159" s="7"/>
      <c r="AD159" s="7"/>
      <c r="AE159" s="938"/>
    </row>
    <row r="160" spans="1:31" ht="15" thickBot="1" x14ac:dyDescent="0.4">
      <c r="A160" s="977"/>
      <c r="B160" s="10"/>
      <c r="C160" s="10"/>
      <c r="D160" s="10"/>
      <c r="E160" s="10"/>
      <c r="F160" s="978"/>
      <c r="G160" s="10"/>
      <c r="H160" s="10"/>
      <c r="I160" s="1736">
        <f>I161/$M$161</f>
        <v>0.35</v>
      </c>
      <c r="J160" s="1736">
        <f t="shared" ref="J160:L160" si="35">J161/$M$161</f>
        <v>0.35</v>
      </c>
      <c r="K160" s="1736">
        <f t="shared" si="35"/>
        <v>0.3</v>
      </c>
      <c r="L160" s="10">
        <f t="shared" si="35"/>
        <v>0</v>
      </c>
      <c r="M160" s="10"/>
      <c r="N160" s="979"/>
      <c r="O160" s="10"/>
      <c r="P160" s="979"/>
      <c r="Q160" s="980"/>
      <c r="R160" s="981"/>
      <c r="S160" s="982"/>
      <c r="T160" s="983"/>
      <c r="U160" s="697"/>
      <c r="V160" s="697"/>
      <c r="W160" s="697"/>
      <c r="X160" s="985"/>
      <c r="Y160" s="625"/>
      <c r="Z160" s="985"/>
      <c r="AA160" s="625"/>
      <c r="AB160" s="697"/>
      <c r="AC160" s="697"/>
      <c r="AD160" s="697"/>
      <c r="AE160" s="985"/>
    </row>
    <row r="161" spans="1:31" x14ac:dyDescent="0.35">
      <c r="A161" s="1060" t="s">
        <v>582</v>
      </c>
      <c r="B161" s="1061"/>
      <c r="C161" s="1061"/>
      <c r="D161" s="1061"/>
      <c r="E161" s="1061"/>
      <c r="F161" s="1062"/>
      <c r="G161" s="1061"/>
      <c r="H161" s="1061"/>
      <c r="I161" s="1063">
        <f>I155+I153</f>
        <v>21</v>
      </c>
      <c r="J161" s="1064">
        <f>J156+J153</f>
        <v>21</v>
      </c>
      <c r="K161" s="1063">
        <f>K156+K154</f>
        <v>18</v>
      </c>
      <c r="L161" s="1063"/>
      <c r="M161" s="1063">
        <f>SUM(I161:L161)</f>
        <v>60</v>
      </c>
      <c r="N161" s="1065"/>
      <c r="O161" s="1061"/>
      <c r="P161" s="1065"/>
      <c r="Q161" s="1066">
        <f>SUM(Q152:Q160)</f>
        <v>103635.2</v>
      </c>
      <c r="R161" s="1067">
        <f>SUM(R152:R160)</f>
        <v>1</v>
      </c>
      <c r="S161" s="1068">
        <f>SUM(S153:S159)</f>
        <v>310905.59999999998</v>
      </c>
      <c r="T161" s="1069"/>
      <c r="U161" s="699">
        <f>SUM(U152:U160)</f>
        <v>271905.59999999998</v>
      </c>
      <c r="V161" s="699"/>
      <c r="W161" s="699"/>
      <c r="X161" s="701">
        <f t="shared" ref="X161:AE161" si="36">SUM(X152:X160)</f>
        <v>39000</v>
      </c>
      <c r="Y161" s="801">
        <f t="shared" si="36"/>
        <v>214185.60000000001</v>
      </c>
      <c r="Z161" s="701">
        <f t="shared" si="36"/>
        <v>57720</v>
      </c>
      <c r="AA161" s="801">
        <f t="shared" si="36"/>
        <v>0</v>
      </c>
      <c r="AB161" s="699">
        <f t="shared" si="36"/>
        <v>57720</v>
      </c>
      <c r="AC161" s="699">
        <f t="shared" si="36"/>
        <v>184080</v>
      </c>
      <c r="AD161" s="699">
        <f t="shared" si="36"/>
        <v>0</v>
      </c>
      <c r="AE161" s="701">
        <f t="shared" si="36"/>
        <v>30105.599999999999</v>
      </c>
    </row>
    <row r="162" spans="1:31" ht="15" thickBot="1" x14ac:dyDescent="0.4">
      <c r="A162" s="1070" t="s">
        <v>583</v>
      </c>
      <c r="B162" s="1071"/>
      <c r="C162" s="1071"/>
      <c r="D162" s="1071"/>
      <c r="E162" s="1071"/>
      <c r="F162" s="1072"/>
      <c r="G162" s="1071"/>
      <c r="H162" s="1071"/>
      <c r="I162" s="1073">
        <f>I155+I153</f>
        <v>21</v>
      </c>
      <c r="J162" s="1073">
        <f>J156+I155+J153</f>
        <v>29</v>
      </c>
      <c r="K162" s="1073">
        <f>K156+I155+K154</f>
        <v>26</v>
      </c>
      <c r="L162" s="1073"/>
      <c r="M162" s="1074">
        <f>I162+J162+K162+L165+L162</f>
        <v>76</v>
      </c>
      <c r="N162" s="1075"/>
      <c r="O162" s="1071"/>
      <c r="P162" s="1075"/>
      <c r="Q162" s="1076"/>
      <c r="R162" s="1077"/>
      <c r="S162" s="1078"/>
      <c r="T162" s="1079"/>
      <c r="U162" s="1080"/>
      <c r="V162" s="1080"/>
      <c r="W162" s="1080"/>
      <c r="X162" s="1081"/>
      <c r="Y162" s="1082"/>
      <c r="Z162" s="1081"/>
      <c r="AA162" s="1082"/>
      <c r="AB162" s="1080"/>
      <c r="AC162" s="1080"/>
      <c r="AD162" s="1080"/>
      <c r="AE162" s="1081"/>
    </row>
    <row r="163" spans="1:31" ht="15" thickBot="1" x14ac:dyDescent="0.4">
      <c r="A163" s="297" t="s">
        <v>584</v>
      </c>
      <c r="B163" s="298"/>
      <c r="C163" s="298"/>
      <c r="D163" s="298"/>
      <c r="E163" s="298"/>
      <c r="F163" s="299"/>
      <c r="G163" s="298"/>
      <c r="H163" s="298"/>
      <c r="I163" s="2243">
        <f>I162/$M$162</f>
        <v>0.27631578947368424</v>
      </c>
      <c r="J163" s="2243">
        <f t="shared" ref="J163:L163" si="37">J162/$M$162</f>
        <v>0.38157894736842107</v>
      </c>
      <c r="K163" s="2243">
        <f t="shared" si="37"/>
        <v>0.34210526315789475</v>
      </c>
      <c r="L163" s="300">
        <f t="shared" si="37"/>
        <v>0</v>
      </c>
      <c r="M163" s="298"/>
      <c r="N163" s="301"/>
      <c r="O163" s="301"/>
      <c r="P163" s="302"/>
      <c r="Q163" s="301"/>
      <c r="R163" s="303">
        <f>T161/3</f>
        <v>0</v>
      </c>
      <c r="Y163" s="1019">
        <f>K154+I155+J156+K156</f>
        <v>34</v>
      </c>
      <c r="Z163" s="1020">
        <f>I153+J153</f>
        <v>26</v>
      </c>
      <c r="AB163" s="1010"/>
      <c r="AC163" s="7"/>
      <c r="AD163" s="7"/>
      <c r="AE163" s="7"/>
    </row>
    <row r="164" spans="1:31" ht="15" thickBot="1" x14ac:dyDescent="0.4">
      <c r="A164" s="297" t="s">
        <v>38</v>
      </c>
      <c r="B164" s="298"/>
      <c r="C164" s="298"/>
      <c r="D164" s="298"/>
      <c r="E164" s="298"/>
      <c r="F164" s="299"/>
      <c r="G164" s="298"/>
      <c r="H164" s="298"/>
      <c r="I164" s="300"/>
      <c r="J164" s="300"/>
      <c r="K164" s="300"/>
      <c r="L164" s="300"/>
      <c r="M164" s="298"/>
      <c r="N164" s="301"/>
      <c r="O164" s="301"/>
      <c r="P164" s="302"/>
      <c r="Q164" s="301"/>
      <c r="R164" s="303">
        <f>U161/3</f>
        <v>90635.199999999997</v>
      </c>
      <c r="S164" s="598">
        <f>Q161/M161</f>
        <v>1727.2533333333333</v>
      </c>
      <c r="T164" s="850" t="s">
        <v>586</v>
      </c>
      <c r="Y164" s="1012">
        <f>Y163/M161</f>
        <v>0.56666666666666665</v>
      </c>
      <c r="Z164" s="369">
        <f>Z163/M161</f>
        <v>0.43333333333333335</v>
      </c>
      <c r="AC164" s="7"/>
      <c r="AD164" s="7"/>
      <c r="AE164" s="7"/>
    </row>
    <row r="165" spans="1:31" ht="15" thickBot="1" x14ac:dyDescent="0.4">
      <c r="A165" s="297" t="s">
        <v>587</v>
      </c>
      <c r="B165" s="298"/>
      <c r="C165" s="298"/>
      <c r="D165" s="298"/>
      <c r="E165" s="298"/>
      <c r="F165" s="299"/>
      <c r="G165" s="298"/>
      <c r="H165" s="298"/>
      <c r="I165" s="300"/>
      <c r="J165" s="300"/>
      <c r="K165" s="300"/>
      <c r="L165" s="300"/>
      <c r="M165" s="298"/>
      <c r="N165" s="301"/>
      <c r="O165" s="301"/>
      <c r="P165" s="302"/>
      <c r="Q165" s="301"/>
      <c r="R165" s="303"/>
      <c r="Y165" s="2597" t="s">
        <v>588</v>
      </c>
      <c r="Z165" s="2598"/>
      <c r="AC165" s="7"/>
      <c r="AD165" s="7"/>
      <c r="AE165" s="7"/>
    </row>
    <row r="166" spans="1:31" x14ac:dyDescent="0.35">
      <c r="A166" s="297" t="s">
        <v>580</v>
      </c>
      <c r="B166" s="298"/>
      <c r="C166" s="298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1"/>
      <c r="P166" s="302"/>
      <c r="Q166" s="301"/>
      <c r="R166" s="303">
        <f>X161/3</f>
        <v>13000</v>
      </c>
      <c r="AC166" s="7"/>
      <c r="AD166" s="7"/>
      <c r="AE166" s="7"/>
    </row>
    <row r="167" spans="1:31" x14ac:dyDescent="0.35">
      <c r="A167" s="297" t="s">
        <v>579</v>
      </c>
      <c r="B167" s="298"/>
      <c r="C167" s="298"/>
      <c r="D167" s="298"/>
      <c r="E167" s="298"/>
      <c r="F167" s="299"/>
      <c r="G167" s="298"/>
      <c r="H167" s="298"/>
      <c r="I167" s="300"/>
      <c r="J167" s="300"/>
      <c r="K167" s="300"/>
      <c r="L167" s="300"/>
      <c r="M167" s="298"/>
      <c r="N167" s="301"/>
      <c r="O167" s="301"/>
      <c r="P167" s="302"/>
      <c r="Q167" s="301"/>
      <c r="R167" s="303">
        <f>W161/3</f>
        <v>0</v>
      </c>
      <c r="AC167" s="7"/>
      <c r="AD167" s="7"/>
      <c r="AE167" s="7"/>
    </row>
    <row r="168" spans="1:31" x14ac:dyDescent="0.35">
      <c r="A168" s="297"/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1"/>
      <c r="P168" s="302"/>
      <c r="Q168" s="301"/>
      <c r="R168" s="310">
        <f>SUM(R163:R167)</f>
        <v>103635.2</v>
      </c>
      <c r="AC168" s="7"/>
      <c r="AD168" s="7"/>
      <c r="AE168" s="7"/>
    </row>
    <row r="169" spans="1:31" ht="15" thickBot="1" x14ac:dyDescent="0.4">
      <c r="P169" s="1013"/>
      <c r="Q169" s="1013"/>
    </row>
    <row r="170" spans="1:31" ht="16" x14ac:dyDescent="0.4">
      <c r="Z170" s="157">
        <f>SUM(AA171:AE171)</f>
        <v>2204615.3000000003</v>
      </c>
      <c r="AA170" s="763" t="s">
        <v>919</v>
      </c>
      <c r="AB170" s="919" t="s">
        <v>186</v>
      </c>
      <c r="AC170" s="919" t="s">
        <v>187</v>
      </c>
      <c r="AD170" s="919" t="s">
        <v>29</v>
      </c>
      <c r="AE170" s="921" t="s">
        <v>26</v>
      </c>
    </row>
    <row r="171" spans="1:31" s="183" customFormat="1" ht="18.5" x14ac:dyDescent="0.45">
      <c r="A171" s="476" t="s">
        <v>620</v>
      </c>
      <c r="B171" s="477"/>
      <c r="C171" s="477"/>
      <c r="D171" s="478"/>
      <c r="E171" s="478"/>
      <c r="F171" s="479"/>
      <c r="G171" s="478"/>
      <c r="H171" s="478"/>
      <c r="I171" s="480"/>
      <c r="J171" s="480"/>
      <c r="K171" s="480"/>
      <c r="L171" s="480"/>
      <c r="M171" s="477"/>
      <c r="N171" s="481"/>
      <c r="O171" s="482"/>
      <c r="P171" s="481"/>
      <c r="Q171" s="481"/>
      <c r="R171" s="482" t="s">
        <v>929</v>
      </c>
      <c r="S171" s="810">
        <f>S161+S131+S104+S71+S41</f>
        <v>2601565.2999999998</v>
      </c>
      <c r="T171"/>
      <c r="Z171" s="183" t="s">
        <v>652</v>
      </c>
      <c r="AA171" s="1083">
        <f>AA161+AA131+AA104+AA71+AA41</f>
        <v>736007.7</v>
      </c>
      <c r="AB171" s="1083">
        <f t="shared" ref="AB171:AE171" si="38">AB161+AB131+AB104+AB71+AB41</f>
        <v>518820</v>
      </c>
      <c r="AC171" s="1083">
        <f t="shared" si="38"/>
        <v>787010</v>
      </c>
      <c r="AD171" s="1083">
        <f t="shared" si="38"/>
        <v>95040.000000000015</v>
      </c>
      <c r="AE171" s="1083">
        <f t="shared" si="38"/>
        <v>67737.599999999991</v>
      </c>
    </row>
    <row r="172" spans="1:31" x14ac:dyDescent="0.35">
      <c r="B172" s="1"/>
      <c r="C172" s="1"/>
      <c r="D172" s="1"/>
      <c r="E172" s="1"/>
      <c r="F172" s="2"/>
      <c r="G172" s="1"/>
      <c r="H172" s="1"/>
      <c r="M172" s="1"/>
      <c r="N172" s="145"/>
      <c r="O172" s="3"/>
      <c r="P172" s="145"/>
      <c r="Q172" s="145"/>
      <c r="R172" s="3" t="s">
        <v>622</v>
      </c>
      <c r="S172" s="144">
        <f>D12-S171</f>
        <v>-2442.2999999998137</v>
      </c>
      <c r="T172"/>
      <c r="V172"/>
      <c r="W172"/>
      <c r="X172"/>
      <c r="Y172"/>
      <c r="Z172"/>
      <c r="AA172"/>
      <c r="AB172"/>
      <c r="AC172"/>
      <c r="AD172"/>
      <c r="AE172"/>
    </row>
    <row r="173" spans="1:31" x14ac:dyDescent="0.35">
      <c r="B173" s="1"/>
      <c r="C173" s="1"/>
      <c r="D173" s="1"/>
      <c r="E173" s="1"/>
      <c r="F173" s="2"/>
      <c r="G173" s="1"/>
      <c r="H173" s="1"/>
      <c r="M173" s="1"/>
      <c r="N173" s="145"/>
      <c r="O173" s="3"/>
      <c r="P173" s="145"/>
      <c r="Q173" s="145"/>
      <c r="R173" s="3"/>
      <c r="S173" s="145"/>
      <c r="T173"/>
      <c r="U173"/>
      <c r="V173"/>
      <c r="W173"/>
      <c r="X173"/>
      <c r="Y173"/>
      <c r="Z173"/>
      <c r="AA173"/>
      <c r="AB173"/>
      <c r="AC173"/>
      <c r="AD173"/>
      <c r="AE173"/>
    </row>
    <row r="174" spans="1:31" x14ac:dyDescent="0.35">
      <c r="B174" s="1"/>
      <c r="C174" s="1"/>
      <c r="D174" s="1"/>
      <c r="E174" s="1"/>
      <c r="F174" s="2"/>
      <c r="G174" s="1"/>
      <c r="H174" s="1"/>
      <c r="M174" s="1"/>
      <c r="N174" s="145"/>
      <c r="O174" s="3"/>
      <c r="P174" s="145"/>
      <c r="Q174" s="145"/>
      <c r="R174" s="3"/>
      <c r="S174" s="145"/>
      <c r="T174"/>
      <c r="U174"/>
      <c r="V174"/>
      <c r="W174"/>
      <c r="X174"/>
      <c r="Y174"/>
      <c r="Z174"/>
      <c r="AA174"/>
      <c r="AB174"/>
      <c r="AC174"/>
      <c r="AD174"/>
      <c r="AE174"/>
    </row>
    <row r="175" spans="1:31" x14ac:dyDescent="0.35">
      <c r="B175" s="12"/>
    </row>
    <row r="176" spans="1:31" x14ac:dyDescent="0.35">
      <c r="B176" s="14"/>
      <c r="C176" s="12"/>
    </row>
  </sheetData>
  <mergeCells count="132">
    <mergeCell ref="A151:R151"/>
    <mergeCell ref="I155:L155"/>
    <mergeCell ref="Y165:Z165"/>
    <mergeCell ref="O149:O150"/>
    <mergeCell ref="P149:P150"/>
    <mergeCell ref="Q149:Q150"/>
    <mergeCell ref="R149:R150"/>
    <mergeCell ref="T149:X150"/>
    <mergeCell ref="Y149:Z150"/>
    <mergeCell ref="F149:F150"/>
    <mergeCell ref="G149:G150"/>
    <mergeCell ref="H149:H150"/>
    <mergeCell ref="I149:L149"/>
    <mergeCell ref="M149:M150"/>
    <mergeCell ref="N149:N150"/>
    <mergeCell ref="J142:K142"/>
    <mergeCell ref="J143:K143"/>
    <mergeCell ref="J144:K144"/>
    <mergeCell ref="A148:R148"/>
    <mergeCell ref="S148:AE148"/>
    <mergeCell ref="A149:A150"/>
    <mergeCell ref="B149:B150"/>
    <mergeCell ref="C149:C150"/>
    <mergeCell ref="D149:D150"/>
    <mergeCell ref="E149:E150"/>
    <mergeCell ref="AA149:AE150"/>
    <mergeCell ref="A118:R118"/>
    <mergeCell ref="I124:L124"/>
    <mergeCell ref="I125:L125"/>
    <mergeCell ref="Y135:Z135"/>
    <mergeCell ref="J141:K141"/>
    <mergeCell ref="O116:O117"/>
    <mergeCell ref="P116:P117"/>
    <mergeCell ref="Q116:Q117"/>
    <mergeCell ref="R116:R117"/>
    <mergeCell ref="T116:X117"/>
    <mergeCell ref="Y116:Z117"/>
    <mergeCell ref="F116:F117"/>
    <mergeCell ref="G116:G117"/>
    <mergeCell ref="H116:H117"/>
    <mergeCell ref="I116:L116"/>
    <mergeCell ref="M116:M117"/>
    <mergeCell ref="N116:N117"/>
    <mergeCell ref="Y108:Z108"/>
    <mergeCell ref="A115:R115"/>
    <mergeCell ref="S115:AE115"/>
    <mergeCell ref="A116:A117"/>
    <mergeCell ref="B116:B117"/>
    <mergeCell ref="C116:C117"/>
    <mergeCell ref="D116:D117"/>
    <mergeCell ref="E116:E117"/>
    <mergeCell ref="AA116:AE117"/>
    <mergeCell ref="A91:R91"/>
    <mergeCell ref="H89:H90"/>
    <mergeCell ref="I89:L89"/>
    <mergeCell ref="M89:M90"/>
    <mergeCell ref="N89:N90"/>
    <mergeCell ref="O89:O90"/>
    <mergeCell ref="P89:P90"/>
    <mergeCell ref="I97:L97"/>
    <mergeCell ref="I98:L98"/>
    <mergeCell ref="J85:K85"/>
    <mergeCell ref="A88:R88"/>
    <mergeCell ref="S88:AE88"/>
    <mergeCell ref="A89:A90"/>
    <mergeCell ref="B89:B90"/>
    <mergeCell ref="C89:C90"/>
    <mergeCell ref="D89:D90"/>
    <mergeCell ref="E89:E90"/>
    <mergeCell ref="F89:F90"/>
    <mergeCell ref="G89:G90"/>
    <mergeCell ref="Q89:Q90"/>
    <mergeCell ref="R89:R90"/>
    <mergeCell ref="T89:X90"/>
    <mergeCell ref="Y89:Z90"/>
    <mergeCell ref="AA89:AE90"/>
    <mergeCell ref="I64:L64"/>
    <mergeCell ref="I65:L65"/>
    <mergeCell ref="Y75:Z75"/>
    <mergeCell ref="J82:K82"/>
    <mergeCell ref="J83:K83"/>
    <mergeCell ref="J84:K84"/>
    <mergeCell ref="Q54:Q55"/>
    <mergeCell ref="R54:R55"/>
    <mergeCell ref="T54:X55"/>
    <mergeCell ref="Y54:Z55"/>
    <mergeCell ref="AA54:AE55"/>
    <mergeCell ref="A56:R56"/>
    <mergeCell ref="H54:H55"/>
    <mergeCell ref="I54:L54"/>
    <mergeCell ref="M54:M55"/>
    <mergeCell ref="N54:N55"/>
    <mergeCell ref="O54:O55"/>
    <mergeCell ref="P54:P55"/>
    <mergeCell ref="Y45:Z45"/>
    <mergeCell ref="A53:R53"/>
    <mergeCell ref="S53:AE53"/>
    <mergeCell ref="A54:A55"/>
    <mergeCell ref="B54:B55"/>
    <mergeCell ref="C54:C55"/>
    <mergeCell ref="D54:D55"/>
    <mergeCell ref="E54:E55"/>
    <mergeCell ref="F54:F55"/>
    <mergeCell ref="G54:G55"/>
    <mergeCell ref="A27:R27"/>
    <mergeCell ref="I34:L34"/>
    <mergeCell ref="I35:L35"/>
    <mergeCell ref="M25:M26"/>
    <mergeCell ref="N25:N26"/>
    <mergeCell ref="O25:O26"/>
    <mergeCell ref="P25:P26"/>
    <mergeCell ref="Q25:Q26"/>
    <mergeCell ref="R25:R26"/>
    <mergeCell ref="A7:B7"/>
    <mergeCell ref="J15:K15"/>
    <mergeCell ref="J16:K16"/>
    <mergeCell ref="J17:K17"/>
    <mergeCell ref="J18:K18"/>
    <mergeCell ref="A24:R24"/>
    <mergeCell ref="T24:AE24"/>
    <mergeCell ref="A25:A26"/>
    <mergeCell ref="B25:B26"/>
    <mergeCell ref="C25:C26"/>
    <mergeCell ref="D25:D26"/>
    <mergeCell ref="E25:E26"/>
    <mergeCell ref="F25:F26"/>
    <mergeCell ref="G25:G26"/>
    <mergeCell ref="H25:H26"/>
    <mergeCell ref="I25:L25"/>
    <mergeCell ref="T25:X26"/>
    <mergeCell ref="Y25:Z26"/>
    <mergeCell ref="AA25:AE26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99DA-B992-4B48-BBE5-F7FE4276DC45}">
  <sheetPr>
    <tabColor theme="5" tint="-0.499984740745262"/>
  </sheetPr>
  <dimension ref="A1:AH64"/>
  <sheetViews>
    <sheetView topLeftCell="B1" workbookViewId="0">
      <selection activeCell="G1" sqref="G1:H3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17.1796875" style="1" customWidth="1"/>
    <col min="6" max="10" width="30.17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445</v>
      </c>
      <c r="C2" t="s">
        <v>446</v>
      </c>
      <c r="D2" t="s">
        <v>447</v>
      </c>
      <c r="E2" s="78" t="s">
        <v>50</v>
      </c>
      <c r="F2" s="78" t="s">
        <v>448</v>
      </c>
      <c r="G2" s="78"/>
      <c r="H2" s="78" t="s">
        <v>359</v>
      </c>
      <c r="I2" s="2246">
        <v>2</v>
      </c>
      <c r="J2" s="2246"/>
      <c r="K2" s="1"/>
      <c r="L2" s="1" t="s">
        <v>356</v>
      </c>
      <c r="M2" s="1">
        <v>1</v>
      </c>
      <c r="N2" s="1">
        <v>1</v>
      </c>
      <c r="O2" s="78">
        <v>1</v>
      </c>
      <c r="P2" s="80" t="s">
        <v>49</v>
      </c>
      <c r="Q2" s="79"/>
      <c r="R2" s="120">
        <v>1</v>
      </c>
      <c r="S2" s="1"/>
      <c r="T2" s="1"/>
      <c r="U2" s="1">
        <v>1</v>
      </c>
      <c r="V2" s="121">
        <v>113400</v>
      </c>
      <c r="W2" s="87">
        <v>0.3</v>
      </c>
      <c r="X2" s="71">
        <f>V2*(1-W2)</f>
        <v>79380</v>
      </c>
      <c r="Y2" s="71">
        <f>X2*U2*O2</f>
        <v>79380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445</v>
      </c>
      <c r="C3" t="s">
        <v>446</v>
      </c>
      <c r="D3" t="s">
        <v>447</v>
      </c>
      <c r="E3" s="13" t="s">
        <v>50</v>
      </c>
      <c r="F3" s="13" t="s">
        <v>449</v>
      </c>
      <c r="G3" s="13"/>
      <c r="H3" s="13" t="s">
        <v>359</v>
      </c>
      <c r="I3" s="2247">
        <v>6</v>
      </c>
      <c r="J3" s="2247"/>
      <c r="L3" s="1" t="s">
        <v>356</v>
      </c>
      <c r="M3" s="1">
        <v>10</v>
      </c>
      <c r="N3" s="1">
        <v>25</v>
      </c>
      <c r="O3" s="13">
        <v>15</v>
      </c>
      <c r="P3" s="13" t="s">
        <v>49</v>
      </c>
      <c r="Q3" s="13">
        <v>15</v>
      </c>
      <c r="R3" s="13">
        <v>15</v>
      </c>
      <c r="U3" s="1">
        <v>2</v>
      </c>
      <c r="V3" s="121">
        <v>3326</v>
      </c>
      <c r="W3" s="87">
        <v>0.55000000000000004</v>
      </c>
      <c r="X3" s="72">
        <f>V3*(1-W3)</f>
        <v>1496.6999999999998</v>
      </c>
      <c r="Y3" s="72">
        <f>X3*U3*O3</f>
        <v>44900.999999999993</v>
      </c>
      <c r="Z3" s="6"/>
      <c r="AA3" s="68"/>
      <c r="AB3" s="1"/>
    </row>
    <row r="4" spans="1:34" x14ac:dyDescent="0.35">
      <c r="A4" t="s">
        <v>378</v>
      </c>
      <c r="B4" t="s">
        <v>445</v>
      </c>
      <c r="C4" t="s">
        <v>446</v>
      </c>
      <c r="D4" t="s">
        <v>447</v>
      </c>
      <c r="E4" s="13" t="s">
        <v>450</v>
      </c>
      <c r="F4" s="13" t="s">
        <v>451</v>
      </c>
      <c r="G4" s="13"/>
      <c r="H4" s="13" t="s">
        <v>359</v>
      </c>
      <c r="I4" s="2247">
        <v>3</v>
      </c>
      <c r="J4" s="2247"/>
      <c r="L4" s="1" t="s">
        <v>356</v>
      </c>
      <c r="M4" s="1">
        <v>1</v>
      </c>
      <c r="N4" s="1">
        <v>1</v>
      </c>
      <c r="O4" s="13">
        <v>1</v>
      </c>
      <c r="P4" s="13" t="s">
        <v>49</v>
      </c>
      <c r="Q4" s="13"/>
      <c r="R4" s="13"/>
      <c r="S4" s="1">
        <v>1</v>
      </c>
      <c r="U4" s="1">
        <v>1</v>
      </c>
      <c r="V4" s="121">
        <v>65000</v>
      </c>
      <c r="W4" s="87">
        <v>0.5</v>
      </c>
      <c r="X4" s="72">
        <f t="shared" ref="X4" si="0">V4*(1-W4)</f>
        <v>32500</v>
      </c>
      <c r="Y4" s="72">
        <f>X4*U4*O4</f>
        <v>32500</v>
      </c>
      <c r="Z4" s="6"/>
      <c r="AA4" s="68"/>
      <c r="AB4" s="1"/>
    </row>
    <row r="5" spans="1:34" x14ac:dyDescent="0.35">
      <c r="A5" t="s">
        <v>378</v>
      </c>
      <c r="B5" t="s">
        <v>445</v>
      </c>
      <c r="C5" t="s">
        <v>446</v>
      </c>
      <c r="D5" t="s">
        <v>447</v>
      </c>
      <c r="E5" s="13" t="s">
        <v>450</v>
      </c>
      <c r="F5" s="13" t="s">
        <v>56</v>
      </c>
      <c r="G5" s="13"/>
      <c r="H5" s="13" t="s">
        <v>359</v>
      </c>
      <c r="I5" s="2247">
        <v>5</v>
      </c>
      <c r="J5" s="2247"/>
      <c r="L5" s="1" t="s">
        <v>356</v>
      </c>
      <c r="M5" s="1">
        <v>1</v>
      </c>
      <c r="N5" s="1">
        <v>3</v>
      </c>
      <c r="O5" s="13">
        <v>1</v>
      </c>
      <c r="P5" s="13" t="s">
        <v>49</v>
      </c>
      <c r="Q5" s="13">
        <v>1</v>
      </c>
      <c r="R5" s="13"/>
      <c r="T5" s="1">
        <v>1</v>
      </c>
      <c r="U5" s="1">
        <v>2</v>
      </c>
      <c r="V5" s="121">
        <v>65000</v>
      </c>
      <c r="W5" s="87">
        <v>0.5</v>
      </c>
      <c r="X5" s="72">
        <f>V5*(1-W5)</f>
        <v>32500</v>
      </c>
      <c r="Y5" s="72">
        <f>X5*U5*O5</f>
        <v>65000</v>
      </c>
      <c r="Z5" s="18"/>
      <c r="AA5" s="68"/>
      <c r="AB5" s="1"/>
    </row>
    <row r="6" spans="1:34" x14ac:dyDescent="0.35">
      <c r="A6" t="s">
        <v>378</v>
      </c>
      <c r="B6" t="s">
        <v>445</v>
      </c>
      <c r="C6" t="s">
        <v>446</v>
      </c>
      <c r="D6" t="s">
        <v>447</v>
      </c>
      <c r="E6" s="13" t="s">
        <v>450</v>
      </c>
      <c r="F6" s="13" t="s">
        <v>188</v>
      </c>
      <c r="G6" s="13"/>
      <c r="H6" s="13" t="s">
        <v>359</v>
      </c>
      <c r="I6" s="2247">
        <v>1</v>
      </c>
      <c r="J6" s="2247"/>
      <c r="L6" s="1" t="s">
        <v>356</v>
      </c>
      <c r="M6" s="1">
        <v>10</v>
      </c>
      <c r="N6" s="1">
        <v>30</v>
      </c>
      <c r="O6" s="13">
        <v>25</v>
      </c>
      <c r="P6" s="13" t="s">
        <v>49</v>
      </c>
      <c r="Q6" s="13">
        <v>25</v>
      </c>
      <c r="R6" s="13"/>
      <c r="U6" s="1">
        <v>1</v>
      </c>
      <c r="V6" s="122">
        <v>1480</v>
      </c>
      <c r="W6" s="88">
        <v>0.5</v>
      </c>
      <c r="X6" s="72">
        <f>V6*(1-W6)</f>
        <v>740</v>
      </c>
      <c r="Y6" s="72">
        <f>X6*U6*O6</f>
        <v>18500</v>
      </c>
      <c r="Z6" s="6"/>
      <c r="AA6" s="68"/>
      <c r="AB6" s="1"/>
    </row>
    <row r="7" spans="1:34" x14ac:dyDescent="0.35">
      <c r="A7" t="s">
        <v>378</v>
      </c>
      <c r="B7" t="s">
        <v>445</v>
      </c>
      <c r="C7" t="s">
        <v>446</v>
      </c>
      <c r="D7" t="s">
        <v>447</v>
      </c>
      <c r="E7" s="13" t="s">
        <v>452</v>
      </c>
      <c r="F7" s="13" t="s">
        <v>188</v>
      </c>
      <c r="G7" s="13"/>
      <c r="H7" s="13" t="s">
        <v>359</v>
      </c>
      <c r="I7" s="2247">
        <v>1</v>
      </c>
      <c r="J7" s="2247"/>
      <c r="K7" s="1" t="s">
        <v>356</v>
      </c>
      <c r="M7" s="1">
        <v>10</v>
      </c>
      <c r="N7" s="1">
        <v>30</v>
      </c>
      <c r="O7" s="13">
        <v>14</v>
      </c>
      <c r="P7" s="13" t="s">
        <v>51</v>
      </c>
      <c r="Q7" s="13">
        <v>14</v>
      </c>
      <c r="R7" s="13"/>
      <c r="U7" s="1">
        <v>1</v>
      </c>
      <c r="V7" s="122">
        <v>6000</v>
      </c>
      <c r="W7" s="88">
        <v>0.3</v>
      </c>
      <c r="X7" s="72">
        <f t="shared" ref="X7:X17" si="1">V7*(1-W7)</f>
        <v>4200</v>
      </c>
      <c r="Y7" s="72">
        <f t="shared" ref="Y7:Y38" si="2">X7*U7*O7</f>
        <v>58800</v>
      </c>
      <c r="Z7" s="6"/>
      <c r="AA7" s="68"/>
      <c r="AB7" s="1"/>
    </row>
    <row r="8" spans="1:34" x14ac:dyDescent="0.35">
      <c r="A8" t="s">
        <v>378</v>
      </c>
      <c r="B8" t="s">
        <v>445</v>
      </c>
      <c r="C8" t="s">
        <v>446</v>
      </c>
      <c r="D8" t="s">
        <v>447</v>
      </c>
      <c r="E8" s="13" t="s">
        <v>452</v>
      </c>
      <c r="F8" s="13" t="s">
        <v>53</v>
      </c>
      <c r="G8" s="13"/>
      <c r="H8" s="13" t="s">
        <v>359</v>
      </c>
      <c r="I8" s="2247">
        <v>4</v>
      </c>
      <c r="J8" s="2247"/>
      <c r="K8" s="1" t="s">
        <v>356</v>
      </c>
      <c r="M8" s="1">
        <v>3</v>
      </c>
      <c r="N8" s="1">
        <v>7</v>
      </c>
      <c r="O8" s="13">
        <v>5</v>
      </c>
      <c r="P8" s="13" t="s">
        <v>51</v>
      </c>
      <c r="Q8" s="13">
        <v>5</v>
      </c>
      <c r="R8" s="13"/>
      <c r="U8" s="1">
        <v>1</v>
      </c>
      <c r="V8" s="122">
        <v>15500</v>
      </c>
      <c r="W8" s="88">
        <v>0.7</v>
      </c>
      <c r="X8" s="72">
        <f t="shared" si="1"/>
        <v>4650.0000000000009</v>
      </c>
      <c r="Y8" s="72">
        <f t="shared" si="2"/>
        <v>23250.000000000004</v>
      </c>
      <c r="Z8" s="6"/>
      <c r="AA8" s="68"/>
      <c r="AB8" s="1"/>
    </row>
    <row r="9" spans="1:34" x14ac:dyDescent="0.35">
      <c r="I9" s="2241"/>
      <c r="J9" s="2241"/>
      <c r="O9" s="13"/>
      <c r="P9" s="123"/>
      <c r="Q9" s="13"/>
      <c r="R9" s="13"/>
      <c r="V9" s="124"/>
      <c r="W9" s="70"/>
      <c r="X9" s="72"/>
      <c r="Y9" s="72"/>
      <c r="Z9" s="6"/>
      <c r="AA9" s="68"/>
      <c r="AB9" s="1"/>
    </row>
    <row r="10" spans="1:34" x14ac:dyDescent="0.35">
      <c r="A10" t="s">
        <v>391</v>
      </c>
      <c r="B10" t="s">
        <v>445</v>
      </c>
      <c r="C10" t="s">
        <v>446</v>
      </c>
      <c r="D10" t="s">
        <v>447</v>
      </c>
      <c r="E10" s="13" t="s">
        <v>50</v>
      </c>
      <c r="F10" s="13" t="s">
        <v>453</v>
      </c>
      <c r="G10" s="13"/>
      <c r="H10" s="13" t="s">
        <v>359</v>
      </c>
      <c r="I10" s="2247">
        <v>4</v>
      </c>
      <c r="J10" s="2247"/>
      <c r="L10" s="1" t="s">
        <v>356</v>
      </c>
      <c r="M10" s="1">
        <v>1</v>
      </c>
      <c r="N10" s="1">
        <v>4</v>
      </c>
      <c r="O10" s="13">
        <v>1</v>
      </c>
      <c r="P10" s="13" t="s">
        <v>49</v>
      </c>
      <c r="Q10" s="13">
        <v>1</v>
      </c>
      <c r="R10"/>
      <c r="U10" s="1">
        <v>1</v>
      </c>
      <c r="V10" s="121">
        <v>35211</v>
      </c>
      <c r="W10" s="87">
        <v>0.3</v>
      </c>
      <c r="X10" s="72">
        <f t="shared" si="1"/>
        <v>24647.699999999997</v>
      </c>
      <c r="Y10" s="72">
        <f t="shared" si="2"/>
        <v>24647.699999999997</v>
      </c>
      <c r="Z10" s="6"/>
      <c r="AA10" s="68"/>
      <c r="AB10" s="1"/>
    </row>
    <row r="11" spans="1:34" x14ac:dyDescent="0.35">
      <c r="A11" t="s">
        <v>391</v>
      </c>
      <c r="B11" t="s">
        <v>445</v>
      </c>
      <c r="C11" t="s">
        <v>446</v>
      </c>
      <c r="D11" t="s">
        <v>447</v>
      </c>
      <c r="E11" s="13" t="s">
        <v>50</v>
      </c>
      <c r="F11" s="13" t="s">
        <v>449</v>
      </c>
      <c r="G11" s="13"/>
      <c r="H11" s="13" t="s">
        <v>359</v>
      </c>
      <c r="I11" s="2247">
        <v>2</v>
      </c>
      <c r="J11" s="2247"/>
      <c r="L11" s="1" t="s">
        <v>356</v>
      </c>
      <c r="M11" s="1">
        <v>10</v>
      </c>
      <c r="N11" s="1">
        <v>25</v>
      </c>
      <c r="O11" s="13">
        <v>13</v>
      </c>
      <c r="P11" s="13" t="s">
        <v>49</v>
      </c>
      <c r="Q11" s="13">
        <v>13</v>
      </c>
      <c r="R11" s="13">
        <v>13</v>
      </c>
      <c r="U11" s="1">
        <v>2</v>
      </c>
      <c r="V11" s="121">
        <v>3326</v>
      </c>
      <c r="W11" s="87">
        <v>0.55000000000000004</v>
      </c>
      <c r="X11" s="72">
        <f t="shared" si="1"/>
        <v>1496.6999999999998</v>
      </c>
      <c r="Y11" s="72">
        <f t="shared" si="2"/>
        <v>38914.199999999997</v>
      </c>
      <c r="Z11" s="6"/>
      <c r="AA11" s="68"/>
      <c r="AB11" s="1"/>
    </row>
    <row r="12" spans="1:34" x14ac:dyDescent="0.35">
      <c r="A12" t="s">
        <v>391</v>
      </c>
      <c r="B12" t="s">
        <v>445</v>
      </c>
      <c r="C12" t="s">
        <v>446</v>
      </c>
      <c r="D12" t="s">
        <v>447</v>
      </c>
      <c r="E12" s="13" t="s">
        <v>450</v>
      </c>
      <c r="F12" s="13" t="s">
        <v>451</v>
      </c>
      <c r="G12" s="13"/>
      <c r="H12" s="13" t="s">
        <v>359</v>
      </c>
      <c r="I12" s="2247">
        <v>6</v>
      </c>
      <c r="J12" s="2247"/>
      <c r="L12" s="1" t="s">
        <v>356</v>
      </c>
      <c r="M12" s="1">
        <v>1</v>
      </c>
      <c r="N12" s="1">
        <v>4</v>
      </c>
      <c r="O12" s="13">
        <v>1</v>
      </c>
      <c r="P12" s="13" t="s">
        <v>49</v>
      </c>
      <c r="Q12"/>
      <c r="R12"/>
      <c r="S12" s="1">
        <v>1</v>
      </c>
      <c r="U12" s="1">
        <v>1</v>
      </c>
      <c r="V12" s="121">
        <v>65000</v>
      </c>
      <c r="W12" s="87">
        <v>0.5</v>
      </c>
      <c r="X12" s="72">
        <f t="shared" si="1"/>
        <v>32500</v>
      </c>
      <c r="Y12" s="72">
        <f t="shared" si="2"/>
        <v>32500</v>
      </c>
      <c r="Z12" s="6"/>
      <c r="AA12" s="68"/>
      <c r="AB12" s="1"/>
    </row>
    <row r="13" spans="1:34" x14ac:dyDescent="0.35">
      <c r="A13" t="s">
        <v>391</v>
      </c>
      <c r="B13" t="s">
        <v>445</v>
      </c>
      <c r="C13" t="s">
        <v>446</v>
      </c>
      <c r="D13" t="s">
        <v>447</v>
      </c>
      <c r="E13" s="13" t="s">
        <v>450</v>
      </c>
      <c r="F13" s="13" t="s">
        <v>188</v>
      </c>
      <c r="G13" s="13"/>
      <c r="H13" s="13" t="s">
        <v>359</v>
      </c>
      <c r="I13" s="2247">
        <v>1</v>
      </c>
      <c r="J13" s="2247"/>
      <c r="L13" s="1" t="s">
        <v>356</v>
      </c>
      <c r="M13" s="1">
        <v>10</v>
      </c>
      <c r="N13" s="1">
        <v>30</v>
      </c>
      <c r="O13" s="13">
        <v>10</v>
      </c>
      <c r="P13" s="13" t="s">
        <v>49</v>
      </c>
      <c r="Q13" s="13">
        <v>10</v>
      </c>
      <c r="R13"/>
      <c r="U13" s="1">
        <v>1</v>
      </c>
      <c r="V13" s="122">
        <v>1480</v>
      </c>
      <c r="W13" s="88">
        <v>0.5</v>
      </c>
      <c r="X13" s="72">
        <f t="shared" si="1"/>
        <v>740</v>
      </c>
      <c r="Y13" s="72">
        <f t="shared" si="2"/>
        <v>7400</v>
      </c>
      <c r="Z13" s="6"/>
      <c r="AA13" s="68"/>
      <c r="AB13" s="1"/>
    </row>
    <row r="14" spans="1:34" x14ac:dyDescent="0.35">
      <c r="A14" t="s">
        <v>391</v>
      </c>
      <c r="B14" t="s">
        <v>445</v>
      </c>
      <c r="C14" t="s">
        <v>446</v>
      </c>
      <c r="D14" t="s">
        <v>447</v>
      </c>
      <c r="E14" s="13" t="s">
        <v>452</v>
      </c>
      <c r="F14" s="13" t="s">
        <v>454</v>
      </c>
      <c r="G14" s="13"/>
      <c r="H14" s="13" t="s">
        <v>359</v>
      </c>
      <c r="I14" s="2247">
        <v>2</v>
      </c>
      <c r="J14" s="2247"/>
      <c r="K14" s="1" t="s">
        <v>356</v>
      </c>
      <c r="M14" s="1">
        <v>10</v>
      </c>
      <c r="N14" s="1">
        <v>25</v>
      </c>
      <c r="O14" s="13">
        <v>10</v>
      </c>
      <c r="P14" s="13" t="s">
        <v>49</v>
      </c>
      <c r="Q14"/>
      <c r="R14"/>
      <c r="S14" s="1">
        <v>10</v>
      </c>
      <c r="T14" s="1">
        <v>10</v>
      </c>
      <c r="U14" s="1">
        <v>2</v>
      </c>
      <c r="V14" s="122">
        <v>5000</v>
      </c>
      <c r="W14" s="88">
        <v>0.32</v>
      </c>
      <c r="X14" s="72">
        <f t="shared" si="1"/>
        <v>3399.9999999999995</v>
      </c>
      <c r="Y14" s="72">
        <f t="shared" si="2"/>
        <v>67999.999999999985</v>
      </c>
      <c r="Z14" s="6"/>
      <c r="AA14" s="68"/>
      <c r="AB14" s="1"/>
    </row>
    <row r="15" spans="1:34" x14ac:dyDescent="0.35">
      <c r="A15" t="s">
        <v>391</v>
      </c>
      <c r="B15" t="s">
        <v>445</v>
      </c>
      <c r="C15" t="s">
        <v>446</v>
      </c>
      <c r="D15" t="s">
        <v>447</v>
      </c>
      <c r="E15" s="13" t="s">
        <v>149</v>
      </c>
      <c r="F15" s="13" t="s">
        <v>455</v>
      </c>
      <c r="G15" s="13"/>
      <c r="H15" s="13" t="s">
        <v>359</v>
      </c>
      <c r="I15" s="2247">
        <v>5</v>
      </c>
      <c r="J15" s="2247"/>
      <c r="L15" s="1" t="s">
        <v>356</v>
      </c>
      <c r="M15" s="1">
        <v>1</v>
      </c>
      <c r="N15" s="1">
        <v>1</v>
      </c>
      <c r="O15" s="13">
        <v>1</v>
      </c>
      <c r="P15" s="13" t="s">
        <v>49</v>
      </c>
      <c r="Q15"/>
      <c r="R15"/>
      <c r="S15" s="1">
        <v>1</v>
      </c>
      <c r="U15" s="1">
        <v>1</v>
      </c>
      <c r="V15" s="122">
        <v>172800</v>
      </c>
      <c r="W15" s="88">
        <v>0.45</v>
      </c>
      <c r="X15" s="72">
        <f t="shared" si="1"/>
        <v>95040.000000000015</v>
      </c>
      <c r="Y15" s="72">
        <f t="shared" si="2"/>
        <v>95040.000000000015</v>
      </c>
      <c r="Z15" s="6"/>
      <c r="AA15" s="68"/>
      <c r="AB15" s="1"/>
    </row>
    <row r="16" spans="1:34" x14ac:dyDescent="0.35">
      <c r="A16" t="s">
        <v>391</v>
      </c>
      <c r="B16" t="s">
        <v>445</v>
      </c>
      <c r="C16" t="s">
        <v>446</v>
      </c>
      <c r="D16" t="s">
        <v>447</v>
      </c>
      <c r="E16" s="13" t="s">
        <v>452</v>
      </c>
      <c r="F16" s="13" t="s">
        <v>188</v>
      </c>
      <c r="G16" s="13"/>
      <c r="H16" s="13" t="s">
        <v>359</v>
      </c>
      <c r="I16" s="2247">
        <v>1</v>
      </c>
      <c r="J16" s="2247"/>
      <c r="K16" s="1" t="s">
        <v>356</v>
      </c>
      <c r="M16" s="1">
        <v>10</v>
      </c>
      <c r="N16" s="1">
        <v>30</v>
      </c>
      <c r="O16" s="13">
        <v>10</v>
      </c>
      <c r="P16" s="13" t="s">
        <v>51</v>
      </c>
      <c r="Q16" s="1">
        <v>10</v>
      </c>
      <c r="R16"/>
      <c r="U16" s="1">
        <v>1</v>
      </c>
      <c r="V16" s="122">
        <v>6000</v>
      </c>
      <c r="W16" s="88">
        <v>0.43</v>
      </c>
      <c r="X16" s="72">
        <f t="shared" si="1"/>
        <v>3420.0000000000005</v>
      </c>
      <c r="Y16" s="72">
        <f t="shared" si="2"/>
        <v>34200.000000000007</v>
      </c>
      <c r="Z16" s="6"/>
      <c r="AA16" s="68"/>
      <c r="AB16" s="1"/>
    </row>
    <row r="17" spans="1:34" x14ac:dyDescent="0.35">
      <c r="A17" t="s">
        <v>391</v>
      </c>
      <c r="B17" t="s">
        <v>445</v>
      </c>
      <c r="C17" t="s">
        <v>446</v>
      </c>
      <c r="D17" t="s">
        <v>447</v>
      </c>
      <c r="E17" s="13" t="s">
        <v>452</v>
      </c>
      <c r="F17" s="13" t="s">
        <v>53</v>
      </c>
      <c r="G17" s="13"/>
      <c r="H17" s="13" t="s">
        <v>359</v>
      </c>
      <c r="I17" s="2247">
        <v>3</v>
      </c>
      <c r="J17" s="2247"/>
      <c r="K17" s="1" t="s">
        <v>356</v>
      </c>
      <c r="M17" s="1">
        <v>3</v>
      </c>
      <c r="N17" s="1">
        <v>7</v>
      </c>
      <c r="O17" s="13">
        <v>3</v>
      </c>
      <c r="P17" s="13" t="s">
        <v>51</v>
      </c>
      <c r="Q17" s="1">
        <v>3</v>
      </c>
      <c r="R17"/>
      <c r="U17" s="1">
        <v>1</v>
      </c>
      <c r="V17" s="122">
        <v>15500</v>
      </c>
      <c r="W17" s="88">
        <v>0.7</v>
      </c>
      <c r="X17" s="72">
        <f t="shared" si="1"/>
        <v>4650.0000000000009</v>
      </c>
      <c r="Y17" s="72">
        <f t="shared" si="2"/>
        <v>13950.000000000004</v>
      </c>
      <c r="Z17" s="6"/>
      <c r="AA17" s="68"/>
      <c r="AB17" s="1"/>
    </row>
    <row r="18" spans="1:34" x14ac:dyDescent="0.35">
      <c r="A18" t="s">
        <v>391</v>
      </c>
      <c r="B18" t="s">
        <v>445</v>
      </c>
      <c r="C18" t="s">
        <v>446</v>
      </c>
      <c r="D18" t="s">
        <v>447</v>
      </c>
      <c r="E18" s="13" t="s">
        <v>184</v>
      </c>
      <c r="F18" s="13" t="s">
        <v>188</v>
      </c>
      <c r="G18" s="13"/>
      <c r="H18" s="13" t="s">
        <v>359</v>
      </c>
      <c r="I18" s="2247">
        <v>1</v>
      </c>
      <c r="J18" s="2247"/>
      <c r="K18" s="1" t="s">
        <v>356</v>
      </c>
      <c r="M18" s="1">
        <v>10</v>
      </c>
      <c r="N18" s="2" t="s">
        <v>212</v>
      </c>
      <c r="O18" s="13">
        <v>15</v>
      </c>
      <c r="P18" s="13" t="s">
        <v>49</v>
      </c>
      <c r="Q18"/>
      <c r="R18">
        <v>15</v>
      </c>
      <c r="U18" s="1">
        <v>1</v>
      </c>
      <c r="V18" s="122">
        <v>1960</v>
      </c>
      <c r="W18" s="88">
        <v>0.68</v>
      </c>
      <c r="X18" s="71">
        <f>V18*(1-W18)</f>
        <v>627.19999999999993</v>
      </c>
      <c r="Y18" s="72">
        <f t="shared" si="2"/>
        <v>9407.9999999999982</v>
      </c>
      <c r="Z18" s="18"/>
    </row>
    <row r="19" spans="1:34" s="16" customFormat="1" x14ac:dyDescent="0.35">
      <c r="A19"/>
      <c r="B19"/>
      <c r="C19"/>
      <c r="D19"/>
      <c r="E19" s="1"/>
      <c r="F19" s="1"/>
      <c r="G19" s="1"/>
      <c r="H19" s="1"/>
      <c r="I19" s="2241"/>
      <c r="J19" s="2241"/>
      <c r="K19" s="1"/>
      <c r="L19" s="1"/>
      <c r="M19" s="1"/>
      <c r="N19" s="2"/>
      <c r="O19" s="13"/>
      <c r="P19" s="123"/>
      <c r="Q19" s="13"/>
      <c r="R19" s="13"/>
      <c r="S19" s="1"/>
      <c r="T19" s="1"/>
      <c r="U19" s="1"/>
      <c r="V19" s="7"/>
      <c r="W19" s="70"/>
      <c r="X19" s="72"/>
      <c r="Y19" s="72"/>
      <c r="Z19" s="6"/>
      <c r="AB19"/>
      <c r="AC19"/>
      <c r="AD19" s="1"/>
      <c r="AE19"/>
      <c r="AF19" s="1"/>
      <c r="AG19"/>
      <c r="AH19"/>
    </row>
    <row r="20" spans="1:34" s="16" customFormat="1" x14ac:dyDescent="0.35">
      <c r="A20" t="s">
        <v>393</v>
      </c>
      <c r="B20" t="s">
        <v>445</v>
      </c>
      <c r="C20" t="s">
        <v>446</v>
      </c>
      <c r="D20" t="s">
        <v>447</v>
      </c>
      <c r="E20" s="13" t="s">
        <v>50</v>
      </c>
      <c r="F20" s="13" t="s">
        <v>453</v>
      </c>
      <c r="G20" s="13"/>
      <c r="H20" s="13" t="s">
        <v>359</v>
      </c>
      <c r="I20" s="2247">
        <v>5</v>
      </c>
      <c r="J20" s="2247"/>
      <c r="K20" s="1"/>
      <c r="L20" s="1" t="s">
        <v>356</v>
      </c>
      <c r="M20" s="1">
        <v>1</v>
      </c>
      <c r="N20" s="2" t="s">
        <v>384</v>
      </c>
      <c r="O20" s="13">
        <v>2</v>
      </c>
      <c r="P20" s="13" t="s">
        <v>49</v>
      </c>
      <c r="Q20" s="125">
        <v>2</v>
      </c>
      <c r="R20" s="125"/>
      <c r="S20" s="125"/>
      <c r="T20" s="125"/>
      <c r="U20" s="1">
        <v>1</v>
      </c>
      <c r="V20" s="121">
        <v>35211</v>
      </c>
      <c r="W20" s="87">
        <v>0.3</v>
      </c>
      <c r="X20" s="72">
        <f t="shared" ref="X20:X33" si="3">V20*(1-W20)</f>
        <v>24647.699999999997</v>
      </c>
      <c r="Y20" s="72">
        <f t="shared" si="2"/>
        <v>49295.399999999994</v>
      </c>
      <c r="Z20" s="6"/>
      <c r="AB20"/>
      <c r="AC20"/>
      <c r="AD20" s="1"/>
      <c r="AE20"/>
      <c r="AF20" s="1"/>
      <c r="AG20"/>
      <c r="AH20"/>
    </row>
    <row r="21" spans="1:34" s="16" customFormat="1" x14ac:dyDescent="0.35">
      <c r="A21" t="s">
        <v>393</v>
      </c>
      <c r="B21" t="s">
        <v>445</v>
      </c>
      <c r="C21" t="s">
        <v>446</v>
      </c>
      <c r="D21" t="s">
        <v>447</v>
      </c>
      <c r="E21" s="13" t="s">
        <v>50</v>
      </c>
      <c r="F21" s="13" t="s">
        <v>449</v>
      </c>
      <c r="G21" s="13"/>
      <c r="H21" s="13" t="s">
        <v>359</v>
      </c>
      <c r="I21" s="2247">
        <v>4</v>
      </c>
      <c r="J21" s="2247"/>
      <c r="K21" s="1"/>
      <c r="L21" s="1" t="s">
        <v>356</v>
      </c>
      <c r="M21" s="1">
        <v>8</v>
      </c>
      <c r="N21" s="2" t="s">
        <v>79</v>
      </c>
      <c r="O21" s="13">
        <v>15</v>
      </c>
      <c r="P21" s="13" t="s">
        <v>49</v>
      </c>
      <c r="Q21" s="125">
        <v>15</v>
      </c>
      <c r="R21" s="125">
        <v>15</v>
      </c>
      <c r="S21" s="125"/>
      <c r="T21" s="126"/>
      <c r="U21" s="1">
        <v>2</v>
      </c>
      <c r="V21" s="121">
        <v>3326</v>
      </c>
      <c r="W21" s="87">
        <v>0.55000000000000004</v>
      </c>
      <c r="X21" s="72">
        <f t="shared" si="3"/>
        <v>1496.6999999999998</v>
      </c>
      <c r="Y21" s="72">
        <f t="shared" si="2"/>
        <v>44900.999999999993</v>
      </c>
      <c r="Z21" s="6"/>
      <c r="AB21"/>
      <c r="AC21"/>
      <c r="AD21" s="1"/>
      <c r="AE21"/>
      <c r="AF21" s="1"/>
      <c r="AG21"/>
      <c r="AH21"/>
    </row>
    <row r="22" spans="1:34" s="16" customFormat="1" x14ac:dyDescent="0.35">
      <c r="A22" t="s">
        <v>393</v>
      </c>
      <c r="B22" t="s">
        <v>445</v>
      </c>
      <c r="C22" t="s">
        <v>446</v>
      </c>
      <c r="D22" t="s">
        <v>447</v>
      </c>
      <c r="E22" s="13" t="s">
        <v>450</v>
      </c>
      <c r="F22" s="13" t="s">
        <v>451</v>
      </c>
      <c r="G22" s="13"/>
      <c r="H22" s="13" t="s">
        <v>359</v>
      </c>
      <c r="I22" s="2247">
        <v>2</v>
      </c>
      <c r="J22" s="2247"/>
      <c r="K22" s="1"/>
      <c r="L22" s="1" t="s">
        <v>356</v>
      </c>
      <c r="M22" s="1">
        <v>1</v>
      </c>
      <c r="N22" s="2" t="s">
        <v>384</v>
      </c>
      <c r="O22" s="13">
        <v>1</v>
      </c>
      <c r="P22" s="13" t="s">
        <v>49</v>
      </c>
      <c r="Q22" s="125"/>
      <c r="R22" s="125"/>
      <c r="S22" s="125">
        <v>1</v>
      </c>
      <c r="T22" s="127"/>
      <c r="U22" s="1">
        <v>1</v>
      </c>
      <c r="V22" s="121">
        <v>65000</v>
      </c>
      <c r="W22" s="87">
        <v>0.5</v>
      </c>
      <c r="X22" s="72">
        <f t="shared" si="3"/>
        <v>32500</v>
      </c>
      <c r="Y22" s="72">
        <f t="shared" si="2"/>
        <v>32500</v>
      </c>
      <c r="Z22" s="6"/>
      <c r="AB22"/>
      <c r="AC22"/>
      <c r="AD22" s="1"/>
      <c r="AE22"/>
      <c r="AF22" s="1"/>
      <c r="AG22"/>
      <c r="AH22"/>
    </row>
    <row r="23" spans="1:34" s="16" customFormat="1" x14ac:dyDescent="0.35">
      <c r="A23" t="s">
        <v>393</v>
      </c>
      <c r="B23" t="s">
        <v>445</v>
      </c>
      <c r="C23" t="s">
        <v>446</v>
      </c>
      <c r="D23" t="s">
        <v>447</v>
      </c>
      <c r="E23" s="13" t="s">
        <v>450</v>
      </c>
      <c r="F23" s="13" t="s">
        <v>188</v>
      </c>
      <c r="G23" s="13"/>
      <c r="H23" s="13" t="s">
        <v>359</v>
      </c>
      <c r="I23" s="2247">
        <v>1</v>
      </c>
      <c r="J23" s="2247"/>
      <c r="K23" s="1"/>
      <c r="L23" s="1" t="s">
        <v>356</v>
      </c>
      <c r="M23" s="1">
        <v>8</v>
      </c>
      <c r="N23" s="1">
        <v>20</v>
      </c>
      <c r="O23" s="13">
        <v>15</v>
      </c>
      <c r="P23" s="13" t="s">
        <v>49</v>
      </c>
      <c r="Q23" s="125">
        <v>15</v>
      </c>
      <c r="R23" s="125"/>
      <c r="S23" s="125"/>
      <c r="T23" s="127"/>
      <c r="U23" s="1">
        <v>1</v>
      </c>
      <c r="V23" s="122">
        <v>1480</v>
      </c>
      <c r="W23" s="88">
        <v>0.5</v>
      </c>
      <c r="X23" s="72">
        <f t="shared" si="3"/>
        <v>740</v>
      </c>
      <c r="Y23" s="72">
        <f t="shared" si="2"/>
        <v>11100</v>
      </c>
      <c r="Z23" s="6"/>
      <c r="AB23"/>
      <c r="AC23"/>
      <c r="AD23" s="1"/>
      <c r="AE23"/>
      <c r="AF23" s="1"/>
      <c r="AG23"/>
      <c r="AH23"/>
    </row>
    <row r="24" spans="1:34" s="16" customFormat="1" x14ac:dyDescent="0.35">
      <c r="A24" t="s">
        <v>393</v>
      </c>
      <c r="B24" t="s">
        <v>445</v>
      </c>
      <c r="C24" t="s">
        <v>446</v>
      </c>
      <c r="D24" t="s">
        <v>447</v>
      </c>
      <c r="E24" s="13" t="s">
        <v>452</v>
      </c>
      <c r="F24" s="13" t="s">
        <v>188</v>
      </c>
      <c r="G24" s="13"/>
      <c r="H24" s="13" t="s">
        <v>359</v>
      </c>
      <c r="I24" s="2247">
        <v>1</v>
      </c>
      <c r="J24" s="2247"/>
      <c r="K24" s="1" t="s">
        <v>356</v>
      </c>
      <c r="L24" s="1"/>
      <c r="M24" s="1">
        <v>8</v>
      </c>
      <c r="N24" s="2" t="s">
        <v>78</v>
      </c>
      <c r="O24" s="13">
        <v>10</v>
      </c>
      <c r="P24" s="13" t="s">
        <v>51</v>
      </c>
      <c r="Q24" s="125">
        <v>10</v>
      </c>
      <c r="R24" s="125"/>
      <c r="S24" s="125"/>
      <c r="T24" s="126"/>
      <c r="U24" s="1">
        <v>1</v>
      </c>
      <c r="V24" s="122">
        <v>6000</v>
      </c>
      <c r="W24" s="88">
        <v>0.3</v>
      </c>
      <c r="X24" s="72">
        <f t="shared" si="3"/>
        <v>4200</v>
      </c>
      <c r="Y24" s="72">
        <f t="shared" si="2"/>
        <v>42000</v>
      </c>
      <c r="Z24" s="6"/>
      <c r="AB24"/>
      <c r="AC24"/>
      <c r="AD24" s="1"/>
      <c r="AE24"/>
      <c r="AF24" s="1"/>
      <c r="AG24"/>
      <c r="AH24"/>
    </row>
    <row r="25" spans="1:34" s="16" customFormat="1" x14ac:dyDescent="0.35">
      <c r="A25" t="s">
        <v>393</v>
      </c>
      <c r="B25" t="s">
        <v>445</v>
      </c>
      <c r="C25" t="s">
        <v>446</v>
      </c>
      <c r="D25" t="s">
        <v>447</v>
      </c>
      <c r="E25" s="13" t="s">
        <v>452</v>
      </c>
      <c r="F25" s="13" t="s">
        <v>53</v>
      </c>
      <c r="G25" s="13"/>
      <c r="H25" s="13" t="s">
        <v>359</v>
      </c>
      <c r="I25" s="2247">
        <v>3</v>
      </c>
      <c r="J25" s="2247"/>
      <c r="K25" s="1" t="s">
        <v>356</v>
      </c>
      <c r="L25" s="1"/>
      <c r="M25" s="1">
        <v>2</v>
      </c>
      <c r="N25" s="2" t="s">
        <v>256</v>
      </c>
      <c r="O25" s="13">
        <v>3</v>
      </c>
      <c r="P25" s="13" t="s">
        <v>51</v>
      </c>
      <c r="Q25" s="125">
        <v>3</v>
      </c>
      <c r="R25" s="125"/>
      <c r="S25" s="125"/>
      <c r="T25" s="126"/>
      <c r="U25" s="1">
        <v>1</v>
      </c>
      <c r="V25" s="122">
        <v>15500</v>
      </c>
      <c r="W25" s="88">
        <v>0.7</v>
      </c>
      <c r="X25" s="72">
        <f t="shared" si="3"/>
        <v>4650.0000000000009</v>
      </c>
      <c r="Y25" s="72">
        <f t="shared" si="2"/>
        <v>13950.000000000004</v>
      </c>
      <c r="Z25" s="6"/>
      <c r="AB25"/>
      <c r="AC25"/>
      <c r="AD25" s="1"/>
      <c r="AE25"/>
      <c r="AF25" s="1"/>
      <c r="AG25"/>
      <c r="AH25"/>
    </row>
    <row r="26" spans="1:34" s="16" customFormat="1" x14ac:dyDescent="0.35">
      <c r="A26"/>
      <c r="B26"/>
      <c r="C26"/>
      <c r="D26"/>
      <c r="E26" s="1"/>
      <c r="F26" s="1"/>
      <c r="G26" s="1"/>
      <c r="H26" s="1"/>
      <c r="I26" s="2241"/>
      <c r="J26" s="2241"/>
      <c r="K26" s="1"/>
      <c r="L26" s="1"/>
      <c r="M26" s="1"/>
      <c r="N26" s="2"/>
      <c r="O26" s="1"/>
      <c r="P26" s="1"/>
      <c r="Q26" s="1"/>
      <c r="R26" s="1"/>
      <c r="S26" s="1"/>
      <c r="T26" s="1"/>
      <c r="U26" s="1"/>
      <c r="V26" s="5"/>
      <c r="W26" s="70"/>
      <c r="X26" s="72"/>
      <c r="Y26" s="72"/>
      <c r="AB26"/>
      <c r="AC26"/>
      <c r="AD26" s="1"/>
      <c r="AE26"/>
      <c r="AF26" s="1"/>
      <c r="AG26"/>
      <c r="AH26"/>
    </row>
    <row r="27" spans="1:34" s="16" customFormat="1" x14ac:dyDescent="0.35">
      <c r="A27" t="s">
        <v>394</v>
      </c>
      <c r="B27" t="s">
        <v>445</v>
      </c>
      <c r="C27" t="s">
        <v>446</v>
      </c>
      <c r="D27" t="s">
        <v>447</v>
      </c>
      <c r="E27" s="13" t="s">
        <v>50</v>
      </c>
      <c r="F27" s="13" t="s">
        <v>453</v>
      </c>
      <c r="G27" s="13"/>
      <c r="H27" s="13" t="s">
        <v>359</v>
      </c>
      <c r="I27" s="2247">
        <v>4</v>
      </c>
      <c r="J27" s="2247"/>
      <c r="K27" s="13"/>
      <c r="L27" s="123" t="s">
        <v>356</v>
      </c>
      <c r="M27" s="125">
        <v>1</v>
      </c>
      <c r="N27" s="125">
        <v>3</v>
      </c>
      <c r="O27" s="13">
        <v>1</v>
      </c>
      <c r="P27" s="13" t="s">
        <v>49</v>
      </c>
      <c r="Q27" s="1">
        <v>1</v>
      </c>
      <c r="R27" s="1"/>
      <c r="S27" s="1"/>
      <c r="T27" s="1"/>
      <c r="U27" s="1">
        <v>1</v>
      </c>
      <c r="V27" s="121">
        <v>35211</v>
      </c>
      <c r="W27" s="87">
        <v>0.3</v>
      </c>
      <c r="X27" s="72">
        <f t="shared" si="3"/>
        <v>24647.699999999997</v>
      </c>
      <c r="Y27" s="72">
        <f t="shared" si="2"/>
        <v>24647.699999999997</v>
      </c>
      <c r="AB27"/>
      <c r="AC27"/>
      <c r="AD27" s="1"/>
      <c r="AE27"/>
      <c r="AF27" s="1"/>
      <c r="AG27"/>
      <c r="AH27"/>
    </row>
    <row r="28" spans="1:34" s="16" customFormat="1" x14ac:dyDescent="0.35">
      <c r="A28" t="s">
        <v>394</v>
      </c>
      <c r="B28" t="s">
        <v>445</v>
      </c>
      <c r="C28" t="s">
        <v>446</v>
      </c>
      <c r="D28" t="s">
        <v>447</v>
      </c>
      <c r="E28" s="13" t="s">
        <v>50</v>
      </c>
      <c r="F28" s="13" t="s">
        <v>449</v>
      </c>
      <c r="G28" s="13"/>
      <c r="H28" s="13" t="s">
        <v>359</v>
      </c>
      <c r="I28" s="2247">
        <v>2</v>
      </c>
      <c r="J28" s="2247"/>
      <c r="K28" s="13"/>
      <c r="L28" s="123" t="s">
        <v>356</v>
      </c>
      <c r="M28" s="125">
        <v>8</v>
      </c>
      <c r="N28" s="125">
        <v>18</v>
      </c>
      <c r="O28" s="13">
        <v>15</v>
      </c>
      <c r="P28" s="13" t="s">
        <v>49</v>
      </c>
      <c r="Q28" s="1"/>
      <c r="R28" s="1">
        <v>15</v>
      </c>
      <c r="S28" s="1"/>
      <c r="T28" s="1"/>
      <c r="U28" s="1">
        <v>1</v>
      </c>
      <c r="V28" s="121">
        <v>3326</v>
      </c>
      <c r="W28" s="87">
        <v>0.55000000000000004</v>
      </c>
      <c r="X28" s="72">
        <f t="shared" si="3"/>
        <v>1496.6999999999998</v>
      </c>
      <c r="Y28" s="72">
        <f t="shared" si="2"/>
        <v>22450.499999999996</v>
      </c>
      <c r="AB28"/>
      <c r="AC28"/>
      <c r="AD28" s="1"/>
      <c r="AE28"/>
      <c r="AF28" s="1"/>
      <c r="AG28"/>
      <c r="AH28"/>
    </row>
    <row r="29" spans="1:34" s="16" customFormat="1" x14ac:dyDescent="0.35">
      <c r="A29" t="s">
        <v>394</v>
      </c>
      <c r="B29" t="s">
        <v>445</v>
      </c>
      <c r="C29" t="s">
        <v>446</v>
      </c>
      <c r="D29" t="s">
        <v>447</v>
      </c>
      <c r="E29" s="13" t="s">
        <v>450</v>
      </c>
      <c r="F29" s="13" t="s">
        <v>188</v>
      </c>
      <c r="G29" s="13"/>
      <c r="H29" s="13" t="s">
        <v>359</v>
      </c>
      <c r="I29" s="2247">
        <v>1</v>
      </c>
      <c r="J29" s="2247"/>
      <c r="K29" s="13"/>
      <c r="L29" s="123" t="s">
        <v>356</v>
      </c>
      <c r="M29" s="125">
        <v>8</v>
      </c>
      <c r="N29" s="125">
        <v>20</v>
      </c>
      <c r="O29" s="13">
        <v>20</v>
      </c>
      <c r="P29" s="13" t="s">
        <v>49</v>
      </c>
      <c r="Q29" s="1">
        <v>20</v>
      </c>
      <c r="R29" s="1"/>
      <c r="S29" s="1"/>
      <c r="T29" s="1"/>
      <c r="U29" s="1">
        <v>1</v>
      </c>
      <c r="V29" s="122">
        <v>1480</v>
      </c>
      <c r="W29" s="88">
        <v>0.5</v>
      </c>
      <c r="X29" s="72">
        <f t="shared" si="3"/>
        <v>740</v>
      </c>
      <c r="Y29" s="72">
        <f t="shared" si="2"/>
        <v>14800</v>
      </c>
      <c r="AB29"/>
      <c r="AC29"/>
      <c r="AD29" s="1"/>
      <c r="AE29"/>
      <c r="AF29" s="1"/>
      <c r="AG29"/>
      <c r="AH29"/>
    </row>
    <row r="30" spans="1:34" s="16" customFormat="1" x14ac:dyDescent="0.35">
      <c r="A30" t="s">
        <v>394</v>
      </c>
      <c r="B30" t="s">
        <v>445</v>
      </c>
      <c r="C30" t="s">
        <v>446</v>
      </c>
      <c r="D30" t="s">
        <v>447</v>
      </c>
      <c r="E30" s="13" t="s">
        <v>452</v>
      </c>
      <c r="F30" s="13" t="s">
        <v>454</v>
      </c>
      <c r="G30" s="13"/>
      <c r="H30" s="13" t="s">
        <v>359</v>
      </c>
      <c r="I30" s="2247">
        <v>2</v>
      </c>
      <c r="J30" s="2247"/>
      <c r="K30" s="13" t="s">
        <v>356</v>
      </c>
      <c r="L30" s="123"/>
      <c r="M30" s="125">
        <v>8</v>
      </c>
      <c r="N30" s="125">
        <v>18</v>
      </c>
      <c r="O30" s="13">
        <v>15</v>
      </c>
      <c r="P30" s="13" t="s">
        <v>49</v>
      </c>
      <c r="Q30" s="1"/>
      <c r="R30" s="1"/>
      <c r="S30" s="1">
        <v>15</v>
      </c>
      <c r="T30" s="1"/>
      <c r="U30" s="1">
        <v>1</v>
      </c>
      <c r="V30" s="122">
        <v>5000</v>
      </c>
      <c r="W30" s="88">
        <v>0.32</v>
      </c>
      <c r="X30" s="72">
        <f t="shared" si="3"/>
        <v>3399.9999999999995</v>
      </c>
      <c r="Y30" s="72">
        <f t="shared" si="2"/>
        <v>50999.999999999993</v>
      </c>
      <c r="AB30"/>
      <c r="AC30"/>
      <c r="AD30" s="1"/>
      <c r="AE30"/>
      <c r="AF30" s="1"/>
      <c r="AG30"/>
      <c r="AH30"/>
    </row>
    <row r="31" spans="1:34" s="16" customFormat="1" x14ac:dyDescent="0.35">
      <c r="A31" t="s">
        <v>394</v>
      </c>
      <c r="B31" t="s">
        <v>445</v>
      </c>
      <c r="C31" t="s">
        <v>446</v>
      </c>
      <c r="D31" t="s">
        <v>447</v>
      </c>
      <c r="E31" s="13" t="s">
        <v>452</v>
      </c>
      <c r="F31" s="13" t="s">
        <v>188</v>
      </c>
      <c r="G31" s="13"/>
      <c r="H31" s="13" t="s">
        <v>359</v>
      </c>
      <c r="I31" s="2247">
        <v>1</v>
      </c>
      <c r="J31" s="2247"/>
      <c r="K31" s="13" t="s">
        <v>356</v>
      </c>
      <c r="L31" s="123"/>
      <c r="M31" s="125">
        <v>8</v>
      </c>
      <c r="N31" s="125">
        <v>20</v>
      </c>
      <c r="O31" s="13">
        <v>14</v>
      </c>
      <c r="P31" s="13" t="s">
        <v>51</v>
      </c>
      <c r="Q31" s="1">
        <v>14</v>
      </c>
      <c r="R31" s="1"/>
      <c r="S31" s="1"/>
      <c r="T31" s="1"/>
      <c r="U31" s="1">
        <v>1</v>
      </c>
      <c r="V31" s="122">
        <v>6000</v>
      </c>
      <c r="W31" s="88">
        <v>0.43</v>
      </c>
      <c r="X31" s="72">
        <f t="shared" si="3"/>
        <v>3420.0000000000005</v>
      </c>
      <c r="Y31" s="72">
        <f t="shared" si="2"/>
        <v>47880.000000000007</v>
      </c>
      <c r="AB31"/>
      <c r="AC31"/>
      <c r="AD31" s="1"/>
      <c r="AE31"/>
      <c r="AF31" s="1"/>
      <c r="AG31"/>
      <c r="AH31"/>
    </row>
    <row r="32" spans="1:34" s="16" customFormat="1" x14ac:dyDescent="0.35">
      <c r="A32" t="s">
        <v>394</v>
      </c>
      <c r="B32" t="s">
        <v>445</v>
      </c>
      <c r="C32" t="s">
        <v>446</v>
      </c>
      <c r="D32" t="s">
        <v>447</v>
      </c>
      <c r="E32" s="13" t="s">
        <v>452</v>
      </c>
      <c r="F32" s="13" t="s">
        <v>53</v>
      </c>
      <c r="G32" s="13"/>
      <c r="H32" s="13" t="s">
        <v>359</v>
      </c>
      <c r="I32" s="2247">
        <v>3</v>
      </c>
      <c r="J32" s="2247"/>
      <c r="K32" s="13" t="s">
        <v>356</v>
      </c>
      <c r="L32" s="123"/>
      <c r="M32" s="125">
        <v>2</v>
      </c>
      <c r="N32" s="125">
        <v>5</v>
      </c>
      <c r="O32" s="13">
        <v>3</v>
      </c>
      <c r="P32" s="13" t="s">
        <v>51</v>
      </c>
      <c r="Q32" s="1">
        <v>3</v>
      </c>
      <c r="R32" s="1"/>
      <c r="S32" s="1"/>
      <c r="T32" s="1"/>
      <c r="U32" s="1">
        <v>1</v>
      </c>
      <c r="V32" s="122">
        <v>15500</v>
      </c>
      <c r="W32" s="88">
        <v>0.7</v>
      </c>
      <c r="X32" s="72">
        <f t="shared" si="3"/>
        <v>4650.0000000000009</v>
      </c>
      <c r="Y32" s="72">
        <f t="shared" si="2"/>
        <v>13950.000000000004</v>
      </c>
      <c r="AB32"/>
      <c r="AC32"/>
      <c r="AD32" s="1"/>
      <c r="AE32"/>
      <c r="AF32" s="1"/>
      <c r="AG32"/>
      <c r="AH32"/>
    </row>
    <row r="33" spans="1:34" s="16" customFormat="1" x14ac:dyDescent="0.35">
      <c r="A33" t="s">
        <v>394</v>
      </c>
      <c r="B33" t="s">
        <v>445</v>
      </c>
      <c r="C33" t="s">
        <v>446</v>
      </c>
      <c r="D33" t="s">
        <v>447</v>
      </c>
      <c r="E33" s="13" t="s">
        <v>184</v>
      </c>
      <c r="F33" s="13" t="s">
        <v>188</v>
      </c>
      <c r="G33" s="13"/>
      <c r="H33" s="13" t="s">
        <v>359</v>
      </c>
      <c r="I33" s="2247">
        <v>1</v>
      </c>
      <c r="J33" s="2247"/>
      <c r="K33" s="13" t="s">
        <v>356</v>
      </c>
      <c r="L33" s="123"/>
      <c r="M33" s="125">
        <v>8</v>
      </c>
      <c r="N33" s="125">
        <v>20</v>
      </c>
      <c r="O33" s="13">
        <v>15</v>
      </c>
      <c r="P33" s="13" t="s">
        <v>49</v>
      </c>
      <c r="Q33" s="1"/>
      <c r="R33" s="1">
        <v>15</v>
      </c>
      <c r="S33" s="1">
        <v>15</v>
      </c>
      <c r="T33" s="1"/>
      <c r="U33" s="1">
        <v>2</v>
      </c>
      <c r="V33" s="122">
        <v>1960</v>
      </c>
      <c r="W33" s="88">
        <v>0.68</v>
      </c>
      <c r="X33" s="72">
        <f t="shared" si="3"/>
        <v>627.19999999999993</v>
      </c>
      <c r="Y33" s="72">
        <f t="shared" si="2"/>
        <v>18815.999999999996</v>
      </c>
      <c r="AB33"/>
      <c r="AC33"/>
      <c r="AD33" s="1"/>
      <c r="AE33"/>
      <c r="AF33" s="1"/>
      <c r="AG33"/>
      <c r="AH33"/>
    </row>
    <row r="34" spans="1:34" s="16" customFormat="1" x14ac:dyDescent="0.35">
      <c r="A34"/>
      <c r="B34"/>
      <c r="C34"/>
      <c r="D34"/>
      <c r="E34" s="1"/>
      <c r="F34" s="1"/>
      <c r="G34" s="1"/>
      <c r="H34" s="1"/>
      <c r="I34" s="2241"/>
      <c r="J34" s="22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"/>
      <c r="W34" s="70"/>
      <c r="X34" s="72"/>
      <c r="Y34" s="72"/>
      <c r="AB34"/>
      <c r="AC34"/>
      <c r="AD34" s="1"/>
      <c r="AE34"/>
      <c r="AF34" s="1"/>
      <c r="AG34"/>
      <c r="AH34"/>
    </row>
    <row r="35" spans="1:34" s="16" customFormat="1" x14ac:dyDescent="0.35">
      <c r="A35" t="s">
        <v>377</v>
      </c>
      <c r="B35" t="s">
        <v>445</v>
      </c>
      <c r="C35" t="s">
        <v>446</v>
      </c>
      <c r="D35" t="s">
        <v>447</v>
      </c>
      <c r="E35" s="13" t="s">
        <v>450</v>
      </c>
      <c r="F35" s="13" t="s">
        <v>188</v>
      </c>
      <c r="G35" s="13"/>
      <c r="H35" s="13" t="s">
        <v>359</v>
      </c>
      <c r="I35" s="2247">
        <v>1</v>
      </c>
      <c r="J35" s="2247"/>
      <c r="K35" s="13"/>
      <c r="L35" s="123" t="s">
        <v>356</v>
      </c>
      <c r="M35" s="125">
        <v>6</v>
      </c>
      <c r="N35" s="125">
        <v>18</v>
      </c>
      <c r="O35" s="13">
        <v>13</v>
      </c>
      <c r="P35" s="13" t="s">
        <v>49</v>
      </c>
      <c r="Q35" s="1">
        <v>13</v>
      </c>
      <c r="R35" s="1">
        <v>13</v>
      </c>
      <c r="S35" s="1"/>
      <c r="T35" s="1"/>
      <c r="U35" s="1">
        <v>2</v>
      </c>
      <c r="V35" s="122">
        <v>1480</v>
      </c>
      <c r="W35" s="88">
        <v>0.5</v>
      </c>
      <c r="X35" s="72">
        <f t="shared" ref="X35:X38" si="4">V35*(1-W35)</f>
        <v>740</v>
      </c>
      <c r="Y35" s="72">
        <f t="shared" si="2"/>
        <v>19240</v>
      </c>
      <c r="AB35"/>
      <c r="AC35"/>
      <c r="AD35" s="1"/>
      <c r="AE35"/>
      <c r="AF35" s="1"/>
      <c r="AG35"/>
      <c r="AH35"/>
    </row>
    <row r="36" spans="1:34" s="16" customFormat="1" x14ac:dyDescent="0.35">
      <c r="A36" t="s">
        <v>377</v>
      </c>
      <c r="B36" t="s">
        <v>445</v>
      </c>
      <c r="C36" t="s">
        <v>446</v>
      </c>
      <c r="D36" t="s">
        <v>447</v>
      </c>
      <c r="E36" s="13" t="s">
        <v>452</v>
      </c>
      <c r="F36" s="13" t="s">
        <v>454</v>
      </c>
      <c r="G36" s="13"/>
      <c r="H36" s="13" t="s">
        <v>359</v>
      </c>
      <c r="I36" s="2247">
        <v>2</v>
      </c>
      <c r="J36" s="2247"/>
      <c r="K36" s="13" t="s">
        <v>356</v>
      </c>
      <c r="L36" s="123"/>
      <c r="M36" s="125">
        <v>6</v>
      </c>
      <c r="N36" s="125">
        <v>15</v>
      </c>
      <c r="O36" s="13">
        <v>10</v>
      </c>
      <c r="P36" s="13" t="s">
        <v>49</v>
      </c>
      <c r="Q36" s="1"/>
      <c r="R36" s="1"/>
      <c r="S36" s="1">
        <v>10</v>
      </c>
      <c r="T36" s="1"/>
      <c r="U36" s="1">
        <v>1</v>
      </c>
      <c r="V36" s="122">
        <v>5000</v>
      </c>
      <c r="W36" s="88">
        <v>0.32</v>
      </c>
      <c r="X36" s="72">
        <f t="shared" si="4"/>
        <v>3399.9999999999995</v>
      </c>
      <c r="Y36" s="72">
        <f t="shared" si="2"/>
        <v>33999.999999999993</v>
      </c>
      <c r="AB36"/>
      <c r="AC36"/>
      <c r="AD36" s="1"/>
      <c r="AE36"/>
      <c r="AF36" s="1"/>
      <c r="AG36"/>
      <c r="AH36"/>
    </row>
    <row r="37" spans="1:34" s="16" customFormat="1" x14ac:dyDescent="0.35">
      <c r="A37" t="s">
        <v>377</v>
      </c>
      <c r="B37" t="s">
        <v>445</v>
      </c>
      <c r="C37" t="s">
        <v>446</v>
      </c>
      <c r="D37" t="s">
        <v>447</v>
      </c>
      <c r="E37" s="13" t="s">
        <v>452</v>
      </c>
      <c r="F37" s="13" t="s">
        <v>188</v>
      </c>
      <c r="G37" s="13"/>
      <c r="H37" s="13" t="s">
        <v>359</v>
      </c>
      <c r="I37" s="2247">
        <v>1</v>
      </c>
      <c r="J37" s="2247"/>
      <c r="K37" s="13" t="s">
        <v>356</v>
      </c>
      <c r="L37" s="123"/>
      <c r="M37" s="125">
        <v>6</v>
      </c>
      <c r="N37" s="125">
        <v>18</v>
      </c>
      <c r="O37" s="13">
        <v>8</v>
      </c>
      <c r="P37" s="13" t="s">
        <v>51</v>
      </c>
      <c r="Q37" s="1">
        <v>8</v>
      </c>
      <c r="R37" s="1"/>
      <c r="S37" s="1"/>
      <c r="T37" s="1"/>
      <c r="U37" s="1">
        <v>1</v>
      </c>
      <c r="V37" s="122">
        <v>6000</v>
      </c>
      <c r="W37" s="88">
        <v>0.43</v>
      </c>
      <c r="X37" s="72">
        <f t="shared" si="4"/>
        <v>3420.0000000000005</v>
      </c>
      <c r="Y37" s="72">
        <f t="shared" si="2"/>
        <v>27360.000000000004</v>
      </c>
      <c r="AB37"/>
      <c r="AC37"/>
      <c r="AD37" s="1"/>
      <c r="AE37"/>
      <c r="AF37" s="1"/>
      <c r="AG37"/>
      <c r="AH37"/>
    </row>
    <row r="38" spans="1:34" s="16" customFormat="1" x14ac:dyDescent="0.35">
      <c r="A38" t="s">
        <v>377</v>
      </c>
      <c r="B38" t="s">
        <v>445</v>
      </c>
      <c r="C38" t="s">
        <v>446</v>
      </c>
      <c r="D38" t="s">
        <v>447</v>
      </c>
      <c r="E38" s="13" t="s">
        <v>184</v>
      </c>
      <c r="F38" s="13" t="s">
        <v>188</v>
      </c>
      <c r="G38" s="13"/>
      <c r="H38" s="13" t="s">
        <v>359</v>
      </c>
      <c r="I38" s="2247">
        <v>1</v>
      </c>
      <c r="J38" s="2247"/>
      <c r="K38" s="13" t="s">
        <v>356</v>
      </c>
      <c r="L38" s="123"/>
      <c r="M38" s="125">
        <v>6</v>
      </c>
      <c r="N38" s="125">
        <v>18</v>
      </c>
      <c r="O38" s="13">
        <v>8</v>
      </c>
      <c r="P38" s="13" t="s">
        <v>49</v>
      </c>
      <c r="Q38" s="2"/>
      <c r="R38" s="1">
        <v>8</v>
      </c>
      <c r="S38" s="1">
        <v>8</v>
      </c>
      <c r="T38" s="1"/>
      <c r="U38" s="1">
        <v>2</v>
      </c>
      <c r="V38" s="122">
        <v>1960</v>
      </c>
      <c r="W38" s="88">
        <v>0.68</v>
      </c>
      <c r="X38" s="72">
        <f t="shared" si="4"/>
        <v>627.19999999999993</v>
      </c>
      <c r="Y38" s="72">
        <f t="shared" si="2"/>
        <v>10035.199999999999</v>
      </c>
      <c r="AB38"/>
      <c r="AC38"/>
      <c r="AD38" s="1"/>
      <c r="AE38"/>
      <c r="AF38" s="1"/>
      <c r="AG38"/>
      <c r="AH38"/>
    </row>
    <row r="39" spans="1:34" s="16" customFormat="1" x14ac:dyDescent="0.35">
      <c r="A39"/>
      <c r="B39"/>
      <c r="C39"/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1"/>
      <c r="S39" s="1"/>
      <c r="T39" s="1"/>
      <c r="U39" s="1"/>
      <c r="V39" s="5"/>
      <c r="W39" s="70"/>
      <c r="X39" s="72"/>
      <c r="Y39" s="72"/>
      <c r="AB39"/>
      <c r="AC39"/>
      <c r="AD39" s="1"/>
      <c r="AE39"/>
      <c r="AF39" s="1"/>
      <c r="AG39"/>
      <c r="AH39"/>
    </row>
    <row r="40" spans="1:34" s="16" customFormat="1" x14ac:dyDescent="0.35">
      <c r="A40"/>
      <c r="B40"/>
      <c r="C40"/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9"/>
      <c r="W40" s="75"/>
      <c r="X40" s="72"/>
      <c r="Y40" s="72"/>
      <c r="AB40"/>
      <c r="AC40"/>
      <c r="AD40" s="1"/>
      <c r="AE40"/>
      <c r="AF40" s="1"/>
      <c r="AG40"/>
      <c r="AH40"/>
    </row>
    <row r="42" spans="1:34" s="16" customFormat="1" x14ac:dyDescent="0.35">
      <c r="A42"/>
      <c r="B42"/>
      <c r="C42"/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70"/>
      <c r="X42" s="72"/>
      <c r="Y42" s="72"/>
      <c r="AB42"/>
      <c r="AC42"/>
      <c r="AD42" s="1"/>
      <c r="AE42"/>
      <c r="AF42" s="1"/>
      <c r="AG42"/>
      <c r="AH42"/>
    </row>
    <row r="43" spans="1:34" s="16" customFormat="1" x14ac:dyDescent="0.35">
      <c r="A43" s="93"/>
      <c r="B43"/>
      <c r="C43"/>
      <c r="D43" s="89" t="s">
        <v>1209</v>
      </c>
      <c r="E43" s="89" t="s">
        <v>1210</v>
      </c>
      <c r="F43" s="89" t="s">
        <v>1211</v>
      </c>
      <c r="G43" s="89"/>
      <c r="H43" s="89"/>
      <c r="I43" s="8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9"/>
      <c r="W43" s="75"/>
      <c r="X43" s="72"/>
      <c r="Y43" s="72"/>
      <c r="AB43"/>
      <c r="AC43"/>
      <c r="AD43" s="1"/>
      <c r="AE43"/>
      <c r="AF43" s="1"/>
      <c r="AG43"/>
      <c r="AH43"/>
    </row>
    <row r="44" spans="1:34" x14ac:dyDescent="0.35">
      <c r="A44" s="93" t="s">
        <v>1212</v>
      </c>
      <c r="B44" s="2229"/>
      <c r="C44" s="2229"/>
      <c r="D44" s="2236">
        <f>E44*(1-10%)</f>
        <v>4307.6653846153849</v>
      </c>
      <c r="E44" s="473">
        <f>BRASILIA!S44</f>
        <v>4786.2948717948721</v>
      </c>
      <c r="F44" s="473">
        <f>E44*(1+15%)</f>
        <v>5504.2391025641027</v>
      </c>
      <c r="G44" s="473"/>
      <c r="H44" s="473"/>
      <c r="I44" s="473"/>
    </row>
    <row r="45" spans="1:34" s="16" customFormat="1" x14ac:dyDescent="0.35">
      <c r="A45" s="93" t="s">
        <v>1213</v>
      </c>
      <c r="B45" s="2229"/>
      <c r="C45" s="2229"/>
      <c r="D45" s="2236">
        <f>E45*(1-25%)</f>
        <v>2753.4404411764704</v>
      </c>
      <c r="E45" s="473">
        <f>BRASILIA!S74</f>
        <v>3671.253921568627</v>
      </c>
      <c r="F45" s="473">
        <f>E45*(1+5%)</f>
        <v>3854.8166176470586</v>
      </c>
      <c r="G45" s="473"/>
      <c r="H45" s="473"/>
      <c r="I45" s="4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"/>
      <c r="W45" s="70"/>
      <c r="X45" s="72"/>
      <c r="Y45" s="72"/>
      <c r="AB45"/>
      <c r="AC45"/>
      <c r="AD45" s="1"/>
      <c r="AE45"/>
      <c r="AF45" s="1"/>
      <c r="AG45"/>
      <c r="AH45"/>
    </row>
    <row r="46" spans="1:34" s="16" customFormat="1" x14ac:dyDescent="0.35">
      <c r="A46" s="93" t="s">
        <v>601</v>
      </c>
      <c r="B46" s="2229"/>
      <c r="C46" s="2229"/>
      <c r="D46" s="2236">
        <f>E46*(1-15%)</f>
        <v>3257.1219672131147</v>
      </c>
      <c r="E46" s="473">
        <f>BRASILIA!S107</f>
        <v>3831.9081967213115</v>
      </c>
      <c r="F46" s="473">
        <f>E46*(1+15%)</f>
        <v>4406.6944262295083</v>
      </c>
      <c r="G46" s="473"/>
      <c r="H46" s="473"/>
      <c r="I46" s="4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5"/>
      <c r="W46" s="70"/>
      <c r="X46" s="72"/>
      <c r="Y46" s="72"/>
      <c r="AB46"/>
      <c r="AC46"/>
      <c r="AD46" s="1"/>
      <c r="AE46"/>
      <c r="AF46" s="1"/>
      <c r="AG46"/>
      <c r="AH46"/>
    </row>
    <row r="47" spans="1:34" s="16" customFormat="1" x14ac:dyDescent="0.35">
      <c r="A47" s="93" t="s">
        <v>730</v>
      </c>
      <c r="B47" s="2229"/>
      <c r="C47" s="2229"/>
      <c r="D47" s="2236">
        <f>E47*(1-25%)</f>
        <v>1794.9811224489795</v>
      </c>
      <c r="E47" s="473">
        <f>BRASILIA!S134</f>
        <v>2393.3081632653061</v>
      </c>
      <c r="F47" s="473">
        <f>E47*(1+5%)</f>
        <v>2512.9735714285716</v>
      </c>
      <c r="G47" s="473"/>
      <c r="H47" s="473"/>
      <c r="I47" s="4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"/>
      <c r="W47" s="70"/>
      <c r="X47" s="72"/>
      <c r="Y47" s="72"/>
      <c r="AB47"/>
      <c r="AC47"/>
      <c r="AD47" s="1"/>
      <c r="AE47"/>
      <c r="AF47" s="1"/>
      <c r="AG47"/>
      <c r="AH47"/>
    </row>
    <row r="48" spans="1:34" s="16" customFormat="1" x14ac:dyDescent="0.35">
      <c r="A48" s="93" t="s">
        <v>619</v>
      </c>
      <c r="B48" s="2229"/>
      <c r="C48" s="2229"/>
      <c r="D48" s="2236"/>
      <c r="E48" s="473">
        <f>BRASILIA!S164</f>
        <v>1727.2533333333333</v>
      </c>
      <c r="F48" s="473"/>
      <c r="G48" s="473"/>
      <c r="H48" s="473"/>
      <c r="I48" s="4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5"/>
      <c r="W48" s="70"/>
      <c r="X48" s="72"/>
      <c r="Y48" s="72"/>
      <c r="AB48"/>
      <c r="AC48"/>
      <c r="AD48" s="1"/>
      <c r="AE48"/>
      <c r="AF48" s="1"/>
      <c r="AG48"/>
      <c r="AH48"/>
    </row>
    <row r="49" spans="1:34" s="16" customFormat="1" x14ac:dyDescent="0.35">
      <c r="A49" s="93"/>
      <c r="B49" s="93"/>
      <c r="C49" s="93"/>
      <c r="D49" s="9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5"/>
      <c r="W49" s="70"/>
      <c r="X49" s="72"/>
      <c r="Y49" s="72"/>
      <c r="AB49"/>
      <c r="AC49"/>
      <c r="AD49" s="1"/>
      <c r="AE49"/>
      <c r="AF49" s="1"/>
      <c r="AG49"/>
      <c r="AH49"/>
    </row>
    <row r="50" spans="1:34" s="16" customFormat="1" x14ac:dyDescent="0.35">
      <c r="A50" s="93"/>
      <c r="B50" s="92"/>
      <c r="C50" s="92"/>
      <c r="D50" s="2386" t="s">
        <v>1214</v>
      </c>
      <c r="E50" s="2387"/>
      <c r="F50" s="2387"/>
      <c r="G50" s="2387"/>
      <c r="H50" s="2387"/>
      <c r="I50" s="238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5"/>
      <c r="W50" s="70"/>
      <c r="X50" s="72"/>
      <c r="Y50" s="72"/>
      <c r="AB50"/>
      <c r="AC50"/>
      <c r="AD50" s="1"/>
      <c r="AE50"/>
      <c r="AF50" s="1"/>
      <c r="AG50"/>
      <c r="AH50"/>
    </row>
    <row r="51" spans="1:34" s="16" customFormat="1" x14ac:dyDescent="0.35">
      <c r="A51" s="93" t="s">
        <v>1212</v>
      </c>
      <c r="B51" s="2230"/>
      <c r="C51" s="2230"/>
      <c r="D51" s="3">
        <v>0.76923076923076927</v>
      </c>
      <c r="E51" s="3">
        <v>0.20512820512820512</v>
      </c>
      <c r="F51" s="3">
        <v>1.282051282051282E-2</v>
      </c>
      <c r="G51" s="3">
        <v>1.282051282051282E-2</v>
      </c>
      <c r="H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9"/>
      <c r="W51" s="75"/>
      <c r="X51" s="72"/>
      <c r="Y51" s="72"/>
      <c r="AB51"/>
      <c r="AC51"/>
      <c r="AD51" s="1"/>
      <c r="AE51"/>
      <c r="AF51" s="1"/>
      <c r="AG51"/>
      <c r="AH51"/>
    </row>
    <row r="52" spans="1:34" s="16" customFormat="1" x14ac:dyDescent="0.35">
      <c r="A52" s="93" t="s">
        <v>1213</v>
      </c>
      <c r="B52" s="2230"/>
      <c r="C52" s="2230"/>
      <c r="D52" s="2230">
        <v>0.36274509803921567</v>
      </c>
      <c r="E52" s="350">
        <v>0.27450980392156865</v>
      </c>
      <c r="F52" s="350">
        <v>0.26470588235294118</v>
      </c>
      <c r="G52" s="350">
        <v>9.8039215686274508E-2</v>
      </c>
      <c r="H52" s="3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9"/>
      <c r="W52" s="75"/>
      <c r="X52" s="72"/>
      <c r="Y52" s="72"/>
      <c r="AB52"/>
      <c r="AC52"/>
      <c r="AD52" s="1"/>
      <c r="AE52"/>
      <c r="AF52" s="1"/>
      <c r="AG52"/>
      <c r="AH52"/>
    </row>
    <row r="53" spans="1:34" s="16" customFormat="1" x14ac:dyDescent="0.35">
      <c r="A53" s="93" t="s">
        <v>601</v>
      </c>
      <c r="B53" s="2230"/>
      <c r="C53" s="2230"/>
      <c r="D53" s="2230">
        <v>0.73770491803278693</v>
      </c>
      <c r="E53" s="350">
        <v>0.24590163934426229</v>
      </c>
      <c r="F53" s="350">
        <v>1.6393442622950821E-2</v>
      </c>
      <c r="G53" s="350"/>
      <c r="H53" s="3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9"/>
      <c r="W53" s="75"/>
      <c r="X53" s="72"/>
      <c r="Y53" s="72"/>
      <c r="AB53"/>
      <c r="AC53"/>
      <c r="AD53" s="1"/>
      <c r="AE53"/>
      <c r="AF53" s="1"/>
      <c r="AG53"/>
      <c r="AH53"/>
    </row>
    <row r="54" spans="1:34" x14ac:dyDescent="0.35">
      <c r="A54" s="93" t="s">
        <v>730</v>
      </c>
      <c r="B54" s="2230"/>
      <c r="C54" s="2230"/>
      <c r="D54" s="2230">
        <v>0.38775510204081631</v>
      </c>
      <c r="E54" s="350">
        <v>0.30612244897959184</v>
      </c>
      <c r="F54" s="350">
        <v>0.30612244897959184</v>
      </c>
      <c r="G54" s="350"/>
      <c r="H54" s="350"/>
    </row>
    <row r="55" spans="1:34" x14ac:dyDescent="0.35">
      <c r="A55" s="93" t="s">
        <v>619</v>
      </c>
      <c r="B55" s="93"/>
      <c r="C55" s="93"/>
      <c r="D55" s="2230">
        <v>0.35</v>
      </c>
      <c r="E55" s="3">
        <v>0.35</v>
      </c>
      <c r="F55" s="350">
        <v>0.3</v>
      </c>
      <c r="H55" s="350"/>
    </row>
    <row r="56" spans="1:34" x14ac:dyDescent="0.35">
      <c r="A56" s="93"/>
      <c r="B56" s="93"/>
      <c r="C56" s="93"/>
      <c r="D56" s="94"/>
    </row>
    <row r="57" spans="1:34" x14ac:dyDescent="0.35">
      <c r="A57" s="93"/>
      <c r="B57" s="93"/>
      <c r="C57" s="93"/>
      <c r="D57" s="94"/>
    </row>
    <row r="58" spans="1:34" x14ac:dyDescent="0.35">
      <c r="A58" s="93"/>
      <c r="B58" s="93"/>
      <c r="C58" s="93"/>
      <c r="D58" s="94"/>
    </row>
    <row r="59" spans="1:34" x14ac:dyDescent="0.35">
      <c r="A59" s="93"/>
      <c r="B59" s="92"/>
      <c r="C59" s="92"/>
      <c r="D59" s="2386" t="s">
        <v>1215</v>
      </c>
      <c r="E59" s="2387"/>
      <c r="F59" s="2387"/>
      <c r="G59" s="2387"/>
      <c r="H59" s="2387"/>
      <c r="I59" s="2388"/>
    </row>
    <row r="60" spans="1:34" x14ac:dyDescent="0.35">
      <c r="A60" s="93" t="s">
        <v>1212</v>
      </c>
      <c r="B60" s="2230"/>
      <c r="C60" s="2230"/>
      <c r="D60" s="2230">
        <v>0.44444444444444442</v>
      </c>
      <c r="E60" s="2230">
        <v>0.25925925925925924</v>
      </c>
      <c r="F60" s="2230">
        <v>0.14814814814814814</v>
      </c>
      <c r="G60" s="2230">
        <v>0.14814814814814814</v>
      </c>
      <c r="H60" s="2230"/>
    </row>
    <row r="61" spans="1:34" x14ac:dyDescent="0.35">
      <c r="A61" s="93" t="s">
        <v>1213</v>
      </c>
      <c r="B61" s="6"/>
      <c r="C61" s="6"/>
      <c r="D61" s="6">
        <v>0.26241134751773049</v>
      </c>
      <c r="E61" s="2230">
        <v>0.29078014184397161</v>
      </c>
      <c r="F61" s="2230">
        <v>0.28368794326241137</v>
      </c>
      <c r="G61" s="2230">
        <v>0.16312056737588654</v>
      </c>
      <c r="H61" s="2230"/>
    </row>
    <row r="62" spans="1:34" x14ac:dyDescent="0.35">
      <c r="A62" s="93" t="s">
        <v>601</v>
      </c>
      <c r="B62" s="2230"/>
      <c r="C62" s="2230"/>
      <c r="D62" s="2230">
        <v>0.51724137931034486</v>
      </c>
      <c r="E62" s="2230">
        <v>0.32183908045977011</v>
      </c>
      <c r="F62" s="2230">
        <v>0.16091954022988506</v>
      </c>
      <c r="G62" s="2230"/>
      <c r="H62" s="2230"/>
    </row>
    <row r="63" spans="1:34" x14ac:dyDescent="0.35">
      <c r="A63" s="93" t="s">
        <v>730</v>
      </c>
      <c r="B63" s="2230"/>
      <c r="C63" s="2230"/>
      <c r="D63" s="6">
        <v>0.2878787878787879</v>
      </c>
      <c r="E63" s="2230">
        <v>0.35606060606060608</v>
      </c>
      <c r="F63" s="2230">
        <v>0.35606060606060608</v>
      </c>
      <c r="G63" s="2230"/>
      <c r="H63" s="2230"/>
    </row>
    <row r="64" spans="1:34" x14ac:dyDescent="0.35">
      <c r="A64" s="93" t="s">
        <v>619</v>
      </c>
      <c r="B64" s="93"/>
      <c r="C64" s="93"/>
      <c r="D64" s="6">
        <v>0.27631578947368424</v>
      </c>
      <c r="E64" s="2230">
        <v>0.38157894736842107</v>
      </c>
      <c r="F64" s="2230">
        <v>0.34210526315789475</v>
      </c>
      <c r="G64" s="2230"/>
      <c r="H64" s="2230"/>
    </row>
  </sheetData>
  <mergeCells count="2">
    <mergeCell ref="D50:I50"/>
    <mergeCell ref="D59:I59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A25B-0CB3-4B14-BBAB-F7758981B97E}">
  <sheetPr>
    <tabColor rgb="FF92D050"/>
  </sheetPr>
  <dimension ref="A1:AG206"/>
  <sheetViews>
    <sheetView topLeftCell="C158" workbookViewId="0">
      <selection activeCell="I189" sqref="I189:K189"/>
    </sheetView>
  </sheetViews>
  <sheetFormatPr defaultRowHeight="14.5" x14ac:dyDescent="0.35"/>
  <cols>
    <col min="1" max="1" width="50.7265625" customWidth="1"/>
    <col min="2" max="2" width="24.26953125" style="1" customWidth="1"/>
    <col min="3" max="3" width="15.54296875" style="1" customWidth="1"/>
    <col min="4" max="4" width="27.54296875" style="1" customWidth="1"/>
    <col min="5" max="5" width="28.179687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5.453125" style="145" customWidth="1"/>
    <col min="15" max="15" width="10.1796875" style="3" customWidth="1"/>
    <col min="16" max="16" width="17.1796875" style="145" customWidth="1"/>
    <col min="17" max="17" width="19.453125" style="145" bestFit="1" customWidth="1"/>
    <col min="18" max="18" width="16.453125" style="145" hidden="1" customWidth="1"/>
    <col min="19" max="19" width="13.81640625" style="3" customWidth="1"/>
    <col min="20" max="20" width="18.1796875" style="145" customWidth="1"/>
    <col min="21" max="21" width="13.26953125" customWidth="1"/>
    <col min="22" max="24" width="12.453125" customWidth="1"/>
    <col min="25" max="25" width="14.81640625" customWidth="1"/>
    <col min="26" max="26" width="13.1796875" customWidth="1"/>
    <col min="27" max="27" width="14.6328125" customWidth="1"/>
    <col min="28" max="28" width="9.1796875" customWidth="1"/>
    <col min="29" max="32" width="13.1796875" customWidth="1"/>
    <col min="33" max="33" width="10.453125" customWidth="1"/>
  </cols>
  <sheetData>
    <row r="1" spans="1:21" x14ac:dyDescent="0.35">
      <c r="A1" t="str">
        <f>[21]BASE!A2</f>
        <v>ESTUDO CAMPO GRANDE</v>
      </c>
    </row>
    <row r="2" spans="1:21" x14ac:dyDescent="0.35">
      <c r="A2" t="s">
        <v>503</v>
      </c>
    </row>
    <row r="4" spans="1:21" x14ac:dyDescent="0.35">
      <c r="B4" s="141"/>
    </row>
    <row r="5" spans="1:21" x14ac:dyDescent="0.35">
      <c r="B5" s="141"/>
    </row>
    <row r="6" spans="1:21" x14ac:dyDescent="0.35">
      <c r="B6" s="142"/>
      <c r="C6" s="650"/>
      <c r="F6" s="144"/>
      <c r="G6" s="144"/>
      <c r="H6" s="144"/>
      <c r="I6" s="145"/>
    </row>
    <row r="7" spans="1:21" x14ac:dyDescent="0.35">
      <c r="A7" s="146" t="str">
        <f>[21]BASE!A18</f>
        <v>INVESTIMENTO CAMPO GRANDE  CAPITAL  OOH  2024</v>
      </c>
      <c r="B7" s="147">
        <f>[21]BASE!B18</f>
        <v>1179771.79</v>
      </c>
      <c r="C7" s="148"/>
      <c r="F7" s="144"/>
      <c r="G7" s="144"/>
      <c r="H7" s="144"/>
      <c r="I7" s="145"/>
      <c r="U7" s="145"/>
    </row>
    <row r="8" spans="1:21" x14ac:dyDescent="0.35">
      <c r="A8" s="146" t="str">
        <f>[21]BASE!A19</f>
        <v>INVESTIMENTO MATO GROSSO DO SUL  OOH 2024</v>
      </c>
      <c r="B8" s="147">
        <f>[21]BASE!B19</f>
        <v>1419273.79</v>
      </c>
      <c r="C8" s="143"/>
      <c r="F8" s="144"/>
      <c r="G8" s="144"/>
      <c r="H8" s="144"/>
      <c r="I8" s="145"/>
    </row>
    <row r="9" spans="1:21" x14ac:dyDescent="0.35">
      <c r="C9" s="143"/>
      <c r="F9" s="144"/>
      <c r="G9" s="144"/>
      <c r="H9" s="144"/>
      <c r="I9" s="145"/>
    </row>
    <row r="10" spans="1:21" ht="17.5" customHeight="1" x14ac:dyDescent="0.35">
      <c r="A10" s="149" t="str">
        <f>[21]BASE!A12</f>
        <v xml:space="preserve">R$ BRUTO CAMPO GRANDE CAPITAL   -  2025 OOH </v>
      </c>
      <c r="B10" s="150">
        <f>[21]BASE!B12</f>
        <v>1894693.125</v>
      </c>
      <c r="C10" s="151"/>
      <c r="F10" s="144"/>
      <c r="G10" s="144"/>
      <c r="H10" s="144"/>
      <c r="I10" s="145"/>
    </row>
    <row r="11" spans="1:21" ht="14.15" customHeight="1" x14ac:dyDescent="0.35">
      <c r="A11" s="146" t="str">
        <f>[21]BASE!A11</f>
        <v>BUDGET BRUTO MATO GROSSO DO SUL  - 2025 OOH (100%)</v>
      </c>
      <c r="B11" s="147">
        <f>[21]BASE!B11</f>
        <v>2526257.5</v>
      </c>
      <c r="C11" s="3"/>
      <c r="F11" s="144"/>
      <c r="G11" s="144"/>
      <c r="H11" s="144"/>
      <c r="I11" s="145"/>
    </row>
    <row r="12" spans="1:21" x14ac:dyDescent="0.35">
      <c r="D12" s="495"/>
      <c r="E12" s="496"/>
      <c r="F12" s="144"/>
      <c r="G12" s="144"/>
      <c r="H12" s="144"/>
      <c r="I12" s="145"/>
    </row>
    <row r="13" spans="1:21" x14ac:dyDescent="0.35">
      <c r="F13" s="144"/>
      <c r="G13" s="144"/>
      <c r="H13" s="144"/>
      <c r="I13" s="145"/>
    </row>
    <row r="14" spans="1:21" x14ac:dyDescent="0.35">
      <c r="A14" s="4" t="s">
        <v>508</v>
      </c>
      <c r="F14" s="144"/>
      <c r="G14" s="144"/>
      <c r="H14" s="144"/>
      <c r="I14" s="145"/>
    </row>
    <row r="15" spans="1:21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  <c r="F15" s="144"/>
      <c r="G15" s="144"/>
      <c r="H15" s="144"/>
      <c r="I15" s="145"/>
    </row>
    <row r="16" spans="1:21" x14ac:dyDescent="0.35">
      <c r="A16" s="153" t="s">
        <v>657</v>
      </c>
      <c r="B16" s="154" t="s">
        <v>514</v>
      </c>
      <c r="C16" s="155">
        <v>0.37</v>
      </c>
      <c r="D16" s="156">
        <f>B10*C16</f>
        <v>701036.45625000005</v>
      </c>
      <c r="E16" s="156">
        <f>D16/3</f>
        <v>233678.81875000001</v>
      </c>
      <c r="F16" s="144"/>
      <c r="G16" s="144"/>
      <c r="H16" s="144"/>
      <c r="I16" s="145"/>
    </row>
    <row r="17" spans="1:33" x14ac:dyDescent="0.35">
      <c r="A17" s="153" t="s">
        <v>658</v>
      </c>
      <c r="B17" s="154" t="s">
        <v>516</v>
      </c>
      <c r="C17" s="155">
        <v>0.41</v>
      </c>
      <c r="D17" s="156">
        <f>B10*C17</f>
        <v>776824.18124999991</v>
      </c>
      <c r="E17" s="156">
        <f>D17/4</f>
        <v>194206.04531249998</v>
      </c>
      <c r="F17" s="144"/>
      <c r="G17" s="144"/>
      <c r="H17" s="144"/>
      <c r="I17" s="145"/>
    </row>
    <row r="18" spans="1:33" x14ac:dyDescent="0.35">
      <c r="A18" s="153" t="s">
        <v>659</v>
      </c>
      <c r="B18" s="154">
        <v>3</v>
      </c>
      <c r="C18" s="155">
        <v>0.22</v>
      </c>
      <c r="D18" s="156">
        <f>B10*C18</f>
        <v>416832.48749999999</v>
      </c>
      <c r="E18" s="156">
        <f>D18/4</f>
        <v>104208.121875</v>
      </c>
      <c r="F18" s="144"/>
      <c r="G18" s="144"/>
      <c r="H18" s="144"/>
      <c r="I18" s="145"/>
    </row>
    <row r="19" spans="1:33" x14ac:dyDescent="0.35">
      <c r="B19" s="1" t="s">
        <v>518</v>
      </c>
      <c r="C19" s="3">
        <f>SUM(C16:C18)</f>
        <v>1</v>
      </c>
      <c r="D19" s="158">
        <f>SUM(D16:D18)</f>
        <v>1894693.125</v>
      </c>
      <c r="F19" s="144"/>
      <c r="G19" s="144"/>
      <c r="H19" s="144"/>
      <c r="I19" s="145"/>
    </row>
    <row r="20" spans="1:33" x14ac:dyDescent="0.35">
      <c r="F20" s="144"/>
      <c r="G20" s="144"/>
      <c r="H20" s="144"/>
      <c r="I20" s="145"/>
    </row>
    <row r="21" spans="1:33" x14ac:dyDescent="0.35">
      <c r="A21" s="146" t="s">
        <v>820</v>
      </c>
      <c r="B21" s="816">
        <v>898100</v>
      </c>
      <c r="F21" s="144"/>
      <c r="G21" s="144"/>
      <c r="H21" s="144"/>
      <c r="I21" s="145"/>
    </row>
    <row r="22" spans="1:33" x14ac:dyDescent="0.35">
      <c r="A22" s="761" t="s">
        <v>630</v>
      </c>
      <c r="B22" s="817">
        <v>799125</v>
      </c>
      <c r="Q22" s="161"/>
      <c r="R22" s="161"/>
    </row>
    <row r="23" spans="1:33" x14ac:dyDescent="0.35">
      <c r="E23" s="1" t="s">
        <v>521</v>
      </c>
      <c r="F23" s="2" t="s">
        <v>930</v>
      </c>
      <c r="H23" s="1" t="s">
        <v>523</v>
      </c>
      <c r="J23" s="2334">
        <v>0.62</v>
      </c>
      <c r="K23" s="2334"/>
      <c r="L23" s="1084"/>
    </row>
    <row r="24" spans="1:33" x14ac:dyDescent="0.35">
      <c r="E24" s="1" t="s">
        <v>524</v>
      </c>
      <c r="F24" s="2" t="s">
        <v>189</v>
      </c>
      <c r="H24" s="1" t="s">
        <v>524</v>
      </c>
      <c r="J24" s="2266">
        <v>30</v>
      </c>
      <c r="K24" s="2266"/>
    </row>
    <row r="25" spans="1:33" x14ac:dyDescent="0.35">
      <c r="E25" s="1" t="s">
        <v>526</v>
      </c>
      <c r="F25" s="2" t="s">
        <v>931</v>
      </c>
      <c r="H25" s="1" t="s">
        <v>526</v>
      </c>
      <c r="J25" s="2267">
        <v>1560</v>
      </c>
      <c r="K25" s="2267"/>
      <c r="L25" s="139"/>
      <c r="P25" s="161"/>
    </row>
    <row r="26" spans="1:33" x14ac:dyDescent="0.35">
      <c r="E26" s="1" t="s">
        <v>528</v>
      </c>
      <c r="F26" s="2" t="s">
        <v>932</v>
      </c>
      <c r="H26" s="1" t="s">
        <v>528</v>
      </c>
      <c r="J26" s="2267">
        <v>12834646</v>
      </c>
      <c r="K26" s="2267"/>
      <c r="L26" s="139"/>
      <c r="O26" s="144"/>
      <c r="T26" s="162"/>
    </row>
    <row r="27" spans="1:33" ht="18" x14ac:dyDescent="0.4">
      <c r="A27" s="1085" t="s">
        <v>530</v>
      </c>
      <c r="O27" s="144"/>
      <c r="P27" s="163"/>
    </row>
    <row r="28" spans="1:33" x14ac:dyDescent="0.35">
      <c r="O28" s="165"/>
      <c r="S28" s="144"/>
    </row>
    <row r="29" spans="1:33" ht="29.15" customHeight="1" thickBot="1" x14ac:dyDescent="0.4">
      <c r="A29" s="2645" t="s">
        <v>531</v>
      </c>
      <c r="B29" s="2646"/>
      <c r="C29" s="2646"/>
      <c r="D29" s="2646"/>
      <c r="E29" s="2646"/>
      <c r="F29" s="2646"/>
      <c r="G29" s="2646"/>
      <c r="H29" s="2646"/>
      <c r="I29" s="2646"/>
      <c r="J29" s="2646"/>
      <c r="K29" s="2646"/>
      <c r="L29" s="2646"/>
      <c r="M29" s="2646"/>
      <c r="N29" s="2646"/>
      <c r="O29" s="2646"/>
      <c r="P29" s="2646"/>
      <c r="Q29" s="2646"/>
      <c r="R29" s="2646"/>
      <c r="S29" s="2646"/>
      <c r="T29" s="2647" t="s">
        <v>635</v>
      </c>
      <c r="U29" s="2648"/>
      <c r="V29" s="2648"/>
      <c r="W29" s="2648"/>
      <c r="X29" s="2648"/>
      <c r="Y29" s="2648"/>
      <c r="Z29" s="2648"/>
      <c r="AA29" s="2648"/>
      <c r="AB29" s="2648"/>
      <c r="AC29" s="2648"/>
      <c r="AD29" s="2648"/>
      <c r="AE29" s="2648"/>
      <c r="AF29" s="2648"/>
      <c r="AG29" s="2649"/>
    </row>
    <row r="30" spans="1:33" ht="18" x14ac:dyDescent="0.35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29" t="s">
        <v>539</v>
      </c>
      <c r="H30" s="2329" t="s">
        <v>540</v>
      </c>
      <c r="I30" s="2309" t="s">
        <v>541</v>
      </c>
      <c r="J30" s="2309"/>
      <c r="K30" s="2309"/>
      <c r="L30" s="2309"/>
      <c r="M30" s="311" t="s">
        <v>542</v>
      </c>
      <c r="N30" s="312" t="s">
        <v>543</v>
      </c>
      <c r="O30" s="313" t="s">
        <v>544</v>
      </c>
      <c r="P30" s="312" t="s">
        <v>543</v>
      </c>
      <c r="Q30" s="312" t="s">
        <v>545</v>
      </c>
      <c r="R30" s="538" t="s">
        <v>636</v>
      </c>
      <c r="S30" s="2310" t="s">
        <v>546</v>
      </c>
      <c r="T30" s="1086" t="s">
        <v>547</v>
      </c>
      <c r="U30" s="2653" t="s">
        <v>548</v>
      </c>
      <c r="V30" s="2653"/>
      <c r="W30" s="2653"/>
      <c r="X30" s="2653"/>
      <c r="Y30" s="2653"/>
      <c r="Z30" s="2650" t="s">
        <v>549</v>
      </c>
      <c r="AA30" s="2651"/>
      <c r="AB30" s="2650" t="s">
        <v>550</v>
      </c>
      <c r="AC30" s="2651"/>
      <c r="AD30" s="2651"/>
      <c r="AE30" s="2651"/>
      <c r="AF30" s="2651"/>
      <c r="AG30" s="2652"/>
    </row>
    <row r="31" spans="1:33" ht="18.5" thickBot="1" x14ac:dyDescent="0.4">
      <c r="A31" s="2328"/>
      <c r="B31" s="2330"/>
      <c r="C31" s="2330"/>
      <c r="D31" s="2330"/>
      <c r="E31" s="2330"/>
      <c r="F31" s="2332"/>
      <c r="G31" s="2330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318" t="s">
        <v>557</v>
      </c>
      <c r="P31" s="317" t="s">
        <v>558</v>
      </c>
      <c r="Q31" s="317" t="s">
        <v>558</v>
      </c>
      <c r="R31" s="605"/>
      <c r="S31" s="2311"/>
      <c r="T31" s="1086" t="s">
        <v>559</v>
      </c>
      <c r="U31" s="2651"/>
      <c r="V31" s="2651"/>
      <c r="W31" s="2651"/>
      <c r="X31" s="2651"/>
      <c r="Y31" s="2651"/>
      <c r="Z31" s="2650"/>
      <c r="AA31" s="2651"/>
      <c r="AB31" s="2650"/>
      <c r="AC31" s="2651"/>
      <c r="AD31" s="2651"/>
      <c r="AE31" s="2651"/>
      <c r="AF31" s="2651"/>
      <c r="AG31" s="2652"/>
    </row>
    <row r="32" spans="1:33" s="184" customFormat="1" ht="18.5" x14ac:dyDescent="0.45">
      <c r="A32" s="2406" t="s">
        <v>560</v>
      </c>
      <c r="B32" s="2407"/>
      <c r="C32" s="2407"/>
      <c r="D32" s="2407"/>
      <c r="E32" s="2407"/>
      <c r="F32" s="2407"/>
      <c r="G32" s="2407"/>
      <c r="H32" s="2407"/>
      <c r="I32" s="2407"/>
      <c r="J32" s="2407"/>
      <c r="K32" s="2407"/>
      <c r="L32" s="2407"/>
      <c r="M32" s="2407"/>
      <c r="N32" s="2407"/>
      <c r="O32" s="2407"/>
      <c r="P32" s="2407"/>
      <c r="Q32" s="2407"/>
      <c r="R32" s="2407"/>
      <c r="S32" s="2407"/>
      <c r="T32" s="1087"/>
      <c r="U32" s="1088" t="s">
        <v>561</v>
      </c>
      <c r="V32" s="1089" t="s">
        <v>38</v>
      </c>
      <c r="W32" s="1089" t="s">
        <v>562</v>
      </c>
      <c r="X32" s="1089" t="s">
        <v>563</v>
      </c>
      <c r="Y32" s="1089" t="s">
        <v>564</v>
      </c>
      <c r="Z32" s="1090" t="s">
        <v>565</v>
      </c>
      <c r="AA32" s="1089" t="s">
        <v>566</v>
      </c>
      <c r="AB32" s="1088" t="s">
        <v>190</v>
      </c>
      <c r="AC32" s="1089" t="s">
        <v>39</v>
      </c>
      <c r="AD32" s="1089" t="s">
        <v>191</v>
      </c>
      <c r="AE32" s="1091" t="s">
        <v>192</v>
      </c>
      <c r="AF32" s="1092" t="s">
        <v>166</v>
      </c>
      <c r="AG32" s="1093" t="s">
        <v>31</v>
      </c>
    </row>
    <row r="33" spans="1:33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17"/>
      <c r="S33" s="548"/>
      <c r="T33" s="329"/>
      <c r="U33" s="326"/>
      <c r="Z33" s="326"/>
      <c r="AB33" s="326"/>
      <c r="AE33" s="512"/>
      <c r="AG33" s="198"/>
    </row>
    <row r="34" spans="1:33" x14ac:dyDescent="0.35">
      <c r="A34" s="203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0"/>
      <c r="O34" s="211"/>
      <c r="P34" s="210"/>
      <c r="Q34" s="210"/>
      <c r="R34" s="554"/>
      <c r="S34" s="1094"/>
      <c r="T34" s="612"/>
      <c r="U34" s="328"/>
      <c r="V34" s="215"/>
      <c r="W34" s="215"/>
      <c r="X34" s="215"/>
      <c r="Y34" s="215"/>
      <c r="Z34" s="328"/>
      <c r="AA34" s="215"/>
      <c r="AB34" s="326"/>
      <c r="AG34" s="198"/>
    </row>
    <row r="35" spans="1:33" x14ac:dyDescent="0.35">
      <c r="A35" s="203" t="s">
        <v>933</v>
      </c>
      <c r="B35" s="203" t="s">
        <v>458</v>
      </c>
      <c r="C35" s="203" t="s">
        <v>934</v>
      </c>
      <c r="D35" s="203" t="s">
        <v>193</v>
      </c>
      <c r="E35" s="203" t="s">
        <v>571</v>
      </c>
      <c r="F35" s="204" t="s">
        <v>573</v>
      </c>
      <c r="G35" s="203">
        <v>20</v>
      </c>
      <c r="H35" s="203" t="s">
        <v>90</v>
      </c>
      <c r="I35" s="2282">
        <v>20</v>
      </c>
      <c r="J35" s="2283"/>
      <c r="L35" s="332"/>
      <c r="M35" s="209">
        <v>1</v>
      </c>
      <c r="N35" s="212">
        <v>1700</v>
      </c>
      <c r="O35" s="219">
        <v>0.06</v>
      </c>
      <c r="P35" s="212">
        <f t="shared" ref="P35:P44" si="0">N35*(1-O35)</f>
        <v>1598</v>
      </c>
      <c r="Q35" s="212">
        <f t="shared" ref="Q35:Q44" si="1">P35*M35*G35</f>
        <v>31960</v>
      </c>
      <c r="R35" s="252" t="e">
        <f>(Q35+Q40)/E12*1000</f>
        <v>#DIV/0!</v>
      </c>
      <c r="S35" s="224">
        <f t="shared" ref="S35:S44" si="2">Q35/$Q$50</f>
        <v>0.13675965624373515</v>
      </c>
      <c r="T35" s="196">
        <f>Q35*2</f>
        <v>63920</v>
      </c>
      <c r="U35" s="328">
        <f t="shared" ref="U35:U39" si="3">T35</f>
        <v>63920</v>
      </c>
      <c r="Z35" s="328">
        <f>T35</f>
        <v>63920</v>
      </c>
      <c r="AA35" s="215"/>
      <c r="AB35" s="328">
        <f>T35</f>
        <v>63920</v>
      </c>
      <c r="AG35" s="198"/>
    </row>
    <row r="36" spans="1:33" x14ac:dyDescent="0.35">
      <c r="A36" s="203" t="s">
        <v>933</v>
      </c>
      <c r="B36" s="203" t="s">
        <v>459</v>
      </c>
      <c r="C36" s="203" t="s">
        <v>935</v>
      </c>
      <c r="D36" s="203" t="s">
        <v>53</v>
      </c>
      <c r="E36" s="203" t="s">
        <v>571</v>
      </c>
      <c r="F36" s="204" t="s">
        <v>936</v>
      </c>
      <c r="G36" s="203">
        <v>4</v>
      </c>
      <c r="H36" s="203" t="s">
        <v>51</v>
      </c>
      <c r="I36" s="2291">
        <v>4</v>
      </c>
      <c r="J36" s="2292"/>
      <c r="K36" s="2292"/>
      <c r="L36" s="2293"/>
      <c r="M36" s="209">
        <v>1</v>
      </c>
      <c r="N36" s="212">
        <v>3500</v>
      </c>
      <c r="O36" s="219">
        <v>0.04</v>
      </c>
      <c r="P36" s="212">
        <f t="shared" si="0"/>
        <v>3360</v>
      </c>
      <c r="Q36" s="212">
        <f t="shared" si="1"/>
        <v>13440</v>
      </c>
      <c r="R36" s="252" t="e">
        <f>(Q36+Q44)/E12*1000</f>
        <v>#DIV/0!</v>
      </c>
      <c r="S36" s="224">
        <f t="shared" si="2"/>
        <v>5.7510944302747197E-2</v>
      </c>
      <c r="T36" s="196">
        <f>Q36*2</f>
        <v>26880</v>
      </c>
      <c r="U36" s="328">
        <f t="shared" si="3"/>
        <v>26880</v>
      </c>
      <c r="W36" s="215"/>
      <c r="Z36" s="329">
        <f>T36</f>
        <v>26880</v>
      </c>
      <c r="AA36" s="215"/>
      <c r="AB36" s="328">
        <f>T36</f>
        <v>26880</v>
      </c>
      <c r="AG36" s="198"/>
    </row>
    <row r="37" spans="1:33" x14ac:dyDescent="0.35">
      <c r="A37" s="203" t="s">
        <v>933</v>
      </c>
      <c r="B37" s="203" t="s">
        <v>458</v>
      </c>
      <c r="C37" s="203" t="s">
        <v>935</v>
      </c>
      <c r="D37" s="203" t="s">
        <v>48</v>
      </c>
      <c r="E37" s="203" t="s">
        <v>569</v>
      </c>
      <c r="F37" s="204" t="s">
        <v>689</v>
      </c>
      <c r="G37" s="203">
        <v>3</v>
      </c>
      <c r="H37" s="203" t="s">
        <v>51</v>
      </c>
      <c r="I37" s="2282">
        <v>3</v>
      </c>
      <c r="J37" s="2283"/>
      <c r="K37" s="2283"/>
      <c r="L37" s="2284"/>
      <c r="M37" s="209">
        <v>1</v>
      </c>
      <c r="N37" s="212">
        <v>7000</v>
      </c>
      <c r="O37" s="219">
        <v>0.14000000000000001</v>
      </c>
      <c r="P37" s="212">
        <f t="shared" si="0"/>
        <v>6020</v>
      </c>
      <c r="Q37" s="212">
        <f t="shared" si="1"/>
        <v>18060</v>
      </c>
      <c r="R37" s="252"/>
      <c r="S37" s="213">
        <f t="shared" si="2"/>
        <v>7.7280331406816546E-2</v>
      </c>
      <c r="T37" s="196">
        <f t="shared" ref="T37:T44" si="4">Q37*2</f>
        <v>36120</v>
      </c>
      <c r="U37" s="328">
        <f t="shared" si="3"/>
        <v>36120</v>
      </c>
      <c r="Z37" s="328"/>
      <c r="AA37" s="215">
        <f>T37</f>
        <v>36120</v>
      </c>
      <c r="AB37" s="328">
        <f>T37</f>
        <v>36120</v>
      </c>
      <c r="AG37" s="198"/>
    </row>
    <row r="38" spans="1:33" x14ac:dyDescent="0.35">
      <c r="A38" s="203" t="s">
        <v>933</v>
      </c>
      <c r="B38" s="203" t="s">
        <v>460</v>
      </c>
      <c r="C38" s="203" t="s">
        <v>935</v>
      </c>
      <c r="D38" s="203" t="s">
        <v>48</v>
      </c>
      <c r="E38" s="203" t="s">
        <v>569</v>
      </c>
      <c r="F38" s="204" t="s">
        <v>689</v>
      </c>
      <c r="G38" s="203">
        <v>2</v>
      </c>
      <c r="H38" s="203" t="s">
        <v>51</v>
      </c>
      <c r="I38" s="2291">
        <v>2</v>
      </c>
      <c r="J38" s="2292"/>
      <c r="K38" s="2292"/>
      <c r="L38" s="2293"/>
      <c r="M38" s="209">
        <v>1</v>
      </c>
      <c r="N38" s="212">
        <v>27024.15</v>
      </c>
      <c r="O38" s="219">
        <v>0.7</v>
      </c>
      <c r="P38" s="212">
        <f t="shared" si="0"/>
        <v>8107.2450000000017</v>
      </c>
      <c r="Q38" s="212">
        <f t="shared" si="1"/>
        <v>16214.490000000003</v>
      </c>
      <c r="R38" s="252"/>
      <c r="S38" s="213">
        <f t="shared" si="2"/>
        <v>6.9383231494602057E-2</v>
      </c>
      <c r="T38" s="196">
        <f t="shared" si="4"/>
        <v>32428.980000000007</v>
      </c>
      <c r="U38" s="328">
        <f t="shared" si="3"/>
        <v>32428.980000000007</v>
      </c>
      <c r="Z38" s="328"/>
      <c r="AA38" s="215">
        <f>T38</f>
        <v>32428.980000000007</v>
      </c>
      <c r="AB38" s="326"/>
      <c r="AC38" s="215">
        <f>T38</f>
        <v>32428.980000000007</v>
      </c>
      <c r="AG38" s="198"/>
    </row>
    <row r="39" spans="1:33" x14ac:dyDescent="0.35">
      <c r="A39" s="203" t="s">
        <v>933</v>
      </c>
      <c r="B39" s="203" t="s">
        <v>460</v>
      </c>
      <c r="C39" s="203" t="s">
        <v>935</v>
      </c>
      <c r="D39" s="203" t="s">
        <v>461</v>
      </c>
      <c r="E39" s="203" t="s">
        <v>569</v>
      </c>
      <c r="F39" s="204" t="s">
        <v>70</v>
      </c>
      <c r="G39" s="203">
        <v>1</v>
      </c>
      <c r="H39" s="203" t="s">
        <v>51</v>
      </c>
      <c r="I39" s="2306">
        <v>1</v>
      </c>
      <c r="J39" s="2307"/>
      <c r="K39" s="2307"/>
      <c r="L39" s="2308"/>
      <c r="M39" s="209">
        <v>1</v>
      </c>
      <c r="N39" s="212">
        <v>61819.199999999997</v>
      </c>
      <c r="O39" s="219">
        <v>0.45</v>
      </c>
      <c r="P39" s="212">
        <f t="shared" si="0"/>
        <v>34000.559999999998</v>
      </c>
      <c r="Q39" s="212">
        <f t="shared" si="1"/>
        <v>34000.559999999998</v>
      </c>
      <c r="R39" s="252" t="e">
        <f>(Q39+Q41+Q43)/E12*1000</f>
        <v>#DIV/0!</v>
      </c>
      <c r="S39" s="213">
        <f t="shared" si="2"/>
        <v>0.1454913922933195</v>
      </c>
      <c r="T39" s="196">
        <f t="shared" si="4"/>
        <v>68001.119999999995</v>
      </c>
      <c r="U39" s="328">
        <f t="shared" si="3"/>
        <v>68001.119999999995</v>
      </c>
      <c r="Z39" s="328"/>
      <c r="AA39" s="215">
        <f>T39</f>
        <v>68001.119999999995</v>
      </c>
      <c r="AB39" s="326"/>
      <c r="AC39" s="215">
        <f>T39</f>
        <v>68001.119999999995</v>
      </c>
      <c r="AG39" s="198"/>
    </row>
    <row r="40" spans="1:33" x14ac:dyDescent="0.35">
      <c r="A40" s="203" t="s">
        <v>933</v>
      </c>
      <c r="B40" s="203" t="s">
        <v>460</v>
      </c>
      <c r="C40" s="203" t="s">
        <v>934</v>
      </c>
      <c r="D40" s="203" t="s">
        <v>462</v>
      </c>
      <c r="E40" s="203" t="s">
        <v>569</v>
      </c>
      <c r="F40" s="204" t="s">
        <v>749</v>
      </c>
      <c r="G40" s="203">
        <v>14</v>
      </c>
      <c r="H40" s="203" t="s">
        <v>51</v>
      </c>
      <c r="I40" s="2291">
        <v>14</v>
      </c>
      <c r="J40" s="2292"/>
      <c r="K40" s="2292"/>
      <c r="L40" s="2293"/>
      <c r="M40" s="209">
        <v>1</v>
      </c>
      <c r="N40" s="212">
        <v>7020</v>
      </c>
      <c r="O40" s="219">
        <v>0.68</v>
      </c>
      <c r="P40" s="212">
        <f t="shared" si="0"/>
        <v>2246.3999999999996</v>
      </c>
      <c r="Q40" s="212">
        <f t="shared" si="1"/>
        <v>31449.599999999995</v>
      </c>
      <c r="R40" s="252"/>
      <c r="S40" s="213">
        <f t="shared" si="2"/>
        <v>0.13457560966842841</v>
      </c>
      <c r="T40" s="196">
        <f t="shared" si="4"/>
        <v>62899.19999999999</v>
      </c>
      <c r="U40" s="328"/>
      <c r="V40" s="215">
        <f>T40</f>
        <v>62899.19999999999</v>
      </c>
      <c r="Z40" s="328"/>
      <c r="AA40" s="215">
        <f>T40</f>
        <v>62899.19999999999</v>
      </c>
      <c r="AB40" s="326"/>
      <c r="AC40" s="215">
        <f>T40</f>
        <v>62899.19999999999</v>
      </c>
      <c r="AG40" s="198"/>
    </row>
    <row r="41" spans="1:33" x14ac:dyDescent="0.35">
      <c r="A41" s="203" t="s">
        <v>933</v>
      </c>
      <c r="B41" s="203" t="s">
        <v>463</v>
      </c>
      <c r="C41" s="203" t="s">
        <v>935</v>
      </c>
      <c r="D41" s="203" t="s">
        <v>53</v>
      </c>
      <c r="E41" s="203" t="s">
        <v>575</v>
      </c>
      <c r="F41" s="204" t="s">
        <v>936</v>
      </c>
      <c r="G41" s="203">
        <v>4</v>
      </c>
      <c r="H41" s="203" t="s">
        <v>51</v>
      </c>
      <c r="I41" s="2282">
        <v>4</v>
      </c>
      <c r="J41" s="2283"/>
      <c r="K41" s="2283"/>
      <c r="L41" s="2284"/>
      <c r="M41" s="203">
        <v>1</v>
      </c>
      <c r="N41" s="212">
        <v>9000</v>
      </c>
      <c r="O41" s="219">
        <v>0.2</v>
      </c>
      <c r="P41" s="212">
        <f t="shared" si="0"/>
        <v>7200</v>
      </c>
      <c r="Q41" s="212">
        <f t="shared" si="1"/>
        <v>28800</v>
      </c>
      <c r="R41" s="252"/>
      <c r="S41" s="224">
        <f t="shared" si="2"/>
        <v>0.12323773779160113</v>
      </c>
      <c r="T41" s="196">
        <f t="shared" si="4"/>
        <v>57600</v>
      </c>
      <c r="U41" s="328">
        <f t="shared" ref="U41:U43" si="5">T41</f>
        <v>57600</v>
      </c>
      <c r="Z41" s="328">
        <f>T41</f>
        <v>57600</v>
      </c>
      <c r="AB41" s="326"/>
      <c r="AD41" s="215">
        <f>T41</f>
        <v>57600</v>
      </c>
      <c r="AG41" s="198"/>
    </row>
    <row r="42" spans="1:33" x14ac:dyDescent="0.35">
      <c r="A42" s="203" t="s">
        <v>933</v>
      </c>
      <c r="B42" s="203" t="s">
        <v>464</v>
      </c>
      <c r="C42" s="203" t="s">
        <v>935</v>
      </c>
      <c r="D42" s="203" t="s">
        <v>48</v>
      </c>
      <c r="E42" s="203" t="s">
        <v>569</v>
      </c>
      <c r="F42" s="204" t="s">
        <v>689</v>
      </c>
      <c r="G42" s="203">
        <v>15</v>
      </c>
      <c r="H42" s="203" t="s">
        <v>194</v>
      </c>
      <c r="I42" s="231"/>
      <c r="J42" s="2292">
        <v>1</v>
      </c>
      <c r="K42" s="2292"/>
      <c r="L42" s="332"/>
      <c r="M42" s="203">
        <v>1</v>
      </c>
      <c r="N42" s="212">
        <v>400</v>
      </c>
      <c r="O42" s="219">
        <v>0.1</v>
      </c>
      <c r="P42" s="212">
        <f t="shared" si="0"/>
        <v>360</v>
      </c>
      <c r="Q42" s="212">
        <f t="shared" si="1"/>
        <v>5400</v>
      </c>
      <c r="R42" s="252"/>
      <c r="S42" s="213">
        <f t="shared" si="2"/>
        <v>2.3107075835925212E-2</v>
      </c>
      <c r="T42" s="196">
        <f t="shared" si="4"/>
        <v>10800</v>
      </c>
      <c r="U42" s="328">
        <f t="shared" si="5"/>
        <v>10800</v>
      </c>
      <c r="Z42" s="326"/>
      <c r="AA42" s="215">
        <f>T42</f>
        <v>10800</v>
      </c>
      <c r="AB42" s="326"/>
      <c r="AE42" s="215">
        <f>T42</f>
        <v>10800</v>
      </c>
      <c r="AG42" s="198"/>
    </row>
    <row r="43" spans="1:33" x14ac:dyDescent="0.35">
      <c r="A43" s="203" t="s">
        <v>933</v>
      </c>
      <c r="B43" s="203" t="s">
        <v>464</v>
      </c>
      <c r="C43" s="203" t="s">
        <v>935</v>
      </c>
      <c r="D43" s="203" t="s">
        <v>53</v>
      </c>
      <c r="E43" s="203" t="s">
        <v>575</v>
      </c>
      <c r="F43" s="204" t="s">
        <v>936</v>
      </c>
      <c r="G43" s="203">
        <v>3</v>
      </c>
      <c r="H43" s="203" t="s">
        <v>51</v>
      </c>
      <c r="I43" s="2282">
        <v>3</v>
      </c>
      <c r="J43" s="2283"/>
      <c r="K43" s="2283"/>
      <c r="L43" s="2284"/>
      <c r="M43" s="203">
        <v>1</v>
      </c>
      <c r="N43" s="212">
        <v>4200</v>
      </c>
      <c r="O43" s="219">
        <v>0.1</v>
      </c>
      <c r="P43" s="232">
        <f t="shared" si="0"/>
        <v>3780</v>
      </c>
      <c r="Q43" s="212">
        <f t="shared" si="1"/>
        <v>11340</v>
      </c>
      <c r="R43" s="252"/>
      <c r="S43" s="224">
        <f t="shared" si="2"/>
        <v>4.8524859255442948E-2</v>
      </c>
      <c r="T43" s="196">
        <f t="shared" si="4"/>
        <v>22680</v>
      </c>
      <c r="U43" s="328">
        <f t="shared" si="5"/>
        <v>22680</v>
      </c>
      <c r="Z43" s="328">
        <f>T43</f>
        <v>22680</v>
      </c>
      <c r="AB43" s="326"/>
      <c r="AE43" s="215">
        <f>T43</f>
        <v>22680</v>
      </c>
      <c r="AG43" s="198"/>
    </row>
    <row r="44" spans="1:33" x14ac:dyDescent="0.35">
      <c r="A44" s="203" t="s">
        <v>933</v>
      </c>
      <c r="B44" s="203" t="s">
        <v>464</v>
      </c>
      <c r="C44" s="203" t="s">
        <v>935</v>
      </c>
      <c r="D44" s="203" t="s">
        <v>465</v>
      </c>
      <c r="E44" s="203" t="s">
        <v>571</v>
      </c>
      <c r="F44" s="204" t="s">
        <v>603</v>
      </c>
      <c r="G44" s="203">
        <v>20</v>
      </c>
      <c r="H44" s="203" t="s">
        <v>51</v>
      </c>
      <c r="I44" s="2282">
        <v>20</v>
      </c>
      <c r="J44" s="2283"/>
      <c r="K44" s="2283"/>
      <c r="L44" s="2284"/>
      <c r="M44" s="203">
        <v>1</v>
      </c>
      <c r="N44" s="212">
        <v>550</v>
      </c>
      <c r="O44" s="219">
        <v>0.27</v>
      </c>
      <c r="P44" s="232">
        <f t="shared" si="0"/>
        <v>401.5</v>
      </c>
      <c r="Q44" s="212">
        <f t="shared" si="1"/>
        <v>8030</v>
      </c>
      <c r="R44" s="252"/>
      <c r="S44" s="224">
        <f t="shared" si="2"/>
        <v>3.4361077585644342E-2</v>
      </c>
      <c r="T44" s="196">
        <f t="shared" si="4"/>
        <v>16060</v>
      </c>
      <c r="U44" s="328"/>
      <c r="V44" s="215">
        <f>T44</f>
        <v>16060</v>
      </c>
      <c r="Z44" s="328">
        <f>T44</f>
        <v>16060</v>
      </c>
      <c r="AB44" s="326"/>
      <c r="AE44" s="215">
        <f>T44</f>
        <v>16060</v>
      </c>
      <c r="AG44" s="198"/>
    </row>
    <row r="45" spans="1:33" x14ac:dyDescent="0.35">
      <c r="A45" s="203"/>
      <c r="B45" s="203"/>
      <c r="C45" s="203"/>
      <c r="D45" s="203"/>
      <c r="E45" s="203"/>
      <c r="F45" s="204"/>
      <c r="G45" s="203"/>
      <c r="H45" s="203"/>
      <c r="L45" s="332"/>
      <c r="M45" s="203"/>
      <c r="N45" s="212"/>
      <c r="O45" s="219"/>
      <c r="P45" s="232"/>
      <c r="Q45" s="212"/>
      <c r="R45" s="252"/>
      <c r="S45" s="439"/>
      <c r="T45" s="196"/>
      <c r="U45" s="326"/>
      <c r="Z45" s="326"/>
      <c r="AB45" s="326"/>
      <c r="AG45" s="198"/>
    </row>
    <row r="46" spans="1:33" x14ac:dyDescent="0.35">
      <c r="A46" s="218"/>
      <c r="B46" s="203"/>
      <c r="C46" s="236"/>
      <c r="D46" s="236"/>
      <c r="E46" s="236"/>
      <c r="F46" s="237"/>
      <c r="G46" s="236"/>
      <c r="H46" s="236"/>
      <c r="I46" s="291"/>
      <c r="J46" s="291"/>
      <c r="K46" s="291"/>
      <c r="L46" s="333"/>
      <c r="M46" s="236"/>
      <c r="N46" s="240"/>
      <c r="O46" s="241"/>
      <c r="P46" s="334"/>
      <c r="Q46" s="212"/>
      <c r="R46" s="252"/>
      <c r="S46" s="439"/>
      <c r="T46" s="196"/>
      <c r="U46" s="326"/>
      <c r="Z46" s="326"/>
      <c r="AB46" s="326"/>
      <c r="AG46" s="198"/>
    </row>
    <row r="47" spans="1:33" x14ac:dyDescent="0.35">
      <c r="A47" s="154" t="s">
        <v>933</v>
      </c>
      <c r="B47" s="154" t="s">
        <v>579</v>
      </c>
      <c r="C47" s="238"/>
      <c r="D47" s="239"/>
      <c r="E47" s="239"/>
      <c r="F47" s="290"/>
      <c r="G47" s="239"/>
      <c r="H47" s="239"/>
      <c r="I47" s="291"/>
      <c r="J47" s="291"/>
      <c r="K47" s="291"/>
      <c r="L47" s="291"/>
      <c r="M47" s="239"/>
      <c r="N47" s="292"/>
      <c r="O47" s="242"/>
      <c r="P47" s="334"/>
      <c r="Q47" s="303"/>
      <c r="R47" s="336"/>
      <c r="S47" s="302">
        <f>Q47/Q50</f>
        <v>0</v>
      </c>
      <c r="T47" s="196">
        <f t="shared" ref="T47:T48" si="6">Q47*2</f>
        <v>0</v>
      </c>
      <c r="U47" s="326"/>
      <c r="X47" s="215">
        <f>T47</f>
        <v>0</v>
      </c>
      <c r="Z47" s="326"/>
      <c r="AB47" s="326"/>
      <c r="AG47" s="198"/>
    </row>
    <row r="48" spans="1:33" x14ac:dyDescent="0.35">
      <c r="A48" s="154" t="s">
        <v>933</v>
      </c>
      <c r="B48" s="154" t="s">
        <v>580</v>
      </c>
      <c r="C48" s="335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36"/>
      <c r="Q48" s="303">
        <v>35000</v>
      </c>
      <c r="R48" s="527"/>
      <c r="S48" s="337">
        <f>Q48/Q50</f>
        <v>0.1497680841217375</v>
      </c>
      <c r="T48" s="196">
        <f t="shared" si="6"/>
        <v>70000</v>
      </c>
      <c r="U48" s="326"/>
      <c r="Y48" s="215">
        <f>T48</f>
        <v>70000</v>
      </c>
      <c r="Z48" s="326"/>
      <c r="AB48" s="326"/>
      <c r="AG48" s="198"/>
    </row>
    <row r="49" spans="1:33" ht="15" thickBot="1" x14ac:dyDescent="0.4">
      <c r="I49" s="161">
        <f>I50/$M$50</f>
        <v>0.98611111111111116</v>
      </c>
      <c r="J49" s="161">
        <f>J50/$M$50</f>
        <v>1.3888888888888888E-2</v>
      </c>
      <c r="T49" s="329"/>
      <c r="U49" s="326"/>
      <c r="Z49" s="326"/>
      <c r="AB49" s="613"/>
      <c r="AC49" s="291"/>
      <c r="AD49" s="291"/>
      <c r="AE49" s="291"/>
      <c r="AF49" s="291"/>
      <c r="AG49" s="614"/>
    </row>
    <row r="50" spans="1:33" x14ac:dyDescent="0.35">
      <c r="A50" s="258" t="s">
        <v>582</v>
      </c>
      <c r="B50" s="259"/>
      <c r="C50" s="259"/>
      <c r="D50" s="259"/>
      <c r="E50" s="259"/>
      <c r="F50" s="260"/>
      <c r="G50" s="259"/>
      <c r="H50" s="259"/>
      <c r="I50" s="259">
        <f>I44+I43+I41+I40+I39+I37+I36+I35+I38</f>
        <v>71</v>
      </c>
      <c r="J50" s="259">
        <f>J42</f>
        <v>1</v>
      </c>
      <c r="K50" s="259"/>
      <c r="L50" s="259"/>
      <c r="M50" s="259">
        <f>SUM(I50:L50)</f>
        <v>72</v>
      </c>
      <c r="N50" s="261"/>
      <c r="O50" s="262"/>
      <c r="P50" s="261"/>
      <c r="Q50" s="528">
        <f>SUM(Q34:Q49)</f>
        <v>233694.65</v>
      </c>
      <c r="R50" s="528"/>
      <c r="S50" s="264">
        <f>SUM(S34:S48)</f>
        <v>0.99999999999999989</v>
      </c>
      <c r="T50" s="1095">
        <f>SUM(T34:T49)</f>
        <v>467389.3</v>
      </c>
      <c r="U50" s="616">
        <f t="shared" ref="U50:AA50" si="7">SUM(U34:U48)</f>
        <v>318430.09999999998</v>
      </c>
      <c r="V50" s="617">
        <f t="shared" si="7"/>
        <v>78959.199999999983</v>
      </c>
      <c r="W50" s="617">
        <f t="shared" si="7"/>
        <v>0</v>
      </c>
      <c r="X50" s="617">
        <f t="shared" si="7"/>
        <v>0</v>
      </c>
      <c r="Y50" s="617">
        <f t="shared" si="7"/>
        <v>70000</v>
      </c>
      <c r="Z50" s="619">
        <f t="shared" si="7"/>
        <v>187140</v>
      </c>
      <c r="AA50" s="617">
        <f t="shared" si="7"/>
        <v>210249.3</v>
      </c>
      <c r="AB50" s="266">
        <f>SUM(AB33:AB49)</f>
        <v>126920</v>
      </c>
      <c r="AC50" s="267">
        <f>SUM(AC33:AC49)</f>
        <v>163329.29999999999</v>
      </c>
      <c r="AD50" s="267">
        <f>SUM(AD33:AD49)</f>
        <v>57600</v>
      </c>
      <c r="AE50" s="267">
        <f>SUM(AE33:AE49)</f>
        <v>49540</v>
      </c>
      <c r="AF50" s="691"/>
      <c r="AG50" s="626"/>
    </row>
    <row r="51" spans="1:33" ht="15" thickBot="1" x14ac:dyDescent="0.4">
      <c r="A51" s="274" t="s">
        <v>583</v>
      </c>
      <c r="B51" s="275"/>
      <c r="C51" s="275"/>
      <c r="D51" s="275"/>
      <c r="E51" s="275"/>
      <c r="F51" s="276"/>
      <c r="G51" s="275"/>
      <c r="H51" s="275"/>
      <c r="I51" s="275">
        <f>I44+I43+I41+I40+I39+I37+I36+I35</f>
        <v>69</v>
      </c>
      <c r="J51" s="275">
        <f>I44+I43+J42+I41+I40+I39+I37+I36+I35</f>
        <v>70</v>
      </c>
      <c r="K51" s="275">
        <f>I44+I43+J42+I41+I40+I39+I37+I36</f>
        <v>50</v>
      </c>
      <c r="L51" s="275">
        <f>I44+I43+I41+I40+I39+I37+I36</f>
        <v>49</v>
      </c>
      <c r="M51" s="275">
        <f>SUM(I51:L51)</f>
        <v>238</v>
      </c>
      <c r="N51" s="277"/>
      <c r="O51" s="278"/>
      <c r="P51" s="277"/>
      <c r="Q51" s="277"/>
      <c r="R51" s="277"/>
      <c r="S51" s="279"/>
      <c r="T51" s="1006"/>
      <c r="U51" s="281">
        <f>U50/T50</f>
        <v>0.68129522862418967</v>
      </c>
      <c r="V51" s="282">
        <f>V50/T50</f>
        <v>0.16893668725407274</v>
      </c>
      <c r="W51" s="282">
        <f>W50/T50</f>
        <v>0</v>
      </c>
      <c r="X51" s="282">
        <f>X50/T50</f>
        <v>0</v>
      </c>
      <c r="Y51" s="282">
        <f>Y50/T50</f>
        <v>0.1497680841217375</v>
      </c>
      <c r="Z51" s="344">
        <f>Z50/T50</f>
        <v>0.40039427517917076</v>
      </c>
      <c r="AA51" s="282">
        <f>AA50/T50</f>
        <v>0.44983764069909171</v>
      </c>
      <c r="AB51" s="620"/>
      <c r="AC51" s="534"/>
      <c r="AD51" s="534"/>
      <c r="AE51" s="534"/>
      <c r="AF51" s="534"/>
      <c r="AG51" s="288"/>
    </row>
    <row r="52" spans="1:33" ht="15" thickBot="1" x14ac:dyDescent="0.4">
      <c r="A52" s="289" t="s">
        <v>584</v>
      </c>
      <c r="B52" s="239"/>
      <c r="C52" s="239"/>
      <c r="D52" s="239"/>
      <c r="E52" s="239"/>
      <c r="F52" s="290"/>
      <c r="G52" s="239"/>
      <c r="H52" s="239"/>
      <c r="I52" s="2237">
        <f>I51/$M$51</f>
        <v>0.28991596638655465</v>
      </c>
      <c r="J52" s="2237">
        <f t="shared" ref="J52:L52" si="8">J51/$M$51</f>
        <v>0.29411764705882354</v>
      </c>
      <c r="K52" s="2237">
        <f t="shared" si="8"/>
        <v>0.21008403361344538</v>
      </c>
      <c r="L52" s="2237">
        <f t="shared" si="8"/>
        <v>0.20588235294117646</v>
      </c>
      <c r="M52" s="239"/>
      <c r="N52" s="292"/>
      <c r="O52" s="242"/>
      <c r="P52" s="292"/>
      <c r="Q52" s="240">
        <f>U50/2</f>
        <v>159215.04999999999</v>
      </c>
      <c r="R52" s="334"/>
      <c r="S52" s="293">
        <f>Q52/Q57</f>
        <v>0.68129522862418979</v>
      </c>
      <c r="Y52" s="294"/>
      <c r="Z52" s="1096">
        <f>I35+I36+I41+I43+I44</f>
        <v>51</v>
      </c>
      <c r="AA52" s="1097">
        <f>I37+I38+I39+I40+J42</f>
        <v>21</v>
      </c>
    </row>
    <row r="53" spans="1:33" ht="15" thickBot="1" x14ac:dyDescent="0.4">
      <c r="A53" s="297" t="s">
        <v>38</v>
      </c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03">
        <f>V50/2</f>
        <v>39479.599999999991</v>
      </c>
      <c r="R53" s="336"/>
      <c r="S53" s="308">
        <f>Q53/Q57</f>
        <v>0.16893668725407276</v>
      </c>
      <c r="T53" s="1098">
        <f>Q50/M50</f>
        <v>3245.7590277777776</v>
      </c>
      <c r="U53" s="1099" t="s">
        <v>586</v>
      </c>
      <c r="Z53" s="1012">
        <f>Z52/M50</f>
        <v>0.70833333333333337</v>
      </c>
      <c r="AA53" s="369">
        <f>AA52/M50</f>
        <v>0.29166666666666669</v>
      </c>
    </row>
    <row r="54" spans="1:33" ht="15" thickBot="1" x14ac:dyDescent="0.4">
      <c r="A54" s="297" t="s">
        <v>587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W50/2</f>
        <v>0</v>
      </c>
      <c r="R54" s="336"/>
      <c r="S54" s="308">
        <f>Q54/Q57</f>
        <v>0</v>
      </c>
      <c r="V54" s="309"/>
      <c r="X54" s="145"/>
      <c r="Z54" s="2657" t="s">
        <v>588</v>
      </c>
      <c r="AA54" s="2657"/>
    </row>
    <row r="55" spans="1:33" x14ac:dyDescent="0.35">
      <c r="A55" s="297" t="s">
        <v>580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03">
        <f>Y50/2</f>
        <v>35000</v>
      </c>
      <c r="R55" s="336"/>
      <c r="S55" s="308">
        <f>Q55/Q57</f>
        <v>0.1497680841217375</v>
      </c>
      <c r="U55" s="309"/>
      <c r="V55" s="309"/>
    </row>
    <row r="56" spans="1:33" x14ac:dyDescent="0.35">
      <c r="A56" s="297" t="s">
        <v>579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X50/2</f>
        <v>0</v>
      </c>
      <c r="R56" s="336"/>
      <c r="S56" s="308">
        <f>Q56/Q57</f>
        <v>0</v>
      </c>
    </row>
    <row r="57" spans="1:33" x14ac:dyDescent="0.35">
      <c r="A57" s="297"/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10">
        <f>SUM(Q52:Q56)</f>
        <v>233694.64999999997</v>
      </c>
      <c r="R57" s="537"/>
      <c r="S57" s="308">
        <f>SUM(S52:S56)</f>
        <v>1</v>
      </c>
    </row>
    <row r="59" spans="1:33" ht="18" x14ac:dyDescent="0.4">
      <c r="A59" s="1085" t="s">
        <v>589</v>
      </c>
      <c r="S59" s="144"/>
    </row>
    <row r="60" spans="1:33" ht="18" x14ac:dyDescent="0.4">
      <c r="A60" s="1085"/>
      <c r="S60" s="144"/>
    </row>
    <row r="61" spans="1:33" ht="28" customHeight="1" thickBot="1" x14ac:dyDescent="0.4">
      <c r="A61" s="2645" t="s">
        <v>531</v>
      </c>
      <c r="B61" s="2646"/>
      <c r="C61" s="2646"/>
      <c r="D61" s="2646"/>
      <c r="E61" s="2646"/>
      <c r="F61" s="2646"/>
      <c r="G61" s="2646"/>
      <c r="H61" s="2646"/>
      <c r="I61" s="2646"/>
      <c r="J61" s="2646"/>
      <c r="K61" s="2646"/>
      <c r="L61" s="2646"/>
      <c r="M61" s="2646"/>
      <c r="N61" s="2646"/>
      <c r="O61" s="2646"/>
      <c r="P61" s="2646"/>
      <c r="Q61" s="2646"/>
      <c r="R61" s="2646"/>
      <c r="S61" s="2646"/>
      <c r="T61" s="2647" t="s">
        <v>635</v>
      </c>
      <c r="U61" s="2648"/>
      <c r="V61" s="2648"/>
      <c r="W61" s="2648"/>
      <c r="X61" s="2648"/>
      <c r="Y61" s="2648"/>
      <c r="Z61" s="2648"/>
      <c r="AA61" s="2648"/>
      <c r="AB61" s="2648"/>
      <c r="AC61" s="2648"/>
      <c r="AD61" s="2648"/>
      <c r="AE61" s="2648"/>
      <c r="AF61" s="2648"/>
      <c r="AG61" s="2649"/>
    </row>
    <row r="62" spans="1:33" ht="18" x14ac:dyDescent="0.35">
      <c r="A62" s="2327" t="s">
        <v>533</v>
      </c>
      <c r="B62" s="2329" t="s">
        <v>534</v>
      </c>
      <c r="C62" s="2329" t="s">
        <v>535</v>
      </c>
      <c r="D62" s="2329" t="s">
        <v>536</v>
      </c>
      <c r="E62" s="2329" t="s">
        <v>537</v>
      </c>
      <c r="F62" s="2331" t="s">
        <v>538</v>
      </c>
      <c r="G62" s="2329" t="s">
        <v>539</v>
      </c>
      <c r="H62" s="2329" t="s">
        <v>540</v>
      </c>
      <c r="I62" s="2309" t="s">
        <v>541</v>
      </c>
      <c r="J62" s="2309"/>
      <c r="K62" s="2309"/>
      <c r="L62" s="2309"/>
      <c r="M62" s="311" t="s">
        <v>542</v>
      </c>
      <c r="N62" s="312" t="s">
        <v>543</v>
      </c>
      <c r="O62" s="313" t="s">
        <v>544</v>
      </c>
      <c r="P62" s="312" t="s">
        <v>543</v>
      </c>
      <c r="Q62" s="312" t="s">
        <v>545</v>
      </c>
      <c r="R62" s="538" t="s">
        <v>636</v>
      </c>
      <c r="S62" s="2310" t="s">
        <v>546</v>
      </c>
      <c r="T62" s="1100" t="s">
        <v>547</v>
      </c>
      <c r="U62" s="2653" t="s">
        <v>548</v>
      </c>
      <c r="V62" s="2653"/>
      <c r="W62" s="2653"/>
      <c r="X62" s="2653"/>
      <c r="Y62" s="2653"/>
      <c r="Z62" s="2650" t="s">
        <v>549</v>
      </c>
      <c r="AA62" s="2652"/>
      <c r="AB62" s="2650" t="s">
        <v>550</v>
      </c>
      <c r="AC62" s="2651"/>
      <c r="AD62" s="2651"/>
      <c r="AE62" s="2651"/>
      <c r="AF62" s="2651"/>
      <c r="AG62" s="2652"/>
    </row>
    <row r="63" spans="1:33" ht="18.5" thickBot="1" x14ac:dyDescent="0.4">
      <c r="A63" s="2328"/>
      <c r="B63" s="2330"/>
      <c r="C63" s="2330"/>
      <c r="D63" s="2330"/>
      <c r="E63" s="2330"/>
      <c r="F63" s="2332"/>
      <c r="G63" s="2330"/>
      <c r="H63" s="2330"/>
      <c r="I63" s="315" t="s">
        <v>551</v>
      </c>
      <c r="J63" s="315" t="s">
        <v>552</v>
      </c>
      <c r="K63" s="315" t="s">
        <v>553</v>
      </c>
      <c r="L63" s="315" t="s">
        <v>554</v>
      </c>
      <c r="M63" s="316" t="s">
        <v>555</v>
      </c>
      <c r="N63" s="317" t="s">
        <v>556</v>
      </c>
      <c r="O63" s="318" t="s">
        <v>557</v>
      </c>
      <c r="P63" s="317" t="s">
        <v>558</v>
      </c>
      <c r="Q63" s="317" t="s">
        <v>558</v>
      </c>
      <c r="R63" s="605"/>
      <c r="S63" s="2311"/>
      <c r="T63" s="1100" t="s">
        <v>559</v>
      </c>
      <c r="U63" s="2651"/>
      <c r="V63" s="2651"/>
      <c r="W63" s="2651"/>
      <c r="X63" s="2651"/>
      <c r="Y63" s="2651"/>
      <c r="Z63" s="2650"/>
      <c r="AA63" s="2652"/>
      <c r="AB63" s="2654"/>
      <c r="AC63" s="2655"/>
      <c r="AD63" s="2655"/>
      <c r="AE63" s="2655"/>
      <c r="AF63" s="2655"/>
      <c r="AG63" s="2656"/>
    </row>
    <row r="64" spans="1:33" s="184" customFormat="1" ht="18.5" x14ac:dyDescent="0.45">
      <c r="A64" s="2558" t="s">
        <v>591</v>
      </c>
      <c r="B64" s="2559"/>
      <c r="C64" s="2559"/>
      <c r="D64" s="2559"/>
      <c r="E64" s="2559"/>
      <c r="F64" s="2559"/>
      <c r="G64" s="2559"/>
      <c r="H64" s="2559"/>
      <c r="I64" s="2559"/>
      <c r="J64" s="2559"/>
      <c r="K64" s="2559"/>
      <c r="L64" s="2559"/>
      <c r="M64" s="2559"/>
      <c r="N64" s="2559"/>
      <c r="O64" s="2559"/>
      <c r="P64" s="2559"/>
      <c r="Q64" s="2559"/>
      <c r="R64" s="2559"/>
      <c r="S64" s="2559"/>
      <c r="T64" s="1087"/>
      <c r="U64" s="1088" t="s">
        <v>561</v>
      </c>
      <c r="V64" s="1089" t="s">
        <v>38</v>
      </c>
      <c r="W64" s="1089" t="s">
        <v>562</v>
      </c>
      <c r="X64" s="1089" t="s">
        <v>563</v>
      </c>
      <c r="Y64" s="1093" t="s">
        <v>564</v>
      </c>
      <c r="Z64" s="1101" t="s">
        <v>565</v>
      </c>
      <c r="AA64" s="1093" t="s">
        <v>566</v>
      </c>
      <c r="AB64" s="1089" t="s">
        <v>190</v>
      </c>
      <c r="AC64" s="1089" t="s">
        <v>39</v>
      </c>
      <c r="AD64" s="1101" t="s">
        <v>191</v>
      </c>
      <c r="AE64" s="1092" t="s">
        <v>192</v>
      </c>
      <c r="AF64" s="1092" t="s">
        <v>166</v>
      </c>
      <c r="AG64" s="1093" t="s">
        <v>31</v>
      </c>
    </row>
    <row r="65" spans="1:33" x14ac:dyDescent="0.35">
      <c r="A65" s="200"/>
      <c r="B65" s="509"/>
      <c r="C65" s="509"/>
      <c r="D65" s="509"/>
      <c r="E65" s="509"/>
      <c r="F65" s="510"/>
      <c r="G65" s="509"/>
      <c r="H65" s="509"/>
      <c r="I65" s="512"/>
      <c r="J65" s="512"/>
      <c r="K65" s="512"/>
      <c r="L65" s="512"/>
      <c r="M65" s="509"/>
      <c r="N65" s="515"/>
      <c r="O65" s="516"/>
      <c r="P65" s="515"/>
      <c r="Q65" s="515"/>
      <c r="R65" s="517"/>
      <c r="S65" s="548"/>
      <c r="T65" s="329"/>
      <c r="U65" s="326"/>
      <c r="Y65" s="198"/>
      <c r="AA65" s="198"/>
      <c r="AE65" s="512"/>
      <c r="AG65" s="198"/>
    </row>
    <row r="66" spans="1:33" x14ac:dyDescent="0.35">
      <c r="A66" s="203" t="s">
        <v>933</v>
      </c>
      <c r="B66" s="203" t="s">
        <v>458</v>
      </c>
      <c r="C66" s="203" t="s">
        <v>934</v>
      </c>
      <c r="D66" s="203" t="s">
        <v>193</v>
      </c>
      <c r="E66" s="203" t="s">
        <v>571</v>
      </c>
      <c r="F66" s="204" t="s">
        <v>573</v>
      </c>
      <c r="G66" s="203">
        <v>20</v>
      </c>
      <c r="H66" s="203" t="s">
        <v>90</v>
      </c>
      <c r="I66" s="2282">
        <v>20</v>
      </c>
      <c r="J66" s="2283"/>
      <c r="L66" s="332"/>
      <c r="M66" s="209">
        <v>1</v>
      </c>
      <c r="N66" s="212">
        <v>1700</v>
      </c>
      <c r="O66" s="219">
        <v>0.06</v>
      </c>
      <c r="P66" s="212">
        <f t="shared" ref="P66:P76" si="9">N66*(1-O66)</f>
        <v>1598</v>
      </c>
      <c r="Q66" s="212">
        <f t="shared" ref="Q66:Q76" si="10">P66*M66*G66</f>
        <v>31960</v>
      </c>
      <c r="R66" s="252" t="e">
        <f>(Q66+Q70)/E42*1000</f>
        <v>#VALUE!</v>
      </c>
      <c r="S66" s="224">
        <f t="shared" ref="S66:S76" si="11">Q66/$Q$50</f>
        <v>0.13675965624373515</v>
      </c>
      <c r="T66" s="196">
        <f>Q66</f>
        <v>31960</v>
      </c>
      <c r="U66" s="328">
        <f t="shared" ref="U66:U73" si="12">T66</f>
        <v>31960</v>
      </c>
      <c r="Y66" s="198"/>
      <c r="Z66" s="215">
        <f>T66</f>
        <v>31960</v>
      </c>
      <c r="AA66" s="217"/>
      <c r="AB66" s="215">
        <f>T66</f>
        <v>31960</v>
      </c>
      <c r="AG66" s="198"/>
    </row>
    <row r="67" spans="1:33" x14ac:dyDescent="0.35">
      <c r="A67" s="203" t="s">
        <v>933</v>
      </c>
      <c r="B67" s="203" t="s">
        <v>459</v>
      </c>
      <c r="C67" s="203" t="s">
        <v>935</v>
      </c>
      <c r="D67" s="203" t="s">
        <v>53</v>
      </c>
      <c r="E67" s="203" t="s">
        <v>571</v>
      </c>
      <c r="F67" s="204" t="s">
        <v>936</v>
      </c>
      <c r="G67" s="203">
        <v>4</v>
      </c>
      <c r="H67" s="203" t="s">
        <v>51</v>
      </c>
      <c r="I67" s="2291">
        <v>4</v>
      </c>
      <c r="J67" s="2292"/>
      <c r="K67" s="2292"/>
      <c r="L67" s="2293"/>
      <c r="M67" s="209">
        <v>1</v>
      </c>
      <c r="N67" s="212">
        <v>3500</v>
      </c>
      <c r="O67" s="219">
        <v>0.04</v>
      </c>
      <c r="P67" s="212">
        <f t="shared" si="9"/>
        <v>3360</v>
      </c>
      <c r="Q67" s="212">
        <f t="shared" si="10"/>
        <v>13440</v>
      </c>
      <c r="R67" s="252" t="e">
        <f>(Q67+Q74)/E42*1000</f>
        <v>#VALUE!</v>
      </c>
      <c r="S67" s="224">
        <f t="shared" si="11"/>
        <v>5.7510944302747197E-2</v>
      </c>
      <c r="T67" s="196">
        <f t="shared" ref="T67:T76" si="13">Q67</f>
        <v>13440</v>
      </c>
      <c r="U67" s="328">
        <f t="shared" si="12"/>
        <v>13440</v>
      </c>
      <c r="W67" s="215"/>
      <c r="Y67" s="198"/>
      <c r="Z67" s="5">
        <f>T67</f>
        <v>13440</v>
      </c>
      <c r="AA67" s="217"/>
      <c r="AB67" s="215">
        <f>T67</f>
        <v>13440</v>
      </c>
      <c r="AG67" s="198"/>
    </row>
    <row r="68" spans="1:33" x14ac:dyDescent="0.35">
      <c r="A68" s="203" t="s">
        <v>933</v>
      </c>
      <c r="B68" s="203" t="s">
        <v>458</v>
      </c>
      <c r="C68" s="203" t="s">
        <v>935</v>
      </c>
      <c r="D68" s="203" t="s">
        <v>48</v>
      </c>
      <c r="E68" s="203" t="s">
        <v>569</v>
      </c>
      <c r="F68" s="204" t="s">
        <v>689</v>
      </c>
      <c r="G68" s="203">
        <v>3</v>
      </c>
      <c r="H68" s="203" t="s">
        <v>51</v>
      </c>
      <c r="I68" s="2282">
        <v>3</v>
      </c>
      <c r="J68" s="2283"/>
      <c r="K68" s="2283"/>
      <c r="L68" s="2284"/>
      <c r="M68" s="209">
        <v>1</v>
      </c>
      <c r="N68" s="212">
        <v>7000</v>
      </c>
      <c r="O68" s="219">
        <v>0.14000000000000001</v>
      </c>
      <c r="P68" s="212">
        <f t="shared" si="9"/>
        <v>6020</v>
      </c>
      <c r="Q68" s="212">
        <f t="shared" si="10"/>
        <v>18060</v>
      </c>
      <c r="R68" s="252"/>
      <c r="S68" s="213">
        <f t="shared" si="11"/>
        <v>7.7280331406816546E-2</v>
      </c>
      <c r="T68" s="196">
        <f t="shared" si="13"/>
        <v>18060</v>
      </c>
      <c r="U68" s="328">
        <f t="shared" si="12"/>
        <v>18060</v>
      </c>
      <c r="Y68" s="198"/>
      <c r="Z68" s="215"/>
      <c r="AA68" s="217">
        <f>T68</f>
        <v>18060</v>
      </c>
      <c r="AB68" s="215">
        <f>T68</f>
        <v>18060</v>
      </c>
      <c r="AG68" s="198"/>
    </row>
    <row r="69" spans="1:33" x14ac:dyDescent="0.35">
      <c r="A69" s="203" t="s">
        <v>933</v>
      </c>
      <c r="B69" s="203" t="s">
        <v>460</v>
      </c>
      <c r="C69" s="203" t="s">
        <v>935</v>
      </c>
      <c r="D69" s="203" t="s">
        <v>48</v>
      </c>
      <c r="E69" s="203" t="s">
        <v>569</v>
      </c>
      <c r="F69" s="204" t="s">
        <v>689</v>
      </c>
      <c r="G69" s="203">
        <v>2</v>
      </c>
      <c r="H69" s="203" t="s">
        <v>51</v>
      </c>
      <c r="I69" s="2291">
        <v>2</v>
      </c>
      <c r="J69" s="2292"/>
      <c r="K69" s="2292"/>
      <c r="L69" s="2293"/>
      <c r="M69" s="209">
        <v>1</v>
      </c>
      <c r="N69" s="212">
        <v>27024.15</v>
      </c>
      <c r="O69" s="219">
        <v>0.7</v>
      </c>
      <c r="P69" s="212">
        <f t="shared" si="9"/>
        <v>8107.2450000000017</v>
      </c>
      <c r="Q69" s="212">
        <f t="shared" si="10"/>
        <v>16214.490000000003</v>
      </c>
      <c r="R69" s="252"/>
      <c r="S69" s="213">
        <f t="shared" si="11"/>
        <v>6.9383231494602057E-2</v>
      </c>
      <c r="T69" s="196">
        <f t="shared" si="13"/>
        <v>16214.490000000003</v>
      </c>
      <c r="U69" s="328">
        <f t="shared" si="12"/>
        <v>16214.490000000003</v>
      </c>
      <c r="Y69" s="198"/>
      <c r="Z69" s="215"/>
      <c r="AA69" s="217">
        <f>T69</f>
        <v>16214.490000000003</v>
      </c>
      <c r="AB69" s="215"/>
      <c r="AC69" s="215">
        <f>T69</f>
        <v>16214.490000000003</v>
      </c>
      <c r="AG69" s="198"/>
    </row>
    <row r="70" spans="1:33" x14ac:dyDescent="0.35">
      <c r="A70" s="203" t="s">
        <v>933</v>
      </c>
      <c r="B70" s="203" t="s">
        <v>460</v>
      </c>
      <c r="C70" s="203" t="s">
        <v>934</v>
      </c>
      <c r="D70" s="203" t="s">
        <v>462</v>
      </c>
      <c r="E70" s="203" t="s">
        <v>569</v>
      </c>
      <c r="F70" s="204" t="s">
        <v>749</v>
      </c>
      <c r="G70" s="203">
        <v>14</v>
      </c>
      <c r="H70" s="203" t="s">
        <v>51</v>
      </c>
      <c r="I70" s="2291">
        <v>14</v>
      </c>
      <c r="J70" s="2292"/>
      <c r="K70" s="2292"/>
      <c r="L70" s="2293"/>
      <c r="M70" s="209">
        <v>1</v>
      </c>
      <c r="N70" s="212">
        <v>7020</v>
      </c>
      <c r="O70" s="219">
        <v>0.68</v>
      </c>
      <c r="P70" s="212">
        <f t="shared" si="9"/>
        <v>2246.3999999999996</v>
      </c>
      <c r="Q70" s="212">
        <f t="shared" si="10"/>
        <v>31449.599999999995</v>
      </c>
      <c r="R70" s="252"/>
      <c r="S70" s="213">
        <f t="shared" si="11"/>
        <v>0.13457560966842841</v>
      </c>
      <c r="T70" s="196">
        <f t="shared" si="13"/>
        <v>31449.599999999995</v>
      </c>
      <c r="U70" s="328"/>
      <c r="V70" s="215">
        <f>T70</f>
        <v>31449.599999999995</v>
      </c>
      <c r="Y70" s="198"/>
      <c r="Z70" s="215"/>
      <c r="AA70" s="217">
        <f>T70</f>
        <v>31449.599999999995</v>
      </c>
      <c r="AC70" s="215">
        <f>T70</f>
        <v>31449.599999999995</v>
      </c>
      <c r="AG70" s="198"/>
    </row>
    <row r="71" spans="1:33" x14ac:dyDescent="0.35">
      <c r="A71" s="203" t="s">
        <v>933</v>
      </c>
      <c r="B71" s="203" t="s">
        <v>463</v>
      </c>
      <c r="C71" s="203" t="s">
        <v>935</v>
      </c>
      <c r="D71" s="203" t="s">
        <v>53</v>
      </c>
      <c r="E71" s="203" t="s">
        <v>575</v>
      </c>
      <c r="F71" s="204" t="s">
        <v>936</v>
      </c>
      <c r="G71" s="203">
        <v>4</v>
      </c>
      <c r="H71" s="203" t="s">
        <v>51</v>
      </c>
      <c r="I71" s="2282">
        <v>4</v>
      </c>
      <c r="J71" s="2283"/>
      <c r="K71" s="2283"/>
      <c r="L71" s="2284"/>
      <c r="M71" s="203">
        <v>1</v>
      </c>
      <c r="N71" s="212">
        <v>9000</v>
      </c>
      <c r="O71" s="219">
        <v>0.2</v>
      </c>
      <c r="P71" s="212">
        <f t="shared" si="9"/>
        <v>7200</v>
      </c>
      <c r="Q71" s="212">
        <f t="shared" si="10"/>
        <v>28800</v>
      </c>
      <c r="R71" s="252"/>
      <c r="S71" s="224">
        <f t="shared" si="11"/>
        <v>0.12323773779160113</v>
      </c>
      <c r="T71" s="196">
        <f t="shared" si="13"/>
        <v>28800</v>
      </c>
      <c r="U71" s="328">
        <f t="shared" si="12"/>
        <v>28800</v>
      </c>
      <c r="Y71" s="198"/>
      <c r="Z71" s="215">
        <f>T71</f>
        <v>28800</v>
      </c>
      <c r="AA71" s="198"/>
      <c r="AC71" s="215"/>
      <c r="AD71" s="215">
        <f>T71</f>
        <v>28800</v>
      </c>
      <c r="AG71" s="198"/>
    </row>
    <row r="72" spans="1:33" x14ac:dyDescent="0.35">
      <c r="A72" s="203" t="s">
        <v>933</v>
      </c>
      <c r="B72" s="203" t="s">
        <v>464</v>
      </c>
      <c r="C72" s="203" t="s">
        <v>935</v>
      </c>
      <c r="D72" s="203" t="s">
        <v>48</v>
      </c>
      <c r="E72" s="203" t="s">
        <v>569</v>
      </c>
      <c r="F72" s="204" t="s">
        <v>689</v>
      </c>
      <c r="G72" s="203">
        <v>15</v>
      </c>
      <c r="H72" s="203" t="s">
        <v>194</v>
      </c>
      <c r="I72" s="231"/>
      <c r="J72" s="2292">
        <v>15</v>
      </c>
      <c r="K72" s="2292"/>
      <c r="L72" s="332"/>
      <c r="M72" s="203">
        <v>1</v>
      </c>
      <c r="N72" s="212">
        <v>400</v>
      </c>
      <c r="O72" s="219">
        <v>0.1</v>
      </c>
      <c r="P72" s="212">
        <f t="shared" si="9"/>
        <v>360</v>
      </c>
      <c r="Q72" s="212">
        <f t="shared" si="10"/>
        <v>5400</v>
      </c>
      <c r="R72" s="252"/>
      <c r="S72" s="213">
        <f t="shared" si="11"/>
        <v>2.3107075835925212E-2</v>
      </c>
      <c r="T72" s="196">
        <f t="shared" si="13"/>
        <v>5400</v>
      </c>
      <c r="U72" s="328">
        <f t="shared" si="12"/>
        <v>5400</v>
      </c>
      <c r="Y72" s="198"/>
      <c r="AA72" s="217">
        <f>T72</f>
        <v>5400</v>
      </c>
      <c r="AC72" s="215"/>
      <c r="AE72" s="215">
        <f>T72</f>
        <v>5400</v>
      </c>
      <c r="AG72" s="198"/>
    </row>
    <row r="73" spans="1:33" x14ac:dyDescent="0.35">
      <c r="A73" s="203" t="s">
        <v>933</v>
      </c>
      <c r="B73" s="203" t="s">
        <v>464</v>
      </c>
      <c r="C73" s="203" t="s">
        <v>935</v>
      </c>
      <c r="D73" s="203" t="s">
        <v>53</v>
      </c>
      <c r="E73" s="203" t="s">
        <v>575</v>
      </c>
      <c r="F73" s="204" t="s">
        <v>936</v>
      </c>
      <c r="G73" s="203">
        <v>3</v>
      </c>
      <c r="H73" s="203" t="s">
        <v>51</v>
      </c>
      <c r="I73" s="2282">
        <v>3</v>
      </c>
      <c r="J73" s="2283"/>
      <c r="K73" s="2283"/>
      <c r="L73" s="2284"/>
      <c r="M73" s="203">
        <v>1</v>
      </c>
      <c r="N73" s="212">
        <v>4200</v>
      </c>
      <c r="O73" s="219">
        <v>0.1</v>
      </c>
      <c r="P73" s="232">
        <f t="shared" si="9"/>
        <v>3780</v>
      </c>
      <c r="Q73" s="212">
        <f t="shared" si="10"/>
        <v>11340</v>
      </c>
      <c r="R73" s="252"/>
      <c r="S73" s="224">
        <f t="shared" si="11"/>
        <v>4.8524859255442948E-2</v>
      </c>
      <c r="T73" s="196">
        <f t="shared" si="13"/>
        <v>11340</v>
      </c>
      <c r="U73" s="328">
        <f t="shared" si="12"/>
        <v>11340</v>
      </c>
      <c r="Y73" s="198"/>
      <c r="Z73" s="215">
        <f>T73</f>
        <v>11340</v>
      </c>
      <c r="AA73" s="198"/>
      <c r="AD73" s="215"/>
      <c r="AE73" s="215">
        <f>T73</f>
        <v>11340</v>
      </c>
      <c r="AG73" s="198"/>
    </row>
    <row r="74" spans="1:33" x14ac:dyDescent="0.35">
      <c r="A74" s="203" t="s">
        <v>933</v>
      </c>
      <c r="B74" s="203" t="s">
        <v>464</v>
      </c>
      <c r="C74" s="203" t="s">
        <v>935</v>
      </c>
      <c r="D74" s="203" t="s">
        <v>465</v>
      </c>
      <c r="E74" s="203" t="s">
        <v>571</v>
      </c>
      <c r="F74" s="204" t="s">
        <v>603</v>
      </c>
      <c r="G74" s="203">
        <v>20</v>
      </c>
      <c r="H74" s="203" t="s">
        <v>51</v>
      </c>
      <c r="I74" s="2282">
        <v>20</v>
      </c>
      <c r="J74" s="2283"/>
      <c r="K74" s="2283"/>
      <c r="L74" s="2284"/>
      <c r="M74" s="203">
        <v>1</v>
      </c>
      <c r="N74" s="212">
        <v>550</v>
      </c>
      <c r="O74" s="219">
        <v>0.27</v>
      </c>
      <c r="P74" s="232">
        <f t="shared" si="9"/>
        <v>401.5</v>
      </c>
      <c r="Q74" s="212">
        <f t="shared" si="10"/>
        <v>8030</v>
      </c>
      <c r="R74" s="252"/>
      <c r="S74" s="224">
        <f t="shared" si="11"/>
        <v>3.4361077585644342E-2</v>
      </c>
      <c r="T74" s="196">
        <f t="shared" si="13"/>
        <v>8030</v>
      </c>
      <c r="U74" s="328"/>
      <c r="V74" s="215">
        <f>T74</f>
        <v>8030</v>
      </c>
      <c r="Y74" s="198"/>
      <c r="Z74" s="215">
        <f>T74</f>
        <v>8030</v>
      </c>
      <c r="AA74" s="198"/>
      <c r="AE74" s="215">
        <f>T74</f>
        <v>8030</v>
      </c>
      <c r="AG74" s="198"/>
    </row>
    <row r="75" spans="1:33" x14ac:dyDescent="0.35">
      <c r="A75" s="203" t="s">
        <v>933</v>
      </c>
      <c r="B75" s="203" t="s">
        <v>177</v>
      </c>
      <c r="C75" s="203" t="s">
        <v>937</v>
      </c>
      <c r="D75" s="203" t="s">
        <v>467</v>
      </c>
      <c r="E75" s="203" t="s">
        <v>571</v>
      </c>
      <c r="F75" s="204" t="s">
        <v>706</v>
      </c>
      <c r="G75" s="203">
        <v>10</v>
      </c>
      <c r="H75" s="203" t="s">
        <v>51</v>
      </c>
      <c r="I75" s="2282">
        <v>10</v>
      </c>
      <c r="J75" s="2283"/>
      <c r="K75" s="2283"/>
      <c r="L75" s="2284"/>
      <c r="M75" s="203">
        <v>1</v>
      </c>
      <c r="N75" s="212">
        <v>4113</v>
      </c>
      <c r="O75" s="219">
        <v>0.4</v>
      </c>
      <c r="P75" s="232">
        <f t="shared" si="9"/>
        <v>2467.7999999999997</v>
      </c>
      <c r="Q75" s="212">
        <f t="shared" si="10"/>
        <v>24677.999999999996</v>
      </c>
      <c r="R75" s="252"/>
      <c r="S75" s="1102">
        <f t="shared" si="11"/>
        <v>0.10559933657017821</v>
      </c>
      <c r="T75" s="196">
        <f t="shared" si="13"/>
        <v>24677.999999999996</v>
      </c>
      <c r="U75" s="326"/>
      <c r="W75" s="215">
        <f>T75</f>
        <v>24677.999999999996</v>
      </c>
      <c r="Y75" s="198"/>
      <c r="Z75" s="328">
        <f>T75</f>
        <v>24677.999999999996</v>
      </c>
      <c r="AA75" s="198"/>
      <c r="AE75" s="215"/>
      <c r="AF75" s="215">
        <f>T75</f>
        <v>24677.999999999996</v>
      </c>
      <c r="AG75" s="198"/>
    </row>
    <row r="76" spans="1:33" x14ac:dyDescent="0.35">
      <c r="A76" s="203" t="s">
        <v>933</v>
      </c>
      <c r="B76" s="203" t="s">
        <v>68</v>
      </c>
      <c r="C76" s="1103" t="s">
        <v>938</v>
      </c>
      <c r="D76" s="203" t="s">
        <v>195</v>
      </c>
      <c r="E76" s="203" t="s">
        <v>571</v>
      </c>
      <c r="F76" s="204" t="s">
        <v>847</v>
      </c>
      <c r="G76" s="203">
        <v>20</v>
      </c>
      <c r="H76" s="203" t="s">
        <v>51</v>
      </c>
      <c r="I76" s="2306">
        <v>20</v>
      </c>
      <c r="J76" s="2307"/>
      <c r="K76" s="2307"/>
      <c r="L76" s="2308"/>
      <c r="M76" s="203">
        <v>1</v>
      </c>
      <c r="N76" s="212">
        <v>1600</v>
      </c>
      <c r="O76" s="219">
        <v>0.7</v>
      </c>
      <c r="P76" s="232">
        <f t="shared" si="9"/>
        <v>480.00000000000006</v>
      </c>
      <c r="Q76" s="212">
        <f t="shared" si="10"/>
        <v>9600.0000000000018</v>
      </c>
      <c r="R76" s="252"/>
      <c r="S76" s="1102">
        <f t="shared" si="11"/>
        <v>4.107924593053372E-2</v>
      </c>
      <c r="T76" s="196">
        <f t="shared" si="13"/>
        <v>9600.0000000000018</v>
      </c>
      <c r="U76" s="326"/>
      <c r="W76" s="215">
        <f>T76</f>
        <v>9600.0000000000018</v>
      </c>
      <c r="Y76" s="198"/>
      <c r="Z76" s="328">
        <f>T76</f>
        <v>9600.0000000000018</v>
      </c>
      <c r="AA76" s="198"/>
      <c r="AE76" s="215"/>
      <c r="AG76" s="217">
        <f>T76</f>
        <v>9600.0000000000018</v>
      </c>
    </row>
    <row r="77" spans="1:33" x14ac:dyDescent="0.35">
      <c r="A77" s="218"/>
      <c r="B77" s="203"/>
      <c r="C77" s="236"/>
      <c r="D77" s="236"/>
      <c r="E77" s="236"/>
      <c r="F77" s="237"/>
      <c r="G77" s="236"/>
      <c r="H77" s="236"/>
      <c r="I77" s="291"/>
      <c r="J77" s="291"/>
      <c r="K77" s="291"/>
      <c r="L77" s="333"/>
      <c r="M77" s="236"/>
      <c r="N77" s="240"/>
      <c r="O77" s="241"/>
      <c r="P77" s="334"/>
      <c r="Q77" s="212"/>
      <c r="R77" s="252"/>
      <c r="S77" s="439"/>
      <c r="T77" s="196"/>
      <c r="U77" s="326"/>
      <c r="Y77" s="198"/>
      <c r="AA77" s="198"/>
      <c r="AG77" s="198"/>
    </row>
    <row r="78" spans="1:33" x14ac:dyDescent="0.35">
      <c r="A78" s="154" t="s">
        <v>933</v>
      </c>
      <c r="B78" s="154" t="s">
        <v>579</v>
      </c>
      <c r="C78" s="238"/>
      <c r="D78" s="239"/>
      <c r="E78" s="239"/>
      <c r="F78" s="290"/>
      <c r="G78" s="239"/>
      <c r="H78" s="239"/>
      <c r="I78" s="291"/>
      <c r="J78" s="291"/>
      <c r="K78" s="291"/>
      <c r="L78" s="291"/>
      <c r="M78" s="239"/>
      <c r="N78" s="292"/>
      <c r="O78" s="242"/>
      <c r="P78" s="334"/>
      <c r="Q78" s="303"/>
      <c r="R78" s="336"/>
      <c r="S78" s="302">
        <f>Q78/Q81</f>
        <v>0</v>
      </c>
      <c r="T78" s="196">
        <f>Q78</f>
        <v>0</v>
      </c>
      <c r="U78" s="326"/>
      <c r="X78" s="215">
        <f>T78</f>
        <v>0</v>
      </c>
      <c r="Y78" s="198"/>
      <c r="AA78" s="198"/>
      <c r="AG78" s="198"/>
    </row>
    <row r="79" spans="1:33" x14ac:dyDescent="0.35">
      <c r="A79" s="154" t="s">
        <v>933</v>
      </c>
      <c r="B79" s="154" t="s">
        <v>580</v>
      </c>
      <c r="C79" s="335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36"/>
      <c r="Q79" s="303">
        <v>35000</v>
      </c>
      <c r="R79" s="527"/>
      <c r="S79" s="337">
        <f>Q79/Q81</f>
        <v>0.14959049175480718</v>
      </c>
      <c r="T79" s="196">
        <f>Q79</f>
        <v>35000</v>
      </c>
      <c r="U79" s="326"/>
      <c r="Y79" s="217">
        <f>T79</f>
        <v>35000</v>
      </c>
      <c r="AA79" s="198"/>
      <c r="AG79" s="198"/>
    </row>
    <row r="80" spans="1:33" ht="15" thickBot="1" x14ac:dyDescent="0.4">
      <c r="I80" s="161">
        <f>I81/M81</f>
        <v>0.86956521739130432</v>
      </c>
      <c r="J80" s="161">
        <f>J81/M81</f>
        <v>0.13043478260869565</v>
      </c>
      <c r="T80" s="329"/>
      <c r="U80" s="326"/>
      <c r="Y80" s="198"/>
      <c r="AA80" s="614"/>
      <c r="AB80" s="291"/>
      <c r="AC80" s="291"/>
      <c r="AD80" s="291"/>
      <c r="AE80" s="291"/>
      <c r="AF80" s="291"/>
      <c r="AG80" s="614"/>
    </row>
    <row r="81" spans="1:33" x14ac:dyDescent="0.35">
      <c r="A81" s="258" t="s">
        <v>582</v>
      </c>
      <c r="B81" s="259"/>
      <c r="C81" s="259"/>
      <c r="D81" s="259"/>
      <c r="E81" s="259"/>
      <c r="F81" s="260"/>
      <c r="G81" s="259"/>
      <c r="H81" s="259"/>
      <c r="I81" s="259">
        <f>I74+I73+I71+I70+I68+I67+I66+I69+I75+I76</f>
        <v>100</v>
      </c>
      <c r="J81" s="259">
        <f>J72</f>
        <v>15</v>
      </c>
      <c r="K81" s="259"/>
      <c r="L81" s="259"/>
      <c r="M81" s="259">
        <f>SUM(I81:L81)</f>
        <v>115</v>
      </c>
      <c r="N81" s="261"/>
      <c r="O81" s="262"/>
      <c r="P81" s="261"/>
      <c r="Q81" s="528">
        <f>SUM(Q65:Q80)</f>
        <v>233972.09</v>
      </c>
      <c r="R81" s="528"/>
      <c r="S81" s="264">
        <f>SUM(S65:S79)</f>
        <v>1.0010095978404621</v>
      </c>
      <c r="T81" s="1095">
        <f>SUM(T65:T80)</f>
        <v>233972.09</v>
      </c>
      <c r="U81" s="616">
        <f t="shared" ref="U81:AA81" si="14">SUM(U65:U79)</f>
        <v>125214.49</v>
      </c>
      <c r="V81" s="617">
        <f t="shared" si="14"/>
        <v>39479.599999999991</v>
      </c>
      <c r="W81" s="617">
        <f t="shared" si="14"/>
        <v>34278</v>
      </c>
      <c r="X81" s="617">
        <f t="shared" si="14"/>
        <v>0</v>
      </c>
      <c r="Y81" s="618">
        <f t="shared" si="14"/>
        <v>35000</v>
      </c>
      <c r="Z81" s="1104">
        <f t="shared" si="14"/>
        <v>127848</v>
      </c>
      <c r="AA81" s="269">
        <f t="shared" si="14"/>
        <v>71124.09</v>
      </c>
      <c r="AB81" s="267">
        <f>SUM(AB64:AB80)</f>
        <v>63460</v>
      </c>
      <c r="AC81" s="1105">
        <f>SUM(AC64:AC80)</f>
        <v>47664.09</v>
      </c>
      <c r="AD81" s="1105">
        <f>SUM(AD64:AD80)</f>
        <v>28800</v>
      </c>
      <c r="AE81" s="1105">
        <f>SUM(AE64:AE80)</f>
        <v>24770</v>
      </c>
      <c r="AF81" s="1105">
        <f>SUM(AF65:AF80)</f>
        <v>24677.999999999996</v>
      </c>
      <c r="AG81" s="269">
        <f>SUM(AG65:AG80)</f>
        <v>9600.0000000000018</v>
      </c>
    </row>
    <row r="82" spans="1:33" ht="15" thickBot="1" x14ac:dyDescent="0.4">
      <c r="A82" s="274" t="s">
        <v>583</v>
      </c>
      <c r="B82" s="275"/>
      <c r="C82" s="275"/>
      <c r="D82" s="275"/>
      <c r="E82" s="275"/>
      <c r="F82" s="276"/>
      <c r="G82" s="275"/>
      <c r="H82" s="275"/>
      <c r="I82" s="275">
        <f>I74+I73+I71+I70+I68+I67+I66+I76</f>
        <v>88</v>
      </c>
      <c r="J82" s="275">
        <f>I74+I73+J72+I71+I70+I68+I67+I66+I75+I76</f>
        <v>113</v>
      </c>
      <c r="K82" s="275">
        <f>I74+I73+J72+I71+I70+I68+I67+I75+I76</f>
        <v>93</v>
      </c>
      <c r="L82" s="275">
        <f>I74+I73+I71+I70+I68+I67+I75+I76</f>
        <v>78</v>
      </c>
      <c r="M82" s="275">
        <f>SUM(I82:L82)</f>
        <v>372</v>
      </c>
      <c r="N82" s="277"/>
      <c r="O82" s="278"/>
      <c r="P82" s="277"/>
      <c r="Q82" s="277"/>
      <c r="R82" s="277"/>
      <c r="S82" s="279"/>
      <c r="T82" s="1006"/>
      <c r="U82" s="281">
        <f>U81/T81</f>
        <v>0.53516848954078244</v>
      </c>
      <c r="V82" s="282">
        <f>V81/T81</f>
        <v>0.16873636509380238</v>
      </c>
      <c r="W82" s="282">
        <f>W81/T81</f>
        <v>0.14650465361060799</v>
      </c>
      <c r="X82" s="282">
        <f>X81/T81</f>
        <v>0</v>
      </c>
      <c r="Y82" s="282">
        <f>Y81/T81</f>
        <v>0.14959049175480718</v>
      </c>
      <c r="Z82" s="344">
        <f>Z81/T81</f>
        <v>0.54642414828195962</v>
      </c>
      <c r="AA82" s="343">
        <f>AA81/T81</f>
        <v>0.30398535996323323</v>
      </c>
      <c r="AB82" s="285"/>
      <c r="AC82" s="691"/>
      <c r="AD82" s="691"/>
      <c r="AE82" s="691"/>
      <c r="AF82" s="691"/>
      <c r="AG82" s="626"/>
    </row>
    <row r="83" spans="1:33" ht="15" thickBot="1" x14ac:dyDescent="0.4">
      <c r="A83" s="289" t="s">
        <v>584</v>
      </c>
      <c r="B83" s="239"/>
      <c r="C83" s="239"/>
      <c r="D83" s="239"/>
      <c r="E83" s="239"/>
      <c r="F83" s="290"/>
      <c r="G83" s="239"/>
      <c r="H83" s="239"/>
      <c r="I83" s="2237">
        <f>I82/$M$82</f>
        <v>0.23655913978494625</v>
      </c>
      <c r="J83" s="2237">
        <f t="shared" ref="J83:L83" si="15">J82/$M$82</f>
        <v>0.30376344086021506</v>
      </c>
      <c r="K83" s="2237">
        <f t="shared" si="15"/>
        <v>0.25</v>
      </c>
      <c r="L83" s="2237">
        <f t="shared" si="15"/>
        <v>0.20967741935483872</v>
      </c>
      <c r="M83" s="239"/>
      <c r="N83" s="292"/>
      <c r="O83" s="242"/>
      <c r="P83" s="292"/>
      <c r="Q83" s="240">
        <f>U81</f>
        <v>125214.49</v>
      </c>
      <c r="R83" s="334"/>
      <c r="S83" s="293">
        <f>Q83/Q88</f>
        <v>0.53516848954078244</v>
      </c>
      <c r="Y83" s="294">
        <f>SUM(U65:Y80)</f>
        <v>233972.09</v>
      </c>
      <c r="Z83" s="1096">
        <f>I66+I67+I71+I73+I74+I75+I76</f>
        <v>81</v>
      </c>
      <c r="AA83" s="1097">
        <f>I68+I69+I70+J72</f>
        <v>34</v>
      </c>
      <c r="AB83" s="1106"/>
      <c r="AC83" s="189"/>
      <c r="AD83" s="189"/>
      <c r="AE83" s="189"/>
      <c r="AF83" s="189"/>
      <c r="AG83" s="189"/>
    </row>
    <row r="84" spans="1:33" ht="15" thickBot="1" x14ac:dyDescent="0.4">
      <c r="A84" s="297" t="s">
        <v>38</v>
      </c>
      <c r="B84" s="298"/>
      <c r="C84" s="298"/>
      <c r="D84" s="298"/>
      <c r="E84" s="298"/>
      <c r="F84" s="299"/>
      <c r="G84" s="298"/>
      <c r="H84" s="298"/>
      <c r="I84" s="300"/>
      <c r="J84" s="300"/>
      <c r="K84" s="300"/>
      <c r="L84" s="300"/>
      <c r="M84" s="298"/>
      <c r="N84" s="301"/>
      <c r="O84" s="302"/>
      <c r="P84" s="301"/>
      <c r="Q84" s="303">
        <f>V81</f>
        <v>39479.599999999991</v>
      </c>
      <c r="R84" s="336"/>
      <c r="S84" s="308">
        <f>Q84/Q88</f>
        <v>0.16873636509380238</v>
      </c>
      <c r="T84" s="1098">
        <f>Q81/M81</f>
        <v>2034.5399130434782</v>
      </c>
      <c r="U84" s="1099" t="s">
        <v>586</v>
      </c>
      <c r="Z84" s="306">
        <f>Z83/M81</f>
        <v>0.70434782608695656</v>
      </c>
      <c r="AA84" s="307">
        <f>AA83/M81</f>
        <v>0.29565217391304349</v>
      </c>
    </row>
    <row r="85" spans="1:33" ht="15" thickBot="1" x14ac:dyDescent="0.4">
      <c r="A85" s="297" t="s">
        <v>587</v>
      </c>
      <c r="B85" s="298"/>
      <c r="C85" s="298"/>
      <c r="D85" s="298"/>
      <c r="E85" s="298"/>
      <c r="F85" s="299"/>
      <c r="G85" s="298"/>
      <c r="H85" s="298"/>
      <c r="I85" s="300"/>
      <c r="J85" s="300"/>
      <c r="K85" s="300"/>
      <c r="L85" s="300"/>
      <c r="M85" s="298"/>
      <c r="N85" s="301"/>
      <c r="O85" s="302"/>
      <c r="P85" s="301"/>
      <c r="Q85" s="303">
        <f>W81</f>
        <v>34278</v>
      </c>
      <c r="R85" s="336"/>
      <c r="S85" s="308">
        <f>Q85/Q88</f>
        <v>0.14650465361060799</v>
      </c>
      <c r="V85" s="309"/>
      <c r="X85" s="145"/>
      <c r="Z85" s="2657" t="s">
        <v>588</v>
      </c>
      <c r="AA85" s="2657"/>
    </row>
    <row r="86" spans="1:33" x14ac:dyDescent="0.35">
      <c r="A86" s="297" t="s">
        <v>580</v>
      </c>
      <c r="B86" s="298"/>
      <c r="C86" s="298"/>
      <c r="D86" s="298"/>
      <c r="E86" s="298"/>
      <c r="F86" s="299"/>
      <c r="G86" s="298"/>
      <c r="H86" s="298"/>
      <c r="I86" s="300"/>
      <c r="J86" s="300"/>
      <c r="K86" s="300"/>
      <c r="L86" s="300"/>
      <c r="M86" s="298"/>
      <c r="N86" s="301"/>
      <c r="O86" s="302"/>
      <c r="P86" s="301"/>
      <c r="Q86" s="303">
        <f>Y81</f>
        <v>35000</v>
      </c>
      <c r="R86" s="336"/>
      <c r="S86" s="308">
        <f>Q86/Q88</f>
        <v>0.14959049175480718</v>
      </c>
      <c r="U86" s="309"/>
      <c r="V86" s="309"/>
    </row>
    <row r="87" spans="1:33" x14ac:dyDescent="0.35">
      <c r="A87" s="297" t="s">
        <v>579</v>
      </c>
      <c r="B87" s="298"/>
      <c r="C87" s="298"/>
      <c r="D87" s="298"/>
      <c r="E87" s="298"/>
      <c r="F87" s="299"/>
      <c r="G87" s="298"/>
      <c r="H87" s="298"/>
      <c r="I87" s="300"/>
      <c r="J87" s="300"/>
      <c r="K87" s="300"/>
      <c r="L87" s="300"/>
      <c r="M87" s="298"/>
      <c r="N87" s="301"/>
      <c r="O87" s="302"/>
      <c r="P87" s="301"/>
      <c r="Q87" s="303">
        <f>X81</f>
        <v>0</v>
      </c>
      <c r="R87" s="336"/>
      <c r="S87" s="308">
        <f>Q87/Q88</f>
        <v>0</v>
      </c>
    </row>
    <row r="88" spans="1:33" x14ac:dyDescent="0.35">
      <c r="A88" s="297"/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10">
        <f>SUM(Q83:Q87)</f>
        <v>233972.09</v>
      </c>
      <c r="R88" s="537"/>
      <c r="S88" s="308">
        <f>SUM(S83:S87)</f>
        <v>1</v>
      </c>
    </row>
    <row r="89" spans="1:33" x14ac:dyDescent="0.35">
      <c r="B89" s="2"/>
    </row>
    <row r="90" spans="1:33" x14ac:dyDescent="0.35">
      <c r="B90" s="2266"/>
      <c r="C90" s="2266"/>
    </row>
    <row r="91" spans="1:33" x14ac:dyDescent="0.35">
      <c r="E91" s="1" t="s">
        <v>594</v>
      </c>
      <c r="F91" s="2" t="s">
        <v>896</v>
      </c>
      <c r="G91" s="2266" t="s">
        <v>596</v>
      </c>
      <c r="H91" s="2266"/>
      <c r="I91" s="2334">
        <v>0.55000000000000004</v>
      </c>
      <c r="J91" s="2334"/>
    </row>
    <row r="92" spans="1:33" x14ac:dyDescent="0.35">
      <c r="E92" s="1" t="s">
        <v>524</v>
      </c>
      <c r="F92" s="2" t="s">
        <v>718</v>
      </c>
      <c r="G92" s="2266" t="s">
        <v>524</v>
      </c>
      <c r="H92" s="2266"/>
      <c r="I92" s="2266">
        <v>24</v>
      </c>
      <c r="J92" s="2266"/>
    </row>
    <row r="93" spans="1:33" x14ac:dyDescent="0.35">
      <c r="E93" s="1" t="s">
        <v>526</v>
      </c>
      <c r="F93" s="2" t="s">
        <v>939</v>
      </c>
      <c r="G93" s="2266" t="s">
        <v>526</v>
      </c>
      <c r="H93" s="2266"/>
      <c r="I93" s="2267">
        <v>1350</v>
      </c>
      <c r="J93" s="2267"/>
    </row>
    <row r="94" spans="1:33" x14ac:dyDescent="0.35">
      <c r="E94" s="1" t="s">
        <v>528</v>
      </c>
      <c r="F94" s="2" t="s">
        <v>940</v>
      </c>
      <c r="G94" s="2266" t="s">
        <v>528</v>
      </c>
      <c r="H94" s="2266"/>
      <c r="I94" s="2267">
        <v>11370220</v>
      </c>
      <c r="J94" s="2267"/>
    </row>
    <row r="95" spans="1:33" ht="18" x14ac:dyDescent="0.4">
      <c r="A95" s="1085" t="s">
        <v>600</v>
      </c>
    </row>
    <row r="96" spans="1:33" ht="18" x14ac:dyDescent="0.4">
      <c r="A96" s="1085"/>
      <c r="S96" s="144"/>
    </row>
    <row r="97" spans="1:33" ht="31.5" customHeight="1" thickBot="1" x14ac:dyDescent="0.4">
      <c r="A97" s="2645" t="s">
        <v>531</v>
      </c>
      <c r="B97" s="2646"/>
      <c r="C97" s="2646"/>
      <c r="D97" s="2646"/>
      <c r="E97" s="2646"/>
      <c r="F97" s="2646"/>
      <c r="G97" s="2646"/>
      <c r="H97" s="2646"/>
      <c r="I97" s="2646"/>
      <c r="J97" s="2646"/>
      <c r="K97" s="2646"/>
      <c r="L97" s="2646"/>
      <c r="M97" s="2646"/>
      <c r="N97" s="2646"/>
      <c r="O97" s="2646"/>
      <c r="P97" s="2646"/>
      <c r="Q97" s="2646"/>
      <c r="R97" s="2646"/>
      <c r="S97" s="2658"/>
      <c r="T97" s="2647" t="s">
        <v>635</v>
      </c>
      <c r="U97" s="2648"/>
      <c r="V97" s="2648"/>
      <c r="W97" s="2648"/>
      <c r="X97" s="2648"/>
      <c r="Y97" s="2648"/>
      <c r="Z97" s="2648"/>
      <c r="AA97" s="2648"/>
      <c r="AB97" s="2648"/>
      <c r="AC97" s="2648"/>
      <c r="AD97" s="2648"/>
      <c r="AE97" s="2648"/>
      <c r="AF97" s="2648"/>
      <c r="AG97" s="2649"/>
    </row>
    <row r="98" spans="1:33" ht="18" x14ac:dyDescent="0.35">
      <c r="A98" s="2353" t="s">
        <v>533</v>
      </c>
      <c r="B98" s="2344" t="s">
        <v>534</v>
      </c>
      <c r="C98" s="2344" t="s">
        <v>535</v>
      </c>
      <c r="D98" s="2344" t="s">
        <v>606</v>
      </c>
      <c r="E98" s="2344" t="s">
        <v>607</v>
      </c>
      <c r="F98" s="2355" t="s">
        <v>538</v>
      </c>
      <c r="G98" s="2344" t="s">
        <v>608</v>
      </c>
      <c r="H98" s="2344" t="s">
        <v>540</v>
      </c>
      <c r="I98" s="2346" t="s">
        <v>541</v>
      </c>
      <c r="J98" s="2346"/>
      <c r="K98" s="2346"/>
      <c r="L98" s="2346"/>
      <c r="M98" s="351" t="s">
        <v>542</v>
      </c>
      <c r="N98" s="352" t="s">
        <v>609</v>
      </c>
      <c r="O98" s="353" t="s">
        <v>544</v>
      </c>
      <c r="P98" s="352" t="s">
        <v>609</v>
      </c>
      <c r="Q98" s="352" t="s">
        <v>610</v>
      </c>
      <c r="R98" s="559" t="s">
        <v>636</v>
      </c>
      <c r="S98" s="2663" t="s">
        <v>546</v>
      </c>
      <c r="T98" s="1107" t="s">
        <v>547</v>
      </c>
      <c r="U98" s="2659" t="s">
        <v>548</v>
      </c>
      <c r="V98" s="2659"/>
      <c r="W98" s="2659"/>
      <c r="X98" s="2659"/>
      <c r="Y98" s="2659"/>
      <c r="Z98" s="2665" t="s">
        <v>549</v>
      </c>
      <c r="AA98" s="2660"/>
      <c r="AB98" s="2659" t="s">
        <v>550</v>
      </c>
      <c r="AC98" s="2659"/>
      <c r="AD98" s="2659"/>
      <c r="AE98" s="2659"/>
      <c r="AF98" s="2659"/>
      <c r="AG98" s="2660"/>
    </row>
    <row r="99" spans="1:33" ht="18.5" thickBot="1" x14ac:dyDescent="0.4">
      <c r="A99" s="2354"/>
      <c r="B99" s="2345"/>
      <c r="C99" s="2345"/>
      <c r="D99" s="2345"/>
      <c r="E99" s="2345"/>
      <c r="F99" s="2356"/>
      <c r="G99" s="2345"/>
      <c r="H99" s="2345"/>
      <c r="I99" s="356" t="s">
        <v>551</v>
      </c>
      <c r="J99" s="356" t="s">
        <v>552</v>
      </c>
      <c r="K99" s="356" t="s">
        <v>553</v>
      </c>
      <c r="L99" s="356" t="s">
        <v>554</v>
      </c>
      <c r="M99" s="357" t="s">
        <v>555</v>
      </c>
      <c r="N99" s="358" t="s">
        <v>556</v>
      </c>
      <c r="O99" s="359" t="s">
        <v>557</v>
      </c>
      <c r="P99" s="358" t="s">
        <v>558</v>
      </c>
      <c r="Q99" s="358" t="s">
        <v>611</v>
      </c>
      <c r="R99" s="358"/>
      <c r="S99" s="2664"/>
      <c r="T99" s="1108" t="s">
        <v>559</v>
      </c>
      <c r="U99" s="2661"/>
      <c r="V99" s="2661"/>
      <c r="W99" s="2661"/>
      <c r="X99" s="2661"/>
      <c r="Y99" s="2661"/>
      <c r="Z99" s="2666"/>
      <c r="AA99" s="2662"/>
      <c r="AB99" s="2661"/>
      <c r="AC99" s="2661"/>
      <c r="AD99" s="2661"/>
      <c r="AE99" s="2661"/>
      <c r="AF99" s="2661"/>
      <c r="AG99" s="2662"/>
    </row>
    <row r="100" spans="1:33" s="184" customFormat="1" ht="18.5" x14ac:dyDescent="0.45">
      <c r="A100" s="2450" t="s">
        <v>690</v>
      </c>
      <c r="B100" s="2451"/>
      <c r="C100" s="2451"/>
      <c r="D100" s="2451"/>
      <c r="E100" s="2451"/>
      <c r="F100" s="2451"/>
      <c r="G100" s="2451"/>
      <c r="H100" s="2451"/>
      <c r="I100" s="2451"/>
      <c r="J100" s="2451"/>
      <c r="K100" s="2451"/>
      <c r="L100" s="2451"/>
      <c r="M100" s="2451"/>
      <c r="N100" s="2451"/>
      <c r="O100" s="2451"/>
      <c r="P100" s="2451"/>
      <c r="Q100" s="2451"/>
      <c r="R100" s="2451"/>
      <c r="S100" s="2451"/>
      <c r="T100" s="1109"/>
      <c r="U100" s="1110" t="s">
        <v>561</v>
      </c>
      <c r="V100" s="1111" t="s">
        <v>38</v>
      </c>
      <c r="W100" s="1111" t="s">
        <v>562</v>
      </c>
      <c r="X100" s="1111" t="s">
        <v>563</v>
      </c>
      <c r="Y100" s="1112" t="s">
        <v>564</v>
      </c>
      <c r="Z100" s="1113" t="s">
        <v>565</v>
      </c>
      <c r="AA100" s="1112" t="s">
        <v>566</v>
      </c>
      <c r="AB100" s="1089" t="s">
        <v>190</v>
      </c>
      <c r="AC100" s="1089" t="s">
        <v>39</v>
      </c>
      <c r="AD100" s="1101" t="s">
        <v>191</v>
      </c>
      <c r="AE100" s="1092" t="s">
        <v>192</v>
      </c>
      <c r="AF100" s="1092" t="s">
        <v>166</v>
      </c>
      <c r="AG100" s="1093" t="s">
        <v>31</v>
      </c>
    </row>
    <row r="101" spans="1:33" x14ac:dyDescent="0.35">
      <c r="A101" s="200"/>
      <c r="B101" s="509"/>
      <c r="C101" s="509"/>
      <c r="D101" s="509"/>
      <c r="E101" s="509"/>
      <c r="F101" s="510"/>
      <c r="G101" s="509"/>
      <c r="H101" s="509"/>
      <c r="I101" s="512"/>
      <c r="J101" s="512"/>
      <c r="K101" s="512"/>
      <c r="L101" s="512"/>
      <c r="M101" s="509"/>
      <c r="N101" s="515"/>
      <c r="O101" s="516"/>
      <c r="P101" s="515"/>
      <c r="Q101" s="515"/>
      <c r="R101" s="517"/>
      <c r="S101" s="579"/>
      <c r="T101" s="195"/>
      <c r="U101" s="326"/>
      <c r="Y101" s="198"/>
      <c r="Z101" s="326"/>
      <c r="AA101" s="198"/>
      <c r="AE101" s="512"/>
      <c r="AG101" s="198"/>
    </row>
    <row r="102" spans="1:33" x14ac:dyDescent="0.35">
      <c r="A102" s="203" t="s">
        <v>933</v>
      </c>
      <c r="B102" s="203" t="s">
        <v>458</v>
      </c>
      <c r="C102" s="203" t="s">
        <v>934</v>
      </c>
      <c r="D102" s="203" t="s">
        <v>193</v>
      </c>
      <c r="E102" s="203" t="s">
        <v>571</v>
      </c>
      <c r="F102" s="204" t="s">
        <v>603</v>
      </c>
      <c r="G102" s="203">
        <v>16</v>
      </c>
      <c r="H102" s="203" t="s">
        <v>90</v>
      </c>
      <c r="I102" s="2282">
        <v>16</v>
      </c>
      <c r="J102" s="2283"/>
      <c r="L102" s="332"/>
      <c r="M102" s="209">
        <v>1</v>
      </c>
      <c r="N102" s="212">
        <v>1700</v>
      </c>
      <c r="O102" s="219">
        <v>0.06</v>
      </c>
      <c r="P102" s="212">
        <f t="shared" ref="P102:P111" si="16">N102*(1-O102)</f>
        <v>1598</v>
      </c>
      <c r="Q102" s="212">
        <f t="shared" ref="Q102:Q111" si="17">P102*M102*G102</f>
        <v>25568</v>
      </c>
      <c r="R102" s="252" t="e">
        <f>(Q102+Q107)/E83*1000</f>
        <v>#DIV/0!</v>
      </c>
      <c r="S102" s="224">
        <f>Q102/$Q$117</f>
        <v>0.13166516941823081</v>
      </c>
      <c r="T102" s="214">
        <f t="shared" ref="T102:T111" si="18">Q102*4</f>
        <v>102272</v>
      </c>
      <c r="U102" s="328">
        <f>T102</f>
        <v>102272</v>
      </c>
      <c r="Y102" s="198"/>
      <c r="Z102" s="328">
        <f>T102</f>
        <v>102272</v>
      </c>
      <c r="AA102" s="217"/>
      <c r="AB102" s="215">
        <f>T102</f>
        <v>102272</v>
      </c>
      <c r="AG102" s="198"/>
    </row>
    <row r="103" spans="1:33" x14ac:dyDescent="0.35">
      <c r="A103" s="203" t="s">
        <v>933</v>
      </c>
      <c r="B103" s="203" t="s">
        <v>459</v>
      </c>
      <c r="C103" s="203" t="s">
        <v>935</v>
      </c>
      <c r="D103" s="203" t="s">
        <v>53</v>
      </c>
      <c r="E103" s="203" t="s">
        <v>571</v>
      </c>
      <c r="F103" s="204" t="s">
        <v>941</v>
      </c>
      <c r="G103" s="203">
        <v>3</v>
      </c>
      <c r="H103" s="203" t="s">
        <v>51</v>
      </c>
      <c r="I103" s="2291">
        <v>4</v>
      </c>
      <c r="J103" s="2292"/>
      <c r="K103" s="2292"/>
      <c r="L103" s="2293"/>
      <c r="M103" s="209">
        <v>1</v>
      </c>
      <c r="N103" s="212">
        <v>3500</v>
      </c>
      <c r="O103" s="219">
        <v>0.04</v>
      </c>
      <c r="P103" s="212">
        <f t="shared" si="16"/>
        <v>3360</v>
      </c>
      <c r="Q103" s="212">
        <f t="shared" si="17"/>
        <v>10080</v>
      </c>
      <c r="R103" s="252" t="e">
        <f>(Q103+Q111)/E83*1000</f>
        <v>#DIV/0!</v>
      </c>
      <c r="S103" s="224">
        <f>Q103/$Q$117</f>
        <v>5.1908045515322535E-2</v>
      </c>
      <c r="T103" s="214">
        <f t="shared" si="18"/>
        <v>40320</v>
      </c>
      <c r="U103" s="328">
        <f>T103</f>
        <v>40320</v>
      </c>
      <c r="W103" s="215"/>
      <c r="Y103" s="198"/>
      <c r="Z103" s="329">
        <f>T103</f>
        <v>40320</v>
      </c>
      <c r="AA103" s="217"/>
      <c r="AB103" s="215">
        <f>T103</f>
        <v>40320</v>
      </c>
      <c r="AG103" s="198"/>
    </row>
    <row r="104" spans="1:33" x14ac:dyDescent="0.35">
      <c r="A104" s="203" t="s">
        <v>933</v>
      </c>
      <c r="B104" s="203" t="s">
        <v>458</v>
      </c>
      <c r="C104" s="203" t="s">
        <v>935</v>
      </c>
      <c r="D104" s="203" t="s">
        <v>48</v>
      </c>
      <c r="E104" s="203" t="s">
        <v>569</v>
      </c>
      <c r="F104" s="204" t="s">
        <v>196</v>
      </c>
      <c r="G104" s="203">
        <v>2</v>
      </c>
      <c r="H104" s="203" t="s">
        <v>51</v>
      </c>
      <c r="I104" s="2282">
        <v>2</v>
      </c>
      <c r="J104" s="2283"/>
      <c r="K104" s="2283"/>
      <c r="L104" s="2284"/>
      <c r="M104" s="209">
        <v>1</v>
      </c>
      <c r="N104" s="212">
        <v>7000</v>
      </c>
      <c r="O104" s="219">
        <v>0.14000000000000001</v>
      </c>
      <c r="P104" s="212">
        <f t="shared" si="16"/>
        <v>6020</v>
      </c>
      <c r="Q104" s="212">
        <f t="shared" si="17"/>
        <v>12040</v>
      </c>
      <c r="R104" s="252"/>
      <c r="S104" s="213">
        <f>Q104/$Q$117</f>
        <v>6.200127658774636E-2</v>
      </c>
      <c r="T104" s="214">
        <f t="shared" si="18"/>
        <v>48160</v>
      </c>
      <c r="U104" s="328">
        <f>T104</f>
        <v>48160</v>
      </c>
      <c r="Y104" s="198"/>
      <c r="Z104" s="328"/>
      <c r="AA104" s="217">
        <f>T104</f>
        <v>48160</v>
      </c>
      <c r="AB104" s="215">
        <f>T104</f>
        <v>48160</v>
      </c>
      <c r="AG104" s="198"/>
    </row>
    <row r="105" spans="1:33" x14ac:dyDescent="0.35">
      <c r="A105" s="203" t="s">
        <v>933</v>
      </c>
      <c r="B105" s="203" t="s">
        <v>460</v>
      </c>
      <c r="C105" s="203" t="s">
        <v>935</v>
      </c>
      <c r="D105" s="203" t="s">
        <v>48</v>
      </c>
      <c r="E105" s="203" t="s">
        <v>569</v>
      </c>
      <c r="F105" s="204" t="s">
        <v>196</v>
      </c>
      <c r="G105" s="203">
        <v>2</v>
      </c>
      <c r="H105" s="203" t="s">
        <v>51</v>
      </c>
      <c r="I105" s="2291">
        <v>2</v>
      </c>
      <c r="J105" s="2292"/>
      <c r="K105" s="2292"/>
      <c r="L105" s="2293"/>
      <c r="M105" s="209">
        <v>1</v>
      </c>
      <c r="N105" s="212">
        <v>27024.15</v>
      </c>
      <c r="O105" s="219">
        <v>0.7</v>
      </c>
      <c r="P105" s="212">
        <f t="shared" si="16"/>
        <v>8107.2450000000017</v>
      </c>
      <c r="Q105" s="212">
        <f t="shared" si="17"/>
        <v>16214.490000000003</v>
      </c>
      <c r="R105" s="252"/>
      <c r="S105" s="213">
        <f t="shared" ref="S105:S107" si="19">Q105/$Q$117</f>
        <v>8.3498262393625219E-2</v>
      </c>
      <c r="T105" s="214">
        <f t="shared" si="18"/>
        <v>64857.960000000014</v>
      </c>
      <c r="U105" s="328">
        <f>T105</f>
        <v>64857.960000000014</v>
      </c>
      <c r="Y105" s="198"/>
      <c r="Z105" s="328"/>
      <c r="AA105" s="217">
        <f>T105</f>
        <v>64857.960000000014</v>
      </c>
      <c r="AB105" s="215"/>
      <c r="AC105" s="215">
        <f>T105</f>
        <v>64857.960000000014</v>
      </c>
      <c r="AG105" s="198"/>
    </row>
    <row r="106" spans="1:33" x14ac:dyDescent="0.35">
      <c r="A106" s="203" t="s">
        <v>933</v>
      </c>
      <c r="B106" s="203" t="s">
        <v>460</v>
      </c>
      <c r="C106" s="203" t="s">
        <v>935</v>
      </c>
      <c r="D106" s="203" t="s">
        <v>461</v>
      </c>
      <c r="E106" s="203" t="s">
        <v>569</v>
      </c>
      <c r="F106" s="204" t="s">
        <v>640</v>
      </c>
      <c r="G106" s="203">
        <v>1</v>
      </c>
      <c r="H106" s="203" t="s">
        <v>51</v>
      </c>
      <c r="I106" s="2306">
        <v>1</v>
      </c>
      <c r="J106" s="2307"/>
      <c r="K106" s="2307"/>
      <c r="L106" s="2308"/>
      <c r="M106" s="209">
        <v>1</v>
      </c>
      <c r="N106" s="212">
        <v>61819.199999999997</v>
      </c>
      <c r="O106" s="219">
        <v>0.45</v>
      </c>
      <c r="P106" s="212">
        <f t="shared" si="16"/>
        <v>34000.559999999998</v>
      </c>
      <c r="Q106" s="212">
        <f t="shared" si="17"/>
        <v>34000.559999999998</v>
      </c>
      <c r="R106" s="252" t="e">
        <f>(Q106+Q108+Q110)/E83*1000</f>
        <v>#DIV/0!</v>
      </c>
      <c r="S106" s="213">
        <f t="shared" si="19"/>
        <v>0.17508954524071971</v>
      </c>
      <c r="T106" s="214">
        <f t="shared" si="18"/>
        <v>136002.23999999999</v>
      </c>
      <c r="U106" s="328"/>
      <c r="V106" s="215">
        <f>T106</f>
        <v>136002.23999999999</v>
      </c>
      <c r="Y106" s="198"/>
      <c r="Z106" s="328"/>
      <c r="AA106" s="217">
        <f>T106</f>
        <v>136002.23999999999</v>
      </c>
      <c r="AC106" s="215">
        <f>T106</f>
        <v>136002.23999999999</v>
      </c>
      <c r="AG106" s="198"/>
    </row>
    <row r="107" spans="1:33" x14ac:dyDescent="0.35">
      <c r="A107" s="203" t="s">
        <v>933</v>
      </c>
      <c r="B107" s="203" t="s">
        <v>460</v>
      </c>
      <c r="C107" s="203" t="s">
        <v>934</v>
      </c>
      <c r="D107" s="203" t="s">
        <v>462</v>
      </c>
      <c r="E107" s="203" t="s">
        <v>569</v>
      </c>
      <c r="F107" s="204" t="s">
        <v>942</v>
      </c>
      <c r="G107" s="203">
        <v>10</v>
      </c>
      <c r="H107" s="203" t="s">
        <v>51</v>
      </c>
      <c r="I107" s="2291">
        <v>10</v>
      </c>
      <c r="J107" s="2292"/>
      <c r="K107" s="2292"/>
      <c r="L107" s="2293"/>
      <c r="M107" s="209">
        <v>1</v>
      </c>
      <c r="N107" s="212">
        <v>7020</v>
      </c>
      <c r="O107" s="219">
        <v>0.68</v>
      </c>
      <c r="P107" s="212">
        <f t="shared" si="16"/>
        <v>2246.3999999999996</v>
      </c>
      <c r="Q107" s="212">
        <f t="shared" si="17"/>
        <v>22463.999999999996</v>
      </c>
      <c r="R107" s="252"/>
      <c r="S107" s="213">
        <f t="shared" si="19"/>
        <v>0.11568078714843305</v>
      </c>
      <c r="T107" s="214">
        <f t="shared" si="18"/>
        <v>89855.999999999985</v>
      </c>
      <c r="U107" s="328">
        <f>T107</f>
        <v>89855.999999999985</v>
      </c>
      <c r="Y107" s="198"/>
      <c r="Z107" s="328"/>
      <c r="AA107" s="217">
        <f>T107</f>
        <v>89855.999999999985</v>
      </c>
      <c r="AC107" s="215">
        <f>T107</f>
        <v>89855.999999999985</v>
      </c>
      <c r="AD107" s="215"/>
      <c r="AG107" s="198"/>
    </row>
    <row r="108" spans="1:33" x14ac:dyDescent="0.35">
      <c r="A108" s="203" t="s">
        <v>933</v>
      </c>
      <c r="B108" s="203" t="s">
        <v>463</v>
      </c>
      <c r="C108" s="203" t="s">
        <v>935</v>
      </c>
      <c r="D108" s="203" t="s">
        <v>53</v>
      </c>
      <c r="E108" s="203" t="s">
        <v>575</v>
      </c>
      <c r="F108" s="204" t="s">
        <v>941</v>
      </c>
      <c r="G108" s="203">
        <v>4</v>
      </c>
      <c r="H108" s="203" t="s">
        <v>51</v>
      </c>
      <c r="I108" s="2282">
        <v>4</v>
      </c>
      <c r="J108" s="2283"/>
      <c r="K108" s="2283"/>
      <c r="L108" s="2284"/>
      <c r="M108" s="203">
        <v>1</v>
      </c>
      <c r="N108" s="212">
        <v>9000</v>
      </c>
      <c r="O108" s="219">
        <v>0.2</v>
      </c>
      <c r="P108" s="212">
        <f t="shared" si="16"/>
        <v>7200</v>
      </c>
      <c r="Q108" s="212">
        <f t="shared" si="17"/>
        <v>28800</v>
      </c>
      <c r="R108" s="252"/>
      <c r="S108" s="224">
        <f>Q108/$Q$117</f>
        <v>0.14830870147235009</v>
      </c>
      <c r="T108" s="214">
        <f t="shared" si="18"/>
        <v>115200</v>
      </c>
      <c r="U108" s="328">
        <f>T108</f>
        <v>115200</v>
      </c>
      <c r="Y108" s="198"/>
      <c r="Z108" s="328">
        <f>T108</f>
        <v>115200</v>
      </c>
      <c r="AA108" s="217"/>
      <c r="AC108" s="215"/>
      <c r="AD108" s="215">
        <f>T108</f>
        <v>115200</v>
      </c>
      <c r="AE108" s="215"/>
      <c r="AG108" s="198"/>
    </row>
    <row r="109" spans="1:33" x14ac:dyDescent="0.35">
      <c r="A109" s="203" t="s">
        <v>933</v>
      </c>
      <c r="B109" s="203" t="s">
        <v>464</v>
      </c>
      <c r="C109" s="203" t="s">
        <v>935</v>
      </c>
      <c r="D109" s="203" t="s">
        <v>48</v>
      </c>
      <c r="E109" s="203" t="s">
        <v>569</v>
      </c>
      <c r="F109" s="204" t="s">
        <v>196</v>
      </c>
      <c r="G109" s="203">
        <v>4</v>
      </c>
      <c r="H109" s="203" t="s">
        <v>194</v>
      </c>
      <c r="I109" s="231"/>
      <c r="J109" s="2292">
        <v>4</v>
      </c>
      <c r="K109" s="2292"/>
      <c r="L109" s="332"/>
      <c r="M109" s="203">
        <v>1</v>
      </c>
      <c r="N109" s="212">
        <v>400</v>
      </c>
      <c r="O109" s="219">
        <v>0.1</v>
      </c>
      <c r="P109" s="212">
        <f t="shared" si="16"/>
        <v>360</v>
      </c>
      <c r="Q109" s="212">
        <f t="shared" si="17"/>
        <v>1440</v>
      </c>
      <c r="R109" s="252"/>
      <c r="S109" s="213">
        <f>Q109/$Q$117</f>
        <v>7.4154350736175042E-3</v>
      </c>
      <c r="T109" s="214">
        <f t="shared" si="18"/>
        <v>5760</v>
      </c>
      <c r="U109" s="328">
        <f>T109</f>
        <v>5760</v>
      </c>
      <c r="Y109" s="198"/>
      <c r="Z109" s="328"/>
      <c r="AA109" s="217">
        <f>T109</f>
        <v>5760</v>
      </c>
      <c r="AD109" s="215"/>
      <c r="AE109" s="215">
        <f>T109</f>
        <v>5760</v>
      </c>
      <c r="AG109" s="198"/>
    </row>
    <row r="110" spans="1:33" x14ac:dyDescent="0.35">
      <c r="A110" s="203" t="s">
        <v>933</v>
      </c>
      <c r="B110" s="203" t="s">
        <v>464</v>
      </c>
      <c r="C110" s="203" t="s">
        <v>935</v>
      </c>
      <c r="D110" s="203" t="s">
        <v>53</v>
      </c>
      <c r="E110" s="203" t="s">
        <v>575</v>
      </c>
      <c r="F110" s="204" t="s">
        <v>941</v>
      </c>
      <c r="G110" s="203">
        <v>2</v>
      </c>
      <c r="H110" s="203" t="s">
        <v>51</v>
      </c>
      <c r="I110" s="2282">
        <v>3</v>
      </c>
      <c r="J110" s="2283"/>
      <c r="K110" s="2283"/>
      <c r="L110" s="2284"/>
      <c r="M110" s="203">
        <v>1</v>
      </c>
      <c r="N110" s="212">
        <v>4200</v>
      </c>
      <c r="O110" s="219">
        <v>0.1</v>
      </c>
      <c r="P110" s="232">
        <f t="shared" si="16"/>
        <v>3780</v>
      </c>
      <c r="Q110" s="212">
        <f t="shared" si="17"/>
        <v>7560</v>
      </c>
      <c r="R110" s="252"/>
      <c r="S110" s="224">
        <f t="shared" ref="S110:S111" si="20">Q110/$Q$117</f>
        <v>3.8931034136491897E-2</v>
      </c>
      <c r="T110" s="214">
        <f t="shared" si="18"/>
        <v>30240</v>
      </c>
      <c r="U110" s="328"/>
      <c r="V110" s="215">
        <f>T110</f>
        <v>30240</v>
      </c>
      <c r="Y110" s="198"/>
      <c r="Z110" s="328">
        <f>T110</f>
        <v>30240</v>
      </c>
      <c r="AA110" s="198"/>
      <c r="AE110" s="215">
        <f>T110</f>
        <v>30240</v>
      </c>
      <c r="AG110" s="198"/>
    </row>
    <row r="111" spans="1:33" x14ac:dyDescent="0.35">
      <c r="A111" s="203" t="s">
        <v>933</v>
      </c>
      <c r="B111" s="203" t="s">
        <v>464</v>
      </c>
      <c r="C111" s="203" t="s">
        <v>935</v>
      </c>
      <c r="D111" s="203" t="s">
        <v>465</v>
      </c>
      <c r="E111" s="203" t="s">
        <v>571</v>
      </c>
      <c r="F111" s="204" t="s">
        <v>603</v>
      </c>
      <c r="G111" s="203">
        <v>15</v>
      </c>
      <c r="H111" s="203" t="s">
        <v>51</v>
      </c>
      <c r="I111" s="2282">
        <v>15</v>
      </c>
      <c r="J111" s="2283"/>
      <c r="K111" s="2283"/>
      <c r="L111" s="2284"/>
      <c r="M111" s="203">
        <v>1</v>
      </c>
      <c r="N111" s="212">
        <v>550</v>
      </c>
      <c r="O111" s="219">
        <v>0.27</v>
      </c>
      <c r="P111" s="232">
        <f t="shared" si="16"/>
        <v>401.5</v>
      </c>
      <c r="Q111" s="212">
        <f t="shared" si="17"/>
        <v>6022.5</v>
      </c>
      <c r="R111" s="252"/>
      <c r="S111" s="224">
        <f t="shared" si="20"/>
        <v>3.1013512313098211E-2</v>
      </c>
      <c r="T111" s="214">
        <f t="shared" si="18"/>
        <v>24090</v>
      </c>
      <c r="U111" s="326"/>
      <c r="W111" s="215">
        <f>T111</f>
        <v>24090</v>
      </c>
      <c r="Y111" s="198"/>
      <c r="Z111" s="328">
        <f>T111</f>
        <v>24090</v>
      </c>
      <c r="AA111" s="198"/>
      <c r="AE111" s="215">
        <f>T111</f>
        <v>24090</v>
      </c>
      <c r="AF111" s="215"/>
      <c r="AG111" s="198"/>
    </row>
    <row r="112" spans="1:33" x14ac:dyDescent="0.35">
      <c r="A112" s="203"/>
      <c r="B112" s="203"/>
      <c r="C112" s="203"/>
      <c r="D112" s="203"/>
      <c r="E112" s="203"/>
      <c r="F112" s="204"/>
      <c r="G112" s="203"/>
      <c r="H112" s="203"/>
      <c r="L112" s="332"/>
      <c r="M112" s="203"/>
      <c r="N112" s="212"/>
      <c r="O112" s="219"/>
      <c r="P112" s="232"/>
      <c r="Q112" s="212"/>
      <c r="R112" s="252"/>
      <c r="S112" s="439"/>
      <c r="T112" s="214"/>
      <c r="U112" s="326"/>
      <c r="W112" s="215">
        <f>T112</f>
        <v>0</v>
      </c>
      <c r="Y112" s="198"/>
      <c r="Z112" s="326"/>
      <c r="AA112" s="198"/>
      <c r="AE112" s="215"/>
      <c r="AG112" s="217">
        <f>T112</f>
        <v>0</v>
      </c>
    </row>
    <row r="113" spans="1:33" x14ac:dyDescent="0.35">
      <c r="A113" s="218"/>
      <c r="B113" s="203"/>
      <c r="C113" s="236"/>
      <c r="D113" s="236"/>
      <c r="E113" s="236"/>
      <c r="F113" s="237"/>
      <c r="G113" s="236"/>
      <c r="H113" s="236"/>
      <c r="I113" s="291"/>
      <c r="J113" s="291"/>
      <c r="K113" s="291"/>
      <c r="L113" s="333"/>
      <c r="M113" s="236"/>
      <c r="N113" s="240"/>
      <c r="O113" s="241"/>
      <c r="P113" s="334"/>
      <c r="Q113" s="212"/>
      <c r="R113" s="252"/>
      <c r="S113" s="439"/>
      <c r="T113" s="214"/>
      <c r="U113" s="326"/>
      <c r="Y113" s="198"/>
      <c r="Z113" s="326"/>
      <c r="AA113" s="198"/>
      <c r="AG113" s="198"/>
    </row>
    <row r="114" spans="1:33" x14ac:dyDescent="0.35">
      <c r="A114" s="154" t="s">
        <v>933</v>
      </c>
      <c r="B114" s="154" t="s">
        <v>579</v>
      </c>
      <c r="C114" s="238"/>
      <c r="D114" s="239"/>
      <c r="E114" s="239"/>
      <c r="F114" s="290"/>
      <c r="G114" s="239"/>
      <c r="H114" s="239"/>
      <c r="I114" s="291"/>
      <c r="J114" s="291"/>
      <c r="K114" s="291"/>
      <c r="L114" s="291"/>
      <c r="M114" s="239"/>
      <c r="N114" s="292"/>
      <c r="O114" s="242"/>
      <c r="P114" s="334"/>
      <c r="Q114" s="303"/>
      <c r="R114" s="336"/>
      <c r="S114" s="308">
        <f>Q114/Q117</f>
        <v>0</v>
      </c>
      <c r="T114" s="214"/>
      <c r="U114" s="326"/>
      <c r="X114" s="215">
        <f>T114</f>
        <v>0</v>
      </c>
      <c r="Y114" s="198"/>
      <c r="Z114" s="326"/>
      <c r="AA114" s="198"/>
      <c r="AG114" s="198"/>
    </row>
    <row r="115" spans="1:33" x14ac:dyDescent="0.35">
      <c r="A115" s="154" t="s">
        <v>933</v>
      </c>
      <c r="B115" s="154" t="s">
        <v>580</v>
      </c>
      <c r="C115" s="335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36"/>
      <c r="Q115" s="303">
        <v>30000</v>
      </c>
      <c r="R115" s="527"/>
      <c r="S115" s="337">
        <f>Q115/Q117</f>
        <v>0.15448823070036469</v>
      </c>
      <c r="T115" s="214">
        <f>Q115*4</f>
        <v>120000</v>
      </c>
      <c r="U115" s="326"/>
      <c r="Y115" s="217">
        <f>T115</f>
        <v>120000</v>
      </c>
      <c r="Z115" s="326"/>
      <c r="AA115" s="198"/>
      <c r="AG115" s="198"/>
    </row>
    <row r="116" spans="1:33" ht="15" thickBot="1" x14ac:dyDescent="0.4">
      <c r="I116" s="161">
        <f>I117/M117</f>
        <v>0.93442622950819676</v>
      </c>
      <c r="J116" s="161">
        <f>J117/M117</f>
        <v>6.5573770491803282E-2</v>
      </c>
      <c r="T116" s="195"/>
      <c r="U116" s="326"/>
      <c r="Y116" s="198"/>
      <c r="Z116" s="326"/>
      <c r="AA116" s="614"/>
      <c r="AB116" s="291"/>
      <c r="AC116" s="291"/>
      <c r="AD116" s="291"/>
      <c r="AE116" s="291"/>
      <c r="AF116" s="291"/>
      <c r="AG116" s="614"/>
    </row>
    <row r="117" spans="1:33" x14ac:dyDescent="0.35">
      <c r="A117" s="372" t="s">
        <v>582</v>
      </c>
      <c r="B117" s="373"/>
      <c r="C117" s="373"/>
      <c r="D117" s="373"/>
      <c r="E117" s="373"/>
      <c r="F117" s="374"/>
      <c r="G117" s="373"/>
      <c r="H117" s="373"/>
      <c r="I117" s="373">
        <f>I111+I110+I108+I107+I106+I104+I103+I102+I105</f>
        <v>57</v>
      </c>
      <c r="J117" s="373">
        <f>J109</f>
        <v>4</v>
      </c>
      <c r="K117" s="373"/>
      <c r="L117" s="373"/>
      <c r="M117" s="373">
        <f>SUM(I117:L117)</f>
        <v>61</v>
      </c>
      <c r="N117" s="375"/>
      <c r="O117" s="376"/>
      <c r="P117" s="375"/>
      <c r="Q117" s="377">
        <f>SUM(Q101:Q116)</f>
        <v>194189.55</v>
      </c>
      <c r="R117" s="377"/>
      <c r="S117" s="378">
        <f>SUM(S101:S115)</f>
        <v>1</v>
      </c>
      <c r="T117" s="1114">
        <f>SUM(T101:T116)</f>
        <v>776758.2</v>
      </c>
      <c r="U117" s="631">
        <f t="shared" ref="U117:AA117" si="21">SUM(U101:U115)</f>
        <v>466425.96</v>
      </c>
      <c r="V117" s="632">
        <f t="shared" si="21"/>
        <v>166242.23999999999</v>
      </c>
      <c r="W117" s="632">
        <f t="shared" si="21"/>
        <v>24090</v>
      </c>
      <c r="X117" s="632">
        <f t="shared" si="21"/>
        <v>0</v>
      </c>
      <c r="Y117" s="633">
        <f t="shared" si="21"/>
        <v>120000</v>
      </c>
      <c r="Z117" s="634">
        <f t="shared" si="21"/>
        <v>312122</v>
      </c>
      <c r="AA117" s="694">
        <f t="shared" si="21"/>
        <v>344636.2</v>
      </c>
      <c r="AB117" s="1115">
        <f>SUM(AB100:AB116)</f>
        <v>190752</v>
      </c>
      <c r="AC117" s="1115">
        <f>SUM(AC100:AC116)</f>
        <v>290716.2</v>
      </c>
      <c r="AD117" s="1115">
        <f>SUM(AD100:AD116)</f>
        <v>115200</v>
      </c>
      <c r="AE117" s="1115">
        <f>SUM(AE100:AE116)</f>
        <v>60090</v>
      </c>
      <c r="AF117" s="1115">
        <f>SUM(AF101:AF116)</f>
        <v>0</v>
      </c>
      <c r="AG117" s="694">
        <f>SUM(AG101:AG116)</f>
        <v>0</v>
      </c>
    </row>
    <row r="118" spans="1:33" ht="15" thickBot="1" x14ac:dyDescent="0.4">
      <c r="A118" s="388" t="s">
        <v>583</v>
      </c>
      <c r="B118" s="389"/>
      <c r="C118" s="389"/>
      <c r="D118" s="389"/>
      <c r="E118" s="389"/>
      <c r="F118" s="390"/>
      <c r="G118" s="389"/>
      <c r="H118" s="389"/>
      <c r="I118" s="389">
        <f>I111+I110+I108+I107+I106+I104+I103+I102</f>
        <v>55</v>
      </c>
      <c r="J118" s="389">
        <f>I111+I110+J109+I108+I107+I106+I104+I103+I102</f>
        <v>59</v>
      </c>
      <c r="K118" s="389">
        <f>I111+I110+J109+I108+I107+I106+I104+I103</f>
        <v>43</v>
      </c>
      <c r="L118" s="389"/>
      <c r="M118" s="389">
        <f>SUM(I118:L118)</f>
        <v>157</v>
      </c>
      <c r="N118" s="391"/>
      <c r="O118" s="392"/>
      <c r="P118" s="391"/>
      <c r="Q118" s="391"/>
      <c r="R118" s="391"/>
      <c r="S118" s="393"/>
      <c r="T118" s="1053"/>
      <c r="U118" s="395">
        <f>U117/T117</f>
        <v>0.60047767760932558</v>
      </c>
      <c r="V118" s="396">
        <f>V117/T117</f>
        <v>0.21402057937721158</v>
      </c>
      <c r="W118" s="396">
        <f>W117/T117</f>
        <v>3.1013512313098211E-2</v>
      </c>
      <c r="X118" s="396">
        <f>X117/T117</f>
        <v>0</v>
      </c>
      <c r="Y118" s="398">
        <f>Y117/T117</f>
        <v>0.15448823070036469</v>
      </c>
      <c r="Z118" s="397">
        <f>Z117/T117</f>
        <v>0.40182646285549356</v>
      </c>
      <c r="AA118" s="398">
        <f>AA117/T117</f>
        <v>0.44368530644414184</v>
      </c>
      <c r="AB118" s="570"/>
      <c r="AC118" s="571"/>
      <c r="AD118" s="571"/>
      <c r="AE118" s="571"/>
      <c r="AF118" s="571"/>
      <c r="AG118" s="402"/>
    </row>
    <row r="119" spans="1:33" ht="15" thickBot="1" x14ac:dyDescent="0.4">
      <c r="A119" s="289" t="s">
        <v>584</v>
      </c>
      <c r="B119" s="239"/>
      <c r="C119" s="239"/>
      <c r="D119" s="239"/>
      <c r="E119" s="239"/>
      <c r="F119" s="290"/>
      <c r="G119" s="239"/>
      <c r="H119" s="239"/>
      <c r="I119" s="2237">
        <f>I118/$M$118</f>
        <v>0.3503184713375796</v>
      </c>
      <c r="J119" s="2237">
        <f t="shared" ref="J119:K119" si="22">J118/$M$118</f>
        <v>0.37579617834394907</v>
      </c>
      <c r="K119" s="2237">
        <f t="shared" si="22"/>
        <v>0.27388535031847133</v>
      </c>
      <c r="L119" s="291"/>
      <c r="M119" s="239"/>
      <c r="N119" s="292"/>
      <c r="O119" s="242"/>
      <c r="P119" s="292"/>
      <c r="Q119" s="240">
        <f>U117/4</f>
        <v>116606.49</v>
      </c>
      <c r="R119" s="334"/>
      <c r="S119" s="293">
        <f>Q119/Q124</f>
        <v>0.60047767760932558</v>
      </c>
      <c r="Y119" s="294"/>
      <c r="Z119" s="1096">
        <f>I102+I103+I108+I110+I111</f>
        <v>42</v>
      </c>
      <c r="AA119" s="1097">
        <f>I104+I105+I106+I107+J109</f>
        <v>19</v>
      </c>
      <c r="AB119" s="1106"/>
      <c r="AC119" s="189"/>
      <c r="AD119" s="189"/>
      <c r="AE119" s="189"/>
      <c r="AF119" s="189"/>
      <c r="AG119" s="189"/>
    </row>
    <row r="120" spans="1:33" ht="15" thickBot="1" x14ac:dyDescent="0.4">
      <c r="A120" s="297" t="s">
        <v>38</v>
      </c>
      <c r="B120" s="298"/>
      <c r="C120" s="298"/>
      <c r="D120" s="298"/>
      <c r="E120" s="298"/>
      <c r="F120" s="299"/>
      <c r="G120" s="298"/>
      <c r="H120" s="298"/>
      <c r="I120" s="300"/>
      <c r="J120" s="300"/>
      <c r="K120" s="300"/>
      <c r="L120" s="300"/>
      <c r="M120" s="298"/>
      <c r="N120" s="301"/>
      <c r="O120" s="302"/>
      <c r="P120" s="301"/>
      <c r="Q120" s="303">
        <f>V117/4</f>
        <v>41560.559999999998</v>
      </c>
      <c r="R120" s="336"/>
      <c r="S120" s="308">
        <f>Q120/Q124</f>
        <v>0.21402057937721158</v>
      </c>
      <c r="T120" s="1116">
        <f>Q117/M117</f>
        <v>3183.4352459016391</v>
      </c>
      <c r="U120" s="1117" t="s">
        <v>586</v>
      </c>
      <c r="Z120" s="306">
        <f>Z119/M117</f>
        <v>0.68852459016393441</v>
      </c>
      <c r="AA120" s="307">
        <f>AA119/M117</f>
        <v>0.31147540983606559</v>
      </c>
    </row>
    <row r="121" spans="1:33" ht="15" thickBot="1" x14ac:dyDescent="0.4">
      <c r="A121" s="297" t="s">
        <v>587</v>
      </c>
      <c r="B121" s="298"/>
      <c r="C121" s="298"/>
      <c r="D121" s="298"/>
      <c r="E121" s="298"/>
      <c r="F121" s="299"/>
      <c r="G121" s="298"/>
      <c r="H121" s="298"/>
      <c r="I121" s="300"/>
      <c r="J121" s="300"/>
      <c r="K121" s="300"/>
      <c r="L121" s="300"/>
      <c r="M121" s="298"/>
      <c r="N121" s="301"/>
      <c r="O121" s="302"/>
      <c r="P121" s="301"/>
      <c r="Q121" s="303">
        <f>W117/4</f>
        <v>6022.5</v>
      </c>
      <c r="R121" s="336"/>
      <c r="S121" s="308">
        <f>Q121/Q124</f>
        <v>3.1013512313098211E-2</v>
      </c>
      <c r="V121" s="309"/>
      <c r="X121" s="145"/>
      <c r="Z121" s="2657" t="s">
        <v>588</v>
      </c>
      <c r="AA121" s="2657"/>
    </row>
    <row r="122" spans="1:33" x14ac:dyDescent="0.35">
      <c r="A122" s="297" t="s">
        <v>580</v>
      </c>
      <c r="B122" s="298"/>
      <c r="C122" s="298"/>
      <c r="D122" s="298"/>
      <c r="E122" s="298"/>
      <c r="F122" s="299"/>
      <c r="G122" s="298"/>
      <c r="H122" s="298"/>
      <c r="I122" s="300"/>
      <c r="J122" s="300"/>
      <c r="K122" s="300"/>
      <c r="L122" s="300"/>
      <c r="M122" s="298"/>
      <c r="N122" s="301"/>
      <c r="O122" s="302"/>
      <c r="P122" s="301"/>
      <c r="Q122" s="303">
        <f>Y117/4</f>
        <v>30000</v>
      </c>
      <c r="R122" s="336"/>
      <c r="S122" s="308">
        <f>Q122/Q124</f>
        <v>0.15448823070036469</v>
      </c>
      <c r="U122" s="309"/>
      <c r="V122" s="309"/>
    </row>
    <row r="123" spans="1:33" x14ac:dyDescent="0.35">
      <c r="A123" s="297" t="s">
        <v>579</v>
      </c>
      <c r="B123" s="298"/>
      <c r="C123" s="298"/>
      <c r="D123" s="298"/>
      <c r="E123" s="298"/>
      <c r="F123" s="299"/>
      <c r="G123" s="298"/>
      <c r="H123" s="298"/>
      <c r="I123" s="300"/>
      <c r="J123" s="300"/>
      <c r="K123" s="300"/>
      <c r="L123" s="300"/>
      <c r="M123" s="298"/>
      <c r="N123" s="301"/>
      <c r="O123" s="302"/>
      <c r="P123" s="301"/>
      <c r="Q123" s="303">
        <f>X117/4</f>
        <v>0</v>
      </c>
      <c r="R123" s="336"/>
      <c r="S123" s="308">
        <f>Q123/Q124</f>
        <v>0</v>
      </c>
    </row>
    <row r="124" spans="1:33" x14ac:dyDescent="0.35">
      <c r="A124" s="297"/>
      <c r="B124" s="298"/>
      <c r="C124" s="298"/>
      <c r="D124" s="298"/>
      <c r="E124" s="298"/>
      <c r="F124" s="299"/>
      <c r="G124" s="298"/>
      <c r="H124" s="298"/>
      <c r="I124" s="300"/>
      <c r="J124" s="300"/>
      <c r="K124" s="300"/>
      <c r="L124" s="300"/>
      <c r="M124" s="298"/>
      <c r="N124" s="301"/>
      <c r="O124" s="302"/>
      <c r="P124" s="301"/>
      <c r="Q124" s="310">
        <f>SUM(Q119:Q123)</f>
        <v>194189.55</v>
      </c>
      <c r="R124" s="537"/>
      <c r="S124" s="308">
        <f>SUM(S119:S123)</f>
        <v>1</v>
      </c>
    </row>
    <row r="125" spans="1:33" x14ac:dyDescent="0.35">
      <c r="A125" s="234"/>
      <c r="N125" s="5"/>
      <c r="O125" s="6"/>
      <c r="P125" s="5"/>
      <c r="Q125" s="7"/>
      <c r="R125" s="7"/>
      <c r="S125" s="6"/>
      <c r="T125" s="5"/>
    </row>
    <row r="126" spans="1:33" x14ac:dyDescent="0.35">
      <c r="A126" s="234"/>
      <c r="N126" s="5"/>
      <c r="O126" s="6"/>
      <c r="P126" s="5"/>
      <c r="Q126" s="7"/>
      <c r="R126" s="7"/>
      <c r="S126" s="6"/>
      <c r="T126" s="5"/>
    </row>
    <row r="127" spans="1:33" x14ac:dyDescent="0.35">
      <c r="A127" s="234"/>
      <c r="N127" s="5"/>
      <c r="O127" s="6"/>
      <c r="P127" s="5"/>
      <c r="Q127" s="7"/>
      <c r="R127" s="7"/>
      <c r="S127" s="6"/>
      <c r="T127" s="5"/>
    </row>
    <row r="128" spans="1:33" ht="18" x14ac:dyDescent="0.4">
      <c r="A128" s="1085" t="s">
        <v>605</v>
      </c>
      <c r="N128" s="5"/>
      <c r="O128" s="6"/>
      <c r="P128" s="5"/>
      <c r="Q128" s="7"/>
      <c r="R128" s="7"/>
      <c r="S128" s="8"/>
      <c r="T128" s="5"/>
    </row>
    <row r="129" spans="1:33" ht="18" x14ac:dyDescent="0.4">
      <c r="A129" s="1085"/>
      <c r="N129" s="5"/>
      <c r="O129" s="6"/>
      <c r="P129" s="5"/>
      <c r="Q129" s="7"/>
      <c r="R129" s="7"/>
      <c r="S129" s="8"/>
      <c r="T129" s="5"/>
    </row>
    <row r="130" spans="1:33" ht="16.5" customHeight="1" thickBot="1" x14ac:dyDescent="0.4">
      <c r="A130" s="2645" t="s">
        <v>531</v>
      </c>
      <c r="B130" s="2646"/>
      <c r="C130" s="2646"/>
      <c r="D130" s="2646"/>
      <c r="E130" s="2646"/>
      <c r="F130" s="2646"/>
      <c r="G130" s="2646"/>
      <c r="H130" s="2646"/>
      <c r="I130" s="2646"/>
      <c r="J130" s="2646"/>
      <c r="K130" s="2646"/>
      <c r="L130" s="2646"/>
      <c r="M130" s="2646"/>
      <c r="N130" s="2646"/>
      <c r="O130" s="2646"/>
      <c r="P130" s="2646"/>
      <c r="Q130" s="2646"/>
      <c r="R130" s="2646"/>
      <c r="S130" s="2658"/>
      <c r="T130" s="2670" t="s">
        <v>635</v>
      </c>
      <c r="U130" s="2671"/>
      <c r="V130" s="2671"/>
      <c r="W130" s="2671"/>
      <c r="X130" s="2671"/>
      <c r="Y130" s="2671"/>
      <c r="Z130" s="2671"/>
      <c r="AA130" s="2671"/>
      <c r="AB130" s="2648"/>
      <c r="AC130" s="2648"/>
      <c r="AD130" s="2648"/>
      <c r="AE130" s="2648"/>
      <c r="AF130" s="2648"/>
      <c r="AG130" s="2649"/>
    </row>
    <row r="131" spans="1:33" ht="18" x14ac:dyDescent="0.35">
      <c r="A131" s="2353" t="s">
        <v>533</v>
      </c>
      <c r="B131" s="2344" t="s">
        <v>534</v>
      </c>
      <c r="C131" s="2344" t="s">
        <v>535</v>
      </c>
      <c r="D131" s="2344" t="s">
        <v>606</v>
      </c>
      <c r="E131" s="2344" t="s">
        <v>607</v>
      </c>
      <c r="F131" s="2355" t="s">
        <v>538</v>
      </c>
      <c r="G131" s="2344" t="s">
        <v>608</v>
      </c>
      <c r="H131" s="2344" t="s">
        <v>540</v>
      </c>
      <c r="I131" s="2346" t="s">
        <v>541</v>
      </c>
      <c r="J131" s="2346"/>
      <c r="K131" s="2346"/>
      <c r="L131" s="2346"/>
      <c r="M131" s="351" t="s">
        <v>542</v>
      </c>
      <c r="N131" s="352" t="s">
        <v>609</v>
      </c>
      <c r="O131" s="353" t="s">
        <v>544</v>
      </c>
      <c r="P131" s="352" t="s">
        <v>609</v>
      </c>
      <c r="Q131" s="352" t="s">
        <v>610</v>
      </c>
      <c r="R131" s="559" t="s">
        <v>636</v>
      </c>
      <c r="S131" s="2347" t="s">
        <v>546</v>
      </c>
      <c r="T131" s="1118" t="s">
        <v>547</v>
      </c>
      <c r="U131" s="2665" t="s">
        <v>548</v>
      </c>
      <c r="V131" s="2659"/>
      <c r="W131" s="2659"/>
      <c r="X131" s="2659"/>
      <c r="Y131" s="2659"/>
      <c r="Z131" s="2665" t="s">
        <v>549</v>
      </c>
      <c r="AA131" s="2660"/>
      <c r="AB131" s="2659" t="s">
        <v>550</v>
      </c>
      <c r="AC131" s="2659"/>
      <c r="AD131" s="2659"/>
      <c r="AE131" s="2659"/>
      <c r="AF131" s="2659"/>
      <c r="AG131" s="2660"/>
    </row>
    <row r="132" spans="1:33" ht="18.5" thickBot="1" x14ac:dyDescent="0.4">
      <c r="A132" s="2354"/>
      <c r="B132" s="2345"/>
      <c r="C132" s="2345"/>
      <c r="D132" s="2345"/>
      <c r="E132" s="2345"/>
      <c r="F132" s="2356"/>
      <c r="G132" s="2345"/>
      <c r="H132" s="2345"/>
      <c r="I132" s="356" t="s">
        <v>551</v>
      </c>
      <c r="J132" s="356" t="s">
        <v>552</v>
      </c>
      <c r="K132" s="356" t="s">
        <v>553</v>
      </c>
      <c r="L132" s="356" t="s">
        <v>554</v>
      </c>
      <c r="M132" s="357" t="s">
        <v>555</v>
      </c>
      <c r="N132" s="358" t="s">
        <v>556</v>
      </c>
      <c r="O132" s="359" t="s">
        <v>557</v>
      </c>
      <c r="P132" s="358" t="s">
        <v>558</v>
      </c>
      <c r="Q132" s="358" t="s">
        <v>611</v>
      </c>
      <c r="R132" s="358"/>
      <c r="S132" s="2348"/>
      <c r="T132" s="1119" t="s">
        <v>559</v>
      </c>
      <c r="U132" s="2666"/>
      <c r="V132" s="2661"/>
      <c r="W132" s="2661"/>
      <c r="X132" s="2661"/>
      <c r="Y132" s="2661"/>
      <c r="Z132" s="2667"/>
      <c r="AA132" s="2668"/>
      <c r="AB132" s="2669"/>
      <c r="AC132" s="2669"/>
      <c r="AD132" s="2669"/>
      <c r="AE132" s="2669"/>
      <c r="AF132" s="2669"/>
      <c r="AG132" s="2668"/>
    </row>
    <row r="133" spans="1:33" s="184" customFormat="1" ht="18.5" x14ac:dyDescent="0.45">
      <c r="A133" s="2538" t="s">
        <v>612</v>
      </c>
      <c r="B133" s="2539"/>
      <c r="C133" s="2539"/>
      <c r="D133" s="2539"/>
      <c r="E133" s="2539"/>
      <c r="F133" s="2539"/>
      <c r="G133" s="2539"/>
      <c r="H133" s="2539"/>
      <c r="I133" s="2539"/>
      <c r="J133" s="2539"/>
      <c r="K133" s="2539"/>
      <c r="L133" s="2539"/>
      <c r="M133" s="2539"/>
      <c r="N133" s="2539"/>
      <c r="O133" s="2539"/>
      <c r="P133" s="2539"/>
      <c r="Q133" s="2539"/>
      <c r="R133" s="2539"/>
      <c r="S133" s="2539"/>
      <c r="T133" s="1109"/>
      <c r="U133" s="1110" t="s">
        <v>561</v>
      </c>
      <c r="V133" s="1111" t="s">
        <v>38</v>
      </c>
      <c r="W133" s="1111" t="s">
        <v>562</v>
      </c>
      <c r="X133" s="1111" t="s">
        <v>563</v>
      </c>
      <c r="Y133" s="1111" t="s">
        <v>564</v>
      </c>
      <c r="Z133" s="1090" t="s">
        <v>565</v>
      </c>
      <c r="AA133" s="1093" t="s">
        <v>566</v>
      </c>
      <c r="AB133" s="1089" t="s">
        <v>190</v>
      </c>
      <c r="AC133" s="1089" t="s">
        <v>39</v>
      </c>
      <c r="AD133" s="1101" t="s">
        <v>191</v>
      </c>
      <c r="AE133" s="1092" t="s">
        <v>192</v>
      </c>
      <c r="AF133" s="1092" t="s">
        <v>166</v>
      </c>
      <c r="AG133" s="1093" t="s">
        <v>31</v>
      </c>
    </row>
    <row r="134" spans="1:33" x14ac:dyDescent="0.35">
      <c r="A134" s="200"/>
      <c r="B134" s="509"/>
      <c r="C134" s="509"/>
      <c r="D134" s="509"/>
      <c r="E134" s="509"/>
      <c r="F134" s="510"/>
      <c r="G134" s="509"/>
      <c r="H134" s="509"/>
      <c r="I134" s="512"/>
      <c r="J134" s="512"/>
      <c r="K134" s="512"/>
      <c r="L134" s="512"/>
      <c r="M134" s="509"/>
      <c r="N134" s="515"/>
      <c r="O134" s="516"/>
      <c r="P134" s="515"/>
      <c r="Q134" s="515"/>
      <c r="R134" s="517"/>
      <c r="S134" s="579"/>
      <c r="T134" s="329"/>
      <c r="U134" s="326"/>
      <c r="Z134" s="326"/>
      <c r="AA134" s="198"/>
      <c r="AG134" s="198"/>
    </row>
    <row r="135" spans="1:33" x14ac:dyDescent="0.35">
      <c r="A135" s="203" t="s">
        <v>933</v>
      </c>
      <c r="B135" s="203" t="s">
        <v>458</v>
      </c>
      <c r="C135" s="203" t="s">
        <v>934</v>
      </c>
      <c r="D135" s="203" t="s">
        <v>193</v>
      </c>
      <c r="E135" s="203" t="s">
        <v>571</v>
      </c>
      <c r="F135" s="204" t="s">
        <v>603</v>
      </c>
      <c r="G135" s="203">
        <v>16</v>
      </c>
      <c r="H135" s="203" t="s">
        <v>90</v>
      </c>
      <c r="I135" s="2282">
        <v>16</v>
      </c>
      <c r="J135" s="2283"/>
      <c r="L135" s="332"/>
      <c r="M135" s="209">
        <v>1</v>
      </c>
      <c r="N135" s="212">
        <v>1700</v>
      </c>
      <c r="O135" s="219">
        <v>0.06</v>
      </c>
      <c r="P135" s="212">
        <f t="shared" ref="P135:P145" si="23">N135*(1-O135)</f>
        <v>1598</v>
      </c>
      <c r="Q135" s="212">
        <f t="shared" ref="Q135:Q145" si="24">P135*M135*G135</f>
        <v>25568</v>
      </c>
      <c r="R135" s="252" t="e">
        <f>(Q135+Q139)/E115*1000</f>
        <v>#DIV/0!</v>
      </c>
      <c r="S135" s="224">
        <f>Q135/$Q$150</f>
        <v>0.13083146805873641</v>
      </c>
      <c r="T135" s="196">
        <f>Q135</f>
        <v>25568</v>
      </c>
      <c r="U135" s="328">
        <f t="shared" ref="U135:U138" si="25">T135</f>
        <v>25568</v>
      </c>
      <c r="Z135" s="328">
        <f>T135</f>
        <v>25568</v>
      </c>
      <c r="AA135" s="217"/>
      <c r="AB135" s="215">
        <f>T135</f>
        <v>25568</v>
      </c>
      <c r="AG135" s="198"/>
    </row>
    <row r="136" spans="1:33" x14ac:dyDescent="0.35">
      <c r="A136" s="203" t="s">
        <v>933</v>
      </c>
      <c r="B136" s="203" t="s">
        <v>459</v>
      </c>
      <c r="C136" s="203" t="s">
        <v>935</v>
      </c>
      <c r="D136" s="203" t="s">
        <v>53</v>
      </c>
      <c r="E136" s="203" t="s">
        <v>571</v>
      </c>
      <c r="F136" s="204" t="s">
        <v>941</v>
      </c>
      <c r="G136" s="203">
        <v>4</v>
      </c>
      <c r="H136" s="203" t="s">
        <v>51</v>
      </c>
      <c r="I136" s="2291">
        <v>4</v>
      </c>
      <c r="J136" s="2292"/>
      <c r="K136" s="2292"/>
      <c r="L136" s="2293"/>
      <c r="M136" s="209">
        <v>1</v>
      </c>
      <c r="N136" s="212">
        <v>3500</v>
      </c>
      <c r="O136" s="219">
        <v>0.04</v>
      </c>
      <c r="P136" s="212">
        <f t="shared" si="23"/>
        <v>3360</v>
      </c>
      <c r="Q136" s="212">
        <f t="shared" si="24"/>
        <v>13440</v>
      </c>
      <c r="R136" s="252" t="e">
        <f>(Q136+Q143)/E115*1000</f>
        <v>#DIV/0!</v>
      </c>
      <c r="S136" s="224">
        <f>Q136/$Q$150</f>
        <v>6.8772486338760069E-2</v>
      </c>
      <c r="T136" s="196">
        <f t="shared" ref="T136:T145" si="26">Q136</f>
        <v>13440</v>
      </c>
      <c r="U136" s="328">
        <f t="shared" si="25"/>
        <v>13440</v>
      </c>
      <c r="W136" s="215"/>
      <c r="Z136" s="329">
        <f>T136</f>
        <v>13440</v>
      </c>
      <c r="AA136" s="217"/>
      <c r="AB136" s="215">
        <f>T136</f>
        <v>13440</v>
      </c>
      <c r="AG136" s="198"/>
    </row>
    <row r="137" spans="1:33" x14ac:dyDescent="0.35">
      <c r="A137" s="203" t="s">
        <v>933</v>
      </c>
      <c r="B137" s="203" t="s">
        <v>458</v>
      </c>
      <c r="C137" s="203" t="s">
        <v>935</v>
      </c>
      <c r="D137" s="203" t="s">
        <v>48</v>
      </c>
      <c r="E137" s="203" t="s">
        <v>569</v>
      </c>
      <c r="F137" s="204" t="s">
        <v>196</v>
      </c>
      <c r="G137" s="203">
        <v>2</v>
      </c>
      <c r="H137" s="203" t="s">
        <v>51</v>
      </c>
      <c r="I137" s="2282">
        <v>2</v>
      </c>
      <c r="J137" s="2283"/>
      <c r="K137" s="2283"/>
      <c r="L137" s="2284"/>
      <c r="M137" s="209">
        <v>1</v>
      </c>
      <c r="N137" s="212">
        <v>7000</v>
      </c>
      <c r="O137" s="219">
        <v>0.14000000000000001</v>
      </c>
      <c r="P137" s="212">
        <f t="shared" si="23"/>
        <v>6020</v>
      </c>
      <c r="Q137" s="212">
        <f t="shared" si="24"/>
        <v>12040</v>
      </c>
      <c r="R137" s="252"/>
      <c r="S137" s="213">
        <f>Q137/$Q$150</f>
        <v>6.1608685678472559E-2</v>
      </c>
      <c r="T137" s="196">
        <f t="shared" si="26"/>
        <v>12040</v>
      </c>
      <c r="U137" s="328">
        <f t="shared" si="25"/>
        <v>12040</v>
      </c>
      <c r="Z137" s="328"/>
      <c r="AA137" s="217">
        <f>T137</f>
        <v>12040</v>
      </c>
      <c r="AB137" s="215">
        <f>T137</f>
        <v>12040</v>
      </c>
      <c r="AG137" s="198"/>
    </row>
    <row r="138" spans="1:33" x14ac:dyDescent="0.35">
      <c r="A138" s="203" t="s">
        <v>933</v>
      </c>
      <c r="B138" s="203" t="s">
        <v>460</v>
      </c>
      <c r="C138" s="203" t="s">
        <v>935</v>
      </c>
      <c r="D138" s="203" t="s">
        <v>48</v>
      </c>
      <c r="E138" s="203" t="s">
        <v>569</v>
      </c>
      <c r="F138" s="204" t="s">
        <v>196</v>
      </c>
      <c r="G138" s="203">
        <v>2</v>
      </c>
      <c r="H138" s="203" t="s">
        <v>51</v>
      </c>
      <c r="I138" s="2291">
        <v>2</v>
      </c>
      <c r="J138" s="2292"/>
      <c r="K138" s="2292"/>
      <c r="L138" s="2293"/>
      <c r="M138" s="209">
        <v>1</v>
      </c>
      <c r="N138" s="212">
        <v>27024.15</v>
      </c>
      <c r="O138" s="219">
        <v>0.7</v>
      </c>
      <c r="P138" s="212">
        <f t="shared" si="23"/>
        <v>8107.2450000000017</v>
      </c>
      <c r="Q138" s="212">
        <f t="shared" si="24"/>
        <v>16214.490000000003</v>
      </c>
      <c r="R138" s="252"/>
      <c r="S138" s="213">
        <f t="shared" ref="S138:S139" si="27">Q138/$Q$150</f>
        <v>8.2969552977303726E-2</v>
      </c>
      <c r="T138" s="196">
        <f t="shared" si="26"/>
        <v>16214.490000000003</v>
      </c>
      <c r="U138" s="328">
        <f t="shared" si="25"/>
        <v>16214.490000000003</v>
      </c>
      <c r="Z138" s="328"/>
      <c r="AA138" s="217">
        <f>T138</f>
        <v>16214.490000000003</v>
      </c>
      <c r="AC138" s="215">
        <f>T138</f>
        <v>16214.490000000003</v>
      </c>
      <c r="AG138" s="198"/>
    </row>
    <row r="139" spans="1:33" x14ac:dyDescent="0.35">
      <c r="A139" s="203" t="s">
        <v>933</v>
      </c>
      <c r="B139" s="203" t="s">
        <v>460</v>
      </c>
      <c r="C139" s="203" t="s">
        <v>934</v>
      </c>
      <c r="D139" s="203" t="s">
        <v>462</v>
      </c>
      <c r="E139" s="203" t="s">
        <v>569</v>
      </c>
      <c r="F139" s="204" t="s">
        <v>942</v>
      </c>
      <c r="G139" s="203">
        <v>10</v>
      </c>
      <c r="H139" s="203" t="s">
        <v>51</v>
      </c>
      <c r="I139" s="2291">
        <v>10</v>
      </c>
      <c r="J139" s="2292"/>
      <c r="K139" s="2292"/>
      <c r="L139" s="2293"/>
      <c r="M139" s="209">
        <v>1</v>
      </c>
      <c r="N139" s="212">
        <v>7020</v>
      </c>
      <c r="O139" s="219">
        <v>0.68</v>
      </c>
      <c r="P139" s="212">
        <f t="shared" si="23"/>
        <v>2246.3999999999996</v>
      </c>
      <c r="Q139" s="212">
        <f t="shared" si="24"/>
        <v>22463.999999999996</v>
      </c>
      <c r="R139" s="252"/>
      <c r="S139" s="213">
        <f t="shared" si="27"/>
        <v>0.11494829859478467</v>
      </c>
      <c r="T139" s="196">
        <f t="shared" si="26"/>
        <v>22463.999999999996</v>
      </c>
      <c r="U139" s="328"/>
      <c r="V139" s="215">
        <f>T139</f>
        <v>22463.999999999996</v>
      </c>
      <c r="Z139" s="328"/>
      <c r="AA139" s="217">
        <f>T139</f>
        <v>22463.999999999996</v>
      </c>
      <c r="AC139" s="215">
        <f>T139</f>
        <v>22463.999999999996</v>
      </c>
      <c r="AG139" s="198"/>
    </row>
    <row r="140" spans="1:33" x14ac:dyDescent="0.35">
      <c r="A140" s="203" t="s">
        <v>933</v>
      </c>
      <c r="B140" s="203" t="s">
        <v>463</v>
      </c>
      <c r="C140" s="203" t="s">
        <v>935</v>
      </c>
      <c r="D140" s="203" t="s">
        <v>53</v>
      </c>
      <c r="E140" s="203" t="s">
        <v>575</v>
      </c>
      <c r="F140" s="204" t="s">
        <v>941</v>
      </c>
      <c r="G140" s="203">
        <v>4</v>
      </c>
      <c r="H140" s="203" t="s">
        <v>51</v>
      </c>
      <c r="I140" s="2282">
        <v>4</v>
      </c>
      <c r="J140" s="2283"/>
      <c r="K140" s="2283"/>
      <c r="L140" s="2284"/>
      <c r="M140" s="203">
        <v>1</v>
      </c>
      <c r="N140" s="212">
        <v>9000</v>
      </c>
      <c r="O140" s="219">
        <v>0.2</v>
      </c>
      <c r="P140" s="212">
        <f t="shared" si="23"/>
        <v>7200</v>
      </c>
      <c r="Q140" s="212">
        <f t="shared" si="24"/>
        <v>28800</v>
      </c>
      <c r="R140" s="252"/>
      <c r="S140" s="224">
        <f>Q140/$Q$150</f>
        <v>0.14736961358305728</v>
      </c>
      <c r="T140" s="196">
        <f t="shared" si="26"/>
        <v>28800</v>
      </c>
      <c r="U140" s="328">
        <f t="shared" ref="U140:U142" si="28">T140</f>
        <v>28800</v>
      </c>
      <c r="Z140" s="328">
        <f>T140</f>
        <v>28800</v>
      </c>
      <c r="AA140" s="198"/>
      <c r="AD140" s="215">
        <f>T140</f>
        <v>28800</v>
      </c>
      <c r="AG140" s="198"/>
    </row>
    <row r="141" spans="1:33" x14ac:dyDescent="0.35">
      <c r="A141" s="203" t="s">
        <v>933</v>
      </c>
      <c r="B141" s="203" t="s">
        <v>464</v>
      </c>
      <c r="C141" s="203" t="s">
        <v>935</v>
      </c>
      <c r="D141" s="203" t="s">
        <v>48</v>
      </c>
      <c r="E141" s="203" t="s">
        <v>569</v>
      </c>
      <c r="F141" s="204" t="s">
        <v>196</v>
      </c>
      <c r="G141" s="203">
        <v>4</v>
      </c>
      <c r="H141" s="203" t="s">
        <v>194</v>
      </c>
      <c r="I141" s="231"/>
      <c r="J141" s="2292">
        <v>4</v>
      </c>
      <c r="K141" s="2292"/>
      <c r="L141" s="332"/>
      <c r="M141" s="203">
        <v>1</v>
      </c>
      <c r="N141" s="212">
        <v>400</v>
      </c>
      <c r="O141" s="219">
        <v>0.1</v>
      </c>
      <c r="P141" s="212">
        <f t="shared" si="23"/>
        <v>360</v>
      </c>
      <c r="Q141" s="212">
        <f t="shared" si="24"/>
        <v>1440</v>
      </c>
      <c r="R141" s="252"/>
      <c r="S141" s="213">
        <f>Q141/$Q$150</f>
        <v>7.3684806791528643E-3</v>
      </c>
      <c r="T141" s="196">
        <f t="shared" si="26"/>
        <v>1440</v>
      </c>
      <c r="U141" s="328">
        <f t="shared" si="28"/>
        <v>1440</v>
      </c>
      <c r="Z141" s="326"/>
      <c r="AA141" s="217">
        <f>T141</f>
        <v>1440</v>
      </c>
      <c r="AE141" s="215">
        <f>T141</f>
        <v>1440</v>
      </c>
      <c r="AG141" s="198"/>
    </row>
    <row r="142" spans="1:33" x14ac:dyDescent="0.35">
      <c r="A142" s="203" t="s">
        <v>933</v>
      </c>
      <c r="B142" s="203" t="s">
        <v>464</v>
      </c>
      <c r="C142" s="203" t="s">
        <v>935</v>
      </c>
      <c r="D142" s="203" t="s">
        <v>53</v>
      </c>
      <c r="E142" s="203" t="s">
        <v>575</v>
      </c>
      <c r="F142" s="204" t="s">
        <v>941</v>
      </c>
      <c r="G142" s="203">
        <v>2</v>
      </c>
      <c r="H142" s="203" t="s">
        <v>51</v>
      </c>
      <c r="I142" s="2282">
        <v>2</v>
      </c>
      <c r="J142" s="2283"/>
      <c r="K142" s="2283"/>
      <c r="L142" s="2284"/>
      <c r="M142" s="203">
        <v>1</v>
      </c>
      <c r="N142" s="212">
        <v>4200</v>
      </c>
      <c r="O142" s="219">
        <v>0.1</v>
      </c>
      <c r="P142" s="232">
        <f t="shared" si="23"/>
        <v>3780</v>
      </c>
      <c r="Q142" s="212">
        <f t="shared" si="24"/>
        <v>7560</v>
      </c>
      <c r="R142" s="252"/>
      <c r="S142" s="224">
        <f t="shared" ref="S142:S145" si="29">Q142/$Q$150</f>
        <v>3.8684523565552541E-2</v>
      </c>
      <c r="T142" s="196">
        <f t="shared" si="26"/>
        <v>7560</v>
      </c>
      <c r="U142" s="328">
        <f t="shared" si="28"/>
        <v>7560</v>
      </c>
      <c r="Z142" s="328">
        <f>T142</f>
        <v>7560</v>
      </c>
      <c r="AA142" s="198"/>
      <c r="AE142" s="215">
        <f>T142</f>
        <v>7560</v>
      </c>
      <c r="AG142" s="198"/>
    </row>
    <row r="143" spans="1:33" x14ac:dyDescent="0.35">
      <c r="A143" s="203" t="s">
        <v>933</v>
      </c>
      <c r="B143" s="203" t="s">
        <v>464</v>
      </c>
      <c r="C143" s="203" t="s">
        <v>935</v>
      </c>
      <c r="D143" s="203" t="s">
        <v>465</v>
      </c>
      <c r="E143" s="203" t="s">
        <v>571</v>
      </c>
      <c r="F143" s="204" t="s">
        <v>603</v>
      </c>
      <c r="G143" s="203">
        <v>15</v>
      </c>
      <c r="H143" s="203" t="s">
        <v>51</v>
      </c>
      <c r="I143" s="2282">
        <v>15</v>
      </c>
      <c r="J143" s="2283"/>
      <c r="K143" s="2283"/>
      <c r="L143" s="2284"/>
      <c r="M143" s="203">
        <v>1</v>
      </c>
      <c r="N143" s="212">
        <v>550</v>
      </c>
      <c r="O143" s="219">
        <v>0.27</v>
      </c>
      <c r="P143" s="232">
        <f t="shared" si="23"/>
        <v>401.5</v>
      </c>
      <c r="Q143" s="212">
        <f t="shared" si="24"/>
        <v>6022.5</v>
      </c>
      <c r="R143" s="252"/>
      <c r="S143" s="224">
        <f t="shared" si="29"/>
        <v>3.0817135340415365E-2</v>
      </c>
      <c r="T143" s="196">
        <f t="shared" si="26"/>
        <v>6022.5</v>
      </c>
      <c r="U143" s="328"/>
      <c r="V143" s="215">
        <f>T143</f>
        <v>6022.5</v>
      </c>
      <c r="Z143" s="328">
        <f>T143</f>
        <v>6022.5</v>
      </c>
      <c r="AA143" s="198"/>
      <c r="AE143" s="215">
        <f>T143</f>
        <v>6022.5</v>
      </c>
      <c r="AG143" s="198"/>
    </row>
    <row r="144" spans="1:33" x14ac:dyDescent="0.35">
      <c r="A144" s="203" t="s">
        <v>933</v>
      </c>
      <c r="B144" s="203" t="s">
        <v>177</v>
      </c>
      <c r="C144" s="203" t="s">
        <v>937</v>
      </c>
      <c r="D144" s="203" t="s">
        <v>467</v>
      </c>
      <c r="E144" s="203" t="s">
        <v>571</v>
      </c>
      <c r="F144" s="204" t="s">
        <v>570</v>
      </c>
      <c r="G144" s="203">
        <v>10</v>
      </c>
      <c r="H144" s="203" t="s">
        <v>51</v>
      </c>
      <c r="I144" s="2282">
        <v>10</v>
      </c>
      <c r="J144" s="2283"/>
      <c r="K144" s="2283"/>
      <c r="L144" s="2284"/>
      <c r="M144" s="203">
        <v>1</v>
      </c>
      <c r="N144" s="212">
        <v>4113</v>
      </c>
      <c r="O144" s="219">
        <v>0.4</v>
      </c>
      <c r="P144" s="232">
        <f t="shared" si="23"/>
        <v>2467.7999999999997</v>
      </c>
      <c r="Q144" s="212">
        <f t="shared" si="24"/>
        <v>24677.999999999996</v>
      </c>
      <c r="R144" s="252"/>
      <c r="S144" s="1102">
        <f t="shared" si="29"/>
        <v>0.12627733763898219</v>
      </c>
      <c r="T144" s="196">
        <f t="shared" si="26"/>
        <v>24677.999999999996</v>
      </c>
      <c r="U144" s="326"/>
      <c r="W144" s="215">
        <f>T144</f>
        <v>24677.999999999996</v>
      </c>
      <c r="Z144" s="328">
        <f>T144</f>
        <v>24677.999999999996</v>
      </c>
      <c r="AA144" s="217"/>
      <c r="AF144" s="215">
        <f>T144</f>
        <v>24677.999999999996</v>
      </c>
      <c r="AG144" s="198"/>
    </row>
    <row r="145" spans="1:33" x14ac:dyDescent="0.35">
      <c r="A145" s="203" t="s">
        <v>933</v>
      </c>
      <c r="B145" s="203" t="s">
        <v>68</v>
      </c>
      <c r="C145" s="1103" t="s">
        <v>938</v>
      </c>
      <c r="D145" s="203" t="s">
        <v>195</v>
      </c>
      <c r="E145" s="203" t="s">
        <v>571</v>
      </c>
      <c r="F145" s="204" t="s">
        <v>603</v>
      </c>
      <c r="G145" s="203">
        <v>15</v>
      </c>
      <c r="H145" s="203" t="s">
        <v>51</v>
      </c>
      <c r="I145" s="2306">
        <v>15</v>
      </c>
      <c r="J145" s="2307"/>
      <c r="K145" s="2307"/>
      <c r="L145" s="2308"/>
      <c r="M145" s="203">
        <v>1</v>
      </c>
      <c r="N145" s="212">
        <v>1600</v>
      </c>
      <c r="O145" s="219">
        <v>0.7</v>
      </c>
      <c r="P145" s="232">
        <f t="shared" si="23"/>
        <v>480.00000000000006</v>
      </c>
      <c r="Q145" s="212">
        <f t="shared" si="24"/>
        <v>7200.0000000000009</v>
      </c>
      <c r="R145" s="252"/>
      <c r="S145" s="1102">
        <f t="shared" si="29"/>
        <v>3.6842403395764327E-2</v>
      </c>
      <c r="T145" s="196">
        <f t="shared" si="26"/>
        <v>7200.0000000000009</v>
      </c>
      <c r="U145" s="326"/>
      <c r="W145" s="215">
        <f>T145</f>
        <v>7200.0000000000009</v>
      </c>
      <c r="Z145" s="328">
        <f>T145</f>
        <v>7200.0000000000009</v>
      </c>
      <c r="AA145" s="217"/>
      <c r="AG145" s="217">
        <f>T145</f>
        <v>7200.0000000000009</v>
      </c>
    </row>
    <row r="146" spans="1:33" x14ac:dyDescent="0.35">
      <c r="A146" s="218"/>
      <c r="B146" s="203"/>
      <c r="C146" s="236"/>
      <c r="D146" s="236"/>
      <c r="E146" s="236"/>
      <c r="F146" s="237"/>
      <c r="G146" s="236"/>
      <c r="H146" s="236"/>
      <c r="I146" s="291"/>
      <c r="J146" s="291"/>
      <c r="K146" s="291"/>
      <c r="L146" s="333"/>
      <c r="M146" s="236"/>
      <c r="N146" s="240"/>
      <c r="O146" s="241"/>
      <c r="P146" s="334"/>
      <c r="Q146" s="212"/>
      <c r="R146" s="252"/>
      <c r="S146" s="439"/>
      <c r="T146" s="196"/>
      <c r="U146" s="326"/>
      <c r="Z146" s="326"/>
      <c r="AA146" s="198"/>
      <c r="AG146" s="198"/>
    </row>
    <row r="147" spans="1:33" x14ac:dyDescent="0.35">
      <c r="A147" s="154" t="s">
        <v>933</v>
      </c>
      <c r="B147" s="154" t="s">
        <v>579</v>
      </c>
      <c r="C147" s="238"/>
      <c r="D147" s="239"/>
      <c r="E147" s="239"/>
      <c r="F147" s="290"/>
      <c r="G147" s="239"/>
      <c r="H147" s="239"/>
      <c r="I147" s="291"/>
      <c r="J147" s="291"/>
      <c r="K147" s="291"/>
      <c r="L147" s="291"/>
      <c r="M147" s="239"/>
      <c r="N147" s="292"/>
      <c r="O147" s="242"/>
      <c r="P147" s="334"/>
      <c r="Q147" s="303"/>
      <c r="R147" s="336"/>
      <c r="S147" s="302">
        <f>Q147/Q150</f>
        <v>0</v>
      </c>
      <c r="T147" s="196">
        <f>Q147</f>
        <v>0</v>
      </c>
      <c r="U147" s="326"/>
      <c r="X147" s="215">
        <f>T147</f>
        <v>0</v>
      </c>
      <c r="Z147" s="326"/>
      <c r="AA147" s="198"/>
      <c r="AG147" s="198"/>
    </row>
    <row r="148" spans="1:33" x14ac:dyDescent="0.35">
      <c r="A148" s="154" t="s">
        <v>933</v>
      </c>
      <c r="B148" s="154" t="s">
        <v>580</v>
      </c>
      <c r="C148" s="335"/>
      <c r="D148" s="298"/>
      <c r="E148" s="298"/>
      <c r="F148" s="299"/>
      <c r="G148" s="298"/>
      <c r="H148" s="298"/>
      <c r="I148" s="300"/>
      <c r="J148" s="300"/>
      <c r="K148" s="300"/>
      <c r="L148" s="300"/>
      <c r="M148" s="298"/>
      <c r="N148" s="301"/>
      <c r="O148" s="302"/>
      <c r="P148" s="336"/>
      <c r="Q148" s="303">
        <v>30000</v>
      </c>
      <c r="R148" s="527"/>
      <c r="S148" s="337">
        <f>Q148/Q150</f>
        <v>0.15351001414901802</v>
      </c>
      <c r="T148" s="196">
        <f>Q148</f>
        <v>30000</v>
      </c>
      <c r="U148" s="326"/>
      <c r="Y148" s="215">
        <f>T148</f>
        <v>30000</v>
      </c>
      <c r="Z148" s="326"/>
      <c r="AA148" s="198"/>
      <c r="AG148" s="198"/>
    </row>
    <row r="149" spans="1:33" ht="15" thickBot="1" x14ac:dyDescent="0.4">
      <c r="I149" s="161">
        <f>I150/M150</f>
        <v>0.95238095238095233</v>
      </c>
      <c r="J149" s="161">
        <f>J150/M150</f>
        <v>4.7619047619047616E-2</v>
      </c>
      <c r="T149" s="329"/>
      <c r="U149" s="326"/>
      <c r="Z149" s="326"/>
      <c r="AA149" s="198"/>
      <c r="AB149" s="291"/>
      <c r="AC149" s="291"/>
      <c r="AD149" s="291"/>
      <c r="AE149" s="291"/>
      <c r="AF149" s="291"/>
      <c r="AG149" s="614"/>
    </row>
    <row r="150" spans="1:33" x14ac:dyDescent="0.35">
      <c r="A150" s="372" t="s">
        <v>582</v>
      </c>
      <c r="B150" s="373"/>
      <c r="C150" s="373"/>
      <c r="D150" s="373"/>
      <c r="E150" s="373"/>
      <c r="F150" s="374"/>
      <c r="G150" s="373"/>
      <c r="H150" s="373"/>
      <c r="I150" s="373">
        <f>I143+I142+I140+I139+I137+I136+I135+I138+I144+I145</f>
        <v>80</v>
      </c>
      <c r="J150" s="373">
        <f>J141</f>
        <v>4</v>
      </c>
      <c r="K150" s="373"/>
      <c r="L150" s="373"/>
      <c r="M150" s="373">
        <f>SUM(I150:L150)</f>
        <v>84</v>
      </c>
      <c r="N150" s="375"/>
      <c r="O150" s="376"/>
      <c r="P150" s="375"/>
      <c r="Q150" s="377">
        <f>SUM(Q134:Q149)</f>
        <v>195426.99</v>
      </c>
      <c r="R150" s="377"/>
      <c r="S150" s="378">
        <f>SUM(S134:S148)</f>
        <v>1</v>
      </c>
      <c r="T150" s="1120">
        <f>SUM(T134:T149)</f>
        <v>195426.99</v>
      </c>
      <c r="U150" s="631">
        <f t="shared" ref="U150:Y150" si="30">SUM(U134:U148)</f>
        <v>105062.49</v>
      </c>
      <c r="V150" s="632">
        <f t="shared" si="30"/>
        <v>28486.499999999996</v>
      </c>
      <c r="W150" s="632">
        <f t="shared" si="30"/>
        <v>31877.999999999996</v>
      </c>
      <c r="X150" s="632">
        <f t="shared" si="30"/>
        <v>0</v>
      </c>
      <c r="Y150" s="632">
        <f t="shared" si="30"/>
        <v>30000</v>
      </c>
      <c r="Z150" s="634">
        <f>SUM(Z134:Z148)</f>
        <v>113268.5</v>
      </c>
      <c r="AA150" s="633">
        <f>SUM(AA134:AA148)</f>
        <v>52158.490000000005</v>
      </c>
      <c r="AB150" s="636">
        <f t="shared" ref="AB150:AG150" si="31">SUM(AB134:AB149)</f>
        <v>51048</v>
      </c>
      <c r="AC150" s="636">
        <f t="shared" si="31"/>
        <v>38678.49</v>
      </c>
      <c r="AD150" s="636">
        <f t="shared" si="31"/>
        <v>28800</v>
      </c>
      <c r="AE150" s="636">
        <f t="shared" si="31"/>
        <v>15022.5</v>
      </c>
      <c r="AF150" s="636">
        <f t="shared" si="31"/>
        <v>24677.999999999996</v>
      </c>
      <c r="AG150" s="694">
        <f t="shared" si="31"/>
        <v>7200.0000000000009</v>
      </c>
    </row>
    <row r="151" spans="1:33" ht="15" thickBot="1" x14ac:dyDescent="0.4">
      <c r="A151" s="388" t="s">
        <v>583</v>
      </c>
      <c r="B151" s="389"/>
      <c r="C151" s="389"/>
      <c r="D151" s="389"/>
      <c r="E151" s="389"/>
      <c r="F151" s="390"/>
      <c r="G151" s="389"/>
      <c r="H151" s="389"/>
      <c r="I151" s="389">
        <f>I143+I142+I140+I139+I137+I136+I135+I145+I144</f>
        <v>78</v>
      </c>
      <c r="J151" s="389">
        <f>I143+I142+J141+I140+I139+I137+I136+I135+I144+I145</f>
        <v>82</v>
      </c>
      <c r="K151" s="389">
        <f>I143+I142+J141+I140+I139+I137+I136+I144+I145</f>
        <v>66</v>
      </c>
      <c r="L151" s="389"/>
      <c r="M151" s="389">
        <f>SUM(I151:L151)</f>
        <v>226</v>
      </c>
      <c r="N151" s="391"/>
      <c r="O151" s="392"/>
      <c r="P151" s="391"/>
      <c r="Q151" s="391"/>
      <c r="R151" s="391"/>
      <c r="S151" s="393"/>
      <c r="T151" s="1052"/>
      <c r="U151" s="395">
        <f>U150/T150</f>
        <v>0.53760481088103551</v>
      </c>
      <c r="V151" s="396">
        <f>V150/T150</f>
        <v>0.14576543393520003</v>
      </c>
      <c r="W151" s="396">
        <f>W150/T150</f>
        <v>0.16311974103474652</v>
      </c>
      <c r="X151" s="396">
        <f>X150/T150</f>
        <v>0</v>
      </c>
      <c r="Y151" s="396">
        <f>Y150/T150</f>
        <v>0.15351001414901802</v>
      </c>
      <c r="Z151" s="397">
        <f>Z150/T150</f>
        <v>0.57959496792126819</v>
      </c>
      <c r="AA151" s="398">
        <f>AA150/T150</f>
        <v>0.26689501792971382</v>
      </c>
      <c r="AB151" s="570"/>
      <c r="AC151" s="571"/>
      <c r="AD151" s="571"/>
      <c r="AE151" s="571"/>
      <c r="AF151" s="571"/>
      <c r="AG151" s="402"/>
    </row>
    <row r="152" spans="1:33" ht="15" thickBot="1" x14ac:dyDescent="0.4">
      <c r="A152" s="289" t="s">
        <v>584</v>
      </c>
      <c r="B152" s="239"/>
      <c r="C152" s="239"/>
      <c r="D152" s="239"/>
      <c r="E152" s="239"/>
      <c r="F152" s="290"/>
      <c r="G152" s="239"/>
      <c r="H152" s="239"/>
      <c r="I152" s="2237">
        <f>I151/$M$151</f>
        <v>0.34513274336283184</v>
      </c>
      <c r="J152" s="2237">
        <f t="shared" ref="J152:K152" si="32">J151/$M$151</f>
        <v>0.36283185840707965</v>
      </c>
      <c r="K152" s="2237">
        <f t="shared" si="32"/>
        <v>0.29203539823008851</v>
      </c>
      <c r="L152" s="291"/>
      <c r="M152" s="239"/>
      <c r="N152" s="292"/>
      <c r="O152" s="242"/>
      <c r="P152" s="292"/>
      <c r="Q152" s="240">
        <f>U150</f>
        <v>105062.49</v>
      </c>
      <c r="R152" s="334"/>
      <c r="S152" s="293">
        <f>Q152/Q157</f>
        <v>0.53760481088103551</v>
      </c>
      <c r="Y152" s="294"/>
      <c r="Z152" s="1096">
        <f>I135+I136+I140+I142+I143+I144+I145</f>
        <v>66</v>
      </c>
      <c r="AA152" s="1097">
        <f>I137+I138+I139+J141</f>
        <v>18</v>
      </c>
    </row>
    <row r="153" spans="1:33" ht="15" thickBot="1" x14ac:dyDescent="0.4">
      <c r="A153" s="297" t="s">
        <v>38</v>
      </c>
      <c r="B153" s="298"/>
      <c r="C153" s="298"/>
      <c r="D153" s="298"/>
      <c r="E153" s="298"/>
      <c r="F153" s="299"/>
      <c r="G153" s="298"/>
      <c r="H153" s="298"/>
      <c r="I153" s="300"/>
      <c r="J153" s="300"/>
      <c r="K153" s="300"/>
      <c r="L153" s="300"/>
      <c r="M153" s="298"/>
      <c r="N153" s="301"/>
      <c r="O153" s="302"/>
      <c r="P153" s="301"/>
      <c r="Q153" s="303">
        <f>V150</f>
        <v>28486.499999999996</v>
      </c>
      <c r="R153" s="336"/>
      <c r="S153" s="308">
        <f>Q153/Q157</f>
        <v>0.14576543393520003</v>
      </c>
      <c r="T153" s="1116">
        <f>Q150/M150</f>
        <v>2326.5117857142855</v>
      </c>
      <c r="U153" s="1117" t="s">
        <v>586</v>
      </c>
      <c r="Z153" s="306">
        <f>Z152/M150</f>
        <v>0.7857142857142857</v>
      </c>
      <c r="AA153" s="307">
        <f>AA152/M150</f>
        <v>0.21428571428571427</v>
      </c>
    </row>
    <row r="154" spans="1:33" ht="15" thickBot="1" x14ac:dyDescent="0.4">
      <c r="A154" s="297" t="s">
        <v>587</v>
      </c>
      <c r="B154" s="298"/>
      <c r="C154" s="298"/>
      <c r="D154" s="298"/>
      <c r="E154" s="298"/>
      <c r="F154" s="299"/>
      <c r="G154" s="298"/>
      <c r="H154" s="298"/>
      <c r="I154" s="300"/>
      <c r="J154" s="300"/>
      <c r="K154" s="300"/>
      <c r="L154" s="300"/>
      <c r="M154" s="298"/>
      <c r="N154" s="301"/>
      <c r="O154" s="302"/>
      <c r="P154" s="301"/>
      <c r="Q154" s="303">
        <f>W150</f>
        <v>31877.999999999996</v>
      </c>
      <c r="R154" s="336"/>
      <c r="S154" s="308">
        <f>Q154/Q157</f>
        <v>0.16311974103474652</v>
      </c>
      <c r="V154" s="309"/>
      <c r="X154" s="145"/>
      <c r="Z154" s="2657" t="s">
        <v>588</v>
      </c>
      <c r="AA154" s="2657"/>
    </row>
    <row r="155" spans="1:33" x14ac:dyDescent="0.35">
      <c r="A155" s="297" t="s">
        <v>580</v>
      </c>
      <c r="B155" s="298"/>
      <c r="C155" s="298"/>
      <c r="D155" s="298"/>
      <c r="E155" s="298"/>
      <c r="F155" s="299"/>
      <c r="G155" s="298"/>
      <c r="H155" s="298"/>
      <c r="I155" s="300"/>
      <c r="J155" s="300"/>
      <c r="K155" s="300"/>
      <c r="L155" s="300"/>
      <c r="M155" s="298"/>
      <c r="N155" s="301"/>
      <c r="O155" s="302"/>
      <c r="P155" s="301"/>
      <c r="Q155" s="303">
        <f>Y150</f>
        <v>30000</v>
      </c>
      <c r="R155" s="336"/>
      <c r="S155" s="308">
        <f>Q155/Q157</f>
        <v>0.15351001414901802</v>
      </c>
      <c r="U155" s="309"/>
      <c r="V155" s="309"/>
    </row>
    <row r="156" spans="1:33" x14ac:dyDescent="0.35">
      <c r="A156" s="297" t="s">
        <v>579</v>
      </c>
      <c r="B156" s="298"/>
      <c r="C156" s="298"/>
      <c r="D156" s="298"/>
      <c r="E156" s="298"/>
      <c r="F156" s="299"/>
      <c r="G156" s="298"/>
      <c r="H156" s="298"/>
      <c r="I156" s="300"/>
      <c r="J156" s="300"/>
      <c r="K156" s="300"/>
      <c r="L156" s="300"/>
      <c r="M156" s="298"/>
      <c r="N156" s="301"/>
      <c r="O156" s="302"/>
      <c r="P156" s="301"/>
      <c r="Q156" s="303">
        <f>X150</f>
        <v>0</v>
      </c>
      <c r="R156" s="336"/>
      <c r="S156" s="308">
        <f>Q156/Q157</f>
        <v>0</v>
      </c>
    </row>
    <row r="157" spans="1:33" x14ac:dyDescent="0.35">
      <c r="A157" s="297"/>
      <c r="B157" s="298"/>
      <c r="C157" s="298"/>
      <c r="D157" s="298"/>
      <c r="E157" s="298"/>
      <c r="F157" s="299"/>
      <c r="G157" s="298"/>
      <c r="H157" s="298"/>
      <c r="I157" s="300"/>
      <c r="J157" s="300"/>
      <c r="K157" s="300"/>
      <c r="L157" s="300"/>
      <c r="M157" s="298"/>
      <c r="N157" s="301"/>
      <c r="O157" s="302"/>
      <c r="P157" s="301"/>
      <c r="Q157" s="310">
        <f>SUM(Q152:Q156)</f>
        <v>195426.99</v>
      </c>
      <c r="R157" s="537"/>
      <c r="S157" s="308">
        <f>SUM(S152:S156)</f>
        <v>1</v>
      </c>
    </row>
    <row r="162" spans="1:33" x14ac:dyDescent="0.35">
      <c r="E162" s="1" t="s">
        <v>613</v>
      </c>
      <c r="F162" s="2" t="s">
        <v>901</v>
      </c>
    </row>
    <row r="163" spans="1:33" x14ac:dyDescent="0.35">
      <c r="E163" s="1" t="s">
        <v>524</v>
      </c>
      <c r="F163" s="2" t="s">
        <v>197</v>
      </c>
    </row>
    <row r="164" spans="1:33" x14ac:dyDescent="0.35">
      <c r="E164" s="1" t="s">
        <v>526</v>
      </c>
      <c r="F164" s="2" t="s">
        <v>943</v>
      </c>
    </row>
    <row r="165" spans="1:33" x14ac:dyDescent="0.35">
      <c r="E165" s="1" t="s">
        <v>528</v>
      </c>
      <c r="F165" s="2" t="s">
        <v>944</v>
      </c>
    </row>
    <row r="167" spans="1:33" ht="18" x14ac:dyDescent="0.4">
      <c r="A167" s="1085" t="s">
        <v>618</v>
      </c>
      <c r="S167" s="144"/>
    </row>
    <row r="168" spans="1:33" ht="18" x14ac:dyDescent="0.4">
      <c r="A168" s="1085"/>
      <c r="S168" s="144"/>
    </row>
    <row r="169" spans="1:33" ht="16.5" customHeight="1" thickBot="1" x14ac:dyDescent="0.4">
      <c r="A169" s="2645" t="s">
        <v>531</v>
      </c>
      <c r="B169" s="2646"/>
      <c r="C169" s="2646"/>
      <c r="D169" s="2646"/>
      <c r="E169" s="2646"/>
      <c r="F169" s="2646"/>
      <c r="G169" s="2646"/>
      <c r="H169" s="2646"/>
      <c r="I169" s="2646"/>
      <c r="J169" s="2646"/>
      <c r="K169" s="2646"/>
      <c r="L169" s="2646"/>
      <c r="M169" s="2646"/>
      <c r="N169" s="2646"/>
      <c r="O169" s="2646"/>
      <c r="P169" s="2646"/>
      <c r="Q169" s="2646"/>
      <c r="R169" s="2646"/>
      <c r="S169" s="2658"/>
      <c r="T169" s="2647" t="s">
        <v>635</v>
      </c>
      <c r="U169" s="2648"/>
      <c r="V169" s="2648"/>
      <c r="W169" s="2648"/>
      <c r="X169" s="2648"/>
      <c r="Y169" s="2648"/>
      <c r="Z169" s="2648"/>
      <c r="AA169" s="2648"/>
      <c r="AB169" s="2671"/>
      <c r="AC169" s="2671"/>
      <c r="AD169" s="2671"/>
      <c r="AE169" s="2671"/>
      <c r="AF169" s="2671"/>
      <c r="AG169" s="2680"/>
    </row>
    <row r="170" spans="1:33" ht="18" x14ac:dyDescent="0.35">
      <c r="A170" s="2363" t="s">
        <v>533</v>
      </c>
      <c r="B170" s="2365" t="s">
        <v>534</v>
      </c>
      <c r="C170" s="2365" t="s">
        <v>535</v>
      </c>
      <c r="D170" s="2365" t="s">
        <v>606</v>
      </c>
      <c r="E170" s="2365" t="s">
        <v>607</v>
      </c>
      <c r="F170" s="2379" t="s">
        <v>538</v>
      </c>
      <c r="G170" s="2365" t="s">
        <v>608</v>
      </c>
      <c r="H170" s="2365" t="s">
        <v>540</v>
      </c>
      <c r="I170" s="2381" t="s">
        <v>541</v>
      </c>
      <c r="J170" s="2382"/>
      <c r="K170" s="2382"/>
      <c r="L170" s="2383"/>
      <c r="M170" s="420" t="s">
        <v>542</v>
      </c>
      <c r="N170" s="421" t="s">
        <v>609</v>
      </c>
      <c r="O170" s="422" t="s">
        <v>544</v>
      </c>
      <c r="P170" s="421" t="s">
        <v>609</v>
      </c>
      <c r="Q170" s="421" t="s">
        <v>610</v>
      </c>
      <c r="R170" s="581" t="s">
        <v>636</v>
      </c>
      <c r="S170" s="2436" t="s">
        <v>546</v>
      </c>
      <c r="T170" s="1121" t="s">
        <v>547</v>
      </c>
      <c r="U170" s="2672" t="s">
        <v>548</v>
      </c>
      <c r="V170" s="2673"/>
      <c r="W170" s="2673"/>
      <c r="X170" s="2673"/>
      <c r="Y170" s="2673"/>
      <c r="Z170" s="2672" t="s">
        <v>549</v>
      </c>
      <c r="AA170" s="2673"/>
      <c r="AB170" s="2672" t="s">
        <v>550</v>
      </c>
      <c r="AC170" s="2673"/>
      <c r="AD170" s="2673"/>
      <c r="AE170" s="2673"/>
      <c r="AF170" s="2673"/>
      <c r="AG170" s="2676"/>
    </row>
    <row r="171" spans="1:33" ht="18.5" thickBot="1" x14ac:dyDescent="0.4">
      <c r="A171" s="2424"/>
      <c r="B171" s="2425"/>
      <c r="C171" s="2425"/>
      <c r="D171" s="2425"/>
      <c r="E171" s="2425"/>
      <c r="F171" s="2426"/>
      <c r="G171" s="2425"/>
      <c r="H171" s="2425"/>
      <c r="I171" s="583" t="s">
        <v>551</v>
      </c>
      <c r="J171" s="583" t="s">
        <v>552</v>
      </c>
      <c r="K171" s="583" t="s">
        <v>553</v>
      </c>
      <c r="L171" s="583" t="s">
        <v>554</v>
      </c>
      <c r="M171" s="584" t="s">
        <v>555</v>
      </c>
      <c r="N171" s="585" t="s">
        <v>556</v>
      </c>
      <c r="O171" s="586" t="s">
        <v>557</v>
      </c>
      <c r="P171" s="585" t="s">
        <v>558</v>
      </c>
      <c r="Q171" s="585" t="s">
        <v>611</v>
      </c>
      <c r="R171" s="585"/>
      <c r="S171" s="2437"/>
      <c r="T171" s="1122" t="s">
        <v>559</v>
      </c>
      <c r="U171" s="2674"/>
      <c r="V171" s="2675"/>
      <c r="W171" s="2675"/>
      <c r="X171" s="2675"/>
      <c r="Y171" s="2675"/>
      <c r="Z171" s="2674"/>
      <c r="AA171" s="2675"/>
      <c r="AB171" s="2677"/>
      <c r="AC171" s="2678"/>
      <c r="AD171" s="2678"/>
      <c r="AE171" s="2678"/>
      <c r="AF171" s="2678"/>
      <c r="AG171" s="2679"/>
    </row>
    <row r="172" spans="1:33" s="184" customFormat="1" ht="18.5" x14ac:dyDescent="0.45">
      <c r="A172" s="2433" t="s">
        <v>619</v>
      </c>
      <c r="B172" s="2434"/>
      <c r="C172" s="2434"/>
      <c r="D172" s="2434"/>
      <c r="E172" s="2434"/>
      <c r="F172" s="2434"/>
      <c r="G172" s="2434"/>
      <c r="H172" s="2434"/>
      <c r="I172" s="2434"/>
      <c r="J172" s="2434"/>
      <c r="K172" s="2434"/>
      <c r="L172" s="2434"/>
      <c r="M172" s="2434"/>
      <c r="N172" s="2434"/>
      <c r="O172" s="2434"/>
      <c r="P172" s="2434"/>
      <c r="Q172" s="2434"/>
      <c r="R172" s="2434"/>
      <c r="S172" s="2434"/>
      <c r="T172" s="1087"/>
      <c r="U172" s="1088" t="s">
        <v>561</v>
      </c>
      <c r="V172" s="1089" t="s">
        <v>38</v>
      </c>
      <c r="W172" s="1089" t="s">
        <v>562</v>
      </c>
      <c r="X172" s="1089" t="s">
        <v>563</v>
      </c>
      <c r="Y172" s="1089" t="s">
        <v>564</v>
      </c>
      <c r="Z172" s="1090" t="s">
        <v>565</v>
      </c>
      <c r="AA172" s="1089" t="s">
        <v>566</v>
      </c>
      <c r="AB172" s="1088" t="s">
        <v>190</v>
      </c>
      <c r="AC172" s="1089" t="s">
        <v>39</v>
      </c>
      <c r="AD172" s="1101" t="s">
        <v>191</v>
      </c>
      <c r="AE172" s="1092" t="s">
        <v>192</v>
      </c>
      <c r="AF172" s="1092" t="s">
        <v>166</v>
      </c>
      <c r="AG172" s="1093" t="s">
        <v>31</v>
      </c>
    </row>
    <row r="173" spans="1:33" x14ac:dyDescent="0.35">
      <c r="A173" s="200"/>
      <c r="B173" s="509"/>
      <c r="C173" s="509"/>
      <c r="D173" s="509"/>
      <c r="E173" s="509"/>
      <c r="F173" s="510"/>
      <c r="G173" s="509"/>
      <c r="H173" s="509"/>
      <c r="I173" s="512"/>
      <c r="J173" s="512"/>
      <c r="K173" s="512"/>
      <c r="L173" s="512"/>
      <c r="M173" s="509"/>
      <c r="N173" s="515"/>
      <c r="O173" s="516"/>
      <c r="P173" s="515"/>
      <c r="Q173" s="515"/>
      <c r="R173" s="515"/>
      <c r="S173" s="579"/>
      <c r="T173" s="329"/>
      <c r="U173" s="326"/>
      <c r="Z173" s="326"/>
      <c r="AB173" s="326"/>
      <c r="AG173" s="198"/>
    </row>
    <row r="174" spans="1:33" x14ac:dyDescent="0.35">
      <c r="A174" s="203" t="s">
        <v>933</v>
      </c>
      <c r="B174" s="203" t="s">
        <v>458</v>
      </c>
      <c r="C174" s="203" t="s">
        <v>934</v>
      </c>
      <c r="D174" s="203" t="s">
        <v>193</v>
      </c>
      <c r="E174" s="203" t="s">
        <v>571</v>
      </c>
      <c r="F174" s="204" t="s">
        <v>570</v>
      </c>
      <c r="G174" s="203">
        <v>8</v>
      </c>
      <c r="H174" s="203" t="s">
        <v>90</v>
      </c>
      <c r="I174" s="2282">
        <v>8</v>
      </c>
      <c r="J174" s="2283"/>
      <c r="L174" s="332"/>
      <c r="M174" s="209">
        <v>1</v>
      </c>
      <c r="N174" s="212">
        <v>1700</v>
      </c>
      <c r="O174" s="219">
        <v>0.06</v>
      </c>
      <c r="P174" s="212">
        <f t="shared" ref="P174:P182" si="33">N174*(1-O174)</f>
        <v>1598</v>
      </c>
      <c r="Q174" s="212">
        <f t="shared" ref="Q174:Q182" si="34">P174*M174*G174</f>
        <v>12784</v>
      </c>
      <c r="R174" s="252" t="e">
        <f>(Q174+Q178)/E154*1000</f>
        <v>#DIV/0!</v>
      </c>
      <c r="S174" s="224">
        <f>Q174/$Q$150</f>
        <v>6.5415734029368205E-2</v>
      </c>
      <c r="T174" s="196">
        <f>Q174*4</f>
        <v>51136</v>
      </c>
      <c r="U174" s="328">
        <f t="shared" ref="U174:U177" si="35">T174</f>
        <v>51136</v>
      </c>
      <c r="Z174" s="328">
        <f>T174</f>
        <v>51136</v>
      </c>
      <c r="AA174" s="215"/>
      <c r="AB174" s="328">
        <f>T174</f>
        <v>51136</v>
      </c>
      <c r="AG174" s="198"/>
    </row>
    <row r="175" spans="1:33" x14ac:dyDescent="0.35">
      <c r="A175" s="203" t="s">
        <v>933</v>
      </c>
      <c r="B175" s="203" t="s">
        <v>459</v>
      </c>
      <c r="C175" s="203" t="s">
        <v>935</v>
      </c>
      <c r="D175" s="203" t="s">
        <v>53</v>
      </c>
      <c r="E175" s="203" t="s">
        <v>571</v>
      </c>
      <c r="F175" s="204" t="s">
        <v>945</v>
      </c>
      <c r="G175" s="203">
        <v>2</v>
      </c>
      <c r="H175" s="203" t="s">
        <v>51</v>
      </c>
      <c r="I175" s="2291">
        <v>4</v>
      </c>
      <c r="J175" s="2292"/>
      <c r="K175" s="2292"/>
      <c r="L175" s="2293"/>
      <c r="M175" s="209">
        <v>1</v>
      </c>
      <c r="N175" s="212">
        <v>3500</v>
      </c>
      <c r="O175" s="219">
        <v>0.04</v>
      </c>
      <c r="P175" s="212">
        <f t="shared" si="33"/>
        <v>3360</v>
      </c>
      <c r="Q175" s="212">
        <f t="shared" si="34"/>
        <v>6720</v>
      </c>
      <c r="R175" s="252" t="e">
        <f>(Q175+Q182)/E154*1000</f>
        <v>#DIV/0!</v>
      </c>
      <c r="S175" s="224">
        <f>Q175/$Q$150</f>
        <v>3.4386243169380035E-2</v>
      </c>
      <c r="T175" s="196">
        <f t="shared" ref="T175:T182" si="36">Q175*4</f>
        <v>26880</v>
      </c>
      <c r="U175" s="328">
        <f t="shared" si="35"/>
        <v>26880</v>
      </c>
      <c r="W175" s="215"/>
      <c r="Z175" s="329">
        <f>T175</f>
        <v>26880</v>
      </c>
      <c r="AA175" s="215"/>
      <c r="AB175" s="328">
        <f>T175</f>
        <v>26880</v>
      </c>
      <c r="AG175" s="198"/>
    </row>
    <row r="176" spans="1:33" x14ac:dyDescent="0.35">
      <c r="A176" s="203" t="s">
        <v>933</v>
      </c>
      <c r="B176" s="203" t="s">
        <v>458</v>
      </c>
      <c r="C176" s="203" t="s">
        <v>935</v>
      </c>
      <c r="D176" s="203" t="s">
        <v>48</v>
      </c>
      <c r="E176" s="203" t="s">
        <v>569</v>
      </c>
      <c r="F176" s="204" t="s">
        <v>642</v>
      </c>
      <c r="G176" s="203">
        <v>2</v>
      </c>
      <c r="H176" s="203" t="s">
        <v>51</v>
      </c>
      <c r="I176" s="2282">
        <v>2</v>
      </c>
      <c r="J176" s="2283"/>
      <c r="K176" s="2283"/>
      <c r="L176" s="2284"/>
      <c r="M176" s="209">
        <v>1</v>
      </c>
      <c r="N176" s="212">
        <v>7000</v>
      </c>
      <c r="O176" s="219">
        <v>0.14000000000000001</v>
      </c>
      <c r="P176" s="212">
        <f t="shared" si="33"/>
        <v>6020</v>
      </c>
      <c r="Q176" s="212">
        <f t="shared" si="34"/>
        <v>12040</v>
      </c>
      <c r="R176" s="252"/>
      <c r="S176" s="213">
        <f>Q176/$Q$150</f>
        <v>6.1608685678472559E-2</v>
      </c>
      <c r="T176" s="196">
        <f t="shared" si="36"/>
        <v>48160</v>
      </c>
      <c r="U176" s="328">
        <f t="shared" si="35"/>
        <v>48160</v>
      </c>
      <c r="Z176" s="328"/>
      <c r="AA176" s="215">
        <f>T176</f>
        <v>48160</v>
      </c>
      <c r="AB176" s="328">
        <f>T176</f>
        <v>48160</v>
      </c>
      <c r="AG176" s="198"/>
    </row>
    <row r="177" spans="1:33" x14ac:dyDescent="0.35">
      <c r="A177" s="203" t="s">
        <v>933</v>
      </c>
      <c r="B177" s="203" t="s">
        <v>460</v>
      </c>
      <c r="C177" s="203" t="s">
        <v>935</v>
      </c>
      <c r="D177" s="203" t="s">
        <v>48</v>
      </c>
      <c r="E177" s="203" t="s">
        <v>569</v>
      </c>
      <c r="F177" s="204" t="s">
        <v>642</v>
      </c>
      <c r="G177" s="203">
        <v>2</v>
      </c>
      <c r="H177" s="203" t="s">
        <v>51</v>
      </c>
      <c r="I177" s="2291">
        <v>2</v>
      </c>
      <c r="J177" s="2292"/>
      <c r="K177" s="2292"/>
      <c r="L177" s="2293"/>
      <c r="M177" s="209">
        <v>1</v>
      </c>
      <c r="N177" s="212">
        <v>27024.15</v>
      </c>
      <c r="O177" s="219">
        <v>0.7</v>
      </c>
      <c r="P177" s="212">
        <f t="shared" si="33"/>
        <v>8107.2450000000017</v>
      </c>
      <c r="Q177" s="212">
        <f t="shared" si="34"/>
        <v>16214.490000000003</v>
      </c>
      <c r="R177" s="252"/>
      <c r="S177" s="213">
        <f t="shared" ref="S177:S178" si="37">Q177/$Q$150</f>
        <v>8.2969552977303726E-2</v>
      </c>
      <c r="T177" s="196">
        <f t="shared" si="36"/>
        <v>64857.960000000014</v>
      </c>
      <c r="U177" s="328">
        <f t="shared" si="35"/>
        <v>64857.960000000014</v>
      </c>
      <c r="Z177" s="328"/>
      <c r="AA177" s="215">
        <f>T177</f>
        <v>64857.960000000014</v>
      </c>
      <c r="AB177" s="326"/>
      <c r="AC177" s="215">
        <f>T177</f>
        <v>64857.960000000014</v>
      </c>
      <c r="AG177" s="198"/>
    </row>
    <row r="178" spans="1:33" x14ac:dyDescent="0.35">
      <c r="A178" s="203" t="s">
        <v>933</v>
      </c>
      <c r="B178" s="203" t="s">
        <v>460</v>
      </c>
      <c r="C178" s="203" t="s">
        <v>934</v>
      </c>
      <c r="D178" s="203" t="s">
        <v>462</v>
      </c>
      <c r="E178" s="203" t="s">
        <v>569</v>
      </c>
      <c r="F178" s="204" t="s">
        <v>572</v>
      </c>
      <c r="G178" s="203">
        <v>5</v>
      </c>
      <c r="H178" s="203" t="s">
        <v>51</v>
      </c>
      <c r="I178" s="2291">
        <v>5</v>
      </c>
      <c r="J178" s="2292"/>
      <c r="K178" s="2292"/>
      <c r="L178" s="2293"/>
      <c r="M178" s="209">
        <v>1</v>
      </c>
      <c r="N178" s="212">
        <v>7020</v>
      </c>
      <c r="O178" s="219">
        <v>0.68</v>
      </c>
      <c r="P178" s="212">
        <f t="shared" si="33"/>
        <v>2246.3999999999996</v>
      </c>
      <c r="Q178" s="212">
        <f t="shared" si="34"/>
        <v>11231.999999999998</v>
      </c>
      <c r="R178" s="252"/>
      <c r="S178" s="213">
        <f t="shared" si="37"/>
        <v>5.7474149297392335E-2</v>
      </c>
      <c r="T178" s="196">
        <f t="shared" si="36"/>
        <v>44927.999999999993</v>
      </c>
      <c r="U178" s="328"/>
      <c r="V178" s="215">
        <f>T178</f>
        <v>44927.999999999993</v>
      </c>
      <c r="Z178" s="328"/>
      <c r="AA178" s="215">
        <f>T178</f>
        <v>44927.999999999993</v>
      </c>
      <c r="AB178" s="326"/>
      <c r="AC178" s="215">
        <f>T178</f>
        <v>44927.999999999993</v>
      </c>
      <c r="AG178" s="198"/>
    </row>
    <row r="179" spans="1:33" x14ac:dyDescent="0.35">
      <c r="A179" s="203" t="s">
        <v>933</v>
      </c>
      <c r="B179" s="203" t="s">
        <v>463</v>
      </c>
      <c r="C179" s="203" t="s">
        <v>935</v>
      </c>
      <c r="D179" s="203" t="s">
        <v>53</v>
      </c>
      <c r="E179" s="203" t="s">
        <v>575</v>
      </c>
      <c r="F179" s="204" t="s">
        <v>945</v>
      </c>
      <c r="G179" s="203">
        <v>2</v>
      </c>
      <c r="H179" s="203" t="s">
        <v>51</v>
      </c>
      <c r="I179" s="2282">
        <v>4</v>
      </c>
      <c r="J179" s="2283"/>
      <c r="K179" s="2283"/>
      <c r="L179" s="2284"/>
      <c r="M179" s="203">
        <v>1</v>
      </c>
      <c r="N179" s="212">
        <v>9000</v>
      </c>
      <c r="O179" s="219">
        <v>0.2</v>
      </c>
      <c r="P179" s="212">
        <f t="shared" si="33"/>
        <v>7200</v>
      </c>
      <c r="Q179" s="212">
        <f t="shared" si="34"/>
        <v>14400</v>
      </c>
      <c r="R179" s="252"/>
      <c r="S179" s="224">
        <f>Q179/$Q$150</f>
        <v>7.368480679152864E-2</v>
      </c>
      <c r="T179" s="196">
        <f t="shared" si="36"/>
        <v>57600</v>
      </c>
      <c r="U179" s="328">
        <f t="shared" ref="U179:U181" si="38">T179</f>
        <v>57600</v>
      </c>
      <c r="Z179" s="328">
        <f>T179</f>
        <v>57600</v>
      </c>
      <c r="AB179" s="326"/>
      <c r="AD179" s="215">
        <f>T179</f>
        <v>57600</v>
      </c>
      <c r="AG179" s="198"/>
    </row>
    <row r="180" spans="1:33" x14ac:dyDescent="0.35">
      <c r="A180" s="203" t="s">
        <v>933</v>
      </c>
      <c r="B180" s="203" t="s">
        <v>464</v>
      </c>
      <c r="C180" s="203" t="s">
        <v>935</v>
      </c>
      <c r="D180" s="203" t="s">
        <v>48</v>
      </c>
      <c r="E180" s="203" t="s">
        <v>569</v>
      </c>
      <c r="F180" s="204" t="s">
        <v>642</v>
      </c>
      <c r="G180" s="203">
        <v>2</v>
      </c>
      <c r="H180" s="203" t="s">
        <v>194</v>
      </c>
      <c r="I180" s="231"/>
      <c r="J180" s="2292">
        <v>2</v>
      </c>
      <c r="K180" s="2292"/>
      <c r="L180" s="332"/>
      <c r="M180" s="203">
        <v>1</v>
      </c>
      <c r="N180" s="212">
        <v>400</v>
      </c>
      <c r="O180" s="219">
        <v>0.1</v>
      </c>
      <c r="P180" s="212">
        <f t="shared" si="33"/>
        <v>360</v>
      </c>
      <c r="Q180" s="212">
        <f t="shared" si="34"/>
        <v>720</v>
      </c>
      <c r="R180" s="252"/>
      <c r="S180" s="213">
        <f>Q180/$Q$150</f>
        <v>3.6842403395764322E-3</v>
      </c>
      <c r="T180" s="196">
        <f t="shared" si="36"/>
        <v>2880</v>
      </c>
      <c r="U180" s="328">
        <f t="shared" si="38"/>
        <v>2880</v>
      </c>
      <c r="Z180" s="326"/>
      <c r="AA180" s="215">
        <f>T180</f>
        <v>2880</v>
      </c>
      <c r="AB180" s="326"/>
      <c r="AE180" s="215">
        <f>T180</f>
        <v>2880</v>
      </c>
      <c r="AG180" s="198"/>
    </row>
    <row r="181" spans="1:33" x14ac:dyDescent="0.35">
      <c r="A181" s="203" t="s">
        <v>933</v>
      </c>
      <c r="B181" s="203" t="s">
        <v>464</v>
      </c>
      <c r="C181" s="203" t="s">
        <v>935</v>
      </c>
      <c r="D181" s="203" t="s">
        <v>53</v>
      </c>
      <c r="E181" s="203" t="s">
        <v>575</v>
      </c>
      <c r="F181" s="204" t="s">
        <v>945</v>
      </c>
      <c r="G181" s="203">
        <v>2</v>
      </c>
      <c r="H181" s="203" t="s">
        <v>51</v>
      </c>
      <c r="I181" s="2282">
        <v>2</v>
      </c>
      <c r="J181" s="2283"/>
      <c r="K181" s="2283"/>
      <c r="L181" s="2284"/>
      <c r="M181" s="203">
        <v>1</v>
      </c>
      <c r="N181" s="212">
        <v>4200</v>
      </c>
      <c r="O181" s="219">
        <v>0.1</v>
      </c>
      <c r="P181" s="232">
        <f t="shared" si="33"/>
        <v>3780</v>
      </c>
      <c r="Q181" s="212">
        <f t="shared" si="34"/>
        <v>7560</v>
      </c>
      <c r="R181" s="252"/>
      <c r="S181" s="224">
        <f>Q181/$Q$150</f>
        <v>3.8684523565552541E-2</v>
      </c>
      <c r="T181" s="196">
        <f t="shared" si="36"/>
        <v>30240</v>
      </c>
      <c r="U181" s="328">
        <f t="shared" si="38"/>
        <v>30240</v>
      </c>
      <c r="Z181" s="328">
        <f>T181</f>
        <v>30240</v>
      </c>
      <c r="AB181" s="326"/>
      <c r="AE181" s="215">
        <f>T181</f>
        <v>30240</v>
      </c>
      <c r="AG181" s="198"/>
    </row>
    <row r="182" spans="1:33" x14ac:dyDescent="0.35">
      <c r="A182" s="203" t="s">
        <v>933</v>
      </c>
      <c r="B182" s="203" t="s">
        <v>464</v>
      </c>
      <c r="C182" s="203" t="s">
        <v>935</v>
      </c>
      <c r="D182" s="203" t="s">
        <v>465</v>
      </c>
      <c r="E182" s="203" t="s">
        <v>571</v>
      </c>
      <c r="F182" s="204" t="s">
        <v>946</v>
      </c>
      <c r="G182" s="203">
        <v>6</v>
      </c>
      <c r="H182" s="203" t="s">
        <v>51</v>
      </c>
      <c r="I182" s="2282">
        <v>6</v>
      </c>
      <c r="J182" s="2283"/>
      <c r="K182" s="2283"/>
      <c r="L182" s="2284"/>
      <c r="M182" s="203">
        <v>1</v>
      </c>
      <c r="N182" s="212">
        <v>550</v>
      </c>
      <c r="O182" s="219">
        <v>0.27</v>
      </c>
      <c r="P182" s="232">
        <f t="shared" si="33"/>
        <v>401.5</v>
      </c>
      <c r="Q182" s="212">
        <f t="shared" si="34"/>
        <v>2409</v>
      </c>
      <c r="R182" s="252"/>
      <c r="S182" s="224">
        <f>Q182/$Q$150</f>
        <v>1.2326854136166146E-2</v>
      </c>
      <c r="T182" s="196">
        <f t="shared" si="36"/>
        <v>9636</v>
      </c>
      <c r="U182" s="328"/>
      <c r="V182" s="215">
        <f>T182</f>
        <v>9636</v>
      </c>
      <c r="Z182" s="328">
        <f>T182</f>
        <v>9636</v>
      </c>
      <c r="AB182" s="326"/>
      <c r="AE182" s="215">
        <f>T182</f>
        <v>9636</v>
      </c>
      <c r="AG182" s="198"/>
    </row>
    <row r="183" spans="1:33" x14ac:dyDescent="0.35">
      <c r="A183" s="218"/>
      <c r="B183" s="203"/>
      <c r="C183" s="236"/>
      <c r="D183" s="236"/>
      <c r="E183" s="236"/>
      <c r="F183" s="237"/>
      <c r="G183" s="236"/>
      <c r="H183" s="236"/>
      <c r="I183" s="291"/>
      <c r="J183" s="291"/>
      <c r="K183" s="291"/>
      <c r="L183" s="333"/>
      <c r="M183" s="236"/>
      <c r="N183" s="240"/>
      <c r="O183" s="241"/>
      <c r="P183" s="334"/>
      <c r="Q183" s="212"/>
      <c r="R183" s="252"/>
      <c r="S183" s="439"/>
      <c r="T183" s="196"/>
      <c r="U183" s="326"/>
      <c r="Z183" s="326"/>
      <c r="AB183" s="326"/>
      <c r="AG183" s="198"/>
    </row>
    <row r="184" spans="1:33" x14ac:dyDescent="0.35">
      <c r="A184" s="154" t="s">
        <v>933</v>
      </c>
      <c r="B184" s="154" t="s">
        <v>579</v>
      </c>
      <c r="C184" s="238"/>
      <c r="D184" s="239"/>
      <c r="E184" s="239"/>
      <c r="F184" s="290"/>
      <c r="G184" s="239"/>
      <c r="H184" s="239"/>
      <c r="I184" s="291"/>
      <c r="J184" s="291"/>
      <c r="K184" s="291"/>
      <c r="L184" s="291"/>
      <c r="M184" s="239"/>
      <c r="N184" s="292"/>
      <c r="O184" s="242"/>
      <c r="P184" s="334"/>
      <c r="Q184" s="303"/>
      <c r="R184" s="336"/>
      <c r="S184" s="302">
        <f>Q184/Q187</f>
        <v>0</v>
      </c>
      <c r="T184" s="196">
        <f>Q184</f>
        <v>0</v>
      </c>
      <c r="U184" s="326"/>
      <c r="X184" s="215">
        <f>T184</f>
        <v>0</v>
      </c>
      <c r="Z184" s="326"/>
      <c r="AB184" s="326"/>
      <c r="AG184" s="198"/>
    </row>
    <row r="185" spans="1:33" x14ac:dyDescent="0.35">
      <c r="A185" s="154" t="s">
        <v>933</v>
      </c>
      <c r="B185" s="154" t="s">
        <v>580</v>
      </c>
      <c r="C185" s="335"/>
      <c r="D185" s="298"/>
      <c r="E185" s="298"/>
      <c r="F185" s="299"/>
      <c r="G185" s="298"/>
      <c r="H185" s="298"/>
      <c r="I185" s="300"/>
      <c r="J185" s="300"/>
      <c r="K185" s="300"/>
      <c r="L185" s="300"/>
      <c r="M185" s="298"/>
      <c r="N185" s="301"/>
      <c r="O185" s="302"/>
      <c r="P185" s="336"/>
      <c r="Q185" s="303">
        <v>20000</v>
      </c>
      <c r="R185" s="527"/>
      <c r="S185" s="337">
        <f>Q185/Q187</f>
        <v>0.19216081862046017</v>
      </c>
      <c r="T185" s="196">
        <f>Q185*4</f>
        <v>80000</v>
      </c>
      <c r="U185" s="326"/>
      <c r="Y185" s="215">
        <f>T185</f>
        <v>80000</v>
      </c>
      <c r="Z185" s="326"/>
      <c r="AB185" s="326"/>
      <c r="AG185" s="198"/>
    </row>
    <row r="186" spans="1:33" ht="15" thickBot="1" x14ac:dyDescent="0.4">
      <c r="I186" s="161">
        <f>I187/M187</f>
        <v>0.94285714285714284</v>
      </c>
      <c r="J186" s="161">
        <f>J187/M187</f>
        <v>5.7142857142857141E-2</v>
      </c>
      <c r="T186" s="1123"/>
      <c r="U186" s="613"/>
      <c r="V186" s="291"/>
      <c r="W186" s="291"/>
      <c r="X186" s="291"/>
      <c r="Y186" s="291"/>
      <c r="Z186" s="613"/>
      <c r="AA186" s="291"/>
      <c r="AB186" s="613"/>
      <c r="AC186" s="291"/>
      <c r="AD186" s="291"/>
      <c r="AE186" s="291"/>
      <c r="AF186" s="291"/>
      <c r="AG186" s="614"/>
    </row>
    <row r="187" spans="1:33" x14ac:dyDescent="0.35">
      <c r="A187" s="442" t="s">
        <v>582</v>
      </c>
      <c r="B187" s="419"/>
      <c r="C187" s="419"/>
      <c r="D187" s="419"/>
      <c r="E187" s="419"/>
      <c r="F187" s="443"/>
      <c r="G187" s="419"/>
      <c r="H187" s="419"/>
      <c r="I187" s="419">
        <f>I182+I181+I179+I178+I176+I175+I174+I177</f>
        <v>33</v>
      </c>
      <c r="J187" s="419">
        <f>J180</f>
        <v>2</v>
      </c>
      <c r="K187" s="419"/>
      <c r="L187" s="419"/>
      <c r="M187" s="419">
        <f>SUM(I187:L187)</f>
        <v>35</v>
      </c>
      <c r="N187" s="444"/>
      <c r="O187" s="445"/>
      <c r="P187" s="444"/>
      <c r="Q187" s="446">
        <f>SUM(Q173:Q186)</f>
        <v>104079.49</v>
      </c>
      <c r="R187" s="446"/>
      <c r="S187" s="445">
        <f>SUM(S173:S185)</f>
        <v>0.62239560860520082</v>
      </c>
      <c r="T187" s="1124">
        <f>SUM(T173:T186)</f>
        <v>416317.96</v>
      </c>
      <c r="U187" s="801">
        <f t="shared" ref="U187:Y187" si="39">SUM(U173:U185)</f>
        <v>281753.96000000002</v>
      </c>
      <c r="V187" s="699">
        <f t="shared" si="39"/>
        <v>54563.999999999993</v>
      </c>
      <c r="W187" s="699">
        <f t="shared" si="39"/>
        <v>0</v>
      </c>
      <c r="X187" s="699">
        <f t="shared" si="39"/>
        <v>0</v>
      </c>
      <c r="Y187" s="699">
        <f t="shared" si="39"/>
        <v>80000</v>
      </c>
      <c r="Z187" s="700">
        <f>SUM(Z173:Z185)</f>
        <v>175492</v>
      </c>
      <c r="AA187" s="699">
        <f>SUM(AA173:AA185)</f>
        <v>160825.96000000002</v>
      </c>
      <c r="AB187" s="801">
        <f>SUM(AB173:AB186)</f>
        <v>126176</v>
      </c>
      <c r="AC187" s="699">
        <f>SUM(AC173:AC186)</f>
        <v>109785.96</v>
      </c>
      <c r="AD187" s="699">
        <f>SUM(AD173:AD186)</f>
        <v>57600</v>
      </c>
      <c r="AE187" s="699">
        <f>SUM(AE173:AE186)</f>
        <v>42756</v>
      </c>
      <c r="AF187" s="424"/>
      <c r="AG187" s="847"/>
    </row>
    <row r="188" spans="1:33" ht="15" thickBot="1" x14ac:dyDescent="0.4">
      <c r="A188" s="456" t="s">
        <v>583</v>
      </c>
      <c r="B188" s="457"/>
      <c r="C188" s="457"/>
      <c r="D188" s="457"/>
      <c r="E188" s="457"/>
      <c r="F188" s="458"/>
      <c r="G188" s="457"/>
      <c r="H188" s="457"/>
      <c r="I188" s="457">
        <f>I182+I181+I179+I178+I176+I175+I174</f>
        <v>31</v>
      </c>
      <c r="J188" s="457">
        <f>I182+I181+J180+I179+I178+I176+I175+I174</f>
        <v>33</v>
      </c>
      <c r="K188" s="457">
        <f>I182+I181+J180+I179+I178+I176+I175</f>
        <v>25</v>
      </c>
      <c r="L188" s="457"/>
      <c r="M188" s="457">
        <f>SUM(I188:L188)</f>
        <v>89</v>
      </c>
      <c r="N188" s="459"/>
      <c r="O188" s="460"/>
      <c r="P188" s="459"/>
      <c r="Q188" s="459"/>
      <c r="R188" s="459"/>
      <c r="S188" s="460"/>
      <c r="T188" s="1082"/>
      <c r="U188" s="463">
        <f>U187/T187</f>
        <v>0.67677589503945501</v>
      </c>
      <c r="V188" s="464">
        <f>V187/T187</f>
        <v>0.13106328634008485</v>
      </c>
      <c r="W188" s="464">
        <f>W187/T187</f>
        <v>0</v>
      </c>
      <c r="X188" s="464">
        <f>X187/T187</f>
        <v>0</v>
      </c>
      <c r="Y188" s="464">
        <f>Y187/T187</f>
        <v>0.19216081862046017</v>
      </c>
      <c r="Z188" s="466">
        <f>Z187/T187</f>
        <v>0.42153357976677247</v>
      </c>
      <c r="AA188" s="464">
        <f>AA187/T187</f>
        <v>0.38630560161276734</v>
      </c>
      <c r="AB188" s="646"/>
      <c r="AC188" s="597"/>
      <c r="AD188" s="597"/>
      <c r="AE188" s="597"/>
      <c r="AF188" s="597"/>
      <c r="AG188" s="470"/>
    </row>
    <row r="189" spans="1:33" ht="15" thickBot="1" x14ac:dyDescent="0.4">
      <c r="A189" s="289" t="s">
        <v>584</v>
      </c>
      <c r="B189" s="239"/>
      <c r="C189" s="239"/>
      <c r="D189" s="239"/>
      <c r="E189" s="239"/>
      <c r="F189" s="290"/>
      <c r="G189" s="239"/>
      <c r="H189" s="239"/>
      <c r="I189" s="2237">
        <f>I188/$M$188</f>
        <v>0.34831460674157305</v>
      </c>
      <c r="J189" s="2237">
        <f t="shared" ref="J189:L189" si="40">J188/$M$188</f>
        <v>0.3707865168539326</v>
      </c>
      <c r="K189" s="2237">
        <f t="shared" si="40"/>
        <v>0.2808988764044944</v>
      </c>
      <c r="L189" s="291">
        <f t="shared" si="40"/>
        <v>0</v>
      </c>
      <c r="M189" s="239"/>
      <c r="N189" s="292"/>
      <c r="O189" s="242"/>
      <c r="P189" s="292"/>
      <c r="Q189" s="240">
        <f>U187/4</f>
        <v>70438.490000000005</v>
      </c>
      <c r="R189" s="334"/>
      <c r="S189" s="293">
        <f>Q189/Q194</f>
        <v>0.67677589503945501</v>
      </c>
      <c r="Y189" s="294"/>
      <c r="Z189" s="1096">
        <f>I174+I175+I179+I181+I182</f>
        <v>24</v>
      </c>
      <c r="AA189" s="1097">
        <f>I176+I177+I178+J180</f>
        <v>11</v>
      </c>
    </row>
    <row r="190" spans="1:33" ht="15" thickBot="1" x14ac:dyDescent="0.4">
      <c r="A190" s="297" t="s">
        <v>38</v>
      </c>
      <c r="B190" s="298"/>
      <c r="C190" s="298"/>
      <c r="D190" s="298"/>
      <c r="E190" s="298"/>
      <c r="F190" s="299"/>
      <c r="G190" s="298"/>
      <c r="H190" s="298"/>
      <c r="I190" s="300"/>
      <c r="J190" s="300"/>
      <c r="K190" s="300"/>
      <c r="L190" s="300"/>
      <c r="M190" s="298"/>
      <c r="N190" s="301"/>
      <c r="O190" s="302"/>
      <c r="P190" s="301"/>
      <c r="Q190" s="303">
        <f>V187/4</f>
        <v>13640.999999999998</v>
      </c>
      <c r="R190" s="336"/>
      <c r="S190" s="308">
        <f>Q190/Q194</f>
        <v>0.13106328634008485</v>
      </c>
      <c r="T190" s="1125">
        <f>Q187/M187</f>
        <v>2973.6997142857144</v>
      </c>
      <c r="U190" s="1126" t="s">
        <v>586</v>
      </c>
      <c r="Z190" s="306">
        <f>Z189/M187</f>
        <v>0.68571428571428572</v>
      </c>
      <c r="AA190" s="307">
        <f>AA189/M187</f>
        <v>0.31428571428571428</v>
      </c>
    </row>
    <row r="191" spans="1:33" ht="15" thickBot="1" x14ac:dyDescent="0.4">
      <c r="A191" s="297" t="s">
        <v>587</v>
      </c>
      <c r="B191" s="298"/>
      <c r="C191" s="298"/>
      <c r="D191" s="298"/>
      <c r="E191" s="298"/>
      <c r="F191" s="299"/>
      <c r="G191" s="298"/>
      <c r="H191" s="298"/>
      <c r="I191" s="300"/>
      <c r="J191" s="300"/>
      <c r="K191" s="300"/>
      <c r="L191" s="300"/>
      <c r="M191" s="298"/>
      <c r="N191" s="301"/>
      <c r="O191" s="302"/>
      <c r="P191" s="301"/>
      <c r="Q191" s="303">
        <f>W187/4</f>
        <v>0</v>
      </c>
      <c r="R191" s="336"/>
      <c r="S191" s="308">
        <f>Q191/Q194</f>
        <v>0</v>
      </c>
      <c r="V191" s="309"/>
      <c r="X191" s="145"/>
      <c r="Z191" s="2657" t="s">
        <v>588</v>
      </c>
      <c r="AA191" s="2657"/>
    </row>
    <row r="192" spans="1:33" x14ac:dyDescent="0.35">
      <c r="A192" s="297" t="s">
        <v>580</v>
      </c>
      <c r="B192" s="298"/>
      <c r="C192" s="298"/>
      <c r="D192" s="298"/>
      <c r="E192" s="298"/>
      <c r="F192" s="299"/>
      <c r="G192" s="298"/>
      <c r="H192" s="298"/>
      <c r="I192" s="300"/>
      <c r="J192" s="300"/>
      <c r="K192" s="300"/>
      <c r="L192" s="300"/>
      <c r="M192" s="298"/>
      <c r="N192" s="301"/>
      <c r="O192" s="302"/>
      <c r="P192" s="301"/>
      <c r="Q192" s="303">
        <f>Y187/4</f>
        <v>20000</v>
      </c>
      <c r="R192" s="336"/>
      <c r="S192" s="308">
        <f>Q192/Q194</f>
        <v>0.19216081862046017</v>
      </c>
      <c r="U192" s="309"/>
      <c r="V192" s="309"/>
    </row>
    <row r="193" spans="1:33" x14ac:dyDescent="0.35">
      <c r="A193" s="297" t="s">
        <v>579</v>
      </c>
      <c r="B193" s="298"/>
      <c r="C193" s="298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01"/>
      <c r="Q193" s="303">
        <f>X187/4</f>
        <v>0</v>
      </c>
      <c r="R193" s="336"/>
      <c r="S193" s="308">
        <f>Q193/Q194</f>
        <v>0</v>
      </c>
    </row>
    <row r="194" spans="1:33" x14ac:dyDescent="0.35">
      <c r="A194" s="297"/>
      <c r="B194" s="298"/>
      <c r="C194" s="298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01"/>
      <c r="Q194" s="310">
        <f>SUM(Q189:Q193)</f>
        <v>104079.49</v>
      </c>
      <c r="R194" s="537"/>
      <c r="S194" s="308">
        <f>SUM(S189:S193)</f>
        <v>1</v>
      </c>
    </row>
    <row r="195" spans="1:33" x14ac:dyDescent="0.35">
      <c r="A195" s="234"/>
      <c r="N195" s="5"/>
      <c r="O195" s="6"/>
      <c r="P195" s="5"/>
      <c r="Q195" s="5"/>
      <c r="R195" s="5"/>
      <c r="S195" s="6"/>
      <c r="T195" s="647"/>
      <c r="AA195" s="349">
        <f>SUM(AB196:AG196)</f>
        <v>1754864.54</v>
      </c>
      <c r="AB195" s="1127" t="s">
        <v>190</v>
      </c>
      <c r="AC195" s="1128" t="s">
        <v>39</v>
      </c>
      <c r="AD195" s="1129" t="s">
        <v>191</v>
      </c>
      <c r="AE195" s="1130" t="s">
        <v>192</v>
      </c>
      <c r="AF195" s="1130" t="s">
        <v>166</v>
      </c>
      <c r="AG195" s="1129" t="s">
        <v>31</v>
      </c>
    </row>
    <row r="196" spans="1:33" s="183" customFormat="1" ht="18.5" x14ac:dyDescent="0.45">
      <c r="A196" s="476" t="s">
        <v>620</v>
      </c>
      <c r="B196" s="477"/>
      <c r="C196" s="477"/>
      <c r="D196" s="478"/>
      <c r="E196" s="478"/>
      <c r="F196" s="479"/>
      <c r="G196" s="478"/>
      <c r="H196" s="478"/>
      <c r="I196" s="480"/>
      <c r="J196" s="480"/>
      <c r="K196" s="480"/>
      <c r="L196" s="480"/>
      <c r="M196" s="477"/>
      <c r="N196" s="481"/>
      <c r="O196" s="482"/>
      <c r="P196" s="481"/>
      <c r="Q196" s="481"/>
      <c r="R196" s="810" t="s">
        <v>929</v>
      </c>
      <c r="S196" s="810"/>
      <c r="T196" s="810">
        <f>T187+T150+T117+T81+T50</f>
        <v>2089864.54</v>
      </c>
      <c r="AA196" t="s">
        <v>652</v>
      </c>
      <c r="AB196" s="1131">
        <f>AB187+AB150+AB117+AB81+AB50</f>
        <v>558356</v>
      </c>
      <c r="AC196" s="1083">
        <f t="shared" ref="AC196:AG196" si="41">AC187+AC150+AC117+AC81+AC50</f>
        <v>650174.04</v>
      </c>
      <c r="AD196" s="1083">
        <f t="shared" si="41"/>
        <v>288000</v>
      </c>
      <c r="AE196" s="1083">
        <f t="shared" si="41"/>
        <v>192178.5</v>
      </c>
      <c r="AF196" s="1083">
        <f t="shared" si="41"/>
        <v>49355.999999999993</v>
      </c>
      <c r="AG196" s="1132">
        <f t="shared" si="41"/>
        <v>16800.000000000004</v>
      </c>
    </row>
    <row r="197" spans="1:33" x14ac:dyDescent="0.35">
      <c r="Q197" s="166"/>
      <c r="S197" s="3" t="s">
        <v>622</v>
      </c>
      <c r="T197" s="145">
        <f>D19-T196</f>
        <v>-195171.41500000004</v>
      </c>
    </row>
    <row r="198" spans="1:33" x14ac:dyDescent="0.35">
      <c r="Q198" s="162"/>
      <c r="R198" s="162"/>
      <c r="S198" s="673"/>
    </row>
    <row r="199" spans="1:33" x14ac:dyDescent="0.35">
      <c r="A199" s="4"/>
      <c r="D199" s="141"/>
      <c r="S199" s="144"/>
    </row>
    <row r="200" spans="1:33" x14ac:dyDescent="0.35">
      <c r="Q200" s="162"/>
      <c r="R200" s="162"/>
      <c r="S200" s="673"/>
    </row>
    <row r="201" spans="1:33" x14ac:dyDescent="0.35">
      <c r="D201" s="144"/>
      <c r="E201" s="144"/>
      <c r="F201" s="144"/>
      <c r="G201" s="473"/>
      <c r="H201" s="473"/>
    </row>
    <row r="202" spans="1:33" x14ac:dyDescent="0.35">
      <c r="D202" s="350"/>
      <c r="E202" s="350"/>
      <c r="G202" s="350"/>
      <c r="H202" s="350"/>
    </row>
    <row r="203" spans="1:33" x14ac:dyDescent="0.35">
      <c r="D203" s="350"/>
      <c r="E203" s="350"/>
      <c r="G203" s="350"/>
      <c r="H203" s="350"/>
    </row>
    <row r="204" spans="1:33" x14ac:dyDescent="0.35">
      <c r="D204" s="350"/>
      <c r="E204" s="350"/>
      <c r="G204" s="350"/>
      <c r="H204" s="350"/>
    </row>
    <row r="205" spans="1:33" x14ac:dyDescent="0.35">
      <c r="D205" s="350"/>
      <c r="E205" s="350"/>
      <c r="G205" s="350"/>
      <c r="H205" s="350"/>
    </row>
    <row r="206" spans="1:33" x14ac:dyDescent="0.35">
      <c r="D206" s="350"/>
    </row>
  </sheetData>
  <mergeCells count="149">
    <mergeCell ref="I179:L179"/>
    <mergeCell ref="J180:K180"/>
    <mergeCell ref="I181:L181"/>
    <mergeCell ref="I182:L182"/>
    <mergeCell ref="Z191:AA191"/>
    <mergeCell ref="A172:S172"/>
    <mergeCell ref="I174:J174"/>
    <mergeCell ref="I175:L175"/>
    <mergeCell ref="I176:L176"/>
    <mergeCell ref="I177:L177"/>
    <mergeCell ref="I178:L178"/>
    <mergeCell ref="H170:H171"/>
    <mergeCell ref="I170:L170"/>
    <mergeCell ref="S170:S171"/>
    <mergeCell ref="U170:Y171"/>
    <mergeCell ref="Z170:AA171"/>
    <mergeCell ref="AB170:AG171"/>
    <mergeCell ref="Z154:AA154"/>
    <mergeCell ref="A169:S169"/>
    <mergeCell ref="T169:AG169"/>
    <mergeCell ref="A170:A171"/>
    <mergeCell ref="B170:B171"/>
    <mergeCell ref="C170:C171"/>
    <mergeCell ref="D170:D171"/>
    <mergeCell ref="E170:E171"/>
    <mergeCell ref="F170:F171"/>
    <mergeCell ref="G170:G171"/>
    <mergeCell ref="I140:L140"/>
    <mergeCell ref="J141:K141"/>
    <mergeCell ref="I142:L142"/>
    <mergeCell ref="I143:L143"/>
    <mergeCell ref="I144:L144"/>
    <mergeCell ref="I145:L145"/>
    <mergeCell ref="A133:S133"/>
    <mergeCell ref="I135:J135"/>
    <mergeCell ref="I136:L136"/>
    <mergeCell ref="I137:L137"/>
    <mergeCell ref="I138:L138"/>
    <mergeCell ref="I139:L139"/>
    <mergeCell ref="H131:H132"/>
    <mergeCell ref="I131:L131"/>
    <mergeCell ref="S131:S132"/>
    <mergeCell ref="U131:Y132"/>
    <mergeCell ref="Z131:AA132"/>
    <mergeCell ref="AB131:AG132"/>
    <mergeCell ref="Z121:AA121"/>
    <mergeCell ref="A130:S130"/>
    <mergeCell ref="T130:AG130"/>
    <mergeCell ref="A131:A132"/>
    <mergeCell ref="B131:B132"/>
    <mergeCell ref="C131:C132"/>
    <mergeCell ref="D131:D132"/>
    <mergeCell ref="E131:E132"/>
    <mergeCell ref="F131:F132"/>
    <mergeCell ref="G131:G132"/>
    <mergeCell ref="I106:L106"/>
    <mergeCell ref="I107:L107"/>
    <mergeCell ref="I108:L108"/>
    <mergeCell ref="J109:K109"/>
    <mergeCell ref="I110:L110"/>
    <mergeCell ref="I111:L111"/>
    <mergeCell ref="AB98:AG99"/>
    <mergeCell ref="A100:S100"/>
    <mergeCell ref="I102:J102"/>
    <mergeCell ref="I103:L103"/>
    <mergeCell ref="I104:L104"/>
    <mergeCell ref="I105:L105"/>
    <mergeCell ref="G98:G99"/>
    <mergeCell ref="H98:H99"/>
    <mergeCell ref="I98:L98"/>
    <mergeCell ref="S98:S99"/>
    <mergeCell ref="U98:Y99"/>
    <mergeCell ref="Z98:AA99"/>
    <mergeCell ref="A98:A99"/>
    <mergeCell ref="B98:B99"/>
    <mergeCell ref="C98:C99"/>
    <mergeCell ref="D98:D99"/>
    <mergeCell ref="E98:E99"/>
    <mergeCell ref="F98:F99"/>
    <mergeCell ref="G93:H93"/>
    <mergeCell ref="I93:J93"/>
    <mergeCell ref="G94:H94"/>
    <mergeCell ref="I94:J94"/>
    <mergeCell ref="A97:S97"/>
    <mergeCell ref="T97:AG97"/>
    <mergeCell ref="Z85:AA85"/>
    <mergeCell ref="B90:C90"/>
    <mergeCell ref="G91:H91"/>
    <mergeCell ref="I91:J91"/>
    <mergeCell ref="G92:H92"/>
    <mergeCell ref="I92:J92"/>
    <mergeCell ref="I71:L71"/>
    <mergeCell ref="J72:K72"/>
    <mergeCell ref="I73:L73"/>
    <mergeCell ref="I74:L74"/>
    <mergeCell ref="I75:L75"/>
    <mergeCell ref="I76:L76"/>
    <mergeCell ref="A64:S64"/>
    <mergeCell ref="I66:J66"/>
    <mergeCell ref="I67:L67"/>
    <mergeCell ref="I68:L68"/>
    <mergeCell ref="I69:L69"/>
    <mergeCell ref="I70:L70"/>
    <mergeCell ref="H62:H63"/>
    <mergeCell ref="I62:L62"/>
    <mergeCell ref="S62:S63"/>
    <mergeCell ref="U62:Y63"/>
    <mergeCell ref="Z62:AA63"/>
    <mergeCell ref="AB62:AG63"/>
    <mergeCell ref="Z54:AA54"/>
    <mergeCell ref="A61:S61"/>
    <mergeCell ref="T61:AG61"/>
    <mergeCell ref="A62:A63"/>
    <mergeCell ref="B62:B63"/>
    <mergeCell ref="C62:C63"/>
    <mergeCell ref="D62:D63"/>
    <mergeCell ref="E62:E63"/>
    <mergeCell ref="F62:F63"/>
    <mergeCell ref="G62:G63"/>
    <mergeCell ref="J42:K42"/>
    <mergeCell ref="I43:L43"/>
    <mergeCell ref="I44:L44"/>
    <mergeCell ref="AB30:AG31"/>
    <mergeCell ref="A32:S32"/>
    <mergeCell ref="I35:J35"/>
    <mergeCell ref="I36:L36"/>
    <mergeCell ref="I37:L37"/>
    <mergeCell ref="I38:L38"/>
    <mergeCell ref="G30:G31"/>
    <mergeCell ref="H30:H31"/>
    <mergeCell ref="I30:L30"/>
    <mergeCell ref="S30:S31"/>
    <mergeCell ref="U30:Y31"/>
    <mergeCell ref="Z30:AA31"/>
    <mergeCell ref="A30:A31"/>
    <mergeCell ref="B30:B31"/>
    <mergeCell ref="C30:C31"/>
    <mergeCell ref="D30:D31"/>
    <mergeCell ref="E30:E31"/>
    <mergeCell ref="F30:F31"/>
    <mergeCell ref="J23:K23"/>
    <mergeCell ref="J24:K24"/>
    <mergeCell ref="J25:K25"/>
    <mergeCell ref="J26:K26"/>
    <mergeCell ref="A29:S29"/>
    <mergeCell ref="T29:AG29"/>
    <mergeCell ref="I39:L39"/>
    <mergeCell ref="I40:L40"/>
    <mergeCell ref="I41:L41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4715-45DA-4EB2-B6B8-0286310D4CFC}">
  <sheetPr>
    <tabColor theme="5" tint="-0.499984740745262"/>
  </sheetPr>
  <dimension ref="A1:AH84"/>
  <sheetViews>
    <sheetView workbookViewId="0">
      <selection activeCell="I83" sqref="I83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25" style="1" customWidth="1"/>
    <col min="6" max="10" width="30.17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445</v>
      </c>
      <c r="C2" t="s">
        <v>456</v>
      </c>
      <c r="D2" t="s">
        <v>457</v>
      </c>
      <c r="E2" s="1" t="s">
        <v>458</v>
      </c>
      <c r="F2" s="1" t="s">
        <v>193</v>
      </c>
      <c r="G2" s="78"/>
      <c r="H2" s="78" t="s">
        <v>359</v>
      </c>
      <c r="I2" s="2246">
        <v>1</v>
      </c>
      <c r="J2" s="2246"/>
      <c r="K2" s="1" t="s">
        <v>356</v>
      </c>
      <c r="L2" s="1"/>
      <c r="M2" s="1">
        <v>15</v>
      </c>
      <c r="N2" s="1">
        <v>30</v>
      </c>
      <c r="O2" s="1">
        <v>20</v>
      </c>
      <c r="P2" s="1" t="s">
        <v>90</v>
      </c>
      <c r="Q2" s="1">
        <v>20</v>
      </c>
      <c r="R2" s="120"/>
      <c r="S2" s="1"/>
      <c r="T2" s="1"/>
      <c r="U2" s="1">
        <v>1</v>
      </c>
      <c r="V2" s="5">
        <v>1700</v>
      </c>
      <c r="W2" s="70">
        <v>0.06</v>
      </c>
      <c r="X2" s="71">
        <f>V2*(1-W2)</f>
        <v>1598</v>
      </c>
      <c r="Y2" s="71">
        <f>X2*U2*O2</f>
        <v>31960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445</v>
      </c>
      <c r="C3" t="s">
        <v>456</v>
      </c>
      <c r="D3" t="s">
        <v>457</v>
      </c>
      <c r="E3" s="1" t="s">
        <v>459</v>
      </c>
      <c r="F3" s="1" t="s">
        <v>53</v>
      </c>
      <c r="G3" s="13"/>
      <c r="H3" s="13" t="s">
        <v>359</v>
      </c>
      <c r="I3" s="2247">
        <v>4</v>
      </c>
      <c r="J3" s="2247"/>
      <c r="K3" s="1" t="s">
        <v>356</v>
      </c>
      <c r="M3" s="1">
        <v>5</v>
      </c>
      <c r="N3" s="1">
        <v>13</v>
      </c>
      <c r="O3" s="1">
        <v>4</v>
      </c>
      <c r="P3" s="1" t="s">
        <v>51</v>
      </c>
      <c r="Q3" s="1">
        <v>4</v>
      </c>
      <c r="R3" s="13"/>
      <c r="U3" s="1">
        <v>1</v>
      </c>
      <c r="V3" s="5">
        <v>3500</v>
      </c>
      <c r="W3" s="70">
        <v>0.04</v>
      </c>
      <c r="X3" s="72">
        <f>V3*(1-W3)</f>
        <v>3360</v>
      </c>
      <c r="Y3" s="71">
        <f t="shared" ref="Y3:Y46" si="0">X3*U3*O3</f>
        <v>13440</v>
      </c>
      <c r="Z3" s="6"/>
      <c r="AA3" s="68"/>
      <c r="AB3" s="1"/>
    </row>
    <row r="4" spans="1:34" x14ac:dyDescent="0.35">
      <c r="A4" t="s">
        <v>378</v>
      </c>
      <c r="B4" t="s">
        <v>445</v>
      </c>
      <c r="C4" t="s">
        <v>456</v>
      </c>
      <c r="D4" t="s">
        <v>457</v>
      </c>
      <c r="E4" s="1" t="s">
        <v>458</v>
      </c>
      <c r="F4" s="1" t="s">
        <v>48</v>
      </c>
      <c r="H4" s="1" t="s">
        <v>359</v>
      </c>
      <c r="I4" s="2247">
        <v>2</v>
      </c>
      <c r="J4" s="2247"/>
      <c r="L4" s="1" t="s">
        <v>356</v>
      </c>
      <c r="M4" s="1">
        <v>6</v>
      </c>
      <c r="N4" s="1">
        <v>15</v>
      </c>
      <c r="O4" s="1">
        <v>3</v>
      </c>
      <c r="P4" s="1" t="s">
        <v>51</v>
      </c>
      <c r="Q4" s="1">
        <v>3</v>
      </c>
      <c r="R4" s="13"/>
      <c r="U4" s="1">
        <v>1</v>
      </c>
      <c r="V4" s="5">
        <v>7000</v>
      </c>
      <c r="W4" s="70">
        <v>0.14000000000000001</v>
      </c>
      <c r="X4" s="72">
        <f t="shared" ref="X4" si="1">V4*(1-W4)</f>
        <v>6020</v>
      </c>
      <c r="Y4" s="71">
        <f t="shared" si="0"/>
        <v>18060</v>
      </c>
      <c r="Z4" s="6"/>
      <c r="AA4" s="68"/>
      <c r="AB4" s="1"/>
    </row>
    <row r="5" spans="1:34" x14ac:dyDescent="0.35">
      <c r="A5" t="s">
        <v>378</v>
      </c>
      <c r="B5" t="s">
        <v>445</v>
      </c>
      <c r="C5" t="s">
        <v>456</v>
      </c>
      <c r="D5" t="s">
        <v>457</v>
      </c>
      <c r="E5" s="1" t="s">
        <v>460</v>
      </c>
      <c r="F5" s="1" t="s">
        <v>48</v>
      </c>
      <c r="H5" s="1" t="s">
        <v>359</v>
      </c>
      <c r="I5" s="2247">
        <v>2</v>
      </c>
      <c r="J5" s="2247"/>
      <c r="L5" s="1" t="s">
        <v>356</v>
      </c>
      <c r="M5" s="1">
        <v>6</v>
      </c>
      <c r="N5" s="1">
        <v>15</v>
      </c>
      <c r="O5" s="1">
        <v>2</v>
      </c>
      <c r="P5" s="1" t="s">
        <v>51</v>
      </c>
      <c r="Q5" s="1">
        <v>2</v>
      </c>
      <c r="R5" s="13"/>
      <c r="U5" s="1">
        <v>1</v>
      </c>
      <c r="V5" s="5">
        <v>27024.15</v>
      </c>
      <c r="W5" s="70">
        <v>0.7</v>
      </c>
      <c r="X5" s="72">
        <f>V5*(1-W5)</f>
        <v>8107.2450000000017</v>
      </c>
      <c r="Y5" s="71">
        <f t="shared" si="0"/>
        <v>16214.490000000003</v>
      </c>
      <c r="Z5" s="18"/>
      <c r="AA5" s="68"/>
      <c r="AB5" s="1"/>
    </row>
    <row r="6" spans="1:34" x14ac:dyDescent="0.35">
      <c r="A6" t="s">
        <v>378</v>
      </c>
      <c r="B6" t="s">
        <v>445</v>
      </c>
      <c r="C6" t="s">
        <v>456</v>
      </c>
      <c r="D6" t="s">
        <v>457</v>
      </c>
      <c r="E6" s="1" t="s">
        <v>460</v>
      </c>
      <c r="F6" s="1" t="s">
        <v>461</v>
      </c>
      <c r="H6" s="1" t="s">
        <v>359</v>
      </c>
      <c r="I6" s="2247">
        <v>3</v>
      </c>
      <c r="J6" s="2247"/>
      <c r="L6" s="1" t="s">
        <v>356</v>
      </c>
      <c r="M6" s="1">
        <v>1</v>
      </c>
      <c r="N6" s="1">
        <v>3</v>
      </c>
      <c r="O6" s="1">
        <v>1</v>
      </c>
      <c r="P6" s="1" t="s">
        <v>51</v>
      </c>
      <c r="Q6" s="1">
        <v>1</v>
      </c>
      <c r="R6" s="13"/>
      <c r="U6" s="1">
        <v>1</v>
      </c>
      <c r="V6" s="5">
        <v>61819.199999999997</v>
      </c>
      <c r="W6" s="70">
        <v>0.45</v>
      </c>
      <c r="X6" s="72">
        <f>V6*(1-W6)</f>
        <v>34000.559999999998</v>
      </c>
      <c r="Y6" s="71">
        <f t="shared" si="0"/>
        <v>34000.559999999998</v>
      </c>
      <c r="Z6" s="6"/>
      <c r="AA6" s="68"/>
      <c r="AB6" s="1"/>
    </row>
    <row r="7" spans="1:34" x14ac:dyDescent="0.35">
      <c r="A7" t="s">
        <v>378</v>
      </c>
      <c r="B7" t="s">
        <v>445</v>
      </c>
      <c r="C7" t="s">
        <v>456</v>
      </c>
      <c r="D7" t="s">
        <v>457</v>
      </c>
      <c r="E7" s="1" t="s">
        <v>460</v>
      </c>
      <c r="F7" s="1" t="s">
        <v>462</v>
      </c>
      <c r="H7" s="1" t="s">
        <v>359</v>
      </c>
      <c r="I7" s="2247">
        <v>5</v>
      </c>
      <c r="J7" s="2247"/>
      <c r="L7" s="1" t="s">
        <v>356</v>
      </c>
      <c r="M7" s="1">
        <v>8</v>
      </c>
      <c r="N7" s="1">
        <v>18</v>
      </c>
      <c r="O7" s="1">
        <v>14</v>
      </c>
      <c r="P7" s="1" t="s">
        <v>51</v>
      </c>
      <c r="Q7" s="1">
        <v>14</v>
      </c>
      <c r="R7" s="13"/>
      <c r="U7" s="1">
        <v>1</v>
      </c>
      <c r="V7" s="5">
        <v>7020</v>
      </c>
      <c r="W7" s="70">
        <v>0.68</v>
      </c>
      <c r="X7" s="72">
        <f t="shared" ref="X7:X17" si="2">V7*(1-W7)</f>
        <v>2246.3999999999996</v>
      </c>
      <c r="Y7" s="71">
        <f t="shared" si="0"/>
        <v>31449.599999999995</v>
      </c>
      <c r="Z7" s="6"/>
      <c r="AA7" s="68"/>
      <c r="AB7" s="1"/>
    </row>
    <row r="8" spans="1:34" x14ac:dyDescent="0.35">
      <c r="A8" t="s">
        <v>378</v>
      </c>
      <c r="B8" t="s">
        <v>445</v>
      </c>
      <c r="C8" t="s">
        <v>456</v>
      </c>
      <c r="D8" t="s">
        <v>457</v>
      </c>
      <c r="E8" s="1" t="s">
        <v>463</v>
      </c>
      <c r="F8" s="1" t="s">
        <v>53</v>
      </c>
      <c r="H8" s="1" t="s">
        <v>359</v>
      </c>
      <c r="I8" s="2247">
        <v>4</v>
      </c>
      <c r="J8" s="2247"/>
      <c r="K8" s="1" t="s">
        <v>356</v>
      </c>
      <c r="M8" s="1">
        <v>5</v>
      </c>
      <c r="N8" s="1">
        <v>13</v>
      </c>
      <c r="O8" s="1">
        <v>4</v>
      </c>
      <c r="P8" s="1" t="s">
        <v>51</v>
      </c>
      <c r="Q8" s="1">
        <v>4</v>
      </c>
      <c r="R8" s="13"/>
      <c r="U8" s="1">
        <v>1</v>
      </c>
      <c r="V8" s="5">
        <v>9000</v>
      </c>
      <c r="W8" s="70">
        <v>0.2</v>
      </c>
      <c r="X8" s="72">
        <f t="shared" si="2"/>
        <v>7200</v>
      </c>
      <c r="Y8" s="71">
        <f t="shared" si="0"/>
        <v>28800</v>
      </c>
      <c r="Z8" s="6"/>
      <c r="AA8" s="68"/>
      <c r="AB8" s="1"/>
    </row>
    <row r="9" spans="1:34" x14ac:dyDescent="0.35">
      <c r="A9" t="s">
        <v>378</v>
      </c>
      <c r="B9" t="s">
        <v>445</v>
      </c>
      <c r="C9" t="s">
        <v>456</v>
      </c>
      <c r="D9" t="s">
        <v>457</v>
      </c>
      <c r="E9" s="1" t="s">
        <v>464</v>
      </c>
      <c r="F9" s="1" t="s">
        <v>48</v>
      </c>
      <c r="H9" s="1" t="s">
        <v>359</v>
      </c>
      <c r="I9" s="2241">
        <v>2</v>
      </c>
      <c r="J9" s="2241"/>
      <c r="L9" s="1" t="s">
        <v>356</v>
      </c>
      <c r="M9" s="1">
        <v>6</v>
      </c>
      <c r="N9" s="1">
        <v>15</v>
      </c>
      <c r="O9" s="1">
        <v>15</v>
      </c>
      <c r="P9" s="1" t="s">
        <v>194</v>
      </c>
      <c r="Q9"/>
      <c r="R9" s="13">
        <v>1</v>
      </c>
      <c r="S9" s="1">
        <v>1</v>
      </c>
      <c r="U9" s="1">
        <v>2</v>
      </c>
      <c r="V9" s="5">
        <v>400</v>
      </c>
      <c r="W9" s="70">
        <v>0.1</v>
      </c>
      <c r="X9" s="72">
        <f t="shared" si="2"/>
        <v>360</v>
      </c>
      <c r="Y9" s="71">
        <f t="shared" si="0"/>
        <v>10800</v>
      </c>
      <c r="Z9" s="6"/>
      <c r="AA9" s="68"/>
      <c r="AB9" s="1"/>
    </row>
    <row r="10" spans="1:34" x14ac:dyDescent="0.35">
      <c r="A10" t="s">
        <v>378</v>
      </c>
      <c r="B10" t="s">
        <v>445</v>
      </c>
      <c r="C10" t="s">
        <v>456</v>
      </c>
      <c r="D10" t="s">
        <v>457</v>
      </c>
      <c r="E10" s="1" t="s">
        <v>464</v>
      </c>
      <c r="F10" s="1" t="s">
        <v>53</v>
      </c>
      <c r="H10" s="1" t="s">
        <v>359</v>
      </c>
      <c r="I10" s="2247">
        <v>4</v>
      </c>
      <c r="J10" s="2247"/>
      <c r="K10" s="1" t="s">
        <v>356</v>
      </c>
      <c r="M10" s="1">
        <v>5</v>
      </c>
      <c r="N10" s="1">
        <v>13</v>
      </c>
      <c r="O10" s="1">
        <v>3</v>
      </c>
      <c r="P10" s="1" t="s">
        <v>51</v>
      </c>
      <c r="Q10" s="1">
        <v>3</v>
      </c>
      <c r="R10"/>
      <c r="U10" s="1">
        <v>1</v>
      </c>
      <c r="V10" s="5">
        <v>4200</v>
      </c>
      <c r="W10" s="70">
        <v>0.1</v>
      </c>
      <c r="X10" s="72">
        <f t="shared" si="2"/>
        <v>3780</v>
      </c>
      <c r="Y10" s="71">
        <f t="shared" si="0"/>
        <v>11340</v>
      </c>
      <c r="Z10" s="6"/>
      <c r="AA10" s="68"/>
      <c r="AB10" s="1"/>
    </row>
    <row r="11" spans="1:34" x14ac:dyDescent="0.35">
      <c r="A11" t="s">
        <v>378</v>
      </c>
      <c r="B11" t="s">
        <v>445</v>
      </c>
      <c r="C11" t="s">
        <v>456</v>
      </c>
      <c r="D11" t="s">
        <v>457</v>
      </c>
      <c r="E11" s="1" t="s">
        <v>464</v>
      </c>
      <c r="F11" s="1" t="s">
        <v>465</v>
      </c>
      <c r="H11" s="1" t="s">
        <v>359</v>
      </c>
      <c r="I11" s="2247">
        <v>6</v>
      </c>
      <c r="J11" s="2247"/>
      <c r="K11" s="1" t="s">
        <v>356</v>
      </c>
      <c r="M11" s="1">
        <v>10</v>
      </c>
      <c r="N11" s="1">
        <v>20</v>
      </c>
      <c r="O11" s="1">
        <v>20</v>
      </c>
      <c r="P11" s="1" t="s">
        <v>51</v>
      </c>
      <c r="Q11" s="1">
        <v>29</v>
      </c>
      <c r="R11" s="13"/>
      <c r="U11" s="1">
        <v>1</v>
      </c>
      <c r="V11" s="5">
        <v>550</v>
      </c>
      <c r="W11" s="70">
        <v>0.27</v>
      </c>
      <c r="X11" s="72">
        <f t="shared" si="2"/>
        <v>401.5</v>
      </c>
      <c r="Y11" s="71">
        <f t="shared" si="0"/>
        <v>8030</v>
      </c>
      <c r="Z11" s="6"/>
      <c r="AA11" s="68"/>
      <c r="AB11" s="1"/>
    </row>
    <row r="12" spans="1:34" x14ac:dyDescent="0.35">
      <c r="E12" s="13"/>
      <c r="F12" s="13"/>
      <c r="G12" s="13"/>
      <c r="H12" s="13"/>
      <c r="I12" s="2247"/>
      <c r="J12" s="2247"/>
      <c r="O12" s="13"/>
      <c r="P12" s="13"/>
      <c r="Q12"/>
      <c r="R12"/>
      <c r="V12" s="121"/>
      <c r="W12" s="87"/>
      <c r="X12" s="72"/>
      <c r="Y12" s="72"/>
      <c r="Z12" s="6"/>
      <c r="AA12" s="68"/>
      <c r="AB12" s="1"/>
    </row>
    <row r="13" spans="1:34" x14ac:dyDescent="0.35">
      <c r="A13" t="s">
        <v>391</v>
      </c>
      <c r="B13" t="s">
        <v>445</v>
      </c>
      <c r="C13" t="s">
        <v>456</v>
      </c>
      <c r="D13" t="s">
        <v>457</v>
      </c>
      <c r="E13" s="1" t="s">
        <v>458</v>
      </c>
      <c r="F13" s="1" t="s">
        <v>193</v>
      </c>
      <c r="H13" s="1" t="s">
        <v>359</v>
      </c>
      <c r="I13" s="2247">
        <v>3</v>
      </c>
      <c r="J13" s="2247"/>
      <c r="K13" s="1" t="s">
        <v>356</v>
      </c>
      <c r="L13"/>
      <c r="M13" s="1">
        <v>15</v>
      </c>
      <c r="N13" s="2" t="s">
        <v>212</v>
      </c>
      <c r="O13" s="1">
        <v>20</v>
      </c>
      <c r="P13" s="1" t="s">
        <v>90</v>
      </c>
      <c r="Q13" s="13">
        <v>20</v>
      </c>
      <c r="R13"/>
      <c r="U13" s="1">
        <v>1</v>
      </c>
      <c r="V13" s="5">
        <v>1700</v>
      </c>
      <c r="W13" s="70">
        <v>0.06</v>
      </c>
      <c r="X13" s="72">
        <f t="shared" si="2"/>
        <v>1598</v>
      </c>
      <c r="Y13" s="71">
        <f t="shared" si="0"/>
        <v>31960</v>
      </c>
      <c r="Z13" s="6"/>
      <c r="AA13" s="68"/>
      <c r="AB13" s="1"/>
    </row>
    <row r="14" spans="1:34" x14ac:dyDescent="0.35">
      <c r="A14" t="s">
        <v>391</v>
      </c>
      <c r="B14" t="s">
        <v>445</v>
      </c>
      <c r="C14" t="s">
        <v>456</v>
      </c>
      <c r="D14" t="s">
        <v>457</v>
      </c>
      <c r="E14" s="1" t="s">
        <v>459</v>
      </c>
      <c r="F14" s="1" t="s">
        <v>53</v>
      </c>
      <c r="H14" s="1" t="s">
        <v>359</v>
      </c>
      <c r="I14" s="2247">
        <v>6</v>
      </c>
      <c r="J14" s="2247"/>
      <c r="K14" s="1" t="s">
        <v>356</v>
      </c>
      <c r="L14"/>
      <c r="M14" s="1">
        <v>5</v>
      </c>
      <c r="N14" s="2" t="s">
        <v>466</v>
      </c>
      <c r="O14" s="1">
        <v>4</v>
      </c>
      <c r="P14" s="1" t="s">
        <v>51</v>
      </c>
      <c r="Q14">
        <v>4</v>
      </c>
      <c r="R14"/>
      <c r="U14" s="1">
        <v>1</v>
      </c>
      <c r="V14" s="5">
        <v>3500</v>
      </c>
      <c r="W14" s="70">
        <v>0.04</v>
      </c>
      <c r="X14" s="72">
        <f t="shared" si="2"/>
        <v>3360</v>
      </c>
      <c r="Y14" s="71">
        <f t="shared" si="0"/>
        <v>13440</v>
      </c>
      <c r="Z14" s="6"/>
      <c r="AA14" s="68"/>
      <c r="AB14" s="1"/>
    </row>
    <row r="15" spans="1:34" x14ac:dyDescent="0.35">
      <c r="A15" t="s">
        <v>391</v>
      </c>
      <c r="B15" t="s">
        <v>445</v>
      </c>
      <c r="C15" t="s">
        <v>456</v>
      </c>
      <c r="D15" t="s">
        <v>457</v>
      </c>
      <c r="E15" s="1" t="s">
        <v>458</v>
      </c>
      <c r="F15" s="1" t="s">
        <v>48</v>
      </c>
      <c r="H15" s="1" t="s">
        <v>359</v>
      </c>
      <c r="I15" s="2247">
        <v>1</v>
      </c>
      <c r="J15" s="2247"/>
      <c r="L15" s="1" t="s">
        <v>356</v>
      </c>
      <c r="M15" s="1">
        <v>6</v>
      </c>
      <c r="N15" s="2" t="s">
        <v>283</v>
      </c>
      <c r="O15" s="1">
        <v>3</v>
      </c>
      <c r="P15" s="1" t="s">
        <v>51</v>
      </c>
      <c r="Q15">
        <v>3</v>
      </c>
      <c r="R15"/>
      <c r="U15" s="1">
        <v>1</v>
      </c>
      <c r="V15" s="5">
        <v>7000</v>
      </c>
      <c r="W15" s="70">
        <v>0.14000000000000001</v>
      </c>
      <c r="X15" s="72">
        <f t="shared" si="2"/>
        <v>6020</v>
      </c>
      <c r="Y15" s="71">
        <f t="shared" si="0"/>
        <v>18060</v>
      </c>
      <c r="Z15" s="6"/>
      <c r="AA15" s="68"/>
      <c r="AB15" s="1"/>
    </row>
    <row r="16" spans="1:34" x14ac:dyDescent="0.35">
      <c r="A16" t="s">
        <v>391</v>
      </c>
      <c r="B16" t="s">
        <v>445</v>
      </c>
      <c r="C16" t="s">
        <v>456</v>
      </c>
      <c r="D16" t="s">
        <v>457</v>
      </c>
      <c r="E16" s="1" t="s">
        <v>460</v>
      </c>
      <c r="F16" s="1" t="s">
        <v>48</v>
      </c>
      <c r="H16" s="1" t="s">
        <v>359</v>
      </c>
      <c r="I16" s="2247">
        <v>1</v>
      </c>
      <c r="J16" s="2247"/>
      <c r="L16" s="1" t="s">
        <v>356</v>
      </c>
      <c r="M16" s="1">
        <v>6</v>
      </c>
      <c r="N16" s="2" t="s">
        <v>283</v>
      </c>
      <c r="O16" s="1">
        <v>2</v>
      </c>
      <c r="P16" s="1" t="s">
        <v>51</v>
      </c>
      <c r="Q16" s="1">
        <v>2</v>
      </c>
      <c r="R16"/>
      <c r="U16" s="1">
        <v>1</v>
      </c>
      <c r="V16" s="5">
        <v>27024.15</v>
      </c>
      <c r="W16" s="70">
        <v>0.7</v>
      </c>
      <c r="X16" s="72">
        <f t="shared" si="2"/>
        <v>8107.2450000000017</v>
      </c>
      <c r="Y16" s="71">
        <f t="shared" si="0"/>
        <v>16214.490000000003</v>
      </c>
      <c r="Z16" s="6"/>
      <c r="AA16" s="68"/>
      <c r="AB16" s="1"/>
    </row>
    <row r="17" spans="1:34" x14ac:dyDescent="0.35">
      <c r="A17" t="s">
        <v>391</v>
      </c>
      <c r="B17" t="s">
        <v>445</v>
      </c>
      <c r="C17" t="s">
        <v>456</v>
      </c>
      <c r="D17" t="s">
        <v>457</v>
      </c>
      <c r="E17" s="1" t="s">
        <v>460</v>
      </c>
      <c r="F17" s="1" t="s">
        <v>462</v>
      </c>
      <c r="H17" s="1" t="s">
        <v>359</v>
      </c>
      <c r="I17" s="2247">
        <v>2</v>
      </c>
      <c r="J17" s="2247"/>
      <c r="L17" s="1" t="s">
        <v>356</v>
      </c>
      <c r="M17" s="1">
        <v>8</v>
      </c>
      <c r="N17" s="2" t="s">
        <v>79</v>
      </c>
      <c r="O17" s="1">
        <v>14</v>
      </c>
      <c r="P17" s="1" t="s">
        <v>51</v>
      </c>
      <c r="Q17" s="1">
        <v>14</v>
      </c>
      <c r="R17"/>
      <c r="U17" s="1">
        <v>1</v>
      </c>
      <c r="V17" s="5">
        <v>7020</v>
      </c>
      <c r="W17" s="70">
        <v>0.68</v>
      </c>
      <c r="X17" s="72">
        <f t="shared" si="2"/>
        <v>2246.3999999999996</v>
      </c>
      <c r="Y17" s="71">
        <f t="shared" si="0"/>
        <v>31449.599999999995</v>
      </c>
      <c r="Z17" s="6"/>
      <c r="AA17" s="68"/>
      <c r="AB17" s="1"/>
    </row>
    <row r="18" spans="1:34" x14ac:dyDescent="0.35">
      <c r="A18" t="s">
        <v>391</v>
      </c>
      <c r="B18" t="s">
        <v>445</v>
      </c>
      <c r="C18" t="s">
        <v>456</v>
      </c>
      <c r="D18" t="s">
        <v>457</v>
      </c>
      <c r="E18" s="1" t="s">
        <v>463</v>
      </c>
      <c r="F18" s="1" t="s">
        <v>53</v>
      </c>
      <c r="H18" s="1" t="s">
        <v>359</v>
      </c>
      <c r="I18" s="2247">
        <v>6</v>
      </c>
      <c r="J18" s="2247"/>
      <c r="K18" s="1" t="s">
        <v>356</v>
      </c>
      <c r="L18"/>
      <c r="M18" s="1">
        <v>5</v>
      </c>
      <c r="N18" s="2" t="s">
        <v>466</v>
      </c>
      <c r="O18" s="1">
        <v>4</v>
      </c>
      <c r="P18" s="1" t="s">
        <v>51</v>
      </c>
      <c r="Q18">
        <v>4</v>
      </c>
      <c r="R18"/>
      <c r="U18" s="1">
        <v>1</v>
      </c>
      <c r="V18" s="5">
        <v>9000</v>
      </c>
      <c r="W18" s="70">
        <v>0.2</v>
      </c>
      <c r="X18" s="71">
        <f>V18*(1-W18)</f>
        <v>7200</v>
      </c>
      <c r="Y18" s="71">
        <f t="shared" si="0"/>
        <v>28800</v>
      </c>
      <c r="Z18" s="18"/>
    </row>
    <row r="19" spans="1:34" s="16" customFormat="1" x14ac:dyDescent="0.35">
      <c r="A19" t="s">
        <v>391</v>
      </c>
      <c r="B19" t="s">
        <v>445</v>
      </c>
      <c r="C19" t="s">
        <v>456</v>
      </c>
      <c r="D19" t="s">
        <v>457</v>
      </c>
      <c r="E19" s="1" t="s">
        <v>464</v>
      </c>
      <c r="F19" s="1" t="s">
        <v>48</v>
      </c>
      <c r="G19" s="1"/>
      <c r="H19" s="1" t="s">
        <v>359</v>
      </c>
      <c r="I19" s="2241">
        <v>1</v>
      </c>
      <c r="J19" s="2241"/>
      <c r="K19" s="1"/>
      <c r="L19" s="16" t="s">
        <v>356</v>
      </c>
      <c r="M19" s="125">
        <v>6</v>
      </c>
      <c r="N19" s="2" t="s">
        <v>283</v>
      </c>
      <c r="O19" s="1">
        <v>15</v>
      </c>
      <c r="P19" s="1" t="s">
        <v>194</v>
      </c>
      <c r="Q19" s="13"/>
      <c r="R19" s="13">
        <v>15</v>
      </c>
      <c r="S19" s="1">
        <v>15</v>
      </c>
      <c r="T19" s="1"/>
      <c r="U19" s="1">
        <v>2</v>
      </c>
      <c r="V19" s="5">
        <v>400</v>
      </c>
      <c r="W19" s="70">
        <v>0.1</v>
      </c>
      <c r="X19" s="71">
        <f>V19*(1-W19)</f>
        <v>360</v>
      </c>
      <c r="Y19" s="71">
        <f t="shared" si="0"/>
        <v>10800</v>
      </c>
      <c r="Z19" s="6"/>
      <c r="AB19"/>
      <c r="AC19"/>
      <c r="AD19" s="1"/>
      <c r="AE19"/>
      <c r="AF19" s="1"/>
      <c r="AG19"/>
      <c r="AH19"/>
    </row>
    <row r="20" spans="1:34" s="16" customFormat="1" x14ac:dyDescent="0.35">
      <c r="A20" t="s">
        <v>391</v>
      </c>
      <c r="B20" t="s">
        <v>445</v>
      </c>
      <c r="C20" t="s">
        <v>456</v>
      </c>
      <c r="D20" t="s">
        <v>457</v>
      </c>
      <c r="E20" s="1" t="s">
        <v>464</v>
      </c>
      <c r="F20" s="1" t="s">
        <v>53</v>
      </c>
      <c r="G20" s="1"/>
      <c r="H20" s="1" t="s">
        <v>359</v>
      </c>
      <c r="I20" s="2247">
        <v>6</v>
      </c>
      <c r="J20" s="2247"/>
      <c r="K20" s="1" t="s">
        <v>356</v>
      </c>
      <c r="M20" s="125">
        <v>5</v>
      </c>
      <c r="N20" s="2" t="s">
        <v>466</v>
      </c>
      <c r="O20" s="1">
        <v>3</v>
      </c>
      <c r="P20" s="1" t="s">
        <v>51</v>
      </c>
      <c r="Q20" s="125">
        <v>3</v>
      </c>
      <c r="R20" s="125"/>
      <c r="S20" s="125"/>
      <c r="T20" s="125"/>
      <c r="U20" s="1">
        <v>1</v>
      </c>
      <c r="V20" s="5">
        <v>4200</v>
      </c>
      <c r="W20" s="70">
        <v>0.1</v>
      </c>
      <c r="X20" s="72">
        <f t="shared" ref="X20:X46" si="3">V20*(1-W20)</f>
        <v>3780</v>
      </c>
      <c r="Y20" s="71">
        <f t="shared" si="0"/>
        <v>11340</v>
      </c>
      <c r="Z20" s="6"/>
      <c r="AB20"/>
      <c r="AC20"/>
      <c r="AD20" s="1"/>
      <c r="AE20"/>
      <c r="AF20" s="1"/>
      <c r="AG20"/>
      <c r="AH20"/>
    </row>
    <row r="21" spans="1:34" s="16" customFormat="1" x14ac:dyDescent="0.35">
      <c r="A21" t="s">
        <v>391</v>
      </c>
      <c r="B21" t="s">
        <v>445</v>
      </c>
      <c r="C21" t="s">
        <v>456</v>
      </c>
      <c r="D21" t="s">
        <v>457</v>
      </c>
      <c r="E21" s="1" t="s">
        <v>464</v>
      </c>
      <c r="F21" s="1" t="s">
        <v>465</v>
      </c>
      <c r="G21" s="1"/>
      <c r="H21" s="1" t="s">
        <v>359</v>
      </c>
      <c r="I21" s="2247">
        <v>5</v>
      </c>
      <c r="J21" s="2247"/>
      <c r="K21" s="1" t="s">
        <v>356</v>
      </c>
      <c r="M21" s="125">
        <v>10</v>
      </c>
      <c r="N21" s="2" t="s">
        <v>78</v>
      </c>
      <c r="O21" s="1">
        <v>20</v>
      </c>
      <c r="P21" s="1" t="s">
        <v>51</v>
      </c>
      <c r="Q21" s="125">
        <v>20</v>
      </c>
      <c r="R21" s="125"/>
      <c r="S21" s="125"/>
      <c r="T21" s="126"/>
      <c r="U21" s="1">
        <v>1</v>
      </c>
      <c r="V21" s="5">
        <v>550</v>
      </c>
      <c r="W21" s="70">
        <v>0.27</v>
      </c>
      <c r="X21" s="72">
        <f t="shared" si="3"/>
        <v>401.5</v>
      </c>
      <c r="Y21" s="71">
        <f t="shared" si="0"/>
        <v>8030</v>
      </c>
      <c r="Z21" s="6"/>
      <c r="AB21"/>
      <c r="AC21"/>
      <c r="AD21" s="1"/>
      <c r="AE21"/>
      <c r="AF21" s="1"/>
      <c r="AG21"/>
      <c r="AH21"/>
    </row>
    <row r="22" spans="1:34" s="16" customFormat="1" x14ac:dyDescent="0.35">
      <c r="A22" t="s">
        <v>391</v>
      </c>
      <c r="B22" t="s">
        <v>445</v>
      </c>
      <c r="C22" t="s">
        <v>456</v>
      </c>
      <c r="D22" t="s">
        <v>457</v>
      </c>
      <c r="E22" s="1" t="s">
        <v>177</v>
      </c>
      <c r="F22" s="1" t="s">
        <v>467</v>
      </c>
      <c r="G22" s="1"/>
      <c r="H22" s="1" t="s">
        <v>359</v>
      </c>
      <c r="I22" s="2247">
        <v>4</v>
      </c>
      <c r="J22" s="2247"/>
      <c r="K22" s="1" t="s">
        <v>356</v>
      </c>
      <c r="M22" s="125">
        <v>8</v>
      </c>
      <c r="N22" s="2" t="s">
        <v>283</v>
      </c>
      <c r="O22" s="1">
        <v>10</v>
      </c>
      <c r="P22" s="1" t="s">
        <v>51</v>
      </c>
      <c r="Q22" s="125">
        <v>10</v>
      </c>
      <c r="R22" s="125"/>
      <c r="S22" s="125"/>
      <c r="T22" s="127"/>
      <c r="U22" s="1">
        <v>1</v>
      </c>
      <c r="V22" s="5">
        <v>4113</v>
      </c>
      <c r="W22" s="70">
        <v>0.4</v>
      </c>
      <c r="X22" s="72">
        <f t="shared" si="3"/>
        <v>2467.7999999999997</v>
      </c>
      <c r="Y22" s="71">
        <f t="shared" si="0"/>
        <v>24677.999999999996</v>
      </c>
      <c r="Z22" s="6"/>
      <c r="AB22"/>
      <c r="AC22"/>
      <c r="AD22" s="1"/>
      <c r="AE22"/>
      <c r="AF22" s="1"/>
      <c r="AG22"/>
      <c r="AH22"/>
    </row>
    <row r="23" spans="1:34" s="16" customFormat="1" x14ac:dyDescent="0.35">
      <c r="A23" t="s">
        <v>391</v>
      </c>
      <c r="B23" t="s">
        <v>445</v>
      </c>
      <c r="C23" t="s">
        <v>456</v>
      </c>
      <c r="D23" t="s">
        <v>457</v>
      </c>
      <c r="E23" s="1" t="s">
        <v>68</v>
      </c>
      <c r="F23" s="1" t="s">
        <v>195</v>
      </c>
      <c r="G23" s="1"/>
      <c r="H23" s="1" t="s">
        <v>359</v>
      </c>
      <c r="I23" s="2247">
        <v>7</v>
      </c>
      <c r="J23" s="2247"/>
      <c r="K23" s="1" t="s">
        <v>356</v>
      </c>
      <c r="M23" s="125">
        <v>15</v>
      </c>
      <c r="N23" s="2" t="s">
        <v>110</v>
      </c>
      <c r="O23" s="1">
        <v>20</v>
      </c>
      <c r="P23" s="1" t="s">
        <v>51</v>
      </c>
      <c r="Q23" s="125">
        <v>20</v>
      </c>
      <c r="R23" s="125"/>
      <c r="S23" s="125"/>
      <c r="T23" s="127"/>
      <c r="U23" s="1">
        <v>1</v>
      </c>
      <c r="V23" s="5">
        <v>1600</v>
      </c>
      <c r="W23" s="70">
        <v>0.7</v>
      </c>
      <c r="X23" s="72">
        <f t="shared" si="3"/>
        <v>480.00000000000006</v>
      </c>
      <c r="Y23" s="71">
        <f t="shared" si="0"/>
        <v>9600.0000000000018</v>
      </c>
      <c r="Z23" s="6"/>
      <c r="AB23"/>
      <c r="AC23"/>
      <c r="AD23" s="1"/>
      <c r="AE23"/>
      <c r="AF23" s="1"/>
      <c r="AG23"/>
      <c r="AH23"/>
    </row>
    <row r="24" spans="1:34" s="16" customFormat="1" x14ac:dyDescent="0.35">
      <c r="A24"/>
      <c r="B24"/>
      <c r="C24"/>
      <c r="D24"/>
      <c r="E24" s="13"/>
      <c r="F24" s="13"/>
      <c r="G24" s="13"/>
      <c r="H24" s="13"/>
      <c r="I24" s="2247"/>
      <c r="J24" s="2247"/>
      <c r="K24" s="1"/>
      <c r="L24" s="1"/>
      <c r="M24" s="1"/>
      <c r="N24" s="2"/>
      <c r="O24" s="13"/>
      <c r="P24" s="13"/>
      <c r="Q24" s="125"/>
      <c r="R24" s="125"/>
      <c r="S24" s="125"/>
      <c r="T24" s="126"/>
      <c r="U24" s="1"/>
      <c r="V24" s="122"/>
      <c r="W24" s="88"/>
      <c r="X24" s="72"/>
      <c r="Y24" s="72"/>
      <c r="Z24" s="6"/>
      <c r="AB24"/>
      <c r="AC24"/>
      <c r="AD24" s="1"/>
      <c r="AE24"/>
      <c r="AF24" s="1"/>
      <c r="AG24"/>
      <c r="AH24"/>
    </row>
    <row r="25" spans="1:34" s="16" customFormat="1" x14ac:dyDescent="0.35">
      <c r="A25" t="s">
        <v>393</v>
      </c>
      <c r="B25" t="s">
        <v>445</v>
      </c>
      <c r="C25" t="s">
        <v>456</v>
      </c>
      <c r="D25" t="s">
        <v>457</v>
      </c>
      <c r="E25" s="1" t="s">
        <v>458</v>
      </c>
      <c r="F25" s="1" t="s">
        <v>193</v>
      </c>
      <c r="G25" s="1"/>
      <c r="H25" s="1" t="s">
        <v>359</v>
      </c>
      <c r="I25" s="2247">
        <v>1</v>
      </c>
      <c r="J25" s="2247"/>
      <c r="K25" s="1" t="s">
        <v>356</v>
      </c>
      <c r="M25" s="125">
        <v>10</v>
      </c>
      <c r="N25" s="2" t="s">
        <v>78</v>
      </c>
      <c r="O25" s="1">
        <v>16</v>
      </c>
      <c r="P25" s="1" t="s">
        <v>90</v>
      </c>
      <c r="Q25" s="125">
        <v>16</v>
      </c>
      <c r="R25" s="125"/>
      <c r="S25" s="125"/>
      <c r="T25" s="126"/>
      <c r="U25" s="1">
        <v>1</v>
      </c>
      <c r="V25" s="5">
        <v>1700</v>
      </c>
      <c r="W25" s="70">
        <v>0.06</v>
      </c>
      <c r="X25" s="72">
        <f t="shared" si="3"/>
        <v>1598</v>
      </c>
      <c r="Y25" s="71">
        <f t="shared" si="0"/>
        <v>25568</v>
      </c>
      <c r="Z25" s="6"/>
      <c r="AB25"/>
      <c r="AC25"/>
      <c r="AD25" s="1"/>
      <c r="AE25"/>
      <c r="AF25" s="1"/>
      <c r="AG25"/>
      <c r="AH25"/>
    </row>
    <row r="26" spans="1:34" s="16" customFormat="1" x14ac:dyDescent="0.35">
      <c r="A26" t="s">
        <v>393</v>
      </c>
      <c r="B26" t="s">
        <v>445</v>
      </c>
      <c r="C26" t="s">
        <v>456</v>
      </c>
      <c r="D26" t="s">
        <v>457</v>
      </c>
      <c r="E26" s="1" t="s">
        <v>459</v>
      </c>
      <c r="F26" s="1" t="s">
        <v>53</v>
      </c>
      <c r="G26" s="1"/>
      <c r="H26" s="1" t="s">
        <v>359</v>
      </c>
      <c r="I26" s="2241">
        <v>4</v>
      </c>
      <c r="J26" s="2241"/>
      <c r="K26" s="1" t="s">
        <v>356</v>
      </c>
      <c r="M26" s="125">
        <v>4</v>
      </c>
      <c r="N26" s="2" t="s">
        <v>382</v>
      </c>
      <c r="O26" s="1">
        <v>3</v>
      </c>
      <c r="P26" s="1" t="s">
        <v>51</v>
      </c>
      <c r="Q26" s="1">
        <v>4</v>
      </c>
      <c r="R26" s="1"/>
      <c r="S26" s="1"/>
      <c r="T26" s="1"/>
      <c r="U26" s="1">
        <v>1</v>
      </c>
      <c r="V26" s="5">
        <v>3500</v>
      </c>
      <c r="W26" s="70">
        <v>0.04</v>
      </c>
      <c r="X26" s="72">
        <f t="shared" si="3"/>
        <v>3360</v>
      </c>
      <c r="Y26" s="71">
        <f t="shared" si="0"/>
        <v>10080</v>
      </c>
      <c r="AB26"/>
      <c r="AC26"/>
      <c r="AD26" s="1"/>
      <c r="AE26"/>
      <c r="AF26" s="1"/>
      <c r="AG26"/>
      <c r="AH26"/>
    </row>
    <row r="27" spans="1:34" s="16" customFormat="1" x14ac:dyDescent="0.35">
      <c r="A27" t="s">
        <v>393</v>
      </c>
      <c r="B27" t="s">
        <v>445</v>
      </c>
      <c r="C27" t="s">
        <v>456</v>
      </c>
      <c r="D27" t="s">
        <v>457</v>
      </c>
      <c r="E27" s="1" t="s">
        <v>458</v>
      </c>
      <c r="F27" s="1" t="s">
        <v>48</v>
      </c>
      <c r="G27" s="1"/>
      <c r="H27" s="1" t="s">
        <v>359</v>
      </c>
      <c r="I27" s="2247">
        <v>2</v>
      </c>
      <c r="J27" s="2247"/>
      <c r="K27" s="1"/>
      <c r="L27" s="16" t="s">
        <v>356</v>
      </c>
      <c r="M27" s="125">
        <v>5</v>
      </c>
      <c r="N27" s="2" t="s">
        <v>283</v>
      </c>
      <c r="O27" s="1">
        <v>2</v>
      </c>
      <c r="P27" s="1" t="s">
        <v>51</v>
      </c>
      <c r="Q27" s="1">
        <v>2</v>
      </c>
      <c r="R27" s="1"/>
      <c r="S27" s="1"/>
      <c r="T27" s="1"/>
      <c r="U27" s="1">
        <v>1</v>
      </c>
      <c r="V27" s="5">
        <v>7000</v>
      </c>
      <c r="W27" s="70">
        <v>0.14000000000000001</v>
      </c>
      <c r="X27" s="72">
        <f t="shared" si="3"/>
        <v>6020</v>
      </c>
      <c r="Y27" s="71">
        <f t="shared" si="0"/>
        <v>12040</v>
      </c>
      <c r="AB27"/>
      <c r="AC27"/>
      <c r="AD27" s="1"/>
      <c r="AE27"/>
      <c r="AF27" s="1"/>
      <c r="AG27"/>
      <c r="AH27"/>
    </row>
    <row r="28" spans="1:34" s="16" customFormat="1" x14ac:dyDescent="0.35">
      <c r="A28" t="s">
        <v>393</v>
      </c>
      <c r="B28" t="s">
        <v>445</v>
      </c>
      <c r="C28" t="s">
        <v>456</v>
      </c>
      <c r="D28" t="s">
        <v>457</v>
      </c>
      <c r="E28" s="1" t="s">
        <v>460</v>
      </c>
      <c r="F28" s="1" t="s">
        <v>48</v>
      </c>
      <c r="G28" s="1"/>
      <c r="H28" s="1" t="s">
        <v>359</v>
      </c>
      <c r="I28" s="2247">
        <v>2</v>
      </c>
      <c r="J28" s="2247"/>
      <c r="K28" s="1"/>
      <c r="L28" s="16" t="s">
        <v>356</v>
      </c>
      <c r="M28" s="125">
        <v>5</v>
      </c>
      <c r="N28" s="2" t="s">
        <v>283</v>
      </c>
      <c r="O28" s="1">
        <v>2</v>
      </c>
      <c r="P28" s="1" t="s">
        <v>51</v>
      </c>
      <c r="Q28" s="1">
        <v>2</v>
      </c>
      <c r="R28" s="1"/>
      <c r="S28" s="1"/>
      <c r="T28" s="1"/>
      <c r="U28" s="1">
        <v>1</v>
      </c>
      <c r="V28" s="5">
        <v>27024.15</v>
      </c>
      <c r="W28" s="70">
        <v>0.7</v>
      </c>
      <c r="X28" s="72">
        <f t="shared" si="3"/>
        <v>8107.2450000000017</v>
      </c>
      <c r="Y28" s="71">
        <f t="shared" si="0"/>
        <v>16214.490000000003</v>
      </c>
      <c r="AB28"/>
      <c r="AC28"/>
      <c r="AD28" s="1"/>
      <c r="AE28"/>
      <c r="AF28" s="1"/>
      <c r="AG28"/>
      <c r="AH28"/>
    </row>
    <row r="29" spans="1:34" s="16" customFormat="1" x14ac:dyDescent="0.35">
      <c r="A29" t="s">
        <v>393</v>
      </c>
      <c r="B29" t="s">
        <v>445</v>
      </c>
      <c r="C29" t="s">
        <v>456</v>
      </c>
      <c r="D29" t="s">
        <v>457</v>
      </c>
      <c r="E29" s="1" t="s">
        <v>460</v>
      </c>
      <c r="F29" s="1" t="s">
        <v>461</v>
      </c>
      <c r="G29" s="1"/>
      <c r="H29" s="1" t="s">
        <v>359</v>
      </c>
      <c r="I29" s="2247">
        <v>3</v>
      </c>
      <c r="J29" s="2247"/>
      <c r="K29" s="1"/>
      <c r="L29" s="16" t="s">
        <v>356</v>
      </c>
      <c r="M29" s="125">
        <v>1</v>
      </c>
      <c r="N29" s="2" t="s">
        <v>383</v>
      </c>
      <c r="O29" s="1">
        <v>1</v>
      </c>
      <c r="P29" s="1" t="s">
        <v>51</v>
      </c>
      <c r="Q29" s="1">
        <v>1</v>
      </c>
      <c r="R29" s="1"/>
      <c r="S29" s="1"/>
      <c r="T29" s="1"/>
      <c r="U29" s="1">
        <v>1</v>
      </c>
      <c r="V29" s="5">
        <v>61819.199999999997</v>
      </c>
      <c r="W29" s="70">
        <v>0.45</v>
      </c>
      <c r="X29" s="72">
        <f t="shared" si="3"/>
        <v>34000.559999999998</v>
      </c>
      <c r="Y29" s="71">
        <f t="shared" si="0"/>
        <v>34000.559999999998</v>
      </c>
      <c r="AB29"/>
      <c r="AC29"/>
      <c r="AD29" s="1"/>
      <c r="AE29"/>
      <c r="AF29" s="1"/>
      <c r="AG29"/>
      <c r="AH29"/>
    </row>
    <row r="30" spans="1:34" s="16" customFormat="1" x14ac:dyDescent="0.35">
      <c r="A30" t="s">
        <v>393</v>
      </c>
      <c r="B30" t="s">
        <v>445</v>
      </c>
      <c r="C30" t="s">
        <v>456</v>
      </c>
      <c r="D30" t="s">
        <v>457</v>
      </c>
      <c r="E30" s="1" t="s">
        <v>460</v>
      </c>
      <c r="F30" s="1" t="s">
        <v>462</v>
      </c>
      <c r="G30" s="1"/>
      <c r="H30" s="1" t="s">
        <v>359</v>
      </c>
      <c r="I30" s="2247">
        <v>5</v>
      </c>
      <c r="J30" s="2247"/>
      <c r="K30" s="1"/>
      <c r="L30" s="16" t="s">
        <v>356</v>
      </c>
      <c r="M30" s="125">
        <v>6</v>
      </c>
      <c r="N30" s="2" t="s">
        <v>402</v>
      </c>
      <c r="O30" s="1">
        <v>10</v>
      </c>
      <c r="P30" s="1" t="s">
        <v>51</v>
      </c>
      <c r="Q30" s="1">
        <v>10</v>
      </c>
      <c r="R30" s="1"/>
      <c r="S30" s="1"/>
      <c r="T30" s="1"/>
      <c r="U30" s="1">
        <v>1</v>
      </c>
      <c r="V30" s="5">
        <v>7020</v>
      </c>
      <c r="W30" s="70">
        <v>0.68</v>
      </c>
      <c r="X30" s="72">
        <f t="shared" si="3"/>
        <v>2246.3999999999996</v>
      </c>
      <c r="Y30" s="71">
        <f t="shared" si="0"/>
        <v>22463.999999999996</v>
      </c>
      <c r="AB30"/>
      <c r="AC30"/>
      <c r="AD30" s="1"/>
      <c r="AE30"/>
      <c r="AF30" s="1"/>
      <c r="AG30"/>
      <c r="AH30"/>
    </row>
    <row r="31" spans="1:34" s="16" customFormat="1" x14ac:dyDescent="0.35">
      <c r="A31" t="s">
        <v>393</v>
      </c>
      <c r="B31" t="s">
        <v>445</v>
      </c>
      <c r="C31" t="s">
        <v>456</v>
      </c>
      <c r="D31" t="s">
        <v>457</v>
      </c>
      <c r="E31" s="1" t="s">
        <v>463</v>
      </c>
      <c r="F31" s="1" t="s">
        <v>53</v>
      </c>
      <c r="G31" s="1"/>
      <c r="H31" s="1" t="s">
        <v>359</v>
      </c>
      <c r="I31" s="2247">
        <v>4</v>
      </c>
      <c r="J31" s="2247"/>
      <c r="K31" s="1" t="s">
        <v>356</v>
      </c>
      <c r="M31" s="125">
        <v>4</v>
      </c>
      <c r="N31" s="2" t="s">
        <v>382</v>
      </c>
      <c r="O31" s="1">
        <v>4</v>
      </c>
      <c r="P31" s="1" t="s">
        <v>51</v>
      </c>
      <c r="Q31" s="1">
        <v>4</v>
      </c>
      <c r="R31" s="1"/>
      <c r="S31" s="1"/>
      <c r="T31" s="1"/>
      <c r="U31" s="1">
        <v>1</v>
      </c>
      <c r="V31" s="5">
        <v>9000</v>
      </c>
      <c r="W31" s="70">
        <v>0.2</v>
      </c>
      <c r="X31" s="72">
        <f t="shared" si="3"/>
        <v>7200</v>
      </c>
      <c r="Y31" s="71">
        <f t="shared" si="0"/>
        <v>28800</v>
      </c>
      <c r="AB31"/>
      <c r="AC31"/>
      <c r="AD31" s="1"/>
      <c r="AE31"/>
      <c r="AF31" s="1"/>
      <c r="AG31"/>
      <c r="AH31"/>
    </row>
    <row r="32" spans="1:34" s="16" customFormat="1" x14ac:dyDescent="0.35">
      <c r="A32" t="s">
        <v>393</v>
      </c>
      <c r="B32" t="s">
        <v>445</v>
      </c>
      <c r="C32" t="s">
        <v>456</v>
      </c>
      <c r="D32" t="s">
        <v>457</v>
      </c>
      <c r="E32" s="1" t="s">
        <v>464</v>
      </c>
      <c r="F32" s="1" t="s">
        <v>48</v>
      </c>
      <c r="G32" s="1"/>
      <c r="H32" s="1" t="s">
        <v>359</v>
      </c>
      <c r="I32" s="2247">
        <v>2</v>
      </c>
      <c r="J32" s="2247"/>
      <c r="K32" s="1"/>
      <c r="L32" s="16" t="s">
        <v>356</v>
      </c>
      <c r="M32" s="125">
        <v>5</v>
      </c>
      <c r="N32" s="2" t="s">
        <v>283</v>
      </c>
      <c r="O32" s="1">
        <v>4</v>
      </c>
      <c r="P32" s="1" t="s">
        <v>194</v>
      </c>
      <c r="Q32" s="1"/>
      <c r="R32" s="1">
        <v>4</v>
      </c>
      <c r="S32" s="1">
        <v>4</v>
      </c>
      <c r="T32" s="1"/>
      <c r="U32" s="1">
        <v>2</v>
      </c>
      <c r="V32" s="5">
        <v>400</v>
      </c>
      <c r="W32" s="70">
        <v>0.1</v>
      </c>
      <c r="X32" s="72">
        <f t="shared" si="3"/>
        <v>360</v>
      </c>
      <c r="Y32" s="71">
        <f t="shared" si="0"/>
        <v>2880</v>
      </c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445</v>
      </c>
      <c r="C33" t="s">
        <v>456</v>
      </c>
      <c r="D33" t="s">
        <v>457</v>
      </c>
      <c r="E33" s="1" t="s">
        <v>464</v>
      </c>
      <c r="F33" s="1" t="s">
        <v>53</v>
      </c>
      <c r="G33" s="1"/>
      <c r="H33" s="1" t="s">
        <v>359</v>
      </c>
      <c r="I33" s="2247">
        <v>4</v>
      </c>
      <c r="J33" s="2247"/>
      <c r="K33" s="1" t="s">
        <v>356</v>
      </c>
      <c r="M33" s="125">
        <v>4</v>
      </c>
      <c r="N33" s="2" t="s">
        <v>382</v>
      </c>
      <c r="O33" s="1">
        <v>2</v>
      </c>
      <c r="P33" s="1" t="s">
        <v>51</v>
      </c>
      <c r="Q33" s="1">
        <v>3</v>
      </c>
      <c r="R33" s="1"/>
      <c r="S33" s="1"/>
      <c r="T33" s="1"/>
      <c r="U33" s="1">
        <v>1</v>
      </c>
      <c r="V33" s="5">
        <v>4200</v>
      </c>
      <c r="W33" s="70">
        <v>0.1</v>
      </c>
      <c r="X33" s="72">
        <f t="shared" si="3"/>
        <v>3780</v>
      </c>
      <c r="Y33" s="71">
        <f t="shared" si="0"/>
        <v>7560</v>
      </c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445</v>
      </c>
      <c r="C34" t="s">
        <v>456</v>
      </c>
      <c r="D34" t="s">
        <v>457</v>
      </c>
      <c r="E34" s="1" t="s">
        <v>464</v>
      </c>
      <c r="F34" s="1" t="s">
        <v>465</v>
      </c>
      <c r="G34" s="1"/>
      <c r="H34" s="1" t="s">
        <v>359</v>
      </c>
      <c r="I34" s="2241">
        <v>6</v>
      </c>
      <c r="J34" s="2241"/>
      <c r="K34" s="1" t="s">
        <v>356</v>
      </c>
      <c r="M34" s="125">
        <v>10</v>
      </c>
      <c r="N34" s="2" t="s">
        <v>78</v>
      </c>
      <c r="O34" s="1">
        <v>15</v>
      </c>
      <c r="P34" s="1" t="s">
        <v>51</v>
      </c>
      <c r="Q34" s="1">
        <v>15</v>
      </c>
      <c r="R34" s="1"/>
      <c r="S34" s="1"/>
      <c r="T34" s="1"/>
      <c r="U34" s="1">
        <v>1</v>
      </c>
      <c r="V34" s="5">
        <v>550</v>
      </c>
      <c r="W34" s="70">
        <v>0.27</v>
      </c>
      <c r="X34" s="72">
        <f t="shared" si="3"/>
        <v>401.5</v>
      </c>
      <c r="Y34" s="71">
        <f t="shared" si="0"/>
        <v>6022.5</v>
      </c>
      <c r="AB34"/>
      <c r="AC34"/>
      <c r="AD34" s="1"/>
      <c r="AE34"/>
      <c r="AF34" s="1"/>
      <c r="AG34"/>
      <c r="AH34"/>
    </row>
    <row r="35" spans="1:34" s="16" customFormat="1" x14ac:dyDescent="0.35">
      <c r="C35"/>
      <c r="D35"/>
      <c r="E35" s="13"/>
      <c r="F35" s="13"/>
      <c r="G35" s="13"/>
      <c r="H35" s="13"/>
      <c r="I35" s="2247"/>
      <c r="J35" s="2247"/>
      <c r="K35" s="13"/>
      <c r="L35" s="123"/>
      <c r="M35" s="125"/>
      <c r="N35" s="125"/>
      <c r="O35" s="13"/>
      <c r="P35" s="13"/>
      <c r="Q35" s="1"/>
      <c r="R35" s="1"/>
      <c r="S35" s="1"/>
      <c r="T35" s="1"/>
      <c r="U35" s="1"/>
      <c r="V35" s="122"/>
      <c r="W35" s="88"/>
      <c r="X35" s="72"/>
      <c r="Y35" s="72"/>
      <c r="AB35"/>
      <c r="AC35"/>
      <c r="AD35" s="1"/>
      <c r="AE35"/>
      <c r="AF35" s="1"/>
      <c r="AG35"/>
      <c r="AH35"/>
    </row>
    <row r="36" spans="1:34" s="16" customFormat="1" x14ac:dyDescent="0.35">
      <c r="A36" t="s">
        <v>394</v>
      </c>
      <c r="B36" t="s">
        <v>445</v>
      </c>
      <c r="C36" t="s">
        <v>456</v>
      </c>
      <c r="D36" t="s">
        <v>457</v>
      </c>
      <c r="E36" s="1" t="s">
        <v>458</v>
      </c>
      <c r="F36" s="1" t="s">
        <v>193</v>
      </c>
      <c r="G36" s="1"/>
      <c r="H36" s="1" t="s">
        <v>359</v>
      </c>
      <c r="I36" s="2247">
        <v>3</v>
      </c>
      <c r="J36" s="2247"/>
      <c r="K36" s="1" t="s">
        <v>356</v>
      </c>
      <c r="M36" s="125">
        <v>10</v>
      </c>
      <c r="N36" s="2" t="s">
        <v>78</v>
      </c>
      <c r="O36" s="1">
        <v>16</v>
      </c>
      <c r="P36" s="1" t="s">
        <v>90</v>
      </c>
      <c r="Q36" s="1">
        <v>16</v>
      </c>
      <c r="R36" s="1"/>
      <c r="S36" s="1"/>
      <c r="T36" s="1"/>
      <c r="U36" s="1">
        <v>1</v>
      </c>
      <c r="V36" s="5">
        <v>1700</v>
      </c>
      <c r="W36" s="70">
        <v>0.06</v>
      </c>
      <c r="X36" s="72">
        <f t="shared" si="3"/>
        <v>1598</v>
      </c>
      <c r="Y36" s="71">
        <f t="shared" si="0"/>
        <v>25568</v>
      </c>
      <c r="AB36"/>
      <c r="AC36"/>
      <c r="AD36" s="1"/>
      <c r="AE36"/>
      <c r="AF36" s="1"/>
      <c r="AG36"/>
      <c r="AH36"/>
    </row>
    <row r="37" spans="1:34" s="16" customFormat="1" x14ac:dyDescent="0.35">
      <c r="A37" t="s">
        <v>394</v>
      </c>
      <c r="B37" t="s">
        <v>445</v>
      </c>
      <c r="C37" t="s">
        <v>456</v>
      </c>
      <c r="D37" t="s">
        <v>457</v>
      </c>
      <c r="E37" s="1" t="s">
        <v>459</v>
      </c>
      <c r="F37" s="1" t="s">
        <v>53</v>
      </c>
      <c r="G37" s="1"/>
      <c r="H37" s="1" t="s">
        <v>359</v>
      </c>
      <c r="I37" s="2247">
        <v>6</v>
      </c>
      <c r="J37" s="2247"/>
      <c r="K37" s="1" t="s">
        <v>356</v>
      </c>
      <c r="M37" s="125">
        <v>4</v>
      </c>
      <c r="N37" s="2" t="s">
        <v>382</v>
      </c>
      <c r="O37" s="1">
        <v>4</v>
      </c>
      <c r="P37" s="1" t="s">
        <v>51</v>
      </c>
      <c r="Q37" s="2" t="s">
        <v>397</v>
      </c>
      <c r="R37" s="1"/>
      <c r="S37" s="1"/>
      <c r="T37" s="1"/>
      <c r="U37" s="1">
        <v>1</v>
      </c>
      <c r="V37" s="5">
        <v>3500</v>
      </c>
      <c r="W37" s="70">
        <v>0.04</v>
      </c>
      <c r="X37" s="72">
        <f t="shared" si="3"/>
        <v>3360</v>
      </c>
      <c r="Y37" s="71">
        <f t="shared" si="0"/>
        <v>13440</v>
      </c>
      <c r="AB37"/>
      <c r="AC37"/>
      <c r="AD37" s="1"/>
      <c r="AE37"/>
      <c r="AF37" s="1"/>
      <c r="AG37"/>
      <c r="AH37"/>
    </row>
    <row r="38" spans="1:34" s="16" customFormat="1" x14ac:dyDescent="0.35">
      <c r="A38" t="s">
        <v>394</v>
      </c>
      <c r="B38" t="s">
        <v>445</v>
      </c>
      <c r="C38" t="s">
        <v>456</v>
      </c>
      <c r="D38" t="s">
        <v>457</v>
      </c>
      <c r="E38" s="1" t="s">
        <v>458</v>
      </c>
      <c r="F38" s="1" t="s">
        <v>48</v>
      </c>
      <c r="G38" s="1"/>
      <c r="H38" s="1" t="s">
        <v>359</v>
      </c>
      <c r="I38" s="2247">
        <v>1</v>
      </c>
      <c r="J38" s="2247"/>
      <c r="K38" s="1"/>
      <c r="L38" s="16" t="s">
        <v>356</v>
      </c>
      <c r="M38" s="125">
        <v>5</v>
      </c>
      <c r="N38" s="2" t="s">
        <v>283</v>
      </c>
      <c r="O38" s="1">
        <v>2</v>
      </c>
      <c r="P38" s="1" t="s">
        <v>51</v>
      </c>
      <c r="Q38" s="2" t="s">
        <v>383</v>
      </c>
      <c r="R38" s="1"/>
      <c r="S38" s="1"/>
      <c r="T38" s="1"/>
      <c r="U38" s="1">
        <v>1</v>
      </c>
      <c r="V38" s="5">
        <v>7000</v>
      </c>
      <c r="W38" s="70">
        <v>0.14000000000000001</v>
      </c>
      <c r="X38" s="72">
        <f t="shared" si="3"/>
        <v>6020</v>
      </c>
      <c r="Y38" s="71">
        <f t="shared" si="0"/>
        <v>12040</v>
      </c>
      <c r="AB38"/>
      <c r="AC38"/>
      <c r="AD38" s="1"/>
      <c r="AE38"/>
      <c r="AF38" s="1"/>
      <c r="AG38"/>
      <c r="AH38"/>
    </row>
    <row r="39" spans="1:34" s="16" customFormat="1" x14ac:dyDescent="0.35">
      <c r="A39" t="s">
        <v>394</v>
      </c>
      <c r="B39" t="s">
        <v>445</v>
      </c>
      <c r="C39" t="s">
        <v>456</v>
      </c>
      <c r="D39" t="s">
        <v>457</v>
      </c>
      <c r="E39" s="1" t="s">
        <v>460</v>
      </c>
      <c r="F39" s="1" t="s">
        <v>48</v>
      </c>
      <c r="G39" s="1"/>
      <c r="H39" s="1" t="s">
        <v>359</v>
      </c>
      <c r="I39" s="2247">
        <v>1</v>
      </c>
      <c r="J39" s="2247"/>
      <c r="K39" s="1"/>
      <c r="L39" s="16" t="s">
        <v>356</v>
      </c>
      <c r="M39" s="125">
        <v>5</v>
      </c>
      <c r="N39" s="2" t="s">
        <v>283</v>
      </c>
      <c r="O39" s="1">
        <v>2</v>
      </c>
      <c r="P39" s="1" t="s">
        <v>51</v>
      </c>
      <c r="Q39" s="1">
        <v>2</v>
      </c>
      <c r="R39" s="1"/>
      <c r="S39" s="1"/>
      <c r="T39" s="1"/>
      <c r="U39" s="1">
        <v>1</v>
      </c>
      <c r="V39" s="5">
        <v>27024.15</v>
      </c>
      <c r="W39" s="70">
        <v>0.7</v>
      </c>
      <c r="X39" s="72">
        <f t="shared" si="3"/>
        <v>8107.2450000000017</v>
      </c>
      <c r="Y39" s="71">
        <f t="shared" si="0"/>
        <v>16214.490000000003</v>
      </c>
      <c r="AB39"/>
      <c r="AC39"/>
      <c r="AD39" s="1"/>
      <c r="AE39"/>
      <c r="AF39" s="1"/>
      <c r="AG39"/>
      <c r="AH39"/>
    </row>
    <row r="40" spans="1:34" x14ac:dyDescent="0.35">
      <c r="A40" t="s">
        <v>394</v>
      </c>
      <c r="B40" t="s">
        <v>445</v>
      </c>
      <c r="C40" t="s">
        <v>456</v>
      </c>
      <c r="D40" t="s">
        <v>457</v>
      </c>
      <c r="E40" s="1" t="s">
        <v>460</v>
      </c>
      <c r="F40" s="1" t="s">
        <v>462</v>
      </c>
      <c r="H40" s="1" t="s">
        <v>359</v>
      </c>
      <c r="I40" s="2247">
        <v>2</v>
      </c>
      <c r="J40" s="2247"/>
      <c r="L40" s="1" t="s">
        <v>356</v>
      </c>
      <c r="M40" s="125">
        <v>6</v>
      </c>
      <c r="N40" s="2" t="s">
        <v>402</v>
      </c>
      <c r="O40" s="1">
        <v>10</v>
      </c>
      <c r="P40" s="1" t="s">
        <v>51</v>
      </c>
      <c r="Q40" s="1">
        <v>10</v>
      </c>
      <c r="U40" s="1">
        <v>1</v>
      </c>
      <c r="V40" s="5">
        <v>7020</v>
      </c>
      <c r="W40" s="70">
        <v>0.68</v>
      </c>
      <c r="X40" s="72">
        <f t="shared" si="3"/>
        <v>2246.3999999999996</v>
      </c>
      <c r="Y40" s="71">
        <f t="shared" si="0"/>
        <v>22463.999999999996</v>
      </c>
    </row>
    <row r="41" spans="1:34" s="16" customFormat="1" x14ac:dyDescent="0.35">
      <c r="A41" t="s">
        <v>394</v>
      </c>
      <c r="B41" t="s">
        <v>445</v>
      </c>
      <c r="C41" t="s">
        <v>456</v>
      </c>
      <c r="D41" t="s">
        <v>457</v>
      </c>
      <c r="E41" s="1" t="s">
        <v>463</v>
      </c>
      <c r="F41" s="1" t="s">
        <v>53</v>
      </c>
      <c r="G41" s="1"/>
      <c r="H41" s="1" t="s">
        <v>359</v>
      </c>
      <c r="I41" s="2247">
        <v>6</v>
      </c>
      <c r="J41" s="2247"/>
      <c r="K41" s="1" t="s">
        <v>356</v>
      </c>
      <c r="M41" s="125">
        <v>4</v>
      </c>
      <c r="N41" s="2" t="s">
        <v>382</v>
      </c>
      <c r="O41" s="1">
        <v>4</v>
      </c>
      <c r="P41" s="1" t="s">
        <v>51</v>
      </c>
      <c r="Q41" s="1">
        <v>4</v>
      </c>
      <c r="R41" s="1"/>
      <c r="S41" s="1"/>
      <c r="T41" s="1"/>
      <c r="U41" s="1">
        <v>1</v>
      </c>
      <c r="V41" s="5">
        <v>9000</v>
      </c>
      <c r="W41" s="70">
        <v>0.2</v>
      </c>
      <c r="X41" s="72">
        <f t="shared" si="3"/>
        <v>7200</v>
      </c>
      <c r="Y41" s="71">
        <f t="shared" si="0"/>
        <v>28800</v>
      </c>
      <c r="AB41"/>
      <c r="AC41"/>
      <c r="AD41" s="1"/>
      <c r="AE41"/>
      <c r="AF41" s="1"/>
      <c r="AG41"/>
      <c r="AH41"/>
    </row>
    <row r="42" spans="1:34" s="16" customFormat="1" x14ac:dyDescent="0.35">
      <c r="A42" t="s">
        <v>394</v>
      </c>
      <c r="B42" t="s">
        <v>445</v>
      </c>
      <c r="C42" t="s">
        <v>456</v>
      </c>
      <c r="D42" t="s">
        <v>457</v>
      </c>
      <c r="E42" s="1" t="s">
        <v>464</v>
      </c>
      <c r="F42" s="1" t="s">
        <v>48</v>
      </c>
      <c r="G42" s="1"/>
      <c r="H42" s="1" t="s">
        <v>359</v>
      </c>
      <c r="I42" s="2247">
        <v>1</v>
      </c>
      <c r="J42" s="2247"/>
      <c r="K42" s="1"/>
      <c r="L42" s="16" t="s">
        <v>356</v>
      </c>
      <c r="M42" s="125">
        <v>5</v>
      </c>
      <c r="N42" s="2" t="s">
        <v>283</v>
      </c>
      <c r="O42" s="1">
        <v>4</v>
      </c>
      <c r="P42" s="1" t="s">
        <v>194</v>
      </c>
      <c r="Q42" s="1"/>
      <c r="R42" s="1">
        <v>4</v>
      </c>
      <c r="S42" s="1">
        <v>4</v>
      </c>
      <c r="T42" s="1"/>
      <c r="U42" s="1">
        <v>2</v>
      </c>
      <c r="V42" s="5">
        <v>400</v>
      </c>
      <c r="W42" s="70">
        <v>0.1</v>
      </c>
      <c r="X42" s="72">
        <f t="shared" si="3"/>
        <v>360</v>
      </c>
      <c r="Y42" s="71">
        <f t="shared" si="0"/>
        <v>2880</v>
      </c>
      <c r="AB42"/>
      <c r="AC42"/>
      <c r="AD42" s="1"/>
      <c r="AE42"/>
      <c r="AF42" s="1"/>
      <c r="AG42"/>
      <c r="AH42"/>
    </row>
    <row r="43" spans="1:34" s="16" customFormat="1" x14ac:dyDescent="0.35">
      <c r="A43" t="s">
        <v>394</v>
      </c>
      <c r="B43" t="s">
        <v>445</v>
      </c>
      <c r="C43" t="s">
        <v>456</v>
      </c>
      <c r="D43" t="s">
        <v>457</v>
      </c>
      <c r="E43" s="1" t="s">
        <v>464</v>
      </c>
      <c r="F43" s="1" t="s">
        <v>53</v>
      </c>
      <c r="G43" s="1"/>
      <c r="H43" s="1" t="s">
        <v>359</v>
      </c>
      <c r="I43" s="2247">
        <v>6</v>
      </c>
      <c r="J43" s="2247"/>
      <c r="K43" s="1" t="s">
        <v>356</v>
      </c>
      <c r="M43" s="125">
        <v>4</v>
      </c>
      <c r="N43" s="2" t="s">
        <v>382</v>
      </c>
      <c r="O43" s="1">
        <v>2</v>
      </c>
      <c r="P43" s="1" t="s">
        <v>51</v>
      </c>
      <c r="Q43" s="1">
        <v>2</v>
      </c>
      <c r="R43" s="1"/>
      <c r="S43" s="1"/>
      <c r="T43" s="1"/>
      <c r="U43" s="1">
        <v>1</v>
      </c>
      <c r="V43" s="5">
        <v>4200</v>
      </c>
      <c r="W43" s="70">
        <v>0.1</v>
      </c>
      <c r="X43" s="72">
        <f t="shared" si="3"/>
        <v>3780</v>
      </c>
      <c r="Y43" s="71">
        <f t="shared" si="0"/>
        <v>7560</v>
      </c>
      <c r="AB43"/>
      <c r="AC43"/>
      <c r="AD43" s="1"/>
      <c r="AE43"/>
      <c r="AF43" s="1"/>
      <c r="AG43"/>
      <c r="AH43"/>
    </row>
    <row r="44" spans="1:34" s="16" customFormat="1" x14ac:dyDescent="0.35">
      <c r="A44" t="s">
        <v>394</v>
      </c>
      <c r="B44" t="s">
        <v>445</v>
      </c>
      <c r="C44" t="s">
        <v>456</v>
      </c>
      <c r="D44" t="s">
        <v>457</v>
      </c>
      <c r="E44" s="1" t="s">
        <v>464</v>
      </c>
      <c r="F44" s="1" t="s">
        <v>465</v>
      </c>
      <c r="G44" s="1"/>
      <c r="H44" s="1" t="s">
        <v>359</v>
      </c>
      <c r="I44" s="2247">
        <v>5</v>
      </c>
      <c r="J44" s="2247"/>
      <c r="K44" s="1" t="s">
        <v>356</v>
      </c>
      <c r="M44" s="125">
        <v>10</v>
      </c>
      <c r="N44" s="2" t="s">
        <v>78</v>
      </c>
      <c r="O44" s="1">
        <v>15</v>
      </c>
      <c r="P44" s="1" t="s">
        <v>51</v>
      </c>
      <c r="Q44" s="1">
        <v>15</v>
      </c>
      <c r="R44" s="1"/>
      <c r="S44" s="1"/>
      <c r="T44" s="1"/>
      <c r="U44" s="1">
        <v>1</v>
      </c>
      <c r="V44" s="5">
        <v>550</v>
      </c>
      <c r="W44" s="70">
        <v>0.27</v>
      </c>
      <c r="X44" s="72">
        <f t="shared" si="3"/>
        <v>401.5</v>
      </c>
      <c r="Y44" s="71">
        <f t="shared" si="0"/>
        <v>6022.5</v>
      </c>
      <c r="AB44"/>
      <c r="AC44"/>
      <c r="AD44" s="1"/>
      <c r="AE44"/>
      <c r="AF44" s="1"/>
      <c r="AG44"/>
      <c r="AH44"/>
    </row>
    <row r="45" spans="1:34" s="16" customFormat="1" x14ac:dyDescent="0.35">
      <c r="A45" t="s">
        <v>394</v>
      </c>
      <c r="B45" t="s">
        <v>445</v>
      </c>
      <c r="C45" t="s">
        <v>456</v>
      </c>
      <c r="D45" t="s">
        <v>457</v>
      </c>
      <c r="E45" s="1" t="s">
        <v>177</v>
      </c>
      <c r="F45" s="1" t="s">
        <v>467</v>
      </c>
      <c r="G45" s="1"/>
      <c r="H45" s="1" t="s">
        <v>359</v>
      </c>
      <c r="I45" s="2247">
        <v>4</v>
      </c>
      <c r="J45" s="2247"/>
      <c r="K45" s="1" t="s">
        <v>356</v>
      </c>
      <c r="M45" s="125">
        <v>6</v>
      </c>
      <c r="N45" s="2" t="s">
        <v>382</v>
      </c>
      <c r="O45" s="1">
        <v>10</v>
      </c>
      <c r="P45" s="1" t="s">
        <v>51</v>
      </c>
      <c r="Q45" s="1">
        <v>10</v>
      </c>
      <c r="R45" s="1"/>
      <c r="S45" s="1"/>
      <c r="T45" s="1"/>
      <c r="U45" s="1">
        <v>1</v>
      </c>
      <c r="V45" s="5">
        <v>4113</v>
      </c>
      <c r="W45" s="70">
        <v>0.4</v>
      </c>
      <c r="X45" s="72">
        <f t="shared" si="3"/>
        <v>2467.7999999999997</v>
      </c>
      <c r="Y45" s="71">
        <f t="shared" si="0"/>
        <v>24677.999999999996</v>
      </c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445</v>
      </c>
      <c r="C46" t="s">
        <v>456</v>
      </c>
      <c r="D46" t="s">
        <v>457</v>
      </c>
      <c r="E46" s="1" t="s">
        <v>68</v>
      </c>
      <c r="F46" s="1" t="s">
        <v>195</v>
      </c>
      <c r="G46" s="1"/>
      <c r="H46" s="1" t="s">
        <v>359</v>
      </c>
      <c r="I46" s="2247">
        <v>7</v>
      </c>
      <c r="J46" s="2247"/>
      <c r="K46" s="1" t="s">
        <v>356</v>
      </c>
      <c r="M46" s="125">
        <v>10</v>
      </c>
      <c r="N46" s="2" t="s">
        <v>78</v>
      </c>
      <c r="O46" s="1">
        <v>15</v>
      </c>
      <c r="P46" s="1" t="s">
        <v>51</v>
      </c>
      <c r="Q46" s="1">
        <v>15</v>
      </c>
      <c r="R46" s="1"/>
      <c r="S46" s="1"/>
      <c r="T46" s="1"/>
      <c r="U46" s="1">
        <v>1</v>
      </c>
      <c r="V46" s="5">
        <v>1600</v>
      </c>
      <c r="W46" s="70">
        <v>0.7</v>
      </c>
      <c r="X46" s="72">
        <f t="shared" si="3"/>
        <v>480.00000000000006</v>
      </c>
      <c r="Y46" s="71">
        <f t="shared" si="0"/>
        <v>7200.0000000000009</v>
      </c>
      <c r="AB46"/>
      <c r="AC46"/>
      <c r="AD46" s="1"/>
      <c r="AE46"/>
      <c r="AF46" s="1"/>
      <c r="AG46"/>
      <c r="AH46"/>
    </row>
    <row r="47" spans="1:34" s="16" customFormat="1" x14ac:dyDescent="0.35">
      <c r="A47"/>
      <c r="B47"/>
      <c r="C47"/>
      <c r="D47"/>
      <c r="E47" s="1"/>
      <c r="F47" s="1"/>
      <c r="G47" s="1"/>
      <c r="H47" s="1"/>
      <c r="I47" s="2247"/>
      <c r="J47" s="224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/>
      <c r="W47" s="75"/>
      <c r="X47" s="72"/>
      <c r="Y47" s="72"/>
      <c r="AB47"/>
      <c r="AC47"/>
      <c r="AD47" s="1"/>
      <c r="AE47"/>
      <c r="AF47" s="1"/>
      <c r="AG47"/>
      <c r="AH47"/>
    </row>
    <row r="48" spans="1:34" s="16" customFormat="1" x14ac:dyDescent="0.35">
      <c r="A48" t="s">
        <v>377</v>
      </c>
      <c r="B48" t="s">
        <v>445</v>
      </c>
      <c r="C48" t="s">
        <v>456</v>
      </c>
      <c r="D48" t="s">
        <v>457</v>
      </c>
      <c r="E48" s="1" t="s">
        <v>458</v>
      </c>
      <c r="F48" s="1" t="s">
        <v>193</v>
      </c>
      <c r="G48" s="1"/>
      <c r="H48" s="1" t="s">
        <v>359</v>
      </c>
      <c r="I48" s="2247">
        <v>4</v>
      </c>
      <c r="J48" s="2247"/>
      <c r="K48" s="1" t="s">
        <v>356</v>
      </c>
      <c r="M48" s="125">
        <v>6</v>
      </c>
      <c r="N48" s="2" t="s">
        <v>382</v>
      </c>
      <c r="O48" s="1">
        <v>8</v>
      </c>
      <c r="P48" s="1" t="s">
        <v>90</v>
      </c>
      <c r="Q48" s="1">
        <v>8</v>
      </c>
      <c r="R48" s="1"/>
      <c r="S48" s="1"/>
      <c r="T48" s="1"/>
      <c r="U48" s="1">
        <v>1</v>
      </c>
      <c r="V48" s="5">
        <v>1700</v>
      </c>
      <c r="W48" s="70">
        <v>0.06</v>
      </c>
      <c r="X48" s="72">
        <f t="shared" ref="X48:X56" si="4">V48*(1-W48)</f>
        <v>1598</v>
      </c>
      <c r="Y48" s="71">
        <f t="shared" ref="Y48:Y56" si="5">X48*U48*O48</f>
        <v>12784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377</v>
      </c>
      <c r="B49" t="s">
        <v>445</v>
      </c>
      <c r="C49" t="s">
        <v>456</v>
      </c>
      <c r="D49" t="s">
        <v>457</v>
      </c>
      <c r="E49" s="1" t="s">
        <v>459</v>
      </c>
      <c r="F49" s="1" t="s">
        <v>53</v>
      </c>
      <c r="G49" s="1"/>
      <c r="H49" s="1" t="s">
        <v>359</v>
      </c>
      <c r="I49" s="2247">
        <v>5</v>
      </c>
      <c r="J49" s="2247"/>
      <c r="K49" s="1" t="s">
        <v>356</v>
      </c>
      <c r="M49" s="125">
        <v>2</v>
      </c>
      <c r="N49" s="2" t="s">
        <v>230</v>
      </c>
      <c r="O49" s="1">
        <v>2</v>
      </c>
      <c r="P49" s="1" t="s">
        <v>51</v>
      </c>
      <c r="Q49" s="1">
        <v>4</v>
      </c>
      <c r="R49" s="1"/>
      <c r="S49" s="1"/>
      <c r="T49" s="1"/>
      <c r="U49" s="1">
        <v>1</v>
      </c>
      <c r="V49" s="5">
        <v>3500</v>
      </c>
      <c r="W49" s="70">
        <v>0.04</v>
      </c>
      <c r="X49" s="72">
        <f t="shared" si="4"/>
        <v>3360</v>
      </c>
      <c r="Y49" s="71">
        <f t="shared" si="5"/>
        <v>6720</v>
      </c>
      <c r="AB49"/>
      <c r="AC49"/>
      <c r="AD49" s="1"/>
      <c r="AE49"/>
      <c r="AF49" s="1"/>
      <c r="AG49"/>
      <c r="AH49"/>
    </row>
    <row r="50" spans="1:34" x14ac:dyDescent="0.35">
      <c r="A50" t="s">
        <v>377</v>
      </c>
      <c r="B50" t="s">
        <v>445</v>
      </c>
      <c r="C50" t="s">
        <v>456</v>
      </c>
      <c r="D50" t="s">
        <v>457</v>
      </c>
      <c r="E50" s="1" t="s">
        <v>458</v>
      </c>
      <c r="F50" s="1" t="s">
        <v>48</v>
      </c>
      <c r="H50" s="1" t="s">
        <v>359</v>
      </c>
      <c r="I50" s="2247">
        <v>1</v>
      </c>
      <c r="J50" s="2247"/>
      <c r="L50" s="1" t="s">
        <v>356</v>
      </c>
      <c r="M50" s="125">
        <v>3</v>
      </c>
      <c r="N50" s="2" t="s">
        <v>381</v>
      </c>
      <c r="O50" s="1">
        <v>2</v>
      </c>
      <c r="P50" s="1" t="s">
        <v>51</v>
      </c>
      <c r="Q50" s="1">
        <v>2</v>
      </c>
      <c r="U50" s="1">
        <v>1</v>
      </c>
      <c r="V50" s="5">
        <v>7000</v>
      </c>
      <c r="W50" s="70">
        <v>0.14000000000000001</v>
      </c>
      <c r="X50" s="72">
        <f t="shared" si="4"/>
        <v>6020</v>
      </c>
      <c r="Y50" s="71">
        <f t="shared" si="5"/>
        <v>12040</v>
      </c>
    </row>
    <row r="51" spans="1:34" x14ac:dyDescent="0.35">
      <c r="A51" t="s">
        <v>377</v>
      </c>
      <c r="B51" t="s">
        <v>445</v>
      </c>
      <c r="C51" t="s">
        <v>456</v>
      </c>
      <c r="D51" t="s">
        <v>457</v>
      </c>
      <c r="E51" s="1" t="s">
        <v>460</v>
      </c>
      <c r="F51" s="1" t="s">
        <v>48</v>
      </c>
      <c r="H51" s="1" t="s">
        <v>359</v>
      </c>
      <c r="I51" s="2247">
        <v>1</v>
      </c>
      <c r="J51" s="2247"/>
      <c r="L51" s="1" t="s">
        <v>356</v>
      </c>
      <c r="M51" s="125">
        <v>3</v>
      </c>
      <c r="N51" s="2" t="s">
        <v>381</v>
      </c>
      <c r="O51" s="1">
        <v>2</v>
      </c>
      <c r="P51" s="1" t="s">
        <v>51</v>
      </c>
      <c r="Q51" s="1">
        <v>2</v>
      </c>
      <c r="U51" s="1">
        <v>1</v>
      </c>
      <c r="V51" s="5">
        <v>27024.15</v>
      </c>
      <c r="W51" s="70">
        <v>0.7</v>
      </c>
      <c r="X51" s="72">
        <f t="shared" si="4"/>
        <v>8107.2450000000017</v>
      </c>
      <c r="Y51" s="71">
        <f t="shared" si="5"/>
        <v>16214.490000000003</v>
      </c>
    </row>
    <row r="52" spans="1:34" x14ac:dyDescent="0.35">
      <c r="A52" t="s">
        <v>377</v>
      </c>
      <c r="B52" t="s">
        <v>445</v>
      </c>
      <c r="C52" t="s">
        <v>456</v>
      </c>
      <c r="D52" t="s">
        <v>457</v>
      </c>
      <c r="E52" s="1" t="s">
        <v>460</v>
      </c>
      <c r="F52" s="1" t="s">
        <v>462</v>
      </c>
      <c r="H52" s="1" t="s">
        <v>359</v>
      </c>
      <c r="I52" s="2247">
        <v>2</v>
      </c>
      <c r="J52" s="2247"/>
      <c r="L52" s="1" t="s">
        <v>356</v>
      </c>
      <c r="M52" s="125">
        <v>4</v>
      </c>
      <c r="N52" s="2" t="s">
        <v>381</v>
      </c>
      <c r="O52" s="1">
        <v>5</v>
      </c>
      <c r="P52" s="1" t="s">
        <v>51</v>
      </c>
      <c r="Q52" s="1">
        <v>5</v>
      </c>
      <c r="U52" s="1">
        <v>1</v>
      </c>
      <c r="V52" s="5">
        <v>7020</v>
      </c>
      <c r="W52" s="70">
        <v>0.68</v>
      </c>
      <c r="X52" s="72">
        <f t="shared" si="4"/>
        <v>2246.3999999999996</v>
      </c>
      <c r="Y52" s="71">
        <f t="shared" si="5"/>
        <v>11231.999999999998</v>
      </c>
    </row>
    <row r="53" spans="1:34" x14ac:dyDescent="0.35">
      <c r="A53" t="s">
        <v>377</v>
      </c>
      <c r="B53" t="s">
        <v>445</v>
      </c>
      <c r="C53" t="s">
        <v>456</v>
      </c>
      <c r="D53" t="s">
        <v>457</v>
      </c>
      <c r="E53" s="1" t="s">
        <v>463</v>
      </c>
      <c r="F53" s="1" t="s">
        <v>53</v>
      </c>
      <c r="H53" s="1" t="s">
        <v>359</v>
      </c>
      <c r="I53" s="2247">
        <v>5</v>
      </c>
      <c r="J53" s="2247"/>
      <c r="K53" s="1" t="s">
        <v>356</v>
      </c>
      <c r="M53" s="125">
        <v>2</v>
      </c>
      <c r="N53" s="2" t="s">
        <v>230</v>
      </c>
      <c r="O53" s="1">
        <v>2</v>
      </c>
      <c r="P53" s="1" t="s">
        <v>51</v>
      </c>
      <c r="Q53" s="1">
        <v>4</v>
      </c>
      <c r="U53" s="1">
        <v>1</v>
      </c>
      <c r="V53" s="5">
        <v>9000</v>
      </c>
      <c r="W53" s="70">
        <v>0.2</v>
      </c>
      <c r="X53" s="72">
        <f t="shared" si="4"/>
        <v>7200</v>
      </c>
      <c r="Y53" s="71">
        <f t="shared" si="5"/>
        <v>14400</v>
      </c>
    </row>
    <row r="54" spans="1:34" x14ac:dyDescent="0.35">
      <c r="A54" t="s">
        <v>377</v>
      </c>
      <c r="B54" t="s">
        <v>445</v>
      </c>
      <c r="C54" t="s">
        <v>456</v>
      </c>
      <c r="D54" t="s">
        <v>457</v>
      </c>
      <c r="E54" s="1" t="s">
        <v>464</v>
      </c>
      <c r="F54" s="1" t="s">
        <v>48</v>
      </c>
      <c r="H54" s="1" t="s">
        <v>359</v>
      </c>
      <c r="I54" s="2247">
        <v>1</v>
      </c>
      <c r="J54" s="2247"/>
      <c r="L54" s="1" t="s">
        <v>356</v>
      </c>
      <c r="M54" s="125">
        <v>3</v>
      </c>
      <c r="N54" s="2" t="s">
        <v>381</v>
      </c>
      <c r="O54" s="1">
        <v>2</v>
      </c>
      <c r="P54" s="1" t="s">
        <v>194</v>
      </c>
      <c r="R54" s="1">
        <v>2</v>
      </c>
      <c r="S54" s="1">
        <v>2</v>
      </c>
      <c r="U54" s="1">
        <v>2</v>
      </c>
      <c r="V54" s="5">
        <v>400</v>
      </c>
      <c r="W54" s="70">
        <v>0.1</v>
      </c>
      <c r="X54" s="72">
        <f t="shared" si="4"/>
        <v>360</v>
      </c>
      <c r="Y54" s="71">
        <f t="shared" si="5"/>
        <v>1440</v>
      </c>
    </row>
    <row r="55" spans="1:34" x14ac:dyDescent="0.35">
      <c r="A55" t="s">
        <v>377</v>
      </c>
      <c r="B55" t="s">
        <v>445</v>
      </c>
      <c r="C55" t="s">
        <v>456</v>
      </c>
      <c r="D55" t="s">
        <v>457</v>
      </c>
      <c r="E55" s="1" t="s">
        <v>464</v>
      </c>
      <c r="F55" s="1" t="s">
        <v>53</v>
      </c>
      <c r="H55" s="1" t="s">
        <v>359</v>
      </c>
      <c r="I55" s="2247">
        <v>5</v>
      </c>
      <c r="J55" s="2247"/>
      <c r="K55" s="1" t="s">
        <v>356</v>
      </c>
      <c r="M55" s="1">
        <v>2</v>
      </c>
      <c r="N55" s="2" t="s">
        <v>230</v>
      </c>
      <c r="O55" s="1">
        <v>2</v>
      </c>
      <c r="P55" s="1" t="s">
        <v>51</v>
      </c>
      <c r="Q55" s="1">
        <v>2</v>
      </c>
      <c r="U55" s="1">
        <v>1</v>
      </c>
      <c r="V55" s="5">
        <v>4200</v>
      </c>
      <c r="W55" s="70">
        <v>0.1</v>
      </c>
      <c r="X55" s="72">
        <f t="shared" si="4"/>
        <v>3780</v>
      </c>
      <c r="Y55" s="71">
        <f t="shared" si="5"/>
        <v>7560</v>
      </c>
    </row>
    <row r="56" spans="1:34" x14ac:dyDescent="0.35">
      <c r="A56" t="s">
        <v>377</v>
      </c>
      <c r="B56" t="s">
        <v>445</v>
      </c>
      <c r="C56" t="s">
        <v>456</v>
      </c>
      <c r="D56" t="s">
        <v>457</v>
      </c>
      <c r="E56" s="1" t="s">
        <v>464</v>
      </c>
      <c r="F56" s="1" t="s">
        <v>465</v>
      </c>
      <c r="H56" s="1" t="s">
        <v>359</v>
      </c>
      <c r="I56" s="2247">
        <v>3</v>
      </c>
      <c r="J56" s="2247"/>
      <c r="K56" s="1" t="s">
        <v>356</v>
      </c>
      <c r="M56" s="1">
        <v>5</v>
      </c>
      <c r="N56" s="2" t="s">
        <v>382</v>
      </c>
      <c r="O56" s="1">
        <v>6</v>
      </c>
      <c r="P56" s="1" t="s">
        <v>51</v>
      </c>
      <c r="Q56" s="1">
        <v>6</v>
      </c>
      <c r="U56" s="1">
        <v>1</v>
      </c>
      <c r="V56" s="5">
        <v>550</v>
      </c>
      <c r="W56" s="70">
        <v>0.27</v>
      </c>
      <c r="X56" s="72">
        <f t="shared" si="4"/>
        <v>401.5</v>
      </c>
      <c r="Y56" s="71">
        <f t="shared" si="5"/>
        <v>2409</v>
      </c>
    </row>
    <row r="60" spans="1:34" x14ac:dyDescent="0.35">
      <c r="I60" s="2230"/>
    </row>
    <row r="61" spans="1:34" x14ac:dyDescent="0.35">
      <c r="I61" s="2230"/>
    </row>
    <row r="62" spans="1:34" x14ac:dyDescent="0.35">
      <c r="I62" s="2230"/>
    </row>
    <row r="63" spans="1:34" s="16" customFormat="1" x14ac:dyDescent="0.35">
      <c r="A63" s="93"/>
      <c r="B63"/>
      <c r="C63"/>
      <c r="D63" s="89" t="s">
        <v>1209</v>
      </c>
      <c r="E63" s="89" t="s">
        <v>1210</v>
      </c>
      <c r="F63" s="89" t="s">
        <v>1211</v>
      </c>
      <c r="G63" s="89"/>
      <c r="H63" s="89"/>
      <c r="I63" s="8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9"/>
      <c r="W63" s="75"/>
      <c r="X63" s="72"/>
      <c r="Y63" s="72"/>
      <c r="AB63"/>
      <c r="AC63"/>
      <c r="AD63" s="1"/>
      <c r="AE63"/>
      <c r="AF63" s="1"/>
      <c r="AG63"/>
      <c r="AH63"/>
    </row>
    <row r="64" spans="1:34" x14ac:dyDescent="0.35">
      <c r="A64" s="93" t="s">
        <v>1212</v>
      </c>
      <c r="B64" s="2229"/>
      <c r="C64" s="2229"/>
      <c r="D64" s="2236">
        <f>E64*(1-10%)</f>
        <v>2921.183125</v>
      </c>
      <c r="E64" s="473">
        <f>'CAMPO GRANDE'!T53</f>
        <v>3245.7590277777776</v>
      </c>
      <c r="F64" s="473">
        <f>E64*(1+15%)</f>
        <v>3732.6228819444441</v>
      </c>
      <c r="G64" s="473"/>
      <c r="H64" s="473"/>
      <c r="I64" s="473"/>
    </row>
    <row r="65" spans="1:34" s="16" customFormat="1" x14ac:dyDescent="0.35">
      <c r="A65" s="93" t="s">
        <v>1213</v>
      </c>
      <c r="B65" s="2229"/>
      <c r="C65" s="2229"/>
      <c r="D65" s="2236">
        <f>E65*(1-25%)</f>
        <v>1525.9049347826087</v>
      </c>
      <c r="E65" s="473">
        <f>'CAMPO GRANDE'!T84</f>
        <v>2034.5399130434782</v>
      </c>
      <c r="F65" s="473">
        <f>E65*(1+5%)</f>
        <v>2136.2669086956521</v>
      </c>
      <c r="G65" s="473"/>
      <c r="H65" s="473"/>
      <c r="I65" s="4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70"/>
      <c r="X65" s="72"/>
      <c r="Y65" s="72"/>
      <c r="AB65"/>
      <c r="AC65"/>
      <c r="AD65" s="1"/>
      <c r="AE65"/>
      <c r="AF65" s="1"/>
      <c r="AG65"/>
      <c r="AH65"/>
    </row>
    <row r="66" spans="1:34" s="16" customFormat="1" x14ac:dyDescent="0.35">
      <c r="A66" s="93" t="s">
        <v>601</v>
      </c>
      <c r="B66" s="2229"/>
      <c r="C66" s="2229"/>
      <c r="D66" s="2236">
        <f>E66*(1-15%)</f>
        <v>2705.919959016393</v>
      </c>
      <c r="E66" s="473">
        <f>'CAMPO GRANDE'!T120</f>
        <v>3183.4352459016391</v>
      </c>
      <c r="F66" s="473">
        <f>E66*(1+15%)</f>
        <v>3660.9505327868847</v>
      </c>
      <c r="G66" s="473"/>
      <c r="H66" s="473"/>
      <c r="I66" s="4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5"/>
      <c r="W66" s="70"/>
      <c r="X66" s="72"/>
      <c r="Y66" s="72"/>
      <c r="AB66"/>
      <c r="AC66"/>
      <c r="AD66" s="1"/>
      <c r="AE66"/>
      <c r="AF66" s="1"/>
      <c r="AG66"/>
      <c r="AH66"/>
    </row>
    <row r="67" spans="1:34" s="16" customFormat="1" x14ac:dyDescent="0.35">
      <c r="A67" s="93" t="s">
        <v>730</v>
      </c>
      <c r="B67" s="2229"/>
      <c r="C67" s="2229"/>
      <c r="D67" s="2236">
        <f>E67*(1-25%)</f>
        <v>1744.8838392857142</v>
      </c>
      <c r="E67" s="473">
        <f>'CAMPO GRANDE'!T153</f>
        <v>2326.5117857142855</v>
      </c>
      <c r="F67" s="473">
        <f>E67*(1+5%)</f>
        <v>2442.8373749999996</v>
      </c>
      <c r="G67" s="473"/>
      <c r="H67" s="473"/>
      <c r="I67" s="4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5"/>
      <c r="W67" s="70"/>
      <c r="X67" s="72"/>
      <c r="Y67" s="72"/>
      <c r="AB67"/>
      <c r="AC67"/>
      <c r="AD67" s="1"/>
      <c r="AE67"/>
      <c r="AF67" s="1"/>
      <c r="AG67"/>
      <c r="AH67"/>
    </row>
    <row r="68" spans="1:34" s="16" customFormat="1" x14ac:dyDescent="0.35">
      <c r="A68" s="93" t="s">
        <v>619</v>
      </c>
      <c r="B68" s="2229"/>
      <c r="C68" s="2229"/>
      <c r="D68" s="2236"/>
      <c r="E68" s="473">
        <f>'CAMPO GRANDE'!T190</f>
        <v>2973.6997142857144</v>
      </c>
      <c r="F68" s="473"/>
      <c r="G68" s="473"/>
      <c r="H68" s="473"/>
      <c r="I68" s="4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5"/>
      <c r="W68" s="70"/>
      <c r="X68" s="72"/>
      <c r="Y68" s="72"/>
      <c r="AB68"/>
      <c r="AC68"/>
      <c r="AD68" s="1"/>
      <c r="AE68"/>
      <c r="AF68" s="1"/>
      <c r="AG68"/>
      <c r="AH68"/>
    </row>
    <row r="69" spans="1:34" s="16" customFormat="1" x14ac:dyDescent="0.35">
      <c r="A69" s="93"/>
      <c r="B69" s="93"/>
      <c r="C69" s="93"/>
      <c r="D69" s="9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5"/>
      <c r="W69" s="70"/>
      <c r="X69" s="72"/>
      <c r="Y69" s="72"/>
      <c r="AB69"/>
      <c r="AC69"/>
      <c r="AD69" s="1"/>
      <c r="AE69"/>
      <c r="AF69" s="1"/>
      <c r="AG69"/>
      <c r="AH69"/>
    </row>
    <row r="70" spans="1:34" s="16" customFormat="1" x14ac:dyDescent="0.35">
      <c r="A70" s="93"/>
      <c r="B70" s="92"/>
      <c r="C70" s="92"/>
      <c r="D70" s="2386" t="s">
        <v>1214</v>
      </c>
      <c r="E70" s="2387"/>
      <c r="F70" s="2387"/>
      <c r="G70" s="2387"/>
      <c r="H70" s="2387"/>
      <c r="I70" s="238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5"/>
      <c r="W70" s="70"/>
      <c r="X70" s="72"/>
      <c r="Y70" s="72"/>
      <c r="AB70"/>
      <c r="AC70"/>
      <c r="AD70" s="1"/>
      <c r="AE70"/>
      <c r="AF70" s="1"/>
      <c r="AG70"/>
      <c r="AH70"/>
    </row>
    <row r="71" spans="1:34" s="16" customFormat="1" x14ac:dyDescent="0.35">
      <c r="A71" s="93" t="s">
        <v>1212</v>
      </c>
      <c r="B71" s="2230"/>
      <c r="C71" s="2230"/>
      <c r="D71" s="3">
        <v>0.98611111111111116</v>
      </c>
      <c r="E71" s="3">
        <v>1.3888888888888888E-2</v>
      </c>
      <c r="F71" s="3"/>
      <c r="G71" s="3"/>
      <c r="H71" s="3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9"/>
      <c r="W71" s="75"/>
      <c r="X71" s="72"/>
      <c r="Y71" s="72"/>
      <c r="AB71"/>
      <c r="AC71"/>
      <c r="AD71" s="1"/>
      <c r="AE71"/>
      <c r="AF71" s="1"/>
      <c r="AG71"/>
      <c r="AH71"/>
    </row>
    <row r="72" spans="1:34" s="16" customFormat="1" x14ac:dyDescent="0.35">
      <c r="A72" s="93" t="s">
        <v>1213</v>
      </c>
      <c r="B72" s="2230"/>
      <c r="C72" s="2230"/>
      <c r="D72" s="2230">
        <v>0.86956521739130432</v>
      </c>
      <c r="E72" s="350">
        <v>0.13043478260869565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9"/>
      <c r="W72" s="75"/>
      <c r="X72" s="72"/>
      <c r="Y72" s="72"/>
      <c r="AB72"/>
      <c r="AC72"/>
      <c r="AD72" s="1"/>
      <c r="AE72"/>
      <c r="AF72" s="1"/>
      <c r="AG72"/>
      <c r="AH72"/>
    </row>
    <row r="73" spans="1:34" s="16" customFormat="1" x14ac:dyDescent="0.35">
      <c r="A73" s="93" t="s">
        <v>601</v>
      </c>
      <c r="B73" s="2230"/>
      <c r="C73" s="2230"/>
      <c r="D73" s="2230">
        <v>0.93442622950819676</v>
      </c>
      <c r="E73" s="350">
        <v>6.5573770491803282E-2</v>
      </c>
      <c r="F73" s="350"/>
      <c r="G73" s="350"/>
      <c r="H73" s="350"/>
      <c r="I73" s="35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9"/>
      <c r="W73" s="75"/>
      <c r="X73" s="72"/>
      <c r="Y73" s="72"/>
      <c r="AB73"/>
      <c r="AC73"/>
      <c r="AD73" s="1"/>
      <c r="AE73"/>
      <c r="AF73" s="1"/>
      <c r="AG73"/>
      <c r="AH73"/>
    </row>
    <row r="74" spans="1:34" x14ac:dyDescent="0.35">
      <c r="A74" s="93" t="s">
        <v>730</v>
      </c>
      <c r="B74" s="2230"/>
      <c r="C74" s="2230"/>
      <c r="D74" s="2230">
        <v>0.95238095238095233</v>
      </c>
      <c r="E74" s="350">
        <v>4.7619047619047616E-2</v>
      </c>
      <c r="F74" s="350"/>
      <c r="G74" s="350"/>
      <c r="H74" s="350"/>
      <c r="I74" s="350"/>
    </row>
    <row r="75" spans="1:34" x14ac:dyDescent="0.35">
      <c r="A75" s="93" t="s">
        <v>619</v>
      </c>
      <c r="B75" s="93"/>
      <c r="C75" s="93"/>
      <c r="D75" s="2230">
        <v>0.94285714285714284</v>
      </c>
      <c r="E75" s="3">
        <v>5.7142857142857141E-2</v>
      </c>
      <c r="F75" s="350"/>
      <c r="G75" s="350"/>
      <c r="H75" s="350"/>
    </row>
    <row r="76" spans="1:34" x14ac:dyDescent="0.35">
      <c r="A76" s="93"/>
      <c r="B76" s="93"/>
      <c r="C76" s="93"/>
      <c r="D76" s="94"/>
    </row>
    <row r="77" spans="1:34" x14ac:dyDescent="0.35">
      <c r="A77" s="93"/>
      <c r="B77" s="93"/>
      <c r="C77" s="93"/>
      <c r="D77" s="94"/>
    </row>
    <row r="78" spans="1:34" x14ac:dyDescent="0.35">
      <c r="A78" s="93"/>
      <c r="B78" s="93"/>
      <c r="C78" s="93"/>
      <c r="D78" s="94"/>
    </row>
    <row r="79" spans="1:34" x14ac:dyDescent="0.35">
      <c r="A79" s="93"/>
      <c r="B79" s="92"/>
      <c r="C79" s="92"/>
      <c r="D79" s="2386" t="s">
        <v>1215</v>
      </c>
      <c r="E79" s="2387"/>
      <c r="F79" s="2387"/>
      <c r="G79" s="2387"/>
      <c r="H79" s="2387"/>
      <c r="I79" s="2388"/>
    </row>
    <row r="80" spans="1:34" x14ac:dyDescent="0.35">
      <c r="A80" s="93" t="s">
        <v>1212</v>
      </c>
      <c r="B80" s="2230"/>
      <c r="C80" s="2230"/>
      <c r="D80" s="2230">
        <v>0.28991596638655465</v>
      </c>
      <c r="E80" s="350">
        <v>0.29411764705882354</v>
      </c>
      <c r="F80" s="350">
        <v>0.21008403361344538</v>
      </c>
      <c r="G80" s="350">
        <v>0.20588235294117646</v>
      </c>
      <c r="H80" s="350"/>
    </row>
    <row r="81" spans="1:8" x14ac:dyDescent="0.35">
      <c r="A81" s="93" t="s">
        <v>1213</v>
      </c>
      <c r="B81" s="6"/>
      <c r="C81" s="6"/>
      <c r="D81" s="6">
        <v>0.23655913978494625</v>
      </c>
      <c r="E81" s="2230">
        <v>0.30376344086021506</v>
      </c>
      <c r="F81" s="2230">
        <v>0.25</v>
      </c>
      <c r="G81" s="2230">
        <v>0.20967741935483872</v>
      </c>
      <c r="H81" s="2230"/>
    </row>
    <row r="82" spans="1:8" x14ac:dyDescent="0.35">
      <c r="A82" s="93" t="s">
        <v>601</v>
      </c>
      <c r="B82" s="2230"/>
      <c r="C82" s="2230"/>
      <c r="D82" s="2230">
        <v>0.3503184713375796</v>
      </c>
      <c r="E82" s="2230">
        <v>0.37579617834394907</v>
      </c>
      <c r="F82" s="2230">
        <v>0.27388535031847133</v>
      </c>
      <c r="G82" s="2230"/>
      <c r="H82" s="2230"/>
    </row>
    <row r="83" spans="1:8" x14ac:dyDescent="0.35">
      <c r="A83" s="93" t="s">
        <v>730</v>
      </c>
      <c r="B83" s="2230"/>
      <c r="C83" s="2230"/>
      <c r="D83" s="6">
        <v>0.34513274336283184</v>
      </c>
      <c r="E83" s="2230">
        <v>0.36283185840707965</v>
      </c>
      <c r="F83" s="2230">
        <v>0.29203539823008851</v>
      </c>
      <c r="G83" s="2230"/>
      <c r="H83" s="2230"/>
    </row>
    <row r="84" spans="1:8" x14ac:dyDescent="0.35">
      <c r="A84" s="93" t="s">
        <v>619</v>
      </c>
      <c r="B84" s="93"/>
      <c r="C84" s="93"/>
      <c r="D84" s="6">
        <v>0.34831460674157305</v>
      </c>
      <c r="E84" s="2230">
        <v>0.3707865168539326</v>
      </c>
      <c r="F84" s="2230">
        <v>0.2808988764044944</v>
      </c>
      <c r="G84" s="2230"/>
      <c r="H84" s="2230"/>
    </row>
  </sheetData>
  <mergeCells count="2">
    <mergeCell ref="D70:I70"/>
    <mergeCell ref="D79:I79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5C63-DA49-4FC3-97F4-C7ABF3488738}">
  <sheetPr>
    <tabColor rgb="FF92D050"/>
  </sheetPr>
  <dimension ref="A1:AI207"/>
  <sheetViews>
    <sheetView topLeftCell="C186" zoomScale="78" zoomScaleNormal="78" workbookViewId="0">
      <selection activeCell="I198" sqref="I198:K198"/>
    </sheetView>
  </sheetViews>
  <sheetFormatPr defaultRowHeight="14.5" x14ac:dyDescent="0.35"/>
  <cols>
    <col min="1" max="1" width="41.81640625" customWidth="1"/>
    <col min="2" max="2" width="24.26953125" style="1" customWidth="1"/>
    <col min="3" max="3" width="15.54296875" style="1" customWidth="1"/>
    <col min="4" max="4" width="27.54296875" style="1" customWidth="1"/>
    <col min="5" max="5" width="21.453125" style="1" customWidth="1"/>
    <col min="6" max="6" width="19.7265625" style="2" customWidth="1"/>
    <col min="7" max="7" width="12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 customWidth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3.81640625" style="3" customWidth="1"/>
    <col min="19" max="19" width="15.453125" style="145" customWidth="1"/>
    <col min="20" max="20" width="13.26953125" customWidth="1"/>
    <col min="21" max="23" width="12.453125" customWidth="1"/>
    <col min="24" max="24" width="14.81640625" customWidth="1"/>
    <col min="25" max="25" width="13.1796875" customWidth="1"/>
    <col min="26" max="26" width="14.453125" customWidth="1"/>
    <col min="27" max="35" width="14.81640625" customWidth="1"/>
  </cols>
  <sheetData>
    <row r="1" spans="1:20" ht="21" x14ac:dyDescent="0.5">
      <c r="A1" s="138" t="str">
        <f>[22]BASE!A2</f>
        <v>ESTUDO GOIANIA</v>
      </c>
    </row>
    <row r="2" spans="1:20" x14ac:dyDescent="0.35">
      <c r="A2" t="s">
        <v>503</v>
      </c>
    </row>
    <row r="3" spans="1:20" x14ac:dyDescent="0.35">
      <c r="B3" s="141"/>
    </row>
    <row r="4" spans="1:20" x14ac:dyDescent="0.35">
      <c r="B4" s="141"/>
    </row>
    <row r="5" spans="1:20" x14ac:dyDescent="0.35">
      <c r="B5" s="142"/>
      <c r="C5" s="650"/>
      <c r="F5" s="144"/>
      <c r="G5" s="144"/>
      <c r="H5" s="144"/>
      <c r="I5" s="145"/>
    </row>
    <row r="6" spans="1:20" x14ac:dyDescent="0.35">
      <c r="A6" s="146" t="s">
        <v>947</v>
      </c>
      <c r="B6" s="147">
        <v>1848509.4</v>
      </c>
      <c r="C6" s="148"/>
      <c r="F6" s="144"/>
      <c r="G6" s="144"/>
      <c r="H6" s="144"/>
      <c r="I6" s="145"/>
      <c r="T6" s="145"/>
    </row>
    <row r="7" spans="1:20" x14ac:dyDescent="0.35">
      <c r="A7" s="146" t="s">
        <v>948</v>
      </c>
      <c r="B7" s="147">
        <v>2406925.54</v>
      </c>
      <c r="C7" s="143"/>
      <c r="F7" s="144"/>
      <c r="G7" s="144"/>
      <c r="H7" s="144"/>
      <c r="I7" s="145"/>
    </row>
    <row r="8" spans="1:20" x14ac:dyDescent="0.35">
      <c r="C8" s="143"/>
      <c r="F8" s="144"/>
      <c r="G8" s="144"/>
      <c r="H8" s="144"/>
      <c r="I8" s="145"/>
    </row>
    <row r="9" spans="1:20" ht="17.5" customHeight="1" x14ac:dyDescent="0.35">
      <c r="A9" s="149" t="s">
        <v>949</v>
      </c>
      <c r="B9" s="150">
        <v>3740563.8</v>
      </c>
      <c r="C9" s="151"/>
      <c r="F9" s="144"/>
      <c r="G9" s="144"/>
      <c r="H9" s="144"/>
      <c r="I9" s="145"/>
    </row>
    <row r="10" spans="1:20" ht="14.15" customHeight="1" x14ac:dyDescent="0.35">
      <c r="A10" s="146" t="s">
        <v>950</v>
      </c>
      <c r="B10" s="147">
        <v>5124060</v>
      </c>
      <c r="C10" s="3"/>
      <c r="F10" s="144"/>
      <c r="G10" s="144"/>
      <c r="H10" s="144"/>
      <c r="I10" s="145"/>
    </row>
    <row r="11" spans="1:20" x14ac:dyDescent="0.35">
      <c r="D11" s="495"/>
      <c r="E11" s="496"/>
      <c r="F11" s="144"/>
      <c r="G11" s="144"/>
      <c r="H11" s="144"/>
      <c r="I11" s="145"/>
    </row>
    <row r="12" spans="1:20" x14ac:dyDescent="0.35">
      <c r="F12" s="144"/>
      <c r="G12" s="144"/>
      <c r="H12" s="144"/>
      <c r="I12" s="145"/>
    </row>
    <row r="13" spans="1:20" x14ac:dyDescent="0.35">
      <c r="A13" s="4" t="s">
        <v>508</v>
      </c>
      <c r="F13" s="144"/>
      <c r="G13" s="144"/>
      <c r="H13" s="144"/>
      <c r="I13" s="145"/>
    </row>
    <row r="14" spans="1:20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  <c r="F14" s="144"/>
      <c r="G14" s="144"/>
      <c r="H14" s="144"/>
      <c r="I14" s="145"/>
    </row>
    <row r="15" spans="1:20" x14ac:dyDescent="0.35">
      <c r="A15" s="153" t="s">
        <v>657</v>
      </c>
      <c r="B15" s="154" t="s">
        <v>514</v>
      </c>
      <c r="C15" s="155">
        <v>0.42</v>
      </c>
      <c r="D15" s="156">
        <v>1571036.7959999999</v>
      </c>
      <c r="E15" s="156">
        <v>523678.93199999997</v>
      </c>
      <c r="F15" s="144"/>
      <c r="G15" s="144"/>
      <c r="H15" s="144"/>
      <c r="I15" s="145"/>
    </row>
    <row r="16" spans="1:20" x14ac:dyDescent="0.35">
      <c r="A16" s="153" t="s">
        <v>658</v>
      </c>
      <c r="B16" s="154" t="s">
        <v>516</v>
      </c>
      <c r="C16" s="155">
        <v>0.41</v>
      </c>
      <c r="D16" s="156">
        <v>1533631.1579999998</v>
      </c>
      <c r="E16" s="156">
        <v>383407.78949999996</v>
      </c>
      <c r="F16" s="144"/>
      <c r="G16" s="144"/>
      <c r="H16" s="144"/>
      <c r="I16" s="145"/>
    </row>
    <row r="17" spans="1:35" x14ac:dyDescent="0.35">
      <c r="A17" s="153" t="s">
        <v>659</v>
      </c>
      <c r="B17" s="154">
        <v>3</v>
      </c>
      <c r="C17" s="155">
        <v>0.17</v>
      </c>
      <c r="D17" s="156">
        <v>635895.84600000002</v>
      </c>
      <c r="E17" s="156">
        <v>158973.9615</v>
      </c>
      <c r="F17" s="144"/>
      <c r="G17" s="144"/>
      <c r="H17" s="144"/>
      <c r="I17" s="145"/>
    </row>
    <row r="18" spans="1:35" x14ac:dyDescent="0.35">
      <c r="B18" s="1" t="s">
        <v>518</v>
      </c>
      <c r="C18" s="3">
        <v>1</v>
      </c>
      <c r="D18" s="158">
        <v>3740563.8</v>
      </c>
      <c r="F18" s="144"/>
      <c r="G18" s="144"/>
      <c r="H18" s="144"/>
      <c r="I18" s="145"/>
    </row>
    <row r="19" spans="1:35" x14ac:dyDescent="0.35">
      <c r="F19" s="144"/>
      <c r="G19" s="144"/>
      <c r="H19" s="144"/>
      <c r="I19" s="145"/>
    </row>
    <row r="20" spans="1:35" x14ac:dyDescent="0.35">
      <c r="F20" s="144"/>
      <c r="G20" s="144"/>
      <c r="H20" s="144"/>
      <c r="I20" s="145"/>
    </row>
    <row r="21" spans="1:35" x14ac:dyDescent="0.35">
      <c r="A21" s="146" t="s">
        <v>820</v>
      </c>
      <c r="B21" s="816">
        <v>1437366</v>
      </c>
      <c r="Q21" s="161"/>
    </row>
    <row r="22" spans="1:35" x14ac:dyDescent="0.35">
      <c r="A22" s="761" t="s">
        <v>630</v>
      </c>
      <c r="B22" s="817">
        <v>799125</v>
      </c>
      <c r="E22" s="1" t="s">
        <v>521</v>
      </c>
      <c r="F22" s="2" t="s">
        <v>896</v>
      </c>
      <c r="H22" s="1" t="s">
        <v>523</v>
      </c>
      <c r="J22" s="2334">
        <v>0.56000000000000005</v>
      </c>
      <c r="K22" s="2334"/>
      <c r="L22" s="2334"/>
    </row>
    <row r="23" spans="1:35" x14ac:dyDescent="0.35">
      <c r="E23" s="1" t="s">
        <v>524</v>
      </c>
      <c r="F23" s="2" t="s">
        <v>718</v>
      </c>
      <c r="H23" s="1" t="s">
        <v>524</v>
      </c>
      <c r="J23" s="2266">
        <v>24</v>
      </c>
      <c r="K23" s="2266"/>
      <c r="L23" s="2266"/>
    </row>
    <row r="24" spans="1:35" x14ac:dyDescent="0.35">
      <c r="E24" s="1" t="s">
        <v>526</v>
      </c>
      <c r="F24" s="2" t="s">
        <v>951</v>
      </c>
      <c r="H24" s="1" t="s">
        <v>526</v>
      </c>
      <c r="J24" s="2267">
        <v>1356</v>
      </c>
      <c r="K24" s="2267"/>
      <c r="L24" s="2267"/>
      <c r="P24" s="161"/>
    </row>
    <row r="25" spans="1:35" x14ac:dyDescent="0.35">
      <c r="E25" s="1" t="s">
        <v>528</v>
      </c>
      <c r="F25" s="2" t="s">
        <v>940</v>
      </c>
      <c r="H25" s="1" t="s">
        <v>528</v>
      </c>
      <c r="J25" s="2267">
        <v>10834646</v>
      </c>
      <c r="K25" s="2267"/>
      <c r="L25" s="2267"/>
      <c r="O25" s="144"/>
      <c r="S25" s="162"/>
    </row>
    <row r="26" spans="1:35" ht="18" x14ac:dyDescent="0.4">
      <c r="A26" s="1085" t="s">
        <v>530</v>
      </c>
      <c r="O26" s="144"/>
      <c r="P26" s="163"/>
    </row>
    <row r="27" spans="1:35" x14ac:dyDescent="0.35">
      <c r="O27" s="165"/>
      <c r="R27" s="144"/>
    </row>
    <row r="28" spans="1:35" s="1133" customFormat="1" ht="31" customHeight="1" thickBot="1" x14ac:dyDescent="0.35">
      <c r="A28" s="2681" t="s">
        <v>531</v>
      </c>
      <c r="B28" s="2682"/>
      <c r="C28" s="2682"/>
      <c r="D28" s="2682"/>
      <c r="E28" s="2682"/>
      <c r="F28" s="2682"/>
      <c r="G28" s="2682"/>
      <c r="H28" s="2682"/>
      <c r="I28" s="2682"/>
      <c r="J28" s="2682"/>
      <c r="K28" s="2682"/>
      <c r="L28" s="2682"/>
      <c r="M28" s="2682"/>
      <c r="N28" s="2682"/>
      <c r="O28" s="2682"/>
      <c r="P28" s="2682"/>
      <c r="Q28" s="2682"/>
      <c r="R28" s="2683"/>
      <c r="S28" s="2647" t="s">
        <v>635</v>
      </c>
      <c r="T28" s="2648"/>
      <c r="U28" s="2648"/>
      <c r="V28" s="2648"/>
      <c r="W28" s="2648"/>
      <c r="X28" s="2648"/>
      <c r="Y28" s="2648"/>
      <c r="Z28" s="2648"/>
      <c r="AA28" s="2648"/>
      <c r="AB28" s="2648"/>
      <c r="AC28" s="2648"/>
      <c r="AD28" s="2648"/>
      <c r="AE28" s="2648"/>
      <c r="AF28" s="2648"/>
      <c r="AG28" s="2648"/>
      <c r="AH28" s="2648"/>
      <c r="AI28" s="2649"/>
    </row>
    <row r="29" spans="1:35" s="1135" customFormat="1" ht="18" x14ac:dyDescent="0.4">
      <c r="A29" s="2699" t="s">
        <v>533</v>
      </c>
      <c r="B29" s="2701" t="s">
        <v>534</v>
      </c>
      <c r="C29" s="2701" t="s">
        <v>535</v>
      </c>
      <c r="D29" s="2701" t="s">
        <v>536</v>
      </c>
      <c r="E29" s="2701" t="s">
        <v>537</v>
      </c>
      <c r="F29" s="2701" t="s">
        <v>538</v>
      </c>
      <c r="G29" s="2690" t="s">
        <v>539</v>
      </c>
      <c r="H29" s="2692" t="s">
        <v>540</v>
      </c>
      <c r="I29" s="2694" t="s">
        <v>541</v>
      </c>
      <c r="J29" s="2695"/>
      <c r="K29" s="2695"/>
      <c r="L29" s="2696"/>
      <c r="M29" s="2697" t="s">
        <v>914</v>
      </c>
      <c r="N29" s="2684" t="s">
        <v>915</v>
      </c>
      <c r="O29" s="2690" t="s">
        <v>916</v>
      </c>
      <c r="P29" s="2684" t="s">
        <v>917</v>
      </c>
      <c r="Q29" s="2684" t="s">
        <v>918</v>
      </c>
      <c r="R29" s="1134" t="s">
        <v>546</v>
      </c>
      <c r="S29" s="1100" t="s">
        <v>547</v>
      </c>
      <c r="T29" s="2651" t="s">
        <v>548</v>
      </c>
      <c r="U29" s="2651"/>
      <c r="V29" s="2651"/>
      <c r="W29" s="2651"/>
      <c r="X29" s="2651"/>
      <c r="Y29" s="2650" t="s">
        <v>549</v>
      </c>
      <c r="Z29" s="2652"/>
      <c r="AA29" s="2686"/>
      <c r="AB29" s="2686"/>
      <c r="AC29" s="2686"/>
      <c r="AD29" s="2686"/>
      <c r="AE29" s="2686"/>
      <c r="AF29" s="2686"/>
      <c r="AG29" s="2686"/>
      <c r="AH29" s="2686"/>
      <c r="AI29" s="2687"/>
    </row>
    <row r="30" spans="1:35" s="1135" customFormat="1" ht="30.65" customHeight="1" thickBot="1" x14ac:dyDescent="0.45">
      <c r="A30" s="2700"/>
      <c r="B30" s="2702"/>
      <c r="C30" s="2702"/>
      <c r="D30" s="2702"/>
      <c r="E30" s="2702"/>
      <c r="F30" s="2702"/>
      <c r="G30" s="2691"/>
      <c r="H30" s="2693"/>
      <c r="I30" s="1136" t="s">
        <v>551</v>
      </c>
      <c r="J30" s="1136" t="s">
        <v>552</v>
      </c>
      <c r="K30" s="1137" t="s">
        <v>553</v>
      </c>
      <c r="L30" s="1137" t="s">
        <v>554</v>
      </c>
      <c r="M30" s="2698"/>
      <c r="N30" s="2685"/>
      <c r="O30" s="2691"/>
      <c r="P30" s="2685"/>
      <c r="Q30" s="2685"/>
      <c r="R30" s="1138"/>
      <c r="S30" s="1138" t="s">
        <v>559</v>
      </c>
      <c r="T30" s="2655"/>
      <c r="U30" s="2655"/>
      <c r="V30" s="2655"/>
      <c r="W30" s="2655"/>
      <c r="X30" s="2655"/>
      <c r="Y30" s="2654"/>
      <c r="Z30" s="2656"/>
      <c r="AA30" s="2655"/>
      <c r="AB30" s="2655"/>
      <c r="AC30" s="2655"/>
      <c r="AD30" s="2655"/>
      <c r="AE30" s="2655"/>
      <c r="AF30" s="2655"/>
      <c r="AG30" s="2655"/>
      <c r="AH30" s="2655"/>
      <c r="AI30" s="2656"/>
    </row>
    <row r="31" spans="1:35" s="1135" customFormat="1" ht="18" x14ac:dyDescent="0.4">
      <c r="A31" s="2688" t="s">
        <v>560</v>
      </c>
      <c r="B31" s="2689"/>
      <c r="C31" s="2689"/>
      <c r="D31" s="2689"/>
      <c r="E31" s="2689"/>
      <c r="F31" s="2689"/>
      <c r="G31" s="2689"/>
      <c r="H31" s="2689"/>
      <c r="I31" s="2689"/>
      <c r="J31" s="2689"/>
      <c r="K31" s="2689"/>
      <c r="L31" s="2689"/>
      <c r="M31" s="2689"/>
      <c r="N31" s="2689"/>
      <c r="O31" s="2689"/>
      <c r="P31" s="2689"/>
      <c r="Q31" s="2689"/>
      <c r="R31" s="1087"/>
      <c r="S31" s="1139"/>
      <c r="T31" s="1088" t="s">
        <v>561</v>
      </c>
      <c r="U31" s="1089" t="s">
        <v>38</v>
      </c>
      <c r="V31" s="1089" t="s">
        <v>562</v>
      </c>
      <c r="W31" s="1089" t="s">
        <v>563</v>
      </c>
      <c r="X31" s="1093" t="s">
        <v>564</v>
      </c>
      <c r="Y31" s="1090" t="s">
        <v>565</v>
      </c>
      <c r="Z31" s="1093" t="s">
        <v>566</v>
      </c>
      <c r="AA31" s="1088" t="s">
        <v>31</v>
      </c>
      <c r="AB31" s="1089" t="s">
        <v>39</v>
      </c>
      <c r="AC31" s="1101" t="s">
        <v>201</v>
      </c>
      <c r="AD31" s="1092" t="s">
        <v>202</v>
      </c>
      <c r="AE31" s="1092" t="s">
        <v>203</v>
      </c>
      <c r="AF31" s="1092" t="s">
        <v>204</v>
      </c>
      <c r="AG31" s="1092" t="s">
        <v>183</v>
      </c>
      <c r="AH31" s="1092" t="s">
        <v>205</v>
      </c>
      <c r="AI31" s="1093" t="s">
        <v>166</v>
      </c>
    </row>
    <row r="32" spans="1:35" x14ac:dyDescent="0.35">
      <c r="A32" s="200"/>
      <c r="B32" s="509"/>
      <c r="C32" s="509"/>
      <c r="D32" s="509"/>
      <c r="E32" s="509"/>
      <c r="F32" s="510"/>
      <c r="G32" s="509"/>
      <c r="H32" s="509"/>
      <c r="I32" s="511"/>
      <c r="J32" s="512"/>
      <c r="K32" s="512"/>
      <c r="L32" s="513"/>
      <c r="M32" s="514"/>
      <c r="N32" s="515"/>
      <c r="O32" s="516"/>
      <c r="P32" s="515"/>
      <c r="Q32" s="515"/>
      <c r="R32" s="548"/>
      <c r="S32" s="195"/>
      <c r="T32" s="326"/>
      <c r="X32" s="198"/>
      <c r="Y32" s="326"/>
      <c r="Z32" s="198"/>
      <c r="AA32" s="326"/>
      <c r="AB32" s="218"/>
      <c r="AC32" s="218"/>
      <c r="AD32" s="218"/>
      <c r="AE32" s="218"/>
      <c r="AF32" s="218"/>
      <c r="AG32" s="218"/>
      <c r="AH32" s="218"/>
      <c r="AI32" s="198"/>
    </row>
    <row r="33" spans="1:35" x14ac:dyDescent="0.35">
      <c r="A33" s="203"/>
      <c r="B33" s="203"/>
      <c r="C33" s="203"/>
      <c r="D33" s="203"/>
      <c r="E33" s="203"/>
      <c r="F33" s="204"/>
      <c r="G33" s="203"/>
      <c r="H33" s="203"/>
      <c r="I33" s="234"/>
      <c r="L33" s="332"/>
      <c r="M33" s="209"/>
      <c r="N33" s="210"/>
      <c r="O33" s="211"/>
      <c r="P33" s="210"/>
      <c r="Q33" s="210"/>
      <c r="R33" s="1094"/>
      <c r="S33" s="525"/>
      <c r="T33" s="328"/>
      <c r="U33" s="215"/>
      <c r="V33" s="215"/>
      <c r="W33" s="215"/>
      <c r="X33" s="217"/>
      <c r="Y33" s="328"/>
      <c r="Z33" s="217"/>
      <c r="AA33" s="326"/>
      <c r="AB33" s="218"/>
      <c r="AC33" s="218"/>
      <c r="AD33" s="218"/>
      <c r="AE33" s="218"/>
      <c r="AF33" s="218"/>
      <c r="AG33" s="218"/>
      <c r="AH33" s="218"/>
      <c r="AI33" s="198"/>
    </row>
    <row r="34" spans="1:35" x14ac:dyDescent="0.35">
      <c r="A34" s="203" t="s">
        <v>952</v>
      </c>
      <c r="B34" s="203" t="s">
        <v>135</v>
      </c>
      <c r="C34" s="203" t="s">
        <v>935</v>
      </c>
      <c r="D34" s="203" t="s">
        <v>48</v>
      </c>
      <c r="E34" s="203" t="s">
        <v>569</v>
      </c>
      <c r="F34" s="204" t="s">
        <v>953</v>
      </c>
      <c r="G34" s="203">
        <v>1</v>
      </c>
      <c r="H34" s="203" t="s">
        <v>90</v>
      </c>
      <c r="I34" s="234"/>
      <c r="J34" s="2283">
        <v>1</v>
      </c>
      <c r="K34" s="2283"/>
      <c r="L34" s="332"/>
      <c r="M34" s="209">
        <v>1</v>
      </c>
      <c r="N34" s="212">
        <v>7200</v>
      </c>
      <c r="O34" s="219">
        <v>0.35</v>
      </c>
      <c r="P34" s="212">
        <f>N34*(1-O34)</f>
        <v>4680</v>
      </c>
      <c r="Q34" s="212">
        <f t="shared" ref="Q34:Q45" si="0">P34*M34*G34</f>
        <v>4680</v>
      </c>
      <c r="R34" s="213">
        <f t="shared" ref="R34:R45" si="1">Q34/$Q$51</f>
        <v>8.976841475309371E-3</v>
      </c>
      <c r="S34" s="214">
        <f t="shared" ref="S34:S45" si="2">Q34*2</f>
        <v>9360</v>
      </c>
      <c r="T34" s="328">
        <f t="shared" ref="T34:T44" si="3">S34</f>
        <v>9360</v>
      </c>
      <c r="U34" s="215"/>
      <c r="X34" s="198"/>
      <c r="Y34" s="328"/>
      <c r="Z34" s="217">
        <f>S34</f>
        <v>9360</v>
      </c>
      <c r="AA34" s="328">
        <f>S34</f>
        <v>9360</v>
      </c>
      <c r="AB34" s="220"/>
      <c r="AC34" s="220"/>
      <c r="AD34" s="220"/>
      <c r="AE34" s="218"/>
      <c r="AF34" s="218"/>
      <c r="AG34" s="218"/>
      <c r="AH34" s="218"/>
      <c r="AI34" s="198"/>
    </row>
    <row r="35" spans="1:35" x14ac:dyDescent="0.35">
      <c r="A35" s="203" t="s">
        <v>952</v>
      </c>
      <c r="B35" s="203" t="s">
        <v>50</v>
      </c>
      <c r="C35" s="203" t="s">
        <v>935</v>
      </c>
      <c r="D35" s="203" t="s">
        <v>48</v>
      </c>
      <c r="E35" s="203" t="s">
        <v>569</v>
      </c>
      <c r="F35" s="204" t="s">
        <v>953</v>
      </c>
      <c r="G35" s="203">
        <v>1</v>
      </c>
      <c r="H35" s="203" t="s">
        <v>51</v>
      </c>
      <c r="I35" s="2282">
        <v>1</v>
      </c>
      <c r="J35" s="2283"/>
      <c r="K35" s="2283"/>
      <c r="L35" s="2284"/>
      <c r="M35" s="209">
        <v>1</v>
      </c>
      <c r="N35" s="212">
        <v>27025</v>
      </c>
      <c r="O35" s="219">
        <v>0.3</v>
      </c>
      <c r="P35" s="212">
        <f t="shared" ref="P35:P45" si="4">N35*(1-O35)</f>
        <v>18917.5</v>
      </c>
      <c r="Q35" s="212">
        <f t="shared" si="0"/>
        <v>18917.5</v>
      </c>
      <c r="R35" s="213">
        <f t="shared" si="1"/>
        <v>3.6286196284009614E-2</v>
      </c>
      <c r="S35" s="214">
        <f t="shared" si="2"/>
        <v>37835</v>
      </c>
      <c r="T35" s="328">
        <f t="shared" si="3"/>
        <v>37835</v>
      </c>
      <c r="U35" s="215"/>
      <c r="X35" s="198"/>
      <c r="Y35" s="328"/>
      <c r="Z35" s="217">
        <f>S35</f>
        <v>37835</v>
      </c>
      <c r="AA35" s="326"/>
      <c r="AB35" s="220">
        <f>S35</f>
        <v>37835</v>
      </c>
      <c r="AC35" s="220"/>
      <c r="AD35" s="220"/>
      <c r="AE35" s="218"/>
      <c r="AF35" s="218"/>
      <c r="AG35" s="218"/>
      <c r="AH35" s="218"/>
      <c r="AI35" s="198"/>
    </row>
    <row r="36" spans="1:35" x14ac:dyDescent="0.35">
      <c r="A36" s="203" t="s">
        <v>952</v>
      </c>
      <c r="B36" s="203" t="s">
        <v>470</v>
      </c>
      <c r="C36" s="203" t="s">
        <v>934</v>
      </c>
      <c r="D36" s="203" t="s">
        <v>193</v>
      </c>
      <c r="E36" s="203" t="s">
        <v>571</v>
      </c>
      <c r="F36" s="204" t="s">
        <v>573</v>
      </c>
      <c r="G36" s="203">
        <v>20</v>
      </c>
      <c r="H36" s="203" t="s">
        <v>90</v>
      </c>
      <c r="I36" s="2282">
        <v>20</v>
      </c>
      <c r="J36" s="2283"/>
      <c r="L36" s="332"/>
      <c r="M36" s="209">
        <v>1</v>
      </c>
      <c r="N36" s="212">
        <v>3247</v>
      </c>
      <c r="O36" s="219">
        <v>0.2</v>
      </c>
      <c r="P36" s="212">
        <f t="shared" si="4"/>
        <v>2597.6000000000004</v>
      </c>
      <c r="Q36" s="212">
        <f t="shared" si="0"/>
        <v>51952.000000000007</v>
      </c>
      <c r="R36" s="224">
        <f t="shared" si="1"/>
        <v>9.9650612890015478E-2</v>
      </c>
      <c r="S36" s="214">
        <f t="shared" si="2"/>
        <v>103904.00000000001</v>
      </c>
      <c r="T36" s="328">
        <f t="shared" si="3"/>
        <v>103904.00000000001</v>
      </c>
      <c r="X36" s="198"/>
      <c r="Y36" s="328">
        <f>S36</f>
        <v>103904.00000000001</v>
      </c>
      <c r="Z36" s="217"/>
      <c r="AA36" s="326"/>
      <c r="AB36" s="218"/>
      <c r="AC36" s="220">
        <f>T36</f>
        <v>103904.00000000001</v>
      </c>
      <c r="AD36" s="218"/>
      <c r="AE36" s="218"/>
      <c r="AF36" s="218"/>
      <c r="AG36" s="218"/>
      <c r="AH36" s="218"/>
      <c r="AI36" s="198"/>
    </row>
    <row r="37" spans="1:35" x14ac:dyDescent="0.35">
      <c r="A37" s="203" t="s">
        <v>952</v>
      </c>
      <c r="B37" s="203" t="s">
        <v>470</v>
      </c>
      <c r="C37" s="203" t="s">
        <v>935</v>
      </c>
      <c r="D37" s="203" t="s">
        <v>53</v>
      </c>
      <c r="E37" s="203" t="s">
        <v>571</v>
      </c>
      <c r="F37" s="204" t="s">
        <v>954</v>
      </c>
      <c r="G37" s="203">
        <v>3</v>
      </c>
      <c r="H37" s="203" t="s">
        <v>51</v>
      </c>
      <c r="I37" s="2291">
        <v>3</v>
      </c>
      <c r="J37" s="2292"/>
      <c r="K37" s="2292"/>
      <c r="L37" s="2293"/>
      <c r="M37" s="209">
        <v>1</v>
      </c>
      <c r="N37" s="212">
        <v>13000</v>
      </c>
      <c r="O37" s="219">
        <v>0.2</v>
      </c>
      <c r="P37" s="212">
        <f t="shared" si="4"/>
        <v>10400</v>
      </c>
      <c r="Q37" s="212">
        <f t="shared" si="0"/>
        <v>31200</v>
      </c>
      <c r="R37" s="224">
        <f t="shared" si="1"/>
        <v>5.9845609835395802E-2</v>
      </c>
      <c r="S37" s="214">
        <f t="shared" si="2"/>
        <v>62400</v>
      </c>
      <c r="T37" s="328">
        <f t="shared" si="3"/>
        <v>62400</v>
      </c>
      <c r="V37" s="215"/>
      <c r="X37" s="198"/>
      <c r="Y37" s="329">
        <f>S37</f>
        <v>62400</v>
      </c>
      <c r="Z37" s="217"/>
      <c r="AA37" s="326"/>
      <c r="AB37" s="220"/>
      <c r="AC37" s="220">
        <f>T37</f>
        <v>62400</v>
      </c>
      <c r="AD37" s="220"/>
      <c r="AE37" s="218"/>
      <c r="AF37" s="218"/>
      <c r="AG37" s="218"/>
      <c r="AH37" s="218"/>
      <c r="AI37" s="198"/>
    </row>
    <row r="38" spans="1:35" x14ac:dyDescent="0.35">
      <c r="A38" s="203" t="s">
        <v>952</v>
      </c>
      <c r="B38" s="203" t="s">
        <v>470</v>
      </c>
      <c r="C38" s="203" t="s">
        <v>935</v>
      </c>
      <c r="D38" s="203" t="s">
        <v>48</v>
      </c>
      <c r="E38" s="203" t="s">
        <v>569</v>
      </c>
      <c r="F38" s="204" t="s">
        <v>953</v>
      </c>
      <c r="G38" s="203">
        <v>4</v>
      </c>
      <c r="H38" s="203" t="s">
        <v>51</v>
      </c>
      <c r="I38" s="2282">
        <v>4</v>
      </c>
      <c r="J38" s="2283"/>
      <c r="K38" s="2283"/>
      <c r="L38" s="2284"/>
      <c r="M38" s="209">
        <v>1</v>
      </c>
      <c r="N38" s="212">
        <v>14950</v>
      </c>
      <c r="O38" s="219">
        <v>0.2</v>
      </c>
      <c r="P38" s="212">
        <f t="shared" si="4"/>
        <v>11960</v>
      </c>
      <c r="Q38" s="212">
        <f t="shared" si="0"/>
        <v>47840</v>
      </c>
      <c r="R38" s="213">
        <f t="shared" si="1"/>
        <v>9.1763268414273555E-2</v>
      </c>
      <c r="S38" s="214">
        <f t="shared" si="2"/>
        <v>95680</v>
      </c>
      <c r="T38" s="328">
        <f t="shared" si="3"/>
        <v>95680</v>
      </c>
      <c r="X38" s="198"/>
      <c r="Y38" s="328"/>
      <c r="Z38" s="217">
        <f>S38</f>
        <v>95680</v>
      </c>
      <c r="AA38" s="326"/>
      <c r="AB38" s="220"/>
      <c r="AC38" s="220">
        <f>T38</f>
        <v>95680</v>
      </c>
      <c r="AD38" s="220"/>
      <c r="AE38" s="218"/>
      <c r="AF38" s="218"/>
      <c r="AG38" s="218"/>
      <c r="AH38" s="218"/>
      <c r="AI38" s="198"/>
    </row>
    <row r="39" spans="1:35" x14ac:dyDescent="0.35">
      <c r="A39" s="203" t="s">
        <v>952</v>
      </c>
      <c r="B39" s="203" t="s">
        <v>470</v>
      </c>
      <c r="C39" s="203" t="s">
        <v>935</v>
      </c>
      <c r="D39" s="203" t="s">
        <v>56</v>
      </c>
      <c r="E39" s="203" t="s">
        <v>571</v>
      </c>
      <c r="F39" s="204" t="s">
        <v>602</v>
      </c>
      <c r="G39" s="203">
        <v>2</v>
      </c>
      <c r="H39" s="203" t="s">
        <v>51</v>
      </c>
      <c r="I39" s="2306">
        <v>2</v>
      </c>
      <c r="J39" s="2307"/>
      <c r="K39" s="2307"/>
      <c r="L39" s="2308"/>
      <c r="M39" s="209">
        <v>1</v>
      </c>
      <c r="N39" s="212">
        <v>39600</v>
      </c>
      <c r="O39" s="219">
        <v>0.2</v>
      </c>
      <c r="P39" s="212">
        <f t="shared" si="4"/>
        <v>31680</v>
      </c>
      <c r="Q39" s="212">
        <f t="shared" si="0"/>
        <v>63360</v>
      </c>
      <c r="R39" s="224">
        <f t="shared" si="1"/>
        <v>0.12153262305034224</v>
      </c>
      <c r="S39" s="214">
        <f t="shared" si="2"/>
        <v>126720</v>
      </c>
      <c r="T39" s="328">
        <f t="shared" si="3"/>
        <v>126720</v>
      </c>
      <c r="X39" s="198"/>
      <c r="Y39" s="328">
        <f>S39</f>
        <v>126720</v>
      </c>
      <c r="Z39" s="217"/>
      <c r="AA39" s="326"/>
      <c r="AB39" s="220"/>
      <c r="AC39" s="220">
        <f>T39</f>
        <v>126720</v>
      </c>
      <c r="AD39" s="220"/>
      <c r="AE39" s="218"/>
      <c r="AF39" s="218"/>
      <c r="AG39" s="218"/>
      <c r="AH39" s="218"/>
      <c r="AI39" s="198"/>
    </row>
    <row r="40" spans="1:35" x14ac:dyDescent="0.35">
      <c r="A40" s="203" t="s">
        <v>952</v>
      </c>
      <c r="B40" s="203" t="s">
        <v>471</v>
      </c>
      <c r="C40" s="203" t="s">
        <v>934</v>
      </c>
      <c r="D40" s="203" t="s">
        <v>193</v>
      </c>
      <c r="E40" s="203" t="s">
        <v>575</v>
      </c>
      <c r="F40" s="204" t="s">
        <v>573</v>
      </c>
      <c r="G40" s="203">
        <v>20</v>
      </c>
      <c r="H40" s="203" t="s">
        <v>90</v>
      </c>
      <c r="K40" s="2530">
        <v>20</v>
      </c>
      <c r="L40" s="2293"/>
      <c r="M40" s="209">
        <v>1</v>
      </c>
      <c r="N40" s="212">
        <v>3750</v>
      </c>
      <c r="O40" s="219">
        <v>0.2</v>
      </c>
      <c r="P40" s="212">
        <f t="shared" si="4"/>
        <v>3000</v>
      </c>
      <c r="Q40" s="212">
        <f t="shared" si="0"/>
        <v>60000</v>
      </c>
      <c r="R40" s="230">
        <f t="shared" si="1"/>
        <v>0.115087711221915</v>
      </c>
      <c r="S40" s="214">
        <f t="shared" si="2"/>
        <v>120000</v>
      </c>
      <c r="T40" s="328">
        <f t="shared" si="3"/>
        <v>120000</v>
      </c>
      <c r="X40" s="198"/>
      <c r="Y40" s="328">
        <f t="shared" ref="Y40:Y45" si="5">S40</f>
        <v>120000</v>
      </c>
      <c r="Z40" s="217"/>
      <c r="AA40" s="326"/>
      <c r="AB40" s="218"/>
      <c r="AC40" s="220"/>
      <c r="AD40" s="220">
        <f>S40</f>
        <v>120000</v>
      </c>
      <c r="AE40" s="218"/>
      <c r="AF40" s="218"/>
      <c r="AG40" s="218"/>
      <c r="AH40" s="218"/>
      <c r="AI40" s="198"/>
    </row>
    <row r="41" spans="1:35" x14ac:dyDescent="0.35">
      <c r="A41" s="203" t="s">
        <v>952</v>
      </c>
      <c r="B41" s="203" t="s">
        <v>472</v>
      </c>
      <c r="C41" s="203" t="s">
        <v>935</v>
      </c>
      <c r="D41" s="203" t="s">
        <v>56</v>
      </c>
      <c r="E41" s="203" t="s">
        <v>575</v>
      </c>
      <c r="F41" s="204" t="s">
        <v>602</v>
      </c>
      <c r="G41" s="203">
        <v>1</v>
      </c>
      <c r="H41" s="203" t="s">
        <v>51</v>
      </c>
      <c r="I41" s="2282">
        <v>1</v>
      </c>
      <c r="J41" s="2283"/>
      <c r="K41" s="2283"/>
      <c r="L41" s="2284"/>
      <c r="M41" s="203">
        <v>1</v>
      </c>
      <c r="N41" s="212">
        <v>94860</v>
      </c>
      <c r="O41" s="219">
        <v>0.2</v>
      </c>
      <c r="P41" s="212">
        <f t="shared" si="4"/>
        <v>75888</v>
      </c>
      <c r="Q41" s="212">
        <f t="shared" si="0"/>
        <v>75888</v>
      </c>
      <c r="R41" s="224">
        <f t="shared" si="1"/>
        <v>0.14556293715347809</v>
      </c>
      <c r="S41" s="214">
        <f t="shared" si="2"/>
        <v>151776</v>
      </c>
      <c r="T41" s="328">
        <f t="shared" si="3"/>
        <v>151776</v>
      </c>
      <c r="X41" s="198"/>
      <c r="Y41" s="328">
        <f t="shared" si="5"/>
        <v>151776</v>
      </c>
      <c r="Z41" s="198"/>
      <c r="AA41" s="326"/>
      <c r="AB41" s="218"/>
      <c r="AC41" s="218"/>
      <c r="AD41" s="218"/>
      <c r="AE41" s="220">
        <f>S41</f>
        <v>151776</v>
      </c>
      <c r="AF41" s="218"/>
      <c r="AG41" s="218"/>
      <c r="AH41" s="218"/>
      <c r="AI41" s="198"/>
    </row>
    <row r="42" spans="1:35" x14ac:dyDescent="0.35">
      <c r="A42" s="203" t="s">
        <v>952</v>
      </c>
      <c r="B42" s="203" t="s">
        <v>473</v>
      </c>
      <c r="C42" s="203" t="s">
        <v>935</v>
      </c>
      <c r="D42" s="203" t="s">
        <v>48</v>
      </c>
      <c r="E42" s="203" t="s">
        <v>569</v>
      </c>
      <c r="F42" s="204" t="s">
        <v>953</v>
      </c>
      <c r="G42" s="203">
        <v>3</v>
      </c>
      <c r="H42" s="203" t="s">
        <v>51</v>
      </c>
      <c r="I42" s="2282">
        <v>3</v>
      </c>
      <c r="J42" s="2283"/>
      <c r="K42" s="2283"/>
      <c r="L42" s="2284"/>
      <c r="M42" s="203">
        <v>1</v>
      </c>
      <c r="N42" s="212">
        <v>5000</v>
      </c>
      <c r="O42" s="219">
        <v>0.35</v>
      </c>
      <c r="P42" s="212">
        <f t="shared" si="4"/>
        <v>3250</v>
      </c>
      <c r="Q42" s="212">
        <f t="shared" si="0"/>
        <v>9750</v>
      </c>
      <c r="R42" s="213">
        <f t="shared" si="1"/>
        <v>1.8701753073561186E-2</v>
      </c>
      <c r="S42" s="214">
        <f t="shared" si="2"/>
        <v>19500</v>
      </c>
      <c r="T42" s="328">
        <f t="shared" si="3"/>
        <v>19500</v>
      </c>
      <c r="X42" s="198"/>
      <c r="Y42" s="326"/>
      <c r="Z42" s="217">
        <f>S42</f>
        <v>19500</v>
      </c>
      <c r="AA42" s="326"/>
      <c r="AB42" s="218"/>
      <c r="AC42" s="218"/>
      <c r="AD42" s="218"/>
      <c r="AE42" s="218"/>
      <c r="AF42" s="220">
        <f>S42</f>
        <v>19500</v>
      </c>
      <c r="AG42" s="218"/>
      <c r="AH42" s="218"/>
      <c r="AI42" s="198"/>
    </row>
    <row r="43" spans="1:35" x14ac:dyDescent="0.35">
      <c r="A43" s="203" t="s">
        <v>952</v>
      </c>
      <c r="B43" s="203" t="s">
        <v>473</v>
      </c>
      <c r="C43" s="203" t="s">
        <v>935</v>
      </c>
      <c r="D43" s="203" t="s">
        <v>56</v>
      </c>
      <c r="E43" s="203" t="s">
        <v>575</v>
      </c>
      <c r="F43" s="204" t="s">
        <v>602</v>
      </c>
      <c r="G43" s="203">
        <v>2</v>
      </c>
      <c r="H43" s="203" t="s">
        <v>51</v>
      </c>
      <c r="I43" s="2282">
        <v>2</v>
      </c>
      <c r="J43" s="2283"/>
      <c r="K43" s="2283"/>
      <c r="L43" s="2284"/>
      <c r="M43" s="203">
        <v>1</v>
      </c>
      <c r="N43" s="212">
        <v>35988</v>
      </c>
      <c r="O43" s="219">
        <v>0.35</v>
      </c>
      <c r="P43" s="232">
        <f t="shared" si="4"/>
        <v>23392.2</v>
      </c>
      <c r="Q43" s="212">
        <f t="shared" si="0"/>
        <v>46784.4</v>
      </c>
      <c r="R43" s="224">
        <f t="shared" si="1"/>
        <v>8.9738491948176E-2</v>
      </c>
      <c r="S43" s="214">
        <f t="shared" si="2"/>
        <v>93568.8</v>
      </c>
      <c r="T43" s="328">
        <f t="shared" si="3"/>
        <v>93568.8</v>
      </c>
      <c r="X43" s="198"/>
      <c r="Y43" s="328">
        <f t="shared" si="5"/>
        <v>93568.8</v>
      </c>
      <c r="Z43" s="198"/>
      <c r="AA43" s="326"/>
      <c r="AB43" s="218"/>
      <c r="AC43" s="218"/>
      <c r="AD43" s="218"/>
      <c r="AE43" s="218"/>
      <c r="AF43" s="220">
        <f>S43</f>
        <v>93568.8</v>
      </c>
      <c r="AG43" s="218"/>
      <c r="AH43" s="218"/>
      <c r="AI43" s="198"/>
    </row>
    <row r="44" spans="1:35" x14ac:dyDescent="0.35">
      <c r="A44" s="203" t="s">
        <v>952</v>
      </c>
      <c r="B44" s="203" t="s">
        <v>473</v>
      </c>
      <c r="C44" s="203" t="s">
        <v>935</v>
      </c>
      <c r="D44" s="203" t="s">
        <v>53</v>
      </c>
      <c r="E44" s="203" t="s">
        <v>571</v>
      </c>
      <c r="F44" s="204" t="s">
        <v>954</v>
      </c>
      <c r="G44" s="203">
        <v>4</v>
      </c>
      <c r="H44" s="203" t="s">
        <v>51</v>
      </c>
      <c r="I44" s="2282">
        <v>4</v>
      </c>
      <c r="J44" s="2283"/>
      <c r="K44" s="2283"/>
      <c r="L44" s="2284"/>
      <c r="M44" s="203">
        <v>1</v>
      </c>
      <c r="N44" s="212">
        <v>9696</v>
      </c>
      <c r="O44" s="219">
        <v>0.35</v>
      </c>
      <c r="P44" s="232">
        <f t="shared" si="4"/>
        <v>6302.4000000000005</v>
      </c>
      <c r="Q44" s="212">
        <f t="shared" si="0"/>
        <v>25209.600000000002</v>
      </c>
      <c r="R44" s="224">
        <f t="shared" si="1"/>
        <v>4.8355252746999811E-2</v>
      </c>
      <c r="S44" s="214">
        <f t="shared" si="2"/>
        <v>50419.200000000004</v>
      </c>
      <c r="T44" s="328">
        <f t="shared" si="3"/>
        <v>50419.200000000004</v>
      </c>
      <c r="X44" s="198"/>
      <c r="Y44" s="328">
        <f t="shared" si="5"/>
        <v>50419.200000000004</v>
      </c>
      <c r="Z44" s="198"/>
      <c r="AA44" s="326"/>
      <c r="AB44" s="218"/>
      <c r="AC44" s="218"/>
      <c r="AD44" s="218"/>
      <c r="AE44" s="218"/>
      <c r="AF44" s="220">
        <f>S44</f>
        <v>50419.200000000004</v>
      </c>
      <c r="AG44" s="218"/>
      <c r="AH44" s="218"/>
      <c r="AI44" s="198"/>
    </row>
    <row r="45" spans="1:35" ht="15.65" customHeight="1" x14ac:dyDescent="0.35">
      <c r="A45" s="203" t="s">
        <v>952</v>
      </c>
      <c r="B45" s="203" t="s">
        <v>185</v>
      </c>
      <c r="C45" s="203" t="s">
        <v>955</v>
      </c>
      <c r="D45" s="203" t="s">
        <v>474</v>
      </c>
      <c r="E45" s="203" t="s">
        <v>571</v>
      </c>
      <c r="F45" s="204" t="s">
        <v>925</v>
      </c>
      <c r="G45" s="203">
        <v>13</v>
      </c>
      <c r="H45" s="203" t="s">
        <v>49</v>
      </c>
      <c r="I45" s="207">
        <v>13</v>
      </c>
      <c r="J45" s="820">
        <v>13</v>
      </c>
      <c r="L45" s="332"/>
      <c r="M45" s="203">
        <v>2</v>
      </c>
      <c r="N45" s="212">
        <v>2200</v>
      </c>
      <c r="O45" s="219">
        <v>0.2</v>
      </c>
      <c r="P45" s="232">
        <f t="shared" si="4"/>
        <v>1760</v>
      </c>
      <c r="Q45" s="212">
        <f t="shared" si="0"/>
        <v>45760</v>
      </c>
      <c r="R45" s="1102">
        <f t="shared" si="1"/>
        <v>8.7773561091913838E-2</v>
      </c>
      <c r="S45" s="214">
        <f t="shared" si="2"/>
        <v>91520</v>
      </c>
      <c r="T45" s="329"/>
      <c r="U45" s="215">
        <f>S45</f>
        <v>91520</v>
      </c>
      <c r="X45" s="198"/>
      <c r="Y45" s="328">
        <f t="shared" si="5"/>
        <v>91520</v>
      </c>
      <c r="Z45" s="198"/>
      <c r="AA45" s="326"/>
      <c r="AB45" s="218"/>
      <c r="AC45" s="218"/>
      <c r="AD45" s="218"/>
      <c r="AE45" s="218"/>
      <c r="AF45" s="218"/>
      <c r="AG45" s="220">
        <f>S45</f>
        <v>91520</v>
      </c>
      <c r="AH45" s="220"/>
      <c r="AI45" s="217"/>
    </row>
    <row r="46" spans="1:35" x14ac:dyDescent="0.35">
      <c r="A46" s="203"/>
      <c r="B46" s="203"/>
      <c r="C46" s="203"/>
      <c r="D46" s="203"/>
      <c r="E46" s="203"/>
      <c r="F46" s="204"/>
      <c r="G46" s="203"/>
      <c r="H46" s="203"/>
      <c r="L46" s="332"/>
      <c r="M46" s="203"/>
      <c r="N46" s="212"/>
      <c r="O46" s="219"/>
      <c r="P46" s="232"/>
      <c r="Q46" s="212"/>
      <c r="R46" s="439"/>
      <c r="S46" s="214"/>
      <c r="T46" s="326"/>
      <c r="X46" s="198"/>
      <c r="Y46" s="326"/>
      <c r="Z46" s="198"/>
      <c r="AA46" s="326"/>
      <c r="AB46" s="218"/>
      <c r="AC46" s="218"/>
      <c r="AD46" s="218"/>
      <c r="AE46" s="218"/>
      <c r="AF46" s="218"/>
      <c r="AG46" s="218"/>
      <c r="AH46" s="218"/>
      <c r="AI46" s="198"/>
    </row>
    <row r="47" spans="1:35" x14ac:dyDescent="0.35">
      <c r="A47" s="218"/>
      <c r="B47" s="203"/>
      <c r="C47" s="236"/>
      <c r="D47" s="236"/>
      <c r="E47" s="236"/>
      <c r="F47" s="237"/>
      <c r="G47" s="236"/>
      <c r="H47" s="236"/>
      <c r="I47" s="291"/>
      <c r="J47" s="291"/>
      <c r="K47" s="291"/>
      <c r="L47" s="333"/>
      <c r="M47" s="236"/>
      <c r="N47" s="240"/>
      <c r="O47" s="241"/>
      <c r="P47" s="334"/>
      <c r="Q47" s="212"/>
      <c r="R47" s="439"/>
      <c r="S47" s="214"/>
      <c r="T47" s="326"/>
      <c r="X47" s="198"/>
      <c r="Y47" s="326"/>
      <c r="Z47" s="198"/>
      <c r="AA47" s="326"/>
      <c r="AB47" s="218"/>
      <c r="AC47" s="218"/>
      <c r="AD47" s="218"/>
      <c r="AE47" s="218"/>
      <c r="AF47" s="218"/>
      <c r="AG47" s="218"/>
      <c r="AH47" s="218"/>
      <c r="AI47" s="198"/>
    </row>
    <row r="48" spans="1:35" x14ac:dyDescent="0.35">
      <c r="A48" s="154" t="s">
        <v>952</v>
      </c>
      <c r="B48" s="154" t="s">
        <v>579</v>
      </c>
      <c r="C48" s="238"/>
      <c r="D48" s="239"/>
      <c r="E48" s="239"/>
      <c r="F48" s="290"/>
      <c r="G48" s="239"/>
      <c r="H48" s="239"/>
      <c r="I48" s="291"/>
      <c r="J48" s="291"/>
      <c r="K48" s="291"/>
      <c r="L48" s="291"/>
      <c r="M48" s="239"/>
      <c r="N48" s="292"/>
      <c r="O48" s="242"/>
      <c r="P48" s="334"/>
      <c r="Q48" s="303"/>
      <c r="R48" s="302">
        <f>Q48/Q51</f>
        <v>0</v>
      </c>
      <c r="S48" s="214">
        <f>Q48*2</f>
        <v>0</v>
      </c>
      <c r="T48" s="326"/>
      <c r="W48" s="215">
        <f>S48</f>
        <v>0</v>
      </c>
      <c r="X48" s="198"/>
      <c r="Y48" s="326"/>
      <c r="Z48" s="198"/>
      <c r="AA48" s="326"/>
      <c r="AB48" s="218"/>
      <c r="AC48" s="218"/>
      <c r="AD48" s="218"/>
      <c r="AE48" s="218"/>
      <c r="AF48" s="218"/>
      <c r="AG48" s="218"/>
      <c r="AH48" s="218"/>
      <c r="AI48" s="198"/>
    </row>
    <row r="49" spans="1:35" x14ac:dyDescent="0.35">
      <c r="A49" s="154" t="s">
        <v>952</v>
      </c>
      <c r="B49" s="154" t="s">
        <v>580</v>
      </c>
      <c r="C49" s="335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36"/>
      <c r="Q49" s="303">
        <v>40000</v>
      </c>
      <c r="R49" s="337">
        <f>Q49/Q51</f>
        <v>7.6725140814610002E-2</v>
      </c>
      <c r="S49" s="214">
        <f>Q49*2</f>
        <v>80000</v>
      </c>
      <c r="T49" s="326"/>
      <c r="X49" s="217">
        <f>S49</f>
        <v>80000</v>
      </c>
      <c r="Y49" s="326"/>
      <c r="Z49" s="198"/>
      <c r="AA49" s="326"/>
      <c r="AB49" s="218"/>
      <c r="AC49" s="218"/>
      <c r="AD49" s="218"/>
      <c r="AE49" s="218"/>
      <c r="AF49" s="218"/>
      <c r="AG49" s="218"/>
      <c r="AH49" s="218"/>
      <c r="AI49" s="198"/>
    </row>
    <row r="50" spans="1:35" ht="15" thickBot="1" x14ac:dyDescent="0.4">
      <c r="I50" s="161">
        <f>I51/M51</f>
        <v>0.60919540229885061</v>
      </c>
      <c r="J50" s="161">
        <f>J51/M51</f>
        <v>0.16091954022988506</v>
      </c>
      <c r="K50" s="161">
        <f>K51/M51</f>
        <v>0.22988505747126436</v>
      </c>
      <c r="L50" s="161"/>
      <c r="S50" s="692"/>
      <c r="T50" s="613"/>
      <c r="U50" s="291"/>
      <c r="V50" s="291"/>
      <c r="W50" s="291"/>
      <c r="X50" s="614"/>
      <c r="Y50" s="613"/>
      <c r="Z50" s="614"/>
      <c r="AA50" s="613"/>
      <c r="AB50" s="785"/>
      <c r="AC50" s="785"/>
      <c r="AD50" s="785"/>
      <c r="AE50" s="785"/>
      <c r="AF50" s="785"/>
      <c r="AG50" s="785"/>
      <c r="AH50" s="785"/>
      <c r="AI50" s="614"/>
    </row>
    <row r="51" spans="1:35" x14ac:dyDescent="0.35">
      <c r="A51" s="258" t="s">
        <v>582</v>
      </c>
      <c r="B51" s="259"/>
      <c r="C51" s="259"/>
      <c r="D51" s="259"/>
      <c r="E51" s="259"/>
      <c r="F51" s="260"/>
      <c r="G51" s="259"/>
      <c r="H51" s="259"/>
      <c r="I51" s="259">
        <f>I44+I43+I42+I41+I39+I38+I37+I36+I35+I45</f>
        <v>53</v>
      </c>
      <c r="J51" s="259">
        <f>J34+J45</f>
        <v>14</v>
      </c>
      <c r="K51" s="259">
        <f>K40</f>
        <v>20</v>
      </c>
      <c r="L51" s="259"/>
      <c r="M51" s="259">
        <f>SUM(I51:L51)</f>
        <v>87</v>
      </c>
      <c r="N51" s="261"/>
      <c r="O51" s="262"/>
      <c r="P51" s="261"/>
      <c r="Q51" s="528">
        <f>SUM(Q33:Q50)</f>
        <v>521341.5</v>
      </c>
      <c r="R51" s="264">
        <f>SUM(R33:R49)</f>
        <v>0.99999999999999989</v>
      </c>
      <c r="S51" s="657">
        <f>SUM(S33:S50)</f>
        <v>1042683</v>
      </c>
      <c r="T51" s="266">
        <f t="shared" ref="T51:X51" si="6">SUM(T33:T49)</f>
        <v>871163</v>
      </c>
      <c r="U51" s="267">
        <f t="shared" si="6"/>
        <v>91520</v>
      </c>
      <c r="V51" s="267">
        <f t="shared" si="6"/>
        <v>0</v>
      </c>
      <c r="W51" s="267">
        <f t="shared" si="6"/>
        <v>0</v>
      </c>
      <c r="X51" s="269">
        <f t="shared" si="6"/>
        <v>80000</v>
      </c>
      <c r="Y51" s="268">
        <f>SUM(Y32:Y50)</f>
        <v>800308</v>
      </c>
      <c r="Z51" s="269">
        <f>SUM(Z32:Z50)</f>
        <v>162375</v>
      </c>
      <c r="AA51" s="266">
        <f>SUM(AA32:AA50)</f>
        <v>9360</v>
      </c>
      <c r="AB51" s="863">
        <f>SUM(AB32:AB50)</f>
        <v>37835</v>
      </c>
      <c r="AC51" s="863">
        <f t="shared" ref="AC51:AG51" si="7">SUM(AC32:AC50)</f>
        <v>388704</v>
      </c>
      <c r="AD51" s="863">
        <f t="shared" si="7"/>
        <v>120000</v>
      </c>
      <c r="AE51" s="863">
        <f t="shared" si="7"/>
        <v>151776</v>
      </c>
      <c r="AF51" s="863">
        <f t="shared" si="7"/>
        <v>163488</v>
      </c>
      <c r="AG51" s="1140">
        <f t="shared" si="7"/>
        <v>91520</v>
      </c>
      <c r="AH51" s="1140"/>
      <c r="AI51" s="618"/>
    </row>
    <row r="52" spans="1:35" ht="15" thickBot="1" x14ac:dyDescent="0.4">
      <c r="A52" s="274" t="s">
        <v>583</v>
      </c>
      <c r="B52" s="275"/>
      <c r="C52" s="275"/>
      <c r="D52" s="275"/>
      <c r="E52" s="275"/>
      <c r="F52" s="276"/>
      <c r="G52" s="275"/>
      <c r="H52" s="275"/>
      <c r="I52" s="275">
        <f>I44+I43+I42+I41+I39+I38+I37+I36+I35+I45</f>
        <v>53</v>
      </c>
      <c r="J52" s="275">
        <f>I44+I43+I42+I41+I39+I38+I37+I36+I35+J34+J45</f>
        <v>54</v>
      </c>
      <c r="K52" s="275">
        <f>I44+I43+I42+I41+K40+I39+I38+I37+I35+J34</f>
        <v>41</v>
      </c>
      <c r="L52" s="275">
        <f>I44+I43+I42+I41+K40+I39+I38+I37+I35</f>
        <v>40</v>
      </c>
      <c r="M52" s="275">
        <f>SUM(I52:L52)</f>
        <v>188</v>
      </c>
      <c r="N52" s="277"/>
      <c r="O52" s="278"/>
      <c r="P52" s="277"/>
      <c r="Q52" s="277"/>
      <c r="R52" s="279"/>
      <c r="S52" s="280"/>
      <c r="T52" s="281">
        <f>T51/S51</f>
        <v>0.83550129809347617</v>
      </c>
      <c r="U52" s="282">
        <f>U51/S51</f>
        <v>8.7773561091913838E-2</v>
      </c>
      <c r="V52" s="282">
        <f>V51/S51</f>
        <v>0</v>
      </c>
      <c r="W52" s="282">
        <f>W51/S51</f>
        <v>0</v>
      </c>
      <c r="X52" s="343">
        <f>X51/S51</f>
        <v>7.6725140814610002E-2</v>
      </c>
      <c r="Y52" s="344">
        <f>Y51/S51</f>
        <v>0.76754679993823627</v>
      </c>
      <c r="Z52" s="343">
        <f>Z51/S51</f>
        <v>0.15572805924715374</v>
      </c>
      <c r="AA52" s="620"/>
      <c r="AB52" s="287"/>
      <c r="AC52" s="287"/>
      <c r="AD52" s="287"/>
      <c r="AE52" s="287"/>
      <c r="AF52" s="287"/>
      <c r="AG52" s="287"/>
      <c r="AH52" s="287"/>
      <c r="AI52" s="288"/>
    </row>
    <row r="53" spans="1:35" ht="15" thickBot="1" x14ac:dyDescent="0.4">
      <c r="A53" s="289" t="s">
        <v>584</v>
      </c>
      <c r="B53" s="239"/>
      <c r="C53" s="239"/>
      <c r="D53" s="239"/>
      <c r="E53" s="239"/>
      <c r="F53" s="290"/>
      <c r="G53" s="239"/>
      <c r="H53" s="239"/>
      <c r="I53" s="2237">
        <f>I52/M52</f>
        <v>0.28191489361702127</v>
      </c>
      <c r="J53" s="2237">
        <f>J52/M52</f>
        <v>0.28723404255319152</v>
      </c>
      <c r="K53" s="2237">
        <f>K52/M52</f>
        <v>0.21808510638297873</v>
      </c>
      <c r="L53" s="2237">
        <f>L52/M52</f>
        <v>0.21276595744680851</v>
      </c>
      <c r="M53" s="239"/>
      <c r="N53" s="292"/>
      <c r="O53" s="242"/>
      <c r="P53" s="292"/>
      <c r="Q53" s="240">
        <f>T51/2</f>
        <v>435581.5</v>
      </c>
      <c r="R53" s="293">
        <f>Q53/Q58</f>
        <v>0.83550129809347617</v>
      </c>
      <c r="X53" s="294"/>
      <c r="Y53" s="403">
        <f>I36+I37+I39+K40+I41+I43+I44+I45+J45</f>
        <v>78</v>
      </c>
      <c r="Z53" s="404">
        <f>I35++I38+I42+J34+I45+J45</f>
        <v>35</v>
      </c>
      <c r="AA53" s="189"/>
      <c r="AB53" s="189"/>
      <c r="AC53" s="189"/>
      <c r="AD53" s="189"/>
      <c r="AE53" s="189"/>
      <c r="AF53" s="189"/>
    </row>
    <row r="54" spans="1:35" ht="15" thickBot="1" x14ac:dyDescent="0.4">
      <c r="A54" s="297" t="s">
        <v>38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U51/2</f>
        <v>45760</v>
      </c>
      <c r="R54" s="308">
        <f>Q54/Q58</f>
        <v>8.7773561091913838E-2</v>
      </c>
      <c r="S54" s="1098">
        <f>Q51/M51</f>
        <v>5992.4310344827591</v>
      </c>
      <c r="T54" s="1099" t="s">
        <v>586</v>
      </c>
      <c r="Y54" s="241">
        <f>Y53/M51</f>
        <v>0.89655172413793105</v>
      </c>
      <c r="Z54" s="293">
        <f>Z53/M51</f>
        <v>0.40229885057471265</v>
      </c>
    </row>
    <row r="55" spans="1:35" ht="15" thickBot="1" x14ac:dyDescent="0.4">
      <c r="A55" s="297" t="s">
        <v>587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03">
        <f>V51/2</f>
        <v>0</v>
      </c>
      <c r="R55" s="308">
        <f>Q55/Q58</f>
        <v>0</v>
      </c>
      <c r="U55" s="309"/>
      <c r="W55" s="145"/>
      <c r="Y55" s="2657" t="s">
        <v>588</v>
      </c>
      <c r="Z55" s="2657"/>
    </row>
    <row r="56" spans="1:35" x14ac:dyDescent="0.35">
      <c r="A56" s="297" t="s">
        <v>580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X51/2</f>
        <v>40000</v>
      </c>
      <c r="R56" s="308">
        <f>Q56/Q58</f>
        <v>7.6725140814610002E-2</v>
      </c>
      <c r="T56" s="309"/>
      <c r="U56" s="309"/>
    </row>
    <row r="57" spans="1:35" x14ac:dyDescent="0.35">
      <c r="A57" s="297" t="s">
        <v>579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03">
        <f>W51/2</f>
        <v>0</v>
      </c>
      <c r="R57" s="308">
        <f>Q57/Q58</f>
        <v>0</v>
      </c>
    </row>
    <row r="58" spans="1:35" x14ac:dyDescent="0.35">
      <c r="A58" s="297"/>
      <c r="B58" s="298"/>
      <c r="C58" s="298"/>
      <c r="D58" s="298"/>
      <c r="E58" s="298"/>
      <c r="F58" s="299"/>
      <c r="G58" s="298"/>
      <c r="H58" s="298"/>
      <c r="I58" s="300"/>
      <c r="J58" s="300"/>
      <c r="K58" s="300"/>
      <c r="L58" s="300"/>
      <c r="M58" s="298"/>
      <c r="N58" s="301"/>
      <c r="O58" s="302"/>
      <c r="P58" s="301"/>
      <c r="Q58" s="310">
        <f>SUM(Q53:Q57)</f>
        <v>521341.5</v>
      </c>
      <c r="R58" s="308">
        <f>SUM(R53:R57)</f>
        <v>1</v>
      </c>
    </row>
    <row r="60" spans="1:35" ht="18" x14ac:dyDescent="0.4">
      <c r="A60" s="1085"/>
      <c r="R60" s="144"/>
    </row>
    <row r="61" spans="1:35" ht="18" x14ac:dyDescent="0.4">
      <c r="A61" s="1085" t="s">
        <v>589</v>
      </c>
    </row>
    <row r="63" spans="1:35" s="1133" customFormat="1" ht="31" customHeight="1" thickBot="1" x14ac:dyDescent="0.35">
      <c r="A63" s="2681" t="s">
        <v>531</v>
      </c>
      <c r="B63" s="2682"/>
      <c r="C63" s="2682"/>
      <c r="D63" s="2682"/>
      <c r="E63" s="2682"/>
      <c r="F63" s="2682"/>
      <c r="G63" s="2682"/>
      <c r="H63" s="2682"/>
      <c r="I63" s="2682"/>
      <c r="J63" s="2682"/>
      <c r="K63" s="2682"/>
      <c r="L63" s="2682"/>
      <c r="M63" s="2682"/>
      <c r="N63" s="2682"/>
      <c r="O63" s="2682"/>
      <c r="P63" s="2682"/>
      <c r="Q63" s="2682"/>
      <c r="R63" s="2683"/>
      <c r="S63" s="2647" t="s">
        <v>635</v>
      </c>
      <c r="T63" s="2648"/>
      <c r="U63" s="2648"/>
      <c r="V63" s="2648"/>
      <c r="W63" s="2648"/>
      <c r="X63" s="2648"/>
      <c r="Y63" s="2648"/>
      <c r="Z63" s="2648"/>
      <c r="AA63" s="2648"/>
      <c r="AB63" s="2648"/>
      <c r="AC63" s="2648"/>
      <c r="AD63" s="2648"/>
      <c r="AE63" s="2648"/>
      <c r="AF63" s="2648"/>
      <c r="AG63" s="2648"/>
      <c r="AH63" s="2648"/>
      <c r="AI63" s="2649"/>
    </row>
    <row r="64" spans="1:35" s="1135" customFormat="1" ht="18" x14ac:dyDescent="0.4">
      <c r="A64" s="2699" t="s">
        <v>533</v>
      </c>
      <c r="B64" s="2701" t="s">
        <v>534</v>
      </c>
      <c r="C64" s="2701" t="s">
        <v>535</v>
      </c>
      <c r="D64" s="2701" t="s">
        <v>536</v>
      </c>
      <c r="E64" s="2701" t="s">
        <v>537</v>
      </c>
      <c r="F64" s="2701" t="s">
        <v>538</v>
      </c>
      <c r="G64" s="2690" t="s">
        <v>539</v>
      </c>
      <c r="H64" s="2692" t="s">
        <v>540</v>
      </c>
      <c r="I64" s="2694" t="s">
        <v>541</v>
      </c>
      <c r="J64" s="2695"/>
      <c r="K64" s="2695"/>
      <c r="L64" s="2696"/>
      <c r="M64" s="2697" t="s">
        <v>914</v>
      </c>
      <c r="N64" s="2684" t="s">
        <v>915</v>
      </c>
      <c r="O64" s="2690" t="s">
        <v>916</v>
      </c>
      <c r="P64" s="2684" t="s">
        <v>917</v>
      </c>
      <c r="Q64" s="2684" t="s">
        <v>918</v>
      </c>
      <c r="R64" s="1134" t="s">
        <v>546</v>
      </c>
      <c r="S64" s="1134" t="s">
        <v>547</v>
      </c>
      <c r="T64" s="2686" t="s">
        <v>548</v>
      </c>
      <c r="U64" s="2686"/>
      <c r="V64" s="2686"/>
      <c r="W64" s="2686"/>
      <c r="X64" s="2686"/>
      <c r="Y64" s="2703" t="s">
        <v>549</v>
      </c>
      <c r="Z64" s="2687"/>
      <c r="AA64" s="2686"/>
      <c r="AB64" s="2686"/>
      <c r="AC64" s="2686"/>
      <c r="AD64" s="2686"/>
      <c r="AE64" s="2686"/>
      <c r="AF64" s="2686"/>
      <c r="AG64" s="2686"/>
      <c r="AH64" s="2686"/>
      <c r="AI64" s="2687"/>
    </row>
    <row r="65" spans="1:35" s="1135" customFormat="1" ht="30.65" customHeight="1" thickBot="1" x14ac:dyDescent="0.45">
      <c r="A65" s="2700"/>
      <c r="B65" s="2702"/>
      <c r="C65" s="2702"/>
      <c r="D65" s="2702"/>
      <c r="E65" s="2702"/>
      <c r="F65" s="2702"/>
      <c r="G65" s="2691"/>
      <c r="H65" s="2693"/>
      <c r="I65" s="1136" t="s">
        <v>551</v>
      </c>
      <c r="J65" s="1136" t="s">
        <v>552</v>
      </c>
      <c r="K65" s="1137" t="s">
        <v>553</v>
      </c>
      <c r="L65" s="1137" t="s">
        <v>554</v>
      </c>
      <c r="M65" s="2698"/>
      <c r="N65" s="2685"/>
      <c r="O65" s="2691"/>
      <c r="P65" s="2685"/>
      <c r="Q65" s="2685"/>
      <c r="R65" s="1138"/>
      <c r="S65" s="1138" t="s">
        <v>559</v>
      </c>
      <c r="T65" s="2655"/>
      <c r="U65" s="2655"/>
      <c r="V65" s="2655"/>
      <c r="W65" s="2655"/>
      <c r="X65" s="2655"/>
      <c r="Y65" s="2654"/>
      <c r="Z65" s="2656"/>
      <c r="AA65" s="2655"/>
      <c r="AB65" s="2655"/>
      <c r="AC65" s="2655"/>
      <c r="AD65" s="2655"/>
      <c r="AE65" s="2655"/>
      <c r="AF65" s="2655"/>
      <c r="AG65" s="2655"/>
      <c r="AH65" s="2655"/>
      <c r="AI65" s="2656"/>
    </row>
    <row r="66" spans="1:35" s="184" customFormat="1" ht="18.5" x14ac:dyDescent="0.45">
      <c r="A66" s="2558" t="s">
        <v>591</v>
      </c>
      <c r="B66" s="2559"/>
      <c r="C66" s="2559"/>
      <c r="D66" s="2559"/>
      <c r="E66" s="2559"/>
      <c r="F66" s="2559"/>
      <c r="G66" s="2559"/>
      <c r="H66" s="2559"/>
      <c r="I66" s="2559"/>
      <c r="J66" s="2559"/>
      <c r="K66" s="2559"/>
      <c r="L66" s="2559"/>
      <c r="M66" s="2559"/>
      <c r="N66" s="2559"/>
      <c r="O66" s="2559"/>
      <c r="P66" s="2559"/>
      <c r="Q66" s="2559"/>
      <c r="R66" s="2559"/>
      <c r="S66" s="1139"/>
      <c r="T66" s="1088" t="s">
        <v>561</v>
      </c>
      <c r="U66" s="1089" t="s">
        <v>38</v>
      </c>
      <c r="V66" s="1089" t="s">
        <v>562</v>
      </c>
      <c r="W66" s="1089" t="s">
        <v>563</v>
      </c>
      <c r="X66" s="1093" t="s">
        <v>564</v>
      </c>
      <c r="Y66" s="1090" t="s">
        <v>565</v>
      </c>
      <c r="Z66" s="1093" t="s">
        <v>566</v>
      </c>
      <c r="AA66" s="1088" t="s">
        <v>31</v>
      </c>
      <c r="AB66" s="1089" t="s">
        <v>39</v>
      </c>
      <c r="AC66" s="1101" t="s">
        <v>201</v>
      </c>
      <c r="AD66" s="1092" t="s">
        <v>202</v>
      </c>
      <c r="AE66" s="1092" t="s">
        <v>203</v>
      </c>
      <c r="AF66" s="1092" t="s">
        <v>204</v>
      </c>
      <c r="AG66" s="1092" t="s">
        <v>183</v>
      </c>
      <c r="AH66" s="1092" t="s">
        <v>167</v>
      </c>
      <c r="AI66" s="1093" t="s">
        <v>166</v>
      </c>
    </row>
    <row r="67" spans="1:35" x14ac:dyDescent="0.35">
      <c r="A67" s="200"/>
      <c r="B67" s="509"/>
      <c r="C67" s="509"/>
      <c r="D67" s="509"/>
      <c r="E67" s="509"/>
      <c r="F67" s="510"/>
      <c r="G67" s="509"/>
      <c r="H67" s="509"/>
      <c r="I67" s="512"/>
      <c r="J67" s="512"/>
      <c r="K67" s="512"/>
      <c r="L67" s="512"/>
      <c r="M67" s="509"/>
      <c r="N67" s="515"/>
      <c r="O67" s="516"/>
      <c r="P67" s="515"/>
      <c r="Q67" s="515"/>
      <c r="R67" s="548"/>
      <c r="S67" s="195"/>
      <c r="T67" s="326"/>
      <c r="X67" s="198"/>
      <c r="Y67" s="326"/>
      <c r="Z67" s="198"/>
      <c r="AA67" s="326"/>
      <c r="AB67" s="218"/>
      <c r="AC67" s="218"/>
      <c r="AD67" s="218"/>
      <c r="AE67" s="218"/>
      <c r="AF67" s="218"/>
      <c r="AG67" s="218"/>
      <c r="AH67" s="218"/>
      <c r="AI67" s="198"/>
    </row>
    <row r="68" spans="1:35" x14ac:dyDescent="0.35">
      <c r="A68" s="203" t="s">
        <v>952</v>
      </c>
      <c r="B68" s="203" t="s">
        <v>135</v>
      </c>
      <c r="C68" s="203" t="s">
        <v>935</v>
      </c>
      <c r="D68" s="203" t="s">
        <v>48</v>
      </c>
      <c r="E68" s="203" t="s">
        <v>569</v>
      </c>
      <c r="F68" s="204" t="s">
        <v>953</v>
      </c>
      <c r="G68" s="203">
        <v>1</v>
      </c>
      <c r="H68" s="203" t="s">
        <v>90</v>
      </c>
      <c r="I68" s="234"/>
      <c r="J68" s="2283">
        <v>1</v>
      </c>
      <c r="K68" s="2283"/>
      <c r="L68" s="332"/>
      <c r="M68" s="209">
        <v>1</v>
      </c>
      <c r="N68" s="212">
        <v>7200</v>
      </c>
      <c r="O68" s="219">
        <v>0.35</v>
      </c>
      <c r="P68" s="212">
        <f>N68*(1-O68)</f>
        <v>4680</v>
      </c>
      <c r="Q68" s="212">
        <f t="shared" ref="Q68:Q78" si="8">P68*M68*G68</f>
        <v>4680</v>
      </c>
      <c r="R68" s="213">
        <f t="shared" ref="R68:R78" si="9">Q68/$Q$83</f>
        <v>8.9501993695158266E-3</v>
      </c>
      <c r="S68" s="525">
        <f>Q68</f>
        <v>4680</v>
      </c>
      <c r="T68" s="612">
        <f>S68</f>
        <v>4680</v>
      </c>
      <c r="U68" s="215"/>
      <c r="V68" s="215"/>
      <c r="W68" s="215"/>
      <c r="X68" s="217"/>
      <c r="Y68" s="328"/>
      <c r="Z68" s="217"/>
      <c r="AA68" s="328">
        <f>S69</f>
        <v>18917.5</v>
      </c>
      <c r="AB68" s="218"/>
      <c r="AC68" s="218"/>
      <c r="AD68" s="218"/>
      <c r="AE68" s="218"/>
      <c r="AF68" s="218"/>
      <c r="AG68" s="218"/>
      <c r="AH68" s="218"/>
      <c r="AI68" s="198"/>
    </row>
    <row r="69" spans="1:35" x14ac:dyDescent="0.35">
      <c r="A69" s="203" t="s">
        <v>952</v>
      </c>
      <c r="B69" s="203" t="s">
        <v>50</v>
      </c>
      <c r="C69" s="203" t="s">
        <v>935</v>
      </c>
      <c r="D69" s="203" t="s">
        <v>48</v>
      </c>
      <c r="E69" s="203" t="s">
        <v>569</v>
      </c>
      <c r="F69" s="204" t="s">
        <v>953</v>
      </c>
      <c r="G69" s="203">
        <v>1</v>
      </c>
      <c r="H69" s="203" t="s">
        <v>51</v>
      </c>
      <c r="I69" s="2282">
        <v>1</v>
      </c>
      <c r="J69" s="2283"/>
      <c r="K69" s="2283"/>
      <c r="L69" s="2284"/>
      <c r="M69" s="209">
        <v>1</v>
      </c>
      <c r="N69" s="212">
        <v>27025</v>
      </c>
      <c r="O69" s="219">
        <v>0.3</v>
      </c>
      <c r="P69" s="212">
        <f t="shared" ref="P69:P78" si="10">N69*(1-O69)</f>
        <v>18917.5</v>
      </c>
      <c r="Q69" s="212">
        <f t="shared" si="8"/>
        <v>18917.5</v>
      </c>
      <c r="R69" s="213">
        <f t="shared" si="9"/>
        <v>3.6178503541199926E-2</v>
      </c>
      <c r="S69" s="214">
        <f>Q69</f>
        <v>18917.5</v>
      </c>
      <c r="T69" s="328">
        <f t="shared" ref="T69:T79" si="11">S69</f>
        <v>18917.5</v>
      </c>
      <c r="U69" s="215"/>
      <c r="X69" s="198"/>
      <c r="Y69" s="328"/>
      <c r="Z69" s="217">
        <f>S69</f>
        <v>18917.5</v>
      </c>
      <c r="AB69" s="220">
        <f>S69</f>
        <v>18917.5</v>
      </c>
      <c r="AC69" s="220"/>
      <c r="AD69" s="220"/>
      <c r="AE69" s="218"/>
      <c r="AF69" s="218"/>
      <c r="AG69" s="218"/>
      <c r="AH69" s="218"/>
      <c r="AI69" s="198"/>
    </row>
    <row r="70" spans="1:35" x14ac:dyDescent="0.35">
      <c r="A70" s="203" t="s">
        <v>952</v>
      </c>
      <c r="B70" s="203" t="s">
        <v>470</v>
      </c>
      <c r="C70" s="203" t="s">
        <v>934</v>
      </c>
      <c r="D70" s="203" t="s">
        <v>193</v>
      </c>
      <c r="E70" s="203" t="s">
        <v>571</v>
      </c>
      <c r="F70" s="204" t="s">
        <v>573</v>
      </c>
      <c r="G70" s="203">
        <v>25</v>
      </c>
      <c r="H70" s="203" t="s">
        <v>90</v>
      </c>
      <c r="I70" s="2282">
        <v>25</v>
      </c>
      <c r="J70" s="2283"/>
      <c r="L70" s="332"/>
      <c r="M70" s="209">
        <v>1</v>
      </c>
      <c r="N70" s="212">
        <v>3247</v>
      </c>
      <c r="O70" s="219">
        <v>0.2</v>
      </c>
      <c r="P70" s="212">
        <f t="shared" si="10"/>
        <v>2597.6000000000004</v>
      </c>
      <c r="Q70" s="212">
        <f t="shared" si="8"/>
        <v>64940.000000000007</v>
      </c>
      <c r="R70" s="224">
        <f t="shared" si="9"/>
        <v>0.12419357843084571</v>
      </c>
      <c r="S70" s="214">
        <f t="shared" ref="S70:S78" si="12">Q70</f>
        <v>64940.000000000007</v>
      </c>
      <c r="T70" s="328">
        <f t="shared" si="11"/>
        <v>64940.000000000007</v>
      </c>
      <c r="U70" s="215"/>
      <c r="X70" s="198"/>
      <c r="Y70" s="328"/>
      <c r="Z70" s="217">
        <f>S70</f>
        <v>64940.000000000007</v>
      </c>
      <c r="AA70" s="326"/>
      <c r="AB70" s="220"/>
      <c r="AC70" s="220">
        <f>S70</f>
        <v>64940.000000000007</v>
      </c>
      <c r="AD70" s="220"/>
      <c r="AE70" s="218"/>
      <c r="AF70" s="218"/>
      <c r="AG70" s="218"/>
      <c r="AH70" s="218"/>
      <c r="AI70" s="198"/>
    </row>
    <row r="71" spans="1:35" x14ac:dyDescent="0.35">
      <c r="A71" s="203" t="s">
        <v>952</v>
      </c>
      <c r="B71" s="203" t="s">
        <v>470</v>
      </c>
      <c r="C71" s="203" t="s">
        <v>935</v>
      </c>
      <c r="D71" s="203" t="s">
        <v>53</v>
      </c>
      <c r="E71" s="203" t="s">
        <v>571</v>
      </c>
      <c r="F71" s="204" t="s">
        <v>954</v>
      </c>
      <c r="G71" s="203">
        <v>3</v>
      </c>
      <c r="H71" s="203" t="s">
        <v>51</v>
      </c>
      <c r="I71" s="2291">
        <v>3</v>
      </c>
      <c r="J71" s="2292"/>
      <c r="K71" s="2292"/>
      <c r="L71" s="2293"/>
      <c r="M71" s="209">
        <v>1</v>
      </c>
      <c r="N71" s="212">
        <v>13000</v>
      </c>
      <c r="O71" s="219">
        <v>0.2</v>
      </c>
      <c r="P71" s="212">
        <f t="shared" si="10"/>
        <v>10400</v>
      </c>
      <c r="Q71" s="212">
        <f t="shared" si="8"/>
        <v>31200</v>
      </c>
      <c r="R71" s="224">
        <f t="shared" si="9"/>
        <v>5.9667995796772184E-2</v>
      </c>
      <c r="S71" s="214">
        <f t="shared" si="12"/>
        <v>31200</v>
      </c>
      <c r="T71" s="328">
        <f t="shared" si="11"/>
        <v>31200</v>
      </c>
      <c r="X71" s="198"/>
      <c r="Y71" s="328">
        <f>S71</f>
        <v>31200</v>
      </c>
      <c r="Z71" s="217"/>
      <c r="AA71" s="326"/>
      <c r="AB71" s="218"/>
      <c r="AC71" s="220">
        <f>S71</f>
        <v>31200</v>
      </c>
      <c r="AD71" s="218"/>
      <c r="AE71" s="218"/>
      <c r="AF71" s="218"/>
      <c r="AG71" s="218"/>
      <c r="AH71" s="218"/>
      <c r="AI71" s="198"/>
    </row>
    <row r="72" spans="1:35" x14ac:dyDescent="0.35">
      <c r="A72" s="203" t="s">
        <v>952</v>
      </c>
      <c r="B72" s="203" t="s">
        <v>470</v>
      </c>
      <c r="C72" s="203" t="s">
        <v>935</v>
      </c>
      <c r="D72" s="203" t="s">
        <v>48</v>
      </c>
      <c r="E72" s="203" t="s">
        <v>569</v>
      </c>
      <c r="F72" s="204" t="s">
        <v>953</v>
      </c>
      <c r="G72" s="203">
        <v>3</v>
      </c>
      <c r="H72" s="203" t="s">
        <v>51</v>
      </c>
      <c r="I72" s="2282">
        <v>3</v>
      </c>
      <c r="J72" s="2283"/>
      <c r="K72" s="2283"/>
      <c r="L72" s="2284"/>
      <c r="M72" s="209">
        <v>1</v>
      </c>
      <c r="N72" s="212">
        <v>14950</v>
      </c>
      <c r="O72" s="219">
        <v>0.2</v>
      </c>
      <c r="P72" s="212">
        <f t="shared" si="10"/>
        <v>11960</v>
      </c>
      <c r="Q72" s="212">
        <f t="shared" si="8"/>
        <v>35880</v>
      </c>
      <c r="R72" s="213">
        <f t="shared" si="9"/>
        <v>6.8618195166288004E-2</v>
      </c>
      <c r="S72" s="214">
        <f t="shared" si="12"/>
        <v>35880</v>
      </c>
      <c r="T72" s="328">
        <f t="shared" si="11"/>
        <v>35880</v>
      </c>
      <c r="V72" s="215"/>
      <c r="X72" s="198"/>
      <c r="Y72" s="329">
        <f>S72</f>
        <v>35880</v>
      </c>
      <c r="Z72" s="217"/>
      <c r="AA72" s="326"/>
      <c r="AB72" s="220"/>
      <c r="AC72" s="220">
        <f>S72</f>
        <v>35880</v>
      </c>
      <c r="AD72" s="220"/>
      <c r="AE72" s="218"/>
      <c r="AF72" s="218"/>
      <c r="AG72" s="218"/>
      <c r="AH72" s="218"/>
      <c r="AI72" s="198"/>
    </row>
    <row r="73" spans="1:35" x14ac:dyDescent="0.35">
      <c r="A73" s="203" t="s">
        <v>952</v>
      </c>
      <c r="B73" s="203" t="s">
        <v>471</v>
      </c>
      <c r="C73" s="203" t="s">
        <v>934</v>
      </c>
      <c r="D73" s="203" t="s">
        <v>193</v>
      </c>
      <c r="E73" s="203" t="s">
        <v>575</v>
      </c>
      <c r="F73" s="204" t="s">
        <v>573</v>
      </c>
      <c r="G73" s="203">
        <v>25</v>
      </c>
      <c r="H73" s="203" t="s">
        <v>90</v>
      </c>
      <c r="K73" s="2530">
        <v>25</v>
      </c>
      <c r="L73" s="2293"/>
      <c r="M73" s="209">
        <v>1</v>
      </c>
      <c r="N73" s="212">
        <v>3750</v>
      </c>
      <c r="O73" s="219">
        <v>0.2</v>
      </c>
      <c r="P73" s="212">
        <f t="shared" si="10"/>
        <v>3000</v>
      </c>
      <c r="Q73" s="212">
        <f t="shared" si="8"/>
        <v>75000</v>
      </c>
      <c r="R73" s="230">
        <f t="shared" si="9"/>
        <v>0.14343268220377928</v>
      </c>
      <c r="S73" s="214">
        <f t="shared" si="12"/>
        <v>75000</v>
      </c>
      <c r="T73" s="328">
        <f t="shared" si="11"/>
        <v>75000</v>
      </c>
      <c r="X73" s="198"/>
      <c r="Y73" s="328"/>
      <c r="Z73" s="217">
        <f>S73</f>
        <v>75000</v>
      </c>
      <c r="AA73" s="326"/>
      <c r="AB73" s="220"/>
      <c r="AC73" s="220"/>
      <c r="AD73" s="220">
        <f>S73</f>
        <v>75000</v>
      </c>
      <c r="AE73" s="218"/>
      <c r="AF73" s="218"/>
      <c r="AG73" s="218"/>
      <c r="AH73" s="218"/>
      <c r="AI73" s="198"/>
    </row>
    <row r="74" spans="1:35" x14ac:dyDescent="0.35">
      <c r="A74" s="203" t="s">
        <v>952</v>
      </c>
      <c r="B74" s="203" t="s">
        <v>473</v>
      </c>
      <c r="C74" s="203" t="s">
        <v>935</v>
      </c>
      <c r="D74" s="203" t="s">
        <v>48</v>
      </c>
      <c r="E74" s="203" t="s">
        <v>569</v>
      </c>
      <c r="F74" s="204" t="s">
        <v>953</v>
      </c>
      <c r="G74" s="203">
        <v>3</v>
      </c>
      <c r="H74" s="203" t="s">
        <v>51</v>
      </c>
      <c r="I74" s="2282">
        <v>3</v>
      </c>
      <c r="J74" s="2283"/>
      <c r="K74" s="2283"/>
      <c r="L74" s="2284"/>
      <c r="M74" s="203">
        <v>1</v>
      </c>
      <c r="N74" s="212">
        <v>5000</v>
      </c>
      <c r="O74" s="219">
        <v>0.35</v>
      </c>
      <c r="P74" s="212">
        <f t="shared" si="10"/>
        <v>3250</v>
      </c>
      <c r="Q74" s="212">
        <f t="shared" si="8"/>
        <v>9750</v>
      </c>
      <c r="R74" s="213">
        <f t="shared" si="9"/>
        <v>1.8646248686491305E-2</v>
      </c>
      <c r="S74" s="214">
        <f t="shared" si="12"/>
        <v>9750</v>
      </c>
      <c r="T74" s="328">
        <f t="shared" si="11"/>
        <v>9750</v>
      </c>
      <c r="X74" s="198"/>
      <c r="Y74" s="328">
        <f>S74</f>
        <v>9750</v>
      </c>
      <c r="Z74" s="217"/>
      <c r="AA74" s="326"/>
      <c r="AB74" s="220"/>
      <c r="AC74" s="220"/>
      <c r="AD74" s="220"/>
      <c r="AE74" s="218"/>
      <c r="AF74" s="220">
        <f>S74</f>
        <v>9750</v>
      </c>
      <c r="AG74" s="218"/>
      <c r="AH74" s="218"/>
      <c r="AI74" s="198"/>
    </row>
    <row r="75" spans="1:35" x14ac:dyDescent="0.35">
      <c r="A75" s="203" t="s">
        <v>952</v>
      </c>
      <c r="B75" s="203" t="s">
        <v>157</v>
      </c>
      <c r="C75" s="203" t="s">
        <v>956</v>
      </c>
      <c r="D75" s="203" t="s">
        <v>175</v>
      </c>
      <c r="E75" s="203" t="s">
        <v>575</v>
      </c>
      <c r="F75" s="204" t="s">
        <v>664</v>
      </c>
      <c r="G75" s="203">
        <v>22</v>
      </c>
      <c r="H75" s="203" t="s">
        <v>51</v>
      </c>
      <c r="I75" s="2282">
        <v>22</v>
      </c>
      <c r="J75" s="2283"/>
      <c r="K75" s="2283"/>
      <c r="L75" s="2284"/>
      <c r="M75" s="203">
        <v>1</v>
      </c>
      <c r="N75" s="212">
        <v>12873</v>
      </c>
      <c r="O75" s="219">
        <v>0.82</v>
      </c>
      <c r="P75" s="232">
        <f t="shared" si="10"/>
        <v>2317.1400000000008</v>
      </c>
      <c r="Q75" s="212">
        <f t="shared" si="8"/>
        <v>50977.080000000016</v>
      </c>
      <c r="R75" s="224">
        <f t="shared" si="9"/>
        <v>9.7490390870888469E-2</v>
      </c>
      <c r="S75" s="214">
        <f t="shared" si="12"/>
        <v>50977.080000000016</v>
      </c>
      <c r="T75" s="328">
        <f t="shared" si="11"/>
        <v>50977.080000000016</v>
      </c>
      <c r="X75" s="198"/>
      <c r="Y75" s="328">
        <f t="shared" ref="Y75:Y76" si="13">S75</f>
        <v>50977.080000000016</v>
      </c>
      <c r="Z75" s="217"/>
      <c r="AA75" s="326"/>
      <c r="AB75" s="218"/>
      <c r="AC75" s="220"/>
      <c r="AD75" s="220"/>
      <c r="AE75" s="220"/>
      <c r="AF75" s="218"/>
      <c r="AG75" s="218"/>
      <c r="AH75" s="220">
        <f>S75</f>
        <v>50977.080000000016</v>
      </c>
      <c r="AI75" s="198"/>
    </row>
    <row r="76" spans="1:35" x14ac:dyDescent="0.35">
      <c r="A76" s="203" t="s">
        <v>952</v>
      </c>
      <c r="B76" s="203" t="s">
        <v>473</v>
      </c>
      <c r="C76" s="203" t="s">
        <v>935</v>
      </c>
      <c r="D76" s="203" t="s">
        <v>53</v>
      </c>
      <c r="E76" s="203" t="s">
        <v>571</v>
      </c>
      <c r="F76" s="204" t="s">
        <v>954</v>
      </c>
      <c r="G76" s="203">
        <v>4</v>
      </c>
      <c r="H76" s="203" t="s">
        <v>51</v>
      </c>
      <c r="I76" s="2282">
        <v>4</v>
      </c>
      <c r="J76" s="2283"/>
      <c r="K76" s="2283"/>
      <c r="L76" s="2284"/>
      <c r="M76" s="203">
        <v>1</v>
      </c>
      <c r="N76" s="212">
        <v>9696</v>
      </c>
      <c r="O76" s="219">
        <v>0.35</v>
      </c>
      <c r="P76" s="232">
        <f t="shared" si="10"/>
        <v>6302.4000000000005</v>
      </c>
      <c r="Q76" s="212">
        <f t="shared" si="8"/>
        <v>25209.600000000002</v>
      </c>
      <c r="R76" s="224">
        <f t="shared" si="9"/>
        <v>4.8211740603791929E-2</v>
      </c>
      <c r="S76" s="214">
        <f t="shared" si="12"/>
        <v>25209.600000000002</v>
      </c>
      <c r="T76" s="328">
        <f t="shared" si="11"/>
        <v>25209.600000000002</v>
      </c>
      <c r="X76" s="198"/>
      <c r="Y76" s="328">
        <f t="shared" si="13"/>
        <v>25209.600000000002</v>
      </c>
      <c r="Z76" s="198"/>
      <c r="AA76" s="326"/>
      <c r="AB76" s="218"/>
      <c r="AC76" s="218"/>
      <c r="AD76" s="218"/>
      <c r="AE76" s="220"/>
      <c r="AF76" s="220">
        <f>S76</f>
        <v>25209.600000000002</v>
      </c>
      <c r="AG76" s="218"/>
      <c r="AH76" s="218"/>
      <c r="AI76" s="198"/>
    </row>
    <row r="77" spans="1:35" ht="15.65" customHeight="1" x14ac:dyDescent="0.35">
      <c r="A77" s="203" t="s">
        <v>952</v>
      </c>
      <c r="B77" s="203" t="s">
        <v>185</v>
      </c>
      <c r="C77" s="203" t="s">
        <v>955</v>
      </c>
      <c r="D77" s="203" t="s">
        <v>453</v>
      </c>
      <c r="E77" s="203" t="s">
        <v>571</v>
      </c>
      <c r="F77" s="204" t="s">
        <v>925</v>
      </c>
      <c r="G77" s="203">
        <v>24</v>
      </c>
      <c r="H77" s="203" t="s">
        <v>49</v>
      </c>
      <c r="I77" s="207">
        <v>24</v>
      </c>
      <c r="J77" s="820">
        <v>24</v>
      </c>
      <c r="L77" s="332"/>
      <c r="M77" s="203">
        <v>2</v>
      </c>
      <c r="N77" s="212">
        <v>2200</v>
      </c>
      <c r="O77" s="219">
        <v>0.2</v>
      </c>
      <c r="P77" s="232">
        <f t="shared" si="10"/>
        <v>1760</v>
      </c>
      <c r="Q77" s="212">
        <f t="shared" si="8"/>
        <v>84480</v>
      </c>
      <c r="R77" s="1102">
        <f t="shared" si="9"/>
        <v>0.16156257323433698</v>
      </c>
      <c r="S77" s="214">
        <f t="shared" si="12"/>
        <v>84480</v>
      </c>
      <c r="T77" s="328">
        <f t="shared" si="11"/>
        <v>84480</v>
      </c>
      <c r="X77" s="198"/>
      <c r="Y77" s="328">
        <f>S77</f>
        <v>84480</v>
      </c>
      <c r="Z77" s="217"/>
      <c r="AA77" s="326"/>
      <c r="AB77" s="218"/>
      <c r="AC77" s="218"/>
      <c r="AD77" s="218"/>
      <c r="AE77" s="218"/>
      <c r="AF77" s="220"/>
      <c r="AG77" s="220">
        <f>S77</f>
        <v>84480</v>
      </c>
      <c r="AH77" s="218"/>
      <c r="AI77" s="198"/>
    </row>
    <row r="78" spans="1:35" x14ac:dyDescent="0.35">
      <c r="A78" s="203" t="s">
        <v>952</v>
      </c>
      <c r="B78" s="203" t="s">
        <v>206</v>
      </c>
      <c r="C78" s="203" t="s">
        <v>937</v>
      </c>
      <c r="D78" s="203" t="s">
        <v>207</v>
      </c>
      <c r="E78" s="203" t="s">
        <v>571</v>
      </c>
      <c r="F78" s="204" t="s">
        <v>664</v>
      </c>
      <c r="G78" s="203">
        <v>14</v>
      </c>
      <c r="H78" s="203" t="s">
        <v>51</v>
      </c>
      <c r="I78" s="2282">
        <v>14</v>
      </c>
      <c r="J78" s="2283"/>
      <c r="K78" s="2283"/>
      <c r="L78" s="2284"/>
      <c r="M78" s="203">
        <v>1</v>
      </c>
      <c r="N78" s="212">
        <v>9388</v>
      </c>
      <c r="O78" s="219">
        <v>0.4</v>
      </c>
      <c r="P78" s="232">
        <f t="shared" si="10"/>
        <v>5632.8</v>
      </c>
      <c r="Q78" s="212">
        <f t="shared" si="8"/>
        <v>78859.199999999997</v>
      </c>
      <c r="R78" s="1102">
        <f t="shared" si="9"/>
        <v>0.15081315429925696</v>
      </c>
      <c r="S78" s="214">
        <f t="shared" si="12"/>
        <v>78859.199999999997</v>
      </c>
      <c r="T78" s="328"/>
      <c r="V78" s="215">
        <f>S78</f>
        <v>78859.199999999997</v>
      </c>
      <c r="X78" s="198"/>
      <c r="Y78" s="328">
        <f t="shared" ref="Y78:Y80" si="14">S78</f>
        <v>78859.199999999997</v>
      </c>
      <c r="Z78" s="198"/>
      <c r="AA78" s="326"/>
      <c r="AB78" s="218"/>
      <c r="AC78" s="218"/>
      <c r="AD78" s="218"/>
      <c r="AE78" s="218"/>
      <c r="AF78" s="220"/>
      <c r="AG78" s="218"/>
      <c r="AH78" s="218"/>
      <c r="AI78" s="736">
        <f>Q78</f>
        <v>78859.199999999997</v>
      </c>
    </row>
    <row r="79" spans="1:35" x14ac:dyDescent="0.35">
      <c r="A79" s="218"/>
      <c r="B79" s="203"/>
      <c r="C79" s="236"/>
      <c r="D79" s="236"/>
      <c r="E79" s="236"/>
      <c r="F79" s="237"/>
      <c r="G79" s="236"/>
      <c r="H79" s="236"/>
      <c r="I79" s="291"/>
      <c r="J79" s="291"/>
      <c r="K79" s="291"/>
      <c r="L79" s="333"/>
      <c r="M79" s="236"/>
      <c r="N79" s="240"/>
      <c r="O79" s="241"/>
      <c r="P79" s="334"/>
      <c r="Q79" s="212"/>
      <c r="R79" s="439"/>
      <c r="S79" s="214"/>
      <c r="T79" s="328">
        <f t="shared" si="11"/>
        <v>0</v>
      </c>
      <c r="X79" s="198"/>
      <c r="Y79" s="328">
        <f t="shared" si="14"/>
        <v>0</v>
      </c>
      <c r="Z79" s="198"/>
      <c r="AA79" s="326"/>
      <c r="AB79" s="218"/>
      <c r="AC79" s="218"/>
      <c r="AD79" s="218"/>
      <c r="AE79" s="218"/>
      <c r="AF79" s="220"/>
      <c r="AG79" s="218"/>
      <c r="AH79" s="218"/>
      <c r="AI79" s="198"/>
    </row>
    <row r="80" spans="1:35" x14ac:dyDescent="0.35">
      <c r="A80" s="154" t="s">
        <v>952</v>
      </c>
      <c r="B80" s="154" t="s">
        <v>579</v>
      </c>
      <c r="C80" s="238"/>
      <c r="D80" s="239"/>
      <c r="E80" s="239"/>
      <c r="F80" s="290"/>
      <c r="G80" s="239"/>
      <c r="H80" s="239"/>
      <c r="I80" s="291"/>
      <c r="J80" s="291"/>
      <c r="K80" s="291"/>
      <c r="L80" s="291"/>
      <c r="M80" s="239"/>
      <c r="N80" s="292"/>
      <c r="O80" s="242"/>
      <c r="P80" s="334"/>
      <c r="Q80" s="303"/>
      <c r="R80" s="308">
        <f>Q80/Q83</f>
        <v>0</v>
      </c>
      <c r="S80" s="214"/>
      <c r="T80" s="329"/>
      <c r="U80" s="215">
        <f>S80</f>
        <v>0</v>
      </c>
      <c r="X80" s="198"/>
      <c r="Y80" s="328">
        <f t="shared" si="14"/>
        <v>0</v>
      </c>
      <c r="Z80" s="198"/>
      <c r="AA80" s="326"/>
      <c r="AB80" s="218"/>
      <c r="AC80" s="218"/>
      <c r="AD80" s="218"/>
      <c r="AE80" s="218"/>
      <c r="AF80" s="218"/>
      <c r="AG80" s="220"/>
      <c r="AH80" s="220">
        <f>T80</f>
        <v>0</v>
      </c>
      <c r="AI80" s="217">
        <f>U80</f>
        <v>0</v>
      </c>
    </row>
    <row r="81" spans="1:35" x14ac:dyDescent="0.35">
      <c r="A81" s="154" t="s">
        <v>952</v>
      </c>
      <c r="B81" s="154" t="s">
        <v>580</v>
      </c>
      <c r="C81" s="335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36"/>
      <c r="Q81" s="303">
        <v>43000</v>
      </c>
      <c r="R81" s="337">
        <f>Q81/Q83</f>
        <v>8.2234737796833463E-2</v>
      </c>
      <c r="S81" s="214">
        <f>SUM(Q81)</f>
        <v>43000</v>
      </c>
      <c r="T81" s="326"/>
      <c r="X81" s="736">
        <f>Q81</f>
        <v>43000</v>
      </c>
      <c r="Y81" s="326"/>
      <c r="Z81" s="198"/>
      <c r="AA81" s="326"/>
      <c r="AB81" s="218"/>
      <c r="AC81" s="218"/>
      <c r="AD81" s="218"/>
      <c r="AE81" s="218"/>
      <c r="AF81" s="218"/>
      <c r="AG81" s="218"/>
      <c r="AH81" s="218"/>
      <c r="AI81" s="198"/>
    </row>
    <row r="82" spans="1:35" ht="15" thickBot="1" x14ac:dyDescent="0.4">
      <c r="I82" s="161">
        <f>I83/M83</f>
        <v>0.66442953020134232</v>
      </c>
      <c r="J82" s="161">
        <f>J83/M83</f>
        <v>0.16778523489932887</v>
      </c>
      <c r="K82" s="161">
        <f>K83/M83</f>
        <v>0.16778523489932887</v>
      </c>
      <c r="S82" s="1141"/>
      <c r="T82" s="613"/>
      <c r="U82" s="291"/>
      <c r="V82" s="291"/>
      <c r="W82" s="291"/>
      <c r="X82" s="614"/>
      <c r="Y82" s="613"/>
      <c r="Z82" s="614"/>
      <c r="AA82" s="613"/>
      <c r="AB82" s="785"/>
      <c r="AC82" s="785"/>
      <c r="AD82" s="785"/>
      <c r="AE82" s="785"/>
      <c r="AF82" s="785"/>
      <c r="AG82" s="785"/>
      <c r="AH82" s="785"/>
      <c r="AI82" s="614"/>
    </row>
    <row r="83" spans="1:35" x14ac:dyDescent="0.35">
      <c r="A83" s="258" t="s">
        <v>582</v>
      </c>
      <c r="B83" s="259"/>
      <c r="C83" s="259"/>
      <c r="D83" s="259"/>
      <c r="E83" s="259"/>
      <c r="F83" s="260"/>
      <c r="G83" s="259"/>
      <c r="H83" s="259"/>
      <c r="I83" s="259">
        <f>I76+I75+I74+I72+I71+I70+I69+I77+I78</f>
        <v>99</v>
      </c>
      <c r="J83" s="259">
        <f>J68+J77</f>
        <v>25</v>
      </c>
      <c r="K83" s="259">
        <f>K73</f>
        <v>25</v>
      </c>
      <c r="L83" s="259"/>
      <c r="M83" s="259">
        <f>SUM(I83:L83)</f>
        <v>149</v>
      </c>
      <c r="N83" s="261"/>
      <c r="O83" s="262"/>
      <c r="P83" s="261"/>
      <c r="Q83" s="528">
        <f>SUM(Q67:Q82)</f>
        <v>522893.38</v>
      </c>
      <c r="R83" s="264">
        <f>SUM(R67:R81)</f>
        <v>0.99999999999999989</v>
      </c>
      <c r="S83" s="657">
        <f>SUM(S67:S82)</f>
        <v>522893.38</v>
      </c>
      <c r="T83" s="266">
        <f>SUM(T67:T82)</f>
        <v>401034.18</v>
      </c>
      <c r="U83" s="267">
        <f t="shared" ref="U83:X83" si="15">SUM(U65:U81)</f>
        <v>0</v>
      </c>
      <c r="V83" s="267">
        <f t="shared" si="15"/>
        <v>78859.199999999997</v>
      </c>
      <c r="W83" s="267">
        <f t="shared" si="15"/>
        <v>0</v>
      </c>
      <c r="X83" s="269">
        <f t="shared" si="15"/>
        <v>43000</v>
      </c>
      <c r="Y83" s="268">
        <f>SUM(Y64:Y82)</f>
        <v>316355.88</v>
      </c>
      <c r="Z83" s="269">
        <f>SUM(Z64:Z82)</f>
        <v>158857.5</v>
      </c>
      <c r="AA83" s="266">
        <f>SUM(AA64:AA82)</f>
        <v>18917.5</v>
      </c>
      <c r="AB83" s="863">
        <f>SUM(AB64:AB82)</f>
        <v>18917.5</v>
      </c>
      <c r="AC83" s="863">
        <f t="shared" ref="AC83:AI83" si="16">SUM(AC64:AC82)</f>
        <v>132020</v>
      </c>
      <c r="AD83" s="863">
        <f t="shared" si="16"/>
        <v>75000</v>
      </c>
      <c r="AE83" s="863">
        <f t="shared" si="16"/>
        <v>0</v>
      </c>
      <c r="AF83" s="863">
        <f t="shared" si="16"/>
        <v>34959.600000000006</v>
      </c>
      <c r="AG83" s="1140">
        <f t="shared" si="16"/>
        <v>84480</v>
      </c>
      <c r="AH83" s="1140">
        <f t="shared" si="16"/>
        <v>50977.080000000016</v>
      </c>
      <c r="AI83" s="618">
        <f t="shared" si="16"/>
        <v>78859.199999999997</v>
      </c>
    </row>
    <row r="84" spans="1:35" ht="15" thickBot="1" x14ac:dyDescent="0.4">
      <c r="A84" s="274" t="s">
        <v>583</v>
      </c>
      <c r="B84" s="275"/>
      <c r="C84" s="275"/>
      <c r="D84" s="275"/>
      <c r="E84" s="275"/>
      <c r="F84" s="276"/>
      <c r="G84" s="275"/>
      <c r="H84" s="275"/>
      <c r="I84" s="275">
        <f>I76+I75+I74+I72+I71+I70+I69+I77+I78</f>
        <v>99</v>
      </c>
      <c r="J84" s="275">
        <f>I76+I75+I74+I72+I71+I70+I69+J68+J77+I78</f>
        <v>100</v>
      </c>
      <c r="K84" s="275">
        <f>I76+I75+I74+K73+I72+I71+I69+J68+I78</f>
        <v>76</v>
      </c>
      <c r="L84" s="275">
        <f>I76+I75+I74+K73+I72+I71+I69+I78</f>
        <v>75</v>
      </c>
      <c r="M84" s="275">
        <f>SUM(I84:L84)</f>
        <v>350</v>
      </c>
      <c r="N84" s="277"/>
      <c r="O84" s="278"/>
      <c r="P84" s="277"/>
      <c r="Q84" s="277"/>
      <c r="R84" s="279"/>
      <c r="S84" s="280"/>
      <c r="T84" s="281">
        <f>T83/S83</f>
        <v>0.76695210790390955</v>
      </c>
      <c r="U84" s="282">
        <f>U83/S83</f>
        <v>0</v>
      </c>
      <c r="V84" s="282">
        <f>V83/S83</f>
        <v>0.15081315429925696</v>
      </c>
      <c r="W84" s="282">
        <f>W83/S83</f>
        <v>0</v>
      </c>
      <c r="X84" s="343">
        <f>X83/S83</f>
        <v>8.2234737796833463E-2</v>
      </c>
      <c r="Y84" s="344">
        <f>Y83/S83</f>
        <v>0.60501029865782585</v>
      </c>
      <c r="Z84" s="343">
        <f>Z83/S83</f>
        <v>0.30380476417582492</v>
      </c>
      <c r="AA84" s="620"/>
      <c r="AB84" s="287"/>
      <c r="AC84" s="287"/>
      <c r="AD84" s="287"/>
      <c r="AE84" s="287"/>
      <c r="AF84" s="287"/>
      <c r="AG84" s="287"/>
      <c r="AH84" s="287"/>
      <c r="AI84" s="288"/>
    </row>
    <row r="85" spans="1:35" ht="15" thickBot="1" x14ac:dyDescent="0.4">
      <c r="A85" s="289" t="s">
        <v>584</v>
      </c>
      <c r="B85" s="239"/>
      <c r="C85" s="239"/>
      <c r="D85" s="239"/>
      <c r="E85" s="239"/>
      <c r="F85" s="290"/>
      <c r="G85" s="239"/>
      <c r="H85" s="239"/>
      <c r="I85" s="2237">
        <f>I84/M84</f>
        <v>0.28285714285714286</v>
      </c>
      <c r="J85" s="2237">
        <f>J84/M84</f>
        <v>0.2857142857142857</v>
      </c>
      <c r="K85" s="2237">
        <f>K84/M84</f>
        <v>0.21714285714285714</v>
      </c>
      <c r="L85" s="2237">
        <f>L84/M84</f>
        <v>0.21428571428571427</v>
      </c>
      <c r="M85" s="239"/>
      <c r="N85" s="292"/>
      <c r="O85" s="242"/>
      <c r="P85" s="292"/>
      <c r="Q85" s="240">
        <f>T83</f>
        <v>401034.18</v>
      </c>
      <c r="R85" s="293">
        <f>Q85/Q90</f>
        <v>0.76695210790390955</v>
      </c>
      <c r="X85" s="294"/>
      <c r="Y85" s="403">
        <f>I70+I71+K73+I75+I76</f>
        <v>79</v>
      </c>
      <c r="Z85" s="404">
        <f>J68+I69+I72+I74+I77+J77+I78</f>
        <v>70</v>
      </c>
      <c r="AA85" s="189"/>
      <c r="AB85" s="189"/>
      <c r="AC85" s="189"/>
      <c r="AD85" s="189"/>
      <c r="AE85" s="189"/>
      <c r="AF85" s="189"/>
    </row>
    <row r="86" spans="1:35" ht="15" thickBot="1" x14ac:dyDescent="0.4">
      <c r="A86" s="297" t="s">
        <v>38</v>
      </c>
      <c r="B86" s="298"/>
      <c r="C86" s="298"/>
      <c r="D86" s="298"/>
      <c r="E86" s="298"/>
      <c r="F86" s="299"/>
      <c r="G86" s="298"/>
      <c r="H86" s="298"/>
      <c r="I86" s="300"/>
      <c r="J86" s="300"/>
      <c r="K86" s="300"/>
      <c r="L86" s="300"/>
      <c r="M86" s="298"/>
      <c r="N86" s="301"/>
      <c r="O86" s="302"/>
      <c r="P86" s="301"/>
      <c r="Q86" s="303">
        <f>U83</f>
        <v>0</v>
      </c>
      <c r="R86" s="302">
        <f>Q86/Q90</f>
        <v>0</v>
      </c>
      <c r="S86" s="1098">
        <f>Q83/M83</f>
        <v>3509.351543624161</v>
      </c>
      <c r="T86" s="1099" t="s">
        <v>586</v>
      </c>
      <c r="Y86" s="241">
        <f>Y85/M83</f>
        <v>0.53020134228187921</v>
      </c>
      <c r="Z86" s="293">
        <f>Z85/M83</f>
        <v>0.46979865771812079</v>
      </c>
    </row>
    <row r="87" spans="1:35" ht="15" thickBot="1" x14ac:dyDescent="0.4">
      <c r="A87" s="297" t="s">
        <v>587</v>
      </c>
      <c r="B87" s="298"/>
      <c r="C87" s="298"/>
      <c r="D87" s="298"/>
      <c r="E87" s="298"/>
      <c r="F87" s="299"/>
      <c r="G87" s="298"/>
      <c r="H87" s="298"/>
      <c r="I87" s="300"/>
      <c r="J87" s="300"/>
      <c r="K87" s="300"/>
      <c r="L87" s="300"/>
      <c r="M87" s="298"/>
      <c r="N87" s="301"/>
      <c r="O87" s="302"/>
      <c r="P87" s="301"/>
      <c r="Q87" s="303">
        <f>V83</f>
        <v>78859.199999999997</v>
      </c>
      <c r="R87" s="308">
        <f>Q87/Q90</f>
        <v>0.15081315429925696</v>
      </c>
      <c r="S87" s="15"/>
      <c r="T87" s="18"/>
      <c r="U87" s="18"/>
      <c r="V87" s="18"/>
      <c r="W87" s="18"/>
      <c r="X87" s="18"/>
      <c r="Y87" s="2657" t="s">
        <v>588</v>
      </c>
      <c r="Z87" s="2657"/>
      <c r="AA87" s="467"/>
    </row>
    <row r="88" spans="1:35" x14ac:dyDescent="0.35">
      <c r="A88" s="297" t="s">
        <v>580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03">
        <f>X83</f>
        <v>43000</v>
      </c>
      <c r="R88" s="308">
        <f>Q88/Q90</f>
        <v>8.2234737796833463E-2</v>
      </c>
      <c r="S88" s="9"/>
      <c r="X88" s="294"/>
      <c r="Y88" s="17"/>
      <c r="Z88" s="17"/>
    </row>
    <row r="89" spans="1:35" x14ac:dyDescent="0.35">
      <c r="A89" s="297" t="s">
        <v>579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302"/>
      <c r="P89" s="301"/>
      <c r="Q89" s="303">
        <f>W83</f>
        <v>0</v>
      </c>
      <c r="R89" s="308">
        <f>Q89/Q90</f>
        <v>0</v>
      </c>
      <c r="S89" s="1142"/>
      <c r="T89" s="1143"/>
      <c r="Y89" s="18"/>
      <c r="Z89" s="18"/>
    </row>
    <row r="90" spans="1:35" x14ac:dyDescent="0.35">
      <c r="A90" s="297"/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302"/>
      <c r="P90" s="301"/>
      <c r="Q90" s="310">
        <f>SUM(Q85:Q89)</f>
        <v>522893.38</v>
      </c>
      <c r="R90" s="308">
        <f>SUM(R85:R89)</f>
        <v>0.99999999999999989</v>
      </c>
      <c r="S90" s="9"/>
      <c r="U90" s="309"/>
      <c r="W90" s="9"/>
    </row>
    <row r="91" spans="1:35" x14ac:dyDescent="0.35">
      <c r="B91" s="2"/>
      <c r="S91" s="9"/>
      <c r="T91" s="309"/>
      <c r="U91" s="309"/>
    </row>
    <row r="92" spans="1:35" x14ac:dyDescent="0.35">
      <c r="B92" s="2"/>
      <c r="S92" s="9"/>
    </row>
    <row r="93" spans="1:35" x14ac:dyDescent="0.35">
      <c r="B93" s="2"/>
      <c r="S93" s="9"/>
    </row>
    <row r="94" spans="1:35" x14ac:dyDescent="0.35">
      <c r="B94" s="2"/>
    </row>
    <row r="96" spans="1:35" x14ac:dyDescent="0.35">
      <c r="B96" s="2"/>
    </row>
    <row r="97" spans="1:35" x14ac:dyDescent="0.35">
      <c r="B97" s="2"/>
      <c r="E97" s="1" t="s">
        <v>594</v>
      </c>
      <c r="F97" s="2" t="s">
        <v>957</v>
      </c>
      <c r="G97" s="2266" t="s">
        <v>596</v>
      </c>
      <c r="H97" s="2266"/>
      <c r="I97" s="2334">
        <v>0.52</v>
      </c>
      <c r="J97" s="2334"/>
    </row>
    <row r="98" spans="1:35" x14ac:dyDescent="0.35">
      <c r="B98" s="2"/>
      <c r="E98" s="1" t="s">
        <v>524</v>
      </c>
      <c r="F98" s="2" t="s">
        <v>86</v>
      </c>
      <c r="G98" s="2266" t="s">
        <v>524</v>
      </c>
      <c r="H98" s="2266"/>
      <c r="I98" s="2266">
        <v>21</v>
      </c>
      <c r="J98" s="2266"/>
    </row>
    <row r="99" spans="1:35" x14ac:dyDescent="0.35">
      <c r="B99" s="2"/>
      <c r="E99" s="1" t="s">
        <v>526</v>
      </c>
      <c r="F99" s="2" t="s">
        <v>958</v>
      </c>
      <c r="G99" s="2266" t="s">
        <v>526</v>
      </c>
      <c r="H99" s="2266"/>
      <c r="I99" s="2267">
        <v>1121</v>
      </c>
      <c r="J99" s="2267"/>
    </row>
    <row r="100" spans="1:35" x14ac:dyDescent="0.35">
      <c r="B100" s="2"/>
      <c r="E100" s="1" t="s">
        <v>528</v>
      </c>
      <c r="F100" s="2" t="s">
        <v>959</v>
      </c>
      <c r="G100" s="2266" t="s">
        <v>528</v>
      </c>
      <c r="H100" s="2266"/>
      <c r="I100" s="2267">
        <v>8957122</v>
      </c>
      <c r="J100" s="2267"/>
    </row>
    <row r="101" spans="1:35" ht="18" x14ac:dyDescent="0.4">
      <c r="A101" s="1085" t="s">
        <v>600</v>
      </c>
      <c r="B101" s="2"/>
    </row>
    <row r="102" spans="1:35" x14ac:dyDescent="0.35">
      <c r="R102" s="144"/>
    </row>
    <row r="103" spans="1:35" s="1133" customFormat="1" ht="31" customHeight="1" thickBot="1" x14ac:dyDescent="0.35">
      <c r="A103" s="2681" t="s">
        <v>531</v>
      </c>
      <c r="B103" s="2682"/>
      <c r="C103" s="2682"/>
      <c r="D103" s="2682"/>
      <c r="E103" s="2682"/>
      <c r="F103" s="2682"/>
      <c r="G103" s="2682"/>
      <c r="H103" s="2682"/>
      <c r="I103" s="2682"/>
      <c r="J103" s="2682"/>
      <c r="K103" s="2682"/>
      <c r="L103" s="2682"/>
      <c r="M103" s="2682"/>
      <c r="N103" s="2682"/>
      <c r="O103" s="2682"/>
      <c r="P103" s="2682"/>
      <c r="Q103" s="2682"/>
      <c r="R103" s="2683"/>
      <c r="S103" s="2647" t="s">
        <v>635</v>
      </c>
      <c r="T103" s="2648"/>
      <c r="U103" s="2648"/>
      <c r="V103" s="2648"/>
      <c r="W103" s="2648"/>
      <c r="X103" s="2648"/>
      <c r="Y103" s="2648"/>
      <c r="Z103" s="2648"/>
      <c r="AA103" s="2648"/>
      <c r="AB103" s="2648"/>
      <c r="AC103" s="2648"/>
      <c r="AD103" s="2648"/>
      <c r="AE103" s="2648"/>
      <c r="AF103" s="2648"/>
      <c r="AG103" s="2648"/>
      <c r="AH103" s="2648"/>
      <c r="AI103" s="2649"/>
    </row>
    <row r="104" spans="1:35" s="1135" customFormat="1" ht="18" x14ac:dyDescent="0.4">
      <c r="A104" s="2717" t="s">
        <v>533</v>
      </c>
      <c r="B104" s="2719" t="s">
        <v>534</v>
      </c>
      <c r="C104" s="2719" t="s">
        <v>535</v>
      </c>
      <c r="D104" s="2719" t="s">
        <v>536</v>
      </c>
      <c r="E104" s="2719" t="s">
        <v>537</v>
      </c>
      <c r="F104" s="2719" t="s">
        <v>538</v>
      </c>
      <c r="G104" s="2708" t="s">
        <v>539</v>
      </c>
      <c r="H104" s="2710" t="s">
        <v>540</v>
      </c>
      <c r="I104" s="2712" t="s">
        <v>541</v>
      </c>
      <c r="J104" s="2713"/>
      <c r="K104" s="2713"/>
      <c r="L104" s="2714"/>
      <c r="M104" s="2715" t="s">
        <v>914</v>
      </c>
      <c r="N104" s="2704" t="s">
        <v>915</v>
      </c>
      <c r="O104" s="2708" t="s">
        <v>916</v>
      </c>
      <c r="P104" s="2704" t="s">
        <v>917</v>
      </c>
      <c r="Q104" s="2704" t="s">
        <v>918</v>
      </c>
      <c r="R104" s="1107" t="s">
        <v>546</v>
      </c>
      <c r="S104" s="1107" t="s">
        <v>547</v>
      </c>
      <c r="T104" s="2659" t="s">
        <v>548</v>
      </c>
      <c r="U104" s="2659"/>
      <c r="V104" s="2659"/>
      <c r="W104" s="2659"/>
      <c r="X104" s="2659"/>
      <c r="Y104" s="2665" t="s">
        <v>549</v>
      </c>
      <c r="Z104" s="2660"/>
      <c r="AA104" s="2659"/>
      <c r="AB104" s="2659"/>
      <c r="AC104" s="2659"/>
      <c r="AD104" s="2659"/>
      <c r="AE104" s="2659"/>
      <c r="AF104" s="2659"/>
      <c r="AG104" s="2659"/>
      <c r="AH104" s="2659"/>
      <c r="AI104" s="2660"/>
    </row>
    <row r="105" spans="1:35" s="1135" customFormat="1" ht="30.65" customHeight="1" thickBot="1" x14ac:dyDescent="0.45">
      <c r="A105" s="2718"/>
      <c r="B105" s="2720"/>
      <c r="C105" s="2720"/>
      <c r="D105" s="2720"/>
      <c r="E105" s="2720"/>
      <c r="F105" s="2720"/>
      <c r="G105" s="2709"/>
      <c r="H105" s="2711"/>
      <c r="I105" s="1144" t="s">
        <v>551</v>
      </c>
      <c r="J105" s="1144" t="s">
        <v>552</v>
      </c>
      <c r="K105" s="1145" t="s">
        <v>553</v>
      </c>
      <c r="L105" s="1145" t="s">
        <v>554</v>
      </c>
      <c r="M105" s="2716"/>
      <c r="N105" s="2705"/>
      <c r="O105" s="2709"/>
      <c r="P105" s="2705"/>
      <c r="Q105" s="2705"/>
      <c r="R105" s="1108"/>
      <c r="S105" s="1108" t="s">
        <v>559</v>
      </c>
      <c r="T105" s="2661"/>
      <c r="U105" s="2661"/>
      <c r="V105" s="2661"/>
      <c r="W105" s="2661"/>
      <c r="X105" s="2661"/>
      <c r="Y105" s="2666"/>
      <c r="Z105" s="2662"/>
      <c r="AA105" s="2661"/>
      <c r="AB105" s="2661"/>
      <c r="AC105" s="2661"/>
      <c r="AD105" s="2661"/>
      <c r="AE105" s="2661"/>
      <c r="AF105" s="2661"/>
      <c r="AG105" s="2661"/>
      <c r="AH105" s="2661"/>
      <c r="AI105" s="2662"/>
    </row>
    <row r="106" spans="1:35" s="183" customFormat="1" ht="18.5" x14ac:dyDescent="0.45">
      <c r="A106" s="2706" t="s">
        <v>690</v>
      </c>
      <c r="B106" s="2707"/>
      <c r="C106" s="2707"/>
      <c r="D106" s="2707"/>
      <c r="E106" s="2707"/>
      <c r="F106" s="2707"/>
      <c r="G106" s="2707"/>
      <c r="H106" s="2707"/>
      <c r="I106" s="2707"/>
      <c r="J106" s="2707"/>
      <c r="K106" s="2707"/>
      <c r="L106" s="2707"/>
      <c r="M106" s="2707"/>
      <c r="N106" s="2707"/>
      <c r="O106" s="2707"/>
      <c r="P106" s="2707"/>
      <c r="Q106" s="2707"/>
      <c r="R106" s="2707"/>
      <c r="S106" s="606"/>
      <c r="T106" s="610" t="s">
        <v>561</v>
      </c>
      <c r="U106" s="608" t="s">
        <v>38</v>
      </c>
      <c r="V106" s="608" t="s">
        <v>562</v>
      </c>
      <c r="W106" s="608" t="s">
        <v>563</v>
      </c>
      <c r="X106" s="609" t="s">
        <v>564</v>
      </c>
      <c r="Y106" s="610" t="s">
        <v>565</v>
      </c>
      <c r="Z106" s="609" t="s">
        <v>566</v>
      </c>
      <c r="AA106" s="1090" t="s">
        <v>31</v>
      </c>
      <c r="AB106" s="1092" t="s">
        <v>39</v>
      </c>
      <c r="AC106" s="1092" t="s">
        <v>201</v>
      </c>
      <c r="AD106" s="1092" t="s">
        <v>202</v>
      </c>
      <c r="AE106" s="1092" t="s">
        <v>203</v>
      </c>
      <c r="AF106" s="1092" t="s">
        <v>204</v>
      </c>
      <c r="AG106" s="1092" t="s">
        <v>183</v>
      </c>
      <c r="AH106" s="1092" t="s">
        <v>167</v>
      </c>
      <c r="AI106" s="1093" t="s">
        <v>166</v>
      </c>
    </row>
    <row r="107" spans="1:35" x14ac:dyDescent="0.35">
      <c r="A107" s="200"/>
      <c r="B107" s="509"/>
      <c r="C107" s="509"/>
      <c r="D107" s="509"/>
      <c r="E107" s="509"/>
      <c r="F107" s="510"/>
      <c r="G107" s="509"/>
      <c r="H107" s="509"/>
      <c r="I107" s="512"/>
      <c r="J107" s="512"/>
      <c r="K107" s="512"/>
      <c r="L107" s="512"/>
      <c r="M107" s="509"/>
      <c r="N107" s="515"/>
      <c r="O107" s="516"/>
      <c r="P107" s="515"/>
      <c r="Q107" s="515"/>
      <c r="R107" s="579"/>
      <c r="S107" s="195"/>
      <c r="T107" s="326"/>
      <c r="X107" s="198"/>
      <c r="Y107" s="326"/>
      <c r="Z107" s="198"/>
      <c r="AA107" s="197"/>
      <c r="AB107" s="218"/>
      <c r="AC107" s="218"/>
      <c r="AD107" s="218"/>
      <c r="AE107" s="218"/>
      <c r="AF107" s="218"/>
      <c r="AG107" s="218"/>
      <c r="AH107" s="218"/>
      <c r="AI107" s="198"/>
    </row>
    <row r="108" spans="1:35" x14ac:dyDescent="0.35">
      <c r="A108" s="203" t="s">
        <v>952</v>
      </c>
      <c r="B108" s="203" t="s">
        <v>135</v>
      </c>
      <c r="C108" s="203" t="s">
        <v>960</v>
      </c>
      <c r="D108" s="203" t="s">
        <v>48</v>
      </c>
      <c r="E108" s="203" t="s">
        <v>569</v>
      </c>
      <c r="F108" s="204" t="s">
        <v>961</v>
      </c>
      <c r="G108" s="203">
        <v>1</v>
      </c>
      <c r="H108" s="203" t="s">
        <v>90</v>
      </c>
      <c r="I108" s="234"/>
      <c r="J108" s="2283">
        <v>1</v>
      </c>
      <c r="K108" s="2283"/>
      <c r="L108" s="332"/>
      <c r="M108" s="209">
        <v>1</v>
      </c>
      <c r="N108" s="212">
        <v>7200</v>
      </c>
      <c r="O108" s="219">
        <v>0.35</v>
      </c>
      <c r="P108" s="212">
        <f>N108*(1-O108)</f>
        <v>4680</v>
      </c>
      <c r="Q108" s="212">
        <f t="shared" ref="Q108:Q118" si="17">P108*M108*G108</f>
        <v>4680</v>
      </c>
      <c r="R108" s="213">
        <f t="shared" ref="R108:R118" si="18">Q108/$Q$124</f>
        <v>1.2292763187271842E-2</v>
      </c>
      <c r="S108" s="214">
        <f t="shared" ref="S108:S118" si="19">Q108*3</f>
        <v>14040</v>
      </c>
      <c r="T108" s="328">
        <f t="shared" ref="T108:T117" si="20">S108</f>
        <v>14040</v>
      </c>
      <c r="U108" s="215"/>
      <c r="X108" s="198"/>
      <c r="Y108" s="328"/>
      <c r="Z108" s="217">
        <f>S108</f>
        <v>14040</v>
      </c>
      <c r="AA108" s="216">
        <f>S108</f>
        <v>14040</v>
      </c>
      <c r="AB108" s="220"/>
      <c r="AC108" s="220"/>
      <c r="AD108" s="220"/>
      <c r="AE108" s="218"/>
      <c r="AF108" s="218"/>
      <c r="AG108" s="218"/>
      <c r="AH108" s="218"/>
      <c r="AI108" s="198"/>
    </row>
    <row r="109" spans="1:35" x14ac:dyDescent="0.35">
      <c r="A109" s="203" t="s">
        <v>952</v>
      </c>
      <c r="B109" s="203" t="s">
        <v>470</v>
      </c>
      <c r="C109" s="203" t="s">
        <v>934</v>
      </c>
      <c r="D109" s="203" t="s">
        <v>193</v>
      </c>
      <c r="E109" s="203" t="s">
        <v>571</v>
      </c>
      <c r="F109" s="204" t="s">
        <v>603</v>
      </c>
      <c r="G109" s="203">
        <v>18</v>
      </c>
      <c r="H109" s="203" t="s">
        <v>90</v>
      </c>
      <c r="I109" s="2282">
        <v>18</v>
      </c>
      <c r="J109" s="2283"/>
      <c r="L109" s="332"/>
      <c r="M109" s="209">
        <v>1</v>
      </c>
      <c r="N109" s="212">
        <v>3247</v>
      </c>
      <c r="O109" s="219">
        <v>0.2</v>
      </c>
      <c r="P109" s="212">
        <f t="shared" ref="P109:P118" si="21">N109*(1-O109)</f>
        <v>2597.6000000000004</v>
      </c>
      <c r="Q109" s="212">
        <f t="shared" si="17"/>
        <v>46756.800000000003</v>
      </c>
      <c r="R109" s="224">
        <f t="shared" si="18"/>
        <v>0.12281416021252822</v>
      </c>
      <c r="S109" s="214">
        <f t="shared" si="19"/>
        <v>140270.40000000002</v>
      </c>
      <c r="T109" s="328">
        <f t="shared" si="20"/>
        <v>140270.40000000002</v>
      </c>
      <c r="X109" s="198"/>
      <c r="Y109" s="328">
        <f>S109</f>
        <v>140270.40000000002</v>
      </c>
      <c r="Z109" s="217"/>
      <c r="AA109" s="197"/>
      <c r="AB109" s="218"/>
      <c r="AC109" s="220">
        <f>S109</f>
        <v>140270.40000000002</v>
      </c>
      <c r="AD109" s="218"/>
      <c r="AE109" s="218"/>
      <c r="AF109" s="218"/>
      <c r="AG109" s="218"/>
      <c r="AH109" s="218"/>
      <c r="AI109" s="198"/>
    </row>
    <row r="110" spans="1:35" x14ac:dyDescent="0.35">
      <c r="A110" s="203" t="s">
        <v>952</v>
      </c>
      <c r="B110" s="203" t="s">
        <v>470</v>
      </c>
      <c r="C110" s="203" t="s">
        <v>960</v>
      </c>
      <c r="D110" s="203" t="s">
        <v>53</v>
      </c>
      <c r="E110" s="203" t="s">
        <v>571</v>
      </c>
      <c r="F110" s="204" t="s">
        <v>692</v>
      </c>
      <c r="G110" s="203">
        <v>2</v>
      </c>
      <c r="H110" s="203" t="s">
        <v>51</v>
      </c>
      <c r="I110" s="2291">
        <v>2</v>
      </c>
      <c r="J110" s="2292"/>
      <c r="K110" s="2292"/>
      <c r="L110" s="2293"/>
      <c r="M110" s="209">
        <v>1</v>
      </c>
      <c r="N110" s="212">
        <v>13000</v>
      </c>
      <c r="O110" s="219">
        <v>0.2</v>
      </c>
      <c r="P110" s="212">
        <f t="shared" si="21"/>
        <v>10400</v>
      </c>
      <c r="Q110" s="212">
        <f t="shared" si="17"/>
        <v>20800</v>
      </c>
      <c r="R110" s="224">
        <f t="shared" si="18"/>
        <v>5.4634503054541518E-2</v>
      </c>
      <c r="S110" s="214">
        <f t="shared" si="19"/>
        <v>62400</v>
      </c>
      <c r="T110" s="328">
        <f t="shared" si="20"/>
        <v>62400</v>
      </c>
      <c r="V110" s="215"/>
      <c r="X110" s="198"/>
      <c r="Y110" s="329">
        <f>S110</f>
        <v>62400</v>
      </c>
      <c r="Z110" s="217"/>
      <c r="AA110" s="197"/>
      <c r="AB110" s="220"/>
      <c r="AC110" s="220">
        <f>S110</f>
        <v>62400</v>
      </c>
      <c r="AD110" s="220"/>
      <c r="AE110" s="218"/>
      <c r="AF110" s="218"/>
      <c r="AG110" s="218"/>
      <c r="AH110" s="218"/>
      <c r="AI110" s="198"/>
    </row>
    <row r="111" spans="1:35" x14ac:dyDescent="0.35">
      <c r="A111" s="203" t="s">
        <v>952</v>
      </c>
      <c r="B111" s="203" t="s">
        <v>470</v>
      </c>
      <c r="C111" s="203" t="s">
        <v>960</v>
      </c>
      <c r="D111" s="203" t="s">
        <v>48</v>
      </c>
      <c r="E111" s="203" t="s">
        <v>569</v>
      </c>
      <c r="F111" s="204" t="s">
        <v>961</v>
      </c>
      <c r="G111" s="203">
        <v>2</v>
      </c>
      <c r="H111" s="203" t="s">
        <v>51</v>
      </c>
      <c r="I111" s="2282">
        <v>2</v>
      </c>
      <c r="J111" s="2283"/>
      <c r="K111" s="2283"/>
      <c r="L111" s="2284"/>
      <c r="M111" s="209">
        <v>1</v>
      </c>
      <c r="N111" s="212">
        <v>14950</v>
      </c>
      <c r="O111" s="219">
        <v>0.2</v>
      </c>
      <c r="P111" s="212">
        <f t="shared" si="21"/>
        <v>11960</v>
      </c>
      <c r="Q111" s="212">
        <f t="shared" si="17"/>
        <v>23920</v>
      </c>
      <c r="R111" s="213">
        <f t="shared" si="18"/>
        <v>6.2829678512722753E-2</v>
      </c>
      <c r="S111" s="214">
        <f t="shared" si="19"/>
        <v>71760</v>
      </c>
      <c r="T111" s="328">
        <f t="shared" si="20"/>
        <v>71760</v>
      </c>
      <c r="X111" s="198"/>
      <c r="Y111" s="328"/>
      <c r="Z111" s="217">
        <f>S111</f>
        <v>71760</v>
      </c>
      <c r="AA111" s="197"/>
      <c r="AB111" s="220"/>
      <c r="AC111" s="220">
        <f>S111</f>
        <v>71760</v>
      </c>
      <c r="AD111" s="220"/>
      <c r="AE111" s="218"/>
      <c r="AF111" s="218"/>
      <c r="AG111" s="218"/>
      <c r="AH111" s="218"/>
      <c r="AI111" s="198"/>
    </row>
    <row r="112" spans="1:35" x14ac:dyDescent="0.35">
      <c r="A112" s="203" t="s">
        <v>952</v>
      </c>
      <c r="B112" s="203" t="s">
        <v>470</v>
      </c>
      <c r="C112" s="203" t="s">
        <v>960</v>
      </c>
      <c r="D112" s="203" t="s">
        <v>56</v>
      </c>
      <c r="E112" s="203" t="s">
        <v>571</v>
      </c>
      <c r="F112" s="204" t="s">
        <v>70</v>
      </c>
      <c r="G112" s="203">
        <v>1</v>
      </c>
      <c r="H112" s="203" t="s">
        <v>51</v>
      </c>
      <c r="I112" s="2306">
        <v>1</v>
      </c>
      <c r="J112" s="2307"/>
      <c r="K112" s="2307"/>
      <c r="L112" s="2308"/>
      <c r="M112" s="209">
        <v>1</v>
      </c>
      <c r="N112" s="212">
        <v>39600</v>
      </c>
      <c r="O112" s="219">
        <v>0.2</v>
      </c>
      <c r="P112" s="212">
        <f t="shared" si="21"/>
        <v>31680</v>
      </c>
      <c r="Q112" s="212">
        <f t="shared" si="17"/>
        <v>31680</v>
      </c>
      <c r="R112" s="224">
        <f t="shared" si="18"/>
        <v>8.3212550806147853E-2</v>
      </c>
      <c r="S112" s="214">
        <f t="shared" si="19"/>
        <v>95040</v>
      </c>
      <c r="T112" s="328">
        <f t="shared" si="20"/>
        <v>95040</v>
      </c>
      <c r="X112" s="198"/>
      <c r="Y112" s="328">
        <f>S112</f>
        <v>95040</v>
      </c>
      <c r="Z112" s="217"/>
      <c r="AA112" s="197"/>
      <c r="AB112" s="220"/>
      <c r="AC112" s="220">
        <f>S112</f>
        <v>95040</v>
      </c>
      <c r="AD112" s="220"/>
      <c r="AE112" s="218"/>
      <c r="AF112" s="218"/>
      <c r="AG112" s="218"/>
      <c r="AH112" s="218"/>
      <c r="AI112" s="198"/>
    </row>
    <row r="113" spans="1:35" x14ac:dyDescent="0.35">
      <c r="A113" s="203" t="s">
        <v>952</v>
      </c>
      <c r="B113" s="203" t="s">
        <v>471</v>
      </c>
      <c r="C113" s="203" t="s">
        <v>934</v>
      </c>
      <c r="D113" s="203" t="s">
        <v>193</v>
      </c>
      <c r="E113" s="203" t="s">
        <v>575</v>
      </c>
      <c r="F113" s="204" t="s">
        <v>603</v>
      </c>
      <c r="G113" s="203">
        <v>18</v>
      </c>
      <c r="H113" s="203" t="s">
        <v>90</v>
      </c>
      <c r="K113" s="2530">
        <v>18</v>
      </c>
      <c r="L113" s="2293"/>
      <c r="M113" s="209">
        <v>1</v>
      </c>
      <c r="N113" s="212">
        <v>3750</v>
      </c>
      <c r="O113" s="219">
        <v>0.2</v>
      </c>
      <c r="P113" s="212">
        <f t="shared" si="21"/>
        <v>3000</v>
      </c>
      <c r="Q113" s="212">
        <f t="shared" si="17"/>
        <v>54000</v>
      </c>
      <c r="R113" s="230">
        <f t="shared" si="18"/>
        <v>0.14183957523775204</v>
      </c>
      <c r="S113" s="214">
        <f t="shared" si="19"/>
        <v>162000</v>
      </c>
      <c r="T113" s="328">
        <f t="shared" si="20"/>
        <v>162000</v>
      </c>
      <c r="X113" s="198"/>
      <c r="Y113" s="328">
        <f>S113</f>
        <v>162000</v>
      </c>
      <c r="Z113" s="217"/>
      <c r="AA113" s="197"/>
      <c r="AB113" s="218"/>
      <c r="AC113" s="220"/>
      <c r="AD113" s="220">
        <f>S113</f>
        <v>162000</v>
      </c>
      <c r="AE113" s="218"/>
      <c r="AF113" s="218"/>
      <c r="AG113" s="218"/>
      <c r="AH113" s="218"/>
      <c r="AI113" s="198"/>
    </row>
    <row r="114" spans="1:35" x14ac:dyDescent="0.35">
      <c r="A114" s="203" t="s">
        <v>952</v>
      </c>
      <c r="B114" s="203" t="s">
        <v>472</v>
      </c>
      <c r="C114" s="203" t="s">
        <v>960</v>
      </c>
      <c r="D114" s="203" t="s">
        <v>56</v>
      </c>
      <c r="E114" s="203" t="s">
        <v>575</v>
      </c>
      <c r="F114" s="204" t="s">
        <v>70</v>
      </c>
      <c r="G114" s="203">
        <v>1</v>
      </c>
      <c r="H114" s="203" t="s">
        <v>51</v>
      </c>
      <c r="I114" s="2282">
        <v>1</v>
      </c>
      <c r="J114" s="2283"/>
      <c r="K114" s="2283"/>
      <c r="L114" s="2284"/>
      <c r="M114" s="203">
        <v>1</v>
      </c>
      <c r="N114" s="212">
        <v>94860</v>
      </c>
      <c r="O114" s="219">
        <v>0.2</v>
      </c>
      <c r="P114" s="212">
        <f t="shared" si="21"/>
        <v>75888</v>
      </c>
      <c r="Q114" s="212">
        <f t="shared" si="17"/>
        <v>75888</v>
      </c>
      <c r="R114" s="224">
        <f t="shared" si="18"/>
        <v>0.19933188306745417</v>
      </c>
      <c r="S114" s="214">
        <f t="shared" si="19"/>
        <v>227664</v>
      </c>
      <c r="T114" s="328">
        <f t="shared" si="20"/>
        <v>227664</v>
      </c>
      <c r="X114" s="198"/>
      <c r="Y114" s="328">
        <f>S114</f>
        <v>227664</v>
      </c>
      <c r="Z114" s="198"/>
      <c r="AA114" s="197"/>
      <c r="AB114" s="218"/>
      <c r="AC114" s="218"/>
      <c r="AD114" s="218"/>
      <c r="AE114" s="220">
        <f>S114</f>
        <v>227664</v>
      </c>
      <c r="AF114" s="218"/>
      <c r="AG114" s="218"/>
      <c r="AH114" s="218"/>
      <c r="AI114" s="198"/>
    </row>
    <row r="115" spans="1:35" x14ac:dyDescent="0.35">
      <c r="A115" s="203" t="s">
        <v>952</v>
      </c>
      <c r="B115" s="203" t="s">
        <v>473</v>
      </c>
      <c r="C115" s="203" t="s">
        <v>960</v>
      </c>
      <c r="D115" s="203" t="s">
        <v>48</v>
      </c>
      <c r="E115" s="203" t="s">
        <v>569</v>
      </c>
      <c r="F115" s="204" t="s">
        <v>961</v>
      </c>
      <c r="G115" s="203">
        <v>3</v>
      </c>
      <c r="H115" s="203" t="s">
        <v>51</v>
      </c>
      <c r="I115" s="2282">
        <v>3</v>
      </c>
      <c r="J115" s="2283"/>
      <c r="K115" s="2283"/>
      <c r="L115" s="2284"/>
      <c r="M115" s="203">
        <v>1</v>
      </c>
      <c r="N115" s="212">
        <v>5000</v>
      </c>
      <c r="O115" s="219">
        <v>0.35</v>
      </c>
      <c r="P115" s="212">
        <f t="shared" si="21"/>
        <v>3250</v>
      </c>
      <c r="Q115" s="212">
        <f t="shared" si="17"/>
        <v>9750</v>
      </c>
      <c r="R115" s="213">
        <f t="shared" si="18"/>
        <v>2.5609923306816339E-2</v>
      </c>
      <c r="S115" s="214">
        <f t="shared" si="19"/>
        <v>29250</v>
      </c>
      <c r="T115" s="328">
        <f t="shared" si="20"/>
        <v>29250</v>
      </c>
      <c r="X115" s="198"/>
      <c r="Y115" s="326"/>
      <c r="Z115" s="217">
        <f>S115</f>
        <v>29250</v>
      </c>
      <c r="AA115" s="197"/>
      <c r="AB115" s="218"/>
      <c r="AC115" s="218"/>
      <c r="AD115" s="218"/>
      <c r="AE115" s="218"/>
      <c r="AF115" s="220">
        <f>S115</f>
        <v>29250</v>
      </c>
      <c r="AG115" s="218"/>
      <c r="AH115" s="218"/>
      <c r="AI115" s="198"/>
    </row>
    <row r="116" spans="1:35" x14ac:dyDescent="0.35">
      <c r="A116" s="203" t="s">
        <v>952</v>
      </c>
      <c r="B116" s="203" t="s">
        <v>473</v>
      </c>
      <c r="C116" s="203" t="s">
        <v>960</v>
      </c>
      <c r="D116" s="203" t="s">
        <v>56</v>
      </c>
      <c r="E116" s="203" t="s">
        <v>575</v>
      </c>
      <c r="F116" s="204" t="s">
        <v>70</v>
      </c>
      <c r="G116" s="203">
        <v>1</v>
      </c>
      <c r="H116" s="203" t="s">
        <v>51</v>
      </c>
      <c r="I116" s="2282">
        <v>1</v>
      </c>
      <c r="J116" s="2283"/>
      <c r="K116" s="2283"/>
      <c r="L116" s="2284"/>
      <c r="M116" s="203">
        <v>1</v>
      </c>
      <c r="N116" s="212">
        <v>35988</v>
      </c>
      <c r="O116" s="219">
        <v>0.35</v>
      </c>
      <c r="P116" s="232">
        <f t="shared" si="21"/>
        <v>23392.2</v>
      </c>
      <c r="Q116" s="212">
        <f t="shared" si="17"/>
        <v>23392.2</v>
      </c>
      <c r="R116" s="224">
        <f t="shared" si="18"/>
        <v>6.1443327997713758E-2</v>
      </c>
      <c r="S116" s="214">
        <f t="shared" si="19"/>
        <v>70176.600000000006</v>
      </c>
      <c r="T116" s="328">
        <f t="shared" si="20"/>
        <v>70176.600000000006</v>
      </c>
      <c r="X116" s="198"/>
      <c r="Y116" s="328">
        <f>S116</f>
        <v>70176.600000000006</v>
      </c>
      <c r="Z116" s="198"/>
      <c r="AA116" s="197"/>
      <c r="AB116" s="218"/>
      <c r="AC116" s="218"/>
      <c r="AD116" s="218"/>
      <c r="AE116" s="218"/>
      <c r="AF116" s="220">
        <f>S116</f>
        <v>70176.600000000006</v>
      </c>
      <c r="AG116" s="218"/>
      <c r="AH116" s="218"/>
      <c r="AI116" s="198"/>
    </row>
    <row r="117" spans="1:35" x14ac:dyDescent="0.35">
      <c r="A117" s="203" t="s">
        <v>952</v>
      </c>
      <c r="B117" s="203" t="s">
        <v>473</v>
      </c>
      <c r="C117" s="203" t="s">
        <v>960</v>
      </c>
      <c r="D117" s="203" t="s">
        <v>53</v>
      </c>
      <c r="E117" s="203" t="s">
        <v>571</v>
      </c>
      <c r="F117" s="204" t="s">
        <v>692</v>
      </c>
      <c r="G117" s="203">
        <v>2</v>
      </c>
      <c r="H117" s="203" t="s">
        <v>51</v>
      </c>
      <c r="I117" s="2282">
        <v>2</v>
      </c>
      <c r="J117" s="2283"/>
      <c r="K117" s="2283"/>
      <c r="L117" s="2284"/>
      <c r="M117" s="203">
        <v>1</v>
      </c>
      <c r="N117" s="212">
        <v>9696</v>
      </c>
      <c r="O117" s="219">
        <v>0.35</v>
      </c>
      <c r="P117" s="232">
        <f t="shared" si="21"/>
        <v>6302.4000000000005</v>
      </c>
      <c r="Q117" s="212">
        <f t="shared" si="17"/>
        <v>12604.800000000001</v>
      </c>
      <c r="R117" s="224">
        <f t="shared" si="18"/>
        <v>3.3108508851052168E-2</v>
      </c>
      <c r="S117" s="214">
        <f t="shared" si="19"/>
        <v>37814.400000000001</v>
      </c>
      <c r="T117" s="328">
        <f t="shared" si="20"/>
        <v>37814.400000000001</v>
      </c>
      <c r="X117" s="198"/>
      <c r="Y117" s="328">
        <f>S117</f>
        <v>37814.400000000001</v>
      </c>
      <c r="Z117" s="198"/>
      <c r="AA117" s="197"/>
      <c r="AB117" s="218"/>
      <c r="AC117" s="218"/>
      <c r="AD117" s="218"/>
      <c r="AE117" s="218"/>
      <c r="AF117" s="220">
        <f>S117</f>
        <v>37814.400000000001</v>
      </c>
      <c r="AG117" s="218"/>
      <c r="AH117" s="218"/>
      <c r="AI117" s="198"/>
    </row>
    <row r="118" spans="1:35" ht="15.65" customHeight="1" x14ac:dyDescent="0.35">
      <c r="A118" s="203" t="s">
        <v>952</v>
      </c>
      <c r="B118" s="203" t="s">
        <v>185</v>
      </c>
      <c r="C118" s="203" t="s">
        <v>955</v>
      </c>
      <c r="D118" s="203" t="s">
        <v>475</v>
      </c>
      <c r="E118" s="203" t="s">
        <v>571</v>
      </c>
      <c r="F118" s="204" t="s">
        <v>927</v>
      </c>
      <c r="G118" s="203">
        <v>12</v>
      </c>
      <c r="H118" s="203" t="s">
        <v>49</v>
      </c>
      <c r="I118" s="207">
        <v>12</v>
      </c>
      <c r="J118" s="820">
        <v>12</v>
      </c>
      <c r="L118" s="332"/>
      <c r="M118" s="203">
        <v>2</v>
      </c>
      <c r="N118" s="212">
        <v>2200</v>
      </c>
      <c r="O118" s="219">
        <v>0.2</v>
      </c>
      <c r="P118" s="232">
        <f t="shared" si="21"/>
        <v>1760</v>
      </c>
      <c r="Q118" s="212">
        <f t="shared" si="17"/>
        <v>42240</v>
      </c>
      <c r="R118" s="224">
        <f t="shared" si="18"/>
        <v>0.11095006774153048</v>
      </c>
      <c r="S118" s="214">
        <f t="shared" si="19"/>
        <v>126720</v>
      </c>
      <c r="T118" s="329"/>
      <c r="U118" s="215">
        <f>S118</f>
        <v>126720</v>
      </c>
      <c r="X118" s="198"/>
      <c r="Y118" s="329">
        <f>S118</f>
        <v>126720</v>
      </c>
      <c r="Z118" s="198"/>
      <c r="AA118" s="197"/>
      <c r="AB118" s="218"/>
      <c r="AC118" s="218"/>
      <c r="AD118" s="218"/>
      <c r="AE118" s="218"/>
      <c r="AF118" s="218"/>
      <c r="AG118" s="220">
        <f>S118</f>
        <v>126720</v>
      </c>
      <c r="AH118" s="218"/>
      <c r="AI118" s="198"/>
    </row>
    <row r="119" spans="1:35" x14ac:dyDescent="0.35">
      <c r="A119" s="203"/>
      <c r="B119" s="203"/>
      <c r="C119" s="203"/>
      <c r="D119" s="203"/>
      <c r="E119" s="203"/>
      <c r="F119" s="204"/>
      <c r="G119" s="203"/>
      <c r="H119" s="203"/>
      <c r="L119" s="332"/>
      <c r="M119" s="203"/>
      <c r="N119" s="212"/>
      <c r="O119" s="219"/>
      <c r="P119" s="232"/>
      <c r="Q119" s="212"/>
      <c r="R119" s="439"/>
      <c r="S119" s="214"/>
      <c r="T119" s="326"/>
      <c r="X119" s="198"/>
      <c r="Y119" s="326"/>
      <c r="Z119" s="198"/>
      <c r="AA119" s="197"/>
      <c r="AB119" s="218"/>
      <c r="AC119" s="218"/>
      <c r="AD119" s="218"/>
      <c r="AE119" s="218"/>
      <c r="AF119" s="218"/>
      <c r="AG119" s="218"/>
      <c r="AH119" s="218"/>
      <c r="AI119" s="198"/>
    </row>
    <row r="120" spans="1:35" x14ac:dyDescent="0.35">
      <c r="A120" s="218"/>
      <c r="B120" s="203"/>
      <c r="C120" s="236"/>
      <c r="D120" s="236"/>
      <c r="E120" s="236"/>
      <c r="F120" s="237"/>
      <c r="G120" s="236"/>
      <c r="H120" s="236"/>
      <c r="I120" s="291"/>
      <c r="J120" s="291"/>
      <c r="K120" s="291"/>
      <c r="L120" s="333"/>
      <c r="M120" s="236"/>
      <c r="N120" s="240"/>
      <c r="O120" s="241"/>
      <c r="P120" s="334"/>
      <c r="Q120" s="212"/>
      <c r="R120" s="439"/>
      <c r="S120" s="214"/>
      <c r="T120" s="326"/>
      <c r="X120" s="198"/>
      <c r="Y120" s="326"/>
      <c r="Z120" s="198"/>
      <c r="AA120" s="197"/>
      <c r="AB120" s="218"/>
      <c r="AC120" s="218"/>
      <c r="AD120" s="218"/>
      <c r="AE120" s="218"/>
      <c r="AF120" s="218"/>
      <c r="AG120" s="218"/>
      <c r="AH120" s="218"/>
      <c r="AI120" s="198"/>
    </row>
    <row r="121" spans="1:35" x14ac:dyDescent="0.35">
      <c r="A121" s="154" t="s">
        <v>952</v>
      </c>
      <c r="B121" s="154" t="s">
        <v>579</v>
      </c>
      <c r="C121" s="238"/>
      <c r="D121" s="239"/>
      <c r="E121" s="239"/>
      <c r="F121" s="290"/>
      <c r="G121" s="239"/>
      <c r="H121" s="239"/>
      <c r="I121" s="291"/>
      <c r="J121" s="291"/>
      <c r="K121" s="291"/>
      <c r="L121" s="291"/>
      <c r="M121" s="239"/>
      <c r="N121" s="292"/>
      <c r="O121" s="242"/>
      <c r="P121" s="334"/>
      <c r="Q121" s="303"/>
      <c r="R121" s="302">
        <f>Q121/Q124</f>
        <v>0</v>
      </c>
      <c r="S121" s="214">
        <f>Q121*3</f>
        <v>0</v>
      </c>
      <c r="T121" s="326"/>
      <c r="W121" s="215">
        <f>S121</f>
        <v>0</v>
      </c>
      <c r="X121" s="198"/>
      <c r="Y121" s="326"/>
      <c r="Z121" s="198"/>
      <c r="AA121" s="197"/>
      <c r="AB121" s="218"/>
      <c r="AC121" s="218"/>
      <c r="AD121" s="218"/>
      <c r="AE121" s="218"/>
      <c r="AF121" s="218"/>
      <c r="AG121" s="218"/>
      <c r="AH121" s="218"/>
      <c r="AI121" s="198"/>
    </row>
    <row r="122" spans="1:35" x14ac:dyDescent="0.35">
      <c r="A122" s="154" t="s">
        <v>952</v>
      </c>
      <c r="B122" s="154" t="s">
        <v>580</v>
      </c>
      <c r="C122" s="335"/>
      <c r="D122" s="298"/>
      <c r="E122" s="298"/>
      <c r="F122" s="299"/>
      <c r="G122" s="298"/>
      <c r="H122" s="298"/>
      <c r="I122" s="300"/>
      <c r="J122" s="300"/>
      <c r="K122" s="300"/>
      <c r="L122" s="300"/>
      <c r="M122" s="298"/>
      <c r="N122" s="301"/>
      <c r="O122" s="302"/>
      <c r="P122" s="336"/>
      <c r="Q122" s="303">
        <v>35000</v>
      </c>
      <c r="R122" s="337">
        <f>Q122/Q124</f>
        <v>9.1933058024468911E-2</v>
      </c>
      <c r="S122" s="214">
        <f>Q122*3</f>
        <v>105000</v>
      </c>
      <c r="T122" s="326"/>
      <c r="X122" s="217">
        <f>S122</f>
        <v>105000</v>
      </c>
      <c r="Y122" s="326"/>
      <c r="Z122" s="198"/>
      <c r="AA122" s="197"/>
      <c r="AB122" s="218"/>
      <c r="AC122" s="218"/>
      <c r="AD122" s="218"/>
      <c r="AE122" s="218"/>
      <c r="AF122" s="218"/>
      <c r="AG122" s="218"/>
      <c r="AH122" s="218"/>
      <c r="AI122" s="198"/>
    </row>
    <row r="123" spans="1:35" ht="15" thickBot="1" x14ac:dyDescent="0.4">
      <c r="I123" s="161">
        <f>I124/M124</f>
        <v>0.57534246575342463</v>
      </c>
      <c r="J123" s="161">
        <f>J124/M124</f>
        <v>0.17808219178082191</v>
      </c>
      <c r="K123" s="161">
        <f>K124/M124</f>
        <v>0.24657534246575341</v>
      </c>
      <c r="S123" s="195"/>
      <c r="T123" s="326"/>
      <c r="X123" s="198"/>
      <c r="Y123" s="326"/>
      <c r="Z123" s="198"/>
      <c r="AA123" s="197"/>
      <c r="AB123" s="218"/>
      <c r="AC123" s="218"/>
      <c r="AD123" s="218"/>
      <c r="AE123" s="218"/>
      <c r="AF123" s="218"/>
      <c r="AG123" s="218"/>
      <c r="AH123" s="218"/>
      <c r="AI123" s="198"/>
    </row>
    <row r="124" spans="1:35" x14ac:dyDescent="0.35">
      <c r="A124" s="372" t="s">
        <v>582</v>
      </c>
      <c r="B124" s="373"/>
      <c r="C124" s="373"/>
      <c r="D124" s="373"/>
      <c r="E124" s="373"/>
      <c r="F124" s="374"/>
      <c r="G124" s="373"/>
      <c r="H124" s="373"/>
      <c r="I124" s="373">
        <f>I117+I116+I115+I114+I112+I111+I110+I109+I118</f>
        <v>42</v>
      </c>
      <c r="J124" s="373">
        <f>J108+J118</f>
        <v>13</v>
      </c>
      <c r="K124" s="373">
        <f>K113</f>
        <v>18</v>
      </c>
      <c r="L124" s="373"/>
      <c r="M124" s="373">
        <f>SUM(I124:L124)</f>
        <v>73</v>
      </c>
      <c r="N124" s="375"/>
      <c r="O124" s="376"/>
      <c r="P124" s="375"/>
      <c r="Q124" s="377">
        <f>SUM(Q107:Q123)</f>
        <v>380711.8</v>
      </c>
      <c r="R124" s="378">
        <f>SUM(R107:R122)</f>
        <v>1.0000000000000002</v>
      </c>
      <c r="S124" s="630">
        <f>SUM(S107:S123)</f>
        <v>1142135.3999999999</v>
      </c>
      <c r="T124" s="631">
        <f t="shared" ref="T124:X124" si="22">SUM(T107:T122)</f>
        <v>910415.4</v>
      </c>
      <c r="U124" s="632">
        <f t="shared" si="22"/>
        <v>126720</v>
      </c>
      <c r="V124" s="632">
        <f t="shared" si="22"/>
        <v>0</v>
      </c>
      <c r="W124" s="632">
        <f t="shared" si="22"/>
        <v>0</v>
      </c>
      <c r="X124" s="633">
        <f t="shared" si="22"/>
        <v>105000</v>
      </c>
      <c r="Y124" s="634">
        <f>SUM(Y107:Y122)</f>
        <v>922085.4</v>
      </c>
      <c r="Z124" s="633">
        <f>SUM(Z107:Z122)</f>
        <v>115050</v>
      </c>
      <c r="AA124" s="695">
        <f>SUM(AA107:AA123)</f>
        <v>14040</v>
      </c>
      <c r="AB124" s="1146">
        <f>SUM(AB107:AB123)</f>
        <v>0</v>
      </c>
      <c r="AC124" s="1146">
        <f t="shared" ref="AC124:AI124" si="23">SUM(AC107:AC123)</f>
        <v>369470.4</v>
      </c>
      <c r="AD124" s="1146">
        <f t="shared" si="23"/>
        <v>162000</v>
      </c>
      <c r="AE124" s="1146">
        <f t="shared" si="23"/>
        <v>227664</v>
      </c>
      <c r="AF124" s="1146">
        <f t="shared" si="23"/>
        <v>137241</v>
      </c>
      <c r="AG124" s="1146">
        <f t="shared" si="23"/>
        <v>126720</v>
      </c>
      <c r="AH124" s="1146">
        <f t="shared" si="23"/>
        <v>0</v>
      </c>
      <c r="AI124" s="694">
        <f t="shared" si="23"/>
        <v>0</v>
      </c>
    </row>
    <row r="125" spans="1:35" ht="15" thickBot="1" x14ac:dyDescent="0.4">
      <c r="A125" s="388" t="s">
        <v>583</v>
      </c>
      <c r="B125" s="389"/>
      <c r="C125" s="389"/>
      <c r="D125" s="389"/>
      <c r="E125" s="389"/>
      <c r="F125" s="390"/>
      <c r="G125" s="389"/>
      <c r="H125" s="389"/>
      <c r="I125" s="389">
        <f>I117+I116+I115+I114+I112+I111+I110+I109+I118</f>
        <v>42</v>
      </c>
      <c r="J125" s="389">
        <f>I117+I116+I115+I114+I112+I111+I110+I109+J108+J118</f>
        <v>43</v>
      </c>
      <c r="K125" s="389">
        <f>I117+I116+I115+I114+K113+I112+I111+I110+J108</f>
        <v>31</v>
      </c>
      <c r="L125" s="389"/>
      <c r="M125" s="389">
        <f>SUM(I125:L125)</f>
        <v>116</v>
      </c>
      <c r="N125" s="391"/>
      <c r="O125" s="392"/>
      <c r="P125" s="391"/>
      <c r="Q125" s="391"/>
      <c r="R125" s="393"/>
      <c r="S125" s="394"/>
      <c r="T125" s="395">
        <f>T124/S124</f>
        <v>0.79711687423400068</v>
      </c>
      <c r="U125" s="396">
        <f>U124/S124</f>
        <v>0.11095006774153048</v>
      </c>
      <c r="V125" s="396">
        <f>V124/S124</f>
        <v>0</v>
      </c>
      <c r="W125" s="396">
        <f>W124/S124</f>
        <v>0</v>
      </c>
      <c r="X125" s="398">
        <f>X124/S124</f>
        <v>9.1933058024468911E-2</v>
      </c>
      <c r="Y125" s="397">
        <f>Y124/S124</f>
        <v>0.80733457696872024</v>
      </c>
      <c r="Z125" s="398">
        <f>Z124/S124</f>
        <v>0.10073236500681093</v>
      </c>
      <c r="AA125" s="400"/>
      <c r="AB125" s="401"/>
      <c r="AC125" s="401"/>
      <c r="AD125" s="401"/>
      <c r="AE125" s="401"/>
      <c r="AF125" s="401"/>
      <c r="AG125" s="401"/>
      <c r="AH125" s="401"/>
      <c r="AI125" s="402"/>
    </row>
    <row r="126" spans="1:35" ht="15" thickBot="1" x14ac:dyDescent="0.4">
      <c r="A126" s="289" t="s">
        <v>584</v>
      </c>
      <c r="B126" s="239"/>
      <c r="C126" s="239"/>
      <c r="D126" s="239"/>
      <c r="E126" s="239"/>
      <c r="F126" s="290"/>
      <c r="G126" s="239"/>
      <c r="H126" s="239"/>
      <c r="I126" s="2237">
        <f>I125/M125</f>
        <v>0.36206896551724138</v>
      </c>
      <c r="J126" s="2237">
        <f>J125/M125</f>
        <v>0.37068965517241381</v>
      </c>
      <c r="K126" s="2237">
        <f>K125/M125</f>
        <v>0.26724137931034481</v>
      </c>
      <c r="L126" s="291"/>
      <c r="M126" s="239"/>
      <c r="N126" s="292"/>
      <c r="O126" s="242"/>
      <c r="P126" s="292"/>
      <c r="Q126" s="240">
        <f>T124/3</f>
        <v>303471.8</v>
      </c>
      <c r="R126" s="293">
        <f>Q126/Q131</f>
        <v>0.79711687423400057</v>
      </c>
      <c r="X126" s="294"/>
      <c r="Y126" s="403">
        <f>I109+I110+I112+K113+I114+I116+I117+I118+J118</f>
        <v>67</v>
      </c>
      <c r="Z126" s="404">
        <f>+I111+I115+J108</f>
        <v>6</v>
      </c>
    </row>
    <row r="127" spans="1:35" ht="15" thickBot="1" x14ac:dyDescent="0.4">
      <c r="A127" s="297" t="s">
        <v>38</v>
      </c>
      <c r="B127" s="298"/>
      <c r="C127" s="298"/>
      <c r="D127" s="298"/>
      <c r="E127" s="298"/>
      <c r="F127" s="299"/>
      <c r="G127" s="298"/>
      <c r="H127" s="298"/>
      <c r="I127" s="300"/>
      <c r="J127" s="300"/>
      <c r="K127" s="300"/>
      <c r="L127" s="300"/>
      <c r="M127" s="298"/>
      <c r="N127" s="301"/>
      <c r="O127" s="302"/>
      <c r="P127" s="301"/>
      <c r="Q127" s="303">
        <f>U124/3</f>
        <v>42240</v>
      </c>
      <c r="R127" s="308">
        <f>Q127/Q131</f>
        <v>0.11095006774153048</v>
      </c>
      <c r="S127" s="1116">
        <f>Q124/M124</f>
        <v>5215.2301369863017</v>
      </c>
      <c r="T127" s="1117" t="s">
        <v>586</v>
      </c>
      <c r="Y127" s="241">
        <f>Y126/M124</f>
        <v>0.9178082191780822</v>
      </c>
      <c r="Z127" s="293">
        <f>Z126/M124</f>
        <v>8.2191780821917804E-2</v>
      </c>
    </row>
    <row r="128" spans="1:35" x14ac:dyDescent="0.35">
      <c r="A128" s="297" t="s">
        <v>587</v>
      </c>
      <c r="B128" s="298"/>
      <c r="C128" s="298"/>
      <c r="D128" s="298"/>
      <c r="E128" s="298"/>
      <c r="F128" s="299"/>
      <c r="G128" s="298"/>
      <c r="H128" s="298"/>
      <c r="I128" s="300"/>
      <c r="J128" s="300"/>
      <c r="K128" s="300"/>
      <c r="L128" s="300"/>
      <c r="M128" s="298"/>
      <c r="N128" s="301"/>
      <c r="O128" s="302"/>
      <c r="P128" s="301"/>
      <c r="Q128" s="303">
        <f>V124/3</f>
        <v>0</v>
      </c>
      <c r="R128" s="308">
        <f>Q128/Q131</f>
        <v>0</v>
      </c>
      <c r="U128" s="309"/>
      <c r="W128" s="145"/>
    </row>
    <row r="129" spans="1:35" x14ac:dyDescent="0.35">
      <c r="A129" s="297" t="s">
        <v>580</v>
      </c>
      <c r="B129" s="298"/>
      <c r="C129" s="298"/>
      <c r="D129" s="298"/>
      <c r="E129" s="298"/>
      <c r="F129" s="299"/>
      <c r="G129" s="298"/>
      <c r="H129" s="298"/>
      <c r="I129" s="300"/>
      <c r="J129" s="300"/>
      <c r="K129" s="300"/>
      <c r="L129" s="300"/>
      <c r="M129" s="298"/>
      <c r="N129" s="301"/>
      <c r="O129" s="302"/>
      <c r="P129" s="301"/>
      <c r="Q129" s="303">
        <f>X124/3</f>
        <v>35000</v>
      </c>
      <c r="R129" s="308">
        <f>Q129/Q131</f>
        <v>9.1933058024468911E-2</v>
      </c>
      <c r="T129" s="309"/>
      <c r="U129" s="309"/>
    </row>
    <row r="130" spans="1:35" x14ac:dyDescent="0.35">
      <c r="A130" s="297" t="s">
        <v>579</v>
      </c>
      <c r="B130" s="298"/>
      <c r="C130" s="298"/>
      <c r="D130" s="298"/>
      <c r="E130" s="298"/>
      <c r="F130" s="299"/>
      <c r="G130" s="298"/>
      <c r="H130" s="298"/>
      <c r="I130" s="300"/>
      <c r="J130" s="300"/>
      <c r="K130" s="300"/>
      <c r="L130" s="300"/>
      <c r="M130" s="298"/>
      <c r="N130" s="301"/>
      <c r="O130" s="302"/>
      <c r="P130" s="301"/>
      <c r="Q130" s="303">
        <f>W124/3</f>
        <v>0</v>
      </c>
      <c r="R130" s="308">
        <f>Q130/Q131</f>
        <v>0</v>
      </c>
    </row>
    <row r="131" spans="1:35" x14ac:dyDescent="0.35">
      <c r="A131" s="297"/>
      <c r="B131" s="298"/>
      <c r="C131" s="298"/>
      <c r="D131" s="298"/>
      <c r="E131" s="298"/>
      <c r="F131" s="299"/>
      <c r="G131" s="298"/>
      <c r="H131" s="298"/>
      <c r="I131" s="300"/>
      <c r="J131" s="300"/>
      <c r="K131" s="300"/>
      <c r="L131" s="300"/>
      <c r="M131" s="298"/>
      <c r="N131" s="301"/>
      <c r="O131" s="302"/>
      <c r="P131" s="301"/>
      <c r="Q131" s="310">
        <f>SUM(Q126:Q130)</f>
        <v>380711.8</v>
      </c>
      <c r="R131" s="308">
        <f>SUM(R126:R130)</f>
        <v>1</v>
      </c>
    </row>
    <row r="132" spans="1:35" x14ac:dyDescent="0.35">
      <c r="A132" s="234"/>
      <c r="N132" s="5"/>
      <c r="O132" s="6"/>
      <c r="P132" s="5"/>
      <c r="Q132" s="7"/>
      <c r="R132" s="6"/>
      <c r="S132" s="5"/>
    </row>
    <row r="133" spans="1:35" x14ac:dyDescent="0.35">
      <c r="A133" s="234"/>
      <c r="N133" s="5"/>
      <c r="O133" s="6"/>
      <c r="P133" s="5"/>
      <c r="Q133" s="7"/>
      <c r="R133" s="6"/>
      <c r="S133" s="5"/>
    </row>
    <row r="134" spans="1:35" x14ac:dyDescent="0.35">
      <c r="A134" s="234"/>
      <c r="N134" s="5"/>
      <c r="O134" s="6"/>
      <c r="P134" s="5"/>
      <c r="Q134" s="7"/>
      <c r="R134" s="6"/>
      <c r="S134" s="5"/>
    </row>
    <row r="135" spans="1:35" x14ac:dyDescent="0.35">
      <c r="A135" s="234"/>
      <c r="N135" s="5"/>
      <c r="O135" s="6"/>
      <c r="P135" s="5"/>
      <c r="Q135" s="7"/>
      <c r="R135" s="6"/>
      <c r="S135" s="5"/>
    </row>
    <row r="136" spans="1:35" x14ac:dyDescent="0.35">
      <c r="A136" s="234"/>
      <c r="N136" s="5"/>
      <c r="O136" s="6"/>
      <c r="P136" s="5"/>
      <c r="Q136" s="7"/>
      <c r="R136" s="6"/>
      <c r="S136" s="5"/>
    </row>
    <row r="137" spans="1:35" x14ac:dyDescent="0.35">
      <c r="A137" s="234"/>
      <c r="N137" s="5"/>
      <c r="O137" s="6"/>
      <c r="P137" s="5"/>
      <c r="Q137" s="7"/>
      <c r="R137" s="6"/>
      <c r="S137" s="5"/>
    </row>
    <row r="138" spans="1:35" ht="18" x14ac:dyDescent="0.4">
      <c r="A138" s="1085" t="s">
        <v>605</v>
      </c>
      <c r="B138" s="2"/>
    </row>
    <row r="139" spans="1:35" x14ac:dyDescent="0.35">
      <c r="R139" s="144"/>
    </row>
    <row r="140" spans="1:35" s="1133" customFormat="1" ht="31" customHeight="1" thickBot="1" x14ac:dyDescent="0.35">
      <c r="A140" s="2681" t="s">
        <v>531</v>
      </c>
      <c r="B140" s="2682"/>
      <c r="C140" s="2682"/>
      <c r="D140" s="2682"/>
      <c r="E140" s="2682"/>
      <c r="F140" s="2682"/>
      <c r="G140" s="2682"/>
      <c r="H140" s="2682"/>
      <c r="I140" s="2682"/>
      <c r="J140" s="2682"/>
      <c r="K140" s="2682"/>
      <c r="L140" s="2682"/>
      <c r="M140" s="2682"/>
      <c r="N140" s="2682"/>
      <c r="O140" s="2682"/>
      <c r="P140" s="2682"/>
      <c r="Q140" s="2682"/>
      <c r="R140" s="2683"/>
      <c r="S140" s="2647" t="s">
        <v>635</v>
      </c>
      <c r="T140" s="2648"/>
      <c r="U140" s="2648"/>
      <c r="V140" s="2648"/>
      <c r="W140" s="2648"/>
      <c r="X140" s="2648"/>
      <c r="Y140" s="2648"/>
      <c r="Z140" s="2648"/>
      <c r="AA140" s="2648"/>
      <c r="AB140" s="2648"/>
      <c r="AC140" s="2648"/>
      <c r="AD140" s="2648"/>
      <c r="AE140" s="2648"/>
      <c r="AF140" s="2648"/>
      <c r="AG140" s="2648"/>
      <c r="AH140" s="2648"/>
      <c r="AI140" s="2649"/>
    </row>
    <row r="141" spans="1:35" s="1135" customFormat="1" ht="18" x14ac:dyDescent="0.4">
      <c r="A141" s="2717" t="s">
        <v>533</v>
      </c>
      <c r="B141" s="2719" t="s">
        <v>534</v>
      </c>
      <c r="C141" s="2719" t="s">
        <v>535</v>
      </c>
      <c r="D141" s="2719" t="s">
        <v>536</v>
      </c>
      <c r="E141" s="2719" t="s">
        <v>537</v>
      </c>
      <c r="F141" s="2719" t="s">
        <v>538</v>
      </c>
      <c r="G141" s="2708" t="s">
        <v>539</v>
      </c>
      <c r="H141" s="2710" t="s">
        <v>540</v>
      </c>
      <c r="I141" s="2712" t="s">
        <v>541</v>
      </c>
      <c r="J141" s="2713"/>
      <c r="K141" s="2713"/>
      <c r="L141" s="2714"/>
      <c r="M141" s="2715" t="s">
        <v>914</v>
      </c>
      <c r="N141" s="2704" t="s">
        <v>915</v>
      </c>
      <c r="O141" s="2708" t="s">
        <v>916</v>
      </c>
      <c r="P141" s="2704" t="s">
        <v>917</v>
      </c>
      <c r="Q141" s="2704" t="s">
        <v>918</v>
      </c>
      <c r="R141" s="1107" t="s">
        <v>546</v>
      </c>
      <c r="S141" s="1107" t="s">
        <v>547</v>
      </c>
      <c r="T141" s="2659" t="s">
        <v>548</v>
      </c>
      <c r="U141" s="2659"/>
      <c r="V141" s="2659"/>
      <c r="W141" s="2659"/>
      <c r="X141" s="2659"/>
      <c r="Y141" s="2665" t="s">
        <v>549</v>
      </c>
      <c r="Z141" s="2660"/>
      <c r="AA141" s="2659"/>
      <c r="AB141" s="2659"/>
      <c r="AC141" s="2659"/>
      <c r="AD141" s="2659"/>
      <c r="AE141" s="2659"/>
      <c r="AF141" s="2659"/>
      <c r="AG141" s="2659"/>
      <c r="AH141" s="2659"/>
      <c r="AI141" s="2660"/>
    </row>
    <row r="142" spans="1:35" s="1135" customFormat="1" ht="30.65" customHeight="1" thickBot="1" x14ac:dyDescent="0.45">
      <c r="A142" s="2718"/>
      <c r="B142" s="2720"/>
      <c r="C142" s="2720"/>
      <c r="D142" s="2720"/>
      <c r="E142" s="2720"/>
      <c r="F142" s="2720"/>
      <c r="G142" s="2709"/>
      <c r="H142" s="2711"/>
      <c r="I142" s="1144" t="s">
        <v>551</v>
      </c>
      <c r="J142" s="1144" t="s">
        <v>552</v>
      </c>
      <c r="K142" s="1145" t="s">
        <v>553</v>
      </c>
      <c r="L142" s="1145" t="s">
        <v>554</v>
      </c>
      <c r="M142" s="2716"/>
      <c r="N142" s="2705"/>
      <c r="O142" s="2709"/>
      <c r="P142" s="2705"/>
      <c r="Q142" s="2705"/>
      <c r="R142" s="1108"/>
      <c r="S142" s="1108" t="s">
        <v>559</v>
      </c>
      <c r="T142" s="2661"/>
      <c r="U142" s="2661"/>
      <c r="V142" s="2661"/>
      <c r="W142" s="2661"/>
      <c r="X142" s="2661"/>
      <c r="Y142" s="2666"/>
      <c r="Z142" s="2662"/>
      <c r="AA142" s="2661"/>
      <c r="AB142" s="2661"/>
      <c r="AC142" s="2661"/>
      <c r="AD142" s="2661"/>
      <c r="AE142" s="2661"/>
      <c r="AF142" s="2661"/>
      <c r="AG142" s="2661"/>
      <c r="AH142" s="2661"/>
      <c r="AI142" s="2662"/>
    </row>
    <row r="143" spans="1:35" s="184" customFormat="1" ht="18.5" x14ac:dyDescent="0.45">
      <c r="A143" s="2538" t="s">
        <v>612</v>
      </c>
      <c r="B143" s="2539"/>
      <c r="C143" s="2539"/>
      <c r="D143" s="2539"/>
      <c r="E143" s="2539"/>
      <c r="F143" s="2539"/>
      <c r="G143" s="2539"/>
      <c r="H143" s="2539"/>
      <c r="I143" s="2539"/>
      <c r="J143" s="2539"/>
      <c r="K143" s="2539"/>
      <c r="L143" s="2539"/>
      <c r="M143" s="2539"/>
      <c r="N143" s="2539"/>
      <c r="O143" s="2539"/>
      <c r="P143" s="2539"/>
      <c r="Q143" s="2539"/>
      <c r="R143" s="2539"/>
      <c r="S143" s="606"/>
      <c r="T143" s="610" t="s">
        <v>561</v>
      </c>
      <c r="U143" s="608" t="s">
        <v>38</v>
      </c>
      <c r="V143" s="608" t="s">
        <v>562</v>
      </c>
      <c r="W143" s="608" t="s">
        <v>563</v>
      </c>
      <c r="X143" s="609" t="s">
        <v>564</v>
      </c>
      <c r="Y143" s="610" t="s">
        <v>565</v>
      </c>
      <c r="Z143" s="609" t="s">
        <v>566</v>
      </c>
      <c r="AA143" s="1090" t="s">
        <v>31</v>
      </c>
      <c r="AB143" s="1092" t="s">
        <v>39</v>
      </c>
      <c r="AC143" s="1092" t="s">
        <v>201</v>
      </c>
      <c r="AD143" s="1092" t="s">
        <v>202</v>
      </c>
      <c r="AE143" s="1092" t="s">
        <v>203</v>
      </c>
      <c r="AF143" s="1092" t="s">
        <v>204</v>
      </c>
      <c r="AG143" s="1092" t="s">
        <v>183</v>
      </c>
      <c r="AH143" s="1092" t="s">
        <v>167</v>
      </c>
      <c r="AI143" s="1093" t="s">
        <v>166</v>
      </c>
    </row>
    <row r="144" spans="1:35" x14ac:dyDescent="0.35">
      <c r="A144" s="200"/>
      <c r="B144" s="509"/>
      <c r="C144" s="509"/>
      <c r="D144" s="509"/>
      <c r="E144" s="509"/>
      <c r="F144" s="510"/>
      <c r="G144" s="509"/>
      <c r="H144" s="509"/>
      <c r="I144" s="512"/>
      <c r="J144" s="512"/>
      <c r="K144" s="512"/>
      <c r="L144" s="512"/>
      <c r="M144" s="509"/>
      <c r="N144" s="515"/>
      <c r="O144" s="516"/>
      <c r="P144" s="515"/>
      <c r="Q144" s="515"/>
      <c r="R144" s="579"/>
      <c r="S144" s="195"/>
      <c r="T144" s="326"/>
      <c r="X144" s="198"/>
      <c r="Y144" s="326"/>
      <c r="Z144" s="198"/>
      <c r="AA144" s="197"/>
      <c r="AB144" s="218"/>
      <c r="AC144" s="218"/>
      <c r="AD144" s="218"/>
      <c r="AE144" s="218"/>
      <c r="AF144" s="218"/>
      <c r="AG144" s="218"/>
      <c r="AH144" s="218"/>
      <c r="AI144" s="198"/>
    </row>
    <row r="145" spans="1:35" x14ac:dyDescent="0.35">
      <c r="A145" s="203" t="s">
        <v>952</v>
      </c>
      <c r="B145" s="203" t="s">
        <v>135</v>
      </c>
      <c r="C145" s="203" t="s">
        <v>960</v>
      </c>
      <c r="D145" s="203" t="s">
        <v>48</v>
      </c>
      <c r="E145" s="203" t="s">
        <v>569</v>
      </c>
      <c r="F145" s="204" t="s">
        <v>961</v>
      </c>
      <c r="G145" s="203">
        <v>1</v>
      </c>
      <c r="H145" s="203" t="s">
        <v>90</v>
      </c>
      <c r="I145" s="234"/>
      <c r="J145" s="2283">
        <v>1</v>
      </c>
      <c r="K145" s="2283"/>
      <c r="L145" s="332"/>
      <c r="M145" s="209">
        <v>1</v>
      </c>
      <c r="N145" s="212">
        <v>7200</v>
      </c>
      <c r="O145" s="219">
        <v>0.35</v>
      </c>
      <c r="P145" s="212">
        <f>N145*(1-O145)</f>
        <v>4680</v>
      </c>
      <c r="Q145" s="212">
        <f t="shared" ref="Q145:Q155" si="24">P145*M145*G145</f>
        <v>4680</v>
      </c>
      <c r="R145" s="213">
        <f t="shared" ref="R145:R155" si="25">Q145/$Q$160</f>
        <v>1.2166455833425623E-2</v>
      </c>
      <c r="S145" s="214">
        <f t="shared" ref="S145:S155" si="26">Q145</f>
        <v>4680</v>
      </c>
      <c r="T145" s="328">
        <f t="shared" ref="T145:T153" si="27">S145</f>
        <v>4680</v>
      </c>
      <c r="U145" s="215"/>
      <c r="X145" s="198"/>
      <c r="Y145" s="328"/>
      <c r="Z145" s="217">
        <f>S145</f>
        <v>4680</v>
      </c>
      <c r="AA145" s="216">
        <f>S145</f>
        <v>4680</v>
      </c>
      <c r="AB145" s="220"/>
      <c r="AC145" s="220"/>
      <c r="AD145" s="220"/>
      <c r="AE145" s="218"/>
      <c r="AF145" s="218"/>
      <c r="AG145" s="218"/>
      <c r="AH145" s="218"/>
      <c r="AI145" s="198"/>
    </row>
    <row r="146" spans="1:35" x14ac:dyDescent="0.35">
      <c r="A146" s="203" t="s">
        <v>952</v>
      </c>
      <c r="B146" s="203" t="s">
        <v>50</v>
      </c>
      <c r="C146" s="203" t="s">
        <v>960</v>
      </c>
      <c r="D146" s="203" t="s">
        <v>48</v>
      </c>
      <c r="E146" s="203" t="s">
        <v>569</v>
      </c>
      <c r="F146" s="204" t="s">
        <v>961</v>
      </c>
      <c r="G146" s="203">
        <v>1</v>
      </c>
      <c r="H146" s="203" t="s">
        <v>51</v>
      </c>
      <c r="I146" s="2282">
        <v>1</v>
      </c>
      <c r="J146" s="2283"/>
      <c r="K146" s="2283"/>
      <c r="L146" s="2284"/>
      <c r="M146" s="209">
        <v>1</v>
      </c>
      <c r="N146" s="212">
        <v>27025</v>
      </c>
      <c r="O146" s="219">
        <v>0.3</v>
      </c>
      <c r="P146" s="212">
        <f t="shared" ref="P146:P155" si="28">N146*(1-O146)</f>
        <v>18917.5</v>
      </c>
      <c r="Q146" s="212">
        <f t="shared" si="24"/>
        <v>18917.5</v>
      </c>
      <c r="R146" s="213">
        <f t="shared" si="25"/>
        <v>4.9179258168553251E-2</v>
      </c>
      <c r="S146" s="214">
        <f t="shared" si="26"/>
        <v>18917.5</v>
      </c>
      <c r="T146" s="328">
        <f t="shared" si="27"/>
        <v>18917.5</v>
      </c>
      <c r="U146" s="215"/>
      <c r="X146" s="198"/>
      <c r="Y146" s="328"/>
      <c r="Z146" s="217">
        <f>S146</f>
        <v>18917.5</v>
      </c>
      <c r="AA146" s="197"/>
      <c r="AB146" s="218"/>
      <c r="AC146" s="220">
        <f>S146</f>
        <v>18917.5</v>
      </c>
      <c r="AD146" s="218"/>
      <c r="AE146" s="218"/>
      <c r="AF146" s="218"/>
      <c r="AG146" s="218"/>
      <c r="AH146" s="218"/>
      <c r="AI146" s="198"/>
    </row>
    <row r="147" spans="1:35" x14ac:dyDescent="0.35">
      <c r="A147" s="203" t="s">
        <v>952</v>
      </c>
      <c r="B147" s="203" t="s">
        <v>470</v>
      </c>
      <c r="C147" s="203" t="s">
        <v>934</v>
      </c>
      <c r="D147" s="203" t="s">
        <v>193</v>
      </c>
      <c r="E147" s="203" t="s">
        <v>571</v>
      </c>
      <c r="F147" s="204" t="s">
        <v>603</v>
      </c>
      <c r="G147" s="203">
        <v>18</v>
      </c>
      <c r="H147" s="203" t="s">
        <v>90</v>
      </c>
      <c r="I147" s="2282">
        <v>18</v>
      </c>
      <c r="J147" s="2283"/>
      <c r="L147" s="332"/>
      <c r="M147" s="209">
        <v>1</v>
      </c>
      <c r="N147" s="212">
        <v>3247</v>
      </c>
      <c r="O147" s="219">
        <v>0.2</v>
      </c>
      <c r="P147" s="212">
        <f t="shared" si="28"/>
        <v>2597.6000000000004</v>
      </c>
      <c r="Q147" s="212">
        <f t="shared" si="24"/>
        <v>46756.800000000003</v>
      </c>
      <c r="R147" s="224">
        <f t="shared" si="25"/>
        <v>0.12155225258810154</v>
      </c>
      <c r="S147" s="214">
        <f t="shared" si="26"/>
        <v>46756.800000000003</v>
      </c>
      <c r="T147" s="328">
        <f t="shared" si="27"/>
        <v>46756.800000000003</v>
      </c>
      <c r="X147" s="198"/>
      <c r="Y147" s="328">
        <f>S147</f>
        <v>46756.800000000003</v>
      </c>
      <c r="Z147" s="217"/>
      <c r="AA147" s="197"/>
      <c r="AB147" s="220"/>
      <c r="AC147" s="220">
        <f>S147</f>
        <v>46756.800000000003</v>
      </c>
      <c r="AD147" s="220"/>
      <c r="AE147" s="218"/>
      <c r="AF147" s="218"/>
      <c r="AG147" s="218"/>
      <c r="AH147" s="218"/>
      <c r="AI147" s="198"/>
    </row>
    <row r="148" spans="1:35" x14ac:dyDescent="0.35">
      <c r="A148" s="203" t="s">
        <v>952</v>
      </c>
      <c r="B148" s="203" t="s">
        <v>470</v>
      </c>
      <c r="C148" s="203" t="s">
        <v>960</v>
      </c>
      <c r="D148" s="203" t="s">
        <v>53</v>
      </c>
      <c r="E148" s="203" t="s">
        <v>571</v>
      </c>
      <c r="F148" s="204" t="s">
        <v>692</v>
      </c>
      <c r="G148" s="203">
        <v>2</v>
      </c>
      <c r="H148" s="203" t="s">
        <v>51</v>
      </c>
      <c r="I148" s="2291">
        <v>2</v>
      </c>
      <c r="J148" s="2292"/>
      <c r="K148" s="2292"/>
      <c r="L148" s="2293"/>
      <c r="M148" s="209">
        <v>1</v>
      </c>
      <c r="N148" s="212">
        <v>13000</v>
      </c>
      <c r="O148" s="219">
        <v>0.2</v>
      </c>
      <c r="P148" s="212">
        <f t="shared" si="28"/>
        <v>10400</v>
      </c>
      <c r="Q148" s="212">
        <f t="shared" si="24"/>
        <v>20800</v>
      </c>
      <c r="R148" s="224">
        <f t="shared" si="25"/>
        <v>5.4073137037447212E-2</v>
      </c>
      <c r="S148" s="214">
        <f t="shared" si="26"/>
        <v>20800</v>
      </c>
      <c r="T148" s="328">
        <f t="shared" si="27"/>
        <v>20800</v>
      </c>
      <c r="V148" s="215"/>
      <c r="X148" s="198"/>
      <c r="Y148" s="329">
        <f>S148</f>
        <v>20800</v>
      </c>
      <c r="Z148" s="217"/>
      <c r="AA148" s="197"/>
      <c r="AB148" s="220"/>
      <c r="AC148" s="220">
        <f>S148</f>
        <v>20800</v>
      </c>
      <c r="AD148" s="220"/>
      <c r="AE148" s="218"/>
      <c r="AF148" s="218"/>
      <c r="AG148" s="218"/>
      <c r="AH148" s="218"/>
      <c r="AI148" s="198"/>
    </row>
    <row r="149" spans="1:35" x14ac:dyDescent="0.35">
      <c r="A149" s="203" t="s">
        <v>952</v>
      </c>
      <c r="B149" s="203" t="s">
        <v>470</v>
      </c>
      <c r="C149" s="203" t="s">
        <v>960</v>
      </c>
      <c r="D149" s="203" t="s">
        <v>48</v>
      </c>
      <c r="E149" s="203" t="s">
        <v>569</v>
      </c>
      <c r="F149" s="204" t="s">
        <v>961</v>
      </c>
      <c r="G149" s="203">
        <v>2</v>
      </c>
      <c r="H149" s="203" t="s">
        <v>51</v>
      </c>
      <c r="I149" s="2282">
        <v>2</v>
      </c>
      <c r="J149" s="2283"/>
      <c r="K149" s="2283"/>
      <c r="L149" s="2284"/>
      <c r="M149" s="209">
        <v>1</v>
      </c>
      <c r="N149" s="212">
        <v>14950</v>
      </c>
      <c r="O149" s="219">
        <v>0.2</v>
      </c>
      <c r="P149" s="212">
        <f t="shared" si="28"/>
        <v>11960</v>
      </c>
      <c r="Q149" s="212">
        <f t="shared" si="24"/>
        <v>23920</v>
      </c>
      <c r="R149" s="213">
        <f t="shared" si="25"/>
        <v>6.2184107593064294E-2</v>
      </c>
      <c r="S149" s="214">
        <f t="shared" si="26"/>
        <v>23920</v>
      </c>
      <c r="T149" s="328">
        <f t="shared" si="27"/>
        <v>23920</v>
      </c>
      <c r="X149" s="198"/>
      <c r="Y149" s="328"/>
      <c r="Z149" s="217">
        <f>S149</f>
        <v>23920</v>
      </c>
      <c r="AA149" s="197"/>
      <c r="AB149" s="220"/>
      <c r="AC149" s="220">
        <f>S149</f>
        <v>23920</v>
      </c>
      <c r="AD149" s="220"/>
      <c r="AE149" s="218"/>
      <c r="AF149" s="218"/>
      <c r="AG149" s="218"/>
      <c r="AH149" s="218"/>
      <c r="AI149" s="198"/>
    </row>
    <row r="150" spans="1:35" x14ac:dyDescent="0.35">
      <c r="A150" s="203" t="s">
        <v>952</v>
      </c>
      <c r="B150" s="203" t="s">
        <v>471</v>
      </c>
      <c r="C150" s="203" t="s">
        <v>934</v>
      </c>
      <c r="D150" s="203" t="s">
        <v>193</v>
      </c>
      <c r="E150" s="203" t="s">
        <v>575</v>
      </c>
      <c r="F150" s="204" t="s">
        <v>603</v>
      </c>
      <c r="G150" s="203">
        <v>18</v>
      </c>
      <c r="H150" s="203" t="s">
        <v>90</v>
      </c>
      <c r="K150" s="2530">
        <v>18</v>
      </c>
      <c r="L150" s="2293"/>
      <c r="M150" s="209">
        <v>1</v>
      </c>
      <c r="N150" s="212">
        <v>3750</v>
      </c>
      <c r="O150" s="219">
        <v>0.2</v>
      </c>
      <c r="P150" s="212">
        <f t="shared" si="28"/>
        <v>3000</v>
      </c>
      <c r="Q150" s="212">
        <f t="shared" si="24"/>
        <v>54000</v>
      </c>
      <c r="R150" s="230">
        <f t="shared" si="25"/>
        <v>0.14038218269337258</v>
      </c>
      <c r="S150" s="214">
        <f t="shared" si="26"/>
        <v>54000</v>
      </c>
      <c r="T150" s="328">
        <f t="shared" si="27"/>
        <v>54000</v>
      </c>
      <c r="X150" s="198"/>
      <c r="Y150" s="328">
        <f>S150</f>
        <v>54000</v>
      </c>
      <c r="Z150" s="217"/>
      <c r="AA150" s="197"/>
      <c r="AB150" s="218"/>
      <c r="AC150" s="220"/>
      <c r="AD150" s="220">
        <f>S150</f>
        <v>54000</v>
      </c>
      <c r="AE150" s="218"/>
      <c r="AF150" s="218"/>
      <c r="AG150" s="218"/>
      <c r="AH150" s="218"/>
      <c r="AI150" s="198"/>
    </row>
    <row r="151" spans="1:35" x14ac:dyDescent="0.35">
      <c r="A151" s="203" t="s">
        <v>952</v>
      </c>
      <c r="B151" s="203" t="s">
        <v>473</v>
      </c>
      <c r="C151" s="203" t="s">
        <v>960</v>
      </c>
      <c r="D151" s="203" t="s">
        <v>48</v>
      </c>
      <c r="E151" s="203" t="s">
        <v>569</v>
      </c>
      <c r="F151" s="204" t="s">
        <v>961</v>
      </c>
      <c r="G151" s="203">
        <v>2</v>
      </c>
      <c r="H151" s="203" t="s">
        <v>51</v>
      </c>
      <c r="I151" s="2282">
        <v>2</v>
      </c>
      <c r="J151" s="2283"/>
      <c r="K151" s="2283"/>
      <c r="L151" s="2284"/>
      <c r="M151" s="203">
        <v>1</v>
      </c>
      <c r="N151" s="212">
        <v>5000</v>
      </c>
      <c r="O151" s="219">
        <v>0.35</v>
      </c>
      <c r="P151" s="212">
        <f t="shared" si="28"/>
        <v>3250</v>
      </c>
      <c r="Q151" s="212">
        <f t="shared" si="24"/>
        <v>6500</v>
      </c>
      <c r="R151" s="213">
        <f t="shared" si="25"/>
        <v>1.6897855324202255E-2</v>
      </c>
      <c r="S151" s="214">
        <f t="shared" si="26"/>
        <v>6500</v>
      </c>
      <c r="T151" s="328">
        <f t="shared" si="27"/>
        <v>6500</v>
      </c>
      <c r="X151" s="198"/>
      <c r="Y151" s="326"/>
      <c r="Z151" s="217">
        <f>S151</f>
        <v>6500</v>
      </c>
      <c r="AA151" s="197"/>
      <c r="AB151" s="218"/>
      <c r="AC151" s="218"/>
      <c r="AD151" s="218"/>
      <c r="AE151" s="220">
        <f>S151</f>
        <v>6500</v>
      </c>
      <c r="AF151" s="218"/>
      <c r="AG151" s="218"/>
      <c r="AH151" s="218"/>
      <c r="AI151" s="198"/>
    </row>
    <row r="152" spans="1:35" x14ac:dyDescent="0.35">
      <c r="A152" s="203" t="s">
        <v>952</v>
      </c>
      <c r="B152" s="203" t="s">
        <v>157</v>
      </c>
      <c r="C152" s="203" t="s">
        <v>956</v>
      </c>
      <c r="D152" s="203" t="s">
        <v>175</v>
      </c>
      <c r="E152" s="203" t="s">
        <v>575</v>
      </c>
      <c r="F152" s="204" t="s">
        <v>706</v>
      </c>
      <c r="G152" s="203">
        <v>15</v>
      </c>
      <c r="H152" s="203" t="s">
        <v>51</v>
      </c>
      <c r="I152" s="2282">
        <v>15</v>
      </c>
      <c r="J152" s="2283"/>
      <c r="K152" s="2283"/>
      <c r="L152" s="2284"/>
      <c r="M152" s="203">
        <v>1</v>
      </c>
      <c r="N152" s="212">
        <v>12873</v>
      </c>
      <c r="O152" s="219">
        <v>0.82</v>
      </c>
      <c r="P152" s="232">
        <f t="shared" si="28"/>
        <v>2317.1400000000008</v>
      </c>
      <c r="Q152" s="212">
        <f t="shared" si="24"/>
        <v>34757.100000000013</v>
      </c>
      <c r="R152" s="224">
        <f t="shared" si="25"/>
        <v>9.0356991890589294E-2</v>
      </c>
      <c r="S152" s="214">
        <f t="shared" si="26"/>
        <v>34757.100000000013</v>
      </c>
      <c r="T152" s="328"/>
      <c r="V152" s="215">
        <f>S152</f>
        <v>34757.100000000013</v>
      </c>
      <c r="X152" s="198"/>
      <c r="Y152" s="328">
        <f>S152</f>
        <v>34757.100000000013</v>
      </c>
      <c r="Z152" s="198"/>
      <c r="AA152" s="197"/>
      <c r="AB152" s="218"/>
      <c r="AC152" s="218"/>
      <c r="AD152" s="218"/>
      <c r="AE152" s="218"/>
      <c r="AF152" s="220">
        <f>S152</f>
        <v>34757.100000000013</v>
      </c>
      <c r="AG152" s="218"/>
      <c r="AH152" s="218"/>
      <c r="AI152" s="198"/>
    </row>
    <row r="153" spans="1:35" x14ac:dyDescent="0.35">
      <c r="A153" s="203" t="s">
        <v>952</v>
      </c>
      <c r="B153" s="203" t="s">
        <v>473</v>
      </c>
      <c r="C153" s="203" t="s">
        <v>960</v>
      </c>
      <c r="D153" s="203" t="s">
        <v>53</v>
      </c>
      <c r="E153" s="203" t="s">
        <v>571</v>
      </c>
      <c r="F153" s="204" t="s">
        <v>692</v>
      </c>
      <c r="G153" s="203">
        <v>2</v>
      </c>
      <c r="H153" s="203" t="s">
        <v>51</v>
      </c>
      <c r="I153" s="2282">
        <v>2</v>
      </c>
      <c r="J153" s="2283"/>
      <c r="K153" s="2283"/>
      <c r="L153" s="2284"/>
      <c r="M153" s="203">
        <v>1</v>
      </c>
      <c r="N153" s="212">
        <v>9696</v>
      </c>
      <c r="O153" s="219">
        <v>0.35</v>
      </c>
      <c r="P153" s="232">
        <f t="shared" si="28"/>
        <v>6302.4000000000005</v>
      </c>
      <c r="Q153" s="212">
        <f t="shared" si="24"/>
        <v>12604.800000000001</v>
      </c>
      <c r="R153" s="224">
        <f t="shared" si="25"/>
        <v>3.2768321044693016E-2</v>
      </c>
      <c r="S153" s="214">
        <f t="shared" si="26"/>
        <v>12604.800000000001</v>
      </c>
      <c r="T153" s="328">
        <f t="shared" si="27"/>
        <v>12604.800000000001</v>
      </c>
      <c r="X153" s="198"/>
      <c r="Y153" s="328">
        <f>S153</f>
        <v>12604.800000000001</v>
      </c>
      <c r="Z153" s="198"/>
      <c r="AA153" s="197"/>
      <c r="AB153" s="218"/>
      <c r="AC153" s="218"/>
      <c r="AD153" s="218"/>
      <c r="AE153" s="218"/>
      <c r="AF153" s="220">
        <f>S153</f>
        <v>12604.800000000001</v>
      </c>
      <c r="AG153" s="218"/>
      <c r="AH153" s="218"/>
      <c r="AI153" s="198"/>
    </row>
    <row r="154" spans="1:35" ht="15.65" customHeight="1" x14ac:dyDescent="0.35">
      <c r="A154" s="203" t="s">
        <v>952</v>
      </c>
      <c r="B154" s="203" t="s">
        <v>185</v>
      </c>
      <c r="C154" s="203" t="s">
        <v>955</v>
      </c>
      <c r="D154" s="203" t="s">
        <v>453</v>
      </c>
      <c r="E154" s="203" t="s">
        <v>571</v>
      </c>
      <c r="F154" s="204" t="s">
        <v>962</v>
      </c>
      <c r="G154" s="203">
        <v>20</v>
      </c>
      <c r="H154" s="203" t="s">
        <v>49</v>
      </c>
      <c r="I154" s="207">
        <v>20</v>
      </c>
      <c r="J154" s="820">
        <v>20</v>
      </c>
      <c r="L154" s="332"/>
      <c r="M154" s="203">
        <v>2</v>
      </c>
      <c r="N154" s="212">
        <v>2200</v>
      </c>
      <c r="O154" s="219">
        <v>0.2</v>
      </c>
      <c r="P154" s="232">
        <f t="shared" si="28"/>
        <v>1760</v>
      </c>
      <c r="Q154" s="212">
        <f t="shared" si="24"/>
        <v>70400</v>
      </c>
      <c r="R154" s="1102">
        <f t="shared" si="25"/>
        <v>0.18301677151135981</v>
      </c>
      <c r="S154" s="214">
        <f t="shared" si="26"/>
        <v>70400</v>
      </c>
      <c r="T154" s="329"/>
      <c r="U154" s="215">
        <f>S154</f>
        <v>70400</v>
      </c>
      <c r="X154" s="198"/>
      <c r="Y154" s="329">
        <f>S154</f>
        <v>70400</v>
      </c>
      <c r="Z154" s="198"/>
      <c r="AA154" s="197"/>
      <c r="AB154" s="218"/>
      <c r="AC154" s="218"/>
      <c r="AD154" s="218"/>
      <c r="AE154" s="218"/>
      <c r="AF154" s="220">
        <f>S154</f>
        <v>70400</v>
      </c>
      <c r="AG154" s="218"/>
      <c r="AH154" s="218"/>
      <c r="AI154" s="198"/>
    </row>
    <row r="155" spans="1:35" x14ac:dyDescent="0.35">
      <c r="A155" s="203" t="s">
        <v>952</v>
      </c>
      <c r="B155" s="203" t="s">
        <v>206</v>
      </c>
      <c r="C155" s="203" t="s">
        <v>937</v>
      </c>
      <c r="D155" s="203" t="s">
        <v>207</v>
      </c>
      <c r="E155" s="203" t="s">
        <v>571</v>
      </c>
      <c r="F155" s="204" t="s">
        <v>962</v>
      </c>
      <c r="G155" s="203">
        <v>10</v>
      </c>
      <c r="H155" s="203" t="s">
        <v>51</v>
      </c>
      <c r="I155" s="2282">
        <v>10</v>
      </c>
      <c r="J155" s="2283"/>
      <c r="K155" s="2283"/>
      <c r="L155" s="2284"/>
      <c r="M155" s="203">
        <v>1</v>
      </c>
      <c r="N155" s="212">
        <v>9388</v>
      </c>
      <c r="O155" s="219">
        <v>0.4</v>
      </c>
      <c r="P155" s="232">
        <f t="shared" si="28"/>
        <v>5632.8</v>
      </c>
      <c r="Q155" s="212">
        <f t="shared" si="24"/>
        <v>56328</v>
      </c>
      <c r="R155" s="1102">
        <f t="shared" si="25"/>
        <v>0.14643421456948685</v>
      </c>
      <c r="S155" s="214">
        <f t="shared" si="26"/>
        <v>56328</v>
      </c>
      <c r="T155" s="326"/>
      <c r="V155" s="215">
        <f>S155</f>
        <v>56328</v>
      </c>
      <c r="X155" s="198"/>
      <c r="Y155" s="329">
        <f>S155</f>
        <v>56328</v>
      </c>
      <c r="Z155" s="198"/>
      <c r="AA155" s="197"/>
      <c r="AB155" s="218"/>
      <c r="AC155" s="218"/>
      <c r="AD155" s="218"/>
      <c r="AE155" s="218"/>
      <c r="AF155" s="218"/>
      <c r="AG155" s="220">
        <f>S155</f>
        <v>56328</v>
      </c>
      <c r="AH155" s="218"/>
      <c r="AI155" s="198"/>
    </row>
    <row r="156" spans="1:35" x14ac:dyDescent="0.35">
      <c r="A156" s="218"/>
      <c r="B156" s="203"/>
      <c r="C156" s="236"/>
      <c r="D156" s="236"/>
      <c r="E156" s="236"/>
      <c r="F156" s="237"/>
      <c r="G156" s="236"/>
      <c r="H156" s="236"/>
      <c r="I156" s="291"/>
      <c r="J156" s="291"/>
      <c r="K156" s="291"/>
      <c r="L156" s="333"/>
      <c r="M156" s="236"/>
      <c r="N156" s="240"/>
      <c r="O156" s="241"/>
      <c r="P156" s="334"/>
      <c r="Q156" s="212"/>
      <c r="R156" s="439"/>
      <c r="S156" s="214"/>
      <c r="T156" s="326"/>
      <c r="X156" s="198"/>
      <c r="Y156" s="326"/>
      <c r="Z156" s="198"/>
      <c r="AA156" s="197"/>
      <c r="AB156" s="218"/>
      <c r="AC156" s="218"/>
      <c r="AD156" s="218"/>
      <c r="AE156" s="218"/>
      <c r="AF156" s="218"/>
      <c r="AG156" s="218"/>
      <c r="AH156" s="218"/>
      <c r="AI156" s="198"/>
    </row>
    <row r="157" spans="1:35" x14ac:dyDescent="0.35">
      <c r="A157" s="154" t="s">
        <v>866</v>
      </c>
      <c r="B157" s="154" t="s">
        <v>579</v>
      </c>
      <c r="C157" s="238"/>
      <c r="D157" s="239"/>
      <c r="E157" s="239"/>
      <c r="F157" s="290"/>
      <c r="G157" s="239"/>
      <c r="H157" s="239"/>
      <c r="I157" s="291"/>
      <c r="J157" s="291"/>
      <c r="K157" s="291"/>
      <c r="L157" s="291"/>
      <c r="M157" s="239"/>
      <c r="N157" s="292"/>
      <c r="O157" s="242"/>
      <c r="P157" s="334"/>
      <c r="Q157" s="303"/>
      <c r="R157" s="302">
        <f>Q157/Q160</f>
        <v>0</v>
      </c>
      <c r="S157" s="214">
        <f>Q157</f>
        <v>0</v>
      </c>
      <c r="T157" s="326"/>
      <c r="W157" s="215">
        <f>S157</f>
        <v>0</v>
      </c>
      <c r="X157" s="198"/>
      <c r="Y157" s="326"/>
      <c r="Z157" s="198"/>
      <c r="AA157" s="197"/>
      <c r="AB157" s="218"/>
      <c r="AC157" s="218"/>
      <c r="AD157" s="218"/>
      <c r="AE157" s="218"/>
      <c r="AF157" s="218"/>
      <c r="AG157" s="218"/>
      <c r="AH157" s="218"/>
      <c r="AI157" s="198"/>
    </row>
    <row r="158" spans="1:35" x14ac:dyDescent="0.35">
      <c r="A158" s="154" t="s">
        <v>866</v>
      </c>
      <c r="B158" s="154" t="s">
        <v>580</v>
      </c>
      <c r="C158" s="335"/>
      <c r="D158" s="298"/>
      <c r="E158" s="298"/>
      <c r="F158" s="299"/>
      <c r="G158" s="298"/>
      <c r="H158" s="298"/>
      <c r="I158" s="300"/>
      <c r="J158" s="300"/>
      <c r="K158" s="300"/>
      <c r="L158" s="300"/>
      <c r="M158" s="298"/>
      <c r="N158" s="301"/>
      <c r="O158" s="302"/>
      <c r="P158" s="336"/>
      <c r="Q158" s="303">
        <v>35000</v>
      </c>
      <c r="R158" s="337">
        <f>Q158/Q160</f>
        <v>9.0988451745704441E-2</v>
      </c>
      <c r="S158" s="214">
        <f>Q158</f>
        <v>35000</v>
      </c>
      <c r="T158" s="326"/>
      <c r="X158" s="217">
        <f>S158</f>
        <v>35000</v>
      </c>
      <c r="Y158" s="326"/>
      <c r="Z158" s="198"/>
      <c r="AA158" s="197"/>
      <c r="AB158" s="218"/>
      <c r="AC158" s="218"/>
      <c r="AD158" s="218"/>
      <c r="AE158" s="218"/>
      <c r="AF158" s="218"/>
      <c r="AG158" s="218"/>
      <c r="AH158" s="218"/>
      <c r="AI158" s="198"/>
    </row>
    <row r="159" spans="1:35" ht="15" thickBot="1" x14ac:dyDescent="0.4">
      <c r="I159" s="161">
        <f>I160/M160</f>
        <v>0.64864864864864868</v>
      </c>
      <c r="J159" s="161">
        <f>J160/M160</f>
        <v>0.1891891891891892</v>
      </c>
      <c r="K159" s="161">
        <f>K160/M160</f>
        <v>0.16216216216216217</v>
      </c>
      <c r="S159" s="195"/>
      <c r="T159" s="326"/>
      <c r="X159" s="198"/>
      <c r="Y159" s="326"/>
      <c r="Z159" s="198"/>
      <c r="AA159" s="784"/>
      <c r="AB159" s="785"/>
      <c r="AC159" s="785"/>
      <c r="AD159" s="785"/>
      <c r="AE159" s="785"/>
      <c r="AF159" s="785"/>
      <c r="AG159" s="785"/>
      <c r="AH159" s="785"/>
      <c r="AI159" s="614"/>
    </row>
    <row r="160" spans="1:35" x14ac:dyDescent="0.35">
      <c r="A160" s="372" t="s">
        <v>582</v>
      </c>
      <c r="B160" s="373"/>
      <c r="C160" s="373"/>
      <c r="D160" s="373"/>
      <c r="E160" s="373"/>
      <c r="F160" s="374"/>
      <c r="G160" s="373"/>
      <c r="H160" s="373"/>
      <c r="I160" s="373">
        <f>I153+I152+I151+I149+I148+I147+I146+I154+I155</f>
        <v>72</v>
      </c>
      <c r="J160" s="373">
        <f>J145+J154</f>
        <v>21</v>
      </c>
      <c r="K160" s="373">
        <f>K150</f>
        <v>18</v>
      </c>
      <c r="L160" s="373"/>
      <c r="M160" s="373">
        <f>SUM(I160:L160)</f>
        <v>111</v>
      </c>
      <c r="N160" s="375"/>
      <c r="O160" s="376"/>
      <c r="P160" s="375"/>
      <c r="Q160" s="377">
        <f>SUM(Q144:Q159)</f>
        <v>384664.19999999995</v>
      </c>
      <c r="R160" s="378">
        <f>SUM(R144:R158)</f>
        <v>1</v>
      </c>
      <c r="S160" s="630">
        <f>SUM(S144:S159)</f>
        <v>384664.19999999995</v>
      </c>
      <c r="T160" s="631">
        <f t="shared" ref="T160:Z160" si="29">SUM(T144:T158)</f>
        <v>188179.09999999998</v>
      </c>
      <c r="U160" s="632">
        <f t="shared" si="29"/>
        <v>70400</v>
      </c>
      <c r="V160" s="632">
        <f t="shared" si="29"/>
        <v>91085.1</v>
      </c>
      <c r="W160" s="632">
        <f t="shared" si="29"/>
        <v>0</v>
      </c>
      <c r="X160" s="633">
        <f t="shared" si="29"/>
        <v>35000</v>
      </c>
      <c r="Y160" s="634">
        <f t="shared" si="29"/>
        <v>295646.7</v>
      </c>
      <c r="Z160" s="633">
        <f t="shared" si="29"/>
        <v>54017.5</v>
      </c>
      <c r="AA160" s="695">
        <f t="shared" ref="AA160:AI160" si="30">SUM(AA144:AA159)</f>
        <v>4680</v>
      </c>
      <c r="AB160" s="1146">
        <f t="shared" si="30"/>
        <v>0</v>
      </c>
      <c r="AC160" s="1146">
        <f t="shared" si="30"/>
        <v>110394.3</v>
      </c>
      <c r="AD160" s="1146">
        <f t="shared" si="30"/>
        <v>54000</v>
      </c>
      <c r="AE160" s="1146">
        <f t="shared" si="30"/>
        <v>6500</v>
      </c>
      <c r="AF160" s="1146">
        <f t="shared" si="30"/>
        <v>117761.90000000002</v>
      </c>
      <c r="AG160" s="1146">
        <f t="shared" si="30"/>
        <v>56328</v>
      </c>
      <c r="AH160" s="1146">
        <f t="shared" si="30"/>
        <v>0</v>
      </c>
      <c r="AI160" s="694">
        <f t="shared" si="30"/>
        <v>0</v>
      </c>
    </row>
    <row r="161" spans="1:35" ht="15" thickBot="1" x14ac:dyDescent="0.4">
      <c r="A161" s="388" t="s">
        <v>583</v>
      </c>
      <c r="B161" s="389"/>
      <c r="C161" s="389"/>
      <c r="D161" s="389"/>
      <c r="E161" s="389"/>
      <c r="F161" s="390"/>
      <c r="G161" s="389"/>
      <c r="H161" s="389"/>
      <c r="I161" s="389">
        <f>I153+I152+I151+I149+I148+I147+I146+I154+I155</f>
        <v>72</v>
      </c>
      <c r="J161" s="389">
        <f>I153+I152+I151+I149+I148+I147+I146+J145+J154+I155</f>
        <v>73</v>
      </c>
      <c r="K161" s="389">
        <f>I153+I152+I151+K150+I149+I148+I146+J145+I155</f>
        <v>53</v>
      </c>
      <c r="L161" s="389"/>
      <c r="M161" s="389">
        <f>SUM(I161:L161)</f>
        <v>198</v>
      </c>
      <c r="N161" s="391"/>
      <c r="O161" s="392"/>
      <c r="P161" s="391"/>
      <c r="Q161" s="391"/>
      <c r="R161" s="393"/>
      <c r="S161" s="394"/>
      <c r="T161" s="395">
        <f>T160/S160</f>
        <v>0.48920357028285971</v>
      </c>
      <c r="U161" s="396">
        <f>U160/S160</f>
        <v>0.18301677151135981</v>
      </c>
      <c r="V161" s="396">
        <f>V160/S160</f>
        <v>0.23679120646007612</v>
      </c>
      <c r="W161" s="396">
        <f>W160/S160</f>
        <v>0</v>
      </c>
      <c r="X161" s="398">
        <f>X160/S160</f>
        <v>9.0988451745704441E-2</v>
      </c>
      <c r="Y161" s="397">
        <f>Y160/S160</f>
        <v>0.76858387133505024</v>
      </c>
      <c r="Z161" s="398">
        <f>Z160/S160</f>
        <v>0.14042767691924543</v>
      </c>
      <c r="AA161" s="400"/>
      <c r="AB161" s="401"/>
      <c r="AC161" s="401"/>
      <c r="AD161" s="401"/>
      <c r="AE161" s="401"/>
      <c r="AF161" s="401"/>
      <c r="AG161" s="401"/>
      <c r="AH161" s="401"/>
      <c r="AI161" s="402"/>
    </row>
    <row r="162" spans="1:35" ht="15" thickBot="1" x14ac:dyDescent="0.4">
      <c r="A162" s="289" t="s">
        <v>584</v>
      </c>
      <c r="B162" s="239"/>
      <c r="C162" s="239"/>
      <c r="D162" s="239"/>
      <c r="E162" s="239"/>
      <c r="F162" s="290"/>
      <c r="G162" s="239"/>
      <c r="H162" s="239"/>
      <c r="I162" s="2237">
        <f>I161/M161</f>
        <v>0.36363636363636365</v>
      </c>
      <c r="J162" s="2237">
        <f>J161/M161</f>
        <v>0.36868686868686867</v>
      </c>
      <c r="K162" s="2237">
        <f>K161/M161</f>
        <v>0.26767676767676768</v>
      </c>
      <c r="L162" s="2237"/>
      <c r="M162" s="239"/>
      <c r="N162" s="292"/>
      <c r="O162" s="242"/>
      <c r="P162" s="292"/>
      <c r="Q162" s="240">
        <f>T160</f>
        <v>188179.09999999998</v>
      </c>
      <c r="R162" s="293">
        <f>Q162/Q167</f>
        <v>0.48920357028285971</v>
      </c>
      <c r="X162" s="294"/>
      <c r="Y162" s="403">
        <f>I147+I148+K150+I152+I153+I154+J154+I155</f>
        <v>105</v>
      </c>
      <c r="Z162" s="404">
        <f>I146++I149+I151+J145</f>
        <v>6</v>
      </c>
    </row>
    <row r="163" spans="1:35" ht="15" thickBot="1" x14ac:dyDescent="0.4">
      <c r="A163" s="297" t="s">
        <v>38</v>
      </c>
      <c r="B163" s="298"/>
      <c r="C163" s="298"/>
      <c r="D163" s="298"/>
      <c r="E163" s="298"/>
      <c r="F163" s="299"/>
      <c r="G163" s="298"/>
      <c r="H163" s="298"/>
      <c r="I163" s="300"/>
      <c r="J163" s="300"/>
      <c r="K163" s="300"/>
      <c r="L163" s="300"/>
      <c r="M163" s="298"/>
      <c r="N163" s="301"/>
      <c r="O163" s="302"/>
      <c r="P163" s="301"/>
      <c r="Q163" s="303">
        <f>U160</f>
        <v>70400</v>
      </c>
      <c r="R163" s="308">
        <f>Q163/Q167</f>
        <v>0.18301677151135981</v>
      </c>
      <c r="S163" s="1116">
        <f>Q160/M160</f>
        <v>3465.4432432432427</v>
      </c>
      <c r="T163" s="1117" t="s">
        <v>586</v>
      </c>
      <c r="Y163" s="241">
        <f>Y162/M160</f>
        <v>0.94594594594594594</v>
      </c>
      <c r="Z163" s="293">
        <f>Z162/M160</f>
        <v>5.4054054054054057E-2</v>
      </c>
    </row>
    <row r="164" spans="1:35" x14ac:dyDescent="0.35">
      <c r="A164" s="297" t="s">
        <v>587</v>
      </c>
      <c r="B164" s="298"/>
      <c r="C164" s="298"/>
      <c r="D164" s="298"/>
      <c r="E164" s="298"/>
      <c r="F164" s="299"/>
      <c r="G164" s="298"/>
      <c r="H164" s="298"/>
      <c r="I164" s="300"/>
      <c r="J164" s="300"/>
      <c r="K164" s="300"/>
      <c r="L164" s="300"/>
      <c r="M164" s="298"/>
      <c r="N164" s="301"/>
      <c r="O164" s="302"/>
      <c r="P164" s="301"/>
      <c r="Q164" s="303">
        <f>V160</f>
        <v>91085.1</v>
      </c>
      <c r="R164" s="308">
        <f>Q164/Q167</f>
        <v>0.23679120646007612</v>
      </c>
      <c r="U164" s="309"/>
      <c r="W164" s="145"/>
    </row>
    <row r="165" spans="1:35" x14ac:dyDescent="0.35">
      <c r="A165" s="297" t="s">
        <v>580</v>
      </c>
      <c r="B165" s="298"/>
      <c r="C165" s="298"/>
      <c r="D165" s="298"/>
      <c r="E165" s="298"/>
      <c r="F165" s="299"/>
      <c r="G165" s="298"/>
      <c r="H165" s="298"/>
      <c r="I165" s="300"/>
      <c r="J165" s="300"/>
      <c r="K165" s="300"/>
      <c r="L165" s="300"/>
      <c r="M165" s="298"/>
      <c r="N165" s="301"/>
      <c r="O165" s="302"/>
      <c r="P165" s="301"/>
      <c r="Q165" s="303">
        <f>X160</f>
        <v>35000</v>
      </c>
      <c r="R165" s="308">
        <f>Q165/Q167</f>
        <v>9.0988451745704441E-2</v>
      </c>
      <c r="T165" s="309"/>
      <c r="U165" s="309"/>
    </row>
    <row r="166" spans="1:35" x14ac:dyDescent="0.35">
      <c r="A166" s="297" t="s">
        <v>579</v>
      </c>
      <c r="B166" s="298"/>
      <c r="C166" s="298"/>
      <c r="D166" s="298"/>
      <c r="E166" s="298"/>
      <c r="F166" s="299"/>
      <c r="G166" s="298"/>
      <c r="H166" s="298"/>
      <c r="I166" s="300"/>
      <c r="J166" s="300"/>
      <c r="K166" s="300"/>
      <c r="L166" s="300"/>
      <c r="M166" s="298"/>
      <c r="N166" s="301"/>
      <c r="O166" s="302"/>
      <c r="P166" s="301"/>
      <c r="Q166" s="303">
        <f>W160</f>
        <v>0</v>
      </c>
      <c r="R166" s="308">
        <f>Q166/Q167</f>
        <v>0</v>
      </c>
    </row>
    <row r="167" spans="1:35" x14ac:dyDescent="0.35">
      <c r="A167" s="297"/>
      <c r="B167" s="298"/>
      <c r="C167" s="298"/>
      <c r="D167" s="298"/>
      <c r="E167" s="298"/>
      <c r="F167" s="299"/>
      <c r="G167" s="298"/>
      <c r="H167" s="298"/>
      <c r="I167" s="300"/>
      <c r="J167" s="300"/>
      <c r="K167" s="300"/>
      <c r="L167" s="300"/>
      <c r="M167" s="298"/>
      <c r="N167" s="301"/>
      <c r="O167" s="302"/>
      <c r="P167" s="301"/>
      <c r="Q167" s="310">
        <f>SUM(Q162:Q166)</f>
        <v>384664.19999999995</v>
      </c>
      <c r="R167" s="308">
        <f>SUM(R162:R166)</f>
        <v>1</v>
      </c>
    </row>
    <row r="170" spans="1:35" x14ac:dyDescent="0.35">
      <c r="E170" s="1" t="s">
        <v>613</v>
      </c>
      <c r="F170" s="2" t="s">
        <v>901</v>
      </c>
    </row>
    <row r="171" spans="1:35" x14ac:dyDescent="0.35">
      <c r="E171" s="1" t="s">
        <v>524</v>
      </c>
      <c r="F171" s="2" t="s">
        <v>197</v>
      </c>
    </row>
    <row r="172" spans="1:35" x14ac:dyDescent="0.35">
      <c r="E172" s="1" t="s">
        <v>526</v>
      </c>
      <c r="F172" s="2" t="s">
        <v>943</v>
      </c>
    </row>
    <row r="173" spans="1:35" x14ac:dyDescent="0.35">
      <c r="E173" s="1" t="s">
        <v>528</v>
      </c>
      <c r="F173" s="2" t="s">
        <v>944</v>
      </c>
    </row>
    <row r="175" spans="1:35" ht="18" x14ac:dyDescent="0.4">
      <c r="A175" s="1085" t="s">
        <v>618</v>
      </c>
      <c r="R175" s="144"/>
    </row>
    <row r="177" spans="1:35" s="1133" customFormat="1" ht="31" customHeight="1" thickBot="1" x14ac:dyDescent="0.35">
      <c r="A177" s="2681" t="s">
        <v>531</v>
      </c>
      <c r="B177" s="2682"/>
      <c r="C177" s="2682"/>
      <c r="D177" s="2682"/>
      <c r="E177" s="2682"/>
      <c r="F177" s="2682"/>
      <c r="G177" s="2682"/>
      <c r="H177" s="2682"/>
      <c r="I177" s="2682"/>
      <c r="J177" s="2682"/>
      <c r="K177" s="2682"/>
      <c r="L177" s="2682"/>
      <c r="M177" s="2682"/>
      <c r="N177" s="2682"/>
      <c r="O177" s="2682"/>
      <c r="P177" s="2682"/>
      <c r="Q177" s="2682"/>
      <c r="R177" s="2683"/>
      <c r="S177" s="2647" t="s">
        <v>635</v>
      </c>
      <c r="T177" s="2648"/>
      <c r="U177" s="2648"/>
      <c r="V177" s="2648"/>
      <c r="W177" s="2648"/>
      <c r="X177" s="2648"/>
      <c r="Y177" s="2648"/>
      <c r="Z177" s="2648"/>
      <c r="AA177" s="2648"/>
      <c r="AB177" s="2648"/>
      <c r="AC177" s="2648"/>
      <c r="AD177" s="2648"/>
      <c r="AE177" s="2648"/>
      <c r="AF177" s="2648"/>
      <c r="AG177" s="2648"/>
      <c r="AH177" s="2648"/>
      <c r="AI177" s="2649"/>
    </row>
    <row r="178" spans="1:35" ht="18" x14ac:dyDescent="0.35">
      <c r="A178" s="2363" t="s">
        <v>533</v>
      </c>
      <c r="B178" s="2365" t="s">
        <v>534</v>
      </c>
      <c r="C178" s="2365" t="s">
        <v>535</v>
      </c>
      <c r="D178" s="2365" t="s">
        <v>606</v>
      </c>
      <c r="E178" s="2365" t="s">
        <v>607</v>
      </c>
      <c r="F178" s="2379" t="s">
        <v>538</v>
      </c>
      <c r="G178" s="2365" t="s">
        <v>608</v>
      </c>
      <c r="H178" s="2365" t="s">
        <v>540</v>
      </c>
      <c r="I178" s="2381" t="s">
        <v>541</v>
      </c>
      <c r="J178" s="2382"/>
      <c r="K178" s="2382"/>
      <c r="L178" s="2383"/>
      <c r="M178" s="420" t="s">
        <v>542</v>
      </c>
      <c r="N178" s="421" t="s">
        <v>609</v>
      </c>
      <c r="O178" s="422" t="s">
        <v>544</v>
      </c>
      <c r="P178" s="421" t="s">
        <v>609</v>
      </c>
      <c r="Q178" s="421" t="s">
        <v>610</v>
      </c>
      <c r="R178" s="2436" t="s">
        <v>546</v>
      </c>
      <c r="S178" s="1121" t="s">
        <v>547</v>
      </c>
      <c r="T178" s="2673" t="s">
        <v>548</v>
      </c>
      <c r="U178" s="2673"/>
      <c r="V178" s="2673"/>
      <c r="W178" s="2673"/>
      <c r="X178" s="2673"/>
      <c r="Y178" s="2672" t="s">
        <v>549</v>
      </c>
      <c r="Z178" s="2676"/>
      <c r="AA178" s="2673"/>
      <c r="AB178" s="2673"/>
      <c r="AC178" s="2673"/>
      <c r="AD178" s="2673"/>
      <c r="AE178" s="2673"/>
      <c r="AF178" s="2673"/>
      <c r="AG178" s="2673"/>
      <c r="AH178" s="2673"/>
      <c r="AI178" s="2676"/>
    </row>
    <row r="179" spans="1:35" ht="18.5" thickBot="1" x14ac:dyDescent="0.4">
      <c r="A179" s="2424"/>
      <c r="B179" s="2425"/>
      <c r="C179" s="2425"/>
      <c r="D179" s="2425"/>
      <c r="E179" s="2425"/>
      <c r="F179" s="2426"/>
      <c r="G179" s="2425"/>
      <c r="H179" s="2425"/>
      <c r="I179" s="583" t="s">
        <v>551</v>
      </c>
      <c r="J179" s="583" t="s">
        <v>552</v>
      </c>
      <c r="K179" s="583" t="s">
        <v>553</v>
      </c>
      <c r="L179" s="583" t="s">
        <v>554</v>
      </c>
      <c r="M179" s="584" t="s">
        <v>555</v>
      </c>
      <c r="N179" s="585" t="s">
        <v>556</v>
      </c>
      <c r="O179" s="586" t="s">
        <v>557</v>
      </c>
      <c r="P179" s="585" t="s">
        <v>558</v>
      </c>
      <c r="Q179" s="585" t="s">
        <v>611</v>
      </c>
      <c r="R179" s="2437"/>
      <c r="S179" s="1147" t="s">
        <v>559</v>
      </c>
      <c r="T179" s="2678"/>
      <c r="U179" s="2678"/>
      <c r="V179" s="2678"/>
      <c r="W179" s="2678"/>
      <c r="X179" s="2678"/>
      <c r="Y179" s="2677"/>
      <c r="Z179" s="2679"/>
      <c r="AA179" s="2678"/>
      <c r="AB179" s="2678"/>
      <c r="AC179" s="2678"/>
      <c r="AD179" s="2678"/>
      <c r="AE179" s="2678"/>
      <c r="AF179" s="2678"/>
      <c r="AG179" s="2678"/>
      <c r="AH179" s="2678"/>
      <c r="AI179" s="2679"/>
    </row>
    <row r="180" spans="1:35" s="184" customFormat="1" ht="18.5" x14ac:dyDescent="0.45">
      <c r="A180" s="2433" t="s">
        <v>619</v>
      </c>
      <c r="B180" s="2434"/>
      <c r="C180" s="2434"/>
      <c r="D180" s="2434"/>
      <c r="E180" s="2434"/>
      <c r="F180" s="2434"/>
      <c r="G180" s="2434"/>
      <c r="H180" s="2434"/>
      <c r="I180" s="2434"/>
      <c r="J180" s="2434"/>
      <c r="K180" s="2434"/>
      <c r="L180" s="2434"/>
      <c r="M180" s="2434"/>
      <c r="N180" s="2434"/>
      <c r="O180" s="2434"/>
      <c r="P180" s="2434"/>
      <c r="Q180" s="2434"/>
      <c r="R180" s="2434"/>
      <c r="S180" s="606"/>
      <c r="T180" s="608" t="s">
        <v>561</v>
      </c>
      <c r="U180" s="608" t="s">
        <v>38</v>
      </c>
      <c r="V180" s="608" t="s">
        <v>562</v>
      </c>
      <c r="W180" s="608" t="s">
        <v>563</v>
      </c>
      <c r="X180" s="608" t="s">
        <v>564</v>
      </c>
      <c r="Y180" s="610" t="s">
        <v>565</v>
      </c>
      <c r="Z180" s="609" t="s">
        <v>566</v>
      </c>
      <c r="AA180" s="1090" t="s">
        <v>31</v>
      </c>
      <c r="AB180" s="1092" t="s">
        <v>39</v>
      </c>
      <c r="AC180" s="1092" t="s">
        <v>201</v>
      </c>
      <c r="AD180" s="1092" t="s">
        <v>202</v>
      </c>
      <c r="AE180" s="1092" t="s">
        <v>203</v>
      </c>
      <c r="AF180" s="1092" t="s">
        <v>204</v>
      </c>
      <c r="AG180" s="1092" t="s">
        <v>183</v>
      </c>
      <c r="AH180" s="1092" t="s">
        <v>167</v>
      </c>
      <c r="AI180" s="1093" t="s">
        <v>166</v>
      </c>
    </row>
    <row r="181" spans="1:35" x14ac:dyDescent="0.35">
      <c r="A181" s="200"/>
      <c r="B181" s="509"/>
      <c r="C181" s="509"/>
      <c r="D181" s="509"/>
      <c r="E181" s="509"/>
      <c r="F181" s="510"/>
      <c r="G181" s="509"/>
      <c r="H181" s="509"/>
      <c r="I181" s="512"/>
      <c r="J181" s="512"/>
      <c r="K181" s="512"/>
      <c r="L181" s="512"/>
      <c r="M181" s="509"/>
      <c r="N181" s="515"/>
      <c r="O181" s="516"/>
      <c r="P181" s="515"/>
      <c r="Q181" s="515"/>
      <c r="R181" s="579"/>
      <c r="S181" s="195"/>
      <c r="Y181" s="326"/>
      <c r="Z181" s="198"/>
      <c r="AA181" s="326"/>
      <c r="AI181" s="198"/>
    </row>
    <row r="182" spans="1:35" x14ac:dyDescent="0.35">
      <c r="A182" s="203" t="s">
        <v>952</v>
      </c>
      <c r="B182" s="203" t="s">
        <v>135</v>
      </c>
      <c r="C182" s="203" t="s">
        <v>960</v>
      </c>
      <c r="D182" s="203" t="s">
        <v>48</v>
      </c>
      <c r="E182" s="203" t="s">
        <v>569</v>
      </c>
      <c r="F182" s="204" t="s">
        <v>963</v>
      </c>
      <c r="G182" s="203">
        <v>1</v>
      </c>
      <c r="H182" s="203" t="s">
        <v>90</v>
      </c>
      <c r="I182" s="234"/>
      <c r="J182" s="2283">
        <v>1</v>
      </c>
      <c r="K182" s="2283"/>
      <c r="L182" s="332"/>
      <c r="M182" s="209">
        <v>1</v>
      </c>
      <c r="N182" s="212">
        <v>7200</v>
      </c>
      <c r="O182" s="219">
        <v>0.35</v>
      </c>
      <c r="P182" s="212">
        <f>N182*(1-O182)</f>
        <v>4680</v>
      </c>
      <c r="Q182" s="212">
        <f t="shared" ref="Q182:Q191" si="31">P182*M182*G182</f>
        <v>4680</v>
      </c>
      <c r="R182" s="213">
        <f t="shared" ref="R182:R191" si="32">Q182/$Q$196</f>
        <v>2.6667165061546445E-2</v>
      </c>
      <c r="S182" s="214">
        <f t="shared" ref="S182:S191" si="33">Q182*4</f>
        <v>18720</v>
      </c>
      <c r="T182" s="215">
        <f>S182</f>
        <v>18720</v>
      </c>
      <c r="U182" s="215"/>
      <c r="Y182" s="328"/>
      <c r="Z182" s="217">
        <f>S182</f>
        <v>18720</v>
      </c>
      <c r="AA182" s="328">
        <f>S182</f>
        <v>18720</v>
      </c>
      <c r="AB182" s="215"/>
      <c r="AC182" s="215"/>
      <c r="AD182" s="215"/>
      <c r="AI182" s="198"/>
    </row>
    <row r="183" spans="1:35" x14ac:dyDescent="0.35">
      <c r="A183" s="203" t="s">
        <v>952</v>
      </c>
      <c r="B183" s="203" t="s">
        <v>470</v>
      </c>
      <c r="C183" s="203" t="s">
        <v>934</v>
      </c>
      <c r="D183" s="203" t="s">
        <v>193</v>
      </c>
      <c r="E183" s="203" t="s">
        <v>571</v>
      </c>
      <c r="F183" s="204" t="s">
        <v>706</v>
      </c>
      <c r="G183" s="203">
        <v>8</v>
      </c>
      <c r="H183" s="203" t="s">
        <v>90</v>
      </c>
      <c r="I183" s="2282">
        <v>8</v>
      </c>
      <c r="J183" s="2283"/>
      <c r="L183" s="332"/>
      <c r="M183" s="209">
        <v>1</v>
      </c>
      <c r="N183" s="212">
        <v>3247</v>
      </c>
      <c r="O183" s="219">
        <v>0.2</v>
      </c>
      <c r="P183" s="212">
        <f t="shared" ref="P183:P191" si="34">N183*(1-O183)</f>
        <v>2597.6000000000004</v>
      </c>
      <c r="Q183" s="212">
        <f t="shared" si="31"/>
        <v>20780.800000000003</v>
      </c>
      <c r="R183" s="224">
        <f t="shared" si="32"/>
        <v>0.11841132985277446</v>
      </c>
      <c r="S183" s="214">
        <f t="shared" si="33"/>
        <v>83123.200000000012</v>
      </c>
      <c r="T183" s="215">
        <f>S183</f>
        <v>83123.200000000012</v>
      </c>
      <c r="Y183" s="328">
        <f>S183</f>
        <v>83123.200000000012</v>
      </c>
      <c r="Z183" s="217"/>
      <c r="AA183" s="326"/>
      <c r="AC183" s="215">
        <f>S183</f>
        <v>83123.200000000012</v>
      </c>
      <c r="AI183" s="198"/>
    </row>
    <row r="184" spans="1:35" x14ac:dyDescent="0.35">
      <c r="A184" s="203" t="s">
        <v>952</v>
      </c>
      <c r="B184" s="203" t="s">
        <v>470</v>
      </c>
      <c r="C184" s="203" t="s">
        <v>960</v>
      </c>
      <c r="D184" s="203" t="s">
        <v>53</v>
      </c>
      <c r="E184" s="203" t="s">
        <v>571</v>
      </c>
      <c r="F184" s="204" t="s">
        <v>691</v>
      </c>
      <c r="G184" s="203">
        <v>1</v>
      </c>
      <c r="H184" s="203" t="s">
        <v>51</v>
      </c>
      <c r="I184" s="2291">
        <v>1</v>
      </c>
      <c r="J184" s="2292"/>
      <c r="K184" s="2292"/>
      <c r="L184" s="2293"/>
      <c r="M184" s="209">
        <v>1</v>
      </c>
      <c r="N184" s="212">
        <v>13000</v>
      </c>
      <c r="O184" s="219">
        <v>0.2</v>
      </c>
      <c r="P184" s="212">
        <f t="shared" si="34"/>
        <v>10400</v>
      </c>
      <c r="Q184" s="212">
        <f t="shared" si="31"/>
        <v>10400</v>
      </c>
      <c r="R184" s="224">
        <f t="shared" si="32"/>
        <v>5.9260366803436541E-2</v>
      </c>
      <c r="S184" s="214">
        <f t="shared" si="33"/>
        <v>41600</v>
      </c>
      <c r="T184" s="215">
        <f>S184</f>
        <v>41600</v>
      </c>
      <c r="V184" s="215"/>
      <c r="Y184" s="329">
        <f>S184</f>
        <v>41600</v>
      </c>
      <c r="Z184" s="217"/>
      <c r="AA184" s="326"/>
      <c r="AB184" s="215"/>
      <c r="AC184" s="215">
        <f>S184</f>
        <v>41600</v>
      </c>
      <c r="AD184" s="215"/>
      <c r="AI184" s="198"/>
    </row>
    <row r="185" spans="1:35" x14ac:dyDescent="0.35">
      <c r="A185" s="203" t="s">
        <v>952</v>
      </c>
      <c r="B185" s="203" t="s">
        <v>470</v>
      </c>
      <c r="C185" s="203" t="s">
        <v>960</v>
      </c>
      <c r="D185" s="203" t="s">
        <v>48</v>
      </c>
      <c r="E185" s="203" t="s">
        <v>569</v>
      </c>
      <c r="F185" s="204" t="s">
        <v>963</v>
      </c>
      <c r="G185" s="203">
        <v>1</v>
      </c>
      <c r="H185" s="203" t="s">
        <v>51</v>
      </c>
      <c r="I185" s="2282">
        <v>1</v>
      </c>
      <c r="J185" s="2283"/>
      <c r="K185" s="2283"/>
      <c r="L185" s="2284"/>
      <c r="M185" s="209">
        <v>1</v>
      </c>
      <c r="N185" s="212">
        <v>14950</v>
      </c>
      <c r="O185" s="219">
        <v>0.2</v>
      </c>
      <c r="P185" s="212">
        <f t="shared" si="34"/>
        <v>11960</v>
      </c>
      <c r="Q185" s="212">
        <f t="shared" si="31"/>
        <v>11960</v>
      </c>
      <c r="R185" s="213">
        <f t="shared" si="32"/>
        <v>6.8149421823952019E-2</v>
      </c>
      <c r="S185" s="214">
        <f t="shared" si="33"/>
        <v>47840</v>
      </c>
      <c r="T185" s="215">
        <f>S185</f>
        <v>47840</v>
      </c>
      <c r="Y185" s="328"/>
      <c r="Z185" s="217">
        <f>S185</f>
        <v>47840</v>
      </c>
      <c r="AA185" s="326"/>
      <c r="AB185" s="215"/>
      <c r="AC185" s="215">
        <f>S185</f>
        <v>47840</v>
      </c>
      <c r="AD185" s="215"/>
      <c r="AI185" s="198"/>
    </row>
    <row r="186" spans="1:35" x14ac:dyDescent="0.35">
      <c r="A186" s="203" t="s">
        <v>952</v>
      </c>
      <c r="B186" s="203" t="s">
        <v>471</v>
      </c>
      <c r="C186" s="203" t="s">
        <v>934</v>
      </c>
      <c r="D186" s="203" t="s">
        <v>193</v>
      </c>
      <c r="E186" s="203" t="s">
        <v>575</v>
      </c>
      <c r="F186" s="204" t="s">
        <v>706</v>
      </c>
      <c r="G186" s="203">
        <v>8</v>
      </c>
      <c r="H186" s="203" t="s">
        <v>90</v>
      </c>
      <c r="K186" s="2530">
        <v>8</v>
      </c>
      <c r="L186" s="2293"/>
      <c r="M186" s="209">
        <v>1</v>
      </c>
      <c r="N186" s="212">
        <v>3750</v>
      </c>
      <c r="O186" s="219">
        <v>0.2</v>
      </c>
      <c r="P186" s="212">
        <f t="shared" si="34"/>
        <v>3000</v>
      </c>
      <c r="Q186" s="212">
        <f t="shared" si="31"/>
        <v>24000</v>
      </c>
      <c r="R186" s="230">
        <f t="shared" si="32"/>
        <v>0.13675469262331511</v>
      </c>
      <c r="S186" s="214">
        <f t="shared" si="33"/>
        <v>96000</v>
      </c>
      <c r="T186" s="215">
        <f>S186</f>
        <v>96000</v>
      </c>
      <c r="Y186" s="328">
        <f>S186</f>
        <v>96000</v>
      </c>
      <c r="Z186" s="217"/>
      <c r="AA186" s="326"/>
      <c r="AC186" s="215"/>
      <c r="AD186" s="215">
        <f>S186</f>
        <v>96000</v>
      </c>
      <c r="AI186" s="198"/>
    </row>
    <row r="187" spans="1:35" x14ac:dyDescent="0.35">
      <c r="A187" s="203" t="s">
        <v>952</v>
      </c>
      <c r="B187" s="203" t="s">
        <v>473</v>
      </c>
      <c r="C187" s="203" t="s">
        <v>960</v>
      </c>
      <c r="D187" s="203" t="s">
        <v>48</v>
      </c>
      <c r="E187" s="203" t="s">
        <v>569</v>
      </c>
      <c r="F187" s="204" t="s">
        <v>963</v>
      </c>
      <c r="G187" s="203">
        <v>1</v>
      </c>
      <c r="H187" s="203" t="s">
        <v>51</v>
      </c>
      <c r="I187" s="2282">
        <v>1</v>
      </c>
      <c r="J187" s="2283"/>
      <c r="K187" s="2283"/>
      <c r="L187" s="2284"/>
      <c r="M187" s="203">
        <v>1</v>
      </c>
      <c r="N187" s="212">
        <v>5000</v>
      </c>
      <c r="O187" s="219">
        <v>0.35</v>
      </c>
      <c r="P187" s="212">
        <f t="shared" si="34"/>
        <v>3250</v>
      </c>
      <c r="Q187" s="212">
        <f t="shared" si="31"/>
        <v>3250</v>
      </c>
      <c r="R187" s="213">
        <f t="shared" si="32"/>
        <v>1.8518864626073921E-2</v>
      </c>
      <c r="S187" s="214">
        <f t="shared" si="33"/>
        <v>13000</v>
      </c>
      <c r="T187" s="215">
        <f t="shared" ref="T187:T189" si="35">S187</f>
        <v>13000</v>
      </c>
      <c r="Y187" s="326"/>
      <c r="Z187" s="217">
        <f>S187</f>
        <v>13000</v>
      </c>
      <c r="AA187" s="326"/>
      <c r="AF187" s="215">
        <f>S187</f>
        <v>13000</v>
      </c>
      <c r="AI187" s="198"/>
    </row>
    <row r="188" spans="1:35" x14ac:dyDescent="0.35">
      <c r="A188" s="203" t="s">
        <v>952</v>
      </c>
      <c r="B188" s="203" t="s">
        <v>157</v>
      </c>
      <c r="C188" s="203" t="s">
        <v>956</v>
      </c>
      <c r="D188" s="203" t="s">
        <v>175</v>
      </c>
      <c r="E188" s="203" t="s">
        <v>575</v>
      </c>
      <c r="F188" s="204" t="s">
        <v>592</v>
      </c>
      <c r="G188" s="203">
        <v>8</v>
      </c>
      <c r="H188" s="203" t="s">
        <v>51</v>
      </c>
      <c r="I188" s="2282">
        <v>8</v>
      </c>
      <c r="J188" s="2283"/>
      <c r="K188" s="2283"/>
      <c r="L188" s="2284"/>
      <c r="M188" s="203">
        <v>1</v>
      </c>
      <c r="N188" s="212">
        <v>12873</v>
      </c>
      <c r="O188" s="219">
        <v>0.82</v>
      </c>
      <c r="P188" s="232">
        <f t="shared" si="34"/>
        <v>2317.1400000000008</v>
      </c>
      <c r="Q188" s="212">
        <f t="shared" si="31"/>
        <v>18537.120000000006</v>
      </c>
      <c r="R188" s="224">
        <f t="shared" si="32"/>
        <v>0.10562658948839615</v>
      </c>
      <c r="S188" s="214">
        <f t="shared" si="33"/>
        <v>74148.480000000025</v>
      </c>
      <c r="T188" s="215"/>
      <c r="V188" s="215">
        <f>S188</f>
        <v>74148.480000000025</v>
      </c>
      <c r="Y188" s="328">
        <f>S188</f>
        <v>74148.480000000025</v>
      </c>
      <c r="Z188" s="198"/>
      <c r="AA188" s="326"/>
      <c r="AH188" s="215">
        <f>S188</f>
        <v>74148.480000000025</v>
      </c>
      <c r="AI188" s="198"/>
    </row>
    <row r="189" spans="1:35" x14ac:dyDescent="0.35">
      <c r="A189" s="203" t="s">
        <v>952</v>
      </c>
      <c r="B189" s="203" t="s">
        <v>473</v>
      </c>
      <c r="C189" s="203" t="s">
        <v>960</v>
      </c>
      <c r="D189" s="203" t="s">
        <v>53</v>
      </c>
      <c r="E189" s="203" t="s">
        <v>571</v>
      </c>
      <c r="F189" s="204" t="s">
        <v>691</v>
      </c>
      <c r="G189" s="203">
        <v>2</v>
      </c>
      <c r="H189" s="203" t="s">
        <v>51</v>
      </c>
      <c r="I189" s="2282">
        <v>2</v>
      </c>
      <c r="J189" s="2283"/>
      <c r="K189" s="2283"/>
      <c r="L189" s="2284"/>
      <c r="M189" s="203">
        <v>1</v>
      </c>
      <c r="N189" s="212">
        <v>9696</v>
      </c>
      <c r="O189" s="219">
        <v>0.35</v>
      </c>
      <c r="P189" s="232">
        <f t="shared" si="34"/>
        <v>6302.4000000000005</v>
      </c>
      <c r="Q189" s="212">
        <f t="shared" si="31"/>
        <v>12604.800000000001</v>
      </c>
      <c r="R189" s="224">
        <f t="shared" si="32"/>
        <v>7.1823564565765094E-2</v>
      </c>
      <c r="S189" s="214">
        <f t="shared" si="33"/>
        <v>50419.200000000004</v>
      </c>
      <c r="T189" s="215">
        <f t="shared" si="35"/>
        <v>50419.200000000004</v>
      </c>
      <c r="Y189" s="328">
        <f>S189</f>
        <v>50419.200000000004</v>
      </c>
      <c r="Z189" s="198"/>
      <c r="AA189" s="326"/>
      <c r="AF189" s="215">
        <f>S189</f>
        <v>50419.200000000004</v>
      </c>
      <c r="AI189" s="198"/>
    </row>
    <row r="190" spans="1:35" ht="15.65" customHeight="1" x14ac:dyDescent="0.35">
      <c r="A190" s="203" t="s">
        <v>952</v>
      </c>
      <c r="B190" s="203" t="s">
        <v>185</v>
      </c>
      <c r="C190" s="203" t="s">
        <v>955</v>
      </c>
      <c r="D190" s="203" t="s">
        <v>453</v>
      </c>
      <c r="E190" s="203" t="s">
        <v>571</v>
      </c>
      <c r="F190" s="204" t="s">
        <v>196</v>
      </c>
      <c r="G190" s="203">
        <v>6</v>
      </c>
      <c r="H190" s="203" t="s">
        <v>49</v>
      </c>
      <c r="I190" s="207">
        <v>5</v>
      </c>
      <c r="J190" s="820">
        <v>5</v>
      </c>
      <c r="L190" s="332"/>
      <c r="M190" s="203">
        <v>2</v>
      </c>
      <c r="N190" s="212">
        <v>2200</v>
      </c>
      <c r="O190" s="219">
        <v>0.2</v>
      </c>
      <c r="P190" s="232">
        <f t="shared" si="34"/>
        <v>1760</v>
      </c>
      <c r="Q190" s="212">
        <f t="shared" si="31"/>
        <v>21120</v>
      </c>
      <c r="R190" s="1102">
        <f t="shared" si="32"/>
        <v>0.12034412950851729</v>
      </c>
      <c r="S190" s="214">
        <f t="shared" si="33"/>
        <v>84480</v>
      </c>
      <c r="T190" s="5"/>
      <c r="U190" s="215">
        <f>S190</f>
        <v>84480</v>
      </c>
      <c r="Y190" s="328">
        <f t="shared" ref="Y190:Y191" si="36">S190</f>
        <v>84480</v>
      </c>
      <c r="Z190" s="217"/>
      <c r="AA190" s="326"/>
      <c r="AG190" s="215">
        <f>S190</f>
        <v>84480</v>
      </c>
      <c r="AI190" s="198"/>
    </row>
    <row r="191" spans="1:35" x14ac:dyDescent="0.35">
      <c r="A191" s="203" t="s">
        <v>952</v>
      </c>
      <c r="B191" s="203" t="s">
        <v>206</v>
      </c>
      <c r="C191" s="203" t="s">
        <v>937</v>
      </c>
      <c r="D191" s="203" t="s">
        <v>207</v>
      </c>
      <c r="E191" s="203" t="s">
        <v>571</v>
      </c>
      <c r="F191" s="204" t="s">
        <v>962</v>
      </c>
      <c r="G191" s="203">
        <v>5</v>
      </c>
      <c r="H191" s="203" t="s">
        <v>51</v>
      </c>
      <c r="I191" s="2282">
        <v>5</v>
      </c>
      <c r="J191" s="2283"/>
      <c r="K191" s="2283"/>
      <c r="L191" s="2284"/>
      <c r="M191" s="203">
        <v>1</v>
      </c>
      <c r="N191" s="212">
        <v>9388</v>
      </c>
      <c r="O191" s="219">
        <v>0.4</v>
      </c>
      <c r="P191" s="232">
        <f t="shared" si="34"/>
        <v>5632.8</v>
      </c>
      <c r="Q191" s="212">
        <f t="shared" si="31"/>
        <v>28164</v>
      </c>
      <c r="R191" s="1102">
        <f t="shared" si="32"/>
        <v>0.16048163179346028</v>
      </c>
      <c r="S191" s="214">
        <f t="shared" si="33"/>
        <v>112656</v>
      </c>
      <c r="V191" s="215">
        <f>S191</f>
        <v>112656</v>
      </c>
      <c r="Y191" s="328">
        <f t="shared" si="36"/>
        <v>112656</v>
      </c>
      <c r="Z191" s="217"/>
      <c r="AA191" s="326"/>
      <c r="AI191" s="217">
        <f>S191</f>
        <v>112656</v>
      </c>
    </row>
    <row r="192" spans="1:35" x14ac:dyDescent="0.35">
      <c r="A192" s="218"/>
      <c r="B192" s="203"/>
      <c r="C192" s="236"/>
      <c r="D192" s="236"/>
      <c r="E192" s="236"/>
      <c r="F192" s="237"/>
      <c r="G192" s="236"/>
      <c r="H192" s="236"/>
      <c r="I192" s="291"/>
      <c r="J192" s="291"/>
      <c r="K192" s="291"/>
      <c r="L192" s="333"/>
      <c r="M192" s="236"/>
      <c r="N192" s="240"/>
      <c r="O192" s="241"/>
      <c r="P192" s="334"/>
      <c r="Q192" s="212"/>
      <c r="R192" s="439"/>
      <c r="S192" s="214"/>
      <c r="Y192" s="326"/>
      <c r="Z192" s="198"/>
      <c r="AA192" s="326"/>
      <c r="AI192" s="198"/>
    </row>
    <row r="193" spans="1:35" x14ac:dyDescent="0.35">
      <c r="A193" s="154" t="s">
        <v>866</v>
      </c>
      <c r="B193" s="154" t="s">
        <v>579</v>
      </c>
      <c r="C193" s="238"/>
      <c r="D193" s="239"/>
      <c r="E193" s="239"/>
      <c r="F193" s="290"/>
      <c r="G193" s="239"/>
      <c r="H193" s="239"/>
      <c r="I193" s="291"/>
      <c r="J193" s="291"/>
      <c r="K193" s="291"/>
      <c r="L193" s="291"/>
      <c r="M193" s="239"/>
      <c r="N193" s="292"/>
      <c r="O193" s="242"/>
      <c r="P193" s="334"/>
      <c r="Q193" s="303"/>
      <c r="R193" s="302">
        <f>Q193/Q196</f>
        <v>0</v>
      </c>
      <c r="S193" s="214">
        <f>Q193*4</f>
        <v>0</v>
      </c>
      <c r="W193" s="215">
        <f>S193</f>
        <v>0</v>
      </c>
      <c r="Y193" s="326"/>
      <c r="Z193" s="198"/>
      <c r="AA193" s="326"/>
      <c r="AI193" s="198"/>
    </row>
    <row r="194" spans="1:35" x14ac:dyDescent="0.35">
      <c r="A194" s="154" t="s">
        <v>866</v>
      </c>
      <c r="B194" s="154" t="s">
        <v>580</v>
      </c>
      <c r="C194" s="335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36"/>
      <c r="Q194" s="303">
        <v>20000</v>
      </c>
      <c r="R194" s="337">
        <f>Q194/Q196</f>
        <v>0.11396224385276259</v>
      </c>
      <c r="S194" s="214">
        <f>Q194*4</f>
        <v>80000</v>
      </c>
      <c r="X194" s="215">
        <f>S194</f>
        <v>80000</v>
      </c>
      <c r="Y194" s="326"/>
      <c r="Z194" s="198"/>
      <c r="AA194" s="326"/>
      <c r="AI194" s="198"/>
    </row>
    <row r="195" spans="1:35" ht="15" thickBot="1" x14ac:dyDescent="0.4">
      <c r="I195" s="161">
        <f>I196/M196</f>
        <v>0.68888888888888888</v>
      </c>
      <c r="J195" s="161">
        <f>J196/M196</f>
        <v>0.13333333333333333</v>
      </c>
      <c r="K195" s="161">
        <f>K196/M196</f>
        <v>0.17777777777777778</v>
      </c>
      <c r="S195" s="692"/>
      <c r="T195" s="613"/>
      <c r="U195" s="291"/>
      <c r="V195" s="291"/>
      <c r="W195" s="291"/>
      <c r="X195" s="291"/>
      <c r="Y195" s="613"/>
      <c r="Z195" s="614"/>
      <c r="AA195" s="613"/>
      <c r="AB195" s="291"/>
      <c r="AC195" s="291"/>
      <c r="AD195" s="291"/>
      <c r="AE195" s="291"/>
      <c r="AF195" s="291"/>
      <c r="AG195" s="291"/>
      <c r="AH195" s="291"/>
      <c r="AI195" s="614"/>
    </row>
    <row r="196" spans="1:35" x14ac:dyDescent="0.35">
      <c r="A196" s="442" t="s">
        <v>582</v>
      </c>
      <c r="B196" s="419"/>
      <c r="C196" s="419"/>
      <c r="D196" s="419"/>
      <c r="E196" s="419"/>
      <c r="F196" s="443"/>
      <c r="G196" s="419"/>
      <c r="H196" s="419"/>
      <c r="I196" s="419">
        <f>I189+I188+I187+I185+I184+I183+I190+I191</f>
        <v>31</v>
      </c>
      <c r="J196" s="419">
        <f>J182+J190</f>
        <v>6</v>
      </c>
      <c r="K196" s="419">
        <f>K186</f>
        <v>8</v>
      </c>
      <c r="L196" s="419"/>
      <c r="M196" s="419">
        <f>SUM(I196:L196)</f>
        <v>45</v>
      </c>
      <c r="N196" s="444"/>
      <c r="O196" s="445"/>
      <c r="P196" s="444"/>
      <c r="Q196" s="446">
        <f>SUM(Q181:Q195)</f>
        <v>175496.72000000003</v>
      </c>
      <c r="R196" s="447">
        <f>SUM(R181:R194)</f>
        <v>0.99999999999999989</v>
      </c>
      <c r="S196" s="698">
        <f>SUM(S181:S195)</f>
        <v>701986.88000000012</v>
      </c>
      <c r="T196" s="699">
        <f t="shared" ref="T196:Z196" si="37">SUM(T181:T194)</f>
        <v>350702.4</v>
      </c>
      <c r="U196" s="699">
        <f t="shared" si="37"/>
        <v>84480</v>
      </c>
      <c r="V196" s="699">
        <f t="shared" si="37"/>
        <v>186804.48000000004</v>
      </c>
      <c r="W196" s="699">
        <f t="shared" si="37"/>
        <v>0</v>
      </c>
      <c r="X196" s="699">
        <f t="shared" si="37"/>
        <v>80000</v>
      </c>
      <c r="Y196" s="700">
        <f t="shared" si="37"/>
        <v>542426.88000000012</v>
      </c>
      <c r="Z196" s="701">
        <f t="shared" si="37"/>
        <v>79560</v>
      </c>
      <c r="AA196" s="801">
        <f>SUM(AA182:AA195)</f>
        <v>18720</v>
      </c>
      <c r="AB196" s="699">
        <f>SUM(AB182:AB195)</f>
        <v>0</v>
      </c>
      <c r="AC196" s="699">
        <f t="shared" ref="AC196:AH196" si="38">SUM(AC182:AC195)</f>
        <v>172563.20000000001</v>
      </c>
      <c r="AD196" s="699">
        <f t="shared" si="38"/>
        <v>96000</v>
      </c>
      <c r="AE196" s="699">
        <f t="shared" si="38"/>
        <v>0</v>
      </c>
      <c r="AF196" s="699">
        <f t="shared" si="38"/>
        <v>63419.200000000004</v>
      </c>
      <c r="AG196" s="699">
        <f t="shared" si="38"/>
        <v>84480</v>
      </c>
      <c r="AH196" s="699">
        <f t="shared" si="38"/>
        <v>74148.480000000025</v>
      </c>
      <c r="AI196" s="701">
        <f>SUM(AI181:AI195)</f>
        <v>112656</v>
      </c>
    </row>
    <row r="197" spans="1:35" ht="15" thickBot="1" x14ac:dyDescent="0.4">
      <c r="A197" s="456" t="s">
        <v>583</v>
      </c>
      <c r="B197" s="457"/>
      <c r="C197" s="457"/>
      <c r="D197" s="457"/>
      <c r="E197" s="457"/>
      <c r="F197" s="458"/>
      <c r="G197" s="457"/>
      <c r="H197" s="457"/>
      <c r="I197" s="457">
        <f>I189+I188+I187+I185+I184+I183+I190+I191</f>
        <v>31</v>
      </c>
      <c r="J197" s="457">
        <f>I189+I188+I187+I185+I184+I183+J182+J190+I191</f>
        <v>32</v>
      </c>
      <c r="K197" s="457">
        <f>I189+I188+I187+K186+I185+I184+J182+I191</f>
        <v>27</v>
      </c>
      <c r="L197" s="457"/>
      <c r="M197" s="457">
        <f>SUM(I197:L197)</f>
        <v>90</v>
      </c>
      <c r="N197" s="459"/>
      <c r="O197" s="460"/>
      <c r="P197" s="459"/>
      <c r="Q197" s="459"/>
      <c r="R197" s="461"/>
      <c r="S197" s="462"/>
      <c r="T197" s="464">
        <f>T196/S196</f>
        <v>0.49958540535686358</v>
      </c>
      <c r="U197" s="464">
        <f>U196/S196</f>
        <v>0.12034412950851729</v>
      </c>
      <c r="V197" s="464">
        <f>V196/S196</f>
        <v>0.26610822128185646</v>
      </c>
      <c r="W197" s="464">
        <f>W196/S196</f>
        <v>0</v>
      </c>
      <c r="X197" s="464">
        <f>X196/S196</f>
        <v>0.11396224385276259</v>
      </c>
      <c r="Y197" s="466">
        <f>Y196/S196</f>
        <v>0.77270230463566503</v>
      </c>
      <c r="Z197" s="465">
        <f>Z196/S196</f>
        <v>0.11333545151157239</v>
      </c>
      <c r="AA197" s="646"/>
      <c r="AB197" s="597"/>
      <c r="AC197" s="597"/>
      <c r="AD197" s="597"/>
      <c r="AE197" s="597"/>
      <c r="AF197" s="597"/>
      <c r="AG197" s="597"/>
      <c r="AH197" s="597"/>
      <c r="AI197" s="470"/>
    </row>
    <row r="198" spans="1:35" ht="15" thickBot="1" x14ac:dyDescent="0.4">
      <c r="A198" s="289" t="s">
        <v>584</v>
      </c>
      <c r="B198" s="239"/>
      <c r="C198" s="239"/>
      <c r="D198" s="239"/>
      <c r="E198" s="239"/>
      <c r="F198" s="290"/>
      <c r="G198" s="239"/>
      <c r="H198" s="239"/>
      <c r="I198" s="2237">
        <f>I197/M197</f>
        <v>0.34444444444444444</v>
      </c>
      <c r="J198" s="2237">
        <f>J197/M197</f>
        <v>0.35555555555555557</v>
      </c>
      <c r="K198" s="2237">
        <f>K197/M197</f>
        <v>0.3</v>
      </c>
      <c r="L198" s="291">
        <f>L197/M197</f>
        <v>0</v>
      </c>
      <c r="M198" s="239"/>
      <c r="N198" s="292"/>
      <c r="O198" s="242"/>
      <c r="P198" s="292"/>
      <c r="Q198" s="240">
        <f>T196/4</f>
        <v>87675.6</v>
      </c>
      <c r="R198" s="293">
        <f>Q198/Q203</f>
        <v>0.49958540535686358</v>
      </c>
      <c r="X198" s="294">
        <f>SUM(T181:X195)</f>
        <v>701986.88000000012</v>
      </c>
      <c r="Y198" s="403">
        <f>I183+I184+K186+I188+I189+I190+J190+I191</f>
        <v>42</v>
      </c>
      <c r="Z198" s="404">
        <f>+I185+I187+J182</f>
        <v>3</v>
      </c>
    </row>
    <row r="199" spans="1:35" ht="15" thickBot="1" x14ac:dyDescent="0.4">
      <c r="A199" s="297" t="s">
        <v>38</v>
      </c>
      <c r="B199" s="298"/>
      <c r="C199" s="298"/>
      <c r="D199" s="298"/>
      <c r="E199" s="298"/>
      <c r="F199" s="299"/>
      <c r="G199" s="298"/>
      <c r="H199" s="298"/>
      <c r="I199" s="300"/>
      <c r="J199" s="300"/>
      <c r="K199" s="300"/>
      <c r="L199" s="300"/>
      <c r="M199" s="298"/>
      <c r="N199" s="301"/>
      <c r="O199" s="302"/>
      <c r="P199" s="301"/>
      <c r="Q199" s="303">
        <f>U196/4</f>
        <v>21120</v>
      </c>
      <c r="R199" s="308">
        <f>Q199/Q203</f>
        <v>0.12034412950851729</v>
      </c>
      <c r="S199" s="1125">
        <f>Q196/M196</f>
        <v>3899.9271111111116</v>
      </c>
      <c r="T199" s="1126" t="s">
        <v>586</v>
      </c>
      <c r="Y199" s="241">
        <f>Y198/M196</f>
        <v>0.93333333333333335</v>
      </c>
      <c r="Z199" s="293">
        <f>Z198/M196</f>
        <v>6.6666666666666666E-2</v>
      </c>
    </row>
    <row r="200" spans="1:35" x14ac:dyDescent="0.35">
      <c r="A200" s="297" t="s">
        <v>587</v>
      </c>
      <c r="B200" s="298"/>
      <c r="C200" s="298"/>
      <c r="D200" s="298"/>
      <c r="E200" s="298"/>
      <c r="F200" s="299"/>
      <c r="G200" s="298"/>
      <c r="H200" s="298"/>
      <c r="I200" s="300"/>
      <c r="J200" s="300"/>
      <c r="K200" s="300"/>
      <c r="L200" s="300"/>
      <c r="M200" s="298"/>
      <c r="N200" s="301"/>
      <c r="O200" s="302"/>
      <c r="P200" s="301"/>
      <c r="Q200" s="303">
        <f>V196/4</f>
        <v>46701.12000000001</v>
      </c>
      <c r="R200" s="308">
        <f>Q200/Q203</f>
        <v>0.26610822128185646</v>
      </c>
      <c r="U200" s="309"/>
      <c r="W200" s="145"/>
    </row>
    <row r="201" spans="1:35" x14ac:dyDescent="0.35">
      <c r="A201" s="297" t="s">
        <v>580</v>
      </c>
      <c r="B201" s="298"/>
      <c r="C201" s="298"/>
      <c r="D201" s="298"/>
      <c r="E201" s="298"/>
      <c r="F201" s="299"/>
      <c r="G201" s="298"/>
      <c r="H201" s="298"/>
      <c r="I201" s="300"/>
      <c r="J201" s="300"/>
      <c r="K201" s="300"/>
      <c r="L201" s="300"/>
      <c r="M201" s="298"/>
      <c r="N201" s="301"/>
      <c r="O201" s="302"/>
      <c r="P201" s="301"/>
      <c r="Q201" s="303">
        <f>X196/4</f>
        <v>20000</v>
      </c>
      <c r="R201" s="308">
        <f>Q201/Q203</f>
        <v>0.11396224385276259</v>
      </c>
      <c r="T201" s="309"/>
      <c r="U201" s="309"/>
    </row>
    <row r="202" spans="1:35" x14ac:dyDescent="0.35">
      <c r="A202" s="297" t="s">
        <v>579</v>
      </c>
      <c r="B202" s="298"/>
      <c r="C202" s="298"/>
      <c r="D202" s="298"/>
      <c r="E202" s="298"/>
      <c r="F202" s="299"/>
      <c r="G202" s="298"/>
      <c r="H202" s="298"/>
      <c r="I202" s="300"/>
      <c r="J202" s="300"/>
      <c r="K202" s="300"/>
      <c r="L202" s="300"/>
      <c r="M202" s="298"/>
      <c r="N202" s="301"/>
      <c r="O202" s="302"/>
      <c r="P202" s="301"/>
      <c r="Q202" s="303">
        <f>W196/4</f>
        <v>0</v>
      </c>
      <c r="R202" s="308">
        <f>Q202/Q203</f>
        <v>0</v>
      </c>
    </row>
    <row r="203" spans="1:35" x14ac:dyDescent="0.35">
      <c r="A203" s="297"/>
      <c r="B203" s="298"/>
      <c r="C203" s="298"/>
      <c r="D203" s="298"/>
      <c r="E203" s="298"/>
      <c r="F203" s="299"/>
      <c r="G203" s="298"/>
      <c r="H203" s="298"/>
      <c r="I203" s="300"/>
      <c r="J203" s="300"/>
      <c r="K203" s="300"/>
      <c r="L203" s="300"/>
      <c r="M203" s="298"/>
      <c r="N203" s="301"/>
      <c r="O203" s="302"/>
      <c r="P203" s="301"/>
      <c r="Q203" s="310">
        <f>SUM(Q198:Q202)</f>
        <v>175496.72000000003</v>
      </c>
      <c r="R203" s="308">
        <f>SUM(R198:R202)</f>
        <v>0.99999999999999978</v>
      </c>
    </row>
    <row r="204" spans="1:35" x14ac:dyDescent="0.35">
      <c r="A204" s="234"/>
      <c r="N204" s="5"/>
      <c r="O204" s="6"/>
      <c r="P204" s="5"/>
      <c r="Q204" s="5"/>
      <c r="R204" s="6"/>
      <c r="S204" s="647"/>
    </row>
    <row r="205" spans="1:35" x14ac:dyDescent="0.35">
      <c r="A205" s="234"/>
      <c r="N205" s="5"/>
      <c r="O205" s="6"/>
      <c r="P205" s="5"/>
      <c r="Q205" s="5"/>
      <c r="R205" s="6"/>
      <c r="S205" s="647"/>
      <c r="Z205" s="349">
        <f>SUM(AA206:AI206)</f>
        <v>3465600.3600000003</v>
      </c>
      <c r="AA205" s="1130" t="s">
        <v>31</v>
      </c>
      <c r="AB205" s="1130" t="s">
        <v>39</v>
      </c>
      <c r="AC205" s="1130" t="s">
        <v>201</v>
      </c>
      <c r="AD205" s="1130" t="s">
        <v>202</v>
      </c>
      <c r="AE205" s="1130" t="s">
        <v>203</v>
      </c>
      <c r="AF205" s="1130" t="s">
        <v>204</v>
      </c>
      <c r="AG205" s="1130" t="s">
        <v>183</v>
      </c>
      <c r="AH205" s="1130" t="s">
        <v>167</v>
      </c>
      <c r="AI205" s="1129" t="s">
        <v>166</v>
      </c>
    </row>
    <row r="206" spans="1:35" s="183" customFormat="1" ht="18.5" x14ac:dyDescent="0.45">
      <c r="A206" s="476" t="s">
        <v>620</v>
      </c>
      <c r="B206" s="477"/>
      <c r="C206" s="477"/>
      <c r="D206" s="478"/>
      <c r="E206" s="478"/>
      <c r="F206" s="479"/>
      <c r="G206" s="478"/>
      <c r="H206" s="478"/>
      <c r="I206" s="480"/>
      <c r="J206" s="480"/>
      <c r="K206" s="480"/>
      <c r="L206" s="480"/>
      <c r="M206" s="477"/>
      <c r="N206" s="481"/>
      <c r="O206" s="482"/>
      <c r="P206" s="481"/>
      <c r="Q206" s="481"/>
      <c r="R206" s="810" t="s">
        <v>929</v>
      </c>
      <c r="S206" s="810">
        <f>S196+S160+S124+S83+S51</f>
        <v>3794362.86</v>
      </c>
      <c r="T206"/>
      <c r="Z206" s="183" t="s">
        <v>652</v>
      </c>
      <c r="AA206" s="1131">
        <f>AA196+AA160+AA124+AA83+AA51</f>
        <v>65717.5</v>
      </c>
      <c r="AB206" s="1083">
        <f t="shared" ref="AB206:AI206" si="39">AB196+AB160+AB124+AB83+AB51</f>
        <v>56752.5</v>
      </c>
      <c r="AC206" s="1083">
        <f t="shared" si="39"/>
        <v>1173151.8999999999</v>
      </c>
      <c r="AD206" s="1083">
        <f t="shared" si="39"/>
        <v>507000</v>
      </c>
      <c r="AE206" s="1083">
        <f t="shared" si="39"/>
        <v>385940</v>
      </c>
      <c r="AF206" s="1083">
        <f t="shared" si="39"/>
        <v>516869.70000000007</v>
      </c>
      <c r="AG206" s="1083">
        <f t="shared" si="39"/>
        <v>443528</v>
      </c>
      <c r="AH206" s="1083">
        <f t="shared" si="39"/>
        <v>125125.56000000004</v>
      </c>
      <c r="AI206" s="1132">
        <f t="shared" si="39"/>
        <v>191515.2</v>
      </c>
    </row>
    <row r="207" spans="1:35" x14ac:dyDescent="0.35">
      <c r="R207" s="3" t="s">
        <v>622</v>
      </c>
      <c r="S207" s="144">
        <f>D18-S206</f>
        <v>-53799.060000000056</v>
      </c>
      <c r="U207" s="157"/>
    </row>
  </sheetData>
  <mergeCells count="160">
    <mergeCell ref="K186:L186"/>
    <mergeCell ref="I187:L187"/>
    <mergeCell ref="I188:L188"/>
    <mergeCell ref="I189:L189"/>
    <mergeCell ref="I191:L191"/>
    <mergeCell ref="AA178:AI179"/>
    <mergeCell ref="A180:R180"/>
    <mergeCell ref="J182:K182"/>
    <mergeCell ref="I183:J183"/>
    <mergeCell ref="I184:L184"/>
    <mergeCell ref="I185:L185"/>
    <mergeCell ref="G178:G179"/>
    <mergeCell ref="H178:H179"/>
    <mergeCell ref="I178:L178"/>
    <mergeCell ref="R178:R179"/>
    <mergeCell ref="T178:X179"/>
    <mergeCell ref="Y178:Z179"/>
    <mergeCell ref="A178:A179"/>
    <mergeCell ref="B178:B179"/>
    <mergeCell ref="C178:C179"/>
    <mergeCell ref="D178:D179"/>
    <mergeCell ref="E178:E179"/>
    <mergeCell ref="F178:F179"/>
    <mergeCell ref="I151:L151"/>
    <mergeCell ref="I152:L152"/>
    <mergeCell ref="I153:L153"/>
    <mergeCell ref="I155:L155"/>
    <mergeCell ref="A177:R177"/>
    <mergeCell ref="S177:AI177"/>
    <mergeCell ref="J145:K145"/>
    <mergeCell ref="I146:L146"/>
    <mergeCell ref="I147:J147"/>
    <mergeCell ref="I148:L148"/>
    <mergeCell ref="I149:L149"/>
    <mergeCell ref="K150:L150"/>
    <mergeCell ref="P141:P142"/>
    <mergeCell ref="Q141:Q142"/>
    <mergeCell ref="T141:X142"/>
    <mergeCell ref="Y141:Z142"/>
    <mergeCell ref="AA141:AI142"/>
    <mergeCell ref="A143:R143"/>
    <mergeCell ref="G141:G142"/>
    <mergeCell ref="H141:H142"/>
    <mergeCell ref="I141:L141"/>
    <mergeCell ref="M141:M142"/>
    <mergeCell ref="N141:N142"/>
    <mergeCell ref="O141:O142"/>
    <mergeCell ref="A141:A142"/>
    <mergeCell ref="B141:B142"/>
    <mergeCell ref="C141:C142"/>
    <mergeCell ref="D141:D142"/>
    <mergeCell ref="E141:E142"/>
    <mergeCell ref="F141:F142"/>
    <mergeCell ref="I114:L114"/>
    <mergeCell ref="I115:L115"/>
    <mergeCell ref="I116:L116"/>
    <mergeCell ref="I117:L117"/>
    <mergeCell ref="A140:R140"/>
    <mergeCell ref="S140:AI140"/>
    <mergeCell ref="J108:K108"/>
    <mergeCell ref="I109:J109"/>
    <mergeCell ref="I110:L110"/>
    <mergeCell ref="I111:L111"/>
    <mergeCell ref="I112:L112"/>
    <mergeCell ref="K113:L113"/>
    <mergeCell ref="P104:P105"/>
    <mergeCell ref="Q104:Q105"/>
    <mergeCell ref="T104:X105"/>
    <mergeCell ref="Y104:Z105"/>
    <mergeCell ref="AA104:AI105"/>
    <mergeCell ref="A106:R106"/>
    <mergeCell ref="G104:G105"/>
    <mergeCell ref="H104:H105"/>
    <mergeCell ref="I104:L104"/>
    <mergeCell ref="M104:M105"/>
    <mergeCell ref="N104:N105"/>
    <mergeCell ref="O104:O105"/>
    <mergeCell ref="A104:A105"/>
    <mergeCell ref="B104:B105"/>
    <mergeCell ref="C104:C105"/>
    <mergeCell ref="D104:D105"/>
    <mergeCell ref="E104:E105"/>
    <mergeCell ref="F104:F105"/>
    <mergeCell ref="G99:H99"/>
    <mergeCell ref="I99:J99"/>
    <mergeCell ref="G100:H100"/>
    <mergeCell ref="I100:J100"/>
    <mergeCell ref="A103:R103"/>
    <mergeCell ref="S103:AI103"/>
    <mergeCell ref="I76:L76"/>
    <mergeCell ref="I78:L78"/>
    <mergeCell ref="Y87:Z87"/>
    <mergeCell ref="G97:H97"/>
    <mergeCell ref="I97:J97"/>
    <mergeCell ref="G98:H98"/>
    <mergeCell ref="I98:J98"/>
    <mergeCell ref="I70:J70"/>
    <mergeCell ref="I71:L71"/>
    <mergeCell ref="I72:L72"/>
    <mergeCell ref="K73:L73"/>
    <mergeCell ref="I74:L74"/>
    <mergeCell ref="I75:L75"/>
    <mergeCell ref="T64:X65"/>
    <mergeCell ref="Y64:Z65"/>
    <mergeCell ref="AA64:AI65"/>
    <mergeCell ref="A66:R66"/>
    <mergeCell ref="J68:K68"/>
    <mergeCell ref="I69:L69"/>
    <mergeCell ref="I64:L64"/>
    <mergeCell ref="M64:M65"/>
    <mergeCell ref="N64:N65"/>
    <mergeCell ref="O64:O65"/>
    <mergeCell ref="P64:P65"/>
    <mergeCell ref="Q64:Q65"/>
    <mergeCell ref="A63:R63"/>
    <mergeCell ref="S63:AI63"/>
    <mergeCell ref="A64:A65"/>
    <mergeCell ref="B64:B65"/>
    <mergeCell ref="C64:C65"/>
    <mergeCell ref="D64:D65"/>
    <mergeCell ref="E64:E65"/>
    <mergeCell ref="F64:F65"/>
    <mergeCell ref="G64:G65"/>
    <mergeCell ref="H64:H65"/>
    <mergeCell ref="K40:L40"/>
    <mergeCell ref="I41:L41"/>
    <mergeCell ref="I42:L42"/>
    <mergeCell ref="I43:L43"/>
    <mergeCell ref="I44:L44"/>
    <mergeCell ref="Y55:Z55"/>
    <mergeCell ref="J34:K34"/>
    <mergeCell ref="I35:L35"/>
    <mergeCell ref="I36:J36"/>
    <mergeCell ref="I37:L37"/>
    <mergeCell ref="I38:L38"/>
    <mergeCell ref="I39:L39"/>
    <mergeCell ref="A31:Q31"/>
    <mergeCell ref="G29:G30"/>
    <mergeCell ref="H29:H30"/>
    <mergeCell ref="I29:L29"/>
    <mergeCell ref="M29:M30"/>
    <mergeCell ref="N29:N30"/>
    <mergeCell ref="O29:O30"/>
    <mergeCell ref="A29:A30"/>
    <mergeCell ref="B29:B30"/>
    <mergeCell ref="C29:C30"/>
    <mergeCell ref="D29:D30"/>
    <mergeCell ref="E29:E30"/>
    <mergeCell ref="F29:F30"/>
    <mergeCell ref="J22:L22"/>
    <mergeCell ref="J23:L23"/>
    <mergeCell ref="J24:L24"/>
    <mergeCell ref="J25:L25"/>
    <mergeCell ref="A28:R28"/>
    <mergeCell ref="S28:AI28"/>
    <mergeCell ref="P29:P30"/>
    <mergeCell ref="Q29:Q30"/>
    <mergeCell ref="T29:X30"/>
    <mergeCell ref="Y29:Z30"/>
    <mergeCell ref="AA29:AI30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8CD6-6743-4BAF-917D-DC172FAD7C20}">
  <sheetPr>
    <tabColor theme="5" tint="-0.499984740745262"/>
  </sheetPr>
  <dimension ref="A1:AH87"/>
  <sheetViews>
    <sheetView workbookViewId="0">
      <selection activeCell="G1" sqref="G1:H6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19.26953125" style="1" customWidth="1"/>
    <col min="6" max="8" width="24.26953125" style="1" customWidth="1"/>
    <col min="9" max="10" width="30.17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445</v>
      </c>
      <c r="C2" t="s">
        <v>468</v>
      </c>
      <c r="D2" t="s">
        <v>469</v>
      </c>
      <c r="E2" s="1" t="s">
        <v>135</v>
      </c>
      <c r="F2" s="1" t="s">
        <v>48</v>
      </c>
      <c r="G2" s="1"/>
      <c r="H2" s="1" t="s">
        <v>359</v>
      </c>
      <c r="I2" s="2241">
        <v>2</v>
      </c>
      <c r="J2" s="2241"/>
      <c r="K2" s="1"/>
      <c r="L2" s="1" t="s">
        <v>356</v>
      </c>
      <c r="M2" s="1">
        <v>8</v>
      </c>
      <c r="N2" s="2" t="s">
        <v>86</v>
      </c>
      <c r="O2" s="1">
        <v>1</v>
      </c>
      <c r="P2" s="1" t="s">
        <v>90</v>
      </c>
      <c r="Q2" s="1"/>
      <c r="R2" s="120">
        <v>1</v>
      </c>
      <c r="S2" s="1">
        <v>1</v>
      </c>
      <c r="T2" s="1"/>
      <c r="U2" s="1">
        <v>2</v>
      </c>
      <c r="V2" s="5">
        <v>7200</v>
      </c>
      <c r="W2" s="70">
        <v>0.35</v>
      </c>
      <c r="X2" s="71">
        <f>V2*(1-W2)</f>
        <v>4680</v>
      </c>
      <c r="Y2" s="71">
        <f>X2*U2*O2</f>
        <v>9360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445</v>
      </c>
      <c r="C3" t="s">
        <v>468</v>
      </c>
      <c r="D3" t="s">
        <v>469</v>
      </c>
      <c r="E3" s="1" t="s">
        <v>50</v>
      </c>
      <c r="F3" s="1" t="s">
        <v>48</v>
      </c>
      <c r="H3" s="1" t="s">
        <v>359</v>
      </c>
      <c r="I3" s="2241">
        <v>2</v>
      </c>
      <c r="J3" s="2241"/>
      <c r="L3" s="1" t="s">
        <v>356</v>
      </c>
      <c r="M3" s="1">
        <v>8</v>
      </c>
      <c r="N3" s="2" t="s">
        <v>86</v>
      </c>
      <c r="O3" s="1">
        <v>1</v>
      </c>
      <c r="P3" s="1" t="s">
        <v>51</v>
      </c>
      <c r="Q3" s="1">
        <v>1</v>
      </c>
      <c r="R3" s="13"/>
      <c r="U3" s="1">
        <v>1</v>
      </c>
      <c r="V3" s="5">
        <v>27025</v>
      </c>
      <c r="W3" s="70">
        <v>0.3</v>
      </c>
      <c r="X3" s="72">
        <f>V3*(1-W3)</f>
        <v>18917.5</v>
      </c>
      <c r="Y3" s="71">
        <f t="shared" ref="Y3:Y49" si="0">X3*U3*O3</f>
        <v>18917.5</v>
      </c>
      <c r="Z3" s="6"/>
      <c r="AA3" s="68"/>
      <c r="AB3" s="1"/>
    </row>
    <row r="4" spans="1:34" x14ac:dyDescent="0.35">
      <c r="A4" t="s">
        <v>378</v>
      </c>
      <c r="B4" t="s">
        <v>445</v>
      </c>
      <c r="C4" t="s">
        <v>468</v>
      </c>
      <c r="D4" t="s">
        <v>469</v>
      </c>
      <c r="E4" s="1" t="s">
        <v>470</v>
      </c>
      <c r="F4" s="1" t="s">
        <v>193</v>
      </c>
      <c r="H4" s="1" t="s">
        <v>359</v>
      </c>
      <c r="I4" s="2241">
        <v>1</v>
      </c>
      <c r="J4" s="2241"/>
      <c r="K4" s="1" t="s">
        <v>356</v>
      </c>
      <c r="L4"/>
      <c r="M4" s="1">
        <v>15</v>
      </c>
      <c r="N4" s="2" t="s">
        <v>212</v>
      </c>
      <c r="O4" s="1">
        <v>20</v>
      </c>
      <c r="P4" s="1" t="s">
        <v>90</v>
      </c>
      <c r="Q4" s="1">
        <v>20</v>
      </c>
      <c r="R4" s="13"/>
      <c r="U4" s="1">
        <v>1</v>
      </c>
      <c r="V4" s="5">
        <v>3247</v>
      </c>
      <c r="W4" s="70">
        <v>0.2</v>
      </c>
      <c r="X4" s="72">
        <f t="shared" ref="X4" si="1">V4*(1-W4)</f>
        <v>2597.6000000000004</v>
      </c>
      <c r="Y4" s="71">
        <f t="shared" si="0"/>
        <v>51952.000000000007</v>
      </c>
      <c r="Z4" s="6"/>
      <c r="AA4" s="68"/>
      <c r="AB4" s="1"/>
    </row>
    <row r="5" spans="1:34" x14ac:dyDescent="0.35">
      <c r="A5" t="s">
        <v>378</v>
      </c>
      <c r="B5" t="s">
        <v>445</v>
      </c>
      <c r="C5" t="s">
        <v>468</v>
      </c>
      <c r="D5" t="s">
        <v>469</v>
      </c>
      <c r="E5" s="1" t="s">
        <v>470</v>
      </c>
      <c r="F5" s="1" t="s">
        <v>53</v>
      </c>
      <c r="H5" s="1" t="s">
        <v>359</v>
      </c>
      <c r="I5" s="2241">
        <v>5</v>
      </c>
      <c r="J5" s="2241"/>
      <c r="K5" s="1" t="s">
        <v>356</v>
      </c>
      <c r="L5"/>
      <c r="M5" s="1">
        <v>7</v>
      </c>
      <c r="N5" s="2" t="s">
        <v>197</v>
      </c>
      <c r="O5" s="1">
        <v>3</v>
      </c>
      <c r="P5" s="1" t="s">
        <v>51</v>
      </c>
      <c r="Q5" s="1">
        <v>3</v>
      </c>
      <c r="R5" s="13"/>
      <c r="U5" s="1">
        <v>1</v>
      </c>
      <c r="V5" s="5">
        <v>13000</v>
      </c>
      <c r="W5" s="70">
        <v>0.2</v>
      </c>
      <c r="X5" s="72">
        <f>V5*(1-W5)</f>
        <v>10400</v>
      </c>
      <c r="Y5" s="71">
        <f t="shared" si="0"/>
        <v>31200</v>
      </c>
      <c r="Z5" s="18"/>
      <c r="AA5" s="68"/>
      <c r="AB5" s="1"/>
    </row>
    <row r="6" spans="1:34" x14ac:dyDescent="0.35">
      <c r="A6" t="s">
        <v>378</v>
      </c>
      <c r="B6" t="s">
        <v>445</v>
      </c>
      <c r="C6" t="s">
        <v>468</v>
      </c>
      <c r="D6" t="s">
        <v>469</v>
      </c>
      <c r="E6" s="1" t="s">
        <v>470</v>
      </c>
      <c r="F6" s="1" t="s">
        <v>48</v>
      </c>
      <c r="H6" s="1" t="s">
        <v>359</v>
      </c>
      <c r="I6" s="2241">
        <v>2</v>
      </c>
      <c r="J6" s="2241"/>
      <c r="L6" s="1" t="s">
        <v>356</v>
      </c>
      <c r="M6" s="1">
        <v>8</v>
      </c>
      <c r="N6" s="2" t="s">
        <v>86</v>
      </c>
      <c r="O6" s="1">
        <v>4</v>
      </c>
      <c r="P6" s="1" t="s">
        <v>51</v>
      </c>
      <c r="Q6" s="1">
        <v>4</v>
      </c>
      <c r="R6" s="13"/>
      <c r="U6" s="1">
        <v>1</v>
      </c>
      <c r="V6" s="5">
        <v>14950</v>
      </c>
      <c r="W6" s="70">
        <v>0.2</v>
      </c>
      <c r="X6" s="72">
        <f>V6*(1-W6)</f>
        <v>11960</v>
      </c>
      <c r="Y6" s="71">
        <f t="shared" si="0"/>
        <v>47840</v>
      </c>
      <c r="Z6" s="6"/>
      <c r="AA6" s="68"/>
      <c r="AB6" s="1"/>
    </row>
    <row r="7" spans="1:34" x14ac:dyDescent="0.35">
      <c r="A7" t="s">
        <v>378</v>
      </c>
      <c r="B7" t="s">
        <v>445</v>
      </c>
      <c r="C7" t="s">
        <v>468</v>
      </c>
      <c r="D7" t="s">
        <v>469</v>
      </c>
      <c r="E7" s="1" t="s">
        <v>470</v>
      </c>
      <c r="F7" s="1" t="s">
        <v>56</v>
      </c>
      <c r="H7" s="1" t="s">
        <v>359</v>
      </c>
      <c r="I7" s="2241">
        <v>3</v>
      </c>
      <c r="J7" s="2241"/>
      <c r="K7" s="1" t="s">
        <v>356</v>
      </c>
      <c r="L7"/>
      <c r="M7" s="1">
        <v>3</v>
      </c>
      <c r="N7" s="2" t="s">
        <v>405</v>
      </c>
      <c r="O7" s="1">
        <v>2</v>
      </c>
      <c r="P7" s="1" t="s">
        <v>51</v>
      </c>
      <c r="Q7" s="1">
        <v>2</v>
      </c>
      <c r="R7" s="13"/>
      <c r="U7" s="1">
        <v>1</v>
      </c>
      <c r="V7" s="5">
        <v>39600</v>
      </c>
      <c r="W7" s="70">
        <v>0.2</v>
      </c>
      <c r="X7" s="72">
        <f t="shared" ref="X7:X17" si="2">V7*(1-W7)</f>
        <v>31680</v>
      </c>
      <c r="Y7" s="71">
        <f t="shared" si="0"/>
        <v>63360</v>
      </c>
      <c r="Z7" s="6"/>
      <c r="AA7" s="68"/>
      <c r="AB7" s="1"/>
    </row>
    <row r="8" spans="1:34" x14ac:dyDescent="0.35">
      <c r="A8" t="s">
        <v>378</v>
      </c>
      <c r="B8" t="s">
        <v>445</v>
      </c>
      <c r="C8" t="s">
        <v>468</v>
      </c>
      <c r="D8" t="s">
        <v>469</v>
      </c>
      <c r="E8" s="1" t="s">
        <v>471</v>
      </c>
      <c r="F8" s="1" t="s">
        <v>193</v>
      </c>
      <c r="H8" s="1" t="s">
        <v>359</v>
      </c>
      <c r="I8" s="2241">
        <v>1</v>
      </c>
      <c r="J8" s="2241"/>
      <c r="K8" s="1" t="s">
        <v>356</v>
      </c>
      <c r="L8"/>
      <c r="M8" s="1">
        <v>15</v>
      </c>
      <c r="N8" s="2" t="s">
        <v>212</v>
      </c>
      <c r="O8" s="1">
        <v>20</v>
      </c>
      <c r="P8" s="1" t="s">
        <v>90</v>
      </c>
      <c r="R8" s="13"/>
      <c r="S8" s="1">
        <v>20</v>
      </c>
      <c r="U8" s="1">
        <v>1</v>
      </c>
      <c r="V8" s="5">
        <v>3750</v>
      </c>
      <c r="W8" s="70">
        <v>0.2</v>
      </c>
      <c r="X8" s="72">
        <f t="shared" si="2"/>
        <v>3000</v>
      </c>
      <c r="Y8" s="71">
        <f t="shared" si="0"/>
        <v>60000</v>
      </c>
      <c r="Z8" s="6"/>
      <c r="AA8" s="68"/>
      <c r="AB8" s="1"/>
    </row>
    <row r="9" spans="1:34" x14ac:dyDescent="0.35">
      <c r="A9" t="s">
        <v>378</v>
      </c>
      <c r="B9" t="s">
        <v>445</v>
      </c>
      <c r="C9" t="s">
        <v>468</v>
      </c>
      <c r="D9" t="s">
        <v>469</v>
      </c>
      <c r="E9" s="1" t="s">
        <v>472</v>
      </c>
      <c r="F9" s="1" t="s">
        <v>56</v>
      </c>
      <c r="H9" s="1" t="s">
        <v>359</v>
      </c>
      <c r="I9" s="2241">
        <v>3</v>
      </c>
      <c r="J9" s="2241"/>
      <c r="K9" s="1" t="s">
        <v>356</v>
      </c>
      <c r="L9"/>
      <c r="M9" s="1">
        <v>3</v>
      </c>
      <c r="N9" s="2" t="s">
        <v>405</v>
      </c>
      <c r="O9" s="1">
        <v>1</v>
      </c>
      <c r="P9" s="1" t="s">
        <v>51</v>
      </c>
      <c r="Q9" s="1">
        <v>1</v>
      </c>
      <c r="R9" s="13"/>
      <c r="U9" s="1">
        <v>1</v>
      </c>
      <c r="V9" s="5">
        <v>94860</v>
      </c>
      <c r="W9" s="70">
        <v>0.2</v>
      </c>
      <c r="X9" s="72">
        <f t="shared" si="2"/>
        <v>75888</v>
      </c>
      <c r="Y9" s="71">
        <f t="shared" si="0"/>
        <v>75888</v>
      </c>
      <c r="Z9" s="6"/>
      <c r="AA9" s="68"/>
      <c r="AB9" s="1"/>
    </row>
    <row r="10" spans="1:34" x14ac:dyDescent="0.35">
      <c r="A10" t="s">
        <v>378</v>
      </c>
      <c r="B10" t="s">
        <v>445</v>
      </c>
      <c r="C10" t="s">
        <v>468</v>
      </c>
      <c r="D10" t="s">
        <v>469</v>
      </c>
      <c r="E10" s="1" t="s">
        <v>473</v>
      </c>
      <c r="F10" s="1" t="s">
        <v>48</v>
      </c>
      <c r="H10" s="1" t="s">
        <v>359</v>
      </c>
      <c r="I10" s="2241">
        <v>2</v>
      </c>
      <c r="J10" s="2241"/>
      <c r="L10" s="1" t="s">
        <v>356</v>
      </c>
      <c r="M10" s="1">
        <v>8</v>
      </c>
      <c r="N10" s="2" t="s">
        <v>86</v>
      </c>
      <c r="O10" s="1">
        <v>3</v>
      </c>
      <c r="P10" s="1" t="s">
        <v>51</v>
      </c>
      <c r="Q10" s="1">
        <v>3</v>
      </c>
      <c r="R10"/>
      <c r="U10" s="1">
        <v>1</v>
      </c>
      <c r="V10" s="5">
        <v>5000</v>
      </c>
      <c r="W10" s="70">
        <v>0.35</v>
      </c>
      <c r="X10" s="72">
        <f t="shared" si="2"/>
        <v>3250</v>
      </c>
      <c r="Y10" s="71">
        <f t="shared" si="0"/>
        <v>9750</v>
      </c>
      <c r="Z10" s="6"/>
      <c r="AA10" s="68"/>
      <c r="AB10" s="1"/>
    </row>
    <row r="11" spans="1:34" x14ac:dyDescent="0.35">
      <c r="A11" t="s">
        <v>378</v>
      </c>
      <c r="B11" t="s">
        <v>445</v>
      </c>
      <c r="C11" t="s">
        <v>468</v>
      </c>
      <c r="D11" t="s">
        <v>469</v>
      </c>
      <c r="E11" s="1" t="s">
        <v>473</v>
      </c>
      <c r="F11" s="1" t="s">
        <v>56</v>
      </c>
      <c r="H11" s="1" t="s">
        <v>359</v>
      </c>
      <c r="I11" s="2241">
        <v>3</v>
      </c>
      <c r="J11" s="2241"/>
      <c r="K11" s="1" t="s">
        <v>356</v>
      </c>
      <c r="L11"/>
      <c r="M11" s="1">
        <v>3</v>
      </c>
      <c r="N11" s="2" t="s">
        <v>405</v>
      </c>
      <c r="O11" s="1">
        <v>2</v>
      </c>
      <c r="P11" s="1" t="s">
        <v>51</v>
      </c>
      <c r="Q11" s="1">
        <v>2</v>
      </c>
      <c r="R11" s="13"/>
      <c r="U11" s="1">
        <v>1</v>
      </c>
      <c r="V11" s="5">
        <v>35988</v>
      </c>
      <c r="W11" s="70">
        <v>0.35</v>
      </c>
      <c r="X11" s="72">
        <f t="shared" si="2"/>
        <v>23392.2</v>
      </c>
      <c r="Y11" s="71">
        <f t="shared" si="0"/>
        <v>46784.4</v>
      </c>
      <c r="Z11" s="6"/>
      <c r="AA11" s="68"/>
      <c r="AB11" s="1"/>
    </row>
    <row r="12" spans="1:34" x14ac:dyDescent="0.35">
      <c r="A12" t="s">
        <v>378</v>
      </c>
      <c r="B12" t="s">
        <v>445</v>
      </c>
      <c r="C12" t="s">
        <v>468</v>
      </c>
      <c r="D12" t="s">
        <v>469</v>
      </c>
      <c r="E12" s="1" t="s">
        <v>473</v>
      </c>
      <c r="F12" s="1" t="s">
        <v>53</v>
      </c>
      <c r="H12" s="1" t="s">
        <v>359</v>
      </c>
      <c r="I12" s="2241">
        <v>5</v>
      </c>
      <c r="J12" s="2241"/>
      <c r="K12" s="1" t="s">
        <v>356</v>
      </c>
      <c r="L12"/>
      <c r="M12" s="1">
        <v>7</v>
      </c>
      <c r="N12" s="2" t="s">
        <v>197</v>
      </c>
      <c r="O12" s="1">
        <v>4</v>
      </c>
      <c r="P12" s="1" t="s">
        <v>51</v>
      </c>
      <c r="Q12" s="1">
        <v>4</v>
      </c>
      <c r="R12"/>
      <c r="U12" s="1">
        <v>1</v>
      </c>
      <c r="V12" s="5">
        <v>9696</v>
      </c>
      <c r="W12" s="70">
        <v>0.35</v>
      </c>
      <c r="X12" s="72">
        <f t="shared" si="2"/>
        <v>6302.4000000000005</v>
      </c>
      <c r="Y12" s="71">
        <f t="shared" si="0"/>
        <v>25209.600000000002</v>
      </c>
      <c r="Z12" s="6"/>
      <c r="AA12" s="68"/>
      <c r="AB12" s="1"/>
    </row>
    <row r="13" spans="1:34" x14ac:dyDescent="0.35">
      <c r="A13" t="s">
        <v>378</v>
      </c>
      <c r="B13" t="s">
        <v>445</v>
      </c>
      <c r="C13" t="s">
        <v>468</v>
      </c>
      <c r="D13" t="s">
        <v>469</v>
      </c>
      <c r="E13" s="1" t="s">
        <v>185</v>
      </c>
      <c r="F13" s="1" t="s">
        <v>474</v>
      </c>
      <c r="G13" s="1" t="s">
        <v>359</v>
      </c>
      <c r="I13" s="2241">
        <v>4</v>
      </c>
      <c r="J13" s="2241"/>
      <c r="K13" s="1" t="s">
        <v>356</v>
      </c>
      <c r="L13"/>
      <c r="M13" s="1">
        <v>10</v>
      </c>
      <c r="N13" s="2" t="s">
        <v>212</v>
      </c>
      <c r="O13" s="1">
        <v>13</v>
      </c>
      <c r="P13" s="1" t="s">
        <v>49</v>
      </c>
      <c r="Q13" s="13">
        <v>13</v>
      </c>
      <c r="R13" s="1">
        <v>13</v>
      </c>
      <c r="U13" s="1">
        <v>2</v>
      </c>
      <c r="V13" s="5">
        <v>2200</v>
      </c>
      <c r="W13" s="70">
        <v>0.2</v>
      </c>
      <c r="X13" s="72">
        <f t="shared" si="2"/>
        <v>1760</v>
      </c>
      <c r="Y13" s="71">
        <f t="shared" si="0"/>
        <v>45760</v>
      </c>
      <c r="Z13" s="6"/>
      <c r="AA13" s="68"/>
      <c r="AB13" s="1"/>
    </row>
    <row r="14" spans="1:34" x14ac:dyDescent="0.35">
      <c r="I14" s="2241"/>
      <c r="J14" s="2241"/>
      <c r="L14"/>
      <c r="N14" s="2"/>
      <c r="O14" s="1"/>
      <c r="Q14"/>
      <c r="R14"/>
      <c r="V14" s="5"/>
      <c r="W14" s="70"/>
      <c r="X14" s="72"/>
      <c r="Z14" s="6"/>
      <c r="AA14" s="68"/>
      <c r="AB14" s="1"/>
    </row>
    <row r="15" spans="1:34" x14ac:dyDescent="0.35">
      <c r="A15" t="s">
        <v>391</v>
      </c>
      <c r="B15" t="s">
        <v>445</v>
      </c>
      <c r="C15" t="s">
        <v>468</v>
      </c>
      <c r="D15" t="s">
        <v>469</v>
      </c>
      <c r="E15" s="1" t="s">
        <v>135</v>
      </c>
      <c r="F15" s="1" t="s">
        <v>48</v>
      </c>
      <c r="H15" s="1" t="s">
        <v>359</v>
      </c>
      <c r="I15" s="2241">
        <v>1</v>
      </c>
      <c r="J15" s="2241"/>
      <c r="L15" s="1" t="s">
        <v>356</v>
      </c>
      <c r="M15" s="1">
        <v>8</v>
      </c>
      <c r="N15" s="2" t="s">
        <v>86</v>
      </c>
      <c r="O15" s="1">
        <v>1</v>
      </c>
      <c r="P15" s="1" t="s">
        <v>90</v>
      </c>
      <c r="Q15"/>
      <c r="R15">
        <v>1</v>
      </c>
      <c r="S15" s="1">
        <v>1</v>
      </c>
      <c r="U15" s="1">
        <v>1</v>
      </c>
      <c r="V15" s="5">
        <v>7200</v>
      </c>
      <c r="W15" s="70">
        <v>0.35</v>
      </c>
      <c r="X15" s="72">
        <f t="shared" si="2"/>
        <v>4680</v>
      </c>
      <c r="Y15" s="71">
        <f t="shared" si="0"/>
        <v>4680</v>
      </c>
      <c r="Z15" s="6"/>
      <c r="AA15" s="68"/>
      <c r="AB15" s="1"/>
    </row>
    <row r="16" spans="1:34" x14ac:dyDescent="0.35">
      <c r="A16" t="s">
        <v>391</v>
      </c>
      <c r="B16" t="s">
        <v>445</v>
      </c>
      <c r="C16" t="s">
        <v>468</v>
      </c>
      <c r="D16" t="s">
        <v>469</v>
      </c>
      <c r="E16" s="1" t="s">
        <v>50</v>
      </c>
      <c r="F16" s="1" t="s">
        <v>48</v>
      </c>
      <c r="H16" s="1" t="s">
        <v>359</v>
      </c>
      <c r="I16" s="2241">
        <v>1</v>
      </c>
      <c r="J16" s="2241"/>
      <c r="L16" s="1" t="s">
        <v>356</v>
      </c>
      <c r="M16" s="1">
        <v>8</v>
      </c>
      <c r="N16" s="2" t="s">
        <v>86</v>
      </c>
      <c r="O16" s="1">
        <v>1</v>
      </c>
      <c r="P16" s="1" t="s">
        <v>51</v>
      </c>
      <c r="Q16" s="1">
        <v>1</v>
      </c>
      <c r="R16"/>
      <c r="U16" s="1">
        <v>1</v>
      </c>
      <c r="V16" s="5">
        <v>27025</v>
      </c>
      <c r="W16" s="70">
        <v>0.3</v>
      </c>
      <c r="X16" s="72">
        <f t="shared" si="2"/>
        <v>18917.5</v>
      </c>
      <c r="Y16" s="71">
        <f t="shared" si="0"/>
        <v>18917.5</v>
      </c>
      <c r="Z16" s="6"/>
      <c r="AA16" s="68"/>
      <c r="AB16" s="1"/>
    </row>
    <row r="17" spans="1:34" x14ac:dyDescent="0.35">
      <c r="A17" t="s">
        <v>391</v>
      </c>
      <c r="B17" t="s">
        <v>445</v>
      </c>
      <c r="C17" t="s">
        <v>468</v>
      </c>
      <c r="D17" t="s">
        <v>469</v>
      </c>
      <c r="E17" s="1" t="s">
        <v>470</v>
      </c>
      <c r="F17" s="1" t="s">
        <v>193</v>
      </c>
      <c r="H17" s="1" t="s">
        <v>359</v>
      </c>
      <c r="I17" s="2241">
        <v>2</v>
      </c>
      <c r="J17" s="2241"/>
      <c r="K17" s="1" t="s">
        <v>356</v>
      </c>
      <c r="L17"/>
      <c r="M17" s="1">
        <v>15</v>
      </c>
      <c r="N17" s="2" t="s">
        <v>212</v>
      </c>
      <c r="O17" s="1">
        <v>25</v>
      </c>
      <c r="P17" s="1" t="s">
        <v>90</v>
      </c>
      <c r="Q17" s="1">
        <v>25</v>
      </c>
      <c r="R17"/>
      <c r="U17" s="1">
        <v>1</v>
      </c>
      <c r="V17" s="5">
        <v>3247</v>
      </c>
      <c r="W17" s="70">
        <v>0.2</v>
      </c>
      <c r="X17" s="72">
        <f t="shared" si="2"/>
        <v>2597.6000000000004</v>
      </c>
      <c r="Y17" s="71">
        <f t="shared" si="0"/>
        <v>64940.000000000007</v>
      </c>
      <c r="Z17" s="6"/>
      <c r="AA17" s="68"/>
      <c r="AB17" s="1"/>
    </row>
    <row r="18" spans="1:34" x14ac:dyDescent="0.35">
      <c r="A18" t="s">
        <v>391</v>
      </c>
      <c r="B18" t="s">
        <v>445</v>
      </c>
      <c r="C18" t="s">
        <v>468</v>
      </c>
      <c r="D18" t="s">
        <v>469</v>
      </c>
      <c r="E18" s="1" t="s">
        <v>470</v>
      </c>
      <c r="F18" s="1" t="s">
        <v>53</v>
      </c>
      <c r="H18" s="1" t="s">
        <v>359</v>
      </c>
      <c r="I18" s="2241">
        <v>6</v>
      </c>
      <c r="J18" s="2241"/>
      <c r="K18" s="1" t="s">
        <v>356</v>
      </c>
      <c r="L18"/>
      <c r="M18" s="1">
        <v>7</v>
      </c>
      <c r="N18" s="2" t="s">
        <v>197</v>
      </c>
      <c r="O18" s="1">
        <v>3</v>
      </c>
      <c r="P18" s="1" t="s">
        <v>51</v>
      </c>
      <c r="Q18" s="1">
        <v>3</v>
      </c>
      <c r="R18"/>
      <c r="U18" s="1">
        <v>1</v>
      </c>
      <c r="V18" s="5">
        <v>13000</v>
      </c>
      <c r="W18" s="70">
        <v>0.2</v>
      </c>
      <c r="X18" s="71">
        <f>V18*(1-W18)</f>
        <v>10400</v>
      </c>
      <c r="Y18" s="71">
        <f t="shared" si="0"/>
        <v>31200</v>
      </c>
      <c r="Z18" s="18"/>
    </row>
    <row r="19" spans="1:34" s="16" customFormat="1" x14ac:dyDescent="0.35">
      <c r="A19" t="s">
        <v>391</v>
      </c>
      <c r="B19" t="s">
        <v>445</v>
      </c>
      <c r="C19" t="s">
        <v>468</v>
      </c>
      <c r="D19" t="s">
        <v>469</v>
      </c>
      <c r="E19" s="1" t="s">
        <v>470</v>
      </c>
      <c r="F19" s="1" t="s">
        <v>48</v>
      </c>
      <c r="G19" s="1"/>
      <c r="H19" s="1" t="s">
        <v>359</v>
      </c>
      <c r="I19" s="2241">
        <v>1</v>
      </c>
      <c r="J19" s="2241"/>
      <c r="K19" s="1"/>
      <c r="L19" s="16" t="s">
        <v>356</v>
      </c>
      <c r="M19" s="125">
        <v>8</v>
      </c>
      <c r="N19" s="2" t="s">
        <v>86</v>
      </c>
      <c r="O19" s="1">
        <v>3</v>
      </c>
      <c r="P19" s="1" t="s">
        <v>51</v>
      </c>
      <c r="Q19" s="13">
        <v>3</v>
      </c>
      <c r="R19" s="13"/>
      <c r="S19" s="1"/>
      <c r="T19" s="1"/>
      <c r="U19" s="1">
        <v>1</v>
      </c>
      <c r="V19" s="5">
        <v>14950</v>
      </c>
      <c r="W19" s="70">
        <v>0.2</v>
      </c>
      <c r="X19" s="71">
        <f>V19*(1-W19)</f>
        <v>11960</v>
      </c>
      <c r="Y19" s="71">
        <f t="shared" si="0"/>
        <v>35880</v>
      </c>
      <c r="Z19" s="6"/>
      <c r="AB19"/>
      <c r="AC19"/>
      <c r="AD19" s="1"/>
      <c r="AE19"/>
      <c r="AF19" s="1"/>
      <c r="AG19"/>
      <c r="AH19"/>
    </row>
    <row r="20" spans="1:34" s="16" customFormat="1" x14ac:dyDescent="0.35">
      <c r="A20" t="s">
        <v>391</v>
      </c>
      <c r="B20" t="s">
        <v>445</v>
      </c>
      <c r="C20" t="s">
        <v>468</v>
      </c>
      <c r="D20" t="s">
        <v>469</v>
      </c>
      <c r="E20" s="1" t="s">
        <v>471</v>
      </c>
      <c r="F20" s="1" t="s">
        <v>193</v>
      </c>
      <c r="G20" s="1"/>
      <c r="H20" s="1" t="s">
        <v>359</v>
      </c>
      <c r="I20" s="2241">
        <v>2</v>
      </c>
      <c r="J20" s="2241"/>
      <c r="K20" s="1" t="s">
        <v>356</v>
      </c>
      <c r="M20" s="125">
        <v>15</v>
      </c>
      <c r="N20" s="2" t="s">
        <v>212</v>
      </c>
      <c r="O20" s="1">
        <v>25</v>
      </c>
      <c r="P20" s="1" t="s">
        <v>90</v>
      </c>
      <c r="Q20" s="125"/>
      <c r="R20" s="125"/>
      <c r="S20" s="125">
        <v>25</v>
      </c>
      <c r="T20" s="125"/>
      <c r="U20" s="1">
        <v>1</v>
      </c>
      <c r="V20" s="5">
        <v>3750</v>
      </c>
      <c r="W20" s="70">
        <v>0.2</v>
      </c>
      <c r="X20" s="72">
        <f t="shared" ref="X20:X60" si="3">V20*(1-W20)</f>
        <v>3000</v>
      </c>
      <c r="Y20" s="71">
        <f t="shared" si="0"/>
        <v>75000</v>
      </c>
      <c r="Z20" s="6"/>
      <c r="AB20"/>
      <c r="AC20"/>
      <c r="AD20" s="1"/>
      <c r="AE20"/>
      <c r="AF20" s="1"/>
      <c r="AG20"/>
      <c r="AH20"/>
    </row>
    <row r="21" spans="1:34" s="16" customFormat="1" x14ac:dyDescent="0.35">
      <c r="A21" t="s">
        <v>391</v>
      </c>
      <c r="B21" t="s">
        <v>445</v>
      </c>
      <c r="C21" t="s">
        <v>468</v>
      </c>
      <c r="D21" t="s">
        <v>469</v>
      </c>
      <c r="E21" s="1" t="s">
        <v>473</v>
      </c>
      <c r="F21" s="1" t="s">
        <v>48</v>
      </c>
      <c r="G21" s="1"/>
      <c r="H21" s="1" t="s">
        <v>359</v>
      </c>
      <c r="I21" s="2241">
        <v>1</v>
      </c>
      <c r="J21" s="2241"/>
      <c r="K21" s="1"/>
      <c r="L21" s="16" t="s">
        <v>356</v>
      </c>
      <c r="M21" s="125">
        <v>8</v>
      </c>
      <c r="N21" s="2" t="s">
        <v>86</v>
      </c>
      <c r="O21" s="1">
        <v>3</v>
      </c>
      <c r="P21" s="1" t="s">
        <v>51</v>
      </c>
      <c r="Q21" s="125">
        <v>3</v>
      </c>
      <c r="R21" s="125"/>
      <c r="S21" s="125"/>
      <c r="T21" s="126"/>
      <c r="U21" s="1">
        <v>1</v>
      </c>
      <c r="V21" s="5">
        <v>5000</v>
      </c>
      <c r="W21" s="70">
        <v>0.35</v>
      </c>
      <c r="X21" s="72">
        <f t="shared" si="3"/>
        <v>3250</v>
      </c>
      <c r="Y21" s="71">
        <f t="shared" si="0"/>
        <v>9750</v>
      </c>
      <c r="Z21" s="6"/>
      <c r="AB21"/>
      <c r="AC21"/>
      <c r="AD21" s="1"/>
      <c r="AE21"/>
      <c r="AF21" s="1"/>
      <c r="AG21"/>
      <c r="AH21"/>
    </row>
    <row r="22" spans="1:34" s="16" customFormat="1" x14ac:dyDescent="0.35">
      <c r="A22" t="s">
        <v>391</v>
      </c>
      <c r="B22" t="s">
        <v>445</v>
      </c>
      <c r="C22" t="s">
        <v>468</v>
      </c>
      <c r="D22" t="s">
        <v>469</v>
      </c>
      <c r="E22" s="1" t="s">
        <v>157</v>
      </c>
      <c r="F22" s="1" t="s">
        <v>175</v>
      </c>
      <c r="G22" s="1"/>
      <c r="H22" s="1" t="s">
        <v>359</v>
      </c>
      <c r="I22" s="2241">
        <v>5</v>
      </c>
      <c r="J22" s="2241"/>
      <c r="K22" s="1" t="s">
        <v>356</v>
      </c>
      <c r="M22" s="125">
        <v>10</v>
      </c>
      <c r="N22" s="2" t="s">
        <v>110</v>
      </c>
      <c r="O22" s="1">
        <v>22</v>
      </c>
      <c r="P22" s="1" t="s">
        <v>51</v>
      </c>
      <c r="Q22" s="125">
        <v>22</v>
      </c>
      <c r="R22" s="125"/>
      <c r="S22" s="125"/>
      <c r="T22" s="127"/>
      <c r="U22" s="1">
        <v>1</v>
      </c>
      <c r="V22" s="5">
        <v>12873</v>
      </c>
      <c r="W22" s="70">
        <v>0.82</v>
      </c>
      <c r="X22" s="72">
        <f t="shared" si="3"/>
        <v>2317.1400000000008</v>
      </c>
      <c r="Y22" s="71">
        <f t="shared" si="0"/>
        <v>50977.080000000016</v>
      </c>
      <c r="Z22" s="6"/>
      <c r="AB22"/>
      <c r="AC22"/>
      <c r="AD22" s="1"/>
      <c r="AE22"/>
      <c r="AF22" s="1"/>
      <c r="AG22"/>
      <c r="AH22"/>
    </row>
    <row r="23" spans="1:34" s="16" customFormat="1" x14ac:dyDescent="0.35">
      <c r="A23" t="s">
        <v>391</v>
      </c>
      <c r="B23" t="s">
        <v>445</v>
      </c>
      <c r="C23" t="s">
        <v>468</v>
      </c>
      <c r="D23" t="s">
        <v>469</v>
      </c>
      <c r="E23" s="1" t="s">
        <v>473</v>
      </c>
      <c r="F23" s="1" t="s">
        <v>53</v>
      </c>
      <c r="G23" s="1"/>
      <c r="H23" s="1" t="s">
        <v>359</v>
      </c>
      <c r="I23" s="2241">
        <v>6</v>
      </c>
      <c r="J23" s="2241"/>
      <c r="K23" s="1" t="s">
        <v>356</v>
      </c>
      <c r="M23" s="125">
        <v>7</v>
      </c>
      <c r="N23" s="2" t="s">
        <v>197</v>
      </c>
      <c r="O23" s="1">
        <v>4</v>
      </c>
      <c r="P23" s="1" t="s">
        <v>51</v>
      </c>
      <c r="Q23" s="125">
        <v>4</v>
      </c>
      <c r="R23" s="125"/>
      <c r="S23" s="125"/>
      <c r="T23" s="127"/>
      <c r="U23" s="1">
        <v>1</v>
      </c>
      <c r="V23" s="5">
        <v>9696</v>
      </c>
      <c r="W23" s="70">
        <v>0.35</v>
      </c>
      <c r="X23" s="72">
        <f t="shared" si="3"/>
        <v>6302.4000000000005</v>
      </c>
      <c r="Y23" s="71">
        <f t="shared" si="0"/>
        <v>25209.600000000002</v>
      </c>
      <c r="Z23" s="6"/>
      <c r="AB23"/>
      <c r="AC23"/>
      <c r="AD23" s="1"/>
      <c r="AE23"/>
      <c r="AF23" s="1"/>
      <c r="AG23"/>
      <c r="AH23"/>
    </row>
    <row r="24" spans="1:34" s="16" customFormat="1" x14ac:dyDescent="0.35">
      <c r="A24" t="s">
        <v>391</v>
      </c>
      <c r="B24" t="s">
        <v>445</v>
      </c>
      <c r="C24" t="s">
        <v>468</v>
      </c>
      <c r="D24" t="s">
        <v>469</v>
      </c>
      <c r="E24" s="1" t="s">
        <v>185</v>
      </c>
      <c r="F24" s="1" t="s">
        <v>453</v>
      </c>
      <c r="G24" s="1" t="s">
        <v>359</v>
      </c>
      <c r="H24" s="1"/>
      <c r="I24" s="2241">
        <v>4</v>
      </c>
      <c r="J24" s="2241"/>
      <c r="K24" s="1" t="s">
        <v>356</v>
      </c>
      <c r="M24" s="125">
        <v>10</v>
      </c>
      <c r="N24" s="2" t="s">
        <v>212</v>
      </c>
      <c r="O24" s="1">
        <v>24</v>
      </c>
      <c r="P24" s="1" t="s">
        <v>49</v>
      </c>
      <c r="Q24" s="125">
        <v>24</v>
      </c>
      <c r="R24" s="125">
        <v>24</v>
      </c>
      <c r="S24" s="125"/>
      <c r="T24" s="126"/>
      <c r="U24" s="1">
        <v>2</v>
      </c>
      <c r="V24" s="5">
        <v>2200</v>
      </c>
      <c r="W24" s="70">
        <v>0.2</v>
      </c>
      <c r="X24" s="72">
        <f t="shared" si="3"/>
        <v>1760</v>
      </c>
      <c r="Y24" s="71">
        <f t="shared" si="0"/>
        <v>84480</v>
      </c>
      <c r="Z24" s="6"/>
      <c r="AB24"/>
      <c r="AC24"/>
      <c r="AD24" s="1"/>
      <c r="AE24"/>
      <c r="AF24" s="1"/>
      <c r="AG24"/>
      <c r="AH24"/>
    </row>
    <row r="25" spans="1:34" s="16" customFormat="1" x14ac:dyDescent="0.35">
      <c r="A25" t="s">
        <v>391</v>
      </c>
      <c r="B25" t="s">
        <v>445</v>
      </c>
      <c r="C25" t="s">
        <v>468</v>
      </c>
      <c r="D25" t="s">
        <v>469</v>
      </c>
      <c r="E25" s="1" t="s">
        <v>206</v>
      </c>
      <c r="F25" s="1" t="s">
        <v>207</v>
      </c>
      <c r="G25" s="1"/>
      <c r="H25" s="1" t="s">
        <v>359</v>
      </c>
      <c r="I25" s="2241">
        <v>3</v>
      </c>
      <c r="J25" s="2241"/>
      <c r="K25" s="1" t="s">
        <v>356</v>
      </c>
      <c r="M25" s="125">
        <v>10</v>
      </c>
      <c r="N25" s="2" t="s">
        <v>110</v>
      </c>
      <c r="O25" s="1">
        <v>14</v>
      </c>
      <c r="P25" s="1" t="s">
        <v>51</v>
      </c>
      <c r="Q25" s="125">
        <v>14</v>
      </c>
      <c r="R25" s="125"/>
      <c r="S25" s="125"/>
      <c r="T25" s="126"/>
      <c r="U25" s="1">
        <v>1</v>
      </c>
      <c r="V25" s="5">
        <v>9388</v>
      </c>
      <c r="W25" s="70">
        <v>0.4</v>
      </c>
      <c r="X25" s="72">
        <f t="shared" si="3"/>
        <v>5632.8</v>
      </c>
      <c r="Y25" s="71">
        <f t="shared" si="0"/>
        <v>78859.199999999997</v>
      </c>
      <c r="Z25" s="6"/>
      <c r="AB25"/>
      <c r="AC25"/>
      <c r="AD25" s="1"/>
      <c r="AE25"/>
      <c r="AF25" s="1"/>
      <c r="AG25"/>
      <c r="AH25"/>
    </row>
    <row r="26" spans="1:34" s="16" customFormat="1" x14ac:dyDescent="0.35">
      <c r="A26"/>
      <c r="B26"/>
      <c r="C26"/>
      <c r="D26"/>
      <c r="E26" s="1"/>
      <c r="F26" s="1"/>
      <c r="G26" s="1"/>
      <c r="H26" s="1"/>
      <c r="I26" s="2241"/>
      <c r="J26" s="2241"/>
      <c r="K26" s="1"/>
      <c r="M26" s="125"/>
      <c r="N26" s="2"/>
      <c r="O26" s="1"/>
      <c r="P26" s="1"/>
      <c r="Q26" s="1"/>
      <c r="R26" s="1"/>
      <c r="S26" s="1"/>
      <c r="T26" s="1"/>
      <c r="U26" s="1"/>
      <c r="V26" s="5"/>
      <c r="W26" s="70"/>
      <c r="X26" s="72"/>
      <c r="Y26" s="71"/>
      <c r="AB26"/>
      <c r="AC26"/>
      <c r="AD26" s="1"/>
      <c r="AE26"/>
      <c r="AF26" s="1"/>
      <c r="AG26"/>
      <c r="AH26"/>
    </row>
    <row r="27" spans="1:34" s="16" customFormat="1" x14ac:dyDescent="0.35">
      <c r="A27" t="s">
        <v>393</v>
      </c>
      <c r="B27" t="s">
        <v>445</v>
      </c>
      <c r="C27" t="s">
        <v>468</v>
      </c>
      <c r="D27" t="s">
        <v>469</v>
      </c>
      <c r="E27" s="1" t="s">
        <v>135</v>
      </c>
      <c r="F27" s="1" t="s">
        <v>48</v>
      </c>
      <c r="G27" s="1"/>
      <c r="H27" s="1" t="s">
        <v>359</v>
      </c>
      <c r="I27" s="2241">
        <v>2</v>
      </c>
      <c r="J27" s="2241"/>
      <c r="K27" s="1"/>
      <c r="L27" s="16" t="s">
        <v>356</v>
      </c>
      <c r="M27" s="125">
        <v>5</v>
      </c>
      <c r="N27" s="2" t="s">
        <v>402</v>
      </c>
      <c r="O27" s="1">
        <v>1</v>
      </c>
      <c r="P27" s="1" t="s">
        <v>90</v>
      </c>
      <c r="Q27" s="1"/>
      <c r="R27" s="1">
        <v>1</v>
      </c>
      <c r="S27" s="1"/>
      <c r="T27" s="1"/>
      <c r="U27" s="1">
        <v>1</v>
      </c>
      <c r="V27" s="5">
        <v>7200</v>
      </c>
      <c r="W27" s="70">
        <v>0.35</v>
      </c>
      <c r="X27" s="72">
        <f t="shared" si="3"/>
        <v>4680</v>
      </c>
      <c r="Y27" s="71">
        <f t="shared" si="0"/>
        <v>4680</v>
      </c>
      <c r="AB27"/>
      <c r="AC27"/>
      <c r="AD27" s="1"/>
      <c r="AE27"/>
      <c r="AF27" s="1"/>
      <c r="AG27"/>
      <c r="AH27"/>
    </row>
    <row r="28" spans="1:34" s="16" customFormat="1" x14ac:dyDescent="0.35">
      <c r="A28" t="s">
        <v>393</v>
      </c>
      <c r="B28" t="s">
        <v>445</v>
      </c>
      <c r="C28" t="s">
        <v>468</v>
      </c>
      <c r="D28" t="s">
        <v>469</v>
      </c>
      <c r="E28" s="1" t="s">
        <v>470</v>
      </c>
      <c r="F28" s="1" t="s">
        <v>193</v>
      </c>
      <c r="G28" s="1"/>
      <c r="H28" s="1" t="s">
        <v>359</v>
      </c>
      <c r="I28" s="2241">
        <v>1</v>
      </c>
      <c r="J28" s="2241"/>
      <c r="K28" s="1" t="s">
        <v>356</v>
      </c>
      <c r="M28" s="125">
        <v>10</v>
      </c>
      <c r="N28" s="2" t="s">
        <v>78</v>
      </c>
      <c r="O28" s="1">
        <v>18</v>
      </c>
      <c r="P28" s="1" t="s">
        <v>90</v>
      </c>
      <c r="Q28" s="1">
        <v>18</v>
      </c>
      <c r="R28" s="1"/>
      <c r="S28" s="1"/>
      <c r="T28" s="1"/>
      <c r="U28" s="1">
        <v>1</v>
      </c>
      <c r="V28" s="5">
        <v>3247</v>
      </c>
      <c r="W28" s="70">
        <v>0.2</v>
      </c>
      <c r="X28" s="72">
        <f t="shared" si="3"/>
        <v>2597.6000000000004</v>
      </c>
      <c r="Y28" s="71">
        <f t="shared" si="0"/>
        <v>46756.800000000003</v>
      </c>
      <c r="AB28"/>
      <c r="AC28"/>
      <c r="AD28" s="1"/>
      <c r="AE28"/>
      <c r="AF28" s="1"/>
      <c r="AG28"/>
      <c r="AH28"/>
    </row>
    <row r="29" spans="1:34" s="16" customFormat="1" x14ac:dyDescent="0.35">
      <c r="A29" t="s">
        <v>393</v>
      </c>
      <c r="B29" t="s">
        <v>445</v>
      </c>
      <c r="C29" t="s">
        <v>468</v>
      </c>
      <c r="D29" t="s">
        <v>469</v>
      </c>
      <c r="E29" s="1" t="s">
        <v>470</v>
      </c>
      <c r="F29" s="1" t="s">
        <v>53</v>
      </c>
      <c r="G29" s="1"/>
      <c r="H29" s="1" t="s">
        <v>359</v>
      </c>
      <c r="I29" s="2241">
        <v>5</v>
      </c>
      <c r="J29" s="2241"/>
      <c r="K29" s="1" t="s">
        <v>356</v>
      </c>
      <c r="M29" s="125">
        <v>4</v>
      </c>
      <c r="N29" s="2" t="s">
        <v>230</v>
      </c>
      <c r="O29" s="1">
        <v>2</v>
      </c>
      <c r="P29" s="1" t="s">
        <v>51</v>
      </c>
      <c r="Q29" s="1">
        <v>2</v>
      </c>
      <c r="R29" s="1"/>
      <c r="S29" s="1"/>
      <c r="T29" s="1"/>
      <c r="U29" s="1">
        <v>1</v>
      </c>
      <c r="V29" s="5">
        <v>13000</v>
      </c>
      <c r="W29" s="70">
        <v>0.2</v>
      </c>
      <c r="X29" s="72">
        <f t="shared" si="3"/>
        <v>10400</v>
      </c>
      <c r="Y29" s="71">
        <f t="shared" si="0"/>
        <v>20800</v>
      </c>
      <c r="AB29"/>
      <c r="AC29"/>
      <c r="AD29" s="1"/>
      <c r="AE29"/>
      <c r="AF29" s="1"/>
      <c r="AG29"/>
      <c r="AH29"/>
    </row>
    <row r="30" spans="1:34" s="16" customFormat="1" x14ac:dyDescent="0.35">
      <c r="A30" t="s">
        <v>393</v>
      </c>
      <c r="B30" t="s">
        <v>445</v>
      </c>
      <c r="C30" t="s">
        <v>468</v>
      </c>
      <c r="D30" t="s">
        <v>469</v>
      </c>
      <c r="E30" s="1" t="s">
        <v>470</v>
      </c>
      <c r="F30" s="1" t="s">
        <v>48</v>
      </c>
      <c r="G30" s="1"/>
      <c r="H30" s="1" t="s">
        <v>359</v>
      </c>
      <c r="I30" s="2241">
        <v>2</v>
      </c>
      <c r="J30" s="2241"/>
      <c r="K30" s="1"/>
      <c r="L30" s="16" t="s">
        <v>356</v>
      </c>
      <c r="M30" s="125">
        <v>5</v>
      </c>
      <c r="N30" s="2" t="s">
        <v>402</v>
      </c>
      <c r="O30" s="1">
        <v>2</v>
      </c>
      <c r="P30" s="1" t="s">
        <v>51</v>
      </c>
      <c r="Q30" s="1">
        <v>2</v>
      </c>
      <c r="R30" s="1"/>
      <c r="S30" s="1"/>
      <c r="T30" s="1"/>
      <c r="U30" s="1">
        <v>1</v>
      </c>
      <c r="V30" s="5">
        <v>14950</v>
      </c>
      <c r="W30" s="70">
        <v>0.2</v>
      </c>
      <c r="X30" s="72">
        <f t="shared" si="3"/>
        <v>11960</v>
      </c>
      <c r="Y30" s="71">
        <f t="shared" si="0"/>
        <v>23920</v>
      </c>
      <c r="AB30"/>
      <c r="AC30"/>
      <c r="AD30" s="1"/>
      <c r="AE30"/>
      <c r="AF30" s="1"/>
      <c r="AG30"/>
      <c r="AH30"/>
    </row>
    <row r="31" spans="1:34" s="16" customFormat="1" x14ac:dyDescent="0.35">
      <c r="A31" t="s">
        <v>393</v>
      </c>
      <c r="B31" t="s">
        <v>445</v>
      </c>
      <c r="C31" t="s">
        <v>468</v>
      </c>
      <c r="D31" t="s">
        <v>469</v>
      </c>
      <c r="E31" s="1" t="s">
        <v>470</v>
      </c>
      <c r="F31" s="1" t="s">
        <v>56</v>
      </c>
      <c r="G31" s="1"/>
      <c r="H31" s="1" t="s">
        <v>359</v>
      </c>
      <c r="I31" s="2241">
        <v>4</v>
      </c>
      <c r="J31" s="2241"/>
      <c r="K31" s="1" t="s">
        <v>356</v>
      </c>
      <c r="M31" s="125">
        <v>1</v>
      </c>
      <c r="N31" s="2" t="s">
        <v>384</v>
      </c>
      <c r="O31" s="1">
        <v>1</v>
      </c>
      <c r="P31" s="1" t="s">
        <v>51</v>
      </c>
      <c r="Q31" s="1">
        <v>1</v>
      </c>
      <c r="R31" s="1"/>
      <c r="S31" s="1"/>
      <c r="T31" s="1"/>
      <c r="U31" s="1">
        <v>1</v>
      </c>
      <c r="V31" s="5">
        <v>39600</v>
      </c>
      <c r="W31" s="70">
        <v>0.2</v>
      </c>
      <c r="X31" s="72">
        <f t="shared" si="3"/>
        <v>31680</v>
      </c>
      <c r="Y31" s="71">
        <f t="shared" si="0"/>
        <v>31680</v>
      </c>
      <c r="AB31"/>
      <c r="AC31"/>
      <c r="AD31" s="1"/>
      <c r="AE31"/>
      <c r="AF31" s="1"/>
      <c r="AG31"/>
      <c r="AH31"/>
    </row>
    <row r="32" spans="1:34" s="16" customFormat="1" x14ac:dyDescent="0.35">
      <c r="A32" t="s">
        <v>393</v>
      </c>
      <c r="B32" t="s">
        <v>445</v>
      </c>
      <c r="C32" t="s">
        <v>468</v>
      </c>
      <c r="D32" t="s">
        <v>469</v>
      </c>
      <c r="E32" s="1" t="s">
        <v>471</v>
      </c>
      <c r="F32" s="1" t="s">
        <v>193</v>
      </c>
      <c r="G32" s="1"/>
      <c r="H32" s="1" t="s">
        <v>359</v>
      </c>
      <c r="I32" s="2241">
        <v>1</v>
      </c>
      <c r="J32" s="2241"/>
      <c r="K32" s="1" t="s">
        <v>356</v>
      </c>
      <c r="M32" s="125">
        <v>10</v>
      </c>
      <c r="N32" s="2" t="s">
        <v>78</v>
      </c>
      <c r="O32" s="1">
        <v>18</v>
      </c>
      <c r="P32" s="1" t="s">
        <v>90</v>
      </c>
      <c r="Q32" s="1"/>
      <c r="R32" s="1"/>
      <c r="S32" s="1">
        <v>18</v>
      </c>
      <c r="T32" s="1"/>
      <c r="U32" s="1">
        <v>1</v>
      </c>
      <c r="V32" s="5">
        <v>3750</v>
      </c>
      <c r="W32" s="70">
        <v>0.2</v>
      </c>
      <c r="X32" s="72">
        <f t="shared" si="3"/>
        <v>3000</v>
      </c>
      <c r="Y32" s="71">
        <f t="shared" si="0"/>
        <v>54000</v>
      </c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445</v>
      </c>
      <c r="C33" t="s">
        <v>468</v>
      </c>
      <c r="D33" t="s">
        <v>469</v>
      </c>
      <c r="E33" s="1" t="s">
        <v>472</v>
      </c>
      <c r="F33" s="1" t="s">
        <v>56</v>
      </c>
      <c r="G33" s="1"/>
      <c r="H33" s="1" t="s">
        <v>359</v>
      </c>
      <c r="I33" s="2241">
        <v>4</v>
      </c>
      <c r="J33" s="2241"/>
      <c r="K33" s="1" t="s">
        <v>356</v>
      </c>
      <c r="M33" s="125">
        <v>1</v>
      </c>
      <c r="N33" s="2" t="s">
        <v>384</v>
      </c>
      <c r="O33" s="1">
        <v>1</v>
      </c>
      <c r="P33" s="1" t="s">
        <v>51</v>
      </c>
      <c r="Q33" s="1">
        <v>1</v>
      </c>
      <c r="R33" s="1"/>
      <c r="S33" s="1"/>
      <c r="T33" s="1"/>
      <c r="U33" s="1">
        <v>1</v>
      </c>
      <c r="V33" s="5">
        <v>94860</v>
      </c>
      <c r="W33" s="70">
        <v>0.2</v>
      </c>
      <c r="X33" s="72">
        <f t="shared" si="3"/>
        <v>75888</v>
      </c>
      <c r="Y33" s="71">
        <f t="shared" si="0"/>
        <v>75888</v>
      </c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445</v>
      </c>
      <c r="C34" t="s">
        <v>468</v>
      </c>
      <c r="D34" t="s">
        <v>469</v>
      </c>
      <c r="E34" s="1" t="s">
        <v>473</v>
      </c>
      <c r="F34" s="1" t="s">
        <v>48</v>
      </c>
      <c r="G34" s="1"/>
      <c r="H34" s="1" t="s">
        <v>359</v>
      </c>
      <c r="I34" s="2241">
        <v>2</v>
      </c>
      <c r="J34" s="2241"/>
      <c r="K34" s="1"/>
      <c r="L34" s="16" t="s">
        <v>356</v>
      </c>
      <c r="M34" s="125">
        <v>5</v>
      </c>
      <c r="N34" s="2" t="s">
        <v>402</v>
      </c>
      <c r="O34" s="1">
        <v>3</v>
      </c>
      <c r="P34" s="1" t="s">
        <v>51</v>
      </c>
      <c r="Q34" s="1">
        <v>3</v>
      </c>
      <c r="R34" s="1"/>
      <c r="S34" s="1"/>
      <c r="T34" s="1"/>
      <c r="U34" s="1">
        <v>1</v>
      </c>
      <c r="V34" s="5">
        <v>5000</v>
      </c>
      <c r="W34" s="70">
        <v>0.35</v>
      </c>
      <c r="X34" s="72">
        <f t="shared" si="3"/>
        <v>3250</v>
      </c>
      <c r="Y34" s="71">
        <f t="shared" si="0"/>
        <v>9750</v>
      </c>
      <c r="AB34"/>
      <c r="AC34"/>
      <c r="AD34" s="1"/>
      <c r="AE34"/>
      <c r="AF34" s="1"/>
      <c r="AG34"/>
      <c r="AH34"/>
    </row>
    <row r="35" spans="1:34" s="16" customFormat="1" x14ac:dyDescent="0.35">
      <c r="A35" t="s">
        <v>394</v>
      </c>
      <c r="B35" t="s">
        <v>445</v>
      </c>
      <c r="C35" t="s">
        <v>468</v>
      </c>
      <c r="D35" t="s">
        <v>469</v>
      </c>
      <c r="E35" s="1" t="s">
        <v>473</v>
      </c>
      <c r="F35" s="1" t="s">
        <v>56</v>
      </c>
      <c r="G35" s="1"/>
      <c r="H35" s="1" t="s">
        <v>359</v>
      </c>
      <c r="I35" s="2241">
        <v>4</v>
      </c>
      <c r="J35" s="2241"/>
      <c r="K35" s="1" t="s">
        <v>356</v>
      </c>
      <c r="M35" s="125">
        <v>1</v>
      </c>
      <c r="N35" s="2" t="s">
        <v>384</v>
      </c>
      <c r="O35" s="1">
        <v>1</v>
      </c>
      <c r="P35" s="1" t="s">
        <v>51</v>
      </c>
      <c r="Q35" s="1">
        <v>1</v>
      </c>
      <c r="R35" s="1"/>
      <c r="S35" s="1"/>
      <c r="T35" s="1"/>
      <c r="U35" s="1">
        <v>1</v>
      </c>
      <c r="V35" s="5">
        <v>35988</v>
      </c>
      <c r="W35" s="70">
        <v>0.35</v>
      </c>
      <c r="X35" s="72">
        <f t="shared" si="3"/>
        <v>23392.2</v>
      </c>
      <c r="Y35" s="71">
        <f t="shared" si="0"/>
        <v>23392.2</v>
      </c>
      <c r="AB35"/>
      <c r="AC35"/>
      <c r="AD35" s="1"/>
      <c r="AE35"/>
      <c r="AF35" s="1"/>
      <c r="AG35"/>
      <c r="AH35"/>
    </row>
    <row r="36" spans="1:34" s="16" customFormat="1" x14ac:dyDescent="0.35">
      <c r="A36" t="s">
        <v>394</v>
      </c>
      <c r="B36" t="s">
        <v>445</v>
      </c>
      <c r="C36" t="s">
        <v>468</v>
      </c>
      <c r="D36" t="s">
        <v>469</v>
      </c>
      <c r="E36" s="1" t="s">
        <v>473</v>
      </c>
      <c r="F36" s="1" t="s">
        <v>53</v>
      </c>
      <c r="G36" s="1"/>
      <c r="H36" s="1" t="s">
        <v>359</v>
      </c>
      <c r="I36" s="2241">
        <v>5</v>
      </c>
      <c r="J36" s="2241"/>
      <c r="K36" s="1" t="s">
        <v>356</v>
      </c>
      <c r="M36" s="125">
        <v>4</v>
      </c>
      <c r="N36" s="2" t="s">
        <v>230</v>
      </c>
      <c r="O36" s="1">
        <v>2</v>
      </c>
      <c r="P36" s="1" t="s">
        <v>51</v>
      </c>
      <c r="Q36" s="1">
        <v>2</v>
      </c>
      <c r="R36" s="1"/>
      <c r="S36" s="1"/>
      <c r="T36" s="1"/>
      <c r="U36" s="1">
        <v>1</v>
      </c>
      <c r="V36" s="5">
        <v>9696</v>
      </c>
      <c r="W36" s="70">
        <v>0.35</v>
      </c>
      <c r="X36" s="72">
        <f t="shared" si="3"/>
        <v>6302.4000000000005</v>
      </c>
      <c r="Y36" s="71">
        <f t="shared" si="0"/>
        <v>12604.800000000001</v>
      </c>
      <c r="AB36"/>
      <c r="AC36"/>
      <c r="AD36" s="1"/>
      <c r="AE36"/>
      <c r="AF36" s="1"/>
      <c r="AG36"/>
      <c r="AH36"/>
    </row>
    <row r="37" spans="1:34" s="16" customFormat="1" x14ac:dyDescent="0.35">
      <c r="A37" t="s">
        <v>394</v>
      </c>
      <c r="B37" t="s">
        <v>445</v>
      </c>
      <c r="C37" t="s">
        <v>468</v>
      </c>
      <c r="D37" t="s">
        <v>469</v>
      </c>
      <c r="E37" s="1" t="s">
        <v>185</v>
      </c>
      <c r="F37" s="1" t="s">
        <v>475</v>
      </c>
      <c r="G37" s="1" t="s">
        <v>359</v>
      </c>
      <c r="H37" s="1"/>
      <c r="I37" s="2241">
        <v>3</v>
      </c>
      <c r="J37" s="2241"/>
      <c r="K37" s="1" t="s">
        <v>356</v>
      </c>
      <c r="M37" s="125">
        <v>8</v>
      </c>
      <c r="N37" s="2" t="s">
        <v>78</v>
      </c>
      <c r="O37" s="1">
        <v>12</v>
      </c>
      <c r="P37" s="1" t="s">
        <v>49</v>
      </c>
      <c r="Q37" s="2" t="s">
        <v>382</v>
      </c>
      <c r="R37" s="1">
        <v>12</v>
      </c>
      <c r="S37" s="1"/>
      <c r="T37" s="1"/>
      <c r="U37" s="1">
        <v>2</v>
      </c>
      <c r="V37" s="5">
        <v>2200</v>
      </c>
      <c r="W37" s="70">
        <v>0.2</v>
      </c>
      <c r="X37" s="72">
        <f t="shared" si="3"/>
        <v>1760</v>
      </c>
      <c r="Y37" s="71">
        <f t="shared" si="0"/>
        <v>42240</v>
      </c>
      <c r="AB37"/>
      <c r="AC37"/>
      <c r="AD37" s="1"/>
      <c r="AE37"/>
      <c r="AF37" s="1"/>
      <c r="AG37"/>
      <c r="AH37"/>
    </row>
    <row r="38" spans="1:34" s="16" customFormat="1" x14ac:dyDescent="0.35">
      <c r="A38"/>
      <c r="B38"/>
      <c r="C38"/>
      <c r="D38"/>
      <c r="E38" s="1"/>
      <c r="F38" s="1"/>
      <c r="G38" s="1"/>
      <c r="H38" s="1"/>
      <c r="I38" s="2241"/>
      <c r="J38" s="2241"/>
      <c r="K38" s="1"/>
      <c r="M38" s="125"/>
      <c r="N38" s="2"/>
      <c r="O38" s="1"/>
      <c r="P38" s="1"/>
      <c r="Q38" s="2"/>
      <c r="R38" s="1"/>
      <c r="S38" s="1"/>
      <c r="T38" s="1"/>
      <c r="U38" s="1"/>
      <c r="V38" s="5"/>
      <c r="W38" s="70"/>
      <c r="X38" s="72"/>
      <c r="Y38" s="71"/>
      <c r="AB38"/>
      <c r="AC38"/>
      <c r="AD38" s="1"/>
      <c r="AE38"/>
      <c r="AF38" s="1"/>
      <c r="AG38"/>
      <c r="AH38"/>
    </row>
    <row r="39" spans="1:34" s="16" customFormat="1" x14ac:dyDescent="0.35">
      <c r="A39" t="s">
        <v>394</v>
      </c>
      <c r="B39" t="s">
        <v>445</v>
      </c>
      <c r="C39" t="s">
        <v>468</v>
      </c>
      <c r="D39" t="s">
        <v>469</v>
      </c>
      <c r="E39" s="1" t="s">
        <v>135</v>
      </c>
      <c r="F39" s="1" t="s">
        <v>48</v>
      </c>
      <c r="G39" s="1"/>
      <c r="H39" s="1" t="s">
        <v>359</v>
      </c>
      <c r="I39" s="2241">
        <v>1</v>
      </c>
      <c r="J39" s="2241"/>
      <c r="K39" s="1"/>
      <c r="L39" s="16" t="s">
        <v>356</v>
      </c>
      <c r="M39" s="125">
        <v>5</v>
      </c>
      <c r="N39" s="2" t="s">
        <v>402</v>
      </c>
      <c r="O39" s="1">
        <v>1</v>
      </c>
      <c r="P39" s="1" t="s">
        <v>90</v>
      </c>
      <c r="Q39" s="1"/>
      <c r="R39" s="1">
        <v>1</v>
      </c>
      <c r="S39" s="1">
        <v>1</v>
      </c>
      <c r="T39" s="1"/>
      <c r="U39" s="1">
        <v>1</v>
      </c>
      <c r="V39" s="5">
        <v>7200</v>
      </c>
      <c r="W39" s="70">
        <v>0.35</v>
      </c>
      <c r="X39" s="72">
        <f t="shared" si="3"/>
        <v>4680</v>
      </c>
      <c r="Y39" s="71">
        <f t="shared" si="0"/>
        <v>4680</v>
      </c>
      <c r="AB39"/>
      <c r="AC39"/>
      <c r="AD39" s="1"/>
      <c r="AE39"/>
      <c r="AF39" s="1"/>
      <c r="AG39"/>
      <c r="AH39"/>
    </row>
    <row r="40" spans="1:34" x14ac:dyDescent="0.35">
      <c r="A40" t="s">
        <v>394</v>
      </c>
      <c r="B40" t="s">
        <v>445</v>
      </c>
      <c r="C40" t="s">
        <v>468</v>
      </c>
      <c r="D40" t="s">
        <v>469</v>
      </c>
      <c r="E40" s="1" t="s">
        <v>50</v>
      </c>
      <c r="F40" s="1" t="s">
        <v>48</v>
      </c>
      <c r="H40" s="1" t="s">
        <v>359</v>
      </c>
      <c r="I40" s="2241">
        <v>1</v>
      </c>
      <c r="J40" s="2241"/>
      <c r="L40" s="1" t="s">
        <v>356</v>
      </c>
      <c r="M40" s="125">
        <v>5</v>
      </c>
      <c r="N40" s="2" t="s">
        <v>402</v>
      </c>
      <c r="O40" s="1">
        <v>1</v>
      </c>
      <c r="P40" s="1" t="s">
        <v>51</v>
      </c>
      <c r="Q40" s="1">
        <v>1</v>
      </c>
      <c r="U40" s="1">
        <v>1</v>
      </c>
      <c r="V40" s="5">
        <v>27025</v>
      </c>
      <c r="W40" s="70">
        <v>0.3</v>
      </c>
      <c r="X40" s="72">
        <f t="shared" si="3"/>
        <v>18917.5</v>
      </c>
      <c r="Y40" s="71">
        <f t="shared" si="0"/>
        <v>18917.5</v>
      </c>
    </row>
    <row r="41" spans="1:34" s="16" customFormat="1" x14ac:dyDescent="0.35">
      <c r="A41" t="s">
        <v>394</v>
      </c>
      <c r="B41" t="s">
        <v>445</v>
      </c>
      <c r="C41" t="s">
        <v>468</v>
      </c>
      <c r="D41" t="s">
        <v>469</v>
      </c>
      <c r="E41" s="1" t="s">
        <v>470</v>
      </c>
      <c r="F41" s="1" t="s">
        <v>193</v>
      </c>
      <c r="G41" s="1"/>
      <c r="H41" s="1" t="s">
        <v>359</v>
      </c>
      <c r="I41" s="2241">
        <v>2</v>
      </c>
      <c r="J41" s="2241"/>
      <c r="K41" s="1" t="s">
        <v>356</v>
      </c>
      <c r="M41" s="125">
        <v>10</v>
      </c>
      <c r="N41" s="2" t="s">
        <v>78</v>
      </c>
      <c r="O41" s="1">
        <v>18</v>
      </c>
      <c r="P41" s="1" t="s">
        <v>90</v>
      </c>
      <c r="Q41" s="1">
        <v>18</v>
      </c>
      <c r="R41" s="1"/>
      <c r="S41" s="1"/>
      <c r="T41" s="1"/>
      <c r="U41" s="1">
        <v>1</v>
      </c>
      <c r="V41" s="5">
        <v>3247</v>
      </c>
      <c r="W41" s="70">
        <v>0.2</v>
      </c>
      <c r="X41" s="72">
        <f t="shared" si="3"/>
        <v>2597.6000000000004</v>
      </c>
      <c r="Y41" s="71">
        <f t="shared" si="0"/>
        <v>46756.800000000003</v>
      </c>
      <c r="AB41"/>
      <c r="AC41"/>
      <c r="AD41" s="1"/>
      <c r="AE41"/>
      <c r="AF41" s="1"/>
      <c r="AG41"/>
      <c r="AH41"/>
    </row>
    <row r="42" spans="1:34" s="16" customFormat="1" x14ac:dyDescent="0.35">
      <c r="A42" t="s">
        <v>394</v>
      </c>
      <c r="B42" t="s">
        <v>445</v>
      </c>
      <c r="C42" t="s">
        <v>468</v>
      </c>
      <c r="D42" t="s">
        <v>469</v>
      </c>
      <c r="E42" s="1" t="s">
        <v>470</v>
      </c>
      <c r="F42" s="1" t="s">
        <v>53</v>
      </c>
      <c r="G42" s="1"/>
      <c r="H42" s="1" t="s">
        <v>359</v>
      </c>
      <c r="I42" s="2241">
        <v>5</v>
      </c>
      <c r="J42" s="2241"/>
      <c r="K42" s="1" t="s">
        <v>356</v>
      </c>
      <c r="M42" s="125">
        <v>4</v>
      </c>
      <c r="N42" s="2" t="s">
        <v>230</v>
      </c>
      <c r="O42" s="1">
        <v>2</v>
      </c>
      <c r="P42" s="1" t="s">
        <v>51</v>
      </c>
      <c r="Q42" s="1">
        <v>2</v>
      </c>
      <c r="R42" s="1"/>
      <c r="S42" s="1"/>
      <c r="T42" s="1"/>
      <c r="U42" s="1">
        <v>1</v>
      </c>
      <c r="V42" s="5">
        <v>13000</v>
      </c>
      <c r="W42" s="70">
        <v>0.2</v>
      </c>
      <c r="X42" s="72">
        <f t="shared" si="3"/>
        <v>10400</v>
      </c>
      <c r="Y42" s="71">
        <f t="shared" si="0"/>
        <v>20800</v>
      </c>
      <c r="AB42"/>
      <c r="AC42"/>
      <c r="AD42" s="1"/>
      <c r="AE42"/>
      <c r="AF42" s="1"/>
      <c r="AG42"/>
      <c r="AH42"/>
    </row>
    <row r="43" spans="1:34" s="16" customFormat="1" x14ac:dyDescent="0.35">
      <c r="A43" t="s">
        <v>394</v>
      </c>
      <c r="B43" t="s">
        <v>445</v>
      </c>
      <c r="C43" t="s">
        <v>468</v>
      </c>
      <c r="D43" t="s">
        <v>469</v>
      </c>
      <c r="E43" s="1" t="s">
        <v>470</v>
      </c>
      <c r="F43" s="1" t="s">
        <v>48</v>
      </c>
      <c r="G43" s="1"/>
      <c r="H43" s="1" t="s">
        <v>359</v>
      </c>
      <c r="I43" s="2241">
        <v>1</v>
      </c>
      <c r="J43" s="2241"/>
      <c r="K43" s="1"/>
      <c r="L43" s="16" t="s">
        <v>356</v>
      </c>
      <c r="M43" s="125">
        <v>5</v>
      </c>
      <c r="N43" s="2" t="s">
        <v>402</v>
      </c>
      <c r="O43" s="1">
        <v>2</v>
      </c>
      <c r="P43" s="1" t="s">
        <v>51</v>
      </c>
      <c r="Q43" s="1">
        <v>2</v>
      </c>
      <c r="R43" s="1"/>
      <c r="S43" s="1"/>
      <c r="T43" s="1"/>
      <c r="U43" s="1">
        <v>1</v>
      </c>
      <c r="V43" s="5">
        <v>14950</v>
      </c>
      <c r="W43" s="70">
        <v>0.2</v>
      </c>
      <c r="X43" s="72">
        <f t="shared" si="3"/>
        <v>11960</v>
      </c>
      <c r="Y43" s="71">
        <f t="shared" si="0"/>
        <v>23920</v>
      </c>
      <c r="AB43"/>
      <c r="AC43"/>
      <c r="AD43" s="1"/>
      <c r="AE43"/>
      <c r="AF43" s="1"/>
      <c r="AG43"/>
      <c r="AH43"/>
    </row>
    <row r="44" spans="1:34" s="16" customFormat="1" x14ac:dyDescent="0.35">
      <c r="A44" t="s">
        <v>394</v>
      </c>
      <c r="B44" t="s">
        <v>445</v>
      </c>
      <c r="C44" t="s">
        <v>468</v>
      </c>
      <c r="D44" t="s">
        <v>469</v>
      </c>
      <c r="E44" s="1" t="s">
        <v>471</v>
      </c>
      <c r="F44" s="1" t="s">
        <v>193</v>
      </c>
      <c r="G44" s="1"/>
      <c r="H44" s="1" t="s">
        <v>359</v>
      </c>
      <c r="I44" s="2241">
        <v>2</v>
      </c>
      <c r="J44" s="2241"/>
      <c r="K44" s="1" t="s">
        <v>356</v>
      </c>
      <c r="M44" s="125">
        <v>10</v>
      </c>
      <c r="N44" s="2" t="s">
        <v>78</v>
      </c>
      <c r="O44" s="1">
        <v>18</v>
      </c>
      <c r="P44" s="1" t="s">
        <v>90</v>
      </c>
      <c r="Q44" s="1"/>
      <c r="R44" s="1"/>
      <c r="S44" s="1">
        <v>18</v>
      </c>
      <c r="T44" s="1"/>
      <c r="U44" s="1">
        <v>1</v>
      </c>
      <c r="V44" s="5">
        <v>3750</v>
      </c>
      <c r="W44" s="70">
        <v>0.2</v>
      </c>
      <c r="X44" s="72">
        <f t="shared" si="3"/>
        <v>3000</v>
      </c>
      <c r="Y44" s="71">
        <f t="shared" si="0"/>
        <v>54000</v>
      </c>
      <c r="AB44"/>
      <c r="AC44"/>
      <c r="AD44" s="1"/>
      <c r="AE44"/>
      <c r="AF44" s="1"/>
      <c r="AG44"/>
      <c r="AH44"/>
    </row>
    <row r="45" spans="1:34" s="16" customFormat="1" x14ac:dyDescent="0.35">
      <c r="A45" t="s">
        <v>394</v>
      </c>
      <c r="B45" t="s">
        <v>445</v>
      </c>
      <c r="C45" t="s">
        <v>468</v>
      </c>
      <c r="D45" t="s">
        <v>469</v>
      </c>
      <c r="E45" s="1" t="s">
        <v>473</v>
      </c>
      <c r="F45" s="1" t="s">
        <v>48</v>
      </c>
      <c r="G45" s="1"/>
      <c r="H45" s="1" t="s">
        <v>359</v>
      </c>
      <c r="I45" s="2241">
        <v>1</v>
      </c>
      <c r="J45" s="2241"/>
      <c r="K45" s="1"/>
      <c r="L45" s="16" t="s">
        <v>356</v>
      </c>
      <c r="M45" s="125">
        <v>5</v>
      </c>
      <c r="N45" s="2" t="s">
        <v>402</v>
      </c>
      <c r="O45" s="1">
        <v>2</v>
      </c>
      <c r="P45" s="1" t="s">
        <v>51</v>
      </c>
      <c r="Q45" s="1">
        <v>2</v>
      </c>
      <c r="R45" s="1"/>
      <c r="S45" s="1"/>
      <c r="T45" s="1"/>
      <c r="U45" s="1">
        <v>1</v>
      </c>
      <c r="V45" s="5">
        <v>5000</v>
      </c>
      <c r="W45" s="70">
        <v>0.35</v>
      </c>
      <c r="X45" s="72">
        <f t="shared" si="3"/>
        <v>3250</v>
      </c>
      <c r="Y45" s="71">
        <f t="shared" si="0"/>
        <v>6500</v>
      </c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445</v>
      </c>
      <c r="C46" t="s">
        <v>468</v>
      </c>
      <c r="D46" t="s">
        <v>469</v>
      </c>
      <c r="E46" s="1" t="s">
        <v>157</v>
      </c>
      <c r="F46" s="1" t="s">
        <v>175</v>
      </c>
      <c r="G46" s="1"/>
      <c r="H46" s="1" t="s">
        <v>359</v>
      </c>
      <c r="I46" s="2241">
        <v>6</v>
      </c>
      <c r="J46" s="2241"/>
      <c r="K46" s="1" t="s">
        <v>356</v>
      </c>
      <c r="M46" s="125">
        <v>8</v>
      </c>
      <c r="N46" s="2" t="s">
        <v>283</v>
      </c>
      <c r="O46" s="1">
        <v>15</v>
      </c>
      <c r="P46" s="1" t="s">
        <v>51</v>
      </c>
      <c r="Q46" s="1">
        <v>15</v>
      </c>
      <c r="R46" s="1"/>
      <c r="S46" s="1"/>
      <c r="T46" s="1"/>
      <c r="U46" s="1">
        <v>1</v>
      </c>
      <c r="V46" s="5">
        <v>12873</v>
      </c>
      <c r="W46" s="70">
        <v>0.82</v>
      </c>
      <c r="X46" s="72">
        <f t="shared" si="3"/>
        <v>2317.1400000000008</v>
      </c>
      <c r="Y46" s="71">
        <f t="shared" si="0"/>
        <v>34757.100000000013</v>
      </c>
      <c r="AB46"/>
      <c r="AC46"/>
      <c r="AD46" s="1"/>
      <c r="AE46"/>
      <c r="AF46" s="1"/>
      <c r="AG46"/>
      <c r="AH46"/>
    </row>
    <row r="47" spans="1:34" s="16" customFormat="1" x14ac:dyDescent="0.35">
      <c r="A47" t="s">
        <v>394</v>
      </c>
      <c r="B47" t="s">
        <v>445</v>
      </c>
      <c r="C47" t="s">
        <v>468</v>
      </c>
      <c r="D47" t="s">
        <v>469</v>
      </c>
      <c r="E47" s="1" t="s">
        <v>473</v>
      </c>
      <c r="F47" s="1" t="s">
        <v>53</v>
      </c>
      <c r="G47" s="1"/>
      <c r="H47" s="1" t="s">
        <v>359</v>
      </c>
      <c r="I47" s="2241">
        <v>5</v>
      </c>
      <c r="J47" s="2241"/>
      <c r="K47" s="1" t="s">
        <v>356</v>
      </c>
      <c r="M47" s="125">
        <v>4</v>
      </c>
      <c r="N47" s="2" t="s">
        <v>230</v>
      </c>
      <c r="O47" s="1">
        <v>2</v>
      </c>
      <c r="P47" s="1" t="s">
        <v>51</v>
      </c>
      <c r="Q47" s="1">
        <v>2</v>
      </c>
      <c r="R47" s="1"/>
      <c r="S47" s="1"/>
      <c r="T47" s="1"/>
      <c r="U47" s="1">
        <v>1</v>
      </c>
      <c r="V47" s="5">
        <v>9696</v>
      </c>
      <c r="W47" s="70">
        <v>0.35</v>
      </c>
      <c r="X47" s="72">
        <f t="shared" si="3"/>
        <v>6302.4000000000005</v>
      </c>
      <c r="Y47" s="71">
        <f t="shared" si="0"/>
        <v>12604.800000000001</v>
      </c>
      <c r="AB47"/>
      <c r="AC47"/>
      <c r="AD47" s="1"/>
      <c r="AE47"/>
      <c r="AF47" s="1"/>
      <c r="AG47"/>
      <c r="AH47"/>
    </row>
    <row r="48" spans="1:34" s="16" customFormat="1" x14ac:dyDescent="0.35">
      <c r="A48" t="s">
        <v>394</v>
      </c>
      <c r="B48" t="s">
        <v>445</v>
      </c>
      <c r="C48" t="s">
        <v>468</v>
      </c>
      <c r="D48" t="s">
        <v>469</v>
      </c>
      <c r="E48" s="1" t="s">
        <v>185</v>
      </c>
      <c r="F48" s="1" t="s">
        <v>453</v>
      </c>
      <c r="G48" s="1"/>
      <c r="H48" s="1" t="s">
        <v>359</v>
      </c>
      <c r="I48" s="2241">
        <v>4</v>
      </c>
      <c r="J48" s="2241"/>
      <c r="K48" s="1" t="s">
        <v>356</v>
      </c>
      <c r="M48" s="125">
        <v>7</v>
      </c>
      <c r="N48" s="2" t="s">
        <v>78</v>
      </c>
      <c r="O48" s="1">
        <v>20</v>
      </c>
      <c r="P48" s="1" t="s">
        <v>49</v>
      </c>
      <c r="Q48" s="1">
        <v>20</v>
      </c>
      <c r="R48" s="1">
        <v>20</v>
      </c>
      <c r="S48" s="1"/>
      <c r="T48" s="1"/>
      <c r="U48" s="1">
        <v>2</v>
      </c>
      <c r="V48" s="5">
        <v>2200</v>
      </c>
      <c r="W48" s="70">
        <v>0.2</v>
      </c>
      <c r="X48" s="72">
        <f t="shared" si="3"/>
        <v>1760</v>
      </c>
      <c r="Y48" s="71">
        <f t="shared" si="0"/>
        <v>70400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394</v>
      </c>
      <c r="B49" t="s">
        <v>445</v>
      </c>
      <c r="C49" t="s">
        <v>468</v>
      </c>
      <c r="D49" t="s">
        <v>469</v>
      </c>
      <c r="E49" s="1" t="s">
        <v>206</v>
      </c>
      <c r="F49" s="1" t="s">
        <v>207</v>
      </c>
      <c r="G49" s="1"/>
      <c r="H49" s="1" t="s">
        <v>359</v>
      </c>
      <c r="I49" s="2241">
        <v>3</v>
      </c>
      <c r="J49" s="2241"/>
      <c r="K49" s="1" t="s">
        <v>356</v>
      </c>
      <c r="M49" s="125">
        <v>7</v>
      </c>
      <c r="N49" s="2" t="s">
        <v>78</v>
      </c>
      <c r="O49" s="1">
        <v>10</v>
      </c>
      <c r="P49" s="1" t="s">
        <v>51</v>
      </c>
      <c r="Q49" s="1">
        <v>10</v>
      </c>
      <c r="R49" s="1"/>
      <c r="S49" s="1"/>
      <c r="T49" s="1"/>
      <c r="U49" s="1">
        <v>1</v>
      </c>
      <c r="V49" s="5">
        <v>9388</v>
      </c>
      <c r="W49" s="70">
        <v>0.4</v>
      </c>
      <c r="X49" s="72">
        <f t="shared" si="3"/>
        <v>5632.8</v>
      </c>
      <c r="Y49" s="71">
        <f t="shared" si="0"/>
        <v>56328</v>
      </c>
      <c r="AB49"/>
      <c r="AC49"/>
      <c r="AD49" s="1"/>
      <c r="AE49"/>
      <c r="AF49" s="1"/>
      <c r="AG49"/>
      <c r="AH49"/>
    </row>
    <row r="50" spans="1:34" x14ac:dyDescent="0.35">
      <c r="I50" s="2241"/>
      <c r="J50" s="2241"/>
      <c r="M50" s="125"/>
      <c r="N50" s="2"/>
      <c r="O50" s="1"/>
      <c r="V50" s="5"/>
      <c r="W50" s="70"/>
      <c r="X50" s="72"/>
    </row>
    <row r="51" spans="1:34" x14ac:dyDescent="0.35">
      <c r="A51" t="s">
        <v>377</v>
      </c>
      <c r="B51" t="s">
        <v>445</v>
      </c>
      <c r="C51" t="s">
        <v>468</v>
      </c>
      <c r="D51" t="s">
        <v>469</v>
      </c>
      <c r="E51" s="1" t="s">
        <v>135</v>
      </c>
      <c r="F51" s="1" t="s">
        <v>48</v>
      </c>
      <c r="H51" s="1" t="s">
        <v>359</v>
      </c>
      <c r="I51" s="2241">
        <v>1</v>
      </c>
      <c r="J51" s="2241"/>
      <c r="L51" s="2" t="s">
        <v>356</v>
      </c>
      <c r="M51" s="1">
        <v>3</v>
      </c>
      <c r="N51" s="2" t="s">
        <v>230</v>
      </c>
      <c r="O51" s="1">
        <v>1</v>
      </c>
      <c r="P51" s="1" t="s">
        <v>90</v>
      </c>
      <c r="R51" s="1">
        <v>1</v>
      </c>
      <c r="S51" s="1">
        <v>1</v>
      </c>
      <c r="U51" s="1">
        <v>1</v>
      </c>
      <c r="V51" s="5">
        <v>7200</v>
      </c>
      <c r="W51" s="70">
        <v>0.35</v>
      </c>
      <c r="X51" s="72">
        <f t="shared" si="3"/>
        <v>4680</v>
      </c>
      <c r="Y51" s="71">
        <f t="shared" ref="Y51:Y60" si="4">X51*U51*O51</f>
        <v>4680</v>
      </c>
    </row>
    <row r="52" spans="1:34" x14ac:dyDescent="0.35">
      <c r="A52" t="s">
        <v>377</v>
      </c>
      <c r="B52" t="s">
        <v>445</v>
      </c>
      <c r="C52" t="s">
        <v>468</v>
      </c>
      <c r="D52" t="s">
        <v>469</v>
      </c>
      <c r="E52" s="1" t="s">
        <v>470</v>
      </c>
      <c r="F52" s="1" t="s">
        <v>193</v>
      </c>
      <c r="H52" s="1" t="s">
        <v>359</v>
      </c>
      <c r="I52" s="2241">
        <v>2</v>
      </c>
      <c r="J52" s="2241"/>
      <c r="K52" s="1" t="s">
        <v>356</v>
      </c>
      <c r="L52" s="2"/>
      <c r="M52" s="1">
        <v>8</v>
      </c>
      <c r="N52" s="2" t="s">
        <v>283</v>
      </c>
      <c r="O52" s="1">
        <v>8</v>
      </c>
      <c r="P52" s="1" t="s">
        <v>90</v>
      </c>
      <c r="Q52" s="1">
        <v>8</v>
      </c>
      <c r="U52" s="1">
        <v>1</v>
      </c>
      <c r="V52" s="5">
        <v>3247</v>
      </c>
      <c r="W52" s="70">
        <v>0.2</v>
      </c>
      <c r="X52" s="72">
        <f t="shared" si="3"/>
        <v>2597.6000000000004</v>
      </c>
      <c r="Y52" s="71">
        <f t="shared" si="4"/>
        <v>20780.800000000003</v>
      </c>
    </row>
    <row r="53" spans="1:34" x14ac:dyDescent="0.35">
      <c r="A53" t="s">
        <v>377</v>
      </c>
      <c r="B53" t="s">
        <v>445</v>
      </c>
      <c r="C53" t="s">
        <v>468</v>
      </c>
      <c r="D53" t="s">
        <v>469</v>
      </c>
      <c r="E53" s="1" t="s">
        <v>470</v>
      </c>
      <c r="F53" s="1" t="s">
        <v>53</v>
      </c>
      <c r="H53" s="1" t="s">
        <v>359</v>
      </c>
      <c r="I53" s="2241">
        <v>5</v>
      </c>
      <c r="J53" s="2241"/>
      <c r="K53" s="1" t="s">
        <v>356</v>
      </c>
      <c r="L53" s="2"/>
      <c r="M53" s="1">
        <v>2</v>
      </c>
      <c r="N53" s="2" t="s">
        <v>405</v>
      </c>
      <c r="O53" s="1">
        <v>1</v>
      </c>
      <c r="P53" s="1" t="s">
        <v>51</v>
      </c>
      <c r="Q53" s="1">
        <v>1</v>
      </c>
      <c r="U53" s="1">
        <v>1</v>
      </c>
      <c r="V53" s="5">
        <v>13000</v>
      </c>
      <c r="W53" s="70">
        <v>0.2</v>
      </c>
      <c r="X53" s="72">
        <f t="shared" si="3"/>
        <v>10400</v>
      </c>
      <c r="Y53" s="71">
        <f t="shared" si="4"/>
        <v>10400</v>
      </c>
    </row>
    <row r="54" spans="1:34" x14ac:dyDescent="0.35">
      <c r="A54" t="s">
        <v>377</v>
      </c>
      <c r="B54" t="s">
        <v>445</v>
      </c>
      <c r="C54" t="s">
        <v>468</v>
      </c>
      <c r="D54" t="s">
        <v>469</v>
      </c>
      <c r="E54" s="1" t="s">
        <v>470</v>
      </c>
      <c r="F54" s="1" t="s">
        <v>48</v>
      </c>
      <c r="H54" s="1" t="s">
        <v>359</v>
      </c>
      <c r="I54" s="2241">
        <v>1</v>
      </c>
      <c r="J54" s="2241"/>
      <c r="L54" s="2" t="s">
        <v>356</v>
      </c>
      <c r="M54" s="1">
        <v>3</v>
      </c>
      <c r="N54" s="2" t="s">
        <v>230</v>
      </c>
      <c r="O54" s="1">
        <v>1</v>
      </c>
      <c r="P54" s="1" t="s">
        <v>51</v>
      </c>
      <c r="Q54" s="1">
        <v>1</v>
      </c>
      <c r="U54" s="1">
        <v>1</v>
      </c>
      <c r="V54" s="5">
        <v>14950</v>
      </c>
      <c r="W54" s="70">
        <v>0.2</v>
      </c>
      <c r="X54" s="72">
        <f t="shared" si="3"/>
        <v>11960</v>
      </c>
      <c r="Y54" s="71">
        <f t="shared" si="4"/>
        <v>11960</v>
      </c>
    </row>
    <row r="55" spans="1:34" x14ac:dyDescent="0.35">
      <c r="A55" t="s">
        <v>377</v>
      </c>
      <c r="B55" t="s">
        <v>445</v>
      </c>
      <c r="C55" t="s">
        <v>468</v>
      </c>
      <c r="D55" t="s">
        <v>469</v>
      </c>
      <c r="E55" s="1" t="s">
        <v>471</v>
      </c>
      <c r="F55" s="1" t="s">
        <v>193</v>
      </c>
      <c r="H55" s="1" t="s">
        <v>359</v>
      </c>
      <c r="I55" s="2241">
        <v>2</v>
      </c>
      <c r="J55" s="2241"/>
      <c r="K55" s="1" t="s">
        <v>356</v>
      </c>
      <c r="L55" s="2"/>
      <c r="M55" s="1">
        <v>8</v>
      </c>
      <c r="N55" s="2" t="s">
        <v>283</v>
      </c>
      <c r="O55" s="1">
        <v>8</v>
      </c>
      <c r="P55" s="1" t="s">
        <v>90</v>
      </c>
      <c r="S55" s="1">
        <v>8</v>
      </c>
      <c r="U55" s="1">
        <v>1</v>
      </c>
      <c r="V55" s="5">
        <v>3750</v>
      </c>
      <c r="W55" s="70">
        <v>0.2</v>
      </c>
      <c r="X55" s="72">
        <f t="shared" si="3"/>
        <v>3000</v>
      </c>
      <c r="Y55" s="71">
        <f t="shared" si="4"/>
        <v>24000</v>
      </c>
    </row>
    <row r="56" spans="1:34" x14ac:dyDescent="0.35">
      <c r="A56" t="s">
        <v>377</v>
      </c>
      <c r="B56" t="s">
        <v>445</v>
      </c>
      <c r="C56" t="s">
        <v>468</v>
      </c>
      <c r="D56" t="s">
        <v>469</v>
      </c>
      <c r="E56" s="1" t="s">
        <v>473</v>
      </c>
      <c r="F56" s="1" t="s">
        <v>48</v>
      </c>
      <c r="H56" s="1" t="s">
        <v>359</v>
      </c>
      <c r="I56" s="2241">
        <v>1</v>
      </c>
      <c r="J56" s="2241"/>
      <c r="L56" s="2" t="s">
        <v>356</v>
      </c>
      <c r="M56" s="1">
        <v>3</v>
      </c>
      <c r="N56" s="2" t="s">
        <v>230</v>
      </c>
      <c r="O56" s="1">
        <v>1</v>
      </c>
      <c r="P56" s="1" t="s">
        <v>51</v>
      </c>
      <c r="Q56" s="1">
        <v>1</v>
      </c>
      <c r="U56" s="1">
        <v>1</v>
      </c>
      <c r="V56" s="5">
        <v>5000</v>
      </c>
      <c r="W56" s="70">
        <v>0.35</v>
      </c>
      <c r="X56" s="72">
        <f t="shared" si="3"/>
        <v>3250</v>
      </c>
      <c r="Y56" s="71">
        <f t="shared" si="4"/>
        <v>3250</v>
      </c>
    </row>
    <row r="57" spans="1:34" x14ac:dyDescent="0.35">
      <c r="A57" t="s">
        <v>377</v>
      </c>
      <c r="B57" t="s">
        <v>445</v>
      </c>
      <c r="C57" t="s">
        <v>468</v>
      </c>
      <c r="D57" t="s">
        <v>469</v>
      </c>
      <c r="E57" s="1" t="s">
        <v>157</v>
      </c>
      <c r="F57" s="1" t="s">
        <v>175</v>
      </c>
      <c r="H57" s="1" t="s">
        <v>359</v>
      </c>
      <c r="I57" s="2241">
        <v>6</v>
      </c>
      <c r="J57" s="2241"/>
      <c r="K57" s="1" t="s">
        <v>356</v>
      </c>
      <c r="L57" s="2"/>
      <c r="M57" s="1">
        <v>5</v>
      </c>
      <c r="N57" s="2" t="s">
        <v>230</v>
      </c>
      <c r="O57" s="1">
        <v>8</v>
      </c>
      <c r="P57" s="1" t="s">
        <v>51</v>
      </c>
      <c r="Q57" s="1">
        <v>8</v>
      </c>
      <c r="U57" s="1">
        <v>1</v>
      </c>
      <c r="V57" s="5">
        <v>12873</v>
      </c>
      <c r="W57" s="70">
        <v>0.82</v>
      </c>
      <c r="X57" s="72">
        <f t="shared" si="3"/>
        <v>2317.1400000000008</v>
      </c>
      <c r="Y57" s="71">
        <f t="shared" si="4"/>
        <v>18537.120000000006</v>
      </c>
    </row>
    <row r="58" spans="1:34" x14ac:dyDescent="0.35">
      <c r="A58" t="s">
        <v>377</v>
      </c>
      <c r="B58" t="s">
        <v>445</v>
      </c>
      <c r="C58" t="s">
        <v>468</v>
      </c>
      <c r="D58" t="s">
        <v>469</v>
      </c>
      <c r="E58" s="1" t="s">
        <v>473</v>
      </c>
      <c r="F58" s="1" t="s">
        <v>53</v>
      </c>
      <c r="H58" s="1" t="s">
        <v>359</v>
      </c>
      <c r="I58" s="2241">
        <v>5</v>
      </c>
      <c r="J58" s="2241"/>
      <c r="K58" s="1" t="s">
        <v>356</v>
      </c>
      <c r="L58" s="2"/>
      <c r="M58" s="1">
        <v>2</v>
      </c>
      <c r="N58" s="2" t="s">
        <v>405</v>
      </c>
      <c r="O58" s="1">
        <v>2</v>
      </c>
      <c r="P58" s="1" t="s">
        <v>51</v>
      </c>
      <c r="Q58" s="1">
        <v>2</v>
      </c>
      <c r="U58" s="1">
        <v>1</v>
      </c>
      <c r="V58" s="5">
        <v>9696</v>
      </c>
      <c r="W58" s="70">
        <v>0.35</v>
      </c>
      <c r="X58" s="72">
        <f t="shared" si="3"/>
        <v>6302.4000000000005</v>
      </c>
      <c r="Y58" s="71">
        <f t="shared" si="4"/>
        <v>12604.800000000001</v>
      </c>
    </row>
    <row r="59" spans="1:34" x14ac:dyDescent="0.35">
      <c r="A59" t="s">
        <v>377</v>
      </c>
      <c r="B59" t="s">
        <v>445</v>
      </c>
      <c r="C59" t="s">
        <v>468</v>
      </c>
      <c r="D59" t="s">
        <v>469</v>
      </c>
      <c r="E59" s="1" t="s">
        <v>185</v>
      </c>
      <c r="F59" s="1" t="s">
        <v>453</v>
      </c>
      <c r="H59" s="1" t="s">
        <v>359</v>
      </c>
      <c r="I59" s="2241">
        <v>3</v>
      </c>
      <c r="J59" s="2241"/>
      <c r="K59" s="1" t="s">
        <v>356</v>
      </c>
      <c r="L59" s="2"/>
      <c r="M59" s="1">
        <v>5</v>
      </c>
      <c r="N59" s="2" t="s">
        <v>283</v>
      </c>
      <c r="O59" s="1">
        <v>6</v>
      </c>
      <c r="P59" s="1" t="s">
        <v>49</v>
      </c>
      <c r="Q59" s="1">
        <v>5</v>
      </c>
      <c r="R59" s="1">
        <v>5</v>
      </c>
      <c r="U59" s="1">
        <v>2</v>
      </c>
      <c r="V59" s="5">
        <v>2200</v>
      </c>
      <c r="W59" s="70">
        <v>0.2</v>
      </c>
      <c r="X59" s="72">
        <f t="shared" si="3"/>
        <v>1760</v>
      </c>
      <c r="Y59" s="71">
        <f t="shared" si="4"/>
        <v>21120</v>
      </c>
    </row>
    <row r="60" spans="1:34" x14ac:dyDescent="0.35">
      <c r="A60" t="s">
        <v>377</v>
      </c>
      <c r="B60" t="s">
        <v>445</v>
      </c>
      <c r="C60" t="s">
        <v>468</v>
      </c>
      <c r="D60" t="s">
        <v>469</v>
      </c>
      <c r="E60" s="1" t="s">
        <v>206</v>
      </c>
      <c r="F60" s="1" t="s">
        <v>207</v>
      </c>
      <c r="H60" s="1" t="s">
        <v>359</v>
      </c>
      <c r="I60" s="2241">
        <v>4</v>
      </c>
      <c r="J60" s="2241"/>
      <c r="K60" s="1" t="s">
        <v>356</v>
      </c>
      <c r="L60" s="2"/>
      <c r="M60" s="1">
        <v>7</v>
      </c>
      <c r="N60" s="2" t="s">
        <v>78</v>
      </c>
      <c r="O60" s="1">
        <v>5</v>
      </c>
      <c r="P60" s="1" t="s">
        <v>51</v>
      </c>
      <c r="Q60" s="1">
        <v>5</v>
      </c>
      <c r="U60" s="1">
        <v>1</v>
      </c>
      <c r="V60" s="5">
        <v>9388</v>
      </c>
      <c r="W60" s="70">
        <v>0.4</v>
      </c>
      <c r="X60" s="72">
        <f t="shared" si="3"/>
        <v>5632.8</v>
      </c>
      <c r="Y60" s="71">
        <f t="shared" si="4"/>
        <v>28164</v>
      </c>
    </row>
    <row r="66" spans="1:34" s="16" customFormat="1" x14ac:dyDescent="0.35">
      <c r="A66" s="93"/>
      <c r="B66"/>
      <c r="C66"/>
      <c r="D66" s="89" t="s">
        <v>1209</v>
      </c>
      <c r="E66" s="89" t="s">
        <v>1210</v>
      </c>
      <c r="F66" s="89" t="s">
        <v>1211</v>
      </c>
      <c r="G66" s="89"/>
      <c r="H66" s="89"/>
      <c r="I66" s="8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9"/>
      <c r="W66" s="75"/>
      <c r="X66" s="72"/>
      <c r="Y66" s="72"/>
      <c r="AB66"/>
      <c r="AC66"/>
      <c r="AD66" s="1"/>
      <c r="AE66"/>
      <c r="AF66" s="1"/>
      <c r="AG66"/>
      <c r="AH66"/>
    </row>
    <row r="67" spans="1:34" x14ac:dyDescent="0.35">
      <c r="A67" s="93" t="s">
        <v>1212</v>
      </c>
      <c r="B67" s="2229"/>
      <c r="C67" s="2229"/>
      <c r="D67" s="2236">
        <f>E67*(1-10%)</f>
        <v>5393.187931034483</v>
      </c>
      <c r="E67" s="473">
        <f>GOIANIA!S54</f>
        <v>5992.4310344827591</v>
      </c>
      <c r="F67" s="473">
        <f>E67*(1+15%)</f>
        <v>6891.2956896551723</v>
      </c>
      <c r="G67" s="473"/>
      <c r="H67" s="473"/>
      <c r="I67" s="473"/>
    </row>
    <row r="68" spans="1:34" s="16" customFormat="1" x14ac:dyDescent="0.35">
      <c r="A68" s="93" t="s">
        <v>1213</v>
      </c>
      <c r="B68" s="2229"/>
      <c r="C68" s="2229"/>
      <c r="D68" s="2236">
        <f>E68*(1-25%)</f>
        <v>2632.0136577181206</v>
      </c>
      <c r="E68" s="473">
        <f>GOIANIA!S86</f>
        <v>3509.351543624161</v>
      </c>
      <c r="F68" s="473">
        <f>E68*(1+5%)</f>
        <v>3684.819120805369</v>
      </c>
      <c r="G68" s="473"/>
      <c r="H68" s="473"/>
      <c r="I68" s="4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5"/>
      <c r="W68" s="70"/>
      <c r="X68" s="72"/>
      <c r="Y68" s="72"/>
      <c r="AB68"/>
      <c r="AC68"/>
      <c r="AD68" s="1"/>
      <c r="AE68"/>
      <c r="AF68" s="1"/>
      <c r="AG68"/>
      <c r="AH68"/>
    </row>
    <row r="69" spans="1:34" s="16" customFormat="1" x14ac:dyDescent="0.35">
      <c r="A69" s="93" t="s">
        <v>601</v>
      </c>
      <c r="B69" s="2229"/>
      <c r="C69" s="2229"/>
      <c r="D69" s="2236">
        <f>E69*(1-15%)</f>
        <v>4432.9456164383564</v>
      </c>
      <c r="E69" s="473">
        <f>GOIANIA!S127</f>
        <v>5215.2301369863017</v>
      </c>
      <c r="F69" s="473">
        <f>E69*(1+15%)</f>
        <v>5997.514657534246</v>
      </c>
      <c r="G69" s="473"/>
      <c r="H69" s="473"/>
      <c r="I69" s="4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5"/>
      <c r="W69" s="70"/>
      <c r="X69" s="72"/>
      <c r="Y69" s="72"/>
      <c r="AB69"/>
      <c r="AC69"/>
      <c r="AD69" s="1"/>
      <c r="AE69"/>
      <c r="AF69" s="1"/>
      <c r="AG69"/>
      <c r="AH69"/>
    </row>
    <row r="70" spans="1:34" s="16" customFormat="1" x14ac:dyDescent="0.35">
      <c r="A70" s="93" t="s">
        <v>730</v>
      </c>
      <c r="B70" s="2229"/>
      <c r="C70" s="2229"/>
      <c r="D70" s="2236">
        <f>E70*(1-25%)</f>
        <v>2599.0824324324321</v>
      </c>
      <c r="E70" s="473">
        <f>GOIANIA!S163</f>
        <v>3465.4432432432427</v>
      </c>
      <c r="F70" s="473">
        <f>E70*(1+5%)</f>
        <v>3638.7154054054049</v>
      </c>
      <c r="G70" s="473"/>
      <c r="H70" s="473"/>
      <c r="I70" s="4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5"/>
      <c r="W70" s="70"/>
      <c r="X70" s="72"/>
      <c r="Y70" s="72"/>
      <c r="AB70"/>
      <c r="AC70"/>
      <c r="AD70" s="1"/>
      <c r="AE70"/>
      <c r="AF70" s="1"/>
      <c r="AG70"/>
      <c r="AH70"/>
    </row>
    <row r="71" spans="1:34" s="16" customFormat="1" x14ac:dyDescent="0.35">
      <c r="A71" s="93" t="s">
        <v>619</v>
      </c>
      <c r="B71" s="2229"/>
      <c r="C71" s="2229"/>
      <c r="D71" s="2236">
        <f>E71*(1-25%)</f>
        <v>2924.9453333333336</v>
      </c>
      <c r="E71" s="473">
        <f>GOIANIA!S199</f>
        <v>3899.9271111111116</v>
      </c>
      <c r="F71" s="473">
        <f>E71*(1+5%)</f>
        <v>4094.9234666666675</v>
      </c>
      <c r="G71" s="473"/>
      <c r="H71" s="473"/>
      <c r="I71" s="4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5"/>
      <c r="W71" s="70"/>
      <c r="X71" s="72"/>
      <c r="Y71" s="72"/>
      <c r="AB71"/>
      <c r="AC71"/>
      <c r="AD71" s="1"/>
      <c r="AE71"/>
      <c r="AF71" s="1"/>
      <c r="AG71"/>
      <c r="AH71"/>
    </row>
    <row r="72" spans="1:34" s="16" customFormat="1" x14ac:dyDescent="0.35">
      <c r="A72" s="93"/>
      <c r="B72" s="93"/>
      <c r="C72" s="93"/>
      <c r="D72" s="9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5"/>
      <c r="W72" s="70"/>
      <c r="X72" s="72"/>
      <c r="Y72" s="72"/>
      <c r="AB72"/>
      <c r="AC72"/>
      <c r="AD72" s="1"/>
      <c r="AE72"/>
      <c r="AF72" s="1"/>
      <c r="AG72"/>
      <c r="AH72"/>
    </row>
    <row r="73" spans="1:34" s="16" customFormat="1" x14ac:dyDescent="0.35">
      <c r="A73" s="93"/>
      <c r="B73" s="92"/>
      <c r="C73" s="92"/>
      <c r="D73" s="2386" t="s">
        <v>1214</v>
      </c>
      <c r="E73" s="2387"/>
      <c r="F73" s="2387"/>
      <c r="G73" s="2387"/>
      <c r="H73" s="2387"/>
      <c r="I73" s="238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5"/>
      <c r="W73" s="70"/>
      <c r="X73" s="72"/>
      <c r="Y73" s="72"/>
      <c r="AB73"/>
      <c r="AC73"/>
      <c r="AD73" s="1"/>
      <c r="AE73"/>
      <c r="AF73" s="1"/>
      <c r="AG73"/>
      <c r="AH73"/>
    </row>
    <row r="74" spans="1:34" s="16" customFormat="1" x14ac:dyDescent="0.35">
      <c r="A74" s="93" t="s">
        <v>1212</v>
      </c>
      <c r="B74" s="2230"/>
      <c r="C74" s="2230"/>
      <c r="D74" s="3">
        <v>0.60919540229885061</v>
      </c>
      <c r="E74" s="3">
        <v>0.16091954022988506</v>
      </c>
      <c r="F74" s="3">
        <v>0.22988505747126436</v>
      </c>
      <c r="G74" s="3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9"/>
      <c r="W74" s="75"/>
      <c r="X74" s="72"/>
      <c r="Y74" s="72"/>
      <c r="AB74"/>
      <c r="AC74"/>
      <c r="AD74" s="1"/>
      <c r="AE74"/>
      <c r="AF74" s="1"/>
      <c r="AG74"/>
      <c r="AH74"/>
    </row>
    <row r="75" spans="1:34" s="16" customFormat="1" x14ac:dyDescent="0.35">
      <c r="A75" s="93" t="s">
        <v>1213</v>
      </c>
      <c r="B75" s="2230"/>
      <c r="C75" s="2230"/>
      <c r="D75" s="2230">
        <v>0.66442953020134232</v>
      </c>
      <c r="E75" s="350">
        <v>0.16778523489932887</v>
      </c>
      <c r="F75" s="350">
        <v>0.16778523489932887</v>
      </c>
      <c r="G75" s="350"/>
      <c r="H75" s="350"/>
      <c r="I75" s="35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9"/>
      <c r="W75" s="75"/>
      <c r="X75" s="72"/>
      <c r="Y75" s="72"/>
      <c r="AB75"/>
      <c r="AC75"/>
      <c r="AD75" s="1"/>
      <c r="AE75"/>
      <c r="AF75" s="1"/>
      <c r="AG75"/>
      <c r="AH75"/>
    </row>
    <row r="76" spans="1:34" s="16" customFormat="1" x14ac:dyDescent="0.35">
      <c r="A76" s="93" t="s">
        <v>601</v>
      </c>
      <c r="B76" s="2230"/>
      <c r="C76" s="2230"/>
      <c r="D76" s="2230">
        <v>0.57534246575342463</v>
      </c>
      <c r="E76" s="350">
        <v>0.17808219178082191</v>
      </c>
      <c r="F76" s="350">
        <v>0.24657534246575341</v>
      </c>
      <c r="G76" s="350"/>
      <c r="H76" s="350"/>
      <c r="I76" s="3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9"/>
      <c r="W76" s="75"/>
      <c r="X76" s="72"/>
      <c r="Y76" s="72"/>
      <c r="AB76"/>
      <c r="AC76"/>
      <c r="AD76" s="1"/>
      <c r="AE76"/>
      <c r="AF76" s="1"/>
      <c r="AG76"/>
      <c r="AH76"/>
    </row>
    <row r="77" spans="1:34" x14ac:dyDescent="0.35">
      <c r="A77" s="93" t="s">
        <v>730</v>
      </c>
      <c r="B77" s="2230"/>
      <c r="C77" s="2230"/>
      <c r="D77" s="2230">
        <v>0.64864864864864868</v>
      </c>
      <c r="E77" s="350">
        <v>0.1891891891891892</v>
      </c>
      <c r="F77" s="350">
        <v>0.16216216216216217</v>
      </c>
      <c r="G77" s="350"/>
      <c r="H77" s="350"/>
      <c r="I77" s="350"/>
    </row>
    <row r="78" spans="1:34" x14ac:dyDescent="0.35">
      <c r="A78" s="93" t="s">
        <v>619</v>
      </c>
      <c r="B78" s="93"/>
      <c r="C78" s="93"/>
      <c r="D78" s="2230">
        <v>0.68888888888888888</v>
      </c>
      <c r="E78" s="3">
        <v>0.13333333333333333</v>
      </c>
      <c r="F78" s="350">
        <v>0.17777777777777778</v>
      </c>
      <c r="G78" s="350"/>
      <c r="H78" s="350"/>
    </row>
    <row r="79" spans="1:34" x14ac:dyDescent="0.35">
      <c r="A79" s="93"/>
      <c r="B79" s="93"/>
      <c r="C79" s="93"/>
      <c r="D79" s="94"/>
    </row>
    <row r="80" spans="1:34" x14ac:dyDescent="0.35">
      <c r="A80" s="93"/>
      <c r="B80" s="93"/>
      <c r="C80" s="93"/>
      <c r="D80" s="94"/>
    </row>
    <row r="81" spans="1:9" x14ac:dyDescent="0.35">
      <c r="A81" s="93"/>
      <c r="B81" s="93"/>
      <c r="C81" s="93"/>
      <c r="D81" s="94"/>
    </row>
    <row r="82" spans="1:9" x14ac:dyDescent="0.35">
      <c r="A82" s="93"/>
      <c r="B82" s="92"/>
      <c r="C82" s="92"/>
      <c r="D82" s="2386" t="s">
        <v>1215</v>
      </c>
      <c r="E82" s="2387"/>
      <c r="F82" s="2387"/>
      <c r="G82" s="2387"/>
      <c r="H82" s="2387"/>
      <c r="I82" s="2388"/>
    </row>
    <row r="83" spans="1:9" x14ac:dyDescent="0.35">
      <c r="A83" s="93" t="s">
        <v>1212</v>
      </c>
      <c r="B83" s="2230"/>
      <c r="C83" s="2230"/>
      <c r="D83" s="2230">
        <v>0.28191489361702127</v>
      </c>
      <c r="E83" s="2230">
        <v>0.28723404255319152</v>
      </c>
      <c r="F83" s="2230">
        <v>0.21808510638297873</v>
      </c>
      <c r="G83" s="2230">
        <v>0.21276595744680851</v>
      </c>
      <c r="H83" s="2230"/>
      <c r="I83" s="2230"/>
    </row>
    <row r="84" spans="1:9" x14ac:dyDescent="0.35">
      <c r="A84" s="93" t="s">
        <v>1213</v>
      </c>
      <c r="B84" s="6"/>
      <c r="C84" s="6"/>
      <c r="D84" s="6">
        <v>0.28285714285714286</v>
      </c>
      <c r="E84" s="2230">
        <v>0.2857142857142857</v>
      </c>
      <c r="F84" s="2230">
        <v>0.21714285714285714</v>
      </c>
      <c r="G84" s="2230">
        <v>0.21428571428571427</v>
      </c>
      <c r="H84" s="2230"/>
      <c r="I84" s="2230"/>
    </row>
    <row r="85" spans="1:9" x14ac:dyDescent="0.35">
      <c r="A85" s="93" t="s">
        <v>601</v>
      </c>
      <c r="B85" s="2230"/>
      <c r="C85" s="2230"/>
      <c r="D85" s="2230">
        <v>0.36206896551724138</v>
      </c>
      <c r="E85" s="2230">
        <v>0.37068965517241381</v>
      </c>
      <c r="F85" s="2230">
        <v>0.26724137931034481</v>
      </c>
      <c r="G85" s="2230"/>
      <c r="H85" s="2230"/>
      <c r="I85" s="2230"/>
    </row>
    <row r="86" spans="1:9" x14ac:dyDescent="0.35">
      <c r="A86" s="93" t="s">
        <v>730</v>
      </c>
      <c r="B86" s="2230"/>
      <c r="C86" s="2230"/>
      <c r="D86" s="6">
        <v>0.36363636363636365</v>
      </c>
      <c r="E86" s="2230">
        <v>0.36868686868686867</v>
      </c>
      <c r="F86" s="2230">
        <v>0.26767676767676768</v>
      </c>
      <c r="G86" s="2230"/>
      <c r="H86" s="2230"/>
      <c r="I86" s="2230"/>
    </row>
    <row r="87" spans="1:9" x14ac:dyDescent="0.35">
      <c r="A87" s="93" t="s">
        <v>619</v>
      </c>
      <c r="B87" s="93"/>
      <c r="C87" s="93"/>
      <c r="D87" s="6">
        <v>0.34444444444444444</v>
      </c>
      <c r="E87" s="2230">
        <v>0.35555555555555557</v>
      </c>
      <c r="F87" s="2230">
        <v>0.3</v>
      </c>
      <c r="G87" s="2230"/>
      <c r="H87" s="2230"/>
      <c r="I87" s="2230"/>
    </row>
  </sheetData>
  <mergeCells count="2">
    <mergeCell ref="D73:I73"/>
    <mergeCell ref="D82:I82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B2F5-EAE0-4DBD-83B6-9FA98152C70F}">
  <sheetPr>
    <tabColor rgb="FF92D050"/>
  </sheetPr>
  <dimension ref="A1:AG223"/>
  <sheetViews>
    <sheetView topLeftCell="C126" zoomScale="95" zoomScaleNormal="95" workbookViewId="0">
      <selection activeCell="I137" sqref="I137:K137"/>
    </sheetView>
  </sheetViews>
  <sheetFormatPr defaultColWidth="8.7265625" defaultRowHeight="14" x14ac:dyDescent="0.3"/>
  <cols>
    <col min="1" max="1" width="45.54296875" style="1133" customWidth="1"/>
    <col min="2" max="2" width="24.26953125" style="128" customWidth="1"/>
    <col min="3" max="3" width="15.54296875" style="128" customWidth="1"/>
    <col min="4" max="4" width="27.54296875" style="128" customWidth="1"/>
    <col min="5" max="5" width="25.81640625" style="128" customWidth="1"/>
    <col min="6" max="6" width="19.7265625" style="129" customWidth="1"/>
    <col min="7" max="7" width="12.54296875" style="128" customWidth="1"/>
    <col min="8" max="8" width="13.54296875" style="128" customWidth="1"/>
    <col min="9" max="9" width="7.1796875" style="1133" customWidth="1"/>
    <col min="10" max="12" width="5.7265625" style="1133" customWidth="1"/>
    <col min="13" max="13" width="8.7265625" style="128"/>
    <col min="14" max="14" width="15.453125" style="1149" customWidth="1"/>
    <col min="15" max="15" width="10.1796875" style="1150" customWidth="1"/>
    <col min="16" max="16" width="17.1796875" style="1149" customWidth="1"/>
    <col min="17" max="17" width="16.453125" style="1149" customWidth="1"/>
    <col min="18" max="18" width="16.453125" style="1149" hidden="1" customWidth="1"/>
    <col min="19" max="19" width="13.81640625" style="1150" customWidth="1"/>
    <col min="20" max="20" width="16.7265625" style="1150" customWidth="1"/>
    <col min="21" max="21" width="15.453125" style="1149" customWidth="1"/>
    <col min="22" max="22" width="13.26953125" style="1133" customWidth="1"/>
    <col min="23" max="25" width="12.453125" style="1133" customWidth="1"/>
    <col min="26" max="26" width="14.81640625" style="1133" customWidth="1"/>
    <col min="27" max="27" width="13.1796875" style="1133" customWidth="1"/>
    <col min="28" max="33" width="12.81640625" style="1133" customWidth="1"/>
    <col min="34" max="16384" width="8.7265625" style="1133"/>
  </cols>
  <sheetData>
    <row r="1" spans="1:22" ht="20" x14ac:dyDescent="0.4">
      <c r="A1" s="1148" t="str">
        <f>[23]BASE!A2</f>
        <v>ESTUDO CUIABÁ</v>
      </c>
    </row>
    <row r="2" spans="1:22" x14ac:dyDescent="0.3">
      <c r="A2" s="1133" t="s">
        <v>503</v>
      </c>
    </row>
    <row r="4" spans="1:22" x14ac:dyDescent="0.3">
      <c r="B4" s="1151"/>
    </row>
    <row r="5" spans="1:22" x14ac:dyDescent="0.3">
      <c r="B5" s="1151"/>
    </row>
    <row r="6" spans="1:22" x14ac:dyDescent="0.3">
      <c r="B6" s="1152"/>
      <c r="C6" s="1153"/>
      <c r="F6" s="1154"/>
      <c r="G6" s="1154"/>
      <c r="H6" s="1154"/>
      <c r="I6" s="1149"/>
    </row>
    <row r="7" spans="1:22" x14ac:dyDescent="0.3">
      <c r="A7" s="1155" t="s">
        <v>964</v>
      </c>
      <c r="B7" s="1156">
        <v>1554054.26</v>
      </c>
      <c r="C7" s="1157"/>
      <c r="F7" s="1154"/>
      <c r="G7" s="1154"/>
      <c r="H7" s="1154"/>
      <c r="I7" s="1149"/>
      <c r="V7" s="1149"/>
    </row>
    <row r="8" spans="1:22" x14ac:dyDescent="0.3">
      <c r="A8" s="1155" t="s">
        <v>965</v>
      </c>
      <c r="B8" s="1156">
        <v>1686091.09</v>
      </c>
      <c r="C8" s="1158"/>
      <c r="F8" s="1154"/>
      <c r="G8" s="1154"/>
      <c r="H8" s="1154"/>
      <c r="I8" s="1149"/>
    </row>
    <row r="9" spans="1:22" x14ac:dyDescent="0.3">
      <c r="C9" s="1158"/>
      <c r="F9" s="1154"/>
      <c r="G9" s="1154"/>
      <c r="H9" s="1154"/>
      <c r="I9" s="1149"/>
    </row>
    <row r="10" spans="1:22" ht="17.5" customHeight="1" x14ac:dyDescent="0.3">
      <c r="A10" s="1159" t="s">
        <v>966</v>
      </c>
      <c r="B10" s="1160">
        <v>2503860</v>
      </c>
      <c r="C10" s="1161"/>
      <c r="F10" s="1154"/>
      <c r="G10" s="1154"/>
      <c r="H10" s="1154"/>
      <c r="I10" s="1149"/>
    </row>
    <row r="11" spans="1:22" ht="14.15" customHeight="1" x14ac:dyDescent="0.3">
      <c r="A11" s="1155" t="s">
        <v>967</v>
      </c>
      <c r="B11" s="1156">
        <v>3338480</v>
      </c>
      <c r="C11" s="1150"/>
      <c r="F11" s="1154"/>
      <c r="G11" s="1154"/>
      <c r="H11" s="1154"/>
      <c r="I11" s="1149"/>
    </row>
    <row r="12" spans="1:22" x14ac:dyDescent="0.3">
      <c r="D12" s="1162"/>
      <c r="E12" s="1163"/>
      <c r="F12" s="1154"/>
      <c r="G12" s="1154"/>
      <c r="H12" s="1154"/>
      <c r="I12" s="1149"/>
    </row>
    <row r="13" spans="1:22" x14ac:dyDescent="0.3">
      <c r="F13" s="1154"/>
      <c r="G13" s="1154"/>
      <c r="H13" s="1154"/>
      <c r="I13" s="1149"/>
    </row>
    <row r="14" spans="1:22" x14ac:dyDescent="0.3">
      <c r="A14" s="1164" t="s">
        <v>508</v>
      </c>
      <c r="F14" s="1154"/>
      <c r="G14" s="1154"/>
      <c r="H14" s="1154"/>
      <c r="I14" s="1149"/>
    </row>
    <row r="15" spans="1:22" x14ac:dyDescent="0.3">
      <c r="A15" s="1165" t="s">
        <v>509</v>
      </c>
      <c r="B15" s="1165"/>
      <c r="C15" s="1165" t="s">
        <v>510</v>
      </c>
      <c r="D15" s="1165" t="s">
        <v>511</v>
      </c>
      <c r="E15" s="1165" t="s">
        <v>512</v>
      </c>
      <c r="F15" s="1154"/>
      <c r="G15" s="1154"/>
      <c r="H15" s="1154"/>
      <c r="I15" s="1149"/>
    </row>
    <row r="16" spans="1:22" x14ac:dyDescent="0.3">
      <c r="A16" s="1166" t="s">
        <v>657</v>
      </c>
      <c r="B16" s="1167" t="s">
        <v>514</v>
      </c>
      <c r="C16" s="1168">
        <v>0.37</v>
      </c>
      <c r="D16" s="1169">
        <v>926428.2</v>
      </c>
      <c r="E16" s="1169">
        <v>308809.39999999997</v>
      </c>
      <c r="F16" s="1154"/>
      <c r="G16" s="1154"/>
      <c r="H16" s="1154"/>
      <c r="I16" s="1149"/>
    </row>
    <row r="17" spans="1:33" x14ac:dyDescent="0.3">
      <c r="A17" s="1166" t="s">
        <v>658</v>
      </c>
      <c r="B17" s="1167" t="s">
        <v>516</v>
      </c>
      <c r="C17" s="1168">
        <v>0.41</v>
      </c>
      <c r="D17" s="1169">
        <v>1026582.6</v>
      </c>
      <c r="E17" s="1169">
        <v>256645.65</v>
      </c>
      <c r="F17" s="1154"/>
      <c r="G17" s="1154"/>
      <c r="H17" s="1154"/>
      <c r="I17" s="1149"/>
    </row>
    <row r="18" spans="1:33" x14ac:dyDescent="0.3">
      <c r="A18" s="1166" t="s">
        <v>659</v>
      </c>
      <c r="B18" s="1167">
        <v>3</v>
      </c>
      <c r="C18" s="1168">
        <v>0.22</v>
      </c>
      <c r="D18" s="1169">
        <v>550849.19999999995</v>
      </c>
      <c r="E18" s="1169">
        <v>137712.29999999999</v>
      </c>
      <c r="F18" s="1154"/>
      <c r="G18" s="1154"/>
      <c r="H18" s="1154"/>
      <c r="I18" s="1149"/>
    </row>
    <row r="19" spans="1:33" x14ac:dyDescent="0.3">
      <c r="B19" s="128" t="s">
        <v>518</v>
      </c>
      <c r="C19" s="1150">
        <v>1</v>
      </c>
      <c r="D19" s="1170">
        <v>2503860</v>
      </c>
      <c r="F19" s="1154"/>
      <c r="G19" s="1154"/>
      <c r="H19" s="1154"/>
      <c r="I19" s="1149"/>
    </row>
    <row r="20" spans="1:33" x14ac:dyDescent="0.3">
      <c r="F20" s="1154"/>
      <c r="G20" s="1154"/>
      <c r="H20" s="1154"/>
      <c r="I20" s="1149"/>
    </row>
    <row r="21" spans="1:33" x14ac:dyDescent="0.3">
      <c r="F21" s="1154"/>
      <c r="G21" s="1154"/>
      <c r="H21" s="1154"/>
      <c r="I21" s="1149"/>
    </row>
    <row r="22" spans="1:33" ht="14.5" x14ac:dyDescent="0.35">
      <c r="A22" s="146" t="s">
        <v>820</v>
      </c>
      <c r="B22" s="816">
        <v>650877</v>
      </c>
      <c r="Q22" s="1171"/>
      <c r="R22" s="1171"/>
    </row>
    <row r="23" spans="1:33" ht="14.5" x14ac:dyDescent="0.35">
      <c r="A23" s="761" t="s">
        <v>630</v>
      </c>
      <c r="B23" s="817">
        <v>365050</v>
      </c>
      <c r="E23" s="128" t="s">
        <v>521</v>
      </c>
      <c r="F23" s="129" t="s">
        <v>896</v>
      </c>
      <c r="H23" s="128" t="s">
        <v>523</v>
      </c>
      <c r="J23" s="2727">
        <v>0.56000000000000005</v>
      </c>
      <c r="K23" s="2727"/>
      <c r="L23" s="1173"/>
    </row>
    <row r="24" spans="1:33" x14ac:dyDescent="0.3">
      <c r="E24" s="128" t="s">
        <v>524</v>
      </c>
      <c r="F24" s="129" t="s">
        <v>968</v>
      </c>
      <c r="H24" s="128" t="s">
        <v>524</v>
      </c>
      <c r="J24" s="2728">
        <v>41</v>
      </c>
      <c r="K24" s="2728"/>
    </row>
    <row r="25" spans="1:33" x14ac:dyDescent="0.3">
      <c r="E25" s="128" t="s">
        <v>526</v>
      </c>
      <c r="F25" s="129" t="s">
        <v>969</v>
      </c>
      <c r="H25" s="128" t="s">
        <v>526</v>
      </c>
      <c r="J25" s="2729">
        <v>2270</v>
      </c>
      <c r="K25" s="2729"/>
      <c r="L25" s="1174"/>
      <c r="P25" s="1171"/>
    </row>
    <row r="26" spans="1:33" x14ac:dyDescent="0.3">
      <c r="E26" s="128" t="s">
        <v>528</v>
      </c>
      <c r="F26" s="129" t="s">
        <v>970</v>
      </c>
      <c r="H26" s="128" t="s">
        <v>528</v>
      </c>
      <c r="J26" s="2729">
        <v>7907075</v>
      </c>
      <c r="K26" s="2729"/>
      <c r="L26" s="1174"/>
      <c r="O26" s="1154"/>
      <c r="U26" s="1175"/>
    </row>
    <row r="27" spans="1:33" ht="18" x14ac:dyDescent="0.4">
      <c r="A27" s="1085" t="s">
        <v>530</v>
      </c>
      <c r="N27" s="1176"/>
      <c r="P27" s="1176"/>
      <c r="Q27" s="1176"/>
      <c r="R27" s="1150"/>
      <c r="S27" s="1176"/>
      <c r="T27" s="1176"/>
      <c r="U27" s="1176"/>
      <c r="V27" s="1176"/>
      <c r="W27" s="1176"/>
      <c r="X27" s="1176"/>
      <c r="Y27" s="1176"/>
      <c r="Z27" s="1176"/>
      <c r="AA27" s="1176"/>
      <c r="AB27" s="1176"/>
      <c r="AC27" s="1176"/>
      <c r="AD27" s="1176"/>
      <c r="AE27" s="1176"/>
      <c r="AF27" s="1176"/>
      <c r="AG27" s="1176"/>
    </row>
    <row r="28" spans="1:33" x14ac:dyDescent="0.3">
      <c r="N28" s="1176"/>
      <c r="P28" s="1176"/>
      <c r="Q28" s="1176"/>
      <c r="R28" s="1150"/>
      <c r="S28" s="1176"/>
      <c r="T28" s="1176"/>
      <c r="U28" s="1176"/>
      <c r="V28" s="1176"/>
      <c r="W28" s="1176"/>
      <c r="X28" s="1176"/>
      <c r="Y28" s="1176"/>
      <c r="Z28" s="1176"/>
      <c r="AA28" s="1176"/>
      <c r="AB28" s="1176"/>
      <c r="AC28" s="1176"/>
      <c r="AD28" s="1176"/>
      <c r="AE28" s="1176"/>
      <c r="AF28" s="1176"/>
      <c r="AG28" s="1176"/>
    </row>
    <row r="29" spans="1:33" ht="31" customHeight="1" thickBot="1" x14ac:dyDescent="0.35">
      <c r="A29" s="2681" t="s">
        <v>531</v>
      </c>
      <c r="B29" s="2682"/>
      <c r="C29" s="2682"/>
      <c r="D29" s="2682"/>
      <c r="E29" s="2682"/>
      <c r="F29" s="2682"/>
      <c r="G29" s="2682"/>
      <c r="H29" s="2682"/>
      <c r="I29" s="2682"/>
      <c r="J29" s="2682"/>
      <c r="K29" s="2682"/>
      <c r="L29" s="2682"/>
      <c r="M29" s="2682"/>
      <c r="N29" s="2682"/>
      <c r="O29" s="2682"/>
      <c r="P29" s="2682"/>
      <c r="Q29" s="2682"/>
      <c r="R29" s="2682"/>
      <c r="S29" s="2683"/>
      <c r="T29" s="2721" t="s">
        <v>635</v>
      </c>
      <c r="U29" s="2722"/>
      <c r="V29" s="2722"/>
      <c r="W29" s="2722"/>
      <c r="X29" s="2722"/>
      <c r="Y29" s="2722"/>
      <c r="Z29" s="2722"/>
      <c r="AA29" s="2722"/>
      <c r="AB29" s="2722"/>
      <c r="AC29" s="2722"/>
      <c r="AD29" s="2722"/>
      <c r="AE29" s="2722"/>
      <c r="AF29" s="2722"/>
      <c r="AG29" s="2722"/>
    </row>
    <row r="30" spans="1:33" s="1179" customFormat="1" ht="15.5" x14ac:dyDescent="0.35">
      <c r="A30" s="2723" t="s">
        <v>533</v>
      </c>
      <c r="B30" s="2725" t="s">
        <v>534</v>
      </c>
      <c r="C30" s="2725" t="s">
        <v>535</v>
      </c>
      <c r="D30" s="2725" t="s">
        <v>536</v>
      </c>
      <c r="E30" s="2725" t="s">
        <v>537</v>
      </c>
      <c r="F30" s="2725" t="s">
        <v>538</v>
      </c>
      <c r="G30" s="2740" t="s">
        <v>539</v>
      </c>
      <c r="H30" s="2742" t="s">
        <v>540</v>
      </c>
      <c r="I30" s="2744" t="s">
        <v>541</v>
      </c>
      <c r="J30" s="2745"/>
      <c r="K30" s="2745"/>
      <c r="L30" s="2746"/>
      <c r="M30" s="2747" t="s">
        <v>914</v>
      </c>
      <c r="N30" s="2730" t="s">
        <v>915</v>
      </c>
      <c r="O30" s="2740" t="s">
        <v>916</v>
      </c>
      <c r="P30" s="2730" t="s">
        <v>917</v>
      </c>
      <c r="Q30" s="2730" t="s">
        <v>918</v>
      </c>
      <c r="R30" s="2732" t="s">
        <v>546</v>
      </c>
      <c r="S30" s="1177" t="s">
        <v>546</v>
      </c>
      <c r="T30" s="1178" t="s">
        <v>547</v>
      </c>
      <c r="U30" s="2734" t="s">
        <v>548</v>
      </c>
      <c r="V30" s="2734"/>
      <c r="W30" s="2734"/>
      <c r="X30" s="2734"/>
      <c r="Y30" s="2734"/>
      <c r="Z30" s="2736" t="s">
        <v>549</v>
      </c>
      <c r="AA30" s="2737"/>
      <c r="AB30" s="2736" t="s">
        <v>550</v>
      </c>
      <c r="AC30" s="2734"/>
      <c r="AD30" s="2734"/>
      <c r="AE30" s="2734"/>
      <c r="AF30" s="2734"/>
      <c r="AG30" s="2737"/>
    </row>
    <row r="31" spans="1:33" s="1179" customFormat="1" ht="30.65" customHeight="1" thickBot="1" x14ac:dyDescent="0.4">
      <c r="A31" s="2724"/>
      <c r="B31" s="2726"/>
      <c r="C31" s="2726"/>
      <c r="D31" s="2726"/>
      <c r="E31" s="2726"/>
      <c r="F31" s="2726"/>
      <c r="G31" s="2741"/>
      <c r="H31" s="2743"/>
      <c r="I31" s="1180" t="s">
        <v>551</v>
      </c>
      <c r="J31" s="1180" t="s">
        <v>552</v>
      </c>
      <c r="K31" s="1181" t="s">
        <v>553</v>
      </c>
      <c r="L31" s="1181" t="s">
        <v>554</v>
      </c>
      <c r="M31" s="2748"/>
      <c r="N31" s="2731"/>
      <c r="O31" s="2741"/>
      <c r="P31" s="2731"/>
      <c r="Q31" s="2731"/>
      <c r="R31" s="2733"/>
      <c r="S31" s="1182"/>
      <c r="T31" s="1183" t="s">
        <v>559</v>
      </c>
      <c r="U31" s="2735"/>
      <c r="V31" s="2735"/>
      <c r="W31" s="2735"/>
      <c r="X31" s="2735"/>
      <c r="Y31" s="2735"/>
      <c r="Z31" s="2738"/>
      <c r="AA31" s="2739"/>
      <c r="AB31" s="2738"/>
      <c r="AC31" s="2735"/>
      <c r="AD31" s="2735"/>
      <c r="AE31" s="2735"/>
      <c r="AF31" s="2735"/>
      <c r="AG31" s="2739"/>
    </row>
    <row r="32" spans="1:33" s="1135" customFormat="1" ht="18" x14ac:dyDescent="0.4">
      <c r="A32" s="2688" t="s">
        <v>560</v>
      </c>
      <c r="B32" s="2689"/>
      <c r="C32" s="2689"/>
      <c r="D32" s="2689"/>
      <c r="E32" s="2689"/>
      <c r="F32" s="2689"/>
      <c r="G32" s="2689"/>
      <c r="H32" s="2689"/>
      <c r="I32" s="2689"/>
      <c r="J32" s="2689"/>
      <c r="K32" s="2689"/>
      <c r="L32" s="2689"/>
      <c r="M32" s="2689"/>
      <c r="N32" s="2689"/>
      <c r="O32" s="2689"/>
      <c r="P32" s="2689"/>
      <c r="Q32" s="2689"/>
      <c r="R32" s="2689"/>
      <c r="S32" s="1139"/>
      <c r="T32" s="1139"/>
      <c r="U32" s="1088" t="s">
        <v>561</v>
      </c>
      <c r="V32" s="1089" t="s">
        <v>38</v>
      </c>
      <c r="W32" s="1089" t="s">
        <v>562</v>
      </c>
      <c r="X32" s="1089" t="s">
        <v>563</v>
      </c>
      <c r="Y32" s="1093" t="s">
        <v>564</v>
      </c>
      <c r="Z32" s="1090" t="s">
        <v>565</v>
      </c>
      <c r="AA32" s="1093" t="s">
        <v>566</v>
      </c>
      <c r="AB32" s="1088" t="s">
        <v>198</v>
      </c>
      <c r="AC32" s="1089" t="s">
        <v>39</v>
      </c>
      <c r="AD32" s="1089" t="s">
        <v>199</v>
      </c>
      <c r="AE32" s="1101" t="s">
        <v>200</v>
      </c>
      <c r="AF32" s="1092" t="s">
        <v>200</v>
      </c>
      <c r="AG32" s="1093" t="s">
        <v>200</v>
      </c>
    </row>
    <row r="33" spans="1:33" x14ac:dyDescent="0.3">
      <c r="A33" s="1184"/>
      <c r="B33" s="1185"/>
      <c r="C33" s="1185"/>
      <c r="D33" s="1185"/>
      <c r="E33" s="1185"/>
      <c r="F33" s="1186"/>
      <c r="G33" s="1185"/>
      <c r="H33" s="1185"/>
      <c r="I33" s="1187"/>
      <c r="J33" s="1188"/>
      <c r="K33" s="1188"/>
      <c r="L33" s="1189"/>
      <c r="M33" s="1190"/>
      <c r="N33" s="1191"/>
      <c r="O33" s="1192"/>
      <c r="P33" s="1191"/>
      <c r="Q33" s="1191"/>
      <c r="R33" s="1193"/>
      <c r="S33" s="1194"/>
      <c r="T33" s="1195"/>
      <c r="U33" s="1196"/>
      <c r="Y33" s="1197"/>
      <c r="Z33" s="1198"/>
      <c r="AA33" s="1199"/>
      <c r="AB33" s="1198"/>
      <c r="AC33" s="1189"/>
      <c r="AD33" s="1184"/>
      <c r="AE33" s="1200"/>
      <c r="AF33" s="1201"/>
      <c r="AG33" s="1197"/>
    </row>
    <row r="34" spans="1:33" x14ac:dyDescent="0.3">
      <c r="A34" s="1103"/>
      <c r="B34" s="1103"/>
      <c r="C34" s="1103"/>
      <c r="D34" s="1103"/>
      <c r="E34" s="1103"/>
      <c r="F34" s="1202"/>
      <c r="G34" s="1103"/>
      <c r="H34" s="1103"/>
      <c r="I34" s="1203"/>
      <c r="L34" s="1200"/>
      <c r="M34" s="1204"/>
      <c r="N34" s="1205"/>
      <c r="O34" s="1206"/>
      <c r="P34" s="1205"/>
      <c r="Q34" s="1205"/>
      <c r="R34" s="1207"/>
      <c r="S34" s="1208"/>
      <c r="T34" s="1209"/>
      <c r="U34" s="1210"/>
      <c r="V34" s="1211"/>
      <c r="W34" s="1211"/>
      <c r="X34" s="1211"/>
      <c r="Y34" s="1212"/>
      <c r="Z34" s="1213"/>
      <c r="AA34" s="1214"/>
      <c r="AB34" s="1213"/>
      <c r="AC34" s="1200"/>
      <c r="AD34" s="1201"/>
      <c r="AE34" s="1200"/>
      <c r="AF34" s="1201"/>
      <c r="AG34" s="1197"/>
    </row>
    <row r="35" spans="1:33" x14ac:dyDescent="0.3">
      <c r="A35" s="1103" t="s">
        <v>971</v>
      </c>
      <c r="B35" s="1103" t="s">
        <v>478</v>
      </c>
      <c r="C35" s="1103" t="s">
        <v>934</v>
      </c>
      <c r="D35" s="1103" t="s">
        <v>193</v>
      </c>
      <c r="E35" s="1103" t="s">
        <v>571</v>
      </c>
      <c r="F35" s="1202" t="s">
        <v>573</v>
      </c>
      <c r="G35" s="1103">
        <v>25</v>
      </c>
      <c r="H35" s="1103" t="s">
        <v>90</v>
      </c>
      <c r="I35" s="2755">
        <v>25</v>
      </c>
      <c r="J35" s="2756"/>
      <c r="L35" s="1200"/>
      <c r="M35" s="1204">
        <v>1</v>
      </c>
      <c r="N35" s="1215">
        <v>1875</v>
      </c>
      <c r="O35" s="1216">
        <v>0.06</v>
      </c>
      <c r="P35" s="1215">
        <f t="shared" ref="P35:P47" si="0">N35*(1-O35)</f>
        <v>1762.5</v>
      </c>
      <c r="Q35" s="1215">
        <f t="shared" ref="Q35:Q47" si="1">P35*M35*G35</f>
        <v>44062.5</v>
      </c>
      <c r="R35" s="1217" t="e">
        <f>(Q35+Q40)/E12*1000</f>
        <v>#DIV/0!</v>
      </c>
      <c r="S35" s="1218">
        <f t="shared" ref="S35:S47" si="2">Q35/$Q$56</f>
        <v>0.14247870786063885</v>
      </c>
      <c r="T35" s="1219">
        <f>Q35*2</f>
        <v>88125</v>
      </c>
      <c r="U35" s="1220">
        <f t="shared" ref="U35:U47" si="3">T35</f>
        <v>88125</v>
      </c>
      <c r="Y35" s="1197"/>
      <c r="Z35" s="1213">
        <f>T35</f>
        <v>88125</v>
      </c>
      <c r="AA35" s="1214"/>
      <c r="AB35" s="1213">
        <f>T35</f>
        <v>88125</v>
      </c>
      <c r="AC35" s="1200"/>
      <c r="AD35" s="1201"/>
      <c r="AE35" s="1200"/>
      <c r="AF35" s="1201"/>
      <c r="AG35" s="1197"/>
    </row>
    <row r="36" spans="1:33" x14ac:dyDescent="0.3">
      <c r="A36" s="1103" t="s">
        <v>971</v>
      </c>
      <c r="B36" s="1103" t="s">
        <v>478</v>
      </c>
      <c r="C36" s="1103" t="s">
        <v>935</v>
      </c>
      <c r="D36" s="1103" t="s">
        <v>53</v>
      </c>
      <c r="E36" s="1103" t="s">
        <v>571</v>
      </c>
      <c r="F36" s="1202" t="s">
        <v>592</v>
      </c>
      <c r="G36" s="1103">
        <v>1</v>
      </c>
      <c r="H36" s="1103" t="s">
        <v>51</v>
      </c>
      <c r="I36" s="2749">
        <v>1</v>
      </c>
      <c r="J36" s="2750"/>
      <c r="K36" s="2750"/>
      <c r="L36" s="2751"/>
      <c r="M36" s="1204">
        <v>1</v>
      </c>
      <c r="N36" s="1215">
        <v>6000</v>
      </c>
      <c r="O36" s="1216">
        <v>0.04</v>
      </c>
      <c r="P36" s="1215">
        <f t="shared" si="0"/>
        <v>5760</v>
      </c>
      <c r="Q36" s="1215">
        <f t="shared" si="1"/>
        <v>5760</v>
      </c>
      <c r="R36" s="1217" t="e">
        <f>(Q36+Q44)/E12*1000</f>
        <v>#DIV/0!</v>
      </c>
      <c r="S36" s="1218">
        <f t="shared" si="2"/>
        <v>1.8625301725441808E-2</v>
      </c>
      <c r="T36" s="1219">
        <f t="shared" ref="T36:T47" si="4">Q36*2</f>
        <v>11520</v>
      </c>
      <c r="U36" s="1220">
        <f t="shared" si="3"/>
        <v>11520</v>
      </c>
      <c r="V36" s="1211"/>
      <c r="X36" s="1211"/>
      <c r="Y36" s="1197"/>
      <c r="Z36" s="1213">
        <f>T36</f>
        <v>11520</v>
      </c>
      <c r="AA36" s="1221"/>
      <c r="AB36" s="1213">
        <f>T36</f>
        <v>11520</v>
      </c>
      <c r="AC36" s="1200"/>
      <c r="AD36" s="1201"/>
      <c r="AE36" s="1200"/>
      <c r="AF36" s="1201"/>
      <c r="AG36" s="1197"/>
    </row>
    <row r="37" spans="1:33" x14ac:dyDescent="0.3">
      <c r="A37" s="1103" t="s">
        <v>971</v>
      </c>
      <c r="B37" s="1103" t="s">
        <v>478</v>
      </c>
      <c r="C37" s="1103" t="s">
        <v>935</v>
      </c>
      <c r="D37" s="1103" t="s">
        <v>48</v>
      </c>
      <c r="E37" s="1103" t="s">
        <v>569</v>
      </c>
      <c r="F37" s="1202" t="s">
        <v>849</v>
      </c>
      <c r="G37" s="1103">
        <v>4</v>
      </c>
      <c r="H37" s="1103" t="s">
        <v>51</v>
      </c>
      <c r="I37" s="2755">
        <v>4</v>
      </c>
      <c r="J37" s="2756"/>
      <c r="K37" s="2756"/>
      <c r="L37" s="2757"/>
      <c r="M37" s="1204">
        <v>1</v>
      </c>
      <c r="N37" s="1215">
        <v>2875</v>
      </c>
      <c r="O37" s="1216">
        <v>0.05</v>
      </c>
      <c r="P37" s="1215">
        <f t="shared" si="0"/>
        <v>2731.25</v>
      </c>
      <c r="Q37" s="1215">
        <f t="shared" si="1"/>
        <v>10925</v>
      </c>
      <c r="R37" s="1217"/>
      <c r="S37" s="1222">
        <f t="shared" si="2"/>
        <v>3.5326635651120097E-2</v>
      </c>
      <c r="T37" s="1219">
        <f t="shared" si="4"/>
        <v>21850</v>
      </c>
      <c r="U37" s="1220">
        <f t="shared" si="3"/>
        <v>21850</v>
      </c>
      <c r="V37" s="1211"/>
      <c r="Y37" s="1197"/>
      <c r="Z37" s="1198"/>
      <c r="AA37" s="1214">
        <f>T37</f>
        <v>21850</v>
      </c>
      <c r="AB37" s="1213">
        <f>T37</f>
        <v>21850</v>
      </c>
      <c r="AC37" s="1200"/>
      <c r="AD37" s="1201"/>
      <c r="AE37" s="1200"/>
      <c r="AF37" s="1201"/>
      <c r="AG37" s="1197"/>
    </row>
    <row r="38" spans="1:33" x14ac:dyDescent="0.3">
      <c r="A38" s="1103" t="s">
        <v>971</v>
      </c>
      <c r="B38" s="1103" t="s">
        <v>460</v>
      </c>
      <c r="C38" s="1103" t="s">
        <v>935</v>
      </c>
      <c r="D38" s="1103" t="s">
        <v>48</v>
      </c>
      <c r="E38" s="1103" t="s">
        <v>569</v>
      </c>
      <c r="F38" s="1202" t="s">
        <v>849</v>
      </c>
      <c r="G38" s="1103">
        <v>3</v>
      </c>
      <c r="H38" s="1103" t="s">
        <v>51</v>
      </c>
      <c r="I38" s="2749">
        <v>3</v>
      </c>
      <c r="J38" s="2750"/>
      <c r="K38" s="2750"/>
      <c r="L38" s="2751"/>
      <c r="M38" s="1204">
        <v>1</v>
      </c>
      <c r="N38" s="1215">
        <v>27024.15</v>
      </c>
      <c r="O38" s="1216">
        <v>0.7</v>
      </c>
      <c r="P38" s="1215">
        <f t="shared" si="0"/>
        <v>8107.2450000000017</v>
      </c>
      <c r="Q38" s="1215">
        <f t="shared" si="1"/>
        <v>24321.735000000004</v>
      </c>
      <c r="R38" s="1217"/>
      <c r="S38" s="1222">
        <f t="shared" si="2"/>
        <v>7.8645773066187238E-2</v>
      </c>
      <c r="T38" s="1219">
        <f t="shared" si="4"/>
        <v>48643.470000000008</v>
      </c>
      <c r="U38" s="1220">
        <f t="shared" si="3"/>
        <v>48643.470000000008</v>
      </c>
      <c r="V38" s="1211"/>
      <c r="Y38" s="1197"/>
      <c r="Z38" s="1198"/>
      <c r="AA38" s="1214">
        <f>T38</f>
        <v>48643.470000000008</v>
      </c>
      <c r="AB38" s="1213"/>
      <c r="AC38" s="1223">
        <f>T38</f>
        <v>48643.470000000008</v>
      </c>
      <c r="AD38" s="1201"/>
      <c r="AE38" s="1200"/>
      <c r="AF38" s="1201"/>
      <c r="AG38" s="1197"/>
    </row>
    <row r="39" spans="1:33" x14ac:dyDescent="0.3">
      <c r="A39" s="1103" t="s">
        <v>971</v>
      </c>
      <c r="B39" s="1103" t="s">
        <v>478</v>
      </c>
      <c r="C39" s="1103" t="s">
        <v>935</v>
      </c>
      <c r="D39" s="1103" t="s">
        <v>56</v>
      </c>
      <c r="E39" s="1103" t="s">
        <v>571</v>
      </c>
      <c r="F39" s="1202" t="s">
        <v>572</v>
      </c>
      <c r="G39" s="1103">
        <v>2</v>
      </c>
      <c r="H39" s="1103" t="s">
        <v>51</v>
      </c>
      <c r="I39" s="2752">
        <v>2</v>
      </c>
      <c r="J39" s="2753"/>
      <c r="K39" s="2753"/>
      <c r="L39" s="2754"/>
      <c r="M39" s="1204">
        <v>1</v>
      </c>
      <c r="N39" s="1215">
        <v>16250</v>
      </c>
      <c r="O39" s="1216">
        <v>0.05</v>
      </c>
      <c r="P39" s="1215">
        <f t="shared" si="0"/>
        <v>15437.5</v>
      </c>
      <c r="Q39" s="1215">
        <f t="shared" si="1"/>
        <v>30875</v>
      </c>
      <c r="R39" s="1217"/>
      <c r="S39" s="1224">
        <f t="shared" si="2"/>
        <v>9.9836144231426366E-2</v>
      </c>
      <c r="T39" s="1219">
        <f t="shared" si="4"/>
        <v>61750</v>
      </c>
      <c r="U39" s="1220">
        <f t="shared" si="3"/>
        <v>61750</v>
      </c>
      <c r="V39" s="1211"/>
      <c r="Y39" s="1197"/>
      <c r="Z39" s="1213">
        <f>T39</f>
        <v>61750</v>
      </c>
      <c r="AA39" s="1214"/>
      <c r="AB39" s="1213">
        <f>T39</f>
        <v>61750</v>
      </c>
      <c r="AC39" s="1200"/>
      <c r="AD39" s="1201"/>
      <c r="AE39" s="1200"/>
      <c r="AF39" s="1201"/>
      <c r="AG39" s="1197"/>
    </row>
    <row r="40" spans="1:33" x14ac:dyDescent="0.3">
      <c r="A40" s="1103" t="s">
        <v>971</v>
      </c>
      <c r="B40" s="1103" t="s">
        <v>479</v>
      </c>
      <c r="C40" s="1103" t="s">
        <v>935</v>
      </c>
      <c r="D40" s="1103" t="s">
        <v>56</v>
      </c>
      <c r="E40" s="1103" t="s">
        <v>571</v>
      </c>
      <c r="F40" s="1202" t="s">
        <v>572</v>
      </c>
      <c r="G40" s="1103">
        <v>1</v>
      </c>
      <c r="H40" s="1103" t="s">
        <v>51</v>
      </c>
      <c r="I40" s="2749">
        <v>1</v>
      </c>
      <c r="J40" s="2750"/>
      <c r="K40" s="2750"/>
      <c r="L40" s="2751"/>
      <c r="M40" s="1204">
        <v>1</v>
      </c>
      <c r="N40" s="1215">
        <v>24500</v>
      </c>
      <c r="O40" s="1216">
        <v>0.05</v>
      </c>
      <c r="P40" s="1215">
        <f t="shared" si="0"/>
        <v>23275</v>
      </c>
      <c r="Q40" s="1215">
        <f t="shared" si="1"/>
        <v>23275</v>
      </c>
      <c r="R40" s="1217"/>
      <c r="S40" s="1224">
        <f t="shared" si="2"/>
        <v>7.5261093343690647E-2</v>
      </c>
      <c r="T40" s="1219">
        <f t="shared" si="4"/>
        <v>46550</v>
      </c>
      <c r="U40" s="1220">
        <f t="shared" si="3"/>
        <v>46550</v>
      </c>
      <c r="V40" s="1211"/>
      <c r="W40" s="1211"/>
      <c r="Y40" s="1197"/>
      <c r="Z40" s="1213">
        <f t="shared" ref="Z40:Z47" si="5">T40</f>
        <v>46550</v>
      </c>
      <c r="AA40" s="1214"/>
      <c r="AB40" s="1213"/>
      <c r="AC40" s="1200"/>
      <c r="AD40" s="1225">
        <f>T40</f>
        <v>46550</v>
      </c>
      <c r="AE40" s="1200"/>
      <c r="AF40" s="1201"/>
      <c r="AG40" s="1197"/>
    </row>
    <row r="41" spans="1:33" x14ac:dyDescent="0.3">
      <c r="A41" s="1103" t="s">
        <v>971</v>
      </c>
      <c r="B41" s="1103" t="s">
        <v>479</v>
      </c>
      <c r="C41" s="1103" t="s">
        <v>935</v>
      </c>
      <c r="D41" s="1103" t="s">
        <v>53</v>
      </c>
      <c r="E41" s="1103" t="s">
        <v>575</v>
      </c>
      <c r="F41" s="1202" t="s">
        <v>592</v>
      </c>
      <c r="G41" s="1103">
        <v>4</v>
      </c>
      <c r="H41" s="1103" t="s">
        <v>51</v>
      </c>
      <c r="I41" s="2752">
        <v>4</v>
      </c>
      <c r="J41" s="2753"/>
      <c r="K41" s="2753"/>
      <c r="L41" s="2754"/>
      <c r="M41" s="1103">
        <v>1</v>
      </c>
      <c r="N41" s="1215">
        <v>4800</v>
      </c>
      <c r="O41" s="1216">
        <v>0.05</v>
      </c>
      <c r="P41" s="1215">
        <f t="shared" si="0"/>
        <v>4560</v>
      </c>
      <c r="Q41" s="1215">
        <f t="shared" si="1"/>
        <v>18240</v>
      </c>
      <c r="R41" s="1217"/>
      <c r="S41" s="1224">
        <f t="shared" si="2"/>
        <v>5.8980122130565728E-2</v>
      </c>
      <c r="T41" s="1219">
        <f t="shared" si="4"/>
        <v>36480</v>
      </c>
      <c r="U41" s="1220">
        <f t="shared" si="3"/>
        <v>36480</v>
      </c>
      <c r="V41" s="1211"/>
      <c r="Y41" s="1197"/>
      <c r="Z41" s="1213">
        <f t="shared" si="5"/>
        <v>36480</v>
      </c>
      <c r="AA41" s="1214"/>
      <c r="AB41" s="1198"/>
      <c r="AC41" s="1200"/>
      <c r="AD41" s="1225">
        <f t="shared" ref="AD41:AD42" si="6">T41</f>
        <v>36480</v>
      </c>
      <c r="AE41" s="1200"/>
      <c r="AF41" s="1201"/>
      <c r="AG41" s="1197"/>
    </row>
    <row r="42" spans="1:33" x14ac:dyDescent="0.3">
      <c r="A42" s="1103" t="s">
        <v>971</v>
      </c>
      <c r="B42" s="1103" t="s">
        <v>479</v>
      </c>
      <c r="C42" s="1103" t="s">
        <v>935</v>
      </c>
      <c r="D42" s="1103" t="s">
        <v>480</v>
      </c>
      <c r="E42" s="1103" t="s">
        <v>571</v>
      </c>
      <c r="F42" s="1202" t="s">
        <v>572</v>
      </c>
      <c r="G42" s="1103">
        <v>1</v>
      </c>
      <c r="H42" s="1103" t="s">
        <v>51</v>
      </c>
      <c r="I42" s="2749">
        <v>1</v>
      </c>
      <c r="J42" s="2750"/>
      <c r="K42" s="2750"/>
      <c r="L42" s="2751"/>
      <c r="M42" s="1103">
        <v>1</v>
      </c>
      <c r="N42" s="1215">
        <v>23400</v>
      </c>
      <c r="O42" s="1216">
        <v>0.05</v>
      </c>
      <c r="P42" s="1215">
        <f t="shared" si="0"/>
        <v>22230</v>
      </c>
      <c r="Q42" s="1215">
        <f t="shared" si="1"/>
        <v>22230</v>
      </c>
      <c r="R42" s="1217"/>
      <c r="S42" s="1224">
        <f t="shared" si="2"/>
        <v>7.188202384662698E-2</v>
      </c>
      <c r="T42" s="1219">
        <f t="shared" si="4"/>
        <v>44460</v>
      </c>
      <c r="U42" s="1220">
        <f t="shared" si="3"/>
        <v>44460</v>
      </c>
      <c r="V42" s="1211"/>
      <c r="Y42" s="1197"/>
      <c r="Z42" s="1213">
        <f t="shared" si="5"/>
        <v>44460</v>
      </c>
      <c r="AA42" s="1199"/>
      <c r="AB42" s="1213"/>
      <c r="AC42" s="1200"/>
      <c r="AD42" s="1225">
        <f t="shared" si="6"/>
        <v>44460</v>
      </c>
      <c r="AE42" s="1200"/>
      <c r="AF42" s="1201"/>
      <c r="AG42" s="1197"/>
    </row>
    <row r="43" spans="1:33" x14ac:dyDescent="0.3">
      <c r="A43" s="1103" t="s">
        <v>971</v>
      </c>
      <c r="B43" s="1103" t="s">
        <v>481</v>
      </c>
      <c r="C43" s="1103" t="s">
        <v>935</v>
      </c>
      <c r="D43" s="1103" t="s">
        <v>53</v>
      </c>
      <c r="E43" s="1103" t="s">
        <v>575</v>
      </c>
      <c r="F43" s="1202" t="s">
        <v>592</v>
      </c>
      <c r="G43" s="1103">
        <v>2</v>
      </c>
      <c r="H43" s="1103" t="s">
        <v>51</v>
      </c>
      <c r="I43" s="2755">
        <v>2</v>
      </c>
      <c r="J43" s="2756"/>
      <c r="K43" s="2756"/>
      <c r="L43" s="2757"/>
      <c r="M43" s="1103">
        <v>1</v>
      </c>
      <c r="N43" s="1215">
        <v>12555</v>
      </c>
      <c r="O43" s="1216">
        <v>0.6</v>
      </c>
      <c r="P43" s="1226">
        <f t="shared" si="0"/>
        <v>5022</v>
      </c>
      <c r="Q43" s="1215">
        <f t="shared" si="1"/>
        <v>10044</v>
      </c>
      <c r="R43" s="1217"/>
      <c r="S43" s="1224">
        <f t="shared" si="2"/>
        <v>3.2477869883739158E-2</v>
      </c>
      <c r="T43" s="1219">
        <f t="shared" si="4"/>
        <v>20088</v>
      </c>
      <c r="U43" s="1220">
        <f t="shared" si="3"/>
        <v>20088</v>
      </c>
      <c r="V43" s="1211"/>
      <c r="Y43" s="1197"/>
      <c r="Z43" s="1213">
        <f t="shared" si="5"/>
        <v>20088</v>
      </c>
      <c r="AA43" s="1214"/>
      <c r="AB43" s="1198"/>
      <c r="AC43" s="1200"/>
      <c r="AD43" s="1201"/>
      <c r="AE43" s="1223">
        <f>T43</f>
        <v>20088</v>
      </c>
      <c r="AF43" s="1225"/>
      <c r="AG43" s="1212">
        <f>V43</f>
        <v>0</v>
      </c>
    </row>
    <row r="44" spans="1:33" x14ac:dyDescent="0.3">
      <c r="A44" s="1103" t="s">
        <v>971</v>
      </c>
      <c r="B44" s="1103" t="s">
        <v>481</v>
      </c>
      <c r="C44" s="1103" t="s">
        <v>935</v>
      </c>
      <c r="D44" s="1103" t="s">
        <v>193</v>
      </c>
      <c r="E44" s="1103" t="s">
        <v>571</v>
      </c>
      <c r="F44" s="1202" t="s">
        <v>573</v>
      </c>
      <c r="G44" s="1103">
        <v>15</v>
      </c>
      <c r="H44" s="1103" t="s">
        <v>51</v>
      </c>
      <c r="I44" s="1203"/>
      <c r="K44" s="2750">
        <v>15</v>
      </c>
      <c r="L44" s="2751"/>
      <c r="M44" s="1103">
        <v>1</v>
      </c>
      <c r="N44" s="1215">
        <v>4075</v>
      </c>
      <c r="O44" s="1216">
        <v>0.6</v>
      </c>
      <c r="P44" s="1226">
        <f t="shared" si="0"/>
        <v>1630</v>
      </c>
      <c r="Q44" s="1215">
        <f t="shared" si="1"/>
        <v>24450</v>
      </c>
      <c r="R44" s="1217"/>
      <c r="S44" s="1224">
        <f t="shared" si="2"/>
        <v>7.9060525553307684E-2</v>
      </c>
      <c r="T44" s="1219">
        <f t="shared" si="4"/>
        <v>48900</v>
      </c>
      <c r="U44" s="1220">
        <f t="shared" si="3"/>
        <v>48900</v>
      </c>
      <c r="V44" s="1211"/>
      <c r="W44" s="1211"/>
      <c r="Y44" s="1197"/>
      <c r="Z44" s="1213">
        <f t="shared" si="5"/>
        <v>48900</v>
      </c>
      <c r="AA44" s="1214"/>
      <c r="AB44" s="1198"/>
      <c r="AC44" s="1200"/>
      <c r="AD44" s="1201"/>
      <c r="AE44" s="1223">
        <f t="shared" ref="AE44:AG47" si="7">T44</f>
        <v>48900</v>
      </c>
      <c r="AF44" s="1225"/>
      <c r="AG44" s="1212">
        <f t="shared" si="7"/>
        <v>0</v>
      </c>
    </row>
    <row r="45" spans="1:33" x14ac:dyDescent="0.3">
      <c r="A45" s="1103" t="s">
        <v>971</v>
      </c>
      <c r="B45" s="1103" t="s">
        <v>481</v>
      </c>
      <c r="C45" s="1103" t="s">
        <v>935</v>
      </c>
      <c r="D45" s="1103" t="s">
        <v>48</v>
      </c>
      <c r="E45" s="1103" t="s">
        <v>569</v>
      </c>
      <c r="F45" s="1202" t="s">
        <v>849</v>
      </c>
      <c r="G45" s="1103">
        <v>3</v>
      </c>
      <c r="H45" s="1103" t="s">
        <v>51</v>
      </c>
      <c r="I45" s="2755">
        <v>2</v>
      </c>
      <c r="J45" s="2756"/>
      <c r="K45" s="2756"/>
      <c r="L45" s="2757"/>
      <c r="M45" s="1103">
        <v>1</v>
      </c>
      <c r="N45" s="1215">
        <v>10005</v>
      </c>
      <c r="O45" s="1216">
        <v>0.5</v>
      </c>
      <c r="P45" s="1226">
        <f t="shared" si="0"/>
        <v>5002.5</v>
      </c>
      <c r="Q45" s="1215">
        <f t="shared" si="1"/>
        <v>15007.5</v>
      </c>
      <c r="R45" s="1217"/>
      <c r="S45" s="1222">
        <f t="shared" si="2"/>
        <v>4.8527641604959711E-2</v>
      </c>
      <c r="T45" s="1219">
        <f t="shared" si="4"/>
        <v>30015</v>
      </c>
      <c r="U45" s="1220">
        <f t="shared" si="3"/>
        <v>30015</v>
      </c>
      <c r="V45" s="1211"/>
      <c r="Y45" s="1197"/>
      <c r="Z45" s="1198"/>
      <c r="AA45" s="1214">
        <f>T45</f>
        <v>30015</v>
      </c>
      <c r="AB45" s="1198"/>
      <c r="AC45" s="1200"/>
      <c r="AD45" s="1201"/>
      <c r="AE45" s="1223">
        <f t="shared" si="7"/>
        <v>30015</v>
      </c>
      <c r="AF45" s="1225"/>
      <c r="AG45" s="1212">
        <f t="shared" si="7"/>
        <v>0</v>
      </c>
    </row>
    <row r="46" spans="1:33" x14ac:dyDescent="0.3">
      <c r="A46" s="1103" t="s">
        <v>971</v>
      </c>
      <c r="B46" s="1103" t="s">
        <v>481</v>
      </c>
      <c r="C46" s="1103" t="s">
        <v>935</v>
      </c>
      <c r="D46" s="1103" t="s">
        <v>53</v>
      </c>
      <c r="E46" s="1103" t="s">
        <v>571</v>
      </c>
      <c r="F46" s="1202" t="s">
        <v>592</v>
      </c>
      <c r="G46" s="1103">
        <v>2</v>
      </c>
      <c r="H46" s="1103" t="s">
        <v>51</v>
      </c>
      <c r="I46" s="2755">
        <v>2</v>
      </c>
      <c r="J46" s="2756"/>
      <c r="K46" s="2756"/>
      <c r="L46" s="2757"/>
      <c r="M46" s="1103">
        <v>1</v>
      </c>
      <c r="N46" s="1215">
        <v>12555</v>
      </c>
      <c r="O46" s="1216">
        <v>0.6</v>
      </c>
      <c r="P46" s="1226">
        <f t="shared" si="0"/>
        <v>5022</v>
      </c>
      <c r="Q46" s="1215">
        <f t="shared" si="1"/>
        <v>10044</v>
      </c>
      <c r="R46" s="1217"/>
      <c r="S46" s="1218">
        <f t="shared" si="2"/>
        <v>3.2477869883739158E-2</v>
      </c>
      <c r="T46" s="1219">
        <f t="shared" si="4"/>
        <v>20088</v>
      </c>
      <c r="U46" s="1220">
        <f t="shared" si="3"/>
        <v>20088</v>
      </c>
      <c r="V46" s="1211"/>
      <c r="Y46" s="1197"/>
      <c r="Z46" s="1213">
        <f t="shared" si="5"/>
        <v>20088</v>
      </c>
      <c r="AA46" s="1199"/>
      <c r="AB46" s="1198"/>
      <c r="AC46" s="1200"/>
      <c r="AD46" s="1201"/>
      <c r="AE46" s="1223">
        <f t="shared" si="7"/>
        <v>20088</v>
      </c>
      <c r="AF46" s="1225"/>
      <c r="AG46" s="1212">
        <f t="shared" si="7"/>
        <v>0</v>
      </c>
    </row>
    <row r="47" spans="1:33" x14ac:dyDescent="0.3">
      <c r="A47" s="1103" t="s">
        <v>971</v>
      </c>
      <c r="B47" s="1103" t="s">
        <v>481</v>
      </c>
      <c r="C47" s="1103" t="s">
        <v>935</v>
      </c>
      <c r="D47" s="1103" t="s">
        <v>56</v>
      </c>
      <c r="E47" s="1103" t="s">
        <v>571</v>
      </c>
      <c r="F47" s="1202" t="s">
        <v>572</v>
      </c>
      <c r="G47" s="1103">
        <v>1</v>
      </c>
      <c r="H47" s="1103" t="s">
        <v>51</v>
      </c>
      <c r="I47" s="2755">
        <v>1</v>
      </c>
      <c r="J47" s="2756"/>
      <c r="K47" s="2756"/>
      <c r="L47" s="2757"/>
      <c r="M47" s="1103">
        <v>1</v>
      </c>
      <c r="N47" s="1215">
        <v>62555</v>
      </c>
      <c r="O47" s="1216">
        <v>0.6</v>
      </c>
      <c r="P47" s="1226">
        <f t="shared" si="0"/>
        <v>25022</v>
      </c>
      <c r="Q47" s="1215">
        <f t="shared" si="1"/>
        <v>25022</v>
      </c>
      <c r="R47" s="1217"/>
      <c r="S47" s="1218">
        <f t="shared" si="2"/>
        <v>8.0910121488542527E-2</v>
      </c>
      <c r="T47" s="1219">
        <f t="shared" si="4"/>
        <v>50044</v>
      </c>
      <c r="U47" s="1220">
        <f t="shared" si="3"/>
        <v>50044</v>
      </c>
      <c r="V47" s="1211"/>
      <c r="Y47" s="1197"/>
      <c r="Z47" s="1213">
        <f t="shared" si="5"/>
        <v>50044</v>
      </c>
      <c r="AA47" s="1199"/>
      <c r="AB47" s="1198"/>
      <c r="AC47" s="1200"/>
      <c r="AD47" s="1201"/>
      <c r="AE47" s="1223">
        <f t="shared" si="7"/>
        <v>50044</v>
      </c>
      <c r="AF47" s="1225"/>
      <c r="AG47" s="1212">
        <f t="shared" si="7"/>
        <v>0</v>
      </c>
    </row>
    <row r="48" spans="1:33" x14ac:dyDescent="0.3">
      <c r="A48" s="1103"/>
      <c r="B48" s="1103"/>
      <c r="C48" s="1103"/>
      <c r="D48" s="1103"/>
      <c r="E48" s="1103"/>
      <c r="F48" s="1202"/>
      <c r="G48" s="1103"/>
      <c r="H48" s="1103"/>
      <c r="L48" s="1200"/>
      <c r="M48" s="1103"/>
      <c r="N48" s="1215"/>
      <c r="O48" s="1216"/>
      <c r="P48" s="1226"/>
      <c r="Q48" s="1215"/>
      <c r="R48" s="1217"/>
      <c r="S48" s="1227"/>
      <c r="T48" s="1219"/>
      <c r="U48" s="1220"/>
      <c r="Y48" s="1197"/>
      <c r="Z48" s="1198"/>
      <c r="AA48" s="1199"/>
      <c r="AB48" s="1198"/>
      <c r="AC48" s="1200"/>
      <c r="AD48" s="1201"/>
      <c r="AE48" s="1200"/>
      <c r="AF48" s="1201"/>
      <c r="AG48" s="1197"/>
    </row>
    <row r="49" spans="1:33" x14ac:dyDescent="0.3">
      <c r="A49" s="1103"/>
      <c r="B49" s="1103"/>
      <c r="C49" s="1103"/>
      <c r="D49" s="1103"/>
      <c r="E49" s="1103"/>
      <c r="F49" s="1202"/>
      <c r="G49" s="1103"/>
      <c r="H49" s="1103"/>
      <c r="L49" s="1200"/>
      <c r="M49" s="1103"/>
      <c r="N49" s="1215"/>
      <c r="O49" s="1216"/>
      <c r="P49" s="1226"/>
      <c r="Q49" s="1215"/>
      <c r="R49" s="1217"/>
      <c r="S49" s="1227"/>
      <c r="T49" s="1219"/>
      <c r="U49" s="1220"/>
      <c r="Y49" s="1197"/>
      <c r="Z49" s="1198"/>
      <c r="AA49" s="1199"/>
      <c r="AB49" s="1198"/>
      <c r="AC49" s="1200"/>
      <c r="AD49" s="1201"/>
      <c r="AE49" s="1200"/>
      <c r="AF49" s="1201"/>
      <c r="AG49" s="1197"/>
    </row>
    <row r="50" spans="1:33" x14ac:dyDescent="0.3">
      <c r="A50" s="1103"/>
      <c r="B50" s="1103"/>
      <c r="C50" s="1103"/>
      <c r="D50" s="1103"/>
      <c r="E50" s="1103"/>
      <c r="F50" s="1202"/>
      <c r="G50" s="1103"/>
      <c r="H50" s="1103"/>
      <c r="L50" s="1200"/>
      <c r="M50" s="1103"/>
      <c r="N50" s="1215"/>
      <c r="O50" s="1216"/>
      <c r="P50" s="1226"/>
      <c r="Q50" s="1215"/>
      <c r="R50" s="1217"/>
      <c r="S50" s="1227"/>
      <c r="T50" s="1219"/>
      <c r="U50" s="1220"/>
      <c r="Y50" s="1197"/>
      <c r="Z50" s="1198"/>
      <c r="AA50" s="1199"/>
      <c r="AB50" s="1198"/>
      <c r="AC50" s="1200"/>
      <c r="AD50" s="1201"/>
      <c r="AE50" s="1200"/>
      <c r="AF50" s="1201"/>
      <c r="AG50" s="1197"/>
    </row>
    <row r="51" spans="1:33" x14ac:dyDescent="0.3">
      <c r="A51" s="1103"/>
      <c r="B51" s="1103"/>
      <c r="C51" s="1103"/>
      <c r="D51" s="1103"/>
      <c r="E51" s="1103"/>
      <c r="F51" s="1202"/>
      <c r="G51" s="1103"/>
      <c r="H51" s="1103"/>
      <c r="L51" s="1200"/>
      <c r="M51" s="1103"/>
      <c r="N51" s="1215"/>
      <c r="O51" s="1216"/>
      <c r="P51" s="1226"/>
      <c r="Q51" s="1215"/>
      <c r="R51" s="1217"/>
      <c r="S51" s="1227"/>
      <c r="T51" s="1219"/>
      <c r="U51" s="1220"/>
      <c r="Y51" s="1197"/>
      <c r="Z51" s="1198"/>
      <c r="AA51" s="1199"/>
      <c r="AB51" s="1198"/>
      <c r="AC51" s="1200"/>
      <c r="AD51" s="1201"/>
      <c r="AE51" s="1200"/>
      <c r="AF51" s="1201"/>
      <c r="AG51" s="1197"/>
    </row>
    <row r="52" spans="1:33" x14ac:dyDescent="0.3">
      <c r="A52" s="1201"/>
      <c r="B52" s="1103"/>
      <c r="C52" s="1228"/>
      <c r="D52" s="1228"/>
      <c r="E52" s="1228"/>
      <c r="F52" s="1229"/>
      <c r="G52" s="1228"/>
      <c r="H52" s="1228"/>
      <c r="I52" s="1230"/>
      <c r="J52" s="1230"/>
      <c r="K52" s="1230"/>
      <c r="L52" s="1231"/>
      <c r="M52" s="1228"/>
      <c r="N52" s="1232"/>
      <c r="O52" s="1233"/>
      <c r="P52" s="1234"/>
      <c r="Q52" s="1215"/>
      <c r="R52" s="1217"/>
      <c r="S52" s="1227"/>
      <c r="T52" s="1219"/>
      <c r="U52" s="1220"/>
      <c r="Y52" s="1197"/>
      <c r="Z52" s="1198"/>
      <c r="AA52" s="1199"/>
      <c r="AB52" s="1198"/>
      <c r="AC52" s="1200"/>
      <c r="AD52" s="1201"/>
      <c r="AE52" s="1200"/>
      <c r="AF52" s="1201"/>
      <c r="AG52" s="1197"/>
    </row>
    <row r="53" spans="1:33" x14ac:dyDescent="0.3">
      <c r="A53" s="1167" t="s">
        <v>972</v>
      </c>
      <c r="B53" s="1167" t="s">
        <v>579</v>
      </c>
      <c r="C53" s="1235"/>
      <c r="D53" s="1236"/>
      <c r="E53" s="1236"/>
      <c r="F53" s="1237"/>
      <c r="G53" s="1236"/>
      <c r="H53" s="1236"/>
      <c r="I53" s="1230"/>
      <c r="J53" s="1230"/>
      <c r="K53" s="1230"/>
      <c r="L53" s="1230"/>
      <c r="M53" s="1236"/>
      <c r="N53" s="1238"/>
      <c r="O53" s="1239"/>
      <c r="P53" s="1234"/>
      <c r="Q53" s="1240"/>
      <c r="R53" s="1241"/>
      <c r="S53" s="1242">
        <f>Q53/Q56</f>
        <v>0</v>
      </c>
      <c r="T53" s="1219">
        <f t="shared" ref="T53:T54" si="8">Q53*2</f>
        <v>0</v>
      </c>
      <c r="U53" s="1220">
        <f t="shared" ref="U53" si="9">Q53*2</f>
        <v>0</v>
      </c>
      <c r="Y53" s="1212">
        <f>U53</f>
        <v>0</v>
      </c>
      <c r="Z53" s="1198"/>
      <c r="AA53" s="1199"/>
      <c r="AB53" s="1198"/>
      <c r="AC53" s="1200"/>
      <c r="AD53" s="1201"/>
      <c r="AE53" s="1200"/>
      <c r="AF53" s="1201"/>
      <c r="AG53" s="1197"/>
    </row>
    <row r="54" spans="1:33" x14ac:dyDescent="0.3">
      <c r="A54" s="1167" t="s">
        <v>972</v>
      </c>
      <c r="B54" s="1167" t="s">
        <v>580</v>
      </c>
      <c r="C54" s="1243"/>
      <c r="D54" s="1244"/>
      <c r="E54" s="1244"/>
      <c r="F54" s="1245"/>
      <c r="G54" s="1244"/>
      <c r="H54" s="1244"/>
      <c r="I54" s="1246"/>
      <c r="J54" s="1246"/>
      <c r="K54" s="1246"/>
      <c r="L54" s="1246"/>
      <c r="M54" s="1244"/>
      <c r="N54" s="1241"/>
      <c r="O54" s="1247"/>
      <c r="P54" s="1248"/>
      <c r="Q54" s="1240">
        <v>45000</v>
      </c>
      <c r="R54" s="1249"/>
      <c r="S54" s="1242">
        <f>Q54/Q56</f>
        <v>0.14551016973001413</v>
      </c>
      <c r="T54" s="1219">
        <f t="shared" si="8"/>
        <v>90000</v>
      </c>
      <c r="U54" s="1220"/>
      <c r="Y54" s="1212">
        <f>T54</f>
        <v>90000</v>
      </c>
      <c r="Z54" s="1213"/>
      <c r="AA54" s="1199"/>
      <c r="AB54" s="1198"/>
      <c r="AC54" s="1200"/>
      <c r="AD54" s="1201"/>
      <c r="AE54" s="1200"/>
      <c r="AF54" s="1201"/>
      <c r="AG54" s="1197"/>
    </row>
    <row r="55" spans="1:33" ht="14.5" thickBot="1" x14ac:dyDescent="0.35">
      <c r="I55" s="1171">
        <f>I56/M56</f>
        <v>0.76190476190476186</v>
      </c>
      <c r="K55" s="1171">
        <f>K56/M56</f>
        <v>0.23809523809523808</v>
      </c>
      <c r="S55" s="1227"/>
      <c r="T55" s="1250"/>
      <c r="U55" s="1251"/>
      <c r="V55" s="1230"/>
      <c r="W55" s="1230"/>
      <c r="X55" s="1230"/>
      <c r="Y55" s="1252"/>
      <c r="Z55" s="1253"/>
      <c r="AA55" s="1254"/>
      <c r="AB55" s="1253"/>
      <c r="AC55" s="1231"/>
      <c r="AD55" s="1255"/>
      <c r="AE55" s="1231"/>
      <c r="AF55" s="1255"/>
      <c r="AG55" s="1252"/>
    </row>
    <row r="56" spans="1:33" x14ac:dyDescent="0.3">
      <c r="A56" s="1256" t="s">
        <v>582</v>
      </c>
      <c r="B56" s="1257"/>
      <c r="C56" s="1257"/>
      <c r="D56" s="1257"/>
      <c r="E56" s="1257"/>
      <c r="F56" s="1258"/>
      <c r="G56" s="1257"/>
      <c r="H56" s="1257"/>
      <c r="I56" s="1257">
        <f>+I43+I41+I40+I39+I37+I36+I35+I38+I45+I46+I47+I42</f>
        <v>48</v>
      </c>
      <c r="J56" s="1257"/>
      <c r="K56" s="1257">
        <f>K44</f>
        <v>15</v>
      </c>
      <c r="L56" s="1257"/>
      <c r="M56" s="1257">
        <f>SUM(I56:L56)</f>
        <v>63</v>
      </c>
      <c r="N56" s="1259"/>
      <c r="O56" s="1260"/>
      <c r="P56" s="1259"/>
      <c r="Q56" s="1261">
        <f>SUM(Q33:Q55)</f>
        <v>309256.73499999999</v>
      </c>
      <c r="R56" s="1262"/>
      <c r="S56" s="1263">
        <f>SUM(S34:S54)</f>
        <v>1</v>
      </c>
      <c r="T56" s="1264">
        <f>SUM(T33:T55)</f>
        <v>618513.47</v>
      </c>
      <c r="U56" s="1265">
        <f>SUM(U34:U55)</f>
        <v>528513.47</v>
      </c>
      <c r="V56" s="1266">
        <f>SUM(V34:V54)</f>
        <v>0</v>
      </c>
      <c r="W56" s="1266">
        <f t="shared" ref="W56:AA56" si="10">SUM(W34:W54)</f>
        <v>0</v>
      </c>
      <c r="X56" s="1266">
        <f t="shared" si="10"/>
        <v>0</v>
      </c>
      <c r="Y56" s="1267">
        <f>SUM(Y34:Y54)</f>
        <v>90000</v>
      </c>
      <c r="Z56" s="1265">
        <f t="shared" si="10"/>
        <v>428005</v>
      </c>
      <c r="AA56" s="1268">
        <f t="shared" si="10"/>
        <v>100508.47</v>
      </c>
      <c r="AB56" s="1269">
        <f t="shared" ref="AB56:AG56" si="11">SUM(AB33:AB55)</f>
        <v>183245</v>
      </c>
      <c r="AC56" s="1270">
        <f t="shared" si="11"/>
        <v>48643.470000000008</v>
      </c>
      <c r="AD56" s="1270">
        <f t="shared" si="11"/>
        <v>127490</v>
      </c>
      <c r="AE56" s="1270">
        <f t="shared" si="11"/>
        <v>169135</v>
      </c>
      <c r="AF56" s="1271">
        <f t="shared" si="11"/>
        <v>0</v>
      </c>
      <c r="AG56" s="1267">
        <f t="shared" si="11"/>
        <v>0</v>
      </c>
    </row>
    <row r="57" spans="1:33" ht="14.5" thickBot="1" x14ac:dyDescent="0.35">
      <c r="A57" s="1272" t="s">
        <v>583</v>
      </c>
      <c r="B57" s="1273"/>
      <c r="C57" s="1273"/>
      <c r="D57" s="1273"/>
      <c r="E57" s="1273"/>
      <c r="F57" s="1274"/>
      <c r="G57" s="1273"/>
      <c r="H57" s="1273"/>
      <c r="I57" s="1273">
        <f>+I43+I41+I40+I39+I37+I36+I35+I45+I46+I47+I42</f>
        <v>45</v>
      </c>
      <c r="J57" s="1273">
        <f>I47+I46+I45+I43+I42+I41+I40+I39+I38+I37+I36+I35</f>
        <v>48</v>
      </c>
      <c r="K57" s="1273">
        <f>I47+I45+I46+K44+I43+I42+I41+I40+I39+I38+I37+I36</f>
        <v>38</v>
      </c>
      <c r="L57" s="1273">
        <f>I47+I46+I45+K44+I43+I42+I41+I40+I39+I38+I37+I36</f>
        <v>38</v>
      </c>
      <c r="M57" s="1273">
        <f>SUM(I57:L57)</f>
        <v>169</v>
      </c>
      <c r="N57" s="1275"/>
      <c r="O57" s="1276"/>
      <c r="P57" s="1275"/>
      <c r="Q57" s="1277"/>
      <c r="R57" s="1278"/>
      <c r="S57" s="1279"/>
      <c r="T57" s="1280"/>
      <c r="U57" s="1281"/>
      <c r="V57" s="1282"/>
      <c r="W57" s="1282"/>
      <c r="X57" s="1282"/>
      <c r="Y57" s="1283"/>
      <c r="Z57" s="1284">
        <f>Z56/U56</f>
        <v>0.80982798792242705</v>
      </c>
      <c r="AA57" s="1285">
        <f>AA56/U56</f>
        <v>0.19017201207757298</v>
      </c>
      <c r="AB57" s="1286"/>
      <c r="AC57" s="1287"/>
      <c r="AD57" s="1288"/>
      <c r="AE57" s="1289"/>
      <c r="AF57" s="1288"/>
      <c r="AG57" s="1290"/>
    </row>
    <row r="58" spans="1:33" ht="14.5" thickBot="1" x14ac:dyDescent="0.35">
      <c r="A58" s="1291" t="s">
        <v>584</v>
      </c>
      <c r="B58" s="1236"/>
      <c r="C58" s="1236"/>
      <c r="D58" s="1236"/>
      <c r="E58" s="1236"/>
      <c r="F58" s="1237"/>
      <c r="G58" s="1236"/>
      <c r="H58" s="1236"/>
      <c r="I58" s="2249">
        <f>I57/$M$57</f>
        <v>0.26627218934911245</v>
      </c>
      <c r="J58" s="2249">
        <f t="shared" ref="J58:L58" si="12">J57/$M$57</f>
        <v>0.28402366863905326</v>
      </c>
      <c r="K58" s="2249">
        <f t="shared" si="12"/>
        <v>0.22485207100591717</v>
      </c>
      <c r="L58" s="2249">
        <f t="shared" si="12"/>
        <v>0.22485207100591717</v>
      </c>
      <c r="M58" s="1236"/>
      <c r="N58" s="1238"/>
      <c r="O58" s="1239"/>
      <c r="P58" s="1238"/>
      <c r="Q58" s="1232">
        <f>U56/2</f>
        <v>264256.73499999999</v>
      </c>
      <c r="R58" s="1248"/>
      <c r="S58" s="1292">
        <f>Q58/Q63</f>
        <v>0.85448983026998582</v>
      </c>
      <c r="T58" s="1293"/>
      <c r="Y58" s="1294"/>
      <c r="Z58" s="1295">
        <f>I35+I38+I39+I40+I41+I42+I43+I45+I46</f>
        <v>42</v>
      </c>
      <c r="AA58" s="1296">
        <f>I37+I38+I45</f>
        <v>9</v>
      </c>
    </row>
    <row r="59" spans="1:33" ht="14.5" thickBot="1" x14ac:dyDescent="0.35">
      <c r="A59" s="1297" t="s">
        <v>38</v>
      </c>
      <c r="B59" s="1244"/>
      <c r="C59" s="1244"/>
      <c r="D59" s="1244"/>
      <c r="E59" s="1244"/>
      <c r="F59" s="1245"/>
      <c r="G59" s="1244"/>
      <c r="H59" s="1244"/>
      <c r="I59" s="1246"/>
      <c r="J59" s="1246"/>
      <c r="K59" s="1246"/>
      <c r="L59" s="1246"/>
      <c r="M59" s="1244"/>
      <c r="N59" s="1241"/>
      <c r="O59" s="1247"/>
      <c r="P59" s="1241"/>
      <c r="Q59" s="1240">
        <f>W56/2</f>
        <v>0</v>
      </c>
      <c r="R59" s="1248"/>
      <c r="S59" s="1298">
        <f>Q59/Q63</f>
        <v>0</v>
      </c>
      <c r="T59" s="1098">
        <f>Q56/M56</f>
        <v>4908.837063492063</v>
      </c>
      <c r="U59" s="1099" t="s">
        <v>586</v>
      </c>
      <c r="Z59" s="1233">
        <f>Z58/M56</f>
        <v>0.66666666666666663</v>
      </c>
      <c r="AA59" s="1292">
        <f>AA58/M56</f>
        <v>0.14285714285714285</v>
      </c>
    </row>
    <row r="60" spans="1:33" ht="14.5" thickBot="1" x14ac:dyDescent="0.35">
      <c r="A60" s="1297" t="s">
        <v>587</v>
      </c>
      <c r="B60" s="1244"/>
      <c r="C60" s="1244"/>
      <c r="D60" s="1244"/>
      <c r="E60" s="1244"/>
      <c r="F60" s="1245"/>
      <c r="G60" s="1244"/>
      <c r="H60" s="1244"/>
      <c r="I60" s="1246"/>
      <c r="J60" s="1246"/>
      <c r="K60" s="1246"/>
      <c r="L60" s="1246"/>
      <c r="M60" s="1244"/>
      <c r="N60" s="1241"/>
      <c r="O60" s="1247"/>
      <c r="P60" s="1241"/>
      <c r="Q60" s="1240">
        <f>X56/2</f>
        <v>0</v>
      </c>
      <c r="R60" s="1248"/>
      <c r="S60" s="1298">
        <f>Q60/Q63</f>
        <v>0</v>
      </c>
      <c r="T60" s="1293"/>
      <c r="W60" s="1299"/>
      <c r="Y60" s="1149"/>
      <c r="Z60" s="2657" t="s">
        <v>588</v>
      </c>
      <c r="AA60" s="2657"/>
    </row>
    <row r="61" spans="1:33" x14ac:dyDescent="0.3">
      <c r="A61" s="1297" t="s">
        <v>580</v>
      </c>
      <c r="B61" s="1244"/>
      <c r="C61" s="1244"/>
      <c r="D61" s="1244"/>
      <c r="E61" s="1244"/>
      <c r="F61" s="1245"/>
      <c r="G61" s="1244"/>
      <c r="H61" s="1244"/>
      <c r="I61" s="1246"/>
      <c r="J61" s="1246"/>
      <c r="K61" s="1246"/>
      <c r="L61" s="1246"/>
      <c r="M61" s="1244"/>
      <c r="N61" s="1241"/>
      <c r="O61" s="1247"/>
      <c r="P61" s="1241"/>
      <c r="Q61" s="1240"/>
      <c r="R61" s="1248"/>
      <c r="S61" s="1298">
        <f>Q61/Q63</f>
        <v>0</v>
      </c>
      <c r="T61" s="1293"/>
      <c r="V61" s="1299"/>
      <c r="W61" s="1299"/>
    </row>
    <row r="62" spans="1:33" x14ac:dyDescent="0.3">
      <c r="A62" s="1297" t="s">
        <v>579</v>
      </c>
      <c r="B62" s="1244"/>
      <c r="C62" s="1244"/>
      <c r="D62" s="1244"/>
      <c r="E62" s="1244"/>
      <c r="F62" s="1245"/>
      <c r="G62" s="1244"/>
      <c r="H62" s="1244"/>
      <c r="I62" s="1246"/>
      <c r="J62" s="1246"/>
      <c r="K62" s="1246"/>
      <c r="L62" s="1246"/>
      <c r="M62" s="1244"/>
      <c r="N62" s="1241"/>
      <c r="O62" s="1247"/>
      <c r="P62" s="1241"/>
      <c r="Q62" s="1240">
        <f>Y56/2</f>
        <v>45000</v>
      </c>
      <c r="R62" s="1248"/>
      <c r="S62" s="1298">
        <f>Q62/Q63</f>
        <v>0.14551016973001413</v>
      </c>
      <c r="T62" s="1293"/>
    </row>
    <row r="63" spans="1:33" x14ac:dyDescent="0.3">
      <c r="A63" s="1297"/>
      <c r="B63" s="1244"/>
      <c r="C63" s="1244"/>
      <c r="D63" s="1244"/>
      <c r="E63" s="1244"/>
      <c r="F63" s="1245"/>
      <c r="G63" s="1244"/>
      <c r="H63" s="1244"/>
      <c r="I63" s="1246"/>
      <c r="J63" s="1246"/>
      <c r="K63" s="1246"/>
      <c r="L63" s="1246"/>
      <c r="M63" s="1244"/>
      <c r="N63" s="1241"/>
      <c r="O63" s="1247"/>
      <c r="P63" s="1241"/>
      <c r="Q63" s="1300">
        <f>SUM(Q58:Q62)</f>
        <v>309256.73499999999</v>
      </c>
      <c r="R63" s="1301"/>
      <c r="S63" s="1298">
        <f>SUM(S58:S62)</f>
        <v>1</v>
      </c>
      <c r="T63" s="1293"/>
    </row>
    <row r="65" spans="1:33" x14ac:dyDescent="0.3">
      <c r="S65" s="1154"/>
      <c r="T65" s="1154"/>
    </row>
    <row r="66" spans="1:33" ht="18" x14ac:dyDescent="0.4">
      <c r="A66" s="1085" t="s">
        <v>589</v>
      </c>
      <c r="N66" s="1176"/>
      <c r="P66" s="1176"/>
      <c r="Q66" s="1176"/>
      <c r="R66" s="1150"/>
      <c r="S66" s="1176"/>
      <c r="T66" s="1176"/>
      <c r="U66" s="1176"/>
      <c r="V66" s="1176"/>
      <c r="W66" s="1176"/>
      <c r="X66" s="1176"/>
      <c r="Y66" s="1176"/>
      <c r="Z66" s="1176"/>
      <c r="AA66" s="1176"/>
      <c r="AB66" s="1176"/>
      <c r="AC66" s="1176"/>
      <c r="AD66" s="1176"/>
      <c r="AE66" s="1176"/>
      <c r="AF66" s="1176"/>
      <c r="AG66" s="1176"/>
    </row>
    <row r="67" spans="1:33" x14ac:dyDescent="0.3">
      <c r="N67" s="1176"/>
      <c r="P67" s="1176"/>
      <c r="Q67" s="1176"/>
      <c r="R67" s="1150"/>
      <c r="S67" s="1176"/>
      <c r="T67" s="1176"/>
      <c r="U67" s="1176"/>
      <c r="V67" s="1176"/>
      <c r="W67" s="1176"/>
      <c r="X67" s="1176"/>
      <c r="Y67" s="1176"/>
      <c r="Z67" s="1176"/>
      <c r="AA67" s="1176"/>
      <c r="AB67" s="1176"/>
      <c r="AC67" s="1176"/>
      <c r="AD67" s="1176"/>
      <c r="AE67" s="1176"/>
      <c r="AF67" s="1176"/>
      <c r="AG67" s="1176"/>
    </row>
    <row r="68" spans="1:33" ht="31" customHeight="1" thickBot="1" x14ac:dyDescent="0.35">
      <c r="A68" s="2681" t="s">
        <v>531</v>
      </c>
      <c r="B68" s="2682"/>
      <c r="C68" s="2682"/>
      <c r="D68" s="2682"/>
      <c r="E68" s="2682"/>
      <c r="F68" s="2682"/>
      <c r="G68" s="2682"/>
      <c r="H68" s="2682"/>
      <c r="I68" s="2682"/>
      <c r="J68" s="2682"/>
      <c r="K68" s="2682"/>
      <c r="L68" s="2682"/>
      <c r="M68" s="2682"/>
      <c r="N68" s="2682"/>
      <c r="O68" s="2682"/>
      <c r="P68" s="2682"/>
      <c r="Q68" s="2682"/>
      <c r="R68" s="2682"/>
      <c r="S68" s="2683"/>
      <c r="T68" s="2647" t="s">
        <v>635</v>
      </c>
      <c r="U68" s="2648"/>
      <c r="V68" s="2648"/>
      <c r="W68" s="2648"/>
      <c r="X68" s="2648"/>
      <c r="Y68" s="2648"/>
      <c r="Z68" s="2648"/>
      <c r="AA68" s="2648"/>
      <c r="AB68" s="2648"/>
      <c r="AC68" s="2648"/>
      <c r="AD68" s="2648"/>
      <c r="AE68" s="2648"/>
      <c r="AF68" s="2648"/>
      <c r="AG68" s="2649"/>
    </row>
    <row r="69" spans="1:33" s="1179" customFormat="1" ht="15.5" x14ac:dyDescent="0.35">
      <c r="A69" s="2723" t="s">
        <v>533</v>
      </c>
      <c r="B69" s="2725" t="s">
        <v>534</v>
      </c>
      <c r="C69" s="2725" t="s">
        <v>535</v>
      </c>
      <c r="D69" s="2725" t="s">
        <v>536</v>
      </c>
      <c r="E69" s="2725" t="s">
        <v>537</v>
      </c>
      <c r="F69" s="2725" t="s">
        <v>538</v>
      </c>
      <c r="G69" s="2740" t="s">
        <v>539</v>
      </c>
      <c r="H69" s="2742" t="s">
        <v>540</v>
      </c>
      <c r="I69" s="2744" t="s">
        <v>541</v>
      </c>
      <c r="J69" s="2745"/>
      <c r="K69" s="2745"/>
      <c r="L69" s="2746"/>
      <c r="M69" s="2747" t="s">
        <v>914</v>
      </c>
      <c r="N69" s="2730" t="s">
        <v>915</v>
      </c>
      <c r="O69" s="2740" t="s">
        <v>916</v>
      </c>
      <c r="P69" s="2730" t="s">
        <v>917</v>
      </c>
      <c r="Q69" s="2730" t="s">
        <v>918</v>
      </c>
      <c r="R69" s="2732" t="s">
        <v>546</v>
      </c>
      <c r="S69" s="1177" t="s">
        <v>546</v>
      </c>
      <c r="T69" s="1178" t="s">
        <v>547</v>
      </c>
      <c r="U69" s="2734" t="s">
        <v>548</v>
      </c>
      <c r="V69" s="2734"/>
      <c r="W69" s="2734"/>
      <c r="X69" s="2734"/>
      <c r="Y69" s="2734"/>
      <c r="Z69" s="2736" t="s">
        <v>549</v>
      </c>
      <c r="AA69" s="2737"/>
      <c r="AB69" s="2736" t="s">
        <v>550</v>
      </c>
      <c r="AC69" s="2734"/>
      <c r="AD69" s="2734"/>
      <c r="AE69" s="2734"/>
      <c r="AF69" s="2734"/>
      <c r="AG69" s="2737"/>
    </row>
    <row r="70" spans="1:33" s="1179" customFormat="1" ht="30.65" customHeight="1" thickBot="1" x14ac:dyDescent="0.4">
      <c r="A70" s="2724"/>
      <c r="B70" s="2726"/>
      <c r="C70" s="2726"/>
      <c r="D70" s="2726"/>
      <c r="E70" s="2726"/>
      <c r="F70" s="2726"/>
      <c r="G70" s="2741"/>
      <c r="H70" s="2743"/>
      <c r="I70" s="1180" t="s">
        <v>551</v>
      </c>
      <c r="J70" s="1180" t="s">
        <v>552</v>
      </c>
      <c r="K70" s="1181" t="s">
        <v>553</v>
      </c>
      <c r="L70" s="1181" t="s">
        <v>554</v>
      </c>
      <c r="M70" s="2748"/>
      <c r="N70" s="2731"/>
      <c r="O70" s="2741"/>
      <c r="P70" s="2731"/>
      <c r="Q70" s="2731"/>
      <c r="R70" s="2733"/>
      <c r="S70" s="1182"/>
      <c r="T70" s="1183" t="s">
        <v>559</v>
      </c>
      <c r="U70" s="2735"/>
      <c r="V70" s="2735"/>
      <c r="W70" s="2735"/>
      <c r="X70" s="2735"/>
      <c r="Y70" s="2735"/>
      <c r="Z70" s="2738"/>
      <c r="AA70" s="2739"/>
      <c r="AB70" s="2738"/>
      <c r="AC70" s="2735"/>
      <c r="AD70" s="2735"/>
      <c r="AE70" s="2735"/>
      <c r="AF70" s="2735"/>
      <c r="AG70" s="2739"/>
    </row>
    <row r="71" spans="1:33" s="1303" customFormat="1" ht="18" x14ac:dyDescent="0.4">
      <c r="A71" s="2758" t="s">
        <v>591</v>
      </c>
      <c r="B71" s="2759"/>
      <c r="C71" s="2759"/>
      <c r="D71" s="2759"/>
      <c r="E71" s="2759"/>
      <c r="F71" s="2759"/>
      <c r="G71" s="2759"/>
      <c r="H71" s="2759"/>
      <c r="I71" s="2759"/>
      <c r="J71" s="2759"/>
      <c r="K71" s="2759"/>
      <c r="L71" s="2759"/>
      <c r="M71" s="2759"/>
      <c r="N71" s="2759"/>
      <c r="O71" s="2759"/>
      <c r="P71" s="2759"/>
      <c r="Q71" s="2759"/>
      <c r="R71" s="2759"/>
      <c r="S71" s="2759"/>
      <c r="T71" s="1302"/>
      <c r="U71" s="1088" t="s">
        <v>561</v>
      </c>
      <c r="V71" s="1089" t="s">
        <v>38</v>
      </c>
      <c r="W71" s="1089" t="s">
        <v>562</v>
      </c>
      <c r="X71" s="1089" t="s">
        <v>563</v>
      </c>
      <c r="Y71" s="1093" t="s">
        <v>564</v>
      </c>
      <c r="Z71" s="1090" t="s">
        <v>565</v>
      </c>
      <c r="AA71" s="1093" t="s">
        <v>566</v>
      </c>
      <c r="AB71" s="1088" t="s">
        <v>198</v>
      </c>
      <c r="AC71" s="1089" t="s">
        <v>39</v>
      </c>
      <c r="AD71" s="1089" t="s">
        <v>199</v>
      </c>
      <c r="AE71" s="1101" t="s">
        <v>200</v>
      </c>
      <c r="AF71" s="1092" t="s">
        <v>166</v>
      </c>
      <c r="AG71" s="1093" t="s">
        <v>31</v>
      </c>
    </row>
    <row r="72" spans="1:33" x14ac:dyDescent="0.3">
      <c r="A72" s="1184"/>
      <c r="B72" s="1185"/>
      <c r="C72" s="1185"/>
      <c r="D72" s="1185"/>
      <c r="E72" s="1185"/>
      <c r="F72" s="1186"/>
      <c r="G72" s="1185"/>
      <c r="H72" s="1185"/>
      <c r="I72" s="1188"/>
      <c r="J72" s="1188"/>
      <c r="K72" s="1188"/>
      <c r="L72" s="1188"/>
      <c r="M72" s="1185"/>
      <c r="N72" s="1191"/>
      <c r="O72" s="1192"/>
      <c r="P72" s="1191"/>
      <c r="Q72" s="1191"/>
      <c r="R72" s="1193"/>
      <c r="S72" s="1304"/>
      <c r="T72" s="1305"/>
      <c r="U72" s="1196"/>
      <c r="Y72" s="1197"/>
      <c r="Z72" s="1198"/>
      <c r="AA72" s="1199"/>
      <c r="AB72" s="1198"/>
      <c r="AC72" s="1189"/>
      <c r="AD72" s="1184"/>
      <c r="AE72" s="1200"/>
      <c r="AF72" s="1201"/>
      <c r="AG72" s="1197"/>
    </row>
    <row r="73" spans="1:33" x14ac:dyDescent="0.3">
      <c r="A73" s="1103" t="s">
        <v>971</v>
      </c>
      <c r="B73" s="1103" t="s">
        <v>478</v>
      </c>
      <c r="C73" s="1103" t="s">
        <v>934</v>
      </c>
      <c r="D73" s="1103" t="s">
        <v>193</v>
      </c>
      <c r="E73" s="1103" t="s">
        <v>571</v>
      </c>
      <c r="F73" s="1202" t="s">
        <v>573</v>
      </c>
      <c r="G73" s="1103">
        <v>35</v>
      </c>
      <c r="H73" s="1103" t="s">
        <v>90</v>
      </c>
      <c r="I73" s="2755">
        <v>35</v>
      </c>
      <c r="J73" s="2756"/>
      <c r="L73" s="1200"/>
      <c r="M73" s="1204">
        <v>1</v>
      </c>
      <c r="N73" s="1215">
        <v>1875</v>
      </c>
      <c r="O73" s="1216">
        <v>0.06</v>
      </c>
      <c r="P73" s="1215">
        <f t="shared" ref="P73:P83" si="13">N73*(1-O73)</f>
        <v>1762.5</v>
      </c>
      <c r="Q73" s="1215">
        <f t="shared" ref="Q73:Q83" si="14">P73*M73*G73</f>
        <v>61687.5</v>
      </c>
      <c r="R73" s="1217" t="e">
        <f>(Q73+#REF!)/E48*1000</f>
        <v>#REF!</v>
      </c>
      <c r="S73" s="1306">
        <f t="shared" ref="S73:S83" si="15">Q73/$Q$89</f>
        <v>0.19964982351441074</v>
      </c>
      <c r="T73" s="1307">
        <f t="shared" ref="T73:T83" si="16">Q73</f>
        <v>61687.5</v>
      </c>
      <c r="U73" s="1210">
        <f t="shared" ref="U73:U81" si="17">T73</f>
        <v>61687.5</v>
      </c>
      <c r="V73" s="1211"/>
      <c r="W73" s="1211"/>
      <c r="X73" s="1211"/>
      <c r="Y73" s="1212"/>
      <c r="Z73" s="1213">
        <f>T73</f>
        <v>61687.5</v>
      </c>
      <c r="AA73" s="1214"/>
      <c r="AB73" s="1213">
        <f>T73</f>
        <v>61687.5</v>
      </c>
      <c r="AC73" s="1200"/>
      <c r="AD73" s="1201"/>
      <c r="AE73" s="1200"/>
      <c r="AF73" s="1201"/>
      <c r="AG73" s="1197"/>
    </row>
    <row r="74" spans="1:33" x14ac:dyDescent="0.3">
      <c r="A74" s="1103" t="s">
        <v>971</v>
      </c>
      <c r="B74" s="1103" t="s">
        <v>478</v>
      </c>
      <c r="C74" s="1103" t="s">
        <v>935</v>
      </c>
      <c r="D74" s="1103" t="s">
        <v>53</v>
      </c>
      <c r="E74" s="1103" t="s">
        <v>571</v>
      </c>
      <c r="F74" s="1202" t="s">
        <v>592</v>
      </c>
      <c r="G74" s="1103">
        <v>1</v>
      </c>
      <c r="H74" s="1103" t="s">
        <v>51</v>
      </c>
      <c r="I74" s="2749">
        <v>1</v>
      </c>
      <c r="J74" s="2750"/>
      <c r="K74" s="2750"/>
      <c r="L74" s="2751"/>
      <c r="M74" s="1204">
        <v>1</v>
      </c>
      <c r="N74" s="1215">
        <v>6000</v>
      </c>
      <c r="O74" s="1216">
        <v>0.04</v>
      </c>
      <c r="P74" s="1215">
        <f t="shared" si="13"/>
        <v>5760</v>
      </c>
      <c r="Q74" s="1215">
        <f t="shared" si="14"/>
        <v>5760</v>
      </c>
      <c r="R74" s="1217" t="e">
        <f>(Q74+Q79)/E48*1000</f>
        <v>#DIV/0!</v>
      </c>
      <c r="S74" s="1306">
        <f t="shared" si="15"/>
        <v>1.8642074706269596E-2</v>
      </c>
      <c r="T74" s="1307">
        <f t="shared" si="16"/>
        <v>5760</v>
      </c>
      <c r="U74" s="1220">
        <f t="shared" si="17"/>
        <v>5760</v>
      </c>
      <c r="Y74" s="1197"/>
      <c r="Z74" s="1213">
        <f>T74</f>
        <v>5760</v>
      </c>
      <c r="AA74" s="1214"/>
      <c r="AB74" s="1213">
        <f>T74</f>
        <v>5760</v>
      </c>
      <c r="AC74" s="1200"/>
      <c r="AD74" s="1201"/>
      <c r="AE74" s="1200"/>
      <c r="AF74" s="1201"/>
      <c r="AG74" s="1197"/>
    </row>
    <row r="75" spans="1:33" x14ac:dyDescent="0.3">
      <c r="A75" s="1103" t="s">
        <v>971</v>
      </c>
      <c r="B75" s="1103" t="s">
        <v>478</v>
      </c>
      <c r="C75" s="1103" t="s">
        <v>935</v>
      </c>
      <c r="D75" s="1103" t="s">
        <v>48</v>
      </c>
      <c r="E75" s="1103" t="s">
        <v>569</v>
      </c>
      <c r="F75" s="1202" t="s">
        <v>849</v>
      </c>
      <c r="G75" s="1103">
        <v>3</v>
      </c>
      <c r="H75" s="1103" t="s">
        <v>51</v>
      </c>
      <c r="I75" s="2755">
        <v>3</v>
      </c>
      <c r="J75" s="2756"/>
      <c r="K75" s="2756"/>
      <c r="L75" s="2757"/>
      <c r="M75" s="1204">
        <v>1</v>
      </c>
      <c r="N75" s="1215">
        <v>2875</v>
      </c>
      <c r="O75" s="1216">
        <v>0.05</v>
      </c>
      <c r="P75" s="1215">
        <f t="shared" si="13"/>
        <v>2731.25</v>
      </c>
      <c r="Q75" s="1215">
        <f t="shared" si="14"/>
        <v>8193.75</v>
      </c>
      <c r="R75" s="1217"/>
      <c r="S75" s="1308">
        <f t="shared" si="15"/>
        <v>2.6518836740363979E-2</v>
      </c>
      <c r="T75" s="1307">
        <f t="shared" si="16"/>
        <v>8193.75</v>
      </c>
      <c r="U75" s="1220">
        <f t="shared" si="17"/>
        <v>8193.75</v>
      </c>
      <c r="V75" s="1211"/>
      <c r="X75" s="1211"/>
      <c r="Y75" s="1197"/>
      <c r="Z75" s="1213">
        <f>T75</f>
        <v>8193.75</v>
      </c>
      <c r="AA75" s="1221"/>
      <c r="AB75" s="1213">
        <f>T75</f>
        <v>8193.75</v>
      </c>
      <c r="AC75" s="1200"/>
      <c r="AD75" s="1201"/>
      <c r="AE75" s="1200"/>
      <c r="AF75" s="1201"/>
      <c r="AG75" s="1197"/>
    </row>
    <row r="76" spans="1:33" x14ac:dyDescent="0.3">
      <c r="A76" s="1103" t="s">
        <v>971</v>
      </c>
      <c r="B76" s="1103" t="s">
        <v>460</v>
      </c>
      <c r="C76" s="1103" t="s">
        <v>935</v>
      </c>
      <c r="D76" s="1103" t="s">
        <v>48</v>
      </c>
      <c r="E76" s="1103" t="s">
        <v>569</v>
      </c>
      <c r="F76" s="1202" t="s">
        <v>849</v>
      </c>
      <c r="G76" s="1103">
        <v>3</v>
      </c>
      <c r="H76" s="1103" t="s">
        <v>51</v>
      </c>
      <c r="I76" s="2749">
        <v>3</v>
      </c>
      <c r="J76" s="2750"/>
      <c r="K76" s="2750"/>
      <c r="L76" s="2751"/>
      <c r="M76" s="1204">
        <v>1</v>
      </c>
      <c r="N76" s="1215">
        <v>27024.15</v>
      </c>
      <c r="O76" s="1216">
        <v>0.7</v>
      </c>
      <c r="P76" s="1215">
        <f t="shared" si="13"/>
        <v>8107.2450000000017</v>
      </c>
      <c r="Q76" s="1215">
        <f t="shared" si="14"/>
        <v>24321.735000000004</v>
      </c>
      <c r="R76" s="1217"/>
      <c r="S76" s="1308">
        <f t="shared" si="15"/>
        <v>7.8716597370849323E-2</v>
      </c>
      <c r="T76" s="1307">
        <f t="shared" si="16"/>
        <v>24321.735000000004</v>
      </c>
      <c r="U76" s="1220">
        <f t="shared" si="17"/>
        <v>24321.735000000004</v>
      </c>
      <c r="V76" s="1211"/>
      <c r="Y76" s="1197"/>
      <c r="Z76" s="1198"/>
      <c r="AA76" s="1214">
        <f>T76</f>
        <v>24321.735000000004</v>
      </c>
      <c r="AB76" s="1213"/>
      <c r="AC76" s="1223">
        <f>T76</f>
        <v>24321.735000000004</v>
      </c>
      <c r="AD76" s="1201"/>
      <c r="AE76" s="1200"/>
      <c r="AF76" s="1201"/>
      <c r="AG76" s="1197"/>
    </row>
    <row r="77" spans="1:33" x14ac:dyDescent="0.3">
      <c r="A77" s="1103" t="s">
        <v>971</v>
      </c>
      <c r="B77" s="1103" t="s">
        <v>479</v>
      </c>
      <c r="C77" s="1103" t="s">
        <v>935</v>
      </c>
      <c r="D77" s="1103" t="s">
        <v>53</v>
      </c>
      <c r="E77" s="1103" t="s">
        <v>575</v>
      </c>
      <c r="F77" s="1202" t="s">
        <v>592</v>
      </c>
      <c r="G77" s="1103">
        <v>4</v>
      </c>
      <c r="H77" s="1103" t="s">
        <v>51</v>
      </c>
      <c r="I77" s="2749">
        <v>4</v>
      </c>
      <c r="J77" s="2750"/>
      <c r="K77" s="2750"/>
      <c r="L77" s="2751"/>
      <c r="M77" s="1103">
        <v>1</v>
      </c>
      <c r="N77" s="1215">
        <v>4800</v>
      </c>
      <c r="O77" s="1216">
        <v>0.05</v>
      </c>
      <c r="P77" s="1215">
        <f t="shared" si="13"/>
        <v>4560</v>
      </c>
      <c r="Q77" s="1215">
        <f t="shared" si="14"/>
        <v>18240</v>
      </c>
      <c r="R77" s="1217"/>
      <c r="S77" s="1309">
        <f t="shared" si="15"/>
        <v>5.9033236569853723E-2</v>
      </c>
      <c r="T77" s="1307">
        <f t="shared" si="16"/>
        <v>18240</v>
      </c>
      <c r="U77" s="1220">
        <f t="shared" si="17"/>
        <v>18240</v>
      </c>
      <c r="V77" s="1211"/>
      <c r="Y77" s="1197"/>
      <c r="Z77" s="1198"/>
      <c r="AA77" s="1214">
        <f>T77</f>
        <v>18240</v>
      </c>
      <c r="AB77" s="1213"/>
      <c r="AC77" s="1223"/>
      <c r="AD77" s="1225">
        <f>T77</f>
        <v>18240</v>
      </c>
      <c r="AE77" s="1200"/>
      <c r="AF77" s="1201"/>
      <c r="AG77" s="1197"/>
    </row>
    <row r="78" spans="1:33" x14ac:dyDescent="0.3">
      <c r="A78" s="1103" t="s">
        <v>971</v>
      </c>
      <c r="B78" s="1103" t="s">
        <v>481</v>
      </c>
      <c r="C78" s="1103" t="s">
        <v>935</v>
      </c>
      <c r="D78" s="1103" t="s">
        <v>53</v>
      </c>
      <c r="E78" s="1103" t="s">
        <v>575</v>
      </c>
      <c r="F78" s="1202" t="s">
        <v>592</v>
      </c>
      <c r="G78" s="1103">
        <v>2</v>
      </c>
      <c r="H78" s="1103" t="s">
        <v>51</v>
      </c>
      <c r="I78" s="2755">
        <v>2</v>
      </c>
      <c r="J78" s="2756"/>
      <c r="K78" s="2756"/>
      <c r="L78" s="2757"/>
      <c r="M78" s="1103">
        <v>1</v>
      </c>
      <c r="N78" s="1215">
        <v>12555</v>
      </c>
      <c r="O78" s="1216">
        <v>0.6</v>
      </c>
      <c r="P78" s="1226">
        <f t="shared" si="13"/>
        <v>5022</v>
      </c>
      <c r="Q78" s="1215">
        <f t="shared" si="14"/>
        <v>10044</v>
      </c>
      <c r="R78" s="1217"/>
      <c r="S78" s="1309">
        <f t="shared" si="15"/>
        <v>3.2507117769057611E-2</v>
      </c>
      <c r="T78" s="1307">
        <f t="shared" si="16"/>
        <v>10044</v>
      </c>
      <c r="U78" s="1220">
        <f t="shared" si="17"/>
        <v>10044</v>
      </c>
      <c r="V78" s="1211"/>
      <c r="Y78" s="1197"/>
      <c r="Z78" s="1213">
        <f>T78</f>
        <v>10044</v>
      </c>
      <c r="AA78" s="1214"/>
      <c r="AB78" s="1213"/>
      <c r="AC78" s="1200"/>
      <c r="AD78" s="1201"/>
      <c r="AE78" s="1223">
        <f t="shared" ref="AE78:AE80" si="18">T78</f>
        <v>10044</v>
      </c>
      <c r="AF78" s="1201"/>
      <c r="AG78" s="1197"/>
    </row>
    <row r="79" spans="1:33" x14ac:dyDescent="0.3">
      <c r="A79" s="1103" t="s">
        <v>971</v>
      </c>
      <c r="B79" s="1103" t="s">
        <v>481</v>
      </c>
      <c r="C79" s="1103" t="s">
        <v>935</v>
      </c>
      <c r="D79" s="1103" t="s">
        <v>193</v>
      </c>
      <c r="E79" s="1103" t="s">
        <v>571</v>
      </c>
      <c r="F79" s="1202" t="s">
        <v>573</v>
      </c>
      <c r="G79" s="1103">
        <v>30</v>
      </c>
      <c r="H79" s="1103" t="s">
        <v>51</v>
      </c>
      <c r="I79" s="1203"/>
      <c r="K79" s="2750">
        <v>30</v>
      </c>
      <c r="L79" s="2751"/>
      <c r="M79" s="1103">
        <v>1</v>
      </c>
      <c r="N79" s="1215">
        <v>4075</v>
      </c>
      <c r="O79" s="1216">
        <v>0.6</v>
      </c>
      <c r="P79" s="1226">
        <f t="shared" si="13"/>
        <v>1630</v>
      </c>
      <c r="Q79" s="1215">
        <f t="shared" si="14"/>
        <v>48900</v>
      </c>
      <c r="R79" s="1217"/>
      <c r="S79" s="1309">
        <f t="shared" si="15"/>
        <v>0.15826344672510126</v>
      </c>
      <c r="T79" s="1307">
        <f t="shared" si="16"/>
        <v>48900</v>
      </c>
      <c r="U79" s="1220">
        <f t="shared" si="17"/>
        <v>48900</v>
      </c>
      <c r="V79" s="1211"/>
      <c r="W79" s="1211"/>
      <c r="Y79" s="1197"/>
      <c r="Z79" s="1213">
        <f t="shared" ref="Z79:Z83" si="19">T79</f>
        <v>48900</v>
      </c>
      <c r="AA79" s="1214"/>
      <c r="AB79" s="1213"/>
      <c r="AC79" s="1200"/>
      <c r="AD79" s="1225"/>
      <c r="AE79" s="1223">
        <f t="shared" si="18"/>
        <v>48900</v>
      </c>
      <c r="AF79" s="1201"/>
      <c r="AG79" s="1197"/>
    </row>
    <row r="80" spans="1:33" x14ac:dyDescent="0.3">
      <c r="A80" s="1103" t="s">
        <v>971</v>
      </c>
      <c r="B80" s="1103" t="s">
        <v>481</v>
      </c>
      <c r="C80" s="1103" t="s">
        <v>935</v>
      </c>
      <c r="D80" s="1103" t="s">
        <v>48</v>
      </c>
      <c r="E80" s="1103" t="s">
        <v>569</v>
      </c>
      <c r="F80" s="1202" t="s">
        <v>849</v>
      </c>
      <c r="G80" s="1103">
        <v>3</v>
      </c>
      <c r="H80" s="1103" t="s">
        <v>51</v>
      </c>
      <c r="I80" s="2755">
        <v>3</v>
      </c>
      <c r="J80" s="2756"/>
      <c r="K80" s="2756"/>
      <c r="L80" s="2757"/>
      <c r="M80" s="1103">
        <v>1</v>
      </c>
      <c r="N80" s="1215">
        <v>10005</v>
      </c>
      <c r="O80" s="1216">
        <v>0.5</v>
      </c>
      <c r="P80" s="1226">
        <f t="shared" si="13"/>
        <v>5002.5</v>
      </c>
      <c r="Q80" s="1215">
        <f t="shared" si="14"/>
        <v>15007.5</v>
      </c>
      <c r="R80" s="1217"/>
      <c r="S80" s="1310">
        <f t="shared" si="15"/>
        <v>4.8571343082350865E-2</v>
      </c>
      <c r="T80" s="1307">
        <f t="shared" si="16"/>
        <v>15007.5</v>
      </c>
      <c r="U80" s="1220">
        <f t="shared" si="17"/>
        <v>15007.5</v>
      </c>
      <c r="V80" s="1211"/>
      <c r="Y80" s="1197"/>
      <c r="Z80" s="1213">
        <f t="shared" si="19"/>
        <v>15007.5</v>
      </c>
      <c r="AA80" s="1214"/>
      <c r="AB80" s="1198"/>
      <c r="AC80" s="1200"/>
      <c r="AD80" s="1225"/>
      <c r="AE80" s="1223">
        <f t="shared" si="18"/>
        <v>15007.5</v>
      </c>
      <c r="AF80" s="1201"/>
      <c r="AG80" s="1197"/>
    </row>
    <row r="81" spans="1:33" x14ac:dyDescent="0.3">
      <c r="A81" s="1103" t="s">
        <v>971</v>
      </c>
      <c r="B81" s="1103" t="s">
        <v>481</v>
      </c>
      <c r="C81" s="1103" t="s">
        <v>935</v>
      </c>
      <c r="D81" s="1103" t="s">
        <v>53</v>
      </c>
      <c r="E81" s="1103" t="s">
        <v>571</v>
      </c>
      <c r="F81" s="1202" t="s">
        <v>592</v>
      </c>
      <c r="G81" s="1103">
        <v>2</v>
      </c>
      <c r="H81" s="1103" t="s">
        <v>51</v>
      </c>
      <c r="I81" s="2755">
        <v>2</v>
      </c>
      <c r="J81" s="2756"/>
      <c r="K81" s="2756"/>
      <c r="L81" s="2757"/>
      <c r="M81" s="1103">
        <v>1</v>
      </c>
      <c r="N81" s="1215">
        <v>12555</v>
      </c>
      <c r="O81" s="1216">
        <v>0.6</v>
      </c>
      <c r="P81" s="1226">
        <f t="shared" si="13"/>
        <v>5022</v>
      </c>
      <c r="Q81" s="1215">
        <f t="shared" si="14"/>
        <v>10044</v>
      </c>
      <c r="R81" s="1217"/>
      <c r="S81" s="1309">
        <f t="shared" si="15"/>
        <v>3.2507117769057611E-2</v>
      </c>
      <c r="T81" s="1307">
        <f t="shared" si="16"/>
        <v>10044</v>
      </c>
      <c r="U81" s="1220">
        <f t="shared" si="17"/>
        <v>10044</v>
      </c>
      <c r="V81" s="1211"/>
      <c r="Y81" s="1197"/>
      <c r="Z81" s="1213">
        <f t="shared" si="19"/>
        <v>10044</v>
      </c>
      <c r="AA81" s="1199"/>
      <c r="AB81" s="1213"/>
      <c r="AC81" s="1200"/>
      <c r="AD81" s="1225"/>
      <c r="AE81" s="1223">
        <f>T81</f>
        <v>10044</v>
      </c>
      <c r="AF81" s="1201"/>
      <c r="AG81" s="1197"/>
    </row>
    <row r="82" spans="1:33" x14ac:dyDescent="0.3">
      <c r="A82" s="1103" t="s">
        <v>972</v>
      </c>
      <c r="B82" s="1103" t="s">
        <v>177</v>
      </c>
      <c r="C82" s="1103" t="s">
        <v>973</v>
      </c>
      <c r="D82" s="1103" t="s">
        <v>77</v>
      </c>
      <c r="E82" s="1103" t="s">
        <v>571</v>
      </c>
      <c r="F82" s="1202" t="s">
        <v>847</v>
      </c>
      <c r="G82" s="1103">
        <v>20</v>
      </c>
      <c r="H82" s="1103" t="s">
        <v>51</v>
      </c>
      <c r="I82" s="2755">
        <v>20</v>
      </c>
      <c r="J82" s="2756"/>
      <c r="K82" s="2756"/>
      <c r="L82" s="2757"/>
      <c r="M82" s="1103">
        <v>1</v>
      </c>
      <c r="N82" s="1215">
        <v>4065</v>
      </c>
      <c r="O82" s="1216">
        <v>0.4</v>
      </c>
      <c r="P82" s="1226">
        <f t="shared" si="13"/>
        <v>2439</v>
      </c>
      <c r="Q82" s="1215">
        <f t="shared" si="14"/>
        <v>48780</v>
      </c>
      <c r="R82" s="1217"/>
      <c r="S82" s="1309">
        <f t="shared" si="15"/>
        <v>0.15787507016872065</v>
      </c>
      <c r="T82" s="1307">
        <f t="shared" si="16"/>
        <v>48780</v>
      </c>
      <c r="U82" s="1220"/>
      <c r="V82" s="1211"/>
      <c r="W82" s="1211">
        <f>T82</f>
        <v>48780</v>
      </c>
      <c r="Y82" s="1197"/>
      <c r="Z82" s="1213">
        <f t="shared" si="19"/>
        <v>48780</v>
      </c>
      <c r="AA82" s="1214"/>
      <c r="AB82" s="1198"/>
      <c r="AC82" s="1200"/>
      <c r="AD82" s="1201"/>
      <c r="AE82" s="1223"/>
      <c r="AF82" s="1225">
        <f>T82</f>
        <v>48780</v>
      </c>
      <c r="AG82" s="1212">
        <f>V82</f>
        <v>0</v>
      </c>
    </row>
    <row r="83" spans="1:33" x14ac:dyDescent="0.3">
      <c r="A83" s="1103" t="s">
        <v>972</v>
      </c>
      <c r="B83" s="1103" t="s">
        <v>68</v>
      </c>
      <c r="C83" s="1103" t="s">
        <v>938</v>
      </c>
      <c r="D83" s="1103" t="s">
        <v>195</v>
      </c>
      <c r="E83" s="1103" t="s">
        <v>571</v>
      </c>
      <c r="F83" s="1202" t="s">
        <v>874</v>
      </c>
      <c r="G83" s="1103">
        <v>25</v>
      </c>
      <c r="H83" s="1103" t="s">
        <v>51</v>
      </c>
      <c r="I83" s="2752">
        <v>25</v>
      </c>
      <c r="J83" s="2753"/>
      <c r="K83" s="2753"/>
      <c r="L83" s="2754"/>
      <c r="M83" s="1103">
        <v>1</v>
      </c>
      <c r="N83" s="1215">
        <v>1600</v>
      </c>
      <c r="O83" s="1216">
        <v>0.7</v>
      </c>
      <c r="P83" s="1226">
        <f t="shared" si="13"/>
        <v>480.00000000000006</v>
      </c>
      <c r="Q83" s="1215">
        <f t="shared" si="14"/>
        <v>12000.000000000002</v>
      </c>
      <c r="R83" s="1217"/>
      <c r="S83" s="1309">
        <f t="shared" si="15"/>
        <v>3.8837655638061665E-2</v>
      </c>
      <c r="T83" s="1307">
        <f t="shared" si="16"/>
        <v>12000.000000000002</v>
      </c>
      <c r="U83" s="1220"/>
      <c r="V83" s="1211"/>
      <c r="W83" s="1211">
        <f>T83</f>
        <v>12000.000000000002</v>
      </c>
      <c r="Y83" s="1197"/>
      <c r="Z83" s="1213">
        <f t="shared" si="19"/>
        <v>12000.000000000002</v>
      </c>
      <c r="AA83" s="1214"/>
      <c r="AB83" s="1198"/>
      <c r="AC83" s="1200"/>
      <c r="AD83" s="1201"/>
      <c r="AE83" s="1223"/>
      <c r="AF83" s="1225"/>
      <c r="AG83" s="1212">
        <f>T83</f>
        <v>12000.000000000002</v>
      </c>
    </row>
    <row r="84" spans="1:33" x14ac:dyDescent="0.3">
      <c r="A84" s="1103"/>
      <c r="B84" s="1103"/>
      <c r="C84" s="1103"/>
      <c r="D84" s="1103"/>
      <c r="E84" s="1103"/>
      <c r="F84" s="1202"/>
      <c r="G84" s="1103"/>
      <c r="H84" s="1103"/>
      <c r="I84" s="128"/>
      <c r="J84" s="128"/>
      <c r="K84" s="128"/>
      <c r="L84" s="1204"/>
      <c r="M84" s="1103"/>
      <c r="N84" s="1311"/>
      <c r="O84" s="1206"/>
      <c r="P84" s="1312"/>
      <c r="Q84" s="1311"/>
      <c r="R84" s="1313"/>
      <c r="S84" s="1314"/>
      <c r="T84" s="1315"/>
      <c r="U84" s="1220"/>
      <c r="V84" s="1211"/>
      <c r="Y84" s="1197"/>
      <c r="Z84" s="1198"/>
      <c r="AA84" s="1214">
        <f>T84</f>
        <v>0</v>
      </c>
      <c r="AB84" s="1198"/>
      <c r="AC84" s="1200"/>
      <c r="AD84" s="1201"/>
      <c r="AE84" s="1223"/>
      <c r="AF84" s="1225"/>
      <c r="AG84" s="1212"/>
    </row>
    <row r="85" spans="1:33" x14ac:dyDescent="0.3">
      <c r="A85" s="1201"/>
      <c r="B85" s="1103"/>
      <c r="C85" s="1228"/>
      <c r="D85" s="1228"/>
      <c r="E85" s="1228"/>
      <c r="F85" s="1229"/>
      <c r="G85" s="1228"/>
      <c r="H85" s="1228"/>
      <c r="I85" s="1230"/>
      <c r="J85" s="1230"/>
      <c r="K85" s="1230"/>
      <c r="L85" s="1231"/>
      <c r="M85" s="1228"/>
      <c r="N85" s="1232"/>
      <c r="O85" s="1233"/>
      <c r="P85" s="1234"/>
      <c r="Q85" s="1215"/>
      <c r="R85" s="1217"/>
      <c r="S85" s="1308"/>
      <c r="T85" s="1307"/>
      <c r="U85" s="1220"/>
      <c r="V85" s="1211"/>
      <c r="Y85" s="1197"/>
      <c r="Z85" s="1213">
        <f t="shared" ref="Z85:Z86" si="20">T85</f>
        <v>0</v>
      </c>
      <c r="AA85" s="1199"/>
      <c r="AB85" s="1198"/>
      <c r="AC85" s="1200"/>
      <c r="AD85" s="1201"/>
      <c r="AE85" s="1223"/>
      <c r="AF85" s="1225"/>
      <c r="AG85" s="1212"/>
    </row>
    <row r="86" spans="1:33" x14ac:dyDescent="0.3">
      <c r="A86" s="1167" t="s">
        <v>972</v>
      </c>
      <c r="B86" s="1167" t="s">
        <v>579</v>
      </c>
      <c r="C86" s="1235"/>
      <c r="D86" s="1236"/>
      <c r="E86" s="1236"/>
      <c r="F86" s="1237"/>
      <c r="G86" s="1236"/>
      <c r="H86" s="1236"/>
      <c r="I86" s="1230"/>
      <c r="J86" s="1230"/>
      <c r="K86" s="1230"/>
      <c r="L86" s="1230"/>
      <c r="M86" s="1236"/>
      <c r="N86" s="1238"/>
      <c r="O86" s="1239"/>
      <c r="P86" s="1234"/>
      <c r="Q86" s="1240"/>
      <c r="R86" s="1248"/>
      <c r="S86" s="1247"/>
      <c r="T86" s="1307"/>
      <c r="U86" s="1220"/>
      <c r="V86" s="1211"/>
      <c r="Y86" s="1197"/>
      <c r="Z86" s="1213">
        <f t="shared" si="20"/>
        <v>0</v>
      </c>
      <c r="AA86" s="1199"/>
      <c r="AB86" s="1198"/>
      <c r="AC86" s="1200"/>
      <c r="AD86" s="1201"/>
      <c r="AE86" s="1223"/>
      <c r="AF86" s="1225"/>
      <c r="AG86" s="1212"/>
    </row>
    <row r="87" spans="1:33" x14ac:dyDescent="0.3">
      <c r="A87" s="1167" t="s">
        <v>972</v>
      </c>
      <c r="B87" s="1167" t="s">
        <v>580</v>
      </c>
      <c r="C87" s="1243"/>
      <c r="D87" s="1244"/>
      <c r="E87" s="1244"/>
      <c r="F87" s="1245"/>
      <c r="G87" s="1244"/>
      <c r="H87" s="1244"/>
      <c r="I87" s="1246"/>
      <c r="J87" s="1246"/>
      <c r="K87" s="1246"/>
      <c r="L87" s="1246"/>
      <c r="M87" s="1244"/>
      <c r="N87" s="1241"/>
      <c r="O87" s="1247"/>
      <c r="P87" s="1248"/>
      <c r="Q87" s="1240">
        <v>46000</v>
      </c>
      <c r="R87" s="1249"/>
      <c r="S87" s="1316">
        <f>Q87/Q89</f>
        <v>0.14887767994590304</v>
      </c>
      <c r="T87" s="1307">
        <f>Q87</f>
        <v>46000</v>
      </c>
      <c r="U87" s="1220"/>
      <c r="Y87" s="1212">
        <f>T87</f>
        <v>46000</v>
      </c>
      <c r="Z87" s="1198"/>
      <c r="AA87" s="1199"/>
      <c r="AB87" s="1198"/>
      <c r="AC87" s="1200"/>
      <c r="AD87" s="1201"/>
      <c r="AE87" s="1200"/>
      <c r="AF87" s="1201"/>
      <c r="AG87" s="1197"/>
    </row>
    <row r="88" spans="1:33" ht="14.5" thickBot="1" x14ac:dyDescent="0.35">
      <c r="I88" s="1171">
        <f>I89/$M$89</f>
        <v>0.765625</v>
      </c>
      <c r="J88" s="1171"/>
      <c r="K88" s="1171">
        <f>K89/M89</f>
        <v>0.234375</v>
      </c>
      <c r="T88" s="1317"/>
      <c r="U88" s="1318"/>
      <c r="V88" s="1230"/>
      <c r="W88" s="1230"/>
      <c r="X88" s="1230"/>
      <c r="Y88" s="1252"/>
      <c r="Z88" s="1253"/>
      <c r="AA88" s="1254"/>
      <c r="AB88" s="1253"/>
      <c r="AC88" s="1231"/>
      <c r="AD88" s="1255"/>
      <c r="AE88" s="1231"/>
      <c r="AF88" s="1255"/>
      <c r="AG88" s="1252"/>
    </row>
    <row r="89" spans="1:33" x14ac:dyDescent="0.3">
      <c r="A89" s="1256" t="s">
        <v>582</v>
      </c>
      <c r="B89" s="1257"/>
      <c r="C89" s="1257"/>
      <c r="D89" s="1257"/>
      <c r="E89" s="1257"/>
      <c r="F89" s="1258"/>
      <c r="G89" s="1257"/>
      <c r="H89" s="1257"/>
      <c r="I89" s="1257">
        <f>I78+I75+I74+I73+I76+I82+I83+I80+I81+I77</f>
        <v>98</v>
      </c>
      <c r="J89" s="1257"/>
      <c r="K89" s="1257">
        <f>K79</f>
        <v>30</v>
      </c>
      <c r="L89" s="1257"/>
      <c r="M89" s="1257">
        <f>SUM(I89:L89)</f>
        <v>128</v>
      </c>
      <c r="N89" s="1259"/>
      <c r="O89" s="1260"/>
      <c r="P89" s="1259"/>
      <c r="Q89" s="1319">
        <f>SUM(Q72:Q88)</f>
        <v>308978.48499999999</v>
      </c>
      <c r="R89" s="1319"/>
      <c r="S89" s="1320">
        <f>SUM(S72:S87)</f>
        <v>1</v>
      </c>
      <c r="T89" s="1321">
        <f>SUM(T72:T88)</f>
        <v>308978.48499999999</v>
      </c>
      <c r="U89" s="1265">
        <f>SUM(U72:U88)</f>
        <v>202198.48499999999</v>
      </c>
      <c r="V89" s="1322"/>
      <c r="W89" s="1266">
        <f>SUM(W72:W88)</f>
        <v>60780</v>
      </c>
      <c r="X89" s="1322"/>
      <c r="Y89" s="1267">
        <f>SUM(Y72:Y88)</f>
        <v>46000</v>
      </c>
      <c r="Z89" s="1269">
        <f>SUM(Z72:Z88)</f>
        <v>220416.75</v>
      </c>
      <c r="AA89" s="1268">
        <f>SUM(AA72:AA88)</f>
        <v>42561.735000000001</v>
      </c>
      <c r="AB89" s="1269">
        <f>SUM(AB72:AB88)</f>
        <v>75641.25</v>
      </c>
      <c r="AC89" s="1270">
        <f>SUM(AC72:AC88)</f>
        <v>24321.735000000004</v>
      </c>
      <c r="AD89" s="1270">
        <f t="shared" ref="AD89:AF89" si="21">SUM(AD72:AD88)</f>
        <v>18240</v>
      </c>
      <c r="AE89" s="1270">
        <f t="shared" si="21"/>
        <v>83995.5</v>
      </c>
      <c r="AF89" s="1270">
        <f t="shared" si="21"/>
        <v>48780</v>
      </c>
      <c r="AG89" s="1267">
        <f>SUM(AG72:AG88)</f>
        <v>12000.000000000002</v>
      </c>
    </row>
    <row r="90" spans="1:33" ht="14.5" thickBot="1" x14ac:dyDescent="0.35">
      <c r="A90" s="1272" t="s">
        <v>583</v>
      </c>
      <c r="B90" s="1273"/>
      <c r="C90" s="1273"/>
      <c r="D90" s="1273"/>
      <c r="E90" s="1273"/>
      <c r="F90" s="1274"/>
      <c r="G90" s="1273"/>
      <c r="H90" s="1273"/>
      <c r="I90" s="1273">
        <f>I78+I75+I74+I73+I83+I76+I77+I80+I81+I82</f>
        <v>98</v>
      </c>
      <c r="J90" s="1273">
        <f>I73+I74+I75+I76+I77+I78+I80+I81+I82+I83</f>
        <v>98</v>
      </c>
      <c r="K90" s="1273">
        <f>I74+I75+I76+I77+I78+K79+I80+I81+I82+I83</f>
        <v>93</v>
      </c>
      <c r="L90" s="1273">
        <f>I74+I75+I76+I77+I78+K79+I80+I81+I82+I83</f>
        <v>93</v>
      </c>
      <c r="M90" s="1273">
        <f>SUM(I90:L90)</f>
        <v>382</v>
      </c>
      <c r="N90" s="1275"/>
      <c r="O90" s="1276"/>
      <c r="P90" s="1275"/>
      <c r="Q90" s="1275"/>
      <c r="R90" s="1275"/>
      <c r="S90" s="1323"/>
      <c r="T90" s="1324"/>
      <c r="U90" s="1281"/>
      <c r="V90" s="1325"/>
      <c r="W90" s="1325"/>
      <c r="X90" s="1325"/>
      <c r="Y90" s="1290"/>
      <c r="Z90" s="1286">
        <f>Z89/T89</f>
        <v>0.71337248611339399</v>
      </c>
      <c r="AA90" s="1285">
        <f>AA89/T89</f>
        <v>0.13774983394070303</v>
      </c>
      <c r="AB90" s="1326"/>
      <c r="AC90" s="1289"/>
      <c r="AD90" s="1288"/>
      <c r="AE90" s="1289"/>
      <c r="AF90" s="1288"/>
      <c r="AG90" s="1290"/>
    </row>
    <row r="91" spans="1:33" ht="14.5" thickBot="1" x14ac:dyDescent="0.35">
      <c r="A91" s="1291" t="s">
        <v>584</v>
      </c>
      <c r="B91" s="1236"/>
      <c r="C91" s="1236"/>
      <c r="D91" s="1236"/>
      <c r="E91" s="1236"/>
      <c r="F91" s="1237"/>
      <c r="G91" s="1236"/>
      <c r="H91" s="1236"/>
      <c r="I91" s="2249">
        <f>I90/$M$90</f>
        <v>0.25654450261780104</v>
      </c>
      <c r="J91" s="2249">
        <f t="shared" ref="J91:L91" si="22">J90/$M$90</f>
        <v>0.25654450261780104</v>
      </c>
      <c r="K91" s="2249">
        <f t="shared" si="22"/>
        <v>0.24345549738219896</v>
      </c>
      <c r="L91" s="2249">
        <f t="shared" si="22"/>
        <v>0.24345549738219896</v>
      </c>
      <c r="M91" s="1236"/>
      <c r="N91" s="1238"/>
      <c r="O91" s="1239"/>
      <c r="P91" s="1238"/>
      <c r="Q91" s="1232">
        <f>U89</f>
        <v>202198.48499999999</v>
      </c>
      <c r="R91" s="1234"/>
      <c r="S91" s="1292">
        <f>Q91/Q96</f>
        <v>0.6544095942473146</v>
      </c>
      <c r="T91" s="1149"/>
      <c r="U91" s="1327"/>
      <c r="Z91" s="1295">
        <f>I73+I74+I77+I78+K79+I81+I82+I83</f>
        <v>119</v>
      </c>
      <c r="AA91" s="1296">
        <f>I75+I76+I80</f>
        <v>9</v>
      </c>
    </row>
    <row r="92" spans="1:33" ht="14.5" thickBot="1" x14ac:dyDescent="0.35">
      <c r="A92" s="1297" t="s">
        <v>38</v>
      </c>
      <c r="B92" s="1244"/>
      <c r="C92" s="1244"/>
      <c r="D92" s="1244"/>
      <c r="E92" s="1244"/>
      <c r="F92" s="1245"/>
      <c r="G92" s="1244"/>
      <c r="H92" s="1244"/>
      <c r="I92" s="1246"/>
      <c r="J92" s="1246"/>
      <c r="K92" s="1246"/>
      <c r="L92" s="1246"/>
      <c r="M92" s="1244"/>
      <c r="N92" s="1241"/>
      <c r="O92" s="1247"/>
      <c r="P92" s="1241"/>
      <c r="Q92" s="1240">
        <f>V89</f>
        <v>0</v>
      </c>
      <c r="R92" s="1248"/>
      <c r="S92" s="1298">
        <f>Q92/Q96</f>
        <v>0</v>
      </c>
      <c r="T92" s="1098">
        <f>Q89/M89</f>
        <v>2413.8944140624999</v>
      </c>
      <c r="U92" s="1099" t="s">
        <v>586</v>
      </c>
      <c r="Y92" s="1211"/>
      <c r="Z92" s="1233">
        <f>Z91/M89</f>
        <v>0.9296875</v>
      </c>
      <c r="AA92" s="1292">
        <f>AA91/M89</f>
        <v>7.03125E-2</v>
      </c>
    </row>
    <row r="93" spans="1:33" ht="14.5" thickBot="1" x14ac:dyDescent="0.35">
      <c r="A93" s="1297" t="s">
        <v>587</v>
      </c>
      <c r="B93" s="1244"/>
      <c r="C93" s="1244"/>
      <c r="D93" s="1244"/>
      <c r="E93" s="1244"/>
      <c r="F93" s="1245"/>
      <c r="G93" s="1244"/>
      <c r="H93" s="1244"/>
      <c r="I93" s="1246"/>
      <c r="J93" s="1246"/>
      <c r="K93" s="1246"/>
      <c r="L93" s="1246"/>
      <c r="M93" s="1244"/>
      <c r="N93" s="1241"/>
      <c r="O93" s="1247"/>
      <c r="P93" s="1241"/>
      <c r="Q93" s="1240">
        <f>W89</f>
        <v>60780</v>
      </c>
      <c r="R93" s="1248"/>
      <c r="S93" s="1298">
        <f>Q93/Q96</f>
        <v>0.19671272580678231</v>
      </c>
      <c r="T93" s="1293"/>
      <c r="U93" s="1327"/>
      <c r="Y93" s="1211"/>
      <c r="Z93" s="2657" t="s">
        <v>588</v>
      </c>
      <c r="AA93" s="2657"/>
    </row>
    <row r="94" spans="1:33" x14ac:dyDescent="0.3">
      <c r="A94" s="1297" t="s">
        <v>580</v>
      </c>
      <c r="B94" s="1244"/>
      <c r="C94" s="1244"/>
      <c r="D94" s="1244"/>
      <c r="E94" s="1244"/>
      <c r="F94" s="1245"/>
      <c r="G94" s="1244"/>
      <c r="H94" s="1244"/>
      <c r="I94" s="1246"/>
      <c r="J94" s="1246"/>
      <c r="K94" s="1246"/>
      <c r="L94" s="1246"/>
      <c r="M94" s="1244"/>
      <c r="N94" s="1241"/>
      <c r="O94" s="1247"/>
      <c r="P94" s="1241"/>
      <c r="Q94" s="1240">
        <f>Y89</f>
        <v>46000</v>
      </c>
      <c r="R94" s="1248"/>
      <c r="S94" s="1298">
        <f>Q94/Q96</f>
        <v>0.14887767994590304</v>
      </c>
      <c r="T94" s="1293"/>
      <c r="V94" s="1299"/>
      <c r="W94" s="1299"/>
    </row>
    <row r="95" spans="1:33" x14ac:dyDescent="0.3">
      <c r="A95" s="1297" t="s">
        <v>579</v>
      </c>
      <c r="B95" s="1244"/>
      <c r="C95" s="1244"/>
      <c r="D95" s="1244"/>
      <c r="E95" s="1244"/>
      <c r="F95" s="1245"/>
      <c r="G95" s="1244"/>
      <c r="H95" s="1244"/>
      <c r="I95" s="1246"/>
      <c r="J95" s="1246"/>
      <c r="K95" s="1246"/>
      <c r="L95" s="1246"/>
      <c r="M95" s="1244"/>
      <c r="N95" s="1241"/>
      <c r="O95" s="1247"/>
      <c r="P95" s="1241"/>
      <c r="Q95" s="1240">
        <f>X89</f>
        <v>0</v>
      </c>
      <c r="R95" s="1248"/>
      <c r="S95" s="1298">
        <f>Q95/Q96</f>
        <v>0</v>
      </c>
      <c r="T95" s="1293"/>
    </row>
    <row r="96" spans="1:33" x14ac:dyDescent="0.3">
      <c r="A96" s="1297"/>
      <c r="B96" s="1244"/>
      <c r="C96" s="1244"/>
      <c r="D96" s="1244"/>
      <c r="E96" s="1244"/>
      <c r="F96" s="1245"/>
      <c r="G96" s="1244"/>
      <c r="H96" s="1244"/>
      <c r="I96" s="1246"/>
      <c r="J96" s="1246"/>
      <c r="K96" s="1246"/>
      <c r="L96" s="1246"/>
      <c r="M96" s="1244"/>
      <c r="N96" s="1241"/>
      <c r="O96" s="1247"/>
      <c r="P96" s="1241"/>
      <c r="Q96" s="1300">
        <f>SUM(Q91:Q95)</f>
        <v>308978.48499999999</v>
      </c>
      <c r="R96" s="1301"/>
      <c r="S96" s="1298">
        <f>SUM(S91:S95)</f>
        <v>1</v>
      </c>
      <c r="T96" s="1293"/>
    </row>
    <row r="97" spans="1:33" x14ac:dyDescent="0.3">
      <c r="B97" s="129"/>
    </row>
    <row r="98" spans="1:33" x14ac:dyDescent="0.3">
      <c r="B98" s="129"/>
    </row>
    <row r="99" spans="1:33" x14ac:dyDescent="0.3">
      <c r="B99" s="129"/>
    </row>
    <row r="100" spans="1:33" x14ac:dyDescent="0.3">
      <c r="B100" s="129"/>
    </row>
    <row r="102" spans="1:33" x14ac:dyDescent="0.3">
      <c r="B102" s="2728"/>
      <c r="C102" s="2728"/>
    </row>
    <row r="103" spans="1:33" x14ac:dyDescent="0.3">
      <c r="E103" s="128" t="s">
        <v>594</v>
      </c>
      <c r="F103" s="129" t="s">
        <v>679</v>
      </c>
      <c r="G103" s="2728" t="s">
        <v>596</v>
      </c>
      <c r="H103" s="2728"/>
      <c r="I103" s="2727">
        <v>0.56000000000000005</v>
      </c>
      <c r="J103" s="2727"/>
    </row>
    <row r="104" spans="1:33" x14ac:dyDescent="0.3">
      <c r="E104" s="128" t="s">
        <v>524</v>
      </c>
      <c r="F104" s="129" t="s">
        <v>974</v>
      </c>
      <c r="G104" s="2728" t="s">
        <v>524</v>
      </c>
      <c r="H104" s="2728"/>
      <c r="I104" s="2728">
        <v>41</v>
      </c>
      <c r="J104" s="2728"/>
    </row>
    <row r="105" spans="1:33" x14ac:dyDescent="0.3">
      <c r="E105" s="128" t="s">
        <v>526</v>
      </c>
      <c r="F105" s="129" t="s">
        <v>975</v>
      </c>
      <c r="G105" s="2728" t="s">
        <v>526</v>
      </c>
      <c r="H105" s="2728"/>
      <c r="I105" s="2729">
        <v>2270</v>
      </c>
      <c r="J105" s="2729"/>
    </row>
    <row r="106" spans="1:33" x14ac:dyDescent="0.3">
      <c r="E106" s="128" t="s">
        <v>528</v>
      </c>
      <c r="F106" s="129" t="s">
        <v>976</v>
      </c>
      <c r="G106" s="2728" t="s">
        <v>528</v>
      </c>
      <c r="H106" s="2728"/>
      <c r="I106" s="2729">
        <v>7907075</v>
      </c>
      <c r="J106" s="2729"/>
    </row>
    <row r="107" spans="1:33" ht="18" x14ac:dyDescent="0.4">
      <c r="A107" s="1085" t="s">
        <v>600</v>
      </c>
      <c r="N107" s="1176"/>
      <c r="P107" s="1176"/>
      <c r="Q107" s="1176"/>
      <c r="R107" s="1150"/>
      <c r="S107" s="1176"/>
      <c r="T107" s="1176"/>
      <c r="U107" s="1176"/>
      <c r="V107" s="1176"/>
      <c r="W107" s="1176"/>
      <c r="X107" s="1176"/>
      <c r="Y107" s="1176"/>
      <c r="Z107" s="1176"/>
      <c r="AA107" s="1176"/>
      <c r="AB107" s="1176"/>
      <c r="AC107" s="1176"/>
      <c r="AD107" s="1176"/>
      <c r="AE107" s="1176"/>
      <c r="AF107" s="1176"/>
      <c r="AG107" s="1176"/>
    </row>
    <row r="108" spans="1:33" x14ac:dyDescent="0.3">
      <c r="N108" s="1176"/>
      <c r="P108" s="1176"/>
      <c r="Q108" s="1176"/>
      <c r="R108" s="1150"/>
      <c r="S108" s="1176"/>
      <c r="T108" s="1176"/>
      <c r="U108" s="1176"/>
      <c r="V108" s="1176"/>
      <c r="W108" s="1176"/>
      <c r="X108" s="1176"/>
      <c r="Y108" s="1176"/>
      <c r="Z108" s="1176"/>
      <c r="AA108" s="1176"/>
      <c r="AB108" s="1176"/>
      <c r="AC108" s="1176"/>
      <c r="AD108" s="1176"/>
      <c r="AE108" s="1176"/>
      <c r="AF108" s="1176"/>
      <c r="AG108" s="1176"/>
    </row>
    <row r="109" spans="1:33" ht="31" customHeight="1" thickBot="1" x14ac:dyDescent="0.35">
      <c r="A109" s="2681" t="s">
        <v>531</v>
      </c>
      <c r="B109" s="2682"/>
      <c r="C109" s="2682"/>
      <c r="D109" s="2682"/>
      <c r="E109" s="2682"/>
      <c r="F109" s="2682"/>
      <c r="G109" s="2682"/>
      <c r="H109" s="2682"/>
      <c r="I109" s="2682"/>
      <c r="J109" s="2682"/>
      <c r="K109" s="2682"/>
      <c r="L109" s="2682"/>
      <c r="M109" s="2682"/>
      <c r="N109" s="2682"/>
      <c r="O109" s="2682"/>
      <c r="P109" s="2682"/>
      <c r="Q109" s="2682"/>
      <c r="R109" s="2682"/>
      <c r="S109" s="2683"/>
      <c r="T109" s="2647" t="s">
        <v>635</v>
      </c>
      <c r="U109" s="2648"/>
      <c r="V109" s="2648"/>
      <c r="W109" s="2648"/>
      <c r="X109" s="2648"/>
      <c r="Y109" s="2648"/>
      <c r="Z109" s="2648"/>
      <c r="AA109" s="2648"/>
      <c r="AB109" s="2648"/>
      <c r="AC109" s="2648"/>
      <c r="AD109" s="2648"/>
      <c r="AE109" s="2648"/>
      <c r="AF109" s="2648"/>
      <c r="AG109" s="2649"/>
    </row>
    <row r="110" spans="1:33" s="1179" customFormat="1" ht="15.5" x14ac:dyDescent="0.35">
      <c r="A110" s="2760" t="s">
        <v>533</v>
      </c>
      <c r="B110" s="2762" t="s">
        <v>534</v>
      </c>
      <c r="C110" s="2762" t="s">
        <v>535</v>
      </c>
      <c r="D110" s="2762" t="s">
        <v>536</v>
      </c>
      <c r="E110" s="2762" t="s">
        <v>537</v>
      </c>
      <c r="F110" s="2762" t="s">
        <v>538</v>
      </c>
      <c r="G110" s="2774" t="s">
        <v>539</v>
      </c>
      <c r="H110" s="2776" t="s">
        <v>540</v>
      </c>
      <c r="I110" s="2778" t="s">
        <v>541</v>
      </c>
      <c r="J110" s="2779"/>
      <c r="K110" s="2779"/>
      <c r="L110" s="2780"/>
      <c r="M110" s="2781" t="s">
        <v>914</v>
      </c>
      <c r="N110" s="2764" t="s">
        <v>915</v>
      </c>
      <c r="O110" s="2774" t="s">
        <v>916</v>
      </c>
      <c r="P110" s="2764" t="s">
        <v>917</v>
      </c>
      <c r="Q110" s="2764" t="s">
        <v>918</v>
      </c>
      <c r="R110" s="2766" t="s">
        <v>546</v>
      </c>
      <c r="S110" s="1328" t="s">
        <v>546</v>
      </c>
      <c r="T110" s="1329" t="s">
        <v>547</v>
      </c>
      <c r="U110" s="2768" t="s">
        <v>548</v>
      </c>
      <c r="V110" s="2768"/>
      <c r="W110" s="2768"/>
      <c r="X110" s="2768"/>
      <c r="Y110" s="2768"/>
      <c r="Z110" s="2770" t="s">
        <v>549</v>
      </c>
      <c r="AA110" s="2771"/>
      <c r="AB110" s="2770" t="s">
        <v>550</v>
      </c>
      <c r="AC110" s="2768"/>
      <c r="AD110" s="2768"/>
      <c r="AE110" s="2768"/>
      <c r="AF110" s="2768"/>
      <c r="AG110" s="2771"/>
    </row>
    <row r="111" spans="1:33" s="1179" customFormat="1" ht="30.65" customHeight="1" thickBot="1" x14ac:dyDescent="0.4">
      <c r="A111" s="2761"/>
      <c r="B111" s="2763"/>
      <c r="C111" s="2763"/>
      <c r="D111" s="2763"/>
      <c r="E111" s="2763"/>
      <c r="F111" s="2763"/>
      <c r="G111" s="2775"/>
      <c r="H111" s="2777"/>
      <c r="I111" s="1330" t="s">
        <v>551</v>
      </c>
      <c r="J111" s="1330" t="s">
        <v>552</v>
      </c>
      <c r="K111" s="1331" t="s">
        <v>553</v>
      </c>
      <c r="L111" s="1331" t="s">
        <v>554</v>
      </c>
      <c r="M111" s="2782"/>
      <c r="N111" s="2765"/>
      <c r="O111" s="2775"/>
      <c r="P111" s="2765"/>
      <c r="Q111" s="2765"/>
      <c r="R111" s="2767"/>
      <c r="S111" s="1332"/>
      <c r="T111" s="1333" t="s">
        <v>559</v>
      </c>
      <c r="U111" s="2769"/>
      <c r="V111" s="2769"/>
      <c r="W111" s="2769"/>
      <c r="X111" s="2769"/>
      <c r="Y111" s="2769"/>
      <c r="Z111" s="2772"/>
      <c r="AA111" s="2773"/>
      <c r="AB111" s="2772"/>
      <c r="AC111" s="2769"/>
      <c r="AD111" s="2769"/>
      <c r="AE111" s="2769"/>
      <c r="AF111" s="2769"/>
      <c r="AG111" s="2773"/>
    </row>
    <row r="112" spans="1:33" s="1135" customFormat="1" ht="18" x14ac:dyDescent="0.4">
      <c r="A112" s="2783" t="s">
        <v>690</v>
      </c>
      <c r="B112" s="2784"/>
      <c r="C112" s="2784"/>
      <c r="D112" s="2784"/>
      <c r="E112" s="2784"/>
      <c r="F112" s="2784"/>
      <c r="G112" s="2784"/>
      <c r="H112" s="2784"/>
      <c r="I112" s="2784"/>
      <c r="J112" s="2784"/>
      <c r="K112" s="2784"/>
      <c r="L112" s="2784"/>
      <c r="M112" s="2784"/>
      <c r="N112" s="2784"/>
      <c r="O112" s="2784"/>
      <c r="P112" s="2784"/>
      <c r="Q112" s="2784"/>
      <c r="R112" s="2784"/>
      <c r="S112" s="2784"/>
      <c r="T112" s="1302"/>
      <c r="U112" s="1334" t="s">
        <v>561</v>
      </c>
      <c r="V112" s="1334" t="s">
        <v>38</v>
      </c>
      <c r="W112" s="1334" t="s">
        <v>562</v>
      </c>
      <c r="X112" s="1334" t="s">
        <v>563</v>
      </c>
      <c r="Y112" s="1334" t="s">
        <v>564</v>
      </c>
      <c r="Z112" s="1335" t="s">
        <v>565</v>
      </c>
      <c r="AA112" s="1336" t="s">
        <v>566</v>
      </c>
      <c r="AB112" s="1089" t="s">
        <v>198</v>
      </c>
      <c r="AC112" s="1089" t="s">
        <v>39</v>
      </c>
      <c r="AD112" s="1089" t="s">
        <v>199</v>
      </c>
      <c r="AE112" s="1089" t="s">
        <v>200</v>
      </c>
      <c r="AF112" s="1092" t="s">
        <v>166</v>
      </c>
      <c r="AG112" s="1093" t="s">
        <v>31</v>
      </c>
    </row>
    <row r="113" spans="1:33" x14ac:dyDescent="0.3">
      <c r="A113" s="1184"/>
      <c r="B113" s="1185"/>
      <c r="C113" s="1185"/>
      <c r="D113" s="1185"/>
      <c r="E113" s="1185"/>
      <c r="F113" s="1186"/>
      <c r="G113" s="1185"/>
      <c r="H113" s="1185"/>
      <c r="I113" s="1188"/>
      <c r="J113" s="1188"/>
      <c r="K113" s="1188"/>
      <c r="L113" s="1188"/>
      <c r="M113" s="1185"/>
      <c r="N113" s="1191"/>
      <c r="O113" s="1192"/>
      <c r="P113" s="1191"/>
      <c r="Q113" s="1191"/>
      <c r="R113" s="1193"/>
      <c r="S113" s="1337"/>
      <c r="T113" s="1305"/>
      <c r="U113" s="1133"/>
      <c r="Z113" s="1338"/>
      <c r="AA113" s="1197"/>
      <c r="AB113" s="1200"/>
      <c r="AC113" s="1184"/>
      <c r="AD113" s="1184"/>
      <c r="AE113" s="1184"/>
      <c r="AF113" s="1184"/>
      <c r="AG113" s="1197"/>
    </row>
    <row r="114" spans="1:33" x14ac:dyDescent="0.3">
      <c r="A114" s="1103" t="s">
        <v>971</v>
      </c>
      <c r="B114" s="1103" t="s">
        <v>478</v>
      </c>
      <c r="C114" s="1103" t="s">
        <v>934</v>
      </c>
      <c r="D114" s="1103" t="s">
        <v>193</v>
      </c>
      <c r="E114" s="1103" t="s">
        <v>571</v>
      </c>
      <c r="F114" s="1202" t="s">
        <v>664</v>
      </c>
      <c r="G114" s="1103">
        <v>20</v>
      </c>
      <c r="H114" s="1103" t="s">
        <v>90</v>
      </c>
      <c r="I114" s="2755">
        <v>20</v>
      </c>
      <c r="J114" s="2756"/>
      <c r="L114" s="1200"/>
      <c r="M114" s="1204">
        <v>1</v>
      </c>
      <c r="N114" s="1215">
        <v>1875</v>
      </c>
      <c r="O114" s="1216">
        <v>0.06</v>
      </c>
      <c r="P114" s="1215">
        <f t="shared" ref="P114:P126" si="23">N114*(1-O114)</f>
        <v>1762.5</v>
      </c>
      <c r="Q114" s="1215">
        <f t="shared" ref="Q114:Q126" si="24">P114*M114*G114</f>
        <v>35250</v>
      </c>
      <c r="R114" s="1217" t="e">
        <f>(Q114+Q119)/E91*1000</f>
        <v>#DIV/0!</v>
      </c>
      <c r="S114" s="1309">
        <f>Q114/$Q$135</f>
        <v>0.1392666950691708</v>
      </c>
      <c r="T114" s="1307">
        <f t="shared" ref="T114:T126" si="25">Q114*3</f>
        <v>105750</v>
      </c>
      <c r="U114" s="1211">
        <f t="shared" ref="U114:U126" si="26">T114</f>
        <v>105750</v>
      </c>
      <c r="Z114" s="1339">
        <f>T114</f>
        <v>105750</v>
      </c>
      <c r="AA114" s="1212"/>
      <c r="AB114" s="1223">
        <f>T114</f>
        <v>105750</v>
      </c>
      <c r="AC114" s="1201"/>
      <c r="AD114" s="1201"/>
      <c r="AE114" s="1201"/>
      <c r="AF114" s="1201"/>
      <c r="AG114" s="1197"/>
    </row>
    <row r="115" spans="1:33" x14ac:dyDescent="0.3">
      <c r="A115" s="1103" t="s">
        <v>971</v>
      </c>
      <c r="B115" s="1103" t="s">
        <v>478</v>
      </c>
      <c r="C115" s="1103" t="s">
        <v>935</v>
      </c>
      <c r="D115" s="1103" t="s">
        <v>53</v>
      </c>
      <c r="E115" s="1103" t="s">
        <v>571</v>
      </c>
      <c r="F115" s="1202" t="s">
        <v>572</v>
      </c>
      <c r="G115" s="1103">
        <v>1</v>
      </c>
      <c r="H115" s="1103" t="s">
        <v>51</v>
      </c>
      <c r="I115" s="2749">
        <v>1</v>
      </c>
      <c r="J115" s="2750"/>
      <c r="K115" s="2750"/>
      <c r="L115" s="2751"/>
      <c r="M115" s="1204">
        <v>1</v>
      </c>
      <c r="N115" s="1215">
        <v>6000</v>
      </c>
      <c r="O115" s="1216">
        <v>0.04</v>
      </c>
      <c r="P115" s="1215">
        <f t="shared" si="23"/>
        <v>5760</v>
      </c>
      <c r="Q115" s="1215">
        <f t="shared" si="24"/>
        <v>5760</v>
      </c>
      <c r="R115" s="1217" t="e">
        <f>(Q115+Q123)/E91*1000</f>
        <v>#DIV/0!</v>
      </c>
      <c r="S115" s="1309">
        <f>Q115/$Q$135</f>
        <v>2.2756770598536848E-2</v>
      </c>
      <c r="T115" s="1307">
        <f t="shared" si="25"/>
        <v>17280</v>
      </c>
      <c r="U115" s="1211">
        <f t="shared" si="26"/>
        <v>17280</v>
      </c>
      <c r="W115" s="1211"/>
      <c r="Z115" s="1340">
        <f>T115</f>
        <v>17280</v>
      </c>
      <c r="AA115" s="1212"/>
      <c r="AB115" s="1223">
        <f t="shared" ref="AB115:AB116" si="27">T115</f>
        <v>17280</v>
      </c>
      <c r="AC115" s="1201"/>
      <c r="AD115" s="1201"/>
      <c r="AE115" s="1201"/>
      <c r="AF115" s="1201"/>
      <c r="AG115" s="1197"/>
    </row>
    <row r="116" spans="1:33" x14ac:dyDescent="0.3">
      <c r="A116" s="1103" t="s">
        <v>971</v>
      </c>
      <c r="B116" s="1103" t="s">
        <v>478</v>
      </c>
      <c r="C116" s="1103" t="s">
        <v>935</v>
      </c>
      <c r="D116" s="1103" t="s">
        <v>48</v>
      </c>
      <c r="E116" s="1103" t="s">
        <v>569</v>
      </c>
      <c r="F116" s="1202" t="s">
        <v>570</v>
      </c>
      <c r="G116" s="1103">
        <v>3</v>
      </c>
      <c r="H116" s="1103" t="s">
        <v>51</v>
      </c>
      <c r="I116" s="2749">
        <v>3</v>
      </c>
      <c r="J116" s="2750"/>
      <c r="K116" s="2750"/>
      <c r="L116" s="2751"/>
      <c r="M116" s="1204">
        <v>1</v>
      </c>
      <c r="N116" s="1215">
        <v>2875</v>
      </c>
      <c r="O116" s="1216">
        <v>0.05</v>
      </c>
      <c r="P116" s="1215">
        <f t="shared" si="23"/>
        <v>2731.25</v>
      </c>
      <c r="Q116" s="1215">
        <f t="shared" si="24"/>
        <v>8193.75</v>
      </c>
      <c r="R116" s="1217"/>
      <c r="S116" s="1310">
        <f>Q116/$Q$135</f>
        <v>3.2372098800653004E-2</v>
      </c>
      <c r="T116" s="1307">
        <f t="shared" si="25"/>
        <v>24581.25</v>
      </c>
      <c r="U116" s="1211">
        <f t="shared" si="26"/>
        <v>24581.25</v>
      </c>
      <c r="Z116" s="1339"/>
      <c r="AA116" s="1212">
        <f>T116</f>
        <v>24581.25</v>
      </c>
      <c r="AB116" s="1223">
        <f t="shared" si="27"/>
        <v>24581.25</v>
      </c>
      <c r="AC116" s="1201"/>
      <c r="AD116" s="1201"/>
      <c r="AE116" s="1201"/>
      <c r="AF116" s="1201"/>
      <c r="AG116" s="1197"/>
    </row>
    <row r="117" spans="1:33" x14ac:dyDescent="0.3">
      <c r="A117" s="1103" t="s">
        <v>971</v>
      </c>
      <c r="B117" s="1103" t="s">
        <v>460</v>
      </c>
      <c r="C117" s="1103" t="s">
        <v>935</v>
      </c>
      <c r="D117" s="1103" t="s">
        <v>48</v>
      </c>
      <c r="E117" s="1103" t="s">
        <v>569</v>
      </c>
      <c r="F117" s="1202" t="s">
        <v>570</v>
      </c>
      <c r="G117" s="1103">
        <v>3</v>
      </c>
      <c r="H117" s="1103" t="s">
        <v>51</v>
      </c>
      <c r="I117" s="2749">
        <v>3</v>
      </c>
      <c r="J117" s="2750"/>
      <c r="K117" s="2750"/>
      <c r="L117" s="2751"/>
      <c r="M117" s="1204">
        <v>1</v>
      </c>
      <c r="N117" s="1215">
        <v>27024.15</v>
      </c>
      <c r="O117" s="1216">
        <v>0.7</v>
      </c>
      <c r="P117" s="1215">
        <f t="shared" si="23"/>
        <v>8107.2450000000017</v>
      </c>
      <c r="Q117" s="1215">
        <f t="shared" si="24"/>
        <v>24321.735000000004</v>
      </c>
      <c r="R117" s="1217"/>
      <c r="S117" s="1310">
        <f>Q117/$Q$135</f>
        <v>9.6090997214132765E-2</v>
      </c>
      <c r="T117" s="1307">
        <f t="shared" si="25"/>
        <v>72965.205000000016</v>
      </c>
      <c r="U117" s="1211">
        <f t="shared" si="26"/>
        <v>72965.205000000016</v>
      </c>
      <c r="Z117" s="1339"/>
      <c r="AA117" s="1212">
        <f>T117</f>
        <v>72965.205000000016</v>
      </c>
      <c r="AB117" s="1200"/>
      <c r="AC117" s="1225">
        <f>T117</f>
        <v>72965.205000000016</v>
      </c>
      <c r="AD117" s="1201"/>
      <c r="AE117" s="1201"/>
      <c r="AF117" s="1201"/>
      <c r="AG117" s="1197"/>
    </row>
    <row r="118" spans="1:33" x14ac:dyDescent="0.3">
      <c r="A118" s="1103" t="s">
        <v>971</v>
      </c>
      <c r="B118" s="1103" t="s">
        <v>478</v>
      </c>
      <c r="C118" s="1103" t="s">
        <v>935</v>
      </c>
      <c r="D118" s="1103" t="s">
        <v>56</v>
      </c>
      <c r="E118" s="1103" t="s">
        <v>571</v>
      </c>
      <c r="F118" s="1202" t="s">
        <v>602</v>
      </c>
      <c r="G118" s="1103">
        <v>1</v>
      </c>
      <c r="H118" s="1103" t="s">
        <v>51</v>
      </c>
      <c r="I118" s="2749">
        <v>1</v>
      </c>
      <c r="J118" s="2750"/>
      <c r="K118" s="2750"/>
      <c r="L118" s="2751"/>
      <c r="M118" s="1204">
        <v>1</v>
      </c>
      <c r="N118" s="1215">
        <v>16250</v>
      </c>
      <c r="O118" s="1216">
        <v>0.05</v>
      </c>
      <c r="P118" s="1215">
        <f t="shared" si="23"/>
        <v>15437.5</v>
      </c>
      <c r="Q118" s="1215">
        <f t="shared" si="24"/>
        <v>15437.5</v>
      </c>
      <c r="R118" s="1217"/>
      <c r="S118" s="1309">
        <f t="shared" ref="S118:S126" si="28">Q118/$Q$135</f>
        <v>6.0990910783838989E-2</v>
      </c>
      <c r="T118" s="1307">
        <f t="shared" si="25"/>
        <v>46312.5</v>
      </c>
      <c r="U118" s="1211">
        <f t="shared" si="26"/>
        <v>46312.5</v>
      </c>
      <c r="Z118" s="1339"/>
      <c r="AA118" s="1212"/>
      <c r="AB118" s="1223">
        <f>T118</f>
        <v>46312.5</v>
      </c>
      <c r="AC118" s="1201"/>
      <c r="AD118" s="1201"/>
      <c r="AE118" s="1201"/>
      <c r="AF118" s="1201"/>
      <c r="AG118" s="1197"/>
    </row>
    <row r="119" spans="1:33" x14ac:dyDescent="0.3">
      <c r="A119" s="1103" t="s">
        <v>971</v>
      </c>
      <c r="B119" s="1103" t="s">
        <v>479</v>
      </c>
      <c r="C119" s="1103" t="s">
        <v>935</v>
      </c>
      <c r="D119" s="1103" t="s">
        <v>56</v>
      </c>
      <c r="E119" s="1103" t="s">
        <v>571</v>
      </c>
      <c r="F119" s="1202" t="s">
        <v>602</v>
      </c>
      <c r="G119" s="1103">
        <v>1</v>
      </c>
      <c r="H119" s="1103" t="s">
        <v>51</v>
      </c>
      <c r="I119" s="2749">
        <v>1</v>
      </c>
      <c r="J119" s="2750"/>
      <c r="K119" s="2750"/>
      <c r="L119" s="2751"/>
      <c r="M119" s="1204">
        <v>1</v>
      </c>
      <c r="N119" s="1215">
        <v>24500</v>
      </c>
      <c r="O119" s="1216">
        <v>0.05</v>
      </c>
      <c r="P119" s="1215">
        <f t="shared" si="23"/>
        <v>23275</v>
      </c>
      <c r="Q119" s="1215">
        <f t="shared" si="24"/>
        <v>23275</v>
      </c>
      <c r="R119" s="1217"/>
      <c r="S119" s="1309">
        <f t="shared" si="28"/>
        <v>9.1955527027941866E-2</v>
      </c>
      <c r="T119" s="1307">
        <f t="shared" si="25"/>
        <v>69825</v>
      </c>
      <c r="U119" s="1211">
        <f t="shared" si="26"/>
        <v>69825</v>
      </c>
      <c r="V119" s="1211"/>
      <c r="Z119" s="1339"/>
      <c r="AA119" s="1212"/>
      <c r="AB119" s="1200"/>
      <c r="AC119" s="1201"/>
      <c r="AD119" s="1225">
        <f>T119</f>
        <v>69825</v>
      </c>
      <c r="AE119" s="1201"/>
      <c r="AF119" s="1201"/>
      <c r="AG119" s="1197"/>
    </row>
    <row r="120" spans="1:33" x14ac:dyDescent="0.3">
      <c r="A120" s="1103" t="s">
        <v>971</v>
      </c>
      <c r="B120" s="1103" t="s">
        <v>479</v>
      </c>
      <c r="C120" s="1103" t="s">
        <v>935</v>
      </c>
      <c r="D120" s="1103" t="s">
        <v>53</v>
      </c>
      <c r="E120" s="1103" t="s">
        <v>575</v>
      </c>
      <c r="F120" s="1202" t="s">
        <v>572</v>
      </c>
      <c r="G120" s="1103">
        <v>2</v>
      </c>
      <c r="H120" s="1103" t="s">
        <v>51</v>
      </c>
      <c r="I120" s="2749">
        <v>2</v>
      </c>
      <c r="J120" s="2750"/>
      <c r="K120" s="2750"/>
      <c r="L120" s="2751"/>
      <c r="M120" s="1103">
        <v>1</v>
      </c>
      <c r="N120" s="1215">
        <v>4800</v>
      </c>
      <c r="O120" s="1216">
        <v>0.05</v>
      </c>
      <c r="P120" s="1215">
        <f t="shared" si="23"/>
        <v>4560</v>
      </c>
      <c r="Q120" s="1215">
        <f t="shared" si="24"/>
        <v>9120</v>
      </c>
      <c r="R120" s="1217"/>
      <c r="S120" s="1309">
        <f t="shared" si="28"/>
        <v>3.6031553447683343E-2</v>
      </c>
      <c r="T120" s="1307">
        <f t="shared" si="25"/>
        <v>27360</v>
      </c>
      <c r="U120" s="1211">
        <f t="shared" si="26"/>
        <v>27360</v>
      </c>
      <c r="Z120" s="1339">
        <f>T120</f>
        <v>27360</v>
      </c>
      <c r="AA120" s="1197"/>
      <c r="AB120" s="1200"/>
      <c r="AC120" s="1201"/>
      <c r="AD120" s="1225">
        <f t="shared" ref="AD120:AD121" si="29">T120</f>
        <v>27360</v>
      </c>
      <c r="AE120" s="1201"/>
      <c r="AF120" s="1201"/>
      <c r="AG120" s="1197"/>
    </row>
    <row r="121" spans="1:33" x14ac:dyDescent="0.3">
      <c r="A121" s="1103" t="s">
        <v>971</v>
      </c>
      <c r="B121" s="1103" t="s">
        <v>479</v>
      </c>
      <c r="C121" s="1103" t="s">
        <v>935</v>
      </c>
      <c r="D121" s="1103" t="s">
        <v>480</v>
      </c>
      <c r="E121" s="1103" t="s">
        <v>571</v>
      </c>
      <c r="F121" s="1202" t="s">
        <v>602</v>
      </c>
      <c r="G121" s="1103">
        <v>1</v>
      </c>
      <c r="H121" s="1103" t="s">
        <v>51</v>
      </c>
      <c r="I121" s="2749">
        <v>1</v>
      </c>
      <c r="J121" s="2750"/>
      <c r="K121" s="2750"/>
      <c r="L121" s="2751"/>
      <c r="M121" s="1103">
        <v>1</v>
      </c>
      <c r="N121" s="1215">
        <v>23400</v>
      </c>
      <c r="O121" s="1216">
        <v>0.05</v>
      </c>
      <c r="P121" s="1215">
        <f t="shared" si="23"/>
        <v>22230</v>
      </c>
      <c r="Q121" s="1215">
        <f t="shared" si="24"/>
        <v>22230</v>
      </c>
      <c r="R121" s="1217"/>
      <c r="S121" s="1309">
        <f t="shared" si="28"/>
        <v>8.7826911528728152E-2</v>
      </c>
      <c r="T121" s="1307">
        <f t="shared" si="25"/>
        <v>66690</v>
      </c>
      <c r="U121" s="1211">
        <f t="shared" si="26"/>
        <v>66690</v>
      </c>
      <c r="Z121" s="1338"/>
      <c r="AA121" s="1212">
        <f>T121</f>
        <v>66690</v>
      </c>
      <c r="AB121" s="1200"/>
      <c r="AC121" s="1201"/>
      <c r="AD121" s="1225">
        <f t="shared" si="29"/>
        <v>66690</v>
      </c>
      <c r="AE121" s="1201"/>
      <c r="AF121" s="1201"/>
      <c r="AG121" s="1197"/>
    </row>
    <row r="122" spans="1:33" x14ac:dyDescent="0.3">
      <c r="A122" s="1103" t="s">
        <v>971</v>
      </c>
      <c r="B122" s="1103" t="s">
        <v>481</v>
      </c>
      <c r="C122" s="1103" t="s">
        <v>935</v>
      </c>
      <c r="D122" s="1103" t="s">
        <v>53</v>
      </c>
      <c r="E122" s="1103" t="s">
        <v>575</v>
      </c>
      <c r="F122" s="1202" t="s">
        <v>572</v>
      </c>
      <c r="G122" s="1103">
        <v>1</v>
      </c>
      <c r="H122" s="1103" t="s">
        <v>51</v>
      </c>
      <c r="I122" s="2749">
        <v>1</v>
      </c>
      <c r="J122" s="2750"/>
      <c r="K122" s="2750"/>
      <c r="L122" s="2751"/>
      <c r="M122" s="1103">
        <v>1</v>
      </c>
      <c r="N122" s="1215">
        <v>12555</v>
      </c>
      <c r="O122" s="1216">
        <v>0.6</v>
      </c>
      <c r="P122" s="1226">
        <f t="shared" si="23"/>
        <v>5022</v>
      </c>
      <c r="Q122" s="1215">
        <f t="shared" si="24"/>
        <v>5022</v>
      </c>
      <c r="R122" s="1217"/>
      <c r="S122" s="1309">
        <f t="shared" si="28"/>
        <v>1.9841059365599312E-2</v>
      </c>
      <c r="T122" s="1307">
        <f t="shared" si="25"/>
        <v>15066</v>
      </c>
      <c r="U122" s="1211">
        <f t="shared" si="26"/>
        <v>15066</v>
      </c>
      <c r="Z122" s="1339">
        <f>T122</f>
        <v>15066</v>
      </c>
      <c r="AA122" s="1197"/>
      <c r="AB122" s="1200"/>
      <c r="AC122" s="1201"/>
      <c r="AD122" s="1201"/>
      <c r="AE122" s="1225">
        <f>T122</f>
        <v>15066</v>
      </c>
      <c r="AF122" s="1201"/>
      <c r="AG122" s="1197"/>
    </row>
    <row r="123" spans="1:33" x14ac:dyDescent="0.3">
      <c r="A123" s="1103" t="s">
        <v>971</v>
      </c>
      <c r="B123" s="1103" t="s">
        <v>481</v>
      </c>
      <c r="C123" s="1103" t="s">
        <v>935</v>
      </c>
      <c r="D123" s="1103" t="s">
        <v>193</v>
      </c>
      <c r="E123" s="1103" t="s">
        <v>571</v>
      </c>
      <c r="F123" s="1202" t="s">
        <v>664</v>
      </c>
      <c r="G123" s="1103">
        <v>15</v>
      </c>
      <c r="H123" s="1103" t="s">
        <v>51</v>
      </c>
      <c r="I123" s="1203"/>
      <c r="K123" s="2750">
        <v>15</v>
      </c>
      <c r="L123" s="2751"/>
      <c r="M123" s="1103">
        <v>1</v>
      </c>
      <c r="N123" s="1215">
        <v>4075</v>
      </c>
      <c r="O123" s="1216">
        <v>0.6</v>
      </c>
      <c r="P123" s="1226">
        <f t="shared" si="23"/>
        <v>1630</v>
      </c>
      <c r="Q123" s="1215">
        <f t="shared" si="24"/>
        <v>24450</v>
      </c>
      <c r="R123" s="1217"/>
      <c r="S123" s="1309">
        <f t="shared" si="28"/>
        <v>9.6597750196914217E-2</v>
      </c>
      <c r="T123" s="1307">
        <f t="shared" si="25"/>
        <v>73350</v>
      </c>
      <c r="U123" s="1211">
        <f t="shared" si="26"/>
        <v>73350</v>
      </c>
      <c r="V123" s="1211"/>
      <c r="Z123" s="1339">
        <f>T123</f>
        <v>73350</v>
      </c>
      <c r="AA123" s="1197"/>
      <c r="AB123" s="1200"/>
      <c r="AC123" s="1201"/>
      <c r="AD123" s="1201"/>
      <c r="AE123" s="1225">
        <f t="shared" ref="AE123:AE126" si="30">T123</f>
        <v>73350</v>
      </c>
      <c r="AF123" s="1201"/>
      <c r="AG123" s="1197"/>
    </row>
    <row r="124" spans="1:33" x14ac:dyDescent="0.3">
      <c r="A124" s="1103" t="s">
        <v>971</v>
      </c>
      <c r="B124" s="1103" t="s">
        <v>481</v>
      </c>
      <c r="C124" s="1103" t="s">
        <v>935</v>
      </c>
      <c r="D124" s="1103" t="s">
        <v>48</v>
      </c>
      <c r="E124" s="1103" t="s">
        <v>569</v>
      </c>
      <c r="F124" s="1202" t="s">
        <v>570</v>
      </c>
      <c r="G124" s="1103">
        <v>3</v>
      </c>
      <c r="H124" s="1103" t="s">
        <v>51</v>
      </c>
      <c r="I124" s="2755">
        <v>3</v>
      </c>
      <c r="J124" s="2756"/>
      <c r="K124" s="2756"/>
      <c r="L124" s="2757"/>
      <c r="M124" s="1103">
        <v>1</v>
      </c>
      <c r="N124" s="1215">
        <v>10005</v>
      </c>
      <c r="O124" s="1216">
        <v>0.5</v>
      </c>
      <c r="P124" s="1226">
        <f t="shared" si="23"/>
        <v>5002.5</v>
      </c>
      <c r="Q124" s="1215">
        <f t="shared" si="24"/>
        <v>15007.5</v>
      </c>
      <c r="R124" s="1217"/>
      <c r="S124" s="1310">
        <f>Q124/$Q$135</f>
        <v>5.9292054645406551E-2</v>
      </c>
      <c r="T124" s="1307">
        <f t="shared" si="25"/>
        <v>45022.5</v>
      </c>
      <c r="U124" s="1211">
        <f t="shared" si="26"/>
        <v>45022.5</v>
      </c>
      <c r="Z124" s="1338"/>
      <c r="AA124" s="1197"/>
      <c r="AB124" s="1200"/>
      <c r="AC124" s="1201"/>
      <c r="AD124" s="1201"/>
      <c r="AE124" s="1225">
        <f t="shared" si="30"/>
        <v>45022.5</v>
      </c>
      <c r="AF124" s="1201"/>
      <c r="AG124" s="1197"/>
    </row>
    <row r="125" spans="1:33" x14ac:dyDescent="0.3">
      <c r="A125" s="1103" t="s">
        <v>971</v>
      </c>
      <c r="B125" s="1103" t="s">
        <v>481</v>
      </c>
      <c r="C125" s="1103" t="s">
        <v>935</v>
      </c>
      <c r="D125" s="1103" t="s">
        <v>53</v>
      </c>
      <c r="E125" s="1103" t="s">
        <v>571</v>
      </c>
      <c r="F125" s="1202" t="s">
        <v>572</v>
      </c>
      <c r="G125" s="1103">
        <v>1</v>
      </c>
      <c r="H125" s="1103" t="s">
        <v>51</v>
      </c>
      <c r="I125" s="2749">
        <v>1</v>
      </c>
      <c r="J125" s="2750"/>
      <c r="K125" s="2750"/>
      <c r="L125" s="2751"/>
      <c r="M125" s="1103">
        <v>1</v>
      </c>
      <c r="N125" s="1215">
        <v>12555</v>
      </c>
      <c r="O125" s="1216">
        <v>0.6</v>
      </c>
      <c r="P125" s="1226">
        <f t="shared" si="23"/>
        <v>5022</v>
      </c>
      <c r="Q125" s="1215">
        <f t="shared" si="24"/>
        <v>5022</v>
      </c>
      <c r="R125" s="1217"/>
      <c r="S125" s="1309">
        <f t="shared" si="28"/>
        <v>1.9841059365599312E-2</v>
      </c>
      <c r="T125" s="1307">
        <f t="shared" si="25"/>
        <v>15066</v>
      </c>
      <c r="U125" s="1211">
        <f t="shared" si="26"/>
        <v>15066</v>
      </c>
      <c r="Z125" s="1338"/>
      <c r="AA125" s="1197"/>
      <c r="AB125" s="1200"/>
      <c r="AC125" s="1201"/>
      <c r="AD125" s="1201"/>
      <c r="AE125" s="1225">
        <f t="shared" si="30"/>
        <v>15066</v>
      </c>
      <c r="AF125" s="1201"/>
      <c r="AG125" s="1197"/>
    </row>
    <row r="126" spans="1:33" x14ac:dyDescent="0.3">
      <c r="A126" s="1103" t="s">
        <v>971</v>
      </c>
      <c r="B126" s="1103" t="s">
        <v>481</v>
      </c>
      <c r="C126" s="1103" t="s">
        <v>935</v>
      </c>
      <c r="D126" s="1103" t="s">
        <v>56</v>
      </c>
      <c r="E126" s="1103" t="s">
        <v>571</v>
      </c>
      <c r="F126" s="1202" t="s">
        <v>602</v>
      </c>
      <c r="G126" s="1103">
        <v>1</v>
      </c>
      <c r="H126" s="1103" t="s">
        <v>51</v>
      </c>
      <c r="I126" s="2749">
        <v>1</v>
      </c>
      <c r="J126" s="2750"/>
      <c r="K126" s="2750"/>
      <c r="L126" s="2751"/>
      <c r="M126" s="1103">
        <v>1</v>
      </c>
      <c r="N126" s="1215">
        <v>62555</v>
      </c>
      <c r="O126" s="1216">
        <v>0.6</v>
      </c>
      <c r="P126" s="1226">
        <f t="shared" si="23"/>
        <v>25022</v>
      </c>
      <c r="Q126" s="1215">
        <f t="shared" si="24"/>
        <v>25022</v>
      </c>
      <c r="R126" s="1217"/>
      <c r="S126" s="1309">
        <f t="shared" si="28"/>
        <v>9.8857623943852252E-2</v>
      </c>
      <c r="T126" s="1307">
        <f t="shared" si="25"/>
        <v>75066</v>
      </c>
      <c r="U126" s="1211">
        <f t="shared" si="26"/>
        <v>75066</v>
      </c>
      <c r="Z126" s="1338"/>
      <c r="AA126" s="1197"/>
      <c r="AB126" s="1200"/>
      <c r="AC126" s="1201"/>
      <c r="AD126" s="1201"/>
      <c r="AE126" s="1225">
        <f t="shared" si="30"/>
        <v>75066</v>
      </c>
      <c r="AF126" s="1201"/>
      <c r="AG126" s="1197"/>
    </row>
    <row r="127" spans="1:33" x14ac:dyDescent="0.3">
      <c r="A127" s="1103"/>
      <c r="B127" s="1103"/>
      <c r="C127" s="1103"/>
      <c r="D127" s="1103"/>
      <c r="E127" s="1103"/>
      <c r="F127" s="1202"/>
      <c r="G127" s="1103"/>
      <c r="H127" s="1103"/>
      <c r="L127" s="1200"/>
      <c r="M127" s="1103"/>
      <c r="N127" s="1215"/>
      <c r="O127" s="1216"/>
      <c r="P127" s="1226"/>
      <c r="Q127" s="1215"/>
      <c r="R127" s="1217"/>
      <c r="S127" s="1308"/>
      <c r="T127" s="1307"/>
      <c r="U127" s="1133"/>
      <c r="Z127" s="1338"/>
      <c r="AA127" s="1197"/>
      <c r="AB127" s="1200"/>
      <c r="AC127" s="1201"/>
      <c r="AD127" s="1201"/>
      <c r="AE127" s="1201"/>
      <c r="AF127" s="1201"/>
      <c r="AG127" s="1197"/>
    </row>
    <row r="128" spans="1:33" x14ac:dyDescent="0.3">
      <c r="A128" s="1103"/>
      <c r="B128" s="1103"/>
      <c r="C128" s="1103"/>
      <c r="D128" s="1103"/>
      <c r="E128" s="1103"/>
      <c r="F128" s="1202"/>
      <c r="G128" s="1103"/>
      <c r="H128" s="1103"/>
      <c r="L128" s="1200"/>
      <c r="M128" s="1103"/>
      <c r="N128" s="1215"/>
      <c r="O128" s="1216"/>
      <c r="P128" s="1226"/>
      <c r="Q128" s="1215"/>
      <c r="R128" s="1217"/>
      <c r="S128" s="1308"/>
      <c r="T128" s="1307"/>
      <c r="U128" s="1133"/>
      <c r="Z128" s="1338"/>
      <c r="AA128" s="1197"/>
      <c r="AB128" s="1200"/>
      <c r="AC128" s="1201"/>
      <c r="AD128" s="1201"/>
      <c r="AE128" s="1201"/>
      <c r="AF128" s="1201"/>
      <c r="AG128" s="1197"/>
    </row>
    <row r="129" spans="1:33" x14ac:dyDescent="0.3">
      <c r="A129" s="1103"/>
      <c r="B129" s="1103"/>
      <c r="C129" s="1103"/>
      <c r="D129" s="1103"/>
      <c r="E129" s="1103"/>
      <c r="F129" s="1202"/>
      <c r="G129" s="1103"/>
      <c r="H129" s="1103"/>
      <c r="L129" s="1200"/>
      <c r="M129" s="1103"/>
      <c r="N129" s="1215"/>
      <c r="O129" s="1216"/>
      <c r="P129" s="1226"/>
      <c r="Q129" s="1215"/>
      <c r="R129" s="1217"/>
      <c r="S129" s="1308"/>
      <c r="T129" s="1307"/>
      <c r="U129" s="1133"/>
      <c r="Z129" s="1338"/>
      <c r="AA129" s="1197"/>
      <c r="AB129" s="1200"/>
      <c r="AC129" s="1201"/>
      <c r="AD129" s="1201"/>
      <c r="AE129" s="1201"/>
      <c r="AF129" s="1201"/>
      <c r="AG129" s="1197"/>
    </row>
    <row r="130" spans="1:33" x14ac:dyDescent="0.3">
      <c r="A130" s="1103"/>
      <c r="B130" s="1103"/>
      <c r="C130" s="1103"/>
      <c r="D130" s="1103"/>
      <c r="E130" s="1103"/>
      <c r="F130" s="1202"/>
      <c r="G130" s="1103"/>
      <c r="H130" s="1103"/>
      <c r="L130" s="1200"/>
      <c r="M130" s="1103"/>
      <c r="N130" s="1215"/>
      <c r="O130" s="1216"/>
      <c r="P130" s="1226"/>
      <c r="Q130" s="1215"/>
      <c r="R130" s="1217"/>
      <c r="S130" s="1308"/>
      <c r="T130" s="1307"/>
      <c r="U130" s="1133"/>
      <c r="Z130" s="1338"/>
      <c r="AA130" s="1197"/>
      <c r="AB130" s="1200"/>
      <c r="AC130" s="1201"/>
      <c r="AD130" s="1201"/>
      <c r="AE130" s="1201"/>
      <c r="AF130" s="1201"/>
      <c r="AG130" s="1197"/>
    </row>
    <row r="131" spans="1:33" x14ac:dyDescent="0.3">
      <c r="A131" s="1201"/>
      <c r="B131" s="1103"/>
      <c r="C131" s="1228"/>
      <c r="D131" s="1228"/>
      <c r="E131" s="1228"/>
      <c r="F131" s="1229"/>
      <c r="G131" s="1228"/>
      <c r="H131" s="1228"/>
      <c r="I131" s="1230"/>
      <c r="J131" s="1230"/>
      <c r="K131" s="1230"/>
      <c r="L131" s="1231"/>
      <c r="M131" s="1228"/>
      <c r="N131" s="1232"/>
      <c r="O131" s="1233"/>
      <c r="P131" s="1234"/>
      <c r="Q131" s="1215"/>
      <c r="R131" s="1217"/>
      <c r="S131" s="1308"/>
      <c r="T131" s="1307"/>
      <c r="U131" s="1133"/>
      <c r="Z131" s="1338"/>
      <c r="AA131" s="1197"/>
      <c r="AB131" s="1200"/>
      <c r="AC131" s="1201"/>
      <c r="AD131" s="1201"/>
      <c r="AE131" s="1201"/>
      <c r="AF131" s="1201"/>
      <c r="AG131" s="1197"/>
    </row>
    <row r="132" spans="1:33" x14ac:dyDescent="0.3">
      <c r="A132" s="1167" t="s">
        <v>972</v>
      </c>
      <c r="B132" s="1167" t="s">
        <v>579</v>
      </c>
      <c r="C132" s="1235"/>
      <c r="D132" s="1236"/>
      <c r="E132" s="1236"/>
      <c r="F132" s="1237"/>
      <c r="G132" s="1236"/>
      <c r="H132" s="1236"/>
      <c r="I132" s="1230"/>
      <c r="J132" s="1230"/>
      <c r="K132" s="1230"/>
      <c r="L132" s="1230"/>
      <c r="M132" s="1236"/>
      <c r="N132" s="1238"/>
      <c r="O132" s="1239"/>
      <c r="P132" s="1234"/>
      <c r="Q132" s="1240"/>
      <c r="R132" s="1248"/>
      <c r="S132" s="1247">
        <f>Q132/Q135</f>
        <v>0</v>
      </c>
      <c r="T132" s="1307">
        <f>Q132*2</f>
        <v>0</v>
      </c>
      <c r="U132" s="1133"/>
      <c r="X132" s="1211">
        <f>T132</f>
        <v>0</v>
      </c>
      <c r="Z132" s="1338"/>
      <c r="AA132" s="1197"/>
      <c r="AB132" s="1200"/>
      <c r="AC132" s="1201"/>
      <c r="AD132" s="1201"/>
      <c r="AE132" s="1201"/>
      <c r="AF132" s="1201"/>
      <c r="AG132" s="1197"/>
    </row>
    <row r="133" spans="1:33" x14ac:dyDescent="0.3">
      <c r="A133" s="1167" t="s">
        <v>972</v>
      </c>
      <c r="B133" s="1167" t="s">
        <v>580</v>
      </c>
      <c r="C133" s="1243"/>
      <c r="D133" s="1244"/>
      <c r="E133" s="1244"/>
      <c r="F133" s="1245"/>
      <c r="G133" s="1244"/>
      <c r="H133" s="1244"/>
      <c r="I133" s="1246"/>
      <c r="J133" s="1246"/>
      <c r="K133" s="1246"/>
      <c r="L133" s="1246"/>
      <c r="M133" s="1244"/>
      <c r="N133" s="1241"/>
      <c r="O133" s="1247"/>
      <c r="P133" s="1248"/>
      <c r="Q133" s="1240">
        <v>35000</v>
      </c>
      <c r="R133" s="1249"/>
      <c r="S133" s="1316">
        <f>Q133/Q135</f>
        <v>0.13827898801194266</v>
      </c>
      <c r="T133" s="1307">
        <f>Q133*3</f>
        <v>105000</v>
      </c>
      <c r="U133" s="1133"/>
      <c r="Y133" s="1211">
        <f>T133</f>
        <v>105000</v>
      </c>
      <c r="Z133" s="1338"/>
      <c r="AA133" s="1197"/>
      <c r="AB133" s="1200"/>
      <c r="AC133" s="1201"/>
      <c r="AD133" s="1201"/>
      <c r="AE133" s="1201"/>
      <c r="AF133" s="1201"/>
      <c r="AG133" s="1197"/>
    </row>
    <row r="134" spans="1:33" ht="14.5" thickBot="1" x14ac:dyDescent="0.35">
      <c r="I134" s="1171">
        <f>I135/M135</f>
        <v>0.71698113207547165</v>
      </c>
      <c r="J134" s="1171"/>
      <c r="K134" s="1171">
        <f>K135/M135</f>
        <v>0.28301886792452829</v>
      </c>
      <c r="T134" s="1317"/>
      <c r="U134" s="1230"/>
      <c r="V134" s="1230"/>
      <c r="W134" s="1230"/>
      <c r="X134" s="1230"/>
      <c r="Y134" s="1230"/>
      <c r="Z134" s="1341"/>
      <c r="AA134" s="1252"/>
      <c r="AB134" s="1231"/>
      <c r="AC134" s="1255"/>
      <c r="AD134" s="1255"/>
      <c r="AE134" s="1255"/>
      <c r="AF134" s="1255"/>
      <c r="AG134" s="1252"/>
    </row>
    <row r="135" spans="1:33" x14ac:dyDescent="0.3">
      <c r="A135" s="1342" t="s">
        <v>582</v>
      </c>
      <c r="B135" s="1343"/>
      <c r="C135" s="1343"/>
      <c r="D135" s="1343"/>
      <c r="E135" s="1343"/>
      <c r="F135" s="1344"/>
      <c r="G135" s="1343"/>
      <c r="H135" s="1343"/>
      <c r="I135" s="1343">
        <f>+I122+I120+I119+I118+I116+I115+I114+I117+I124+I125+I126+I121</f>
        <v>38</v>
      </c>
      <c r="J135" s="1343"/>
      <c r="K135" s="1343">
        <f>K123</f>
        <v>15</v>
      </c>
      <c r="L135" s="1343"/>
      <c r="M135" s="1343">
        <f>SUM(I135:L135)</f>
        <v>53</v>
      </c>
      <c r="N135" s="1345"/>
      <c r="O135" s="1346"/>
      <c r="P135" s="1345"/>
      <c r="Q135" s="1347">
        <f>SUM(Q113:Q134)</f>
        <v>253111.48499999999</v>
      </c>
      <c r="R135" s="1347"/>
      <c r="S135" s="1348">
        <f>SUM(S113:S133)</f>
        <v>1</v>
      </c>
      <c r="T135" s="1349">
        <f>SUM(T113:T134)</f>
        <v>759334.45500000007</v>
      </c>
      <c r="U135" s="1350">
        <f t="shared" ref="U135:AA135" si="31">SUM(U113:U133)</f>
        <v>654334.45500000007</v>
      </c>
      <c r="V135" s="1350">
        <f t="shared" si="31"/>
        <v>0</v>
      </c>
      <c r="W135" s="1350">
        <f t="shared" si="31"/>
        <v>0</v>
      </c>
      <c r="X135" s="1350">
        <f t="shared" si="31"/>
        <v>0</v>
      </c>
      <c r="Y135" s="1350">
        <f t="shared" si="31"/>
        <v>105000</v>
      </c>
      <c r="Z135" s="1351">
        <f t="shared" si="31"/>
        <v>238806</v>
      </c>
      <c r="AA135" s="1352">
        <f t="shared" si="31"/>
        <v>164236.45500000002</v>
      </c>
      <c r="AB135" s="1353">
        <f>SUM(AB113:AB134)</f>
        <v>193923.75</v>
      </c>
      <c r="AC135" s="1354">
        <f>SUM(AC113:AC134)</f>
        <v>72965.205000000016</v>
      </c>
      <c r="AD135" s="1354">
        <f>SUM(AD113:AD134)</f>
        <v>163875</v>
      </c>
      <c r="AE135" s="1354">
        <f t="shared" ref="AE135:AG135" si="32">SUM(AE113:AE134)</f>
        <v>223570.5</v>
      </c>
      <c r="AF135" s="1354">
        <f t="shared" si="32"/>
        <v>0</v>
      </c>
      <c r="AG135" s="1354">
        <f t="shared" si="32"/>
        <v>0</v>
      </c>
    </row>
    <row r="136" spans="1:33" ht="14.5" thickBot="1" x14ac:dyDescent="0.35">
      <c r="A136" s="1355" t="s">
        <v>583</v>
      </c>
      <c r="B136" s="1356"/>
      <c r="C136" s="1356"/>
      <c r="D136" s="1356"/>
      <c r="E136" s="1356"/>
      <c r="F136" s="1357"/>
      <c r="G136" s="1356"/>
      <c r="H136" s="1356"/>
      <c r="I136" s="1356">
        <f>+I122+I120+I119+I118+I116+I115+I114+I124+I125+I126+I121</f>
        <v>35</v>
      </c>
      <c r="J136" s="1356">
        <f>I126+I125+I124+I122+I121+I120+I119+I118+I117+I116+I115+I114</f>
        <v>38</v>
      </c>
      <c r="K136" s="1356">
        <f>I126+I124+I125+K123+I122+I121+I120+I119+I118+I117+I116+I115</f>
        <v>33</v>
      </c>
      <c r="L136" s="1356"/>
      <c r="M136" s="1356">
        <f>SUM(I136:L136)</f>
        <v>106</v>
      </c>
      <c r="N136" s="1358"/>
      <c r="O136" s="1359"/>
      <c r="P136" s="1358"/>
      <c r="Q136" s="1358"/>
      <c r="R136" s="1358"/>
      <c r="S136" s="1360"/>
      <c r="T136" s="1361"/>
      <c r="U136" s="1362">
        <f>U135/T135</f>
        <v>0.86172101198805739</v>
      </c>
      <c r="V136" s="1362">
        <f>V135/T135</f>
        <v>0</v>
      </c>
      <c r="W136" s="1362">
        <f>W135/T135</f>
        <v>0</v>
      </c>
      <c r="X136" s="1362">
        <f>X135/T135</f>
        <v>0</v>
      </c>
      <c r="Y136" s="1362">
        <f>Y135/T135</f>
        <v>0.13827898801194263</v>
      </c>
      <c r="Z136" s="1363">
        <f>Z135/T135</f>
        <v>0.31449382867790449</v>
      </c>
      <c r="AA136" s="1364">
        <f>AA135/T135</f>
        <v>0.21629000754351388</v>
      </c>
      <c r="AB136" s="1365"/>
      <c r="AC136" s="1366"/>
      <c r="AD136" s="1366"/>
      <c r="AE136" s="1366"/>
      <c r="AF136" s="1366"/>
      <c r="AG136" s="1367"/>
    </row>
    <row r="137" spans="1:33" ht="14.5" thickBot="1" x14ac:dyDescent="0.35">
      <c r="A137" s="1291" t="s">
        <v>584</v>
      </c>
      <c r="B137" s="1236"/>
      <c r="C137" s="1236"/>
      <c r="D137" s="1236"/>
      <c r="E137" s="1236"/>
      <c r="F137" s="1237"/>
      <c r="G137" s="1236"/>
      <c r="H137" s="1236"/>
      <c r="I137" s="2249">
        <f>I136/$M$136</f>
        <v>0.330188679245283</v>
      </c>
      <c r="J137" s="2249">
        <f t="shared" ref="J137:L137" si="33">J136/$M$136</f>
        <v>0.35849056603773582</v>
      </c>
      <c r="K137" s="2249">
        <f t="shared" si="33"/>
        <v>0.31132075471698112</v>
      </c>
      <c r="L137" s="2249">
        <f t="shared" si="33"/>
        <v>0</v>
      </c>
      <c r="M137" s="1236"/>
      <c r="N137" s="1238"/>
      <c r="O137" s="1239"/>
      <c r="P137" s="1238"/>
      <c r="Q137" s="1232">
        <f>U135/3</f>
        <v>218111.48500000002</v>
      </c>
      <c r="R137" s="1234"/>
      <c r="S137" s="1292">
        <f>Q137/Q142</f>
        <v>0.86172101198805739</v>
      </c>
      <c r="T137" s="1149"/>
      <c r="U137" s="1133"/>
      <c r="Y137" s="1368"/>
      <c r="Z137" s="1369">
        <f>I114+I115+I118+I119+I120+I121+I122+K123+I125+I126</f>
        <v>44</v>
      </c>
      <c r="AA137" s="1296">
        <f>I116+I117+I124</f>
        <v>9</v>
      </c>
    </row>
    <row r="138" spans="1:33" ht="14.5" thickBot="1" x14ac:dyDescent="0.35">
      <c r="A138" s="1297" t="s">
        <v>38</v>
      </c>
      <c r="B138" s="1244"/>
      <c r="C138" s="1244"/>
      <c r="D138" s="1244"/>
      <c r="E138" s="1244"/>
      <c r="F138" s="1245"/>
      <c r="G138" s="1244"/>
      <c r="H138" s="1244"/>
      <c r="I138" s="1246"/>
      <c r="J138" s="1246"/>
      <c r="K138" s="1246"/>
      <c r="L138" s="1246"/>
      <c r="M138" s="1244"/>
      <c r="N138" s="1241"/>
      <c r="O138" s="1247"/>
      <c r="P138" s="1241"/>
      <c r="Q138" s="1240">
        <f>V135/3</f>
        <v>0</v>
      </c>
      <c r="R138" s="1248"/>
      <c r="S138" s="1298">
        <f>Q138/Q142</f>
        <v>0</v>
      </c>
      <c r="T138" s="1116">
        <f>Q135/M135</f>
        <v>4775.6883962264146</v>
      </c>
      <c r="U138" s="1117" t="s">
        <v>586</v>
      </c>
      <c r="Z138" s="1233">
        <f>Z137/M135</f>
        <v>0.83018867924528306</v>
      </c>
      <c r="AA138" s="1292">
        <f>AA137/M135</f>
        <v>0.16981132075471697</v>
      </c>
    </row>
    <row r="139" spans="1:33" ht="14.5" thickBot="1" x14ac:dyDescent="0.35">
      <c r="A139" s="1297" t="s">
        <v>587</v>
      </c>
      <c r="B139" s="1244"/>
      <c r="C139" s="1244"/>
      <c r="D139" s="1244"/>
      <c r="E139" s="1244"/>
      <c r="F139" s="1245"/>
      <c r="G139" s="1244"/>
      <c r="H139" s="1244"/>
      <c r="I139" s="1246"/>
      <c r="J139" s="1246"/>
      <c r="K139" s="1246"/>
      <c r="L139" s="1246"/>
      <c r="M139" s="1244"/>
      <c r="N139" s="1241"/>
      <c r="O139" s="1247"/>
      <c r="P139" s="1241"/>
      <c r="Q139" s="1240">
        <f>W135/3</f>
        <v>0</v>
      </c>
      <c r="R139" s="1248"/>
      <c r="S139" s="1298">
        <f>Q139/Q142</f>
        <v>0</v>
      </c>
      <c r="T139" s="1149"/>
      <c r="U139" s="1133"/>
      <c r="V139" s="1299"/>
      <c r="X139" s="1149"/>
      <c r="Z139" s="2657" t="s">
        <v>588</v>
      </c>
      <c r="AA139" s="2657"/>
    </row>
    <row r="140" spans="1:33" x14ac:dyDescent="0.3">
      <c r="A140" s="1297" t="s">
        <v>580</v>
      </c>
      <c r="B140" s="1244"/>
      <c r="C140" s="1244"/>
      <c r="D140" s="1244"/>
      <c r="E140" s="1244"/>
      <c r="F140" s="1245"/>
      <c r="G140" s="1244"/>
      <c r="H140" s="1244"/>
      <c r="I140" s="1246"/>
      <c r="J140" s="1246"/>
      <c r="K140" s="1246"/>
      <c r="L140" s="1246"/>
      <c r="M140" s="1244"/>
      <c r="N140" s="1241"/>
      <c r="O140" s="1247"/>
      <c r="P140" s="1241"/>
      <c r="Q140" s="1240">
        <f>Y135/3</f>
        <v>35000</v>
      </c>
      <c r="R140" s="1248"/>
      <c r="S140" s="1298">
        <f>Q140/Q142</f>
        <v>0.13827898801194263</v>
      </c>
      <c r="T140" s="1293"/>
      <c r="V140" s="1299"/>
      <c r="W140" s="1299"/>
    </row>
    <row r="141" spans="1:33" x14ac:dyDescent="0.3">
      <c r="A141" s="1297" t="s">
        <v>579</v>
      </c>
      <c r="B141" s="1244"/>
      <c r="C141" s="1244"/>
      <c r="D141" s="1244"/>
      <c r="E141" s="1244"/>
      <c r="F141" s="1245"/>
      <c r="G141" s="1244"/>
      <c r="H141" s="1244"/>
      <c r="I141" s="1246"/>
      <c r="J141" s="1246"/>
      <c r="K141" s="1246"/>
      <c r="L141" s="1246"/>
      <c r="M141" s="1244"/>
      <c r="N141" s="1241"/>
      <c r="O141" s="1247"/>
      <c r="P141" s="1241"/>
      <c r="Q141" s="1240">
        <f>X135</f>
        <v>0</v>
      </c>
      <c r="R141" s="1248"/>
      <c r="S141" s="1298">
        <f>Q141/Q142</f>
        <v>0</v>
      </c>
      <c r="T141" s="1293"/>
    </row>
    <row r="142" spans="1:33" x14ac:dyDescent="0.3">
      <c r="A142" s="1297"/>
      <c r="B142" s="1244"/>
      <c r="C142" s="1244"/>
      <c r="D142" s="1244"/>
      <c r="E142" s="1244"/>
      <c r="F142" s="1245"/>
      <c r="G142" s="1244"/>
      <c r="H142" s="1244"/>
      <c r="I142" s="1246"/>
      <c r="J142" s="1246"/>
      <c r="K142" s="1246"/>
      <c r="L142" s="1246"/>
      <c r="M142" s="1244"/>
      <c r="N142" s="1241"/>
      <c r="O142" s="1247"/>
      <c r="P142" s="1241"/>
      <c r="Q142" s="1300">
        <f>SUM(Q137:Q141)</f>
        <v>253111.48500000002</v>
      </c>
      <c r="R142" s="1301"/>
      <c r="S142" s="1298">
        <f>SUM(S137:S141)</f>
        <v>1</v>
      </c>
      <c r="T142" s="1293"/>
    </row>
    <row r="143" spans="1:33" x14ac:dyDescent="0.3">
      <c r="A143" s="1203"/>
      <c r="N143" s="130"/>
      <c r="O143" s="1293"/>
      <c r="P143" s="130"/>
      <c r="Q143" s="1327"/>
      <c r="R143" s="1327"/>
      <c r="S143" s="1293"/>
      <c r="T143" s="1293"/>
      <c r="U143" s="130"/>
    </row>
    <row r="144" spans="1:33" x14ac:dyDescent="0.3">
      <c r="A144" s="1203"/>
      <c r="N144" s="130"/>
      <c r="O144" s="1293"/>
      <c r="P144" s="130"/>
      <c r="Q144" s="1327"/>
      <c r="R144" s="1327"/>
      <c r="S144" s="1293"/>
      <c r="T144" s="1293"/>
      <c r="U144" s="130"/>
    </row>
    <row r="145" spans="1:33" ht="18" x14ac:dyDescent="0.4">
      <c r="A145" s="1085" t="s">
        <v>605</v>
      </c>
      <c r="N145" s="1176"/>
      <c r="P145" s="1176"/>
      <c r="Q145" s="1176"/>
      <c r="R145" s="1150"/>
      <c r="S145" s="1176"/>
      <c r="T145" s="1176"/>
      <c r="U145" s="1176"/>
      <c r="V145" s="1176"/>
      <c r="W145" s="1176"/>
      <c r="X145" s="1176"/>
      <c r="Y145" s="1176"/>
      <c r="Z145" s="1176"/>
      <c r="AA145" s="1176"/>
      <c r="AB145" s="1176"/>
      <c r="AC145" s="1176"/>
      <c r="AD145" s="1176"/>
      <c r="AE145" s="1176"/>
      <c r="AF145" s="1176"/>
      <c r="AG145" s="1176"/>
    </row>
    <row r="146" spans="1:33" x14ac:dyDescent="0.3">
      <c r="N146" s="1176"/>
      <c r="P146" s="1176"/>
      <c r="Q146" s="1176"/>
      <c r="R146" s="1150"/>
      <c r="S146" s="1176"/>
      <c r="T146" s="1176"/>
      <c r="U146" s="1176"/>
      <c r="V146" s="1176"/>
      <c r="W146" s="1176"/>
      <c r="X146" s="1176"/>
      <c r="Y146" s="1176"/>
      <c r="Z146" s="1176"/>
      <c r="AA146" s="1176"/>
      <c r="AB146" s="1176"/>
      <c r="AC146" s="1176"/>
      <c r="AD146" s="1176"/>
      <c r="AE146" s="1176"/>
      <c r="AF146" s="1176"/>
      <c r="AG146" s="1176"/>
    </row>
    <row r="147" spans="1:33" ht="31" customHeight="1" thickBot="1" x14ac:dyDescent="0.35">
      <c r="A147" s="2681" t="s">
        <v>531</v>
      </c>
      <c r="B147" s="2682"/>
      <c r="C147" s="2682"/>
      <c r="D147" s="2682"/>
      <c r="E147" s="2682"/>
      <c r="F147" s="2682"/>
      <c r="G147" s="2682"/>
      <c r="H147" s="2682"/>
      <c r="I147" s="2682"/>
      <c r="J147" s="2682"/>
      <c r="K147" s="2682"/>
      <c r="L147" s="2682"/>
      <c r="M147" s="2682"/>
      <c r="N147" s="2682"/>
      <c r="O147" s="2682"/>
      <c r="P147" s="2682"/>
      <c r="Q147" s="2682"/>
      <c r="R147" s="2682"/>
      <c r="S147" s="2683"/>
      <c r="T147" s="2647" t="s">
        <v>635</v>
      </c>
      <c r="U147" s="2648"/>
      <c r="V147" s="2648"/>
      <c r="W147" s="2648"/>
      <c r="X147" s="2648"/>
      <c r="Y147" s="2648"/>
      <c r="Z147" s="2648"/>
      <c r="AA147" s="2648"/>
      <c r="AB147" s="2648"/>
      <c r="AC147" s="2648"/>
      <c r="AD147" s="2648"/>
      <c r="AE147" s="2648"/>
      <c r="AF147" s="2648"/>
      <c r="AG147" s="2649"/>
    </row>
    <row r="148" spans="1:33" ht="15.5" x14ac:dyDescent="0.35">
      <c r="A148" s="2785" t="s">
        <v>533</v>
      </c>
      <c r="B148" s="2787" t="s">
        <v>534</v>
      </c>
      <c r="C148" s="2787" t="s">
        <v>535</v>
      </c>
      <c r="D148" s="2787" t="s">
        <v>606</v>
      </c>
      <c r="E148" s="2787" t="s">
        <v>607</v>
      </c>
      <c r="F148" s="2791" t="s">
        <v>538</v>
      </c>
      <c r="G148" s="2787" t="s">
        <v>608</v>
      </c>
      <c r="H148" s="2787" t="s">
        <v>540</v>
      </c>
      <c r="I148" s="2793" t="s">
        <v>541</v>
      </c>
      <c r="J148" s="2793"/>
      <c r="K148" s="2793"/>
      <c r="L148" s="2793"/>
      <c r="M148" s="1370" t="s">
        <v>542</v>
      </c>
      <c r="N148" s="1371" t="s">
        <v>609</v>
      </c>
      <c r="O148" s="1372" t="s">
        <v>544</v>
      </c>
      <c r="P148" s="1371" t="s">
        <v>609</v>
      </c>
      <c r="Q148" s="1371" t="s">
        <v>610</v>
      </c>
      <c r="R148" s="1373" t="s">
        <v>636</v>
      </c>
      <c r="S148" s="2794" t="s">
        <v>546</v>
      </c>
      <c r="T148" s="1329" t="s">
        <v>547</v>
      </c>
      <c r="U148" s="2768" t="s">
        <v>548</v>
      </c>
      <c r="V148" s="2768"/>
      <c r="W148" s="2768"/>
      <c r="X148" s="2768"/>
      <c r="Y148" s="2768"/>
      <c r="Z148" s="2770" t="s">
        <v>549</v>
      </c>
      <c r="AA148" s="2771"/>
      <c r="AB148" s="2770" t="s">
        <v>550</v>
      </c>
      <c r="AC148" s="2768"/>
      <c r="AD148" s="2768"/>
      <c r="AE148" s="2768"/>
      <c r="AF148" s="2768"/>
      <c r="AG148" s="2771"/>
    </row>
    <row r="149" spans="1:33" ht="16" thickBot="1" x14ac:dyDescent="0.4">
      <c r="A149" s="2786"/>
      <c r="B149" s="2788"/>
      <c r="C149" s="2788"/>
      <c r="D149" s="2788"/>
      <c r="E149" s="2788"/>
      <c r="F149" s="2792"/>
      <c r="G149" s="2788"/>
      <c r="H149" s="2788"/>
      <c r="I149" s="1374" t="s">
        <v>551</v>
      </c>
      <c r="J149" s="1374" t="s">
        <v>552</v>
      </c>
      <c r="K149" s="1374" t="s">
        <v>553</v>
      </c>
      <c r="L149" s="1374" t="s">
        <v>554</v>
      </c>
      <c r="M149" s="1375" t="s">
        <v>555</v>
      </c>
      <c r="N149" s="1376" t="s">
        <v>556</v>
      </c>
      <c r="O149" s="1377" t="s">
        <v>557</v>
      </c>
      <c r="P149" s="1376" t="s">
        <v>558</v>
      </c>
      <c r="Q149" s="1376" t="s">
        <v>611</v>
      </c>
      <c r="R149" s="1376"/>
      <c r="S149" s="2795"/>
      <c r="T149" s="1333" t="s">
        <v>559</v>
      </c>
      <c r="U149" s="2769"/>
      <c r="V149" s="2769"/>
      <c r="W149" s="2769"/>
      <c r="X149" s="2769"/>
      <c r="Y149" s="2769"/>
      <c r="Z149" s="2772"/>
      <c r="AA149" s="2773"/>
      <c r="AB149" s="2772"/>
      <c r="AC149" s="2769"/>
      <c r="AD149" s="2769"/>
      <c r="AE149" s="2769"/>
      <c r="AF149" s="2769"/>
      <c r="AG149" s="2773"/>
    </row>
    <row r="150" spans="1:33" s="1303" customFormat="1" ht="18" x14ac:dyDescent="0.4">
      <c r="A150" s="2789" t="s">
        <v>612</v>
      </c>
      <c r="B150" s="2790"/>
      <c r="C150" s="2790"/>
      <c r="D150" s="2790"/>
      <c r="E150" s="2790"/>
      <c r="F150" s="2790"/>
      <c r="G150" s="2790"/>
      <c r="H150" s="2790"/>
      <c r="I150" s="2790"/>
      <c r="J150" s="2790"/>
      <c r="K150" s="2790"/>
      <c r="L150" s="2790"/>
      <c r="M150" s="2790"/>
      <c r="N150" s="2790"/>
      <c r="O150" s="2790"/>
      <c r="P150" s="2790"/>
      <c r="Q150" s="2790"/>
      <c r="R150" s="2790"/>
      <c r="S150" s="2790"/>
      <c r="T150" s="1302"/>
      <c r="U150" s="1335" t="s">
        <v>561</v>
      </c>
      <c r="V150" s="1334" t="s">
        <v>38</v>
      </c>
      <c r="W150" s="1334" t="s">
        <v>562</v>
      </c>
      <c r="X150" s="1334" t="s">
        <v>563</v>
      </c>
      <c r="Y150" s="1336" t="s">
        <v>564</v>
      </c>
      <c r="Z150" s="1335" t="s">
        <v>565</v>
      </c>
      <c r="AA150" s="1336" t="s">
        <v>566</v>
      </c>
      <c r="AB150" s="1090" t="s">
        <v>198</v>
      </c>
      <c r="AC150" s="1092" t="s">
        <v>39</v>
      </c>
      <c r="AD150" s="1092" t="s">
        <v>199</v>
      </c>
      <c r="AE150" s="1092" t="s">
        <v>200</v>
      </c>
      <c r="AF150" s="1092" t="s">
        <v>166</v>
      </c>
      <c r="AG150" s="1093" t="s">
        <v>31</v>
      </c>
    </row>
    <row r="151" spans="1:33" x14ac:dyDescent="0.3">
      <c r="A151" s="1184"/>
      <c r="B151" s="1185"/>
      <c r="C151" s="1185"/>
      <c r="D151" s="1185"/>
      <c r="E151" s="1185"/>
      <c r="F151" s="1186"/>
      <c r="G151" s="1185"/>
      <c r="H151" s="1185"/>
      <c r="I151" s="1188"/>
      <c r="J151" s="1188"/>
      <c r="K151" s="1188"/>
      <c r="L151" s="1188"/>
      <c r="M151" s="1185"/>
      <c r="N151" s="1191"/>
      <c r="O151" s="1192"/>
      <c r="P151" s="1191"/>
      <c r="Q151" s="1191"/>
      <c r="R151" s="1193"/>
      <c r="S151" s="1337"/>
      <c r="T151" s="1227"/>
      <c r="U151" s="1196"/>
      <c r="Y151" s="1197"/>
      <c r="Z151" s="1338"/>
      <c r="AA151" s="1197"/>
      <c r="AB151" s="1198"/>
      <c r="AC151" s="1201"/>
      <c r="AD151" s="1201"/>
      <c r="AE151" s="1201"/>
      <c r="AF151" s="1201"/>
      <c r="AG151" s="1197"/>
    </row>
    <row r="152" spans="1:33" x14ac:dyDescent="0.3">
      <c r="A152" s="1103" t="s">
        <v>971</v>
      </c>
      <c r="B152" s="1103" t="s">
        <v>478</v>
      </c>
      <c r="C152" s="1103" t="s">
        <v>934</v>
      </c>
      <c r="D152" s="1103" t="s">
        <v>193</v>
      </c>
      <c r="E152" s="1103" t="s">
        <v>571</v>
      </c>
      <c r="F152" s="1202" t="s">
        <v>664</v>
      </c>
      <c r="G152" s="1103">
        <v>28</v>
      </c>
      <c r="H152" s="1103" t="s">
        <v>90</v>
      </c>
      <c r="I152" s="2755">
        <v>28</v>
      </c>
      <c r="J152" s="2756"/>
      <c r="L152" s="1200"/>
      <c r="M152" s="1204">
        <v>1</v>
      </c>
      <c r="N152" s="1215">
        <v>1875</v>
      </c>
      <c r="O152" s="1216">
        <v>0.06</v>
      </c>
      <c r="P152" s="1215">
        <f t="shared" ref="P152:P162" si="34">N152*(1-O152)</f>
        <v>1762.5</v>
      </c>
      <c r="Q152" s="1215">
        <f t="shared" ref="Q152:Q162" si="35">P152*M152*G152</f>
        <v>49350</v>
      </c>
      <c r="R152" s="1217" t="e">
        <f>(Q152+#REF!)/E129*1000</f>
        <v>#REF!</v>
      </c>
      <c r="S152" s="1306">
        <f>Q152/$Q$168</f>
        <v>0.19340408970681294</v>
      </c>
      <c r="T152" s="1378">
        <f>Q152</f>
        <v>49350</v>
      </c>
      <c r="U152" s="1220">
        <f>Q152</f>
        <v>49350</v>
      </c>
      <c r="V152" s="1211"/>
      <c r="Y152" s="1197"/>
      <c r="Z152" s="1339">
        <f>U152</f>
        <v>49350</v>
      </c>
      <c r="AA152" s="1212"/>
      <c r="AB152" s="1379">
        <f>T152</f>
        <v>49350</v>
      </c>
      <c r="AC152" s="1201"/>
      <c r="AD152" s="1201"/>
      <c r="AE152" s="1201"/>
      <c r="AF152" s="1201"/>
      <c r="AG152" s="1197"/>
    </row>
    <row r="153" spans="1:33" x14ac:dyDescent="0.3">
      <c r="A153" s="1103" t="s">
        <v>971</v>
      </c>
      <c r="B153" s="1103" t="s">
        <v>478</v>
      </c>
      <c r="C153" s="1103" t="s">
        <v>935</v>
      </c>
      <c r="D153" s="1103" t="s">
        <v>53</v>
      </c>
      <c r="E153" s="1103" t="s">
        <v>571</v>
      </c>
      <c r="F153" s="1202" t="s">
        <v>572</v>
      </c>
      <c r="G153" s="1103">
        <v>1</v>
      </c>
      <c r="H153" s="1103" t="s">
        <v>51</v>
      </c>
      <c r="I153" s="2749">
        <v>1</v>
      </c>
      <c r="J153" s="2750"/>
      <c r="K153" s="2750"/>
      <c r="L153" s="2751"/>
      <c r="M153" s="1204">
        <v>1</v>
      </c>
      <c r="N153" s="1215">
        <v>6000</v>
      </c>
      <c r="O153" s="1216">
        <v>0.04</v>
      </c>
      <c r="P153" s="1215">
        <f t="shared" si="34"/>
        <v>5760</v>
      </c>
      <c r="Q153" s="1215">
        <f t="shared" si="35"/>
        <v>5760</v>
      </c>
      <c r="R153" s="1217" t="e">
        <f>(Q153+Q158)/E129*1000</f>
        <v>#DIV/0!</v>
      </c>
      <c r="S153" s="1306">
        <f>Q153/$Q$168</f>
        <v>2.2573608038728318E-2</v>
      </c>
      <c r="T153" s="1378">
        <f t="shared" ref="T153:T162" si="36">Q153</f>
        <v>5760</v>
      </c>
      <c r="U153" s="1220">
        <f t="shared" ref="U153:U160" si="37">Q153</f>
        <v>5760</v>
      </c>
      <c r="V153" s="1211"/>
      <c r="X153" s="1211"/>
      <c r="Y153" s="1197"/>
      <c r="Z153" s="1340">
        <f>U153</f>
        <v>5760</v>
      </c>
      <c r="AA153" s="1212"/>
      <c r="AB153" s="1379">
        <f>T153</f>
        <v>5760</v>
      </c>
      <c r="AC153" s="1201"/>
      <c r="AD153" s="1201"/>
      <c r="AE153" s="1201"/>
      <c r="AF153" s="1201"/>
      <c r="AG153" s="1197"/>
    </row>
    <row r="154" spans="1:33" x14ac:dyDescent="0.3">
      <c r="A154" s="1103" t="s">
        <v>971</v>
      </c>
      <c r="B154" s="1103" t="s">
        <v>478</v>
      </c>
      <c r="C154" s="1103" t="s">
        <v>935</v>
      </c>
      <c r="D154" s="1103" t="s">
        <v>48</v>
      </c>
      <c r="E154" s="1103" t="s">
        <v>569</v>
      </c>
      <c r="F154" s="1202" t="s">
        <v>570</v>
      </c>
      <c r="G154" s="1103">
        <v>2</v>
      </c>
      <c r="H154" s="1103" t="s">
        <v>51</v>
      </c>
      <c r="I154" s="2755">
        <v>2</v>
      </c>
      <c r="J154" s="2756"/>
      <c r="K154" s="2756"/>
      <c r="L154" s="2757"/>
      <c r="M154" s="1204">
        <v>1</v>
      </c>
      <c r="N154" s="1215">
        <v>2875</v>
      </c>
      <c r="O154" s="1216">
        <v>0.05</v>
      </c>
      <c r="P154" s="1215">
        <f t="shared" si="34"/>
        <v>2731.25</v>
      </c>
      <c r="Q154" s="1215">
        <f t="shared" si="35"/>
        <v>5462.5</v>
      </c>
      <c r="R154" s="1217"/>
      <c r="S154" s="1308">
        <f>Q154/$Q$168</f>
        <v>2.1407696859644693E-2</v>
      </c>
      <c r="T154" s="1378">
        <f t="shared" si="36"/>
        <v>5462.5</v>
      </c>
      <c r="U154" s="1220">
        <f t="shared" si="37"/>
        <v>5462.5</v>
      </c>
      <c r="V154" s="1211"/>
      <c r="Y154" s="1197"/>
      <c r="Z154" s="1339"/>
      <c r="AA154" s="1212">
        <f>U154</f>
        <v>5462.5</v>
      </c>
      <c r="AB154" s="1379">
        <f>T154</f>
        <v>5462.5</v>
      </c>
      <c r="AC154" s="1201"/>
      <c r="AD154" s="1201"/>
      <c r="AE154" s="1201"/>
      <c r="AF154" s="1201"/>
      <c r="AG154" s="1197"/>
    </row>
    <row r="155" spans="1:33" x14ac:dyDescent="0.3">
      <c r="A155" s="1103" t="s">
        <v>971</v>
      </c>
      <c r="B155" s="1103" t="s">
        <v>460</v>
      </c>
      <c r="C155" s="1103" t="s">
        <v>935</v>
      </c>
      <c r="D155" s="1103" t="s">
        <v>48</v>
      </c>
      <c r="E155" s="1103" t="s">
        <v>569</v>
      </c>
      <c r="F155" s="1202" t="s">
        <v>570</v>
      </c>
      <c r="G155" s="1103">
        <v>3</v>
      </c>
      <c r="H155" s="1103" t="s">
        <v>51</v>
      </c>
      <c r="I155" s="2749">
        <v>3</v>
      </c>
      <c r="J155" s="2750"/>
      <c r="K155" s="2750"/>
      <c r="L155" s="2751"/>
      <c r="M155" s="1204">
        <v>1</v>
      </c>
      <c r="N155" s="1215">
        <v>27024.15</v>
      </c>
      <c r="O155" s="1216">
        <v>0.7</v>
      </c>
      <c r="P155" s="1215">
        <f t="shared" si="34"/>
        <v>8107.2450000000017</v>
      </c>
      <c r="Q155" s="1215">
        <f t="shared" si="35"/>
        <v>24321.735000000004</v>
      </c>
      <c r="R155" s="1217"/>
      <c r="S155" s="1308">
        <f t="shared" ref="S155:S158" si="38">Q155/$Q$168</f>
        <v>9.5317589012468742E-2</v>
      </c>
      <c r="T155" s="1378">
        <f t="shared" si="36"/>
        <v>24321.735000000004</v>
      </c>
      <c r="U155" s="1220">
        <f t="shared" si="37"/>
        <v>24321.735000000004</v>
      </c>
      <c r="V155" s="1211"/>
      <c r="Y155" s="1197"/>
      <c r="Z155" s="1339"/>
      <c r="AA155" s="1212">
        <f>U155</f>
        <v>24321.735000000004</v>
      </c>
      <c r="AB155" s="1198"/>
      <c r="AC155" s="1380">
        <f>T155</f>
        <v>24321.735000000004</v>
      </c>
      <c r="AD155" s="1201"/>
      <c r="AE155" s="1201"/>
      <c r="AF155" s="1201"/>
      <c r="AG155" s="1197"/>
    </row>
    <row r="156" spans="1:33" x14ac:dyDescent="0.3">
      <c r="A156" s="1103" t="s">
        <v>971</v>
      </c>
      <c r="B156" s="1103" t="s">
        <v>479</v>
      </c>
      <c r="C156" s="1103" t="s">
        <v>935</v>
      </c>
      <c r="D156" s="1103" t="s">
        <v>53</v>
      </c>
      <c r="E156" s="1103" t="s">
        <v>575</v>
      </c>
      <c r="F156" s="1202" t="s">
        <v>572</v>
      </c>
      <c r="G156" s="1103">
        <v>2</v>
      </c>
      <c r="H156" s="1103" t="s">
        <v>51</v>
      </c>
      <c r="I156" s="2749">
        <v>2</v>
      </c>
      <c r="J156" s="2750"/>
      <c r="K156" s="2750"/>
      <c r="L156" s="2751"/>
      <c r="M156" s="1103">
        <v>1</v>
      </c>
      <c r="N156" s="1215">
        <v>4800</v>
      </c>
      <c r="O156" s="1216">
        <v>0.05</v>
      </c>
      <c r="P156" s="1215">
        <f t="shared" si="34"/>
        <v>4560</v>
      </c>
      <c r="Q156" s="1215">
        <f t="shared" si="35"/>
        <v>9120</v>
      </c>
      <c r="R156" s="1217"/>
      <c r="S156" s="1309">
        <f t="shared" si="38"/>
        <v>3.5741546061319837E-2</v>
      </c>
      <c r="T156" s="1378">
        <f t="shared" si="36"/>
        <v>9120</v>
      </c>
      <c r="U156" s="1220">
        <f t="shared" si="37"/>
        <v>9120</v>
      </c>
      <c r="V156" s="1211"/>
      <c r="Y156" s="1197"/>
      <c r="Z156" s="1339"/>
      <c r="AA156" s="1212">
        <f>U156</f>
        <v>9120</v>
      </c>
      <c r="AB156" s="1198"/>
      <c r="AC156" s="1201"/>
      <c r="AD156" s="1380">
        <f>T156</f>
        <v>9120</v>
      </c>
      <c r="AE156" s="1201"/>
      <c r="AF156" s="1201"/>
      <c r="AG156" s="1197"/>
    </row>
    <row r="157" spans="1:33" x14ac:dyDescent="0.3">
      <c r="A157" s="1103" t="s">
        <v>971</v>
      </c>
      <c r="B157" s="1103" t="s">
        <v>481</v>
      </c>
      <c r="C157" s="1103" t="s">
        <v>935</v>
      </c>
      <c r="D157" s="1103" t="s">
        <v>53</v>
      </c>
      <c r="E157" s="1103" t="s">
        <v>575</v>
      </c>
      <c r="F157" s="1202" t="s">
        <v>572</v>
      </c>
      <c r="G157" s="1103">
        <v>1</v>
      </c>
      <c r="H157" s="1103" t="s">
        <v>51</v>
      </c>
      <c r="I157" s="2755">
        <v>1</v>
      </c>
      <c r="J157" s="2756"/>
      <c r="K157" s="2756"/>
      <c r="L157" s="2757"/>
      <c r="M157" s="1103">
        <v>1</v>
      </c>
      <c r="N157" s="1215">
        <v>12555</v>
      </c>
      <c r="O157" s="1216">
        <v>0.6</v>
      </c>
      <c r="P157" s="1226">
        <f t="shared" si="34"/>
        <v>5022</v>
      </c>
      <c r="Q157" s="1215">
        <f t="shared" si="35"/>
        <v>5022</v>
      </c>
      <c r="R157" s="1217"/>
      <c r="S157" s="1309">
        <f t="shared" si="38"/>
        <v>1.9681364508766251E-2</v>
      </c>
      <c r="T157" s="1378">
        <f t="shared" si="36"/>
        <v>5022</v>
      </c>
      <c r="U157" s="1220">
        <f t="shared" si="37"/>
        <v>5022</v>
      </c>
      <c r="V157" s="1211"/>
      <c r="Y157" s="1197"/>
      <c r="Z157" s="1339"/>
      <c r="AA157" s="1212">
        <f>U157</f>
        <v>5022</v>
      </c>
      <c r="AB157" s="1198"/>
      <c r="AC157" s="1201"/>
      <c r="AD157" s="1201"/>
      <c r="AE157" s="1380">
        <f>T157</f>
        <v>5022</v>
      </c>
      <c r="AF157" s="1201"/>
      <c r="AG157" s="1197"/>
    </row>
    <row r="158" spans="1:33" x14ac:dyDescent="0.3">
      <c r="A158" s="1103" t="s">
        <v>971</v>
      </c>
      <c r="B158" s="1103" t="s">
        <v>481</v>
      </c>
      <c r="C158" s="1103" t="s">
        <v>935</v>
      </c>
      <c r="D158" s="1103" t="s">
        <v>193</v>
      </c>
      <c r="E158" s="1103" t="s">
        <v>571</v>
      </c>
      <c r="F158" s="1202" t="s">
        <v>664</v>
      </c>
      <c r="G158" s="1103">
        <v>23</v>
      </c>
      <c r="H158" s="1103" t="s">
        <v>51</v>
      </c>
      <c r="I158" s="1203"/>
      <c r="K158" s="2750">
        <v>23</v>
      </c>
      <c r="L158" s="2751"/>
      <c r="M158" s="1103">
        <v>1</v>
      </c>
      <c r="N158" s="1215">
        <v>4075</v>
      </c>
      <c r="O158" s="1216">
        <v>0.6</v>
      </c>
      <c r="P158" s="1226">
        <f t="shared" si="34"/>
        <v>1630</v>
      </c>
      <c r="Q158" s="1215">
        <f t="shared" si="35"/>
        <v>37490</v>
      </c>
      <c r="R158" s="1217"/>
      <c r="S158" s="1309">
        <f t="shared" si="38"/>
        <v>0.14692440371040358</v>
      </c>
      <c r="T158" s="1378">
        <f t="shared" si="36"/>
        <v>37490</v>
      </c>
      <c r="U158" s="1220">
        <f t="shared" si="37"/>
        <v>37490</v>
      </c>
      <c r="V158" s="1211"/>
      <c r="W158" s="1211"/>
      <c r="Y158" s="1197"/>
      <c r="Z158" s="1339"/>
      <c r="AA158" s="1212">
        <f>U158</f>
        <v>37490</v>
      </c>
      <c r="AB158" s="1198"/>
      <c r="AC158" s="1201"/>
      <c r="AD158" s="1201"/>
      <c r="AE158" s="1380">
        <f t="shared" ref="AE158:AE160" si="39">T158</f>
        <v>37490</v>
      </c>
      <c r="AF158" s="1201"/>
      <c r="AG158" s="1197"/>
    </row>
    <row r="159" spans="1:33" x14ac:dyDescent="0.3">
      <c r="A159" s="1103" t="s">
        <v>971</v>
      </c>
      <c r="B159" s="1103" t="s">
        <v>481</v>
      </c>
      <c r="C159" s="1103" t="s">
        <v>935</v>
      </c>
      <c r="D159" s="1103" t="s">
        <v>48</v>
      </c>
      <c r="E159" s="1103" t="s">
        <v>569</v>
      </c>
      <c r="F159" s="1202" t="s">
        <v>570</v>
      </c>
      <c r="G159" s="1103">
        <v>4</v>
      </c>
      <c r="H159" s="1103" t="s">
        <v>51</v>
      </c>
      <c r="I159" s="2755">
        <v>4</v>
      </c>
      <c r="J159" s="2756"/>
      <c r="K159" s="2756"/>
      <c r="L159" s="2757"/>
      <c r="M159" s="1103">
        <v>1</v>
      </c>
      <c r="N159" s="1215">
        <v>10005</v>
      </c>
      <c r="O159" s="1216">
        <v>0.5</v>
      </c>
      <c r="P159" s="1226">
        <f t="shared" si="34"/>
        <v>5002.5</v>
      </c>
      <c r="Q159" s="1215">
        <f t="shared" si="35"/>
        <v>20010</v>
      </c>
      <c r="R159" s="1217"/>
      <c r="S159" s="1310">
        <f>Q159/$Q$168</f>
        <v>7.8419773759540568E-2</v>
      </c>
      <c r="T159" s="1378">
        <f t="shared" si="36"/>
        <v>20010</v>
      </c>
      <c r="U159" s="1220">
        <f t="shared" si="37"/>
        <v>20010</v>
      </c>
      <c r="V159" s="1211"/>
      <c r="Y159" s="1197"/>
      <c r="Z159" s="1340">
        <f>U159</f>
        <v>20010</v>
      </c>
      <c r="AA159" s="1197"/>
      <c r="AB159" s="1198"/>
      <c r="AC159" s="1201"/>
      <c r="AD159" s="1201"/>
      <c r="AE159" s="1380">
        <f t="shared" si="39"/>
        <v>20010</v>
      </c>
      <c r="AF159" s="1201"/>
      <c r="AG159" s="1197"/>
    </row>
    <row r="160" spans="1:33" x14ac:dyDescent="0.3">
      <c r="A160" s="1103" t="s">
        <v>971</v>
      </c>
      <c r="B160" s="1103" t="s">
        <v>481</v>
      </c>
      <c r="C160" s="1103" t="s">
        <v>935</v>
      </c>
      <c r="D160" s="1103" t="s">
        <v>53</v>
      </c>
      <c r="E160" s="1103" t="s">
        <v>571</v>
      </c>
      <c r="F160" s="1202" t="s">
        <v>572</v>
      </c>
      <c r="G160" s="1103">
        <v>2</v>
      </c>
      <c r="H160" s="1103" t="s">
        <v>51</v>
      </c>
      <c r="I160" s="2755">
        <v>2</v>
      </c>
      <c r="J160" s="2756"/>
      <c r="K160" s="2756"/>
      <c r="L160" s="2757"/>
      <c r="M160" s="1103">
        <v>1</v>
      </c>
      <c r="N160" s="1215">
        <v>12555</v>
      </c>
      <c r="O160" s="1216">
        <v>0.6</v>
      </c>
      <c r="P160" s="1226">
        <f t="shared" si="34"/>
        <v>5022</v>
      </c>
      <c r="Q160" s="1215">
        <f t="shared" si="35"/>
        <v>10044</v>
      </c>
      <c r="R160" s="1217"/>
      <c r="S160" s="1309">
        <f>Q160/$Q$168</f>
        <v>3.9362729017532502E-2</v>
      </c>
      <c r="T160" s="1378">
        <f t="shared" si="36"/>
        <v>10044</v>
      </c>
      <c r="U160" s="1220">
        <f t="shared" si="37"/>
        <v>10044</v>
      </c>
      <c r="V160" s="1211"/>
      <c r="Y160" s="1197"/>
      <c r="Z160" s="1338"/>
      <c r="AA160" s="1212">
        <f>U160</f>
        <v>10044</v>
      </c>
      <c r="AB160" s="1198"/>
      <c r="AC160" s="1201"/>
      <c r="AD160" s="1201"/>
      <c r="AE160" s="1380">
        <f t="shared" si="39"/>
        <v>10044</v>
      </c>
      <c r="AF160" s="1201"/>
      <c r="AG160" s="1197"/>
    </row>
    <row r="161" spans="1:33" x14ac:dyDescent="0.3">
      <c r="A161" s="1103" t="s">
        <v>972</v>
      </c>
      <c r="B161" s="1103" t="s">
        <v>177</v>
      </c>
      <c r="C161" s="1103" t="s">
        <v>973</v>
      </c>
      <c r="D161" s="1103" t="s">
        <v>77</v>
      </c>
      <c r="E161" s="1103" t="s">
        <v>571</v>
      </c>
      <c r="F161" s="1202" t="s">
        <v>603</v>
      </c>
      <c r="G161" s="1103">
        <v>15</v>
      </c>
      <c r="H161" s="1103" t="s">
        <v>51</v>
      </c>
      <c r="I161" s="2755">
        <v>15</v>
      </c>
      <c r="J161" s="2756"/>
      <c r="K161" s="2756"/>
      <c r="L161" s="2757"/>
      <c r="M161" s="1103">
        <v>1</v>
      </c>
      <c r="N161" s="1215">
        <v>4065</v>
      </c>
      <c r="O161" s="1216">
        <v>0.4</v>
      </c>
      <c r="P161" s="1226">
        <f t="shared" si="34"/>
        <v>2439</v>
      </c>
      <c r="Q161" s="1215">
        <f t="shared" si="35"/>
        <v>36585</v>
      </c>
      <c r="R161" s="1217"/>
      <c r="S161" s="1309">
        <f>Q161/$Q$168</f>
        <v>0.14337768230848533</v>
      </c>
      <c r="T161" s="1378">
        <f t="shared" si="36"/>
        <v>36585</v>
      </c>
      <c r="U161" s="1220"/>
      <c r="W161" s="1294">
        <f>T161</f>
        <v>36585</v>
      </c>
      <c r="X161" s="1211"/>
      <c r="Y161" s="1197"/>
      <c r="Z161" s="1338"/>
      <c r="AA161" s="1212">
        <f>U161</f>
        <v>0</v>
      </c>
      <c r="AB161" s="1198"/>
      <c r="AC161" s="1201"/>
      <c r="AD161" s="1201"/>
      <c r="AE161" s="1201"/>
      <c r="AF161" s="1380">
        <f>T161</f>
        <v>36585</v>
      </c>
      <c r="AG161" s="1197"/>
    </row>
    <row r="162" spans="1:33" x14ac:dyDescent="0.3">
      <c r="A162" s="1103" t="s">
        <v>972</v>
      </c>
      <c r="B162" s="1103" t="s">
        <v>68</v>
      </c>
      <c r="C162" s="1103" t="s">
        <v>938</v>
      </c>
      <c r="D162" s="1103" t="s">
        <v>195</v>
      </c>
      <c r="E162" s="1103" t="s">
        <v>571</v>
      </c>
      <c r="F162" s="1202" t="s">
        <v>847</v>
      </c>
      <c r="G162" s="1103">
        <v>25</v>
      </c>
      <c r="H162" s="1103" t="s">
        <v>51</v>
      </c>
      <c r="I162" s="2752">
        <v>25</v>
      </c>
      <c r="J162" s="2753"/>
      <c r="K162" s="2753"/>
      <c r="L162" s="2754"/>
      <c r="M162" s="1103">
        <v>1</v>
      </c>
      <c r="N162" s="1215">
        <v>1600</v>
      </c>
      <c r="O162" s="1216">
        <v>0.7</v>
      </c>
      <c r="P162" s="1226">
        <f t="shared" si="34"/>
        <v>480.00000000000006</v>
      </c>
      <c r="Q162" s="1215">
        <f t="shared" si="35"/>
        <v>12000.000000000002</v>
      </c>
      <c r="R162" s="1217"/>
      <c r="S162" s="1309">
        <f>Q162/$Q$168</f>
        <v>4.7028350080684005E-2</v>
      </c>
      <c r="T162" s="1378">
        <f t="shared" si="36"/>
        <v>12000.000000000002</v>
      </c>
      <c r="U162" s="1220"/>
      <c r="W162" s="1294">
        <f>T162</f>
        <v>12000.000000000002</v>
      </c>
      <c r="X162" s="1211"/>
      <c r="Y162" s="1197"/>
      <c r="Z162" s="1338"/>
      <c r="AA162" s="1212">
        <f>U162</f>
        <v>0</v>
      </c>
      <c r="AB162" s="1198"/>
      <c r="AC162" s="1201"/>
      <c r="AD162" s="1201"/>
      <c r="AE162" s="1201"/>
      <c r="AF162" s="1201"/>
      <c r="AG162" s="1381">
        <f>T162</f>
        <v>12000.000000000002</v>
      </c>
    </row>
    <row r="163" spans="1:33" x14ac:dyDescent="0.3">
      <c r="A163" s="1103"/>
      <c r="B163" s="1103"/>
      <c r="C163" s="1103"/>
      <c r="D163" s="1103"/>
      <c r="E163" s="1103"/>
      <c r="F163" s="1202"/>
      <c r="G163" s="1103"/>
      <c r="H163" s="1103"/>
      <c r="I163" s="128"/>
      <c r="J163" s="128"/>
      <c r="K163" s="128"/>
      <c r="L163" s="1204"/>
      <c r="M163" s="1103"/>
      <c r="N163" s="1311"/>
      <c r="O163" s="1206"/>
      <c r="P163" s="1312"/>
      <c r="Q163" s="1311"/>
      <c r="R163" s="1313"/>
      <c r="S163" s="1314"/>
      <c r="T163" s="1382"/>
      <c r="U163" s="1210"/>
      <c r="X163" s="1211"/>
      <c r="Y163" s="1197"/>
      <c r="Z163" s="1338"/>
      <c r="AA163" s="1197"/>
      <c r="AB163" s="1198"/>
      <c r="AC163" s="1201"/>
      <c r="AD163" s="1201"/>
      <c r="AE163" s="1201"/>
      <c r="AF163" s="1201"/>
      <c r="AG163" s="1197"/>
    </row>
    <row r="164" spans="1:33" x14ac:dyDescent="0.3">
      <c r="A164" s="1201"/>
      <c r="B164" s="1103"/>
      <c r="C164" s="1228"/>
      <c r="D164" s="1228"/>
      <c r="E164" s="1228"/>
      <c r="F164" s="1229"/>
      <c r="G164" s="1228"/>
      <c r="H164" s="1228"/>
      <c r="I164" s="1230"/>
      <c r="J164" s="1230"/>
      <c r="K164" s="1230"/>
      <c r="L164" s="1231"/>
      <c r="M164" s="1228"/>
      <c r="N164" s="1232"/>
      <c r="O164" s="1233"/>
      <c r="P164" s="1234"/>
      <c r="Q164" s="1215"/>
      <c r="R164" s="1217"/>
      <c r="S164" s="1308"/>
      <c r="T164" s="1227"/>
      <c r="U164" s="1220"/>
      <c r="Y164" s="1197"/>
      <c r="Z164" s="1338"/>
      <c r="AA164" s="1197"/>
      <c r="AB164" s="1198"/>
      <c r="AC164" s="1201"/>
      <c r="AD164" s="1201"/>
      <c r="AE164" s="1201"/>
      <c r="AF164" s="1201"/>
      <c r="AG164" s="1197"/>
    </row>
    <row r="165" spans="1:33" x14ac:dyDescent="0.3">
      <c r="A165" s="1167" t="s">
        <v>977</v>
      </c>
      <c r="B165" s="1167" t="s">
        <v>579</v>
      </c>
      <c r="C165" s="1235"/>
      <c r="D165" s="1236"/>
      <c r="E165" s="1236"/>
      <c r="F165" s="1237"/>
      <c r="G165" s="1236"/>
      <c r="H165" s="1236"/>
      <c r="I165" s="1230"/>
      <c r="J165" s="1230"/>
      <c r="K165" s="1230"/>
      <c r="L165" s="1230"/>
      <c r="M165" s="1236"/>
      <c r="N165" s="1238"/>
      <c r="O165" s="1239"/>
      <c r="P165" s="1234"/>
      <c r="Q165" s="1240"/>
      <c r="R165" s="1248"/>
      <c r="S165" s="1247"/>
      <c r="T165" s="1227"/>
      <c r="U165" s="1220"/>
      <c r="Y165" s="1212"/>
      <c r="Z165" s="1338"/>
      <c r="AA165" s="1197"/>
      <c r="AB165" s="1198"/>
      <c r="AC165" s="1201"/>
      <c r="AD165" s="1201"/>
      <c r="AE165" s="1201"/>
      <c r="AF165" s="1201"/>
      <c r="AG165" s="1197"/>
    </row>
    <row r="166" spans="1:33" x14ac:dyDescent="0.3">
      <c r="A166" s="1167" t="s">
        <v>972</v>
      </c>
      <c r="B166" s="1167" t="s">
        <v>580</v>
      </c>
      <c r="C166" s="1243"/>
      <c r="D166" s="1244"/>
      <c r="E166" s="1244"/>
      <c r="F166" s="1245"/>
      <c r="G166" s="1244"/>
      <c r="H166" s="1244"/>
      <c r="I166" s="1246"/>
      <c r="J166" s="1246"/>
      <c r="K166" s="1246"/>
      <c r="L166" s="1246"/>
      <c r="M166" s="1244"/>
      <c r="N166" s="1241"/>
      <c r="O166" s="1247"/>
      <c r="P166" s="1248"/>
      <c r="Q166" s="1240">
        <v>40000</v>
      </c>
      <c r="R166" s="1249"/>
      <c r="S166" s="1316">
        <f>Q166/Q168</f>
        <v>0.15676116693561332</v>
      </c>
      <c r="T166" s="1378">
        <f t="shared" ref="T166" si="40">Q166</f>
        <v>40000</v>
      </c>
      <c r="U166" s="1220"/>
      <c r="Y166" s="1381">
        <f>T166</f>
        <v>40000</v>
      </c>
      <c r="Z166" s="1338"/>
      <c r="AA166" s="1197"/>
      <c r="AB166" s="1198"/>
      <c r="AC166" s="1201"/>
      <c r="AD166" s="1201"/>
      <c r="AE166" s="1201"/>
      <c r="AF166" s="1201"/>
      <c r="AG166" s="1197"/>
    </row>
    <row r="167" spans="1:33" x14ac:dyDescent="0.3">
      <c r="I167" s="1171">
        <f>I168/M168</f>
        <v>0.78301886792452835</v>
      </c>
      <c r="J167" s="1171"/>
      <c r="K167" s="1171">
        <f>K168/M168</f>
        <v>0.21698113207547171</v>
      </c>
      <c r="T167" s="1383"/>
      <c r="U167" s="1251"/>
      <c r="V167" s="1230"/>
      <c r="W167" s="1230"/>
      <c r="X167" s="1230"/>
      <c r="Y167" s="1252"/>
      <c r="Z167" s="1341"/>
      <c r="AA167" s="1252"/>
      <c r="AB167" s="1253"/>
      <c r="AC167" s="1255"/>
      <c r="AD167" s="1255"/>
      <c r="AE167" s="1255"/>
      <c r="AF167" s="1255"/>
      <c r="AG167" s="1252"/>
    </row>
    <row r="168" spans="1:33" x14ac:dyDescent="0.3">
      <c r="A168" s="1384" t="s">
        <v>582</v>
      </c>
      <c r="B168" s="1385"/>
      <c r="C168" s="1385"/>
      <c r="D168" s="1385"/>
      <c r="E168" s="1385"/>
      <c r="F168" s="1386"/>
      <c r="G168" s="1385"/>
      <c r="H168" s="1385"/>
      <c r="I168" s="1385">
        <f>I157+I154+I153+I152+I155+I161+I162+I159+I160+I156</f>
        <v>83</v>
      </c>
      <c r="J168" s="1385"/>
      <c r="K168" s="1385">
        <f>K158</f>
        <v>23</v>
      </c>
      <c r="L168" s="1385"/>
      <c r="M168" s="1385">
        <f>SUM(I168:L168)</f>
        <v>106</v>
      </c>
      <c r="N168" s="1387"/>
      <c r="O168" s="1388"/>
      <c r="P168" s="1387"/>
      <c r="Q168" s="1389">
        <f>SUM(Q151:Q167)</f>
        <v>255165.23499999999</v>
      </c>
      <c r="R168" s="1389"/>
      <c r="S168" s="1388">
        <f>SUM(S151:S166)</f>
        <v>1</v>
      </c>
      <c r="T168" s="1349">
        <f>SUM(T152:T167)</f>
        <v>255165.23499999999</v>
      </c>
      <c r="U168" s="1350">
        <f>SUM(U152:U166)</f>
        <v>166580.23499999999</v>
      </c>
      <c r="V168" s="1350">
        <f t="shared" ref="V168:X168" si="41">SUM(V146:V166)</f>
        <v>0</v>
      </c>
      <c r="W168" s="1350">
        <f>SUM(W152:W166)</f>
        <v>48585</v>
      </c>
      <c r="X168" s="1350">
        <f t="shared" si="41"/>
        <v>0</v>
      </c>
      <c r="Y168" s="1350">
        <f>SUM(Y152:Y166)</f>
        <v>40000</v>
      </c>
      <c r="Z168" s="1351">
        <f>SUM(Z151:Z167)</f>
        <v>75120</v>
      </c>
      <c r="AA168" s="1352">
        <f>SUM(AA151:AA167)</f>
        <v>91460.235000000001</v>
      </c>
      <c r="AB168" s="1351">
        <f>SUM(AB151:AB167)</f>
        <v>60572.5</v>
      </c>
      <c r="AC168" s="1354">
        <f>SUM(AC151:AC167)</f>
        <v>24321.735000000004</v>
      </c>
      <c r="AD168" s="1354">
        <f t="shared" ref="AD168:AG168" si="42">SUM(AD151:AD167)</f>
        <v>9120</v>
      </c>
      <c r="AE168" s="1354">
        <f t="shared" si="42"/>
        <v>72566</v>
      </c>
      <c r="AF168" s="1354">
        <f t="shared" si="42"/>
        <v>36585</v>
      </c>
      <c r="AG168" s="1390">
        <f t="shared" si="42"/>
        <v>12000.000000000002</v>
      </c>
    </row>
    <row r="169" spans="1:33" ht="14.5" thickBot="1" x14ac:dyDescent="0.35">
      <c r="A169" s="1384" t="s">
        <v>583</v>
      </c>
      <c r="B169" s="1385"/>
      <c r="C169" s="1385"/>
      <c r="D169" s="1385"/>
      <c r="E169" s="1385"/>
      <c r="F169" s="1386"/>
      <c r="G169" s="1385"/>
      <c r="H169" s="1385"/>
      <c r="I169" s="1385">
        <f>I157+I154+I153+I152+I162+I155+I156+I159+I160+I161</f>
        <v>83</v>
      </c>
      <c r="J169" s="1385">
        <f>I152+I153+I154+I155+I156+I157+I159+I160+I161+I162</f>
        <v>83</v>
      </c>
      <c r="K169" s="1385">
        <f>I153+I154+I155+I156+I157+K158+I159+I160+I161+I162</f>
        <v>78</v>
      </c>
      <c r="L169" s="1385"/>
      <c r="M169" s="1385">
        <f>SUM(I169:L169)</f>
        <v>244</v>
      </c>
      <c r="N169" s="1387"/>
      <c r="O169" s="1388"/>
      <c r="P169" s="1387"/>
      <c r="Q169" s="1387"/>
      <c r="R169" s="1387"/>
      <c r="S169" s="1388"/>
      <c r="T169" s="1361"/>
      <c r="U169" s="1362">
        <f>U168/T168</f>
        <v>0.65283280067521732</v>
      </c>
      <c r="V169" s="1362">
        <f>V168/T168</f>
        <v>0</v>
      </c>
      <c r="W169" s="1362">
        <f>W168/T168</f>
        <v>0.19040603238916934</v>
      </c>
      <c r="X169" s="1362">
        <f>X168/T168</f>
        <v>0</v>
      </c>
      <c r="Y169" s="1362">
        <f>Y168/T168</f>
        <v>0.15676116693561332</v>
      </c>
      <c r="Z169" s="1363">
        <f>Z168/T168</f>
        <v>0.29439747150508183</v>
      </c>
      <c r="AA169" s="1364">
        <f>AA168/T168</f>
        <v>0.3584353291701356</v>
      </c>
      <c r="AB169" s="1391"/>
      <c r="AC169" s="1366"/>
      <c r="AD169" s="1366"/>
      <c r="AE169" s="1366"/>
      <c r="AF169" s="1366"/>
      <c r="AG169" s="1367"/>
    </row>
    <row r="170" spans="1:33" ht="14.5" thickBot="1" x14ac:dyDescent="0.35">
      <c r="A170" s="1297" t="s">
        <v>584</v>
      </c>
      <c r="B170" s="1244"/>
      <c r="C170" s="1244"/>
      <c r="D170" s="1244"/>
      <c r="E170" s="1244"/>
      <c r="F170" s="1245"/>
      <c r="G170" s="1244"/>
      <c r="H170" s="1244"/>
      <c r="I170" s="2250">
        <f>I169/$M$169</f>
        <v>0.3401639344262295</v>
      </c>
      <c r="J170" s="2250">
        <f t="shared" ref="J170:L170" si="43">J169/$M$169</f>
        <v>0.3401639344262295</v>
      </c>
      <c r="K170" s="2250">
        <f t="shared" si="43"/>
        <v>0.31967213114754101</v>
      </c>
      <c r="L170" s="2250">
        <f t="shared" si="43"/>
        <v>0</v>
      </c>
      <c r="M170" s="1244"/>
      <c r="N170" s="1241"/>
      <c r="O170" s="1247"/>
      <c r="P170" s="1241"/>
      <c r="Q170" s="1240">
        <f>U168</f>
        <v>166580.23499999999</v>
      </c>
      <c r="R170" s="1248"/>
      <c r="S170" s="1298">
        <f>Q170/Q175</f>
        <v>0.65283280067521732</v>
      </c>
      <c r="T170" s="1149"/>
      <c r="U170" s="1133"/>
      <c r="Y170" s="1368"/>
      <c r="Z170" s="1369">
        <f>I152+I153+I156+I157+K158+I160+I161+I162</f>
        <v>97</v>
      </c>
      <c r="AA170" s="1296">
        <f>I154+I155+I159</f>
        <v>9</v>
      </c>
    </row>
    <row r="171" spans="1:33" ht="14.5" thickBot="1" x14ac:dyDescent="0.35">
      <c r="A171" s="1297" t="s">
        <v>38</v>
      </c>
      <c r="B171" s="1244"/>
      <c r="C171" s="1244"/>
      <c r="D171" s="1244"/>
      <c r="E171" s="1244"/>
      <c r="F171" s="1245"/>
      <c r="G171" s="1244"/>
      <c r="H171" s="1244"/>
      <c r="I171" s="1246"/>
      <c r="J171" s="1246"/>
      <c r="K171" s="1246"/>
      <c r="L171" s="1246"/>
      <c r="M171" s="1244"/>
      <c r="N171" s="1241"/>
      <c r="O171" s="1247"/>
      <c r="P171" s="1241"/>
      <c r="Q171" s="1240">
        <f>V168</f>
        <v>0</v>
      </c>
      <c r="R171" s="1248"/>
      <c r="S171" s="1298">
        <f>Q171/Q175</f>
        <v>0</v>
      </c>
      <c r="T171" s="1116">
        <f>Q168/M168</f>
        <v>2407.2191981132073</v>
      </c>
      <c r="U171" s="1117" t="s">
        <v>586</v>
      </c>
      <c r="Z171" s="1233">
        <f>Z170/M168</f>
        <v>0.91509433962264153</v>
      </c>
      <c r="AA171" s="1292">
        <f>AA170/M168</f>
        <v>8.4905660377358486E-2</v>
      </c>
    </row>
    <row r="172" spans="1:33" ht="14.5" thickBot="1" x14ac:dyDescent="0.35">
      <c r="A172" s="1297" t="s">
        <v>587</v>
      </c>
      <c r="B172" s="1244"/>
      <c r="C172" s="1244"/>
      <c r="D172" s="1244"/>
      <c r="E172" s="1244"/>
      <c r="F172" s="1245"/>
      <c r="G172" s="1244"/>
      <c r="H172" s="1244"/>
      <c r="I172" s="1246"/>
      <c r="J172" s="1246"/>
      <c r="K172" s="1246"/>
      <c r="L172" s="1246"/>
      <c r="M172" s="1244"/>
      <c r="N172" s="1241"/>
      <c r="O172" s="1247"/>
      <c r="P172" s="1241"/>
      <c r="Q172" s="1240">
        <f>W168</f>
        <v>48585</v>
      </c>
      <c r="R172" s="1248"/>
      <c r="S172" s="1298">
        <f>Q172/Q175</f>
        <v>0.19040603238916934</v>
      </c>
      <c r="T172" s="1149"/>
      <c r="U172" s="1133"/>
      <c r="V172" s="1299"/>
      <c r="X172" s="1149"/>
      <c r="Z172" s="2657" t="s">
        <v>588</v>
      </c>
      <c r="AA172" s="2657"/>
    </row>
    <row r="173" spans="1:33" x14ac:dyDescent="0.3">
      <c r="A173" s="1297" t="s">
        <v>580</v>
      </c>
      <c r="B173" s="1244"/>
      <c r="C173" s="1244"/>
      <c r="D173" s="1244"/>
      <c r="E173" s="1244"/>
      <c r="F173" s="1245"/>
      <c r="G173" s="1244"/>
      <c r="H173" s="1244"/>
      <c r="I173" s="1246"/>
      <c r="J173" s="1246"/>
      <c r="K173" s="1246"/>
      <c r="L173" s="1246"/>
      <c r="M173" s="1244"/>
      <c r="N173" s="1241"/>
      <c r="O173" s="1247"/>
      <c r="P173" s="1241"/>
      <c r="Q173" s="1240">
        <f>Y168</f>
        <v>40000</v>
      </c>
      <c r="R173" s="1248"/>
      <c r="S173" s="1298">
        <f>Q173/Q175</f>
        <v>0.15676116693561332</v>
      </c>
      <c r="T173" s="1293"/>
      <c r="V173" s="1299"/>
      <c r="W173" s="1299"/>
    </row>
    <row r="174" spans="1:33" x14ac:dyDescent="0.3">
      <c r="A174" s="1297" t="s">
        <v>579</v>
      </c>
      <c r="B174" s="1244"/>
      <c r="C174" s="1244"/>
      <c r="D174" s="1244"/>
      <c r="E174" s="1244"/>
      <c r="F174" s="1245"/>
      <c r="G174" s="1244"/>
      <c r="H174" s="1244"/>
      <c r="I174" s="1246"/>
      <c r="J174" s="1246"/>
      <c r="K174" s="1246"/>
      <c r="L174" s="1246"/>
      <c r="M174" s="1244"/>
      <c r="N174" s="1241"/>
      <c r="O174" s="1247"/>
      <c r="P174" s="1241"/>
      <c r="Q174" s="1240"/>
      <c r="R174" s="1248"/>
      <c r="S174" s="1298">
        <f>Q174/Q175</f>
        <v>0</v>
      </c>
      <c r="T174" s="1293"/>
    </row>
    <row r="175" spans="1:33" x14ac:dyDescent="0.3">
      <c r="A175" s="1297"/>
      <c r="B175" s="1244"/>
      <c r="C175" s="1244"/>
      <c r="D175" s="1244"/>
      <c r="E175" s="1244"/>
      <c r="F175" s="1245"/>
      <c r="G175" s="1244"/>
      <c r="H175" s="1244"/>
      <c r="I175" s="1246"/>
      <c r="J175" s="1246"/>
      <c r="K175" s="1246"/>
      <c r="L175" s="1246"/>
      <c r="M175" s="1244"/>
      <c r="N175" s="1241"/>
      <c r="O175" s="1247"/>
      <c r="P175" s="1241"/>
      <c r="Q175" s="1300">
        <f>SUM(Q170:Q174)</f>
        <v>255165.23499999999</v>
      </c>
      <c r="R175" s="1301"/>
      <c r="S175" s="1298">
        <f>SUM(S170:S174)</f>
        <v>1</v>
      </c>
      <c r="T175" s="1293"/>
    </row>
    <row r="179" spans="1:33" x14ac:dyDescent="0.3">
      <c r="E179" s="128" t="s">
        <v>613</v>
      </c>
      <c r="F179" s="129" t="s">
        <v>957</v>
      </c>
    </row>
    <row r="180" spans="1:33" x14ac:dyDescent="0.3">
      <c r="E180" s="128" t="s">
        <v>524</v>
      </c>
      <c r="F180" s="129" t="s">
        <v>974</v>
      </c>
    </row>
    <row r="181" spans="1:33" x14ac:dyDescent="0.3">
      <c r="E181" s="128" t="s">
        <v>526</v>
      </c>
      <c r="F181" s="129" t="s">
        <v>978</v>
      </c>
    </row>
    <row r="182" spans="1:33" x14ac:dyDescent="0.3">
      <c r="E182" s="128" t="s">
        <v>528</v>
      </c>
      <c r="F182" s="129" t="s">
        <v>979</v>
      </c>
    </row>
    <row r="183" spans="1:33" ht="18" x14ac:dyDescent="0.4">
      <c r="A183" s="1085" t="s">
        <v>618</v>
      </c>
      <c r="N183" s="1176"/>
      <c r="P183" s="1176"/>
      <c r="Q183" s="1176"/>
      <c r="R183" s="1150"/>
      <c r="S183" s="1176"/>
      <c r="T183" s="1176"/>
      <c r="U183" s="1176"/>
      <c r="V183" s="1176"/>
      <c r="W183" s="1176"/>
      <c r="X183" s="1176"/>
      <c r="Y183" s="1176"/>
      <c r="Z183" s="1176"/>
      <c r="AA183" s="1176"/>
      <c r="AB183" s="1176"/>
      <c r="AC183" s="1176"/>
      <c r="AD183" s="1176"/>
      <c r="AE183" s="1176"/>
      <c r="AF183" s="1176"/>
      <c r="AG183" s="1176"/>
    </row>
    <row r="184" spans="1:33" x14ac:dyDescent="0.3">
      <c r="N184" s="1176"/>
      <c r="P184" s="1176"/>
      <c r="Q184" s="1176"/>
      <c r="R184" s="1150"/>
      <c r="S184" s="1176"/>
      <c r="T184" s="1176"/>
      <c r="U184" s="1176"/>
      <c r="V184" s="1176"/>
      <c r="W184" s="1176"/>
      <c r="X184" s="1176"/>
      <c r="Y184" s="1176"/>
      <c r="Z184" s="1176"/>
      <c r="AA184" s="1176"/>
      <c r="AB184" s="1176"/>
      <c r="AC184" s="1176"/>
      <c r="AD184" s="1176"/>
      <c r="AE184" s="1176"/>
      <c r="AF184" s="1176"/>
      <c r="AG184" s="1176"/>
    </row>
    <row r="185" spans="1:33" ht="31" customHeight="1" thickBot="1" x14ac:dyDescent="0.35">
      <c r="A185" s="2681" t="s">
        <v>531</v>
      </c>
      <c r="B185" s="2682"/>
      <c r="C185" s="2682"/>
      <c r="D185" s="2682"/>
      <c r="E185" s="2682"/>
      <c r="F185" s="2682"/>
      <c r="G185" s="2682"/>
      <c r="H185" s="2682"/>
      <c r="I185" s="2682"/>
      <c r="J185" s="2682"/>
      <c r="K185" s="2682"/>
      <c r="L185" s="2682"/>
      <c r="M185" s="2682"/>
      <c r="N185" s="2682"/>
      <c r="O185" s="2682"/>
      <c r="P185" s="2682"/>
      <c r="Q185" s="2682"/>
      <c r="R185" s="2682"/>
      <c r="S185" s="2683"/>
      <c r="T185" s="2647" t="s">
        <v>635</v>
      </c>
      <c r="U185" s="2648"/>
      <c r="V185" s="2648"/>
      <c r="W185" s="2648"/>
      <c r="X185" s="2648"/>
      <c r="Y185" s="2648"/>
      <c r="Z185" s="2648"/>
      <c r="AA185" s="2648"/>
      <c r="AB185" s="2648"/>
      <c r="AC185" s="2648"/>
      <c r="AD185" s="2648"/>
      <c r="AE185" s="2648"/>
      <c r="AF185" s="2648"/>
      <c r="AG185" s="2649"/>
    </row>
    <row r="186" spans="1:33" s="1135" customFormat="1" ht="18" x14ac:dyDescent="0.4">
      <c r="A186" s="2796" t="s">
        <v>533</v>
      </c>
      <c r="B186" s="2798" t="s">
        <v>534</v>
      </c>
      <c r="C186" s="2798" t="s">
        <v>535</v>
      </c>
      <c r="D186" s="2798" t="s">
        <v>606</v>
      </c>
      <c r="E186" s="2798" t="s">
        <v>607</v>
      </c>
      <c r="F186" s="2802" t="s">
        <v>538</v>
      </c>
      <c r="G186" s="2798" t="s">
        <v>608</v>
      </c>
      <c r="H186" s="2798" t="s">
        <v>540</v>
      </c>
      <c r="I186" s="2804" t="s">
        <v>541</v>
      </c>
      <c r="J186" s="2804"/>
      <c r="K186" s="2804"/>
      <c r="L186" s="2804"/>
      <c r="M186" s="1392" t="s">
        <v>542</v>
      </c>
      <c r="N186" s="1393" t="s">
        <v>609</v>
      </c>
      <c r="O186" s="1394" t="s">
        <v>544</v>
      </c>
      <c r="P186" s="1393" t="s">
        <v>609</v>
      </c>
      <c r="Q186" s="1393" t="s">
        <v>610</v>
      </c>
      <c r="R186" s="1395" t="s">
        <v>636</v>
      </c>
      <c r="S186" s="2805" t="s">
        <v>546</v>
      </c>
      <c r="T186" s="1396" t="s">
        <v>547</v>
      </c>
      <c r="U186" s="2673" t="s">
        <v>548</v>
      </c>
      <c r="V186" s="2673"/>
      <c r="W186" s="2673"/>
      <c r="X186" s="2673"/>
      <c r="Y186" s="2673"/>
      <c r="Z186" s="2672" t="s">
        <v>549</v>
      </c>
      <c r="AA186" s="2676"/>
      <c r="AB186" s="2672" t="s">
        <v>550</v>
      </c>
      <c r="AC186" s="2673"/>
      <c r="AD186" s="2673"/>
      <c r="AE186" s="2673"/>
      <c r="AF186" s="2673"/>
      <c r="AG186" s="2676"/>
    </row>
    <row r="187" spans="1:33" s="1135" customFormat="1" ht="18.5" thickBot="1" x14ac:dyDescent="0.45">
      <c r="A187" s="2797"/>
      <c r="B187" s="2799"/>
      <c r="C187" s="2799"/>
      <c r="D187" s="2799"/>
      <c r="E187" s="2799"/>
      <c r="F187" s="2803"/>
      <c r="G187" s="2799"/>
      <c r="H187" s="2799"/>
      <c r="I187" s="1397" t="s">
        <v>551</v>
      </c>
      <c r="J187" s="1397" t="s">
        <v>552</v>
      </c>
      <c r="K187" s="1397" t="s">
        <v>553</v>
      </c>
      <c r="L187" s="1397" t="s">
        <v>554</v>
      </c>
      <c r="M187" s="1398" t="s">
        <v>555</v>
      </c>
      <c r="N187" s="1399" t="s">
        <v>556</v>
      </c>
      <c r="O187" s="1400" t="s">
        <v>557</v>
      </c>
      <c r="P187" s="1399" t="s">
        <v>558</v>
      </c>
      <c r="Q187" s="1399" t="s">
        <v>611</v>
      </c>
      <c r="R187" s="1399"/>
      <c r="S187" s="2806"/>
      <c r="T187" s="1401" t="s">
        <v>559</v>
      </c>
      <c r="U187" s="2678"/>
      <c r="V187" s="2678"/>
      <c r="W187" s="2678"/>
      <c r="X187" s="2678"/>
      <c r="Y187" s="2678"/>
      <c r="Z187" s="2677"/>
      <c r="AA187" s="2679"/>
      <c r="AB187" s="2677"/>
      <c r="AC187" s="2678"/>
      <c r="AD187" s="2678"/>
      <c r="AE187" s="2678"/>
      <c r="AF187" s="2678"/>
      <c r="AG187" s="2679"/>
    </row>
    <row r="188" spans="1:33" s="1303" customFormat="1" ht="18" x14ac:dyDescent="0.4">
      <c r="A188" s="2800" t="s">
        <v>619</v>
      </c>
      <c r="B188" s="2801"/>
      <c r="C188" s="2801"/>
      <c r="D188" s="2801"/>
      <c r="E188" s="2801"/>
      <c r="F188" s="2801"/>
      <c r="G188" s="2801"/>
      <c r="H188" s="2801"/>
      <c r="I188" s="2801"/>
      <c r="J188" s="2801"/>
      <c r="K188" s="2801"/>
      <c r="L188" s="2801"/>
      <c r="M188" s="2801"/>
      <c r="N188" s="2801"/>
      <c r="O188" s="2801"/>
      <c r="P188" s="2801"/>
      <c r="Q188" s="2801"/>
      <c r="R188" s="2801"/>
      <c r="S188" s="2801"/>
      <c r="T188" s="1402"/>
      <c r="U188" s="1403" t="s">
        <v>561</v>
      </c>
      <c r="V188" s="1404" t="s">
        <v>38</v>
      </c>
      <c r="W188" s="1404" t="s">
        <v>562</v>
      </c>
      <c r="X188" s="1404" t="s">
        <v>563</v>
      </c>
      <c r="Y188" s="1405" t="s">
        <v>564</v>
      </c>
      <c r="Z188" s="1403" t="s">
        <v>565</v>
      </c>
      <c r="AA188" s="1405" t="s">
        <v>566</v>
      </c>
      <c r="AB188" s="1090" t="s">
        <v>198</v>
      </c>
      <c r="AC188" s="1092" t="s">
        <v>39</v>
      </c>
      <c r="AD188" s="1092" t="s">
        <v>199</v>
      </c>
      <c r="AE188" s="1092" t="s">
        <v>200</v>
      </c>
      <c r="AF188" s="1092" t="s">
        <v>166</v>
      </c>
      <c r="AG188" s="1093" t="s">
        <v>31</v>
      </c>
    </row>
    <row r="189" spans="1:33" x14ac:dyDescent="0.3">
      <c r="A189" s="1184"/>
      <c r="B189" s="1185"/>
      <c r="C189" s="1185"/>
      <c r="D189" s="1185"/>
      <c r="E189" s="1185"/>
      <c r="F189" s="1186"/>
      <c r="G189" s="1185"/>
      <c r="H189" s="1185"/>
      <c r="I189" s="1188"/>
      <c r="J189" s="1188"/>
      <c r="K189" s="1188"/>
      <c r="L189" s="1188"/>
      <c r="M189" s="1185"/>
      <c r="N189" s="1191"/>
      <c r="O189" s="1192"/>
      <c r="P189" s="1191"/>
      <c r="Q189" s="1191"/>
      <c r="R189" s="1191"/>
      <c r="S189" s="1337"/>
      <c r="T189" s="1305"/>
      <c r="U189" s="1338"/>
      <c r="Y189" s="1197"/>
      <c r="Z189" s="1338"/>
      <c r="AA189" s="1197"/>
      <c r="AB189" s="1338"/>
      <c r="AG189" s="1197"/>
    </row>
    <row r="190" spans="1:33" x14ac:dyDescent="0.3">
      <c r="A190" s="1103" t="s">
        <v>971</v>
      </c>
      <c r="B190" s="1103" t="s">
        <v>478</v>
      </c>
      <c r="C190" s="1103" t="s">
        <v>934</v>
      </c>
      <c r="D190" s="1103" t="s">
        <v>193</v>
      </c>
      <c r="E190" s="1103" t="s">
        <v>571</v>
      </c>
      <c r="F190" s="1202" t="s">
        <v>749</v>
      </c>
      <c r="G190" s="1103">
        <v>15</v>
      </c>
      <c r="H190" s="1103" t="s">
        <v>90</v>
      </c>
      <c r="I190" s="2755">
        <v>15</v>
      </c>
      <c r="J190" s="2756"/>
      <c r="L190" s="1200"/>
      <c r="M190" s="1204">
        <v>1</v>
      </c>
      <c r="N190" s="1215">
        <v>1875</v>
      </c>
      <c r="O190" s="1216">
        <v>0.06</v>
      </c>
      <c r="P190" s="1215">
        <f t="shared" ref="P190:P199" si="44">N190*(1-O190)</f>
        <v>1762.5</v>
      </c>
      <c r="Q190" s="1215">
        <f t="shared" ref="Q190:Q199" si="45">P190*M190*G190</f>
        <v>26437.5</v>
      </c>
      <c r="R190" s="1217" t="e">
        <f>(Q190+#REF!)/E167*1000</f>
        <v>#REF!</v>
      </c>
      <c r="S190" s="1306">
        <f>Q190/$Q$205</f>
        <v>0.19148555452894753</v>
      </c>
      <c r="T190" s="1307">
        <f t="shared" ref="T190:T199" si="46">Q190*4</f>
        <v>105750</v>
      </c>
      <c r="U190" s="1339">
        <f t="shared" ref="U190:U198" si="47">T190</f>
        <v>105750</v>
      </c>
      <c r="Y190" s="1197"/>
      <c r="Z190" s="1339">
        <f>T190</f>
        <v>105750</v>
      </c>
      <c r="AA190" s="1212"/>
      <c r="AB190" s="1339">
        <f>T190</f>
        <v>105750</v>
      </c>
      <c r="AG190" s="1197"/>
    </row>
    <row r="191" spans="1:33" x14ac:dyDescent="0.3">
      <c r="A191" s="1103" t="s">
        <v>971</v>
      </c>
      <c r="B191" s="1103" t="s">
        <v>478</v>
      </c>
      <c r="C191" s="1103" t="s">
        <v>935</v>
      </c>
      <c r="D191" s="1103" t="s">
        <v>53</v>
      </c>
      <c r="E191" s="1103" t="s">
        <v>571</v>
      </c>
      <c r="F191" s="1202" t="s">
        <v>602</v>
      </c>
      <c r="G191" s="1103">
        <v>1</v>
      </c>
      <c r="H191" s="1103" t="s">
        <v>51</v>
      </c>
      <c r="I191" s="2749">
        <v>1</v>
      </c>
      <c r="J191" s="2750"/>
      <c r="K191" s="2750"/>
      <c r="L191" s="2751"/>
      <c r="M191" s="1204">
        <v>1</v>
      </c>
      <c r="N191" s="1215">
        <v>6000</v>
      </c>
      <c r="O191" s="1216">
        <v>0.04</v>
      </c>
      <c r="P191" s="1215">
        <f t="shared" si="44"/>
        <v>5760</v>
      </c>
      <c r="Q191" s="1215">
        <f t="shared" si="45"/>
        <v>5760</v>
      </c>
      <c r="R191" s="1217" t="e">
        <f>(Q191+Q196)/E167*1000</f>
        <v>#DIV/0!</v>
      </c>
      <c r="S191" s="1306">
        <f>Q191/$Q$205</f>
        <v>4.171940592290261E-2</v>
      </c>
      <c r="T191" s="1307">
        <f t="shared" si="46"/>
        <v>23040</v>
      </c>
      <c r="U191" s="1339">
        <f t="shared" si="47"/>
        <v>23040</v>
      </c>
      <c r="W191" s="1211"/>
      <c r="Y191" s="1197"/>
      <c r="Z191" s="1340">
        <f>T191</f>
        <v>23040</v>
      </c>
      <c r="AA191" s="1212"/>
      <c r="AB191" s="1339">
        <f t="shared" ref="AB191:AB192" si="48">T191</f>
        <v>23040</v>
      </c>
      <c r="AG191" s="1197"/>
    </row>
    <row r="192" spans="1:33" x14ac:dyDescent="0.3">
      <c r="A192" s="1103" t="s">
        <v>971</v>
      </c>
      <c r="B192" s="1103" t="s">
        <v>478</v>
      </c>
      <c r="C192" s="1103" t="s">
        <v>935</v>
      </c>
      <c r="D192" s="1103" t="s">
        <v>48</v>
      </c>
      <c r="E192" s="1103" t="s">
        <v>569</v>
      </c>
      <c r="F192" s="1202" t="s">
        <v>572</v>
      </c>
      <c r="G192" s="1103">
        <v>2</v>
      </c>
      <c r="H192" s="1103" t="s">
        <v>51</v>
      </c>
      <c r="I192" s="2755">
        <v>2</v>
      </c>
      <c r="J192" s="2756"/>
      <c r="K192" s="2756"/>
      <c r="L192" s="2757"/>
      <c r="M192" s="1204">
        <v>1</v>
      </c>
      <c r="N192" s="1215">
        <v>2875</v>
      </c>
      <c r="O192" s="1216">
        <v>0.05</v>
      </c>
      <c r="P192" s="1215">
        <f t="shared" si="44"/>
        <v>2731.25</v>
      </c>
      <c r="Q192" s="1215">
        <f t="shared" si="45"/>
        <v>5462.5</v>
      </c>
      <c r="R192" s="1217"/>
      <c r="S192" s="1308">
        <f>Q192/$Q$205</f>
        <v>3.9564627578794358E-2</v>
      </c>
      <c r="T192" s="1307">
        <f t="shared" si="46"/>
        <v>21850</v>
      </c>
      <c r="U192" s="1339">
        <f t="shared" si="47"/>
        <v>21850</v>
      </c>
      <c r="Y192" s="1197"/>
      <c r="Z192" s="1339"/>
      <c r="AA192" s="1212">
        <f>T192</f>
        <v>21850</v>
      </c>
      <c r="AB192" s="1339">
        <f t="shared" si="48"/>
        <v>21850</v>
      </c>
      <c r="AG192" s="1197"/>
    </row>
    <row r="193" spans="1:33" x14ac:dyDescent="0.3">
      <c r="A193" s="1103" t="s">
        <v>971</v>
      </c>
      <c r="B193" s="1103" t="s">
        <v>460</v>
      </c>
      <c r="C193" s="1103" t="s">
        <v>935</v>
      </c>
      <c r="D193" s="1103" t="s">
        <v>48</v>
      </c>
      <c r="E193" s="1103" t="s">
        <v>569</v>
      </c>
      <c r="F193" s="1202" t="s">
        <v>572</v>
      </c>
      <c r="G193" s="1103">
        <v>1</v>
      </c>
      <c r="H193" s="1103" t="s">
        <v>51</v>
      </c>
      <c r="I193" s="2749">
        <v>1</v>
      </c>
      <c r="J193" s="2750"/>
      <c r="K193" s="2750"/>
      <c r="L193" s="2751"/>
      <c r="M193" s="1204">
        <v>1</v>
      </c>
      <c r="N193" s="1215">
        <v>27024.15</v>
      </c>
      <c r="O193" s="1216">
        <v>0.7</v>
      </c>
      <c r="P193" s="1215">
        <f t="shared" si="44"/>
        <v>8107.2450000000017</v>
      </c>
      <c r="Q193" s="1215">
        <f t="shared" si="45"/>
        <v>8107.2450000000017</v>
      </c>
      <c r="R193" s="1217"/>
      <c r="S193" s="1308">
        <f t="shared" ref="S193:S199" si="49">Q193/$Q$205</f>
        <v>5.8720389769344211E-2</v>
      </c>
      <c r="T193" s="1307">
        <f t="shared" si="46"/>
        <v>32428.980000000007</v>
      </c>
      <c r="U193" s="1339">
        <f t="shared" si="47"/>
        <v>32428.980000000007</v>
      </c>
      <c r="Y193" s="1197"/>
      <c r="Z193" s="1339"/>
      <c r="AA193" s="1212">
        <f>T193</f>
        <v>32428.980000000007</v>
      </c>
      <c r="AB193" s="1338"/>
      <c r="AC193" s="1211">
        <f>T193</f>
        <v>32428.980000000007</v>
      </c>
      <c r="AG193" s="1197"/>
    </row>
    <row r="194" spans="1:33" x14ac:dyDescent="0.3">
      <c r="A194" s="1103" t="s">
        <v>971</v>
      </c>
      <c r="B194" s="1103" t="s">
        <v>479</v>
      </c>
      <c r="C194" s="1103" t="s">
        <v>935</v>
      </c>
      <c r="D194" s="1103" t="s">
        <v>53</v>
      </c>
      <c r="E194" s="1103" t="s">
        <v>575</v>
      </c>
      <c r="F194" s="1202" t="s">
        <v>602</v>
      </c>
      <c r="G194" s="1103">
        <v>2</v>
      </c>
      <c r="H194" s="1103" t="s">
        <v>51</v>
      </c>
      <c r="I194" s="2749">
        <v>2</v>
      </c>
      <c r="J194" s="2750"/>
      <c r="K194" s="2750"/>
      <c r="L194" s="2751"/>
      <c r="M194" s="1103">
        <v>1</v>
      </c>
      <c r="N194" s="1215">
        <v>4800</v>
      </c>
      <c r="O194" s="1216">
        <v>0.05</v>
      </c>
      <c r="P194" s="1215">
        <f t="shared" si="44"/>
        <v>4560</v>
      </c>
      <c r="Q194" s="1215">
        <f t="shared" si="45"/>
        <v>9120</v>
      </c>
      <c r="R194" s="1217"/>
      <c r="S194" s="1309">
        <f t="shared" si="49"/>
        <v>6.6055726044595808E-2</v>
      </c>
      <c r="T194" s="1307">
        <f t="shared" si="46"/>
        <v>36480</v>
      </c>
      <c r="U194" s="1339">
        <f t="shared" si="47"/>
        <v>36480</v>
      </c>
      <c r="Y194" s="1197"/>
      <c r="Z194" s="1339"/>
      <c r="AA194" s="1212">
        <f t="shared" ref="AA194:AA196" si="50">T194</f>
        <v>36480</v>
      </c>
      <c r="AB194" s="1338"/>
      <c r="AD194" s="1211">
        <f>T194</f>
        <v>36480</v>
      </c>
      <c r="AG194" s="1197"/>
    </row>
    <row r="195" spans="1:33" x14ac:dyDescent="0.3">
      <c r="A195" s="1103" t="s">
        <v>971</v>
      </c>
      <c r="B195" s="1103" t="s">
        <v>481</v>
      </c>
      <c r="C195" s="1103" t="s">
        <v>935</v>
      </c>
      <c r="D195" s="1103" t="s">
        <v>53</v>
      </c>
      <c r="E195" s="1103" t="s">
        <v>575</v>
      </c>
      <c r="F195" s="1202" t="s">
        <v>602</v>
      </c>
      <c r="G195" s="1103">
        <v>1</v>
      </c>
      <c r="H195" s="1103" t="s">
        <v>51</v>
      </c>
      <c r="I195" s="2755">
        <v>1</v>
      </c>
      <c r="J195" s="2756"/>
      <c r="K195" s="2756"/>
      <c r="L195" s="2757"/>
      <c r="M195" s="1103">
        <v>1</v>
      </c>
      <c r="N195" s="1215">
        <v>12555</v>
      </c>
      <c r="O195" s="1216">
        <v>0.6</v>
      </c>
      <c r="P195" s="1226">
        <f t="shared" si="44"/>
        <v>5022</v>
      </c>
      <c r="Q195" s="1215">
        <f t="shared" si="45"/>
        <v>5022</v>
      </c>
      <c r="R195" s="1217"/>
      <c r="S195" s="1309">
        <f t="shared" si="49"/>
        <v>3.6374107039030712E-2</v>
      </c>
      <c r="T195" s="1307">
        <f t="shared" si="46"/>
        <v>20088</v>
      </c>
      <c r="U195" s="1339">
        <f t="shared" si="47"/>
        <v>20088</v>
      </c>
      <c r="Y195" s="1197"/>
      <c r="Z195" s="1339"/>
      <c r="AA195" s="1212">
        <f t="shared" si="50"/>
        <v>20088</v>
      </c>
      <c r="AB195" s="1338"/>
      <c r="AE195" s="1211">
        <f>T195</f>
        <v>20088</v>
      </c>
      <c r="AG195" s="1197"/>
    </row>
    <row r="196" spans="1:33" x14ac:dyDescent="0.3">
      <c r="A196" s="1103" t="s">
        <v>971</v>
      </c>
      <c r="B196" s="1103" t="s">
        <v>481</v>
      </c>
      <c r="C196" s="1103" t="s">
        <v>935</v>
      </c>
      <c r="D196" s="1103" t="s">
        <v>193</v>
      </c>
      <c r="E196" s="1103" t="s">
        <v>571</v>
      </c>
      <c r="F196" s="1202" t="s">
        <v>749</v>
      </c>
      <c r="G196" s="1103">
        <v>10</v>
      </c>
      <c r="H196" s="1103" t="s">
        <v>51</v>
      </c>
      <c r="I196" s="1203"/>
      <c r="K196" s="2750">
        <v>10</v>
      </c>
      <c r="L196" s="2751"/>
      <c r="M196" s="1103">
        <v>1</v>
      </c>
      <c r="N196" s="1215">
        <v>4075</v>
      </c>
      <c r="O196" s="1216">
        <v>0.6</v>
      </c>
      <c r="P196" s="1226">
        <f t="shared" si="44"/>
        <v>1630</v>
      </c>
      <c r="Q196" s="1215">
        <f t="shared" si="45"/>
        <v>16300</v>
      </c>
      <c r="R196" s="1217"/>
      <c r="S196" s="1309">
        <f t="shared" si="49"/>
        <v>0.11806012439988066</v>
      </c>
      <c r="T196" s="1307">
        <f t="shared" si="46"/>
        <v>65200</v>
      </c>
      <c r="U196" s="1339">
        <f t="shared" si="47"/>
        <v>65200</v>
      </c>
      <c r="V196" s="1211"/>
      <c r="Y196" s="1197"/>
      <c r="Z196" s="1339"/>
      <c r="AA196" s="1212">
        <f t="shared" si="50"/>
        <v>65200</v>
      </c>
      <c r="AB196" s="1338"/>
      <c r="AE196" s="1211">
        <f t="shared" ref="AE196:AE198" si="51">T196</f>
        <v>65200</v>
      </c>
      <c r="AG196" s="1197"/>
    </row>
    <row r="197" spans="1:33" x14ac:dyDescent="0.3">
      <c r="A197" s="1103" t="s">
        <v>971</v>
      </c>
      <c r="B197" s="1103" t="s">
        <v>481</v>
      </c>
      <c r="C197" s="1103" t="s">
        <v>935</v>
      </c>
      <c r="D197" s="1103" t="s">
        <v>48</v>
      </c>
      <c r="E197" s="1103" t="s">
        <v>569</v>
      </c>
      <c r="F197" s="1202" t="s">
        <v>572</v>
      </c>
      <c r="G197" s="1103">
        <v>2</v>
      </c>
      <c r="H197" s="1103" t="s">
        <v>51</v>
      </c>
      <c r="I197" s="2755">
        <v>2</v>
      </c>
      <c r="J197" s="2756"/>
      <c r="K197" s="2756"/>
      <c r="L197" s="2757"/>
      <c r="M197" s="1103">
        <v>1</v>
      </c>
      <c r="N197" s="1215">
        <v>10005</v>
      </c>
      <c r="O197" s="1216">
        <v>0.5</v>
      </c>
      <c r="P197" s="1226">
        <f t="shared" si="44"/>
        <v>5002.5</v>
      </c>
      <c r="Q197" s="1215">
        <f t="shared" si="45"/>
        <v>10005</v>
      </c>
      <c r="R197" s="1217"/>
      <c r="S197" s="1310">
        <f>Q197/$Q$205</f>
        <v>7.2465738933791782E-2</v>
      </c>
      <c r="T197" s="1307">
        <f t="shared" si="46"/>
        <v>40020</v>
      </c>
      <c r="U197" s="1339">
        <f t="shared" si="47"/>
        <v>40020</v>
      </c>
      <c r="Y197" s="1197"/>
      <c r="Z197" s="1340">
        <f>T197</f>
        <v>40020</v>
      </c>
      <c r="AA197" s="1197"/>
      <c r="AB197" s="1338"/>
      <c r="AE197" s="1211">
        <f t="shared" si="51"/>
        <v>40020</v>
      </c>
      <c r="AG197" s="1197"/>
    </row>
    <row r="198" spans="1:33" x14ac:dyDescent="0.3">
      <c r="A198" s="1103" t="s">
        <v>971</v>
      </c>
      <c r="B198" s="1103" t="s">
        <v>481</v>
      </c>
      <c r="C198" s="1103" t="s">
        <v>935</v>
      </c>
      <c r="D198" s="1103" t="s">
        <v>53</v>
      </c>
      <c r="E198" s="1103" t="s">
        <v>571</v>
      </c>
      <c r="F198" s="1202" t="s">
        <v>602</v>
      </c>
      <c r="G198" s="1103">
        <v>1</v>
      </c>
      <c r="H198" s="1103" t="s">
        <v>51</v>
      </c>
      <c r="I198" s="2755">
        <v>1</v>
      </c>
      <c r="J198" s="2756"/>
      <c r="K198" s="2756"/>
      <c r="L198" s="2757"/>
      <c r="M198" s="1103">
        <v>1</v>
      </c>
      <c r="N198" s="1215">
        <v>12555</v>
      </c>
      <c r="O198" s="1216">
        <v>0.6</v>
      </c>
      <c r="P198" s="1226">
        <f t="shared" si="44"/>
        <v>5022</v>
      </c>
      <c r="Q198" s="1215">
        <f t="shared" si="45"/>
        <v>5022</v>
      </c>
      <c r="R198" s="1217"/>
      <c r="S198" s="1309">
        <f t="shared" si="49"/>
        <v>3.6374107039030712E-2</v>
      </c>
      <c r="T198" s="1307">
        <f t="shared" si="46"/>
        <v>20088</v>
      </c>
      <c r="U198" s="1339">
        <f t="shared" si="47"/>
        <v>20088</v>
      </c>
      <c r="Y198" s="1197"/>
      <c r="Z198" s="1338"/>
      <c r="AA198" s="1212">
        <f t="shared" ref="AA198:AA199" si="52">T198</f>
        <v>20088</v>
      </c>
      <c r="AB198" s="1338"/>
      <c r="AE198" s="1211">
        <f t="shared" si="51"/>
        <v>20088</v>
      </c>
      <c r="AG198" s="1197"/>
    </row>
    <row r="199" spans="1:33" x14ac:dyDescent="0.3">
      <c r="A199" s="1103" t="s">
        <v>972</v>
      </c>
      <c r="B199" s="1103" t="s">
        <v>177</v>
      </c>
      <c r="C199" s="1103" t="s">
        <v>973</v>
      </c>
      <c r="D199" s="1103" t="s">
        <v>77</v>
      </c>
      <c r="E199" s="1103" t="s">
        <v>571</v>
      </c>
      <c r="F199" s="1202" t="s">
        <v>706</v>
      </c>
      <c r="G199" s="1103">
        <v>11</v>
      </c>
      <c r="H199" s="1103" t="s">
        <v>51</v>
      </c>
      <c r="I199" s="2755">
        <v>11</v>
      </c>
      <c r="J199" s="2756"/>
      <c r="K199" s="2756"/>
      <c r="L199" s="2757"/>
      <c r="M199" s="1103">
        <v>1</v>
      </c>
      <c r="N199" s="1215">
        <v>4065</v>
      </c>
      <c r="O199" s="1216">
        <v>0.4</v>
      </c>
      <c r="P199" s="1226">
        <f t="shared" si="44"/>
        <v>2439</v>
      </c>
      <c r="Q199" s="1215">
        <f t="shared" si="45"/>
        <v>26829</v>
      </c>
      <c r="R199" s="1217"/>
      <c r="S199" s="1309">
        <f t="shared" si="49"/>
        <v>0.19432117040026983</v>
      </c>
      <c r="T199" s="1307">
        <f t="shared" si="46"/>
        <v>107316</v>
      </c>
      <c r="U199" s="1338"/>
      <c r="W199" s="1211">
        <f>T199</f>
        <v>107316</v>
      </c>
      <c r="Y199" s="1197"/>
      <c r="Z199" s="1338"/>
      <c r="AA199" s="1212">
        <f t="shared" si="52"/>
        <v>107316</v>
      </c>
      <c r="AB199" s="1338"/>
      <c r="AE199" s="1211"/>
      <c r="AF199" s="1211">
        <f>T199</f>
        <v>107316</v>
      </c>
      <c r="AG199" s="1197"/>
    </row>
    <row r="200" spans="1:33" x14ac:dyDescent="0.3">
      <c r="A200" s="1103"/>
      <c r="B200" s="1103"/>
      <c r="C200" s="1103"/>
      <c r="D200" s="1103"/>
      <c r="E200" s="1103"/>
      <c r="F200" s="1202"/>
      <c r="G200" s="1103"/>
      <c r="H200" s="1103"/>
      <c r="I200" s="128"/>
      <c r="J200" s="128"/>
      <c r="K200" s="128"/>
      <c r="L200" s="1204"/>
      <c r="M200" s="1103"/>
      <c r="N200" s="1311"/>
      <c r="O200" s="1206"/>
      <c r="P200" s="1312"/>
      <c r="Q200" s="1311"/>
      <c r="R200" s="1313"/>
      <c r="S200" s="1314"/>
      <c r="T200" s="1315"/>
      <c r="U200" s="1338"/>
      <c r="W200" s="1211"/>
      <c r="Y200" s="1197"/>
      <c r="Z200" s="1338"/>
      <c r="AA200" s="1197"/>
      <c r="AB200" s="1338"/>
      <c r="AG200" s="1197"/>
    </row>
    <row r="201" spans="1:33" x14ac:dyDescent="0.3">
      <c r="A201" s="1201"/>
      <c r="B201" s="1103"/>
      <c r="C201" s="1228"/>
      <c r="D201" s="1228"/>
      <c r="E201" s="1228"/>
      <c r="F201" s="1229"/>
      <c r="G201" s="1228"/>
      <c r="H201" s="1228"/>
      <c r="I201" s="1230"/>
      <c r="J201" s="1230"/>
      <c r="K201" s="1230"/>
      <c r="L201" s="1231"/>
      <c r="M201" s="1228"/>
      <c r="N201" s="1232"/>
      <c r="O201" s="1233"/>
      <c r="P201" s="1234"/>
      <c r="Q201" s="1215"/>
      <c r="R201" s="1217"/>
      <c r="S201" s="1308"/>
      <c r="T201" s="1307"/>
      <c r="U201" s="1338"/>
      <c r="Y201" s="1197"/>
      <c r="Z201" s="1338"/>
      <c r="AA201" s="1197"/>
      <c r="AB201" s="1338"/>
      <c r="AG201" s="1197"/>
    </row>
    <row r="202" spans="1:33" x14ac:dyDescent="0.3">
      <c r="A202" s="1167" t="s">
        <v>977</v>
      </c>
      <c r="B202" s="1167" t="s">
        <v>579</v>
      </c>
      <c r="C202" s="1235"/>
      <c r="D202" s="1236"/>
      <c r="E202" s="1236"/>
      <c r="F202" s="1237"/>
      <c r="G202" s="1236"/>
      <c r="H202" s="1236"/>
      <c r="I202" s="1230"/>
      <c r="J202" s="1230"/>
      <c r="K202" s="1230"/>
      <c r="L202" s="1230"/>
      <c r="M202" s="1236"/>
      <c r="N202" s="1238"/>
      <c r="O202" s="1239"/>
      <c r="P202" s="1234"/>
      <c r="Q202" s="1240"/>
      <c r="R202" s="1248"/>
      <c r="S202" s="1247"/>
      <c r="T202" s="1307">
        <f>Q202*2</f>
        <v>0</v>
      </c>
      <c r="U202" s="1338"/>
      <c r="X202" s="1211"/>
      <c r="Y202" s="1197"/>
      <c r="Z202" s="1338"/>
      <c r="AA202" s="1197"/>
      <c r="AB202" s="1338"/>
      <c r="AG202" s="1197"/>
    </row>
    <row r="203" spans="1:33" x14ac:dyDescent="0.3">
      <c r="A203" s="1167" t="s">
        <v>972</v>
      </c>
      <c r="B203" s="1167" t="s">
        <v>580</v>
      </c>
      <c r="C203" s="1243"/>
      <c r="D203" s="1244"/>
      <c r="E203" s="1244"/>
      <c r="F203" s="1245"/>
      <c r="G203" s="1244"/>
      <c r="H203" s="1244"/>
      <c r="I203" s="1246"/>
      <c r="J203" s="1246"/>
      <c r="K203" s="1246"/>
      <c r="L203" s="1246"/>
      <c r="M203" s="1244"/>
      <c r="N203" s="1241"/>
      <c r="O203" s="1247"/>
      <c r="P203" s="1248"/>
      <c r="Q203" s="1240">
        <v>20000</v>
      </c>
      <c r="R203" s="1249"/>
      <c r="S203" s="1316">
        <f>Q203/Q205</f>
        <v>0.14485904834341184</v>
      </c>
      <c r="T203" s="1307">
        <f>Q203*4</f>
        <v>80000</v>
      </c>
      <c r="U203" s="1338"/>
      <c r="Y203" s="1212">
        <f>T203</f>
        <v>80000</v>
      </c>
      <c r="Z203" s="1338"/>
      <c r="AA203" s="1197"/>
      <c r="AB203" s="1338"/>
      <c r="AG203" s="1197"/>
    </row>
    <row r="204" spans="1:33" x14ac:dyDescent="0.3">
      <c r="I204" s="1171">
        <f>I205/M205</f>
        <v>0.78260869565217395</v>
      </c>
      <c r="J204" s="1171"/>
      <c r="K204" s="1171">
        <f>K205/M205</f>
        <v>0.21739130434782608</v>
      </c>
      <c r="T204" s="1305"/>
      <c r="U204" s="1338"/>
      <c r="Y204" s="1197"/>
      <c r="Z204" s="1338"/>
      <c r="AA204" s="1252"/>
      <c r="AB204" s="1341"/>
      <c r="AC204" s="1230"/>
      <c r="AD204" s="1230"/>
      <c r="AE204" s="1230"/>
      <c r="AF204" s="1230"/>
      <c r="AG204" s="1252"/>
    </row>
    <row r="205" spans="1:33" x14ac:dyDescent="0.3">
      <c r="A205" s="1406" t="s">
        <v>582</v>
      </c>
      <c r="B205" s="1407"/>
      <c r="C205" s="1407"/>
      <c r="D205" s="1407"/>
      <c r="E205" s="1407"/>
      <c r="F205" s="1408"/>
      <c r="G205" s="1407"/>
      <c r="H205" s="1407"/>
      <c r="I205" s="1407">
        <f>I199+I198+I197+I195+I194+I193+I192+I191+I190</f>
        <v>36</v>
      </c>
      <c r="J205" s="1407"/>
      <c r="K205" s="1407">
        <f>K196</f>
        <v>10</v>
      </c>
      <c r="L205" s="1407"/>
      <c r="M205" s="1407">
        <f>SUM(I205:L205)</f>
        <v>46</v>
      </c>
      <c r="N205" s="1409"/>
      <c r="O205" s="1410"/>
      <c r="P205" s="1409"/>
      <c r="Q205" s="1411">
        <f>SUM(Q189:Q204)</f>
        <v>138065.245</v>
      </c>
      <c r="R205" s="1411"/>
      <c r="S205" s="1410">
        <f>SUM(S189:S203)</f>
        <v>1</v>
      </c>
      <c r="T205" s="1412">
        <f>SUM(T189:T204)</f>
        <v>552260.98</v>
      </c>
      <c r="U205" s="1413">
        <f t="shared" ref="U205:AA205" si="53">SUM(U189:U203)</f>
        <v>364944.98</v>
      </c>
      <c r="V205" s="1414">
        <f t="shared" si="53"/>
        <v>0</v>
      </c>
      <c r="W205" s="1414">
        <f t="shared" si="53"/>
        <v>107316</v>
      </c>
      <c r="X205" s="1414">
        <f t="shared" si="53"/>
        <v>0</v>
      </c>
      <c r="Y205" s="1415">
        <f t="shared" si="53"/>
        <v>80000</v>
      </c>
      <c r="Z205" s="1416">
        <f t="shared" si="53"/>
        <v>168810</v>
      </c>
      <c r="AA205" s="1417">
        <f t="shared" si="53"/>
        <v>303450.98</v>
      </c>
      <c r="AB205" s="1418">
        <f>SUM(AB189:AB204)</f>
        <v>150640</v>
      </c>
      <c r="AC205" s="1419">
        <f>SUM(AC189:AC204)</f>
        <v>32428.980000000007</v>
      </c>
      <c r="AD205" s="1419">
        <f t="shared" ref="AD205:AG205" si="54">SUM(AD189:AD204)</f>
        <v>36480</v>
      </c>
      <c r="AE205" s="1419">
        <f t="shared" si="54"/>
        <v>145396</v>
      </c>
      <c r="AF205" s="1419">
        <f t="shared" si="54"/>
        <v>107316</v>
      </c>
      <c r="AG205" s="1415">
        <f t="shared" si="54"/>
        <v>0</v>
      </c>
    </row>
    <row r="206" spans="1:33" ht="14.5" thickBot="1" x14ac:dyDescent="0.35">
      <c r="A206" s="1406" t="s">
        <v>583</v>
      </c>
      <c r="B206" s="1407"/>
      <c r="C206" s="1407"/>
      <c r="D206" s="1407"/>
      <c r="E206" s="1407"/>
      <c r="F206" s="1408"/>
      <c r="G206" s="1407"/>
      <c r="H206" s="1407"/>
      <c r="I206" s="1407">
        <f>I199+I198+I197+I195+I194+I193+I192+I191+I190</f>
        <v>36</v>
      </c>
      <c r="J206" s="1407">
        <f>I199+I198+I197+I195+I194+I193+I192+I191+I190</f>
        <v>36</v>
      </c>
      <c r="K206" s="1407">
        <f>I199+I198+I197+K196+I195+I194+I193+I192+I191</f>
        <v>31</v>
      </c>
      <c r="L206" s="1407"/>
      <c r="M206" s="1407">
        <f>SUM(I206:L206)</f>
        <v>103</v>
      </c>
      <c r="N206" s="1409"/>
      <c r="O206" s="1410"/>
      <c r="P206" s="1409"/>
      <c r="Q206" s="1409"/>
      <c r="R206" s="1409"/>
      <c r="S206" s="1410"/>
      <c r="T206" s="1420"/>
      <c r="U206" s="1421">
        <f>U205/T205</f>
        <v>0.66081978125631835</v>
      </c>
      <c r="V206" s="1422">
        <f>V205/T205</f>
        <v>0</v>
      </c>
      <c r="W206" s="1422">
        <f>W205/T205</f>
        <v>0.19432117040026983</v>
      </c>
      <c r="X206" s="1422">
        <f>X205/T205</f>
        <v>0</v>
      </c>
      <c r="Y206" s="1423">
        <f>Y205/T205</f>
        <v>0.14485904834341184</v>
      </c>
      <c r="Z206" s="1424">
        <f>Z205/T205</f>
        <v>0.3056706993856419</v>
      </c>
      <c r="AA206" s="1423">
        <f>AA205/T205</f>
        <v>0.54947025227094626</v>
      </c>
      <c r="AB206" s="1425"/>
      <c r="AC206" s="1426"/>
      <c r="AD206" s="1427"/>
      <c r="AE206" s="1427"/>
      <c r="AF206" s="1427"/>
      <c r="AG206" s="1428"/>
    </row>
    <row r="207" spans="1:33" ht="14.5" thickBot="1" x14ac:dyDescent="0.35">
      <c r="A207" s="1297" t="s">
        <v>584</v>
      </c>
      <c r="B207" s="1244"/>
      <c r="C207" s="1244"/>
      <c r="D207" s="1244"/>
      <c r="E207" s="1244"/>
      <c r="F207" s="1245"/>
      <c r="G207" s="1244"/>
      <c r="H207" s="1244"/>
      <c r="I207" s="2250">
        <f>I206/$M$206</f>
        <v>0.34951456310679613</v>
      </c>
      <c r="J207" s="2250">
        <f t="shared" ref="J207:L207" si="55">J206/$M$206</f>
        <v>0.34951456310679613</v>
      </c>
      <c r="K207" s="2250">
        <f t="shared" si="55"/>
        <v>0.30097087378640774</v>
      </c>
      <c r="L207" s="2250">
        <f t="shared" si="55"/>
        <v>0</v>
      </c>
      <c r="M207" s="1244"/>
      <c r="N207" s="1241"/>
      <c r="O207" s="1247"/>
      <c r="P207" s="1241"/>
      <c r="Q207" s="1240">
        <f>U205/4</f>
        <v>91236.244999999995</v>
      </c>
      <c r="R207" s="1248"/>
      <c r="S207" s="1298">
        <f>Q207/Q212</f>
        <v>0.66081978125631835</v>
      </c>
      <c r="T207" s="1149"/>
      <c r="U207" s="1133"/>
      <c r="Y207" s="1368"/>
      <c r="Z207" s="1369">
        <f>I190+I191+I194+I195+K196+I198+I199</f>
        <v>41</v>
      </c>
      <c r="AA207" s="1296">
        <f>I192+I193+I197</f>
        <v>5</v>
      </c>
    </row>
    <row r="208" spans="1:33" ht="14.5" thickBot="1" x14ac:dyDescent="0.35">
      <c r="A208" s="1297" t="s">
        <v>38</v>
      </c>
      <c r="B208" s="1244"/>
      <c r="C208" s="1244"/>
      <c r="D208" s="1244"/>
      <c r="E208" s="1244"/>
      <c r="F208" s="1245"/>
      <c r="G208" s="1244"/>
      <c r="H208" s="1244"/>
      <c r="I208" s="1246"/>
      <c r="J208" s="1246"/>
      <c r="K208" s="1246"/>
      <c r="L208" s="1246"/>
      <c r="M208" s="1244"/>
      <c r="N208" s="1241"/>
      <c r="O208" s="1247"/>
      <c r="P208" s="1241"/>
      <c r="Q208" s="1240">
        <f>V205</f>
        <v>0</v>
      </c>
      <c r="R208" s="1248"/>
      <c r="S208" s="1298"/>
      <c r="T208" s="1125">
        <f>Q205/M205</f>
        <v>3001.4183695652173</v>
      </c>
      <c r="U208" s="1126" t="s">
        <v>586</v>
      </c>
      <c r="Z208" s="1233">
        <f>Z207/M205</f>
        <v>0.89130434782608692</v>
      </c>
      <c r="AA208" s="1292">
        <f>AA207/M205</f>
        <v>0.10869565217391304</v>
      </c>
    </row>
    <row r="209" spans="1:33" ht="14.5" thickBot="1" x14ac:dyDescent="0.35">
      <c r="A209" s="1297" t="s">
        <v>587</v>
      </c>
      <c r="B209" s="1244"/>
      <c r="C209" s="1244"/>
      <c r="D209" s="1244"/>
      <c r="E209" s="1244"/>
      <c r="F209" s="1245"/>
      <c r="G209" s="1244"/>
      <c r="H209" s="1244"/>
      <c r="I209" s="1246"/>
      <c r="J209" s="1246"/>
      <c r="K209" s="1246"/>
      <c r="L209" s="1246"/>
      <c r="M209" s="1244"/>
      <c r="N209" s="1241"/>
      <c r="O209" s="1247"/>
      <c r="P209" s="1241"/>
      <c r="Q209" s="1240">
        <f>W205/4</f>
        <v>26829</v>
      </c>
      <c r="R209" s="1248"/>
      <c r="S209" s="1298">
        <f>Q209/Q212</f>
        <v>0.19432117040026983</v>
      </c>
      <c r="T209" s="1293"/>
      <c r="W209" s="1299"/>
      <c r="Y209" s="1149"/>
      <c r="Z209" s="2657" t="s">
        <v>588</v>
      </c>
      <c r="AA209" s="2657"/>
    </row>
    <row r="210" spans="1:33" x14ac:dyDescent="0.3">
      <c r="A210" s="1297" t="s">
        <v>580</v>
      </c>
      <c r="B210" s="1244"/>
      <c r="C210" s="1244"/>
      <c r="D210" s="1244"/>
      <c r="E210" s="1244"/>
      <c r="F210" s="1245"/>
      <c r="G210" s="1244"/>
      <c r="H210" s="1244"/>
      <c r="I210" s="1246"/>
      <c r="J210" s="1246"/>
      <c r="K210" s="1246"/>
      <c r="L210" s="1246"/>
      <c r="M210" s="1244"/>
      <c r="N210" s="1241"/>
      <c r="O210" s="1247"/>
      <c r="P210" s="1241"/>
      <c r="Q210" s="1240">
        <f>Y205/4</f>
        <v>20000</v>
      </c>
      <c r="R210" s="1248"/>
      <c r="S210" s="1298">
        <f>Q210/Q212</f>
        <v>0.14485904834341184</v>
      </c>
      <c r="T210" s="1293"/>
      <c r="V210" s="1299"/>
      <c r="W210" s="1299"/>
    </row>
    <row r="211" spans="1:33" x14ac:dyDescent="0.3">
      <c r="A211" s="1297" t="s">
        <v>579</v>
      </c>
      <c r="B211" s="1244"/>
      <c r="C211" s="1244"/>
      <c r="D211" s="1244"/>
      <c r="E211" s="1244"/>
      <c r="F211" s="1245"/>
      <c r="G211" s="1244"/>
      <c r="H211" s="1244"/>
      <c r="I211" s="1246"/>
      <c r="J211" s="1246"/>
      <c r="K211" s="1246"/>
      <c r="L211" s="1246"/>
      <c r="M211" s="1244"/>
      <c r="N211" s="1241"/>
      <c r="O211" s="1247"/>
      <c r="P211" s="1241"/>
      <c r="Q211" s="1240">
        <f>X205</f>
        <v>0</v>
      </c>
      <c r="R211" s="1248"/>
      <c r="S211" s="1298"/>
      <c r="T211" s="1293"/>
    </row>
    <row r="212" spans="1:33" x14ac:dyDescent="0.3">
      <c r="A212" s="1297"/>
      <c r="B212" s="1244"/>
      <c r="C212" s="1244"/>
      <c r="D212" s="1244"/>
      <c r="E212" s="1244"/>
      <c r="F212" s="1245"/>
      <c r="G212" s="1244"/>
      <c r="H212" s="1244"/>
      <c r="I212" s="1246"/>
      <c r="J212" s="1246"/>
      <c r="K212" s="1246"/>
      <c r="L212" s="1246"/>
      <c r="M212" s="1244"/>
      <c r="N212" s="1241"/>
      <c r="O212" s="1247"/>
      <c r="P212" s="1241"/>
      <c r="Q212" s="1300">
        <f>SUM(Q207:Q211)</f>
        <v>138065.245</v>
      </c>
      <c r="R212" s="1301"/>
      <c r="S212" s="1298">
        <f>SUM(S207:S211)</f>
        <v>1</v>
      </c>
      <c r="T212" s="1293"/>
    </row>
    <row r="214" spans="1:33" x14ac:dyDescent="0.3">
      <c r="Q214" s="1429"/>
      <c r="AA214" s="1294">
        <f>SUM(AB215:AG215)</f>
        <v>2133252.625</v>
      </c>
      <c r="AB214" s="1130" t="s">
        <v>198</v>
      </c>
      <c r="AC214" s="1130" t="s">
        <v>39</v>
      </c>
      <c r="AD214" s="1130" t="s">
        <v>199</v>
      </c>
      <c r="AE214" s="1130" t="s">
        <v>200</v>
      </c>
      <c r="AF214" s="1130" t="s">
        <v>166</v>
      </c>
      <c r="AG214" s="1129" t="s">
        <v>31</v>
      </c>
    </row>
    <row r="215" spans="1:33" s="183" customFormat="1" ht="18.5" x14ac:dyDescent="0.45">
      <c r="A215" s="476" t="s">
        <v>620</v>
      </c>
      <c r="B215" s="477"/>
      <c r="C215" s="477"/>
      <c r="D215" s="478"/>
      <c r="E215" s="478"/>
      <c r="F215" s="479"/>
      <c r="G215" s="478"/>
      <c r="H215" s="478"/>
      <c r="I215" s="480"/>
      <c r="J215" s="480"/>
      <c r="K215" s="480"/>
      <c r="L215" s="480"/>
      <c r="M215" s="477"/>
      <c r="N215" s="481"/>
      <c r="O215" s="482"/>
      <c r="P215" s="481"/>
      <c r="Q215" s="481"/>
      <c r="R215" s="482"/>
      <c r="S215" s="810" t="s">
        <v>929</v>
      </c>
      <c r="T215" s="810">
        <f>T205+T168+T135+T89+T56</f>
        <v>2494252.625</v>
      </c>
      <c r="AA215" t="s">
        <v>652</v>
      </c>
      <c r="AB215" s="1430">
        <f>AB205+AB168+AB135+AB89+AB56</f>
        <v>664022.5</v>
      </c>
      <c r="AC215" s="1430">
        <f t="shared" ref="AC215:AG215" si="56">AC205+AC168+AC135+AC89+AC56</f>
        <v>202681.12500000003</v>
      </c>
      <c r="AD215" s="1430">
        <f t="shared" si="56"/>
        <v>355205</v>
      </c>
      <c r="AE215" s="1430">
        <f t="shared" si="56"/>
        <v>694663</v>
      </c>
      <c r="AF215" s="1430">
        <f t="shared" si="56"/>
        <v>192681</v>
      </c>
      <c r="AG215" s="1430">
        <f t="shared" si="56"/>
        <v>24000.000000000004</v>
      </c>
    </row>
    <row r="216" spans="1:33" customFormat="1" ht="14.5" x14ac:dyDescent="0.35">
      <c r="B216" s="1"/>
      <c r="C216" s="1"/>
      <c r="D216" s="1"/>
      <c r="E216" s="1"/>
      <c r="F216" s="2"/>
      <c r="G216" s="1"/>
      <c r="H216" s="1"/>
      <c r="M216" s="1"/>
      <c r="N216" s="145"/>
      <c r="O216" s="3"/>
      <c r="P216" s="145"/>
      <c r="Q216" s="145"/>
      <c r="R216" s="3" t="s">
        <v>622</v>
      </c>
      <c r="S216" s="144" t="s">
        <v>622</v>
      </c>
      <c r="T216" s="144">
        <f>D19-T215</f>
        <v>9607.375</v>
      </c>
      <c r="U216" s="157"/>
    </row>
    <row r="217" spans="1:33" customFormat="1" ht="14.5" x14ac:dyDescent="0.35">
      <c r="B217" s="1"/>
      <c r="C217" s="1"/>
      <c r="D217" s="1"/>
      <c r="E217" s="1"/>
      <c r="F217" s="2"/>
      <c r="G217" s="1"/>
      <c r="H217" s="1"/>
      <c r="M217" s="1"/>
      <c r="N217" s="145"/>
      <c r="O217" s="3"/>
      <c r="P217" s="145"/>
      <c r="Q217" s="145"/>
      <c r="R217" s="3"/>
      <c r="S217" s="145"/>
    </row>
    <row r="218" spans="1:33" x14ac:dyDescent="0.3">
      <c r="D218" s="1154"/>
      <c r="E218" s="1154"/>
      <c r="F218" s="1154"/>
      <c r="G218" s="1431"/>
      <c r="H218" s="1431"/>
    </row>
    <row r="219" spans="1:33" x14ac:dyDescent="0.3">
      <c r="D219" s="1172"/>
      <c r="E219" s="1172"/>
      <c r="G219" s="1172"/>
      <c r="H219" s="1172"/>
    </row>
    <row r="220" spans="1:33" x14ac:dyDescent="0.3">
      <c r="D220" s="1172"/>
      <c r="E220" s="1172"/>
      <c r="G220" s="1172"/>
      <c r="H220" s="1172"/>
    </row>
    <row r="221" spans="1:33" x14ac:dyDescent="0.3">
      <c r="D221" s="1172"/>
      <c r="E221" s="1172"/>
      <c r="G221" s="1172"/>
      <c r="H221" s="1172"/>
    </row>
    <row r="222" spans="1:33" x14ac:dyDescent="0.3">
      <c r="D222" s="1172"/>
      <c r="E222" s="1172"/>
      <c r="G222" s="1172"/>
      <c r="H222" s="1172"/>
    </row>
    <row r="223" spans="1:33" x14ac:dyDescent="0.3">
      <c r="D223" s="1172"/>
    </row>
  </sheetData>
  <mergeCells count="171">
    <mergeCell ref="I199:L199"/>
    <mergeCell ref="Z209:AA209"/>
    <mergeCell ref="I193:L193"/>
    <mergeCell ref="I194:L194"/>
    <mergeCell ref="I195:L195"/>
    <mergeCell ref="K196:L196"/>
    <mergeCell ref="I197:L197"/>
    <mergeCell ref="I198:L198"/>
    <mergeCell ref="Z186:AA187"/>
    <mergeCell ref="A188:S188"/>
    <mergeCell ref="I190:J190"/>
    <mergeCell ref="I191:L191"/>
    <mergeCell ref="I192:L192"/>
    <mergeCell ref="F186:F187"/>
    <mergeCell ref="G186:G187"/>
    <mergeCell ref="H186:H187"/>
    <mergeCell ref="I186:L186"/>
    <mergeCell ref="S186:S187"/>
    <mergeCell ref="I161:L161"/>
    <mergeCell ref="I162:L162"/>
    <mergeCell ref="Z172:AA172"/>
    <mergeCell ref="A185:S185"/>
    <mergeCell ref="T185:AG185"/>
    <mergeCell ref="A186:A187"/>
    <mergeCell ref="B186:B187"/>
    <mergeCell ref="C186:C187"/>
    <mergeCell ref="D186:D187"/>
    <mergeCell ref="E186:E187"/>
    <mergeCell ref="AB186:AG187"/>
    <mergeCell ref="U186:Y187"/>
    <mergeCell ref="I155:L155"/>
    <mergeCell ref="I156:L156"/>
    <mergeCell ref="I157:L157"/>
    <mergeCell ref="K158:L158"/>
    <mergeCell ref="I159:L159"/>
    <mergeCell ref="I160:L160"/>
    <mergeCell ref="Z148:AA149"/>
    <mergeCell ref="AB148:AG149"/>
    <mergeCell ref="A150:S150"/>
    <mergeCell ref="I152:J152"/>
    <mergeCell ref="I153:L153"/>
    <mergeCell ref="I154:L154"/>
    <mergeCell ref="F148:F149"/>
    <mergeCell ref="G148:G149"/>
    <mergeCell ref="H148:H149"/>
    <mergeCell ref="I148:L148"/>
    <mergeCell ref="S148:S149"/>
    <mergeCell ref="U148:Y149"/>
    <mergeCell ref="I125:L125"/>
    <mergeCell ref="I126:L126"/>
    <mergeCell ref="Z139:AA139"/>
    <mergeCell ref="A147:S147"/>
    <mergeCell ref="T147:AG147"/>
    <mergeCell ref="A148:A149"/>
    <mergeCell ref="B148:B149"/>
    <mergeCell ref="C148:C149"/>
    <mergeCell ref="D148:D149"/>
    <mergeCell ref="E148:E149"/>
    <mergeCell ref="I119:L119"/>
    <mergeCell ref="I120:L120"/>
    <mergeCell ref="I121:L121"/>
    <mergeCell ref="I122:L122"/>
    <mergeCell ref="K123:L123"/>
    <mergeCell ref="I124:L124"/>
    <mergeCell ref="A112:S112"/>
    <mergeCell ref="I114:J114"/>
    <mergeCell ref="I115:L115"/>
    <mergeCell ref="I116:L116"/>
    <mergeCell ref="I117:L117"/>
    <mergeCell ref="I118:L118"/>
    <mergeCell ref="U110:Y111"/>
    <mergeCell ref="Z110:AA111"/>
    <mergeCell ref="AB110:AG111"/>
    <mergeCell ref="G110:G111"/>
    <mergeCell ref="H110:H111"/>
    <mergeCell ref="I110:L110"/>
    <mergeCell ref="M110:M111"/>
    <mergeCell ref="N110:N111"/>
    <mergeCell ref="O110:O111"/>
    <mergeCell ref="A110:A111"/>
    <mergeCell ref="B110:B111"/>
    <mergeCell ref="C110:C111"/>
    <mergeCell ref="D110:D111"/>
    <mergeCell ref="E110:E111"/>
    <mergeCell ref="F110:F111"/>
    <mergeCell ref="G105:H105"/>
    <mergeCell ref="I105:J105"/>
    <mergeCell ref="G106:H106"/>
    <mergeCell ref="I106:J106"/>
    <mergeCell ref="A109:S109"/>
    <mergeCell ref="P110:P111"/>
    <mergeCell ref="Q110:Q111"/>
    <mergeCell ref="R110:R111"/>
    <mergeCell ref="T109:AG109"/>
    <mergeCell ref="I83:L83"/>
    <mergeCell ref="Z93:AA93"/>
    <mergeCell ref="B102:C102"/>
    <mergeCell ref="G103:H103"/>
    <mergeCell ref="I103:J103"/>
    <mergeCell ref="G104:H104"/>
    <mergeCell ref="I104:J104"/>
    <mergeCell ref="I77:L77"/>
    <mergeCell ref="I78:L78"/>
    <mergeCell ref="K79:L79"/>
    <mergeCell ref="I80:L80"/>
    <mergeCell ref="I81:L81"/>
    <mergeCell ref="I82:L82"/>
    <mergeCell ref="A71:S71"/>
    <mergeCell ref="I73:J73"/>
    <mergeCell ref="I74:L74"/>
    <mergeCell ref="I75:L75"/>
    <mergeCell ref="I76:L76"/>
    <mergeCell ref="O69:O70"/>
    <mergeCell ref="P69:P70"/>
    <mergeCell ref="Q69:Q70"/>
    <mergeCell ref="R69:R70"/>
    <mergeCell ref="F69:F70"/>
    <mergeCell ref="G69:G70"/>
    <mergeCell ref="H69:H70"/>
    <mergeCell ref="I69:L69"/>
    <mergeCell ref="M69:M70"/>
    <mergeCell ref="N69:N70"/>
    <mergeCell ref="I46:L46"/>
    <mergeCell ref="I47:L47"/>
    <mergeCell ref="Z60:AA60"/>
    <mergeCell ref="A68:S68"/>
    <mergeCell ref="T68:AG68"/>
    <mergeCell ref="A69:A70"/>
    <mergeCell ref="B69:B70"/>
    <mergeCell ref="C69:C70"/>
    <mergeCell ref="D69:D70"/>
    <mergeCell ref="E69:E70"/>
    <mergeCell ref="AB69:AG70"/>
    <mergeCell ref="U69:Y70"/>
    <mergeCell ref="Z69:AA70"/>
    <mergeCell ref="I40:L40"/>
    <mergeCell ref="I41:L41"/>
    <mergeCell ref="I42:L42"/>
    <mergeCell ref="I43:L43"/>
    <mergeCell ref="K44:L44"/>
    <mergeCell ref="I45:L45"/>
    <mergeCell ref="A32:R32"/>
    <mergeCell ref="I35:J35"/>
    <mergeCell ref="I36:L36"/>
    <mergeCell ref="I37:L37"/>
    <mergeCell ref="I38:L38"/>
    <mergeCell ref="I39:L39"/>
    <mergeCell ref="T29:AG29"/>
    <mergeCell ref="A30:A31"/>
    <mergeCell ref="B30:B31"/>
    <mergeCell ref="C30:C31"/>
    <mergeCell ref="D30:D31"/>
    <mergeCell ref="E30:E31"/>
    <mergeCell ref="F30:F31"/>
    <mergeCell ref="J23:K23"/>
    <mergeCell ref="J24:K24"/>
    <mergeCell ref="J25:K25"/>
    <mergeCell ref="J26:K26"/>
    <mergeCell ref="A29:S29"/>
    <mergeCell ref="P30:P31"/>
    <mergeCell ref="Q30:Q31"/>
    <mergeCell ref="R30:R31"/>
    <mergeCell ref="U30:Y31"/>
    <mergeCell ref="Z30:AA31"/>
    <mergeCell ref="AB30:AG31"/>
    <mergeCell ref="G30:G31"/>
    <mergeCell ref="H30:H31"/>
    <mergeCell ref="I30:L30"/>
    <mergeCell ref="M30:M31"/>
    <mergeCell ref="N30:N31"/>
    <mergeCell ref="O30:O31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6FB8-5AE1-47BD-8233-5E8FE738992A}">
  <sheetPr>
    <tabColor theme="5" tint="-0.499984740745262"/>
  </sheetPr>
  <dimension ref="A1:AH91"/>
  <sheetViews>
    <sheetView workbookViewId="0">
      <selection activeCell="H67" sqref="H67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5.08984375" customWidth="1"/>
    <col min="5" max="5" width="25" style="1" customWidth="1"/>
    <col min="6" max="10" width="30.179687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445</v>
      </c>
      <c r="C2" t="s">
        <v>476</v>
      </c>
      <c r="D2" t="s">
        <v>477</v>
      </c>
      <c r="E2" s="128" t="s">
        <v>478</v>
      </c>
      <c r="F2" s="128" t="s">
        <v>193</v>
      </c>
      <c r="G2" s="1"/>
      <c r="H2" s="1" t="s">
        <v>359</v>
      </c>
      <c r="I2" s="2248">
        <v>1</v>
      </c>
      <c r="J2" s="2248"/>
      <c r="K2" s="128" t="s">
        <v>356</v>
      </c>
      <c r="M2" s="1">
        <v>15</v>
      </c>
      <c r="N2" s="129" t="s">
        <v>212</v>
      </c>
      <c r="O2" s="128">
        <v>25</v>
      </c>
      <c r="P2" s="128" t="s">
        <v>90</v>
      </c>
      <c r="Q2" s="1">
        <v>25</v>
      </c>
      <c r="R2" s="120"/>
      <c r="S2" s="1"/>
      <c r="T2" s="1"/>
      <c r="U2" s="128">
        <v>1</v>
      </c>
      <c r="V2" s="130">
        <v>1875</v>
      </c>
      <c r="W2" s="131">
        <v>0.06</v>
      </c>
      <c r="X2" s="71">
        <f>V2*(1-W2)</f>
        <v>1762.5</v>
      </c>
      <c r="Y2" s="71">
        <f>X2*U2*O2</f>
        <v>44062.5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445</v>
      </c>
      <c r="C3" t="s">
        <v>476</v>
      </c>
      <c r="D3" t="s">
        <v>477</v>
      </c>
      <c r="E3" s="128" t="s">
        <v>478</v>
      </c>
      <c r="F3" s="128" t="s">
        <v>53</v>
      </c>
      <c r="H3" s="1" t="s">
        <v>359</v>
      </c>
      <c r="I3" s="2248">
        <v>5</v>
      </c>
      <c r="J3" s="2248"/>
      <c r="K3" s="128" t="s">
        <v>356</v>
      </c>
      <c r="L3"/>
      <c r="M3" s="1">
        <v>5</v>
      </c>
      <c r="N3" s="129" t="s">
        <v>230</v>
      </c>
      <c r="O3" s="128">
        <v>1</v>
      </c>
      <c r="P3" s="128" t="s">
        <v>51</v>
      </c>
      <c r="Q3" s="1">
        <v>1</v>
      </c>
      <c r="R3" s="13"/>
      <c r="U3" s="128">
        <v>1</v>
      </c>
      <c r="V3" s="130">
        <v>6000</v>
      </c>
      <c r="W3" s="131">
        <v>0.04</v>
      </c>
      <c r="X3" s="72">
        <f>V3*(1-W3)</f>
        <v>5760</v>
      </c>
      <c r="Y3" s="71">
        <f t="shared" ref="Y3:Y63" si="0">X3*U3*O3</f>
        <v>5760</v>
      </c>
      <c r="Z3" s="6"/>
      <c r="AA3" s="68"/>
      <c r="AB3" s="1"/>
    </row>
    <row r="4" spans="1:34" x14ac:dyDescent="0.35">
      <c r="A4" t="s">
        <v>378</v>
      </c>
      <c r="B4" t="s">
        <v>445</v>
      </c>
      <c r="C4" t="s">
        <v>476</v>
      </c>
      <c r="D4" t="s">
        <v>477</v>
      </c>
      <c r="E4" s="128" t="s">
        <v>478</v>
      </c>
      <c r="F4" s="128" t="s">
        <v>48</v>
      </c>
      <c r="H4" s="1" t="s">
        <v>359</v>
      </c>
      <c r="I4" s="2248">
        <v>2</v>
      </c>
      <c r="J4" s="2248"/>
      <c r="K4" s="128"/>
      <c r="L4" s="128" t="s">
        <v>356</v>
      </c>
      <c r="M4" s="1">
        <v>8</v>
      </c>
      <c r="N4" s="129" t="s">
        <v>197</v>
      </c>
      <c r="O4" s="128">
        <v>4</v>
      </c>
      <c r="P4" s="128" t="s">
        <v>51</v>
      </c>
      <c r="Q4" s="1">
        <v>4</v>
      </c>
      <c r="R4" s="13"/>
      <c r="U4" s="128">
        <v>1</v>
      </c>
      <c r="V4" s="130">
        <v>2875</v>
      </c>
      <c r="W4" s="131">
        <v>0.05</v>
      </c>
      <c r="X4" s="72">
        <f t="shared" ref="X4" si="1">V4*(1-W4)</f>
        <v>2731.25</v>
      </c>
      <c r="Y4" s="71">
        <f t="shared" si="0"/>
        <v>10925</v>
      </c>
      <c r="Z4" s="6"/>
      <c r="AA4" s="68"/>
      <c r="AB4" s="1"/>
    </row>
    <row r="5" spans="1:34" x14ac:dyDescent="0.35">
      <c r="A5" t="s">
        <v>378</v>
      </c>
      <c r="B5" t="s">
        <v>445</v>
      </c>
      <c r="C5" t="s">
        <v>476</v>
      </c>
      <c r="D5" t="s">
        <v>477</v>
      </c>
      <c r="E5" s="128" t="s">
        <v>460</v>
      </c>
      <c r="F5" s="128" t="s">
        <v>48</v>
      </c>
      <c r="H5" s="1" t="s">
        <v>359</v>
      </c>
      <c r="I5" s="2248">
        <v>2</v>
      </c>
      <c r="J5" s="2248"/>
      <c r="K5" s="128"/>
      <c r="L5" s="128" t="s">
        <v>356</v>
      </c>
      <c r="M5" s="1">
        <v>8</v>
      </c>
      <c r="N5" s="129" t="s">
        <v>197</v>
      </c>
      <c r="O5" s="128">
        <v>3</v>
      </c>
      <c r="P5" s="128" t="s">
        <v>51</v>
      </c>
      <c r="Q5" s="1">
        <v>3</v>
      </c>
      <c r="R5" s="13"/>
      <c r="U5" s="128">
        <v>1</v>
      </c>
      <c r="V5" s="130">
        <v>27024.15</v>
      </c>
      <c r="W5" s="131">
        <v>0.7</v>
      </c>
      <c r="X5" s="72">
        <f>V5*(1-W5)</f>
        <v>8107.2450000000017</v>
      </c>
      <c r="Y5" s="71">
        <f t="shared" si="0"/>
        <v>24321.735000000004</v>
      </c>
      <c r="Z5" s="18"/>
      <c r="AA5" s="68"/>
      <c r="AB5" s="1"/>
    </row>
    <row r="6" spans="1:34" x14ac:dyDescent="0.35">
      <c r="A6" t="s">
        <v>378</v>
      </c>
      <c r="B6" t="s">
        <v>445</v>
      </c>
      <c r="C6" t="s">
        <v>476</v>
      </c>
      <c r="D6" t="s">
        <v>477</v>
      </c>
      <c r="E6" s="128" t="s">
        <v>478</v>
      </c>
      <c r="F6" s="128" t="s">
        <v>56</v>
      </c>
      <c r="H6" s="1" t="s">
        <v>359</v>
      </c>
      <c r="I6" s="2248">
        <v>4</v>
      </c>
      <c r="J6" s="2248"/>
      <c r="K6" s="128" t="s">
        <v>356</v>
      </c>
      <c r="L6"/>
      <c r="M6" s="1">
        <v>4</v>
      </c>
      <c r="N6" s="129" t="s">
        <v>381</v>
      </c>
      <c r="O6" s="128">
        <v>2</v>
      </c>
      <c r="P6" s="128" t="s">
        <v>51</v>
      </c>
      <c r="Q6" s="1">
        <v>2</v>
      </c>
      <c r="R6" s="13"/>
      <c r="U6" s="128">
        <v>1</v>
      </c>
      <c r="V6" s="130">
        <v>16250</v>
      </c>
      <c r="W6" s="131">
        <v>0.05</v>
      </c>
      <c r="X6" s="72">
        <f>V6*(1-W6)</f>
        <v>15437.5</v>
      </c>
      <c r="Y6" s="71">
        <f t="shared" si="0"/>
        <v>30875</v>
      </c>
      <c r="Z6" s="6"/>
      <c r="AA6" s="68"/>
      <c r="AB6" s="1"/>
    </row>
    <row r="7" spans="1:34" x14ac:dyDescent="0.35">
      <c r="A7" t="s">
        <v>378</v>
      </c>
      <c r="B7" t="s">
        <v>445</v>
      </c>
      <c r="C7" t="s">
        <v>476</v>
      </c>
      <c r="D7" t="s">
        <v>477</v>
      </c>
      <c r="E7" s="128" t="s">
        <v>479</v>
      </c>
      <c r="F7" s="128" t="s">
        <v>56</v>
      </c>
      <c r="G7" s="128"/>
      <c r="H7" s="128" t="s">
        <v>359</v>
      </c>
      <c r="I7" s="2248">
        <v>4</v>
      </c>
      <c r="J7" s="2248"/>
      <c r="K7" s="128" t="s">
        <v>356</v>
      </c>
      <c r="L7"/>
      <c r="M7" s="1">
        <v>4</v>
      </c>
      <c r="N7" s="129" t="s">
        <v>381</v>
      </c>
      <c r="O7" s="128">
        <v>1</v>
      </c>
      <c r="P7" s="128" t="s">
        <v>51</v>
      </c>
      <c r="Q7" s="1">
        <v>1</v>
      </c>
      <c r="R7" s="13"/>
      <c r="U7" s="128">
        <v>1</v>
      </c>
      <c r="V7" s="130">
        <v>24500</v>
      </c>
      <c r="W7" s="131">
        <v>0.05</v>
      </c>
      <c r="X7" s="72">
        <f t="shared" ref="X7:X17" si="2">V7*(1-W7)</f>
        <v>23275</v>
      </c>
      <c r="Y7" s="71">
        <f t="shared" si="0"/>
        <v>23275</v>
      </c>
      <c r="Z7" s="6"/>
      <c r="AA7" s="68"/>
      <c r="AB7" s="1"/>
    </row>
    <row r="8" spans="1:34" x14ac:dyDescent="0.35">
      <c r="A8" t="s">
        <v>378</v>
      </c>
      <c r="B8" t="s">
        <v>445</v>
      </c>
      <c r="C8" t="s">
        <v>476</v>
      </c>
      <c r="D8" t="s">
        <v>477</v>
      </c>
      <c r="E8" s="128" t="s">
        <v>479</v>
      </c>
      <c r="F8" s="128" t="s">
        <v>53</v>
      </c>
      <c r="G8" s="128"/>
      <c r="H8" s="128" t="s">
        <v>359</v>
      </c>
      <c r="I8" s="2248">
        <v>5</v>
      </c>
      <c r="J8" s="2248"/>
      <c r="K8" s="128" t="s">
        <v>356</v>
      </c>
      <c r="L8"/>
      <c r="M8" s="1">
        <v>5</v>
      </c>
      <c r="N8" s="129" t="s">
        <v>230</v>
      </c>
      <c r="O8" s="128">
        <v>4</v>
      </c>
      <c r="P8" s="128" t="s">
        <v>51</v>
      </c>
      <c r="Q8" s="1">
        <v>4</v>
      </c>
      <c r="R8" s="13"/>
      <c r="U8" s="128">
        <v>1</v>
      </c>
      <c r="V8" s="130">
        <v>4800</v>
      </c>
      <c r="W8" s="131">
        <v>0.05</v>
      </c>
      <c r="X8" s="72">
        <f t="shared" si="2"/>
        <v>4560</v>
      </c>
      <c r="Y8" s="71">
        <f t="shared" si="0"/>
        <v>18240</v>
      </c>
      <c r="Z8" s="6"/>
      <c r="AA8" s="68"/>
      <c r="AB8" s="1"/>
    </row>
    <row r="9" spans="1:34" x14ac:dyDescent="0.35">
      <c r="A9" t="s">
        <v>378</v>
      </c>
      <c r="B9" t="s">
        <v>445</v>
      </c>
      <c r="C9" t="s">
        <v>476</v>
      </c>
      <c r="D9" t="s">
        <v>477</v>
      </c>
      <c r="E9" s="128" t="s">
        <v>479</v>
      </c>
      <c r="F9" s="128" t="s">
        <v>480</v>
      </c>
      <c r="G9" s="128"/>
      <c r="H9" s="128" t="s">
        <v>359</v>
      </c>
      <c r="I9" s="2248">
        <v>3</v>
      </c>
      <c r="J9" s="2248"/>
      <c r="K9" s="128" t="s">
        <v>356</v>
      </c>
      <c r="L9"/>
      <c r="M9" s="1">
        <v>4</v>
      </c>
      <c r="N9" s="129" t="s">
        <v>381</v>
      </c>
      <c r="O9" s="128">
        <v>1</v>
      </c>
      <c r="P9" s="128" t="s">
        <v>51</v>
      </c>
      <c r="Q9" s="1">
        <v>1</v>
      </c>
      <c r="R9" s="13"/>
      <c r="U9" s="128">
        <v>1</v>
      </c>
      <c r="V9" s="130">
        <v>23400</v>
      </c>
      <c r="W9" s="131">
        <v>0.05</v>
      </c>
      <c r="X9" s="72">
        <f t="shared" si="2"/>
        <v>22230</v>
      </c>
      <c r="Y9" s="71">
        <f t="shared" si="0"/>
        <v>22230</v>
      </c>
      <c r="Z9" s="6"/>
      <c r="AA9" s="68"/>
      <c r="AB9" s="1"/>
    </row>
    <row r="10" spans="1:34" x14ac:dyDescent="0.35">
      <c r="A10" t="s">
        <v>378</v>
      </c>
      <c r="B10" t="s">
        <v>445</v>
      </c>
      <c r="C10" t="s">
        <v>476</v>
      </c>
      <c r="D10" t="s">
        <v>477</v>
      </c>
      <c r="E10" s="128" t="s">
        <v>481</v>
      </c>
      <c r="F10" s="128" t="s">
        <v>53</v>
      </c>
      <c r="G10" s="128"/>
      <c r="H10" s="128" t="s">
        <v>359</v>
      </c>
      <c r="I10" s="2248">
        <v>5</v>
      </c>
      <c r="J10" s="2248"/>
      <c r="K10" s="128" t="s">
        <v>356</v>
      </c>
      <c r="L10"/>
      <c r="M10" s="1">
        <v>5</v>
      </c>
      <c r="N10" s="129" t="s">
        <v>230</v>
      </c>
      <c r="O10" s="128">
        <v>2</v>
      </c>
      <c r="P10" s="128" t="s">
        <v>51</v>
      </c>
      <c r="Q10" s="1">
        <v>2</v>
      </c>
      <c r="R10"/>
      <c r="U10" s="128">
        <v>1</v>
      </c>
      <c r="V10" s="130">
        <v>12555</v>
      </c>
      <c r="W10" s="131">
        <v>0.6</v>
      </c>
      <c r="X10" s="72">
        <f t="shared" si="2"/>
        <v>5022</v>
      </c>
      <c r="Y10" s="71">
        <f t="shared" si="0"/>
        <v>10044</v>
      </c>
      <c r="Z10" s="6"/>
      <c r="AA10" s="68"/>
      <c r="AB10" s="1"/>
    </row>
    <row r="11" spans="1:34" x14ac:dyDescent="0.35">
      <c r="A11" t="s">
        <v>378</v>
      </c>
      <c r="B11" t="s">
        <v>445</v>
      </c>
      <c r="C11" t="s">
        <v>476</v>
      </c>
      <c r="D11" t="s">
        <v>477</v>
      </c>
      <c r="E11" s="128" t="s">
        <v>481</v>
      </c>
      <c r="F11" s="128" t="s">
        <v>193</v>
      </c>
      <c r="G11" s="128"/>
      <c r="H11" s="128" t="s">
        <v>359</v>
      </c>
      <c r="I11" s="2248">
        <v>1</v>
      </c>
      <c r="J11" s="2248"/>
      <c r="K11" s="128" t="s">
        <v>356</v>
      </c>
      <c r="L11"/>
      <c r="M11" s="1">
        <v>15</v>
      </c>
      <c r="N11" s="129" t="s">
        <v>212</v>
      </c>
      <c r="O11" s="128">
        <v>15</v>
      </c>
      <c r="P11" s="128" t="s">
        <v>51</v>
      </c>
      <c r="R11" s="13"/>
      <c r="S11" s="1">
        <v>15</v>
      </c>
      <c r="U11" s="128">
        <v>1</v>
      </c>
      <c r="V11" s="130">
        <v>4075</v>
      </c>
      <c r="W11" s="131">
        <v>0.6</v>
      </c>
      <c r="X11" s="72">
        <f t="shared" si="2"/>
        <v>1630</v>
      </c>
      <c r="Y11" s="71">
        <f t="shared" si="0"/>
        <v>24450</v>
      </c>
      <c r="Z11" s="6"/>
      <c r="AA11" s="68"/>
      <c r="AB11" s="1"/>
    </row>
    <row r="12" spans="1:34" x14ac:dyDescent="0.35">
      <c r="A12" t="s">
        <v>378</v>
      </c>
      <c r="B12" t="s">
        <v>445</v>
      </c>
      <c r="C12" t="s">
        <v>476</v>
      </c>
      <c r="D12" t="s">
        <v>477</v>
      </c>
      <c r="E12" s="128" t="s">
        <v>481</v>
      </c>
      <c r="F12" s="128" t="s">
        <v>48</v>
      </c>
      <c r="G12" s="128"/>
      <c r="H12" s="128" t="s">
        <v>359</v>
      </c>
      <c r="I12" s="2248">
        <v>2</v>
      </c>
      <c r="J12" s="2248"/>
      <c r="K12" s="128"/>
      <c r="L12" s="128" t="s">
        <v>356</v>
      </c>
      <c r="M12" s="1">
        <v>8</v>
      </c>
      <c r="N12" s="129" t="s">
        <v>197</v>
      </c>
      <c r="O12" s="128">
        <v>3</v>
      </c>
      <c r="P12" s="128" t="s">
        <v>51</v>
      </c>
      <c r="Q12" s="1">
        <v>3</v>
      </c>
      <c r="R12"/>
      <c r="U12" s="128">
        <v>1</v>
      </c>
      <c r="V12" s="130">
        <v>10005</v>
      </c>
      <c r="W12" s="131">
        <v>0.5</v>
      </c>
      <c r="X12" s="72">
        <f t="shared" si="2"/>
        <v>5002.5</v>
      </c>
      <c r="Y12" s="71">
        <f t="shared" si="0"/>
        <v>15007.5</v>
      </c>
      <c r="Z12" s="6"/>
      <c r="AA12" s="68"/>
      <c r="AB12" s="1"/>
    </row>
    <row r="13" spans="1:34" x14ac:dyDescent="0.35">
      <c r="A13" t="s">
        <v>378</v>
      </c>
      <c r="B13" t="s">
        <v>445</v>
      </c>
      <c r="C13" t="s">
        <v>476</v>
      </c>
      <c r="D13" t="s">
        <v>477</v>
      </c>
      <c r="E13" s="128" t="s">
        <v>481</v>
      </c>
      <c r="F13" s="128" t="s">
        <v>53</v>
      </c>
      <c r="G13" s="128"/>
      <c r="H13" s="128" t="s">
        <v>359</v>
      </c>
      <c r="I13" s="2248">
        <v>5</v>
      </c>
      <c r="J13" s="2248"/>
      <c r="K13" s="128" t="s">
        <v>356</v>
      </c>
      <c r="L13"/>
      <c r="M13" s="1">
        <v>5</v>
      </c>
      <c r="N13" s="129" t="s">
        <v>230</v>
      </c>
      <c r="O13" s="128">
        <v>2</v>
      </c>
      <c r="P13" s="128" t="s">
        <v>51</v>
      </c>
      <c r="Q13" s="13">
        <v>2</v>
      </c>
      <c r="U13" s="128">
        <v>1</v>
      </c>
      <c r="V13" s="130">
        <v>12555</v>
      </c>
      <c r="W13" s="131">
        <v>0.6</v>
      </c>
      <c r="X13" s="72">
        <f t="shared" si="2"/>
        <v>5022</v>
      </c>
      <c r="Y13" s="71">
        <f t="shared" si="0"/>
        <v>10044</v>
      </c>
      <c r="Z13" s="6"/>
      <c r="AA13" s="68"/>
      <c r="AB13" s="1"/>
    </row>
    <row r="14" spans="1:34" x14ac:dyDescent="0.35">
      <c r="A14" t="s">
        <v>378</v>
      </c>
      <c r="B14" t="s">
        <v>445</v>
      </c>
      <c r="C14" t="s">
        <v>476</v>
      </c>
      <c r="D14" t="s">
        <v>477</v>
      </c>
      <c r="E14" s="128" t="s">
        <v>481</v>
      </c>
      <c r="F14" s="128" t="s">
        <v>56</v>
      </c>
      <c r="G14" s="128"/>
      <c r="H14" s="128" t="s">
        <v>359</v>
      </c>
      <c r="I14" s="2248">
        <v>4</v>
      </c>
      <c r="J14" s="2248"/>
      <c r="K14" s="128" t="s">
        <v>356</v>
      </c>
      <c r="L14"/>
      <c r="M14" s="1">
        <v>4</v>
      </c>
      <c r="N14" s="129" t="s">
        <v>381</v>
      </c>
      <c r="O14" s="128">
        <v>1</v>
      </c>
      <c r="P14" s="128" t="s">
        <v>51</v>
      </c>
      <c r="Q14" s="1">
        <v>1</v>
      </c>
      <c r="R14"/>
      <c r="U14" s="128">
        <v>1</v>
      </c>
      <c r="V14" s="130">
        <v>62555</v>
      </c>
      <c r="W14" s="131">
        <v>0.6</v>
      </c>
      <c r="X14" s="72">
        <f t="shared" si="2"/>
        <v>25022</v>
      </c>
      <c r="Y14" s="71">
        <f t="shared" si="0"/>
        <v>25022</v>
      </c>
      <c r="Z14" s="6"/>
      <c r="AA14" s="68"/>
      <c r="AB14" s="1"/>
    </row>
    <row r="15" spans="1:34" x14ac:dyDescent="0.35">
      <c r="I15" s="2241"/>
      <c r="J15" s="2241"/>
      <c r="N15" s="2"/>
      <c r="O15" s="1"/>
      <c r="Q15"/>
      <c r="R15"/>
      <c r="V15" s="5"/>
      <c r="W15" s="70"/>
      <c r="X15" s="72"/>
      <c r="Z15" s="6"/>
      <c r="AA15" s="68"/>
      <c r="AB15" s="1"/>
    </row>
    <row r="16" spans="1:34" x14ac:dyDescent="0.35">
      <c r="A16" t="s">
        <v>391</v>
      </c>
      <c r="B16" t="s">
        <v>445</v>
      </c>
      <c r="C16" t="s">
        <v>476</v>
      </c>
      <c r="D16" t="s">
        <v>477</v>
      </c>
      <c r="E16" s="128" t="s">
        <v>478</v>
      </c>
      <c r="F16" s="128" t="s">
        <v>193</v>
      </c>
      <c r="G16" s="128"/>
      <c r="H16" s="128" t="s">
        <v>359</v>
      </c>
      <c r="I16" s="2248">
        <v>2</v>
      </c>
      <c r="J16" s="2248"/>
      <c r="K16" s="128" t="s">
        <v>356</v>
      </c>
      <c r="L16"/>
      <c r="M16" s="1">
        <v>15</v>
      </c>
      <c r="N16" s="129" t="s">
        <v>212</v>
      </c>
      <c r="O16" s="128">
        <v>35</v>
      </c>
      <c r="P16" s="128" t="s">
        <v>90</v>
      </c>
      <c r="Q16" s="1">
        <v>35</v>
      </c>
      <c r="R16"/>
      <c r="U16" s="128">
        <v>1</v>
      </c>
      <c r="V16" s="130">
        <v>1875</v>
      </c>
      <c r="W16" s="131">
        <v>0.06</v>
      </c>
      <c r="X16" s="72">
        <f t="shared" si="2"/>
        <v>1762.5</v>
      </c>
      <c r="Y16" s="71">
        <f t="shared" si="0"/>
        <v>61687.5</v>
      </c>
      <c r="Z16" s="6"/>
      <c r="AA16" s="68"/>
      <c r="AB16" s="1"/>
    </row>
    <row r="17" spans="1:34" x14ac:dyDescent="0.35">
      <c r="A17" t="s">
        <v>391</v>
      </c>
      <c r="B17" t="s">
        <v>445</v>
      </c>
      <c r="C17" t="s">
        <v>476</v>
      </c>
      <c r="D17" t="s">
        <v>477</v>
      </c>
      <c r="E17" s="128" t="s">
        <v>478</v>
      </c>
      <c r="F17" s="128" t="s">
        <v>53</v>
      </c>
      <c r="G17" s="128"/>
      <c r="H17" s="128" t="s">
        <v>359</v>
      </c>
      <c r="I17" s="2248">
        <v>4</v>
      </c>
      <c r="J17" s="2248"/>
      <c r="K17" s="128" t="s">
        <v>356</v>
      </c>
      <c r="L17"/>
      <c r="M17" s="1">
        <v>5</v>
      </c>
      <c r="N17" s="129" t="s">
        <v>230</v>
      </c>
      <c r="O17" s="128">
        <v>1</v>
      </c>
      <c r="P17" s="128" t="s">
        <v>51</v>
      </c>
      <c r="Q17" s="1">
        <v>1</v>
      </c>
      <c r="R17"/>
      <c r="U17" s="128">
        <v>1</v>
      </c>
      <c r="V17" s="130">
        <v>6000</v>
      </c>
      <c r="W17" s="131">
        <v>0.04</v>
      </c>
      <c r="X17" s="72">
        <f t="shared" si="2"/>
        <v>5760</v>
      </c>
      <c r="Y17" s="71">
        <f t="shared" si="0"/>
        <v>5760</v>
      </c>
      <c r="Z17" s="6"/>
      <c r="AA17" s="68"/>
      <c r="AB17" s="1"/>
    </row>
    <row r="18" spans="1:34" x14ac:dyDescent="0.35">
      <c r="A18" t="s">
        <v>391</v>
      </c>
      <c r="B18" t="s">
        <v>445</v>
      </c>
      <c r="C18" t="s">
        <v>476</v>
      </c>
      <c r="D18" t="s">
        <v>477</v>
      </c>
      <c r="E18" s="128" t="s">
        <v>478</v>
      </c>
      <c r="F18" s="128" t="s">
        <v>48</v>
      </c>
      <c r="G18" s="128"/>
      <c r="H18" s="128" t="s">
        <v>359</v>
      </c>
      <c r="I18" s="2248">
        <v>1</v>
      </c>
      <c r="J18" s="2248"/>
      <c r="K18" s="128"/>
      <c r="L18" s="128" t="s">
        <v>356</v>
      </c>
      <c r="M18" s="1">
        <v>8</v>
      </c>
      <c r="N18" s="129" t="s">
        <v>197</v>
      </c>
      <c r="O18" s="128">
        <v>3</v>
      </c>
      <c r="P18" s="128" t="s">
        <v>51</v>
      </c>
      <c r="Q18" s="1">
        <v>3</v>
      </c>
      <c r="R18"/>
      <c r="U18" s="128">
        <v>1</v>
      </c>
      <c r="V18" s="130">
        <v>2875</v>
      </c>
      <c r="W18" s="131">
        <v>0.05</v>
      </c>
      <c r="X18" s="71">
        <f>V18*(1-W18)</f>
        <v>2731.25</v>
      </c>
      <c r="Y18" s="71">
        <f t="shared" si="0"/>
        <v>8193.75</v>
      </c>
      <c r="Z18" s="18"/>
    </row>
    <row r="19" spans="1:34" s="16" customFormat="1" x14ac:dyDescent="0.35">
      <c r="A19" t="s">
        <v>391</v>
      </c>
      <c r="B19" t="s">
        <v>445</v>
      </c>
      <c r="C19" t="s">
        <v>476</v>
      </c>
      <c r="D19" t="s">
        <v>477</v>
      </c>
      <c r="E19" s="128" t="s">
        <v>460</v>
      </c>
      <c r="F19" s="128" t="s">
        <v>48</v>
      </c>
      <c r="G19" s="128"/>
      <c r="H19" s="128" t="s">
        <v>359</v>
      </c>
      <c r="I19" s="2248">
        <v>1</v>
      </c>
      <c r="J19" s="2248"/>
      <c r="K19" s="128"/>
      <c r="L19" s="16" t="s">
        <v>356</v>
      </c>
      <c r="M19" s="125">
        <v>8</v>
      </c>
      <c r="N19" s="129" t="s">
        <v>197</v>
      </c>
      <c r="O19" s="128">
        <v>3</v>
      </c>
      <c r="P19" s="128" t="s">
        <v>51</v>
      </c>
      <c r="Q19" s="13">
        <v>3</v>
      </c>
      <c r="R19" s="13"/>
      <c r="S19" s="1"/>
      <c r="T19" s="1"/>
      <c r="U19" s="128">
        <v>1</v>
      </c>
      <c r="V19" s="130">
        <v>27024.15</v>
      </c>
      <c r="W19" s="131">
        <v>0.7</v>
      </c>
      <c r="X19" s="71">
        <f>V19*(1-W19)</f>
        <v>8107.2450000000017</v>
      </c>
      <c r="Y19" s="71">
        <f t="shared" si="0"/>
        <v>24321.735000000004</v>
      </c>
      <c r="Z19" s="6"/>
      <c r="AB19"/>
      <c r="AC19"/>
      <c r="AD19" s="1"/>
      <c r="AE19"/>
      <c r="AF19" s="1"/>
      <c r="AG19"/>
      <c r="AH19"/>
    </row>
    <row r="20" spans="1:34" s="16" customFormat="1" x14ac:dyDescent="0.35">
      <c r="A20" t="s">
        <v>391</v>
      </c>
      <c r="B20" t="s">
        <v>445</v>
      </c>
      <c r="C20" t="s">
        <v>476</v>
      </c>
      <c r="D20" t="s">
        <v>477</v>
      </c>
      <c r="E20" s="128" t="s">
        <v>479</v>
      </c>
      <c r="F20" s="128" t="s">
        <v>53</v>
      </c>
      <c r="G20" s="128"/>
      <c r="H20" s="128" t="s">
        <v>359</v>
      </c>
      <c r="I20" s="2248">
        <v>4</v>
      </c>
      <c r="J20" s="2248"/>
      <c r="K20" s="128" t="s">
        <v>356</v>
      </c>
      <c r="M20" s="125">
        <v>5</v>
      </c>
      <c r="N20" s="129" t="s">
        <v>230</v>
      </c>
      <c r="O20" s="128">
        <v>4</v>
      </c>
      <c r="P20" s="128" t="s">
        <v>51</v>
      </c>
      <c r="Q20" s="125">
        <v>4</v>
      </c>
      <c r="R20" s="125"/>
      <c r="S20" s="125"/>
      <c r="T20" s="125"/>
      <c r="U20" s="128">
        <v>1</v>
      </c>
      <c r="V20" s="130">
        <v>4800</v>
      </c>
      <c r="W20" s="131">
        <v>0.05</v>
      </c>
      <c r="X20" s="72">
        <f t="shared" ref="X20:X63" si="3">V20*(1-W20)</f>
        <v>4560</v>
      </c>
      <c r="Y20" s="71">
        <f t="shared" si="0"/>
        <v>18240</v>
      </c>
      <c r="Z20" s="6"/>
      <c r="AB20"/>
      <c r="AC20"/>
      <c r="AD20" s="1"/>
      <c r="AE20"/>
      <c r="AF20" s="1"/>
      <c r="AG20"/>
      <c r="AH20"/>
    </row>
    <row r="21" spans="1:34" s="16" customFormat="1" x14ac:dyDescent="0.35">
      <c r="A21" t="s">
        <v>391</v>
      </c>
      <c r="B21" t="s">
        <v>445</v>
      </c>
      <c r="C21" t="s">
        <v>476</v>
      </c>
      <c r="D21" t="s">
        <v>477</v>
      </c>
      <c r="E21" s="128" t="s">
        <v>481</v>
      </c>
      <c r="F21" s="128" t="s">
        <v>53</v>
      </c>
      <c r="G21" s="128"/>
      <c r="H21" s="128" t="s">
        <v>359</v>
      </c>
      <c r="I21" s="2248">
        <v>4</v>
      </c>
      <c r="J21" s="2248"/>
      <c r="K21" s="128" t="s">
        <v>356</v>
      </c>
      <c r="M21" s="125">
        <v>5</v>
      </c>
      <c r="N21" s="129" t="s">
        <v>230</v>
      </c>
      <c r="O21" s="128">
        <v>2</v>
      </c>
      <c r="P21" s="128" t="s">
        <v>51</v>
      </c>
      <c r="Q21" s="125">
        <v>2</v>
      </c>
      <c r="R21" s="125"/>
      <c r="S21" s="125"/>
      <c r="T21" s="126"/>
      <c r="U21" s="128">
        <v>1</v>
      </c>
      <c r="V21" s="130">
        <v>12555</v>
      </c>
      <c r="W21" s="131">
        <v>0.6</v>
      </c>
      <c r="X21" s="72">
        <f t="shared" si="3"/>
        <v>5022</v>
      </c>
      <c r="Y21" s="71">
        <f t="shared" si="0"/>
        <v>10044</v>
      </c>
      <c r="Z21" s="6"/>
      <c r="AB21"/>
      <c r="AC21"/>
      <c r="AD21" s="1"/>
      <c r="AE21"/>
      <c r="AF21" s="1"/>
      <c r="AG21"/>
      <c r="AH21"/>
    </row>
    <row r="22" spans="1:34" s="16" customFormat="1" x14ac:dyDescent="0.35">
      <c r="A22" t="s">
        <v>391</v>
      </c>
      <c r="B22" t="s">
        <v>445</v>
      </c>
      <c r="C22" t="s">
        <v>476</v>
      </c>
      <c r="D22" t="s">
        <v>477</v>
      </c>
      <c r="E22" s="128" t="s">
        <v>481</v>
      </c>
      <c r="F22" s="128" t="s">
        <v>193</v>
      </c>
      <c r="G22" s="128"/>
      <c r="H22" s="128" t="s">
        <v>359</v>
      </c>
      <c r="I22" s="2248">
        <v>2</v>
      </c>
      <c r="J22" s="2248"/>
      <c r="K22" s="128" t="s">
        <v>356</v>
      </c>
      <c r="M22" s="125">
        <v>15</v>
      </c>
      <c r="N22" s="129" t="s">
        <v>212</v>
      </c>
      <c r="O22" s="128">
        <v>30</v>
      </c>
      <c r="P22" s="128" t="s">
        <v>51</v>
      </c>
      <c r="Q22" s="125"/>
      <c r="R22" s="125"/>
      <c r="S22" s="125">
        <v>30</v>
      </c>
      <c r="T22" s="127"/>
      <c r="U22" s="128">
        <v>1</v>
      </c>
      <c r="V22" s="130">
        <v>4075</v>
      </c>
      <c r="W22" s="131">
        <v>0.6</v>
      </c>
      <c r="X22" s="72">
        <f t="shared" si="3"/>
        <v>1630</v>
      </c>
      <c r="Y22" s="71">
        <f t="shared" si="0"/>
        <v>48900</v>
      </c>
      <c r="Z22" s="6"/>
      <c r="AB22"/>
      <c r="AC22"/>
      <c r="AD22" s="1"/>
      <c r="AE22"/>
      <c r="AF22" s="1"/>
      <c r="AG22"/>
      <c r="AH22"/>
    </row>
    <row r="23" spans="1:34" s="16" customFormat="1" x14ac:dyDescent="0.35">
      <c r="A23" t="s">
        <v>391</v>
      </c>
      <c r="B23" t="s">
        <v>445</v>
      </c>
      <c r="C23" t="s">
        <v>476</v>
      </c>
      <c r="D23" t="s">
        <v>477</v>
      </c>
      <c r="E23" s="128" t="s">
        <v>481</v>
      </c>
      <c r="F23" s="128" t="s">
        <v>48</v>
      </c>
      <c r="G23" s="128"/>
      <c r="H23" s="128" t="s">
        <v>359</v>
      </c>
      <c r="I23" s="2248">
        <v>1</v>
      </c>
      <c r="J23" s="2248"/>
      <c r="K23" s="128"/>
      <c r="L23" s="16" t="s">
        <v>356</v>
      </c>
      <c r="M23" s="125">
        <v>8</v>
      </c>
      <c r="N23" s="129" t="s">
        <v>197</v>
      </c>
      <c r="O23" s="128">
        <v>3</v>
      </c>
      <c r="P23" s="128" t="s">
        <v>51</v>
      </c>
      <c r="Q23" s="125">
        <v>3</v>
      </c>
      <c r="R23" s="125"/>
      <c r="S23" s="125"/>
      <c r="T23" s="127"/>
      <c r="U23" s="128">
        <v>1</v>
      </c>
      <c r="V23" s="130">
        <v>10005</v>
      </c>
      <c r="W23" s="131">
        <v>0.5</v>
      </c>
      <c r="X23" s="72">
        <f t="shared" si="3"/>
        <v>5002.5</v>
      </c>
      <c r="Y23" s="71">
        <f t="shared" si="0"/>
        <v>15007.5</v>
      </c>
      <c r="Z23" s="6"/>
      <c r="AB23"/>
      <c r="AC23"/>
      <c r="AD23" s="1"/>
      <c r="AE23"/>
      <c r="AF23" s="1"/>
      <c r="AG23"/>
      <c r="AH23"/>
    </row>
    <row r="24" spans="1:34" s="16" customFormat="1" x14ac:dyDescent="0.35">
      <c r="A24" t="s">
        <v>391</v>
      </c>
      <c r="B24" t="s">
        <v>445</v>
      </c>
      <c r="C24" t="s">
        <v>476</v>
      </c>
      <c r="D24" t="s">
        <v>477</v>
      </c>
      <c r="E24" s="128" t="s">
        <v>481</v>
      </c>
      <c r="F24" s="128" t="s">
        <v>53</v>
      </c>
      <c r="G24" s="128"/>
      <c r="H24" s="128" t="s">
        <v>359</v>
      </c>
      <c r="I24" s="2248">
        <v>4</v>
      </c>
      <c r="J24" s="2248"/>
      <c r="K24" s="128" t="s">
        <v>356</v>
      </c>
      <c r="M24" s="125">
        <v>5</v>
      </c>
      <c r="N24" s="129" t="s">
        <v>230</v>
      </c>
      <c r="O24" s="128">
        <v>2</v>
      </c>
      <c r="P24" s="128" t="s">
        <v>51</v>
      </c>
      <c r="Q24" s="125">
        <v>2</v>
      </c>
      <c r="R24" s="125"/>
      <c r="S24" s="125"/>
      <c r="T24" s="126"/>
      <c r="U24" s="128">
        <v>1</v>
      </c>
      <c r="V24" s="130">
        <v>12555</v>
      </c>
      <c r="W24" s="131">
        <v>0.6</v>
      </c>
      <c r="X24" s="72">
        <f t="shared" si="3"/>
        <v>5022</v>
      </c>
      <c r="Y24" s="71">
        <f t="shared" si="0"/>
        <v>10044</v>
      </c>
      <c r="Z24" s="6"/>
      <c r="AB24"/>
      <c r="AC24"/>
      <c r="AD24" s="1"/>
      <c r="AE24"/>
      <c r="AF24" s="1"/>
      <c r="AG24"/>
      <c r="AH24"/>
    </row>
    <row r="25" spans="1:34" s="16" customFormat="1" x14ac:dyDescent="0.35">
      <c r="A25" t="s">
        <v>391</v>
      </c>
      <c r="B25" t="s">
        <v>445</v>
      </c>
      <c r="C25" t="s">
        <v>476</v>
      </c>
      <c r="D25" t="s">
        <v>477</v>
      </c>
      <c r="E25" s="128" t="s">
        <v>177</v>
      </c>
      <c r="F25" s="128" t="s">
        <v>77</v>
      </c>
      <c r="G25" s="128"/>
      <c r="H25" s="128" t="s">
        <v>359</v>
      </c>
      <c r="I25" s="2248">
        <v>3</v>
      </c>
      <c r="J25" s="2248"/>
      <c r="K25" s="128" t="s">
        <v>356</v>
      </c>
      <c r="M25" s="125">
        <v>15</v>
      </c>
      <c r="N25" s="129" t="s">
        <v>110</v>
      </c>
      <c r="O25" s="128">
        <v>20</v>
      </c>
      <c r="P25" s="128" t="s">
        <v>51</v>
      </c>
      <c r="Q25" s="125">
        <v>20</v>
      </c>
      <c r="R25" s="125"/>
      <c r="S25" s="125"/>
      <c r="T25" s="126"/>
      <c r="U25" s="128">
        <v>1</v>
      </c>
      <c r="V25" s="130">
        <v>4065</v>
      </c>
      <c r="W25" s="131">
        <v>0.4</v>
      </c>
      <c r="X25" s="72">
        <f t="shared" si="3"/>
        <v>2439</v>
      </c>
      <c r="Y25" s="71">
        <f t="shared" si="0"/>
        <v>48780</v>
      </c>
      <c r="Z25" s="6"/>
      <c r="AB25"/>
      <c r="AC25"/>
      <c r="AD25" s="1"/>
      <c r="AE25"/>
      <c r="AF25" s="1"/>
      <c r="AG25"/>
      <c r="AH25"/>
    </row>
    <row r="26" spans="1:34" s="16" customFormat="1" x14ac:dyDescent="0.35">
      <c r="A26" t="s">
        <v>391</v>
      </c>
      <c r="B26" t="s">
        <v>445</v>
      </c>
      <c r="C26" t="s">
        <v>476</v>
      </c>
      <c r="D26" t="s">
        <v>477</v>
      </c>
      <c r="E26" s="128" t="s">
        <v>68</v>
      </c>
      <c r="F26" s="128" t="s">
        <v>195</v>
      </c>
      <c r="G26" s="128"/>
      <c r="H26" s="128" t="s">
        <v>359</v>
      </c>
      <c r="I26" s="2248">
        <v>5</v>
      </c>
      <c r="J26" s="2248"/>
      <c r="K26" s="128" t="s">
        <v>356</v>
      </c>
      <c r="M26" s="125">
        <v>20</v>
      </c>
      <c r="N26" s="129" t="s">
        <v>212</v>
      </c>
      <c r="O26" s="128">
        <v>25</v>
      </c>
      <c r="P26" s="128" t="s">
        <v>51</v>
      </c>
      <c r="Q26" s="1">
        <v>25</v>
      </c>
      <c r="R26" s="1"/>
      <c r="S26" s="1"/>
      <c r="T26" s="1"/>
      <c r="U26" s="128">
        <v>1</v>
      </c>
      <c r="V26" s="130">
        <v>1600</v>
      </c>
      <c r="W26" s="131">
        <v>0.7</v>
      </c>
      <c r="X26" s="72">
        <f t="shared" si="3"/>
        <v>480.00000000000006</v>
      </c>
      <c r="Y26" s="71">
        <f t="shared" si="0"/>
        <v>12000.000000000002</v>
      </c>
      <c r="AB26"/>
      <c r="AC26"/>
      <c r="AD26" s="1"/>
      <c r="AE26"/>
      <c r="AF26" s="1"/>
      <c r="AG26"/>
      <c r="AH26"/>
    </row>
    <row r="27" spans="1:34" s="16" customFormat="1" x14ac:dyDescent="0.35">
      <c r="A27"/>
      <c r="B27"/>
      <c r="C27"/>
      <c r="D27"/>
      <c r="E27" s="1"/>
      <c r="F27" s="1"/>
      <c r="G27" s="1"/>
      <c r="H27" s="1"/>
      <c r="I27" s="2241"/>
      <c r="J27" s="2241"/>
      <c r="K27" s="1"/>
      <c r="M27" s="125"/>
      <c r="N27" s="2"/>
      <c r="O27" s="1"/>
      <c r="P27" s="1"/>
      <c r="Q27" s="1"/>
      <c r="R27" s="1"/>
      <c r="S27" s="1"/>
      <c r="T27" s="1"/>
      <c r="U27" s="1"/>
      <c r="V27" s="5"/>
      <c r="W27" s="70"/>
      <c r="X27" s="72"/>
      <c r="Y27" s="71"/>
      <c r="AB27"/>
      <c r="AC27"/>
      <c r="AD27" s="1"/>
      <c r="AE27"/>
      <c r="AF27" s="1"/>
      <c r="AG27"/>
      <c r="AH27"/>
    </row>
    <row r="28" spans="1:34" s="16" customFormat="1" x14ac:dyDescent="0.35">
      <c r="A28" t="s">
        <v>393</v>
      </c>
      <c r="B28" t="s">
        <v>445</v>
      </c>
      <c r="C28" t="s">
        <v>476</v>
      </c>
      <c r="D28" t="s">
        <v>477</v>
      </c>
      <c r="E28" s="128" t="s">
        <v>478</v>
      </c>
      <c r="F28" s="128" t="s">
        <v>193</v>
      </c>
      <c r="G28" s="128"/>
      <c r="H28" s="128" t="s">
        <v>359</v>
      </c>
      <c r="I28" s="2248">
        <v>1</v>
      </c>
      <c r="J28" s="2248"/>
      <c r="K28" s="128" t="s">
        <v>356</v>
      </c>
      <c r="M28" s="125">
        <v>10</v>
      </c>
      <c r="N28" s="129" t="s">
        <v>110</v>
      </c>
      <c r="O28" s="128">
        <v>20</v>
      </c>
      <c r="P28" s="128" t="s">
        <v>90</v>
      </c>
      <c r="Q28" s="1">
        <v>20</v>
      </c>
      <c r="R28" s="1"/>
      <c r="S28" s="1"/>
      <c r="T28" s="1"/>
      <c r="U28" s="128">
        <v>1</v>
      </c>
      <c r="V28" s="130">
        <v>1875</v>
      </c>
      <c r="W28" s="131">
        <v>0.06</v>
      </c>
      <c r="X28" s="72">
        <f t="shared" si="3"/>
        <v>1762.5</v>
      </c>
      <c r="Y28" s="71">
        <f t="shared" si="0"/>
        <v>35250</v>
      </c>
      <c r="AB28"/>
      <c r="AC28"/>
      <c r="AD28" s="1"/>
      <c r="AE28"/>
      <c r="AF28" s="1"/>
      <c r="AG28"/>
      <c r="AH28"/>
    </row>
    <row r="29" spans="1:34" s="16" customFormat="1" x14ac:dyDescent="0.35">
      <c r="A29" t="s">
        <v>393</v>
      </c>
      <c r="B29" t="s">
        <v>445</v>
      </c>
      <c r="C29" t="s">
        <v>476</v>
      </c>
      <c r="D29" t="s">
        <v>477</v>
      </c>
      <c r="E29" s="128" t="s">
        <v>478</v>
      </c>
      <c r="F29" s="128" t="s">
        <v>53</v>
      </c>
      <c r="G29" s="128"/>
      <c r="H29" s="128" t="s">
        <v>359</v>
      </c>
      <c r="I29" s="2248">
        <v>5</v>
      </c>
      <c r="J29" s="2248"/>
      <c r="K29" s="128" t="s">
        <v>356</v>
      </c>
      <c r="M29" s="125">
        <v>4</v>
      </c>
      <c r="N29" s="129" t="s">
        <v>381</v>
      </c>
      <c r="O29" s="128">
        <v>1</v>
      </c>
      <c r="P29" s="128" t="s">
        <v>51</v>
      </c>
      <c r="Q29" s="1">
        <v>1</v>
      </c>
      <c r="R29" s="1"/>
      <c r="S29" s="1"/>
      <c r="T29" s="1"/>
      <c r="U29" s="128">
        <v>1</v>
      </c>
      <c r="V29" s="130">
        <v>6000</v>
      </c>
      <c r="W29" s="131">
        <v>0.04</v>
      </c>
      <c r="X29" s="72">
        <f t="shared" si="3"/>
        <v>5760</v>
      </c>
      <c r="Y29" s="71">
        <f t="shared" si="0"/>
        <v>5760</v>
      </c>
      <c r="AB29"/>
      <c r="AC29"/>
      <c r="AD29" s="1"/>
      <c r="AE29"/>
      <c r="AF29" s="1"/>
      <c r="AG29"/>
      <c r="AH29"/>
    </row>
    <row r="30" spans="1:34" s="16" customFormat="1" x14ac:dyDescent="0.35">
      <c r="A30" t="s">
        <v>393</v>
      </c>
      <c r="B30" t="s">
        <v>445</v>
      </c>
      <c r="C30" t="s">
        <v>476</v>
      </c>
      <c r="D30" t="s">
        <v>477</v>
      </c>
      <c r="E30" s="128" t="s">
        <v>478</v>
      </c>
      <c r="F30" s="128" t="s">
        <v>48</v>
      </c>
      <c r="G30" s="128"/>
      <c r="H30" s="128" t="s">
        <v>359</v>
      </c>
      <c r="I30" s="2248">
        <v>2</v>
      </c>
      <c r="J30" s="2248"/>
      <c r="K30" s="128"/>
      <c r="L30" s="16" t="s">
        <v>356</v>
      </c>
      <c r="M30" s="125">
        <v>6</v>
      </c>
      <c r="N30" s="129" t="s">
        <v>382</v>
      </c>
      <c r="O30" s="128">
        <v>3</v>
      </c>
      <c r="P30" s="128" t="s">
        <v>51</v>
      </c>
      <c r="Q30" s="1">
        <v>3</v>
      </c>
      <c r="R30" s="1"/>
      <c r="S30" s="1"/>
      <c r="T30" s="1"/>
      <c r="U30" s="128">
        <v>1</v>
      </c>
      <c r="V30" s="130">
        <v>2875</v>
      </c>
      <c r="W30" s="131">
        <v>0.05</v>
      </c>
      <c r="X30" s="72">
        <f t="shared" si="3"/>
        <v>2731.25</v>
      </c>
      <c r="Y30" s="71">
        <f t="shared" si="0"/>
        <v>8193.75</v>
      </c>
      <c r="AB30"/>
      <c r="AC30"/>
      <c r="AD30" s="1"/>
      <c r="AE30"/>
      <c r="AF30" s="1"/>
      <c r="AG30"/>
      <c r="AH30"/>
    </row>
    <row r="31" spans="1:34" s="16" customFormat="1" x14ac:dyDescent="0.35">
      <c r="A31" t="s">
        <v>393</v>
      </c>
      <c r="B31" t="s">
        <v>445</v>
      </c>
      <c r="C31" t="s">
        <v>476</v>
      </c>
      <c r="D31" t="s">
        <v>477</v>
      </c>
      <c r="E31" s="128" t="s">
        <v>460</v>
      </c>
      <c r="F31" s="128" t="s">
        <v>48</v>
      </c>
      <c r="G31" s="128"/>
      <c r="H31" s="128" t="s">
        <v>359</v>
      </c>
      <c r="I31" s="2248">
        <v>2</v>
      </c>
      <c r="J31" s="2248"/>
      <c r="K31" s="128"/>
      <c r="L31" s="16" t="s">
        <v>356</v>
      </c>
      <c r="M31" s="125">
        <v>6</v>
      </c>
      <c r="N31" s="129" t="s">
        <v>382</v>
      </c>
      <c r="O31" s="128">
        <v>3</v>
      </c>
      <c r="P31" s="128" t="s">
        <v>51</v>
      </c>
      <c r="Q31" s="1">
        <v>3</v>
      </c>
      <c r="R31" s="1"/>
      <c r="S31" s="1"/>
      <c r="T31" s="1"/>
      <c r="U31" s="128">
        <v>1</v>
      </c>
      <c r="V31" s="130">
        <v>27024.15</v>
      </c>
      <c r="W31" s="131">
        <v>0.7</v>
      </c>
      <c r="X31" s="72">
        <f t="shared" si="3"/>
        <v>8107.2450000000017</v>
      </c>
      <c r="Y31" s="71">
        <f t="shared" si="0"/>
        <v>24321.735000000004</v>
      </c>
      <c r="AB31"/>
      <c r="AC31"/>
      <c r="AD31" s="1"/>
      <c r="AE31"/>
      <c r="AF31" s="1"/>
      <c r="AG31"/>
      <c r="AH31"/>
    </row>
    <row r="32" spans="1:34" s="16" customFormat="1" x14ac:dyDescent="0.35">
      <c r="A32" t="s">
        <v>393</v>
      </c>
      <c r="B32" t="s">
        <v>445</v>
      </c>
      <c r="C32" t="s">
        <v>476</v>
      </c>
      <c r="D32" t="s">
        <v>477</v>
      </c>
      <c r="E32" s="128" t="s">
        <v>478</v>
      </c>
      <c r="F32" s="128" t="s">
        <v>56</v>
      </c>
      <c r="G32" s="128"/>
      <c r="H32" s="128" t="s">
        <v>359</v>
      </c>
      <c r="I32" s="2248">
        <v>3</v>
      </c>
      <c r="J32" s="2248"/>
      <c r="K32" s="128" t="s">
        <v>356</v>
      </c>
      <c r="M32" s="125">
        <v>3</v>
      </c>
      <c r="N32" s="129" t="s">
        <v>405</v>
      </c>
      <c r="O32" s="128">
        <v>1</v>
      </c>
      <c r="P32" s="128" t="s">
        <v>51</v>
      </c>
      <c r="Q32" s="1">
        <v>1</v>
      </c>
      <c r="R32" s="1"/>
      <c r="S32" s="1"/>
      <c r="T32" s="1"/>
      <c r="U32" s="128">
        <v>1</v>
      </c>
      <c r="V32" s="130">
        <v>16250</v>
      </c>
      <c r="W32" s="131">
        <v>0.05</v>
      </c>
      <c r="X32" s="72">
        <f t="shared" si="3"/>
        <v>15437.5</v>
      </c>
      <c r="Y32" s="71">
        <f t="shared" si="0"/>
        <v>15437.5</v>
      </c>
      <c r="AB32"/>
      <c r="AC32"/>
      <c r="AD32" s="1"/>
      <c r="AE32"/>
      <c r="AF32" s="1"/>
      <c r="AG32"/>
      <c r="AH32"/>
    </row>
    <row r="33" spans="1:34" s="16" customFormat="1" x14ac:dyDescent="0.35">
      <c r="A33" t="s">
        <v>393</v>
      </c>
      <c r="B33" t="s">
        <v>445</v>
      </c>
      <c r="C33" t="s">
        <v>476</v>
      </c>
      <c r="D33" t="s">
        <v>477</v>
      </c>
      <c r="E33" s="128" t="s">
        <v>479</v>
      </c>
      <c r="F33" s="128" t="s">
        <v>56</v>
      </c>
      <c r="G33" s="128"/>
      <c r="H33" s="128" t="s">
        <v>359</v>
      </c>
      <c r="I33" s="2248">
        <v>3</v>
      </c>
      <c r="J33" s="2248"/>
      <c r="K33" s="128" t="s">
        <v>356</v>
      </c>
      <c r="M33" s="125">
        <v>3</v>
      </c>
      <c r="N33" s="129" t="s">
        <v>405</v>
      </c>
      <c r="O33" s="128">
        <v>1</v>
      </c>
      <c r="P33" s="128" t="s">
        <v>51</v>
      </c>
      <c r="Q33" s="1">
        <v>1</v>
      </c>
      <c r="R33" s="1"/>
      <c r="S33" s="1"/>
      <c r="T33" s="1"/>
      <c r="U33" s="128">
        <v>1</v>
      </c>
      <c r="V33" s="130">
        <v>24500</v>
      </c>
      <c r="W33" s="131">
        <v>0.05</v>
      </c>
      <c r="X33" s="72">
        <f t="shared" si="3"/>
        <v>23275</v>
      </c>
      <c r="Y33" s="71">
        <f t="shared" si="0"/>
        <v>23275</v>
      </c>
      <c r="AB33"/>
      <c r="AC33"/>
      <c r="AD33" s="1"/>
      <c r="AE33"/>
      <c r="AF33" s="1"/>
      <c r="AG33"/>
      <c r="AH33"/>
    </row>
    <row r="34" spans="1:34" s="16" customFormat="1" x14ac:dyDescent="0.35">
      <c r="A34" t="s">
        <v>393</v>
      </c>
      <c r="B34" t="s">
        <v>445</v>
      </c>
      <c r="C34" t="s">
        <v>476</v>
      </c>
      <c r="D34" t="s">
        <v>477</v>
      </c>
      <c r="E34" s="128" t="s">
        <v>479</v>
      </c>
      <c r="F34" s="128" t="s">
        <v>53</v>
      </c>
      <c r="G34" s="128"/>
      <c r="H34" s="128" t="s">
        <v>359</v>
      </c>
      <c r="I34" s="2248">
        <v>5</v>
      </c>
      <c r="J34" s="2248"/>
      <c r="K34" s="128" t="s">
        <v>356</v>
      </c>
      <c r="M34" s="125">
        <v>4</v>
      </c>
      <c r="N34" s="129" t="s">
        <v>381</v>
      </c>
      <c r="O34" s="128">
        <v>2</v>
      </c>
      <c r="P34" s="128" t="s">
        <v>51</v>
      </c>
      <c r="Q34" s="1">
        <v>2</v>
      </c>
      <c r="R34" s="1"/>
      <c r="S34" s="1"/>
      <c r="T34" s="1"/>
      <c r="U34" s="128">
        <v>1</v>
      </c>
      <c r="V34" s="130">
        <v>4800</v>
      </c>
      <c r="W34" s="131">
        <v>0.05</v>
      </c>
      <c r="X34" s="72">
        <f t="shared" si="3"/>
        <v>4560</v>
      </c>
      <c r="Y34" s="71">
        <f t="shared" si="0"/>
        <v>9120</v>
      </c>
      <c r="AB34"/>
      <c r="AC34"/>
      <c r="AD34" s="1"/>
      <c r="AE34"/>
      <c r="AF34" s="1"/>
      <c r="AG34"/>
      <c r="AH34"/>
    </row>
    <row r="35" spans="1:34" s="16" customFormat="1" x14ac:dyDescent="0.35">
      <c r="A35" t="s">
        <v>393</v>
      </c>
      <c r="B35" t="s">
        <v>445</v>
      </c>
      <c r="C35" t="s">
        <v>476</v>
      </c>
      <c r="D35" t="s">
        <v>477</v>
      </c>
      <c r="E35" s="128" t="s">
        <v>479</v>
      </c>
      <c r="F35" s="128" t="s">
        <v>480</v>
      </c>
      <c r="G35" s="128"/>
      <c r="H35" s="128" t="s">
        <v>359</v>
      </c>
      <c r="I35" s="2248">
        <v>4</v>
      </c>
      <c r="J35" s="2248"/>
      <c r="K35" s="128" t="s">
        <v>356</v>
      </c>
      <c r="M35" s="125">
        <v>3</v>
      </c>
      <c r="N35" s="129" t="s">
        <v>405</v>
      </c>
      <c r="O35" s="128">
        <v>1</v>
      </c>
      <c r="P35" s="128" t="s">
        <v>51</v>
      </c>
      <c r="Q35" s="1">
        <v>1</v>
      </c>
      <c r="R35" s="1"/>
      <c r="S35" s="1"/>
      <c r="T35" s="1"/>
      <c r="U35" s="128">
        <v>1</v>
      </c>
      <c r="V35" s="130">
        <v>23400</v>
      </c>
      <c r="W35" s="131">
        <v>0.05</v>
      </c>
      <c r="X35" s="72">
        <f t="shared" si="3"/>
        <v>22230</v>
      </c>
      <c r="Y35" s="71">
        <f t="shared" si="0"/>
        <v>22230</v>
      </c>
      <c r="AB35"/>
      <c r="AC35"/>
      <c r="AD35" s="1"/>
      <c r="AE35"/>
      <c r="AF35" s="1"/>
      <c r="AG35"/>
      <c r="AH35"/>
    </row>
    <row r="36" spans="1:34" s="16" customFormat="1" x14ac:dyDescent="0.35">
      <c r="A36" t="s">
        <v>393</v>
      </c>
      <c r="B36" t="s">
        <v>445</v>
      </c>
      <c r="C36" t="s">
        <v>476</v>
      </c>
      <c r="D36" t="s">
        <v>477</v>
      </c>
      <c r="E36" s="128" t="s">
        <v>481</v>
      </c>
      <c r="F36" s="128" t="s">
        <v>53</v>
      </c>
      <c r="G36" s="128"/>
      <c r="H36" s="128" t="s">
        <v>359</v>
      </c>
      <c r="I36" s="2248">
        <v>5</v>
      </c>
      <c r="J36" s="2248"/>
      <c r="K36" s="128" t="s">
        <v>356</v>
      </c>
      <c r="M36" s="125">
        <v>4</v>
      </c>
      <c r="N36" s="129" t="s">
        <v>381</v>
      </c>
      <c r="O36" s="128">
        <v>1</v>
      </c>
      <c r="P36" s="128" t="s">
        <v>51</v>
      </c>
      <c r="Q36" s="1">
        <v>1</v>
      </c>
      <c r="R36" s="1"/>
      <c r="S36" s="1"/>
      <c r="T36" s="1"/>
      <c r="U36" s="128">
        <v>1</v>
      </c>
      <c r="V36" s="130">
        <v>12555</v>
      </c>
      <c r="W36" s="131">
        <v>0.6</v>
      </c>
      <c r="X36" s="72">
        <f t="shared" si="3"/>
        <v>5022</v>
      </c>
      <c r="Y36" s="71">
        <f t="shared" si="0"/>
        <v>5022</v>
      </c>
      <c r="AB36"/>
      <c r="AC36"/>
      <c r="AD36" s="1"/>
      <c r="AE36"/>
      <c r="AF36" s="1"/>
      <c r="AG36"/>
      <c r="AH36"/>
    </row>
    <row r="37" spans="1:34" s="16" customFormat="1" x14ac:dyDescent="0.35">
      <c r="A37" t="s">
        <v>393</v>
      </c>
      <c r="B37" t="s">
        <v>445</v>
      </c>
      <c r="C37" t="s">
        <v>476</v>
      </c>
      <c r="D37" t="s">
        <v>477</v>
      </c>
      <c r="E37" s="128" t="s">
        <v>481</v>
      </c>
      <c r="F37" s="128" t="s">
        <v>193</v>
      </c>
      <c r="G37" s="128"/>
      <c r="H37" s="128" t="s">
        <v>359</v>
      </c>
      <c r="I37" s="2248">
        <v>1</v>
      </c>
      <c r="J37" s="2248"/>
      <c r="K37" s="128" t="s">
        <v>356</v>
      </c>
      <c r="M37" s="125">
        <v>10</v>
      </c>
      <c r="N37" s="129" t="s">
        <v>110</v>
      </c>
      <c r="O37" s="128">
        <v>15</v>
      </c>
      <c r="P37" s="128" t="s">
        <v>51</v>
      </c>
      <c r="Q37" s="2"/>
      <c r="R37" s="1"/>
      <c r="S37" s="1">
        <v>15</v>
      </c>
      <c r="T37" s="1"/>
      <c r="U37" s="128">
        <v>1</v>
      </c>
      <c r="V37" s="130">
        <v>4075</v>
      </c>
      <c r="W37" s="131">
        <v>0.6</v>
      </c>
      <c r="X37" s="72">
        <f t="shared" si="3"/>
        <v>1630</v>
      </c>
      <c r="Y37" s="71">
        <f t="shared" si="0"/>
        <v>24450</v>
      </c>
      <c r="AB37"/>
      <c r="AC37"/>
      <c r="AD37" s="1"/>
      <c r="AE37"/>
      <c r="AF37" s="1"/>
      <c r="AG37"/>
      <c r="AH37"/>
    </row>
    <row r="38" spans="1:34" s="16" customFormat="1" x14ac:dyDescent="0.35">
      <c r="A38" t="s">
        <v>393</v>
      </c>
      <c r="B38" t="s">
        <v>445</v>
      </c>
      <c r="C38" t="s">
        <v>476</v>
      </c>
      <c r="D38" t="s">
        <v>477</v>
      </c>
      <c r="E38" s="128" t="s">
        <v>481</v>
      </c>
      <c r="F38" s="128" t="s">
        <v>48</v>
      </c>
      <c r="G38" s="128"/>
      <c r="H38" s="128" t="s">
        <v>359</v>
      </c>
      <c r="I38" s="2248">
        <v>2</v>
      </c>
      <c r="J38" s="2248"/>
      <c r="K38" s="128"/>
      <c r="L38" s="16" t="s">
        <v>356</v>
      </c>
      <c r="M38" s="125">
        <v>6</v>
      </c>
      <c r="N38" s="129" t="s">
        <v>382</v>
      </c>
      <c r="O38" s="128">
        <v>3</v>
      </c>
      <c r="P38" s="128" t="s">
        <v>51</v>
      </c>
      <c r="Q38" s="2" t="s">
        <v>384</v>
      </c>
      <c r="R38" s="1"/>
      <c r="S38" s="1"/>
      <c r="T38" s="1"/>
      <c r="U38" s="128">
        <v>1</v>
      </c>
      <c r="V38" s="130">
        <v>10005</v>
      </c>
      <c r="W38" s="131">
        <v>0.5</v>
      </c>
      <c r="X38" s="72">
        <f t="shared" si="3"/>
        <v>5002.5</v>
      </c>
      <c r="Y38" s="71">
        <f t="shared" si="0"/>
        <v>15007.5</v>
      </c>
      <c r="AB38"/>
      <c r="AC38"/>
      <c r="AD38" s="1"/>
      <c r="AE38"/>
      <c r="AF38" s="1"/>
      <c r="AG38"/>
      <c r="AH38"/>
    </row>
    <row r="39" spans="1:34" s="16" customFormat="1" x14ac:dyDescent="0.35">
      <c r="A39" t="s">
        <v>393</v>
      </c>
      <c r="B39" t="s">
        <v>445</v>
      </c>
      <c r="C39" t="s">
        <v>476</v>
      </c>
      <c r="D39" t="s">
        <v>477</v>
      </c>
      <c r="E39" s="128" t="s">
        <v>481</v>
      </c>
      <c r="F39" s="128" t="s">
        <v>53</v>
      </c>
      <c r="G39" s="128"/>
      <c r="H39" s="128" t="s">
        <v>359</v>
      </c>
      <c r="I39" s="2248">
        <v>5</v>
      </c>
      <c r="J39" s="2248"/>
      <c r="K39" s="128" t="s">
        <v>356</v>
      </c>
      <c r="M39" s="125">
        <v>4</v>
      </c>
      <c r="N39" s="129" t="s">
        <v>381</v>
      </c>
      <c r="O39" s="128">
        <v>1</v>
      </c>
      <c r="P39" s="128" t="s">
        <v>51</v>
      </c>
      <c r="Q39" s="1">
        <v>1</v>
      </c>
      <c r="R39" s="1"/>
      <c r="S39" s="1"/>
      <c r="T39" s="1"/>
      <c r="U39" s="128">
        <v>1</v>
      </c>
      <c r="V39" s="130">
        <v>12555</v>
      </c>
      <c r="W39" s="131">
        <v>0.6</v>
      </c>
      <c r="X39" s="72">
        <f t="shared" si="3"/>
        <v>5022</v>
      </c>
      <c r="Y39" s="71">
        <f t="shared" si="0"/>
        <v>5022</v>
      </c>
      <c r="AB39"/>
      <c r="AC39"/>
      <c r="AD39" s="1"/>
      <c r="AE39"/>
      <c r="AF39" s="1"/>
      <c r="AG39"/>
      <c r="AH39"/>
    </row>
    <row r="40" spans="1:34" x14ac:dyDescent="0.35">
      <c r="A40" t="s">
        <v>393</v>
      </c>
      <c r="B40" t="s">
        <v>445</v>
      </c>
      <c r="C40" t="s">
        <v>476</v>
      </c>
      <c r="D40" t="s">
        <v>477</v>
      </c>
      <c r="E40" s="128" t="s">
        <v>481</v>
      </c>
      <c r="F40" s="128" t="s">
        <v>56</v>
      </c>
      <c r="G40" s="128"/>
      <c r="H40" s="128" t="s">
        <v>359</v>
      </c>
      <c r="I40" s="2248">
        <v>3</v>
      </c>
      <c r="J40" s="2248"/>
      <c r="K40" s="128" t="s">
        <v>356</v>
      </c>
      <c r="L40"/>
      <c r="M40" s="125">
        <v>3</v>
      </c>
      <c r="N40" s="129" t="s">
        <v>405</v>
      </c>
      <c r="O40" s="128">
        <v>1</v>
      </c>
      <c r="P40" s="128" t="s">
        <v>51</v>
      </c>
      <c r="Q40" s="1">
        <v>1</v>
      </c>
      <c r="U40" s="128">
        <v>1</v>
      </c>
      <c r="V40" s="130">
        <v>62555</v>
      </c>
      <c r="W40" s="131">
        <v>0.6</v>
      </c>
      <c r="X40" s="72">
        <f t="shared" si="3"/>
        <v>25022</v>
      </c>
      <c r="Y40" s="71">
        <f t="shared" si="0"/>
        <v>25022</v>
      </c>
    </row>
    <row r="41" spans="1:34" s="16" customFormat="1" x14ac:dyDescent="0.35">
      <c r="A41"/>
      <c r="B41"/>
      <c r="C41"/>
      <c r="D41"/>
      <c r="E41" s="1"/>
      <c r="F41" s="1"/>
      <c r="G41" s="1"/>
      <c r="H41" s="1"/>
      <c r="I41" s="2241"/>
      <c r="J41" s="2241"/>
      <c r="K41" s="1"/>
      <c r="M41" s="125"/>
      <c r="N41" s="2"/>
      <c r="O41" s="1"/>
      <c r="P41" s="1"/>
      <c r="Q41" s="1"/>
      <c r="R41" s="1"/>
      <c r="S41" s="1"/>
      <c r="T41" s="1"/>
      <c r="U41" s="1"/>
      <c r="V41" s="5"/>
      <c r="W41" s="70"/>
      <c r="X41" s="72"/>
      <c r="Y41" s="71"/>
      <c r="AB41"/>
      <c r="AC41"/>
      <c r="AD41" s="1"/>
      <c r="AE41"/>
      <c r="AF41" s="1"/>
      <c r="AG41"/>
      <c r="AH41"/>
    </row>
    <row r="42" spans="1:34" s="16" customFormat="1" x14ac:dyDescent="0.35">
      <c r="A42" t="s">
        <v>394</v>
      </c>
      <c r="B42" t="s">
        <v>445</v>
      </c>
      <c r="C42" t="s">
        <v>476</v>
      </c>
      <c r="D42" t="s">
        <v>477</v>
      </c>
      <c r="E42" s="128" t="s">
        <v>478</v>
      </c>
      <c r="F42" s="128" t="s">
        <v>193</v>
      </c>
      <c r="G42" s="128"/>
      <c r="H42" s="128" t="s">
        <v>359</v>
      </c>
      <c r="I42" s="2248">
        <v>2</v>
      </c>
      <c r="J42" s="2248"/>
      <c r="K42" s="128" t="s">
        <v>356</v>
      </c>
      <c r="M42" s="125">
        <v>10</v>
      </c>
      <c r="N42" s="129" t="s">
        <v>110</v>
      </c>
      <c r="O42" s="128">
        <v>28</v>
      </c>
      <c r="P42" s="128" t="s">
        <v>90</v>
      </c>
      <c r="Q42" s="1">
        <v>28</v>
      </c>
      <c r="R42" s="1"/>
      <c r="S42" s="1"/>
      <c r="T42" s="1"/>
      <c r="U42" s="128">
        <v>1</v>
      </c>
      <c r="V42" s="130">
        <v>1875</v>
      </c>
      <c r="W42" s="131">
        <v>0.06</v>
      </c>
      <c r="X42" s="72">
        <f t="shared" si="3"/>
        <v>1762.5</v>
      </c>
      <c r="Y42" s="71">
        <f t="shared" si="0"/>
        <v>49350</v>
      </c>
      <c r="AB42"/>
      <c r="AC42"/>
      <c r="AD42" s="1"/>
      <c r="AE42"/>
      <c r="AF42" s="1"/>
      <c r="AG42"/>
      <c r="AH42"/>
    </row>
    <row r="43" spans="1:34" s="16" customFormat="1" x14ac:dyDescent="0.35">
      <c r="A43" t="s">
        <v>394</v>
      </c>
      <c r="B43" t="s">
        <v>445</v>
      </c>
      <c r="C43" t="s">
        <v>476</v>
      </c>
      <c r="D43" t="s">
        <v>477</v>
      </c>
      <c r="E43" s="128" t="s">
        <v>478</v>
      </c>
      <c r="F43" s="128" t="s">
        <v>53</v>
      </c>
      <c r="G43" s="128"/>
      <c r="H43" s="128" t="s">
        <v>359</v>
      </c>
      <c r="I43" s="2248">
        <v>4</v>
      </c>
      <c r="J43" s="2248"/>
      <c r="K43" s="128" t="s">
        <v>356</v>
      </c>
      <c r="M43" s="125">
        <v>4</v>
      </c>
      <c r="N43" s="129" t="s">
        <v>381</v>
      </c>
      <c r="O43" s="128">
        <v>1</v>
      </c>
      <c r="P43" s="128" t="s">
        <v>51</v>
      </c>
      <c r="Q43" s="1">
        <v>1</v>
      </c>
      <c r="R43" s="1"/>
      <c r="S43" s="1"/>
      <c r="T43" s="1"/>
      <c r="U43" s="128">
        <v>1</v>
      </c>
      <c r="V43" s="130">
        <v>6000</v>
      </c>
      <c r="W43" s="131">
        <v>0.04</v>
      </c>
      <c r="X43" s="72">
        <f t="shared" si="3"/>
        <v>5760</v>
      </c>
      <c r="Y43" s="71">
        <f t="shared" si="0"/>
        <v>5760</v>
      </c>
      <c r="AB43"/>
      <c r="AC43"/>
      <c r="AD43" s="1"/>
      <c r="AE43"/>
      <c r="AF43" s="1"/>
      <c r="AG43"/>
      <c r="AH43"/>
    </row>
    <row r="44" spans="1:34" s="16" customFormat="1" x14ac:dyDescent="0.35">
      <c r="A44" t="s">
        <v>394</v>
      </c>
      <c r="B44" t="s">
        <v>445</v>
      </c>
      <c r="C44" t="s">
        <v>476</v>
      </c>
      <c r="D44" t="s">
        <v>477</v>
      </c>
      <c r="E44" s="128" t="s">
        <v>478</v>
      </c>
      <c r="F44" s="128" t="s">
        <v>48</v>
      </c>
      <c r="G44" s="128"/>
      <c r="H44" s="128" t="s">
        <v>359</v>
      </c>
      <c r="I44" s="2248">
        <v>1</v>
      </c>
      <c r="J44" s="2248"/>
      <c r="K44" s="128"/>
      <c r="L44" s="16" t="s">
        <v>356</v>
      </c>
      <c r="M44" s="125">
        <v>6</v>
      </c>
      <c r="N44" s="129" t="s">
        <v>382</v>
      </c>
      <c r="O44" s="128">
        <v>2</v>
      </c>
      <c r="P44" s="128" t="s">
        <v>51</v>
      </c>
      <c r="Q44" s="1">
        <v>2</v>
      </c>
      <c r="R44" s="1"/>
      <c r="S44" s="1"/>
      <c r="T44" s="1"/>
      <c r="U44" s="128">
        <v>1</v>
      </c>
      <c r="V44" s="130">
        <v>2875</v>
      </c>
      <c r="W44" s="131">
        <v>0.05</v>
      </c>
      <c r="X44" s="72">
        <f t="shared" si="3"/>
        <v>2731.25</v>
      </c>
      <c r="Y44" s="71">
        <f t="shared" si="0"/>
        <v>5462.5</v>
      </c>
      <c r="AB44"/>
      <c r="AC44"/>
      <c r="AD44" s="1"/>
      <c r="AE44"/>
      <c r="AF44" s="1"/>
      <c r="AG44"/>
      <c r="AH44"/>
    </row>
    <row r="45" spans="1:34" s="16" customFormat="1" x14ac:dyDescent="0.35">
      <c r="A45" t="s">
        <v>394</v>
      </c>
      <c r="B45" t="s">
        <v>445</v>
      </c>
      <c r="C45" t="s">
        <v>476</v>
      </c>
      <c r="D45" t="s">
        <v>477</v>
      </c>
      <c r="E45" s="128" t="s">
        <v>460</v>
      </c>
      <c r="F45" s="128" t="s">
        <v>48</v>
      </c>
      <c r="G45" s="128"/>
      <c r="H45" s="128" t="s">
        <v>359</v>
      </c>
      <c r="I45" s="2248">
        <v>1</v>
      </c>
      <c r="J45" s="2248"/>
      <c r="K45" s="128"/>
      <c r="L45" s="16" t="s">
        <v>356</v>
      </c>
      <c r="M45" s="125">
        <v>6</v>
      </c>
      <c r="N45" s="129" t="s">
        <v>382</v>
      </c>
      <c r="O45" s="128">
        <v>3</v>
      </c>
      <c r="P45" s="128" t="s">
        <v>51</v>
      </c>
      <c r="Q45" s="1">
        <v>3</v>
      </c>
      <c r="R45" s="1"/>
      <c r="S45" s="1"/>
      <c r="T45" s="1"/>
      <c r="U45" s="128">
        <v>1</v>
      </c>
      <c r="V45" s="130">
        <v>27024.15</v>
      </c>
      <c r="W45" s="131">
        <v>0.7</v>
      </c>
      <c r="X45" s="72">
        <f t="shared" si="3"/>
        <v>8107.2450000000017</v>
      </c>
      <c r="Y45" s="71">
        <f t="shared" si="0"/>
        <v>24321.735000000004</v>
      </c>
      <c r="AB45"/>
      <c r="AC45"/>
      <c r="AD45" s="1"/>
      <c r="AE45"/>
      <c r="AF45" s="1"/>
      <c r="AG45"/>
      <c r="AH45"/>
    </row>
    <row r="46" spans="1:34" s="16" customFormat="1" x14ac:dyDescent="0.35">
      <c r="A46" t="s">
        <v>394</v>
      </c>
      <c r="B46" t="s">
        <v>445</v>
      </c>
      <c r="C46" t="s">
        <v>476</v>
      </c>
      <c r="D46" t="s">
        <v>477</v>
      </c>
      <c r="E46" s="128" t="s">
        <v>479</v>
      </c>
      <c r="F46" s="128" t="s">
        <v>53</v>
      </c>
      <c r="G46" s="128"/>
      <c r="H46" s="128" t="s">
        <v>359</v>
      </c>
      <c r="I46" s="2248">
        <v>4</v>
      </c>
      <c r="J46" s="2248"/>
      <c r="K46" s="128" t="s">
        <v>356</v>
      </c>
      <c r="M46" s="125">
        <v>4</v>
      </c>
      <c r="N46" s="129" t="s">
        <v>381</v>
      </c>
      <c r="O46" s="128">
        <v>2</v>
      </c>
      <c r="P46" s="128" t="s">
        <v>51</v>
      </c>
      <c r="Q46" s="1">
        <v>2</v>
      </c>
      <c r="R46" s="1"/>
      <c r="S46" s="1"/>
      <c r="T46" s="1"/>
      <c r="U46" s="128">
        <v>1</v>
      </c>
      <c r="V46" s="130">
        <v>4800</v>
      </c>
      <c r="W46" s="131">
        <v>0.05</v>
      </c>
      <c r="X46" s="72">
        <f t="shared" si="3"/>
        <v>4560</v>
      </c>
      <c r="Y46" s="71">
        <f t="shared" si="0"/>
        <v>9120</v>
      </c>
      <c r="AB46"/>
      <c r="AC46"/>
      <c r="AD46" s="1"/>
      <c r="AE46"/>
      <c r="AF46" s="1"/>
      <c r="AG46"/>
      <c r="AH46"/>
    </row>
    <row r="47" spans="1:34" s="16" customFormat="1" x14ac:dyDescent="0.35">
      <c r="A47" t="s">
        <v>394</v>
      </c>
      <c r="B47" t="s">
        <v>445</v>
      </c>
      <c r="C47" t="s">
        <v>476</v>
      </c>
      <c r="D47" t="s">
        <v>477</v>
      </c>
      <c r="E47" s="128" t="s">
        <v>481</v>
      </c>
      <c r="F47" s="128" t="s">
        <v>53</v>
      </c>
      <c r="G47" s="128"/>
      <c r="H47" s="128" t="s">
        <v>359</v>
      </c>
      <c r="I47" s="2248">
        <v>4</v>
      </c>
      <c r="J47" s="2248"/>
      <c r="K47" s="128" t="s">
        <v>356</v>
      </c>
      <c r="M47" s="125">
        <v>4</v>
      </c>
      <c r="N47" s="129" t="s">
        <v>381</v>
      </c>
      <c r="O47" s="128">
        <v>1</v>
      </c>
      <c r="P47" s="128" t="s">
        <v>51</v>
      </c>
      <c r="Q47" s="1">
        <v>1</v>
      </c>
      <c r="R47" s="1"/>
      <c r="S47" s="1"/>
      <c r="T47" s="1"/>
      <c r="U47" s="128">
        <v>1</v>
      </c>
      <c r="V47" s="130">
        <v>12555</v>
      </c>
      <c r="W47" s="131">
        <v>0.6</v>
      </c>
      <c r="X47" s="72">
        <f t="shared" si="3"/>
        <v>5022</v>
      </c>
      <c r="Y47" s="71">
        <f t="shared" si="0"/>
        <v>5022</v>
      </c>
      <c r="AB47"/>
      <c r="AC47"/>
      <c r="AD47" s="1"/>
      <c r="AE47"/>
      <c r="AF47" s="1"/>
      <c r="AG47"/>
      <c r="AH47"/>
    </row>
    <row r="48" spans="1:34" s="16" customFormat="1" x14ac:dyDescent="0.35">
      <c r="A48" t="s">
        <v>394</v>
      </c>
      <c r="B48" t="s">
        <v>445</v>
      </c>
      <c r="C48" t="s">
        <v>476</v>
      </c>
      <c r="D48" t="s">
        <v>477</v>
      </c>
      <c r="E48" s="128" t="s">
        <v>481</v>
      </c>
      <c r="F48" s="128" t="s">
        <v>193</v>
      </c>
      <c r="G48" s="128"/>
      <c r="H48" s="128" t="s">
        <v>359</v>
      </c>
      <c r="I48" s="2248">
        <v>2</v>
      </c>
      <c r="J48" s="2248"/>
      <c r="K48" s="128" t="s">
        <v>356</v>
      </c>
      <c r="M48" s="125">
        <v>10</v>
      </c>
      <c r="N48" s="129" t="s">
        <v>110</v>
      </c>
      <c r="O48" s="128">
        <v>23</v>
      </c>
      <c r="P48" s="128" t="s">
        <v>51</v>
      </c>
      <c r="Q48" s="1"/>
      <c r="R48" s="1"/>
      <c r="S48" s="1">
        <v>23</v>
      </c>
      <c r="T48" s="1"/>
      <c r="U48" s="128">
        <v>1</v>
      </c>
      <c r="V48" s="130">
        <v>4075</v>
      </c>
      <c r="W48" s="131">
        <v>0.6</v>
      </c>
      <c r="X48" s="72">
        <f t="shared" si="3"/>
        <v>1630</v>
      </c>
      <c r="Y48" s="71">
        <f t="shared" si="0"/>
        <v>37490</v>
      </c>
      <c r="AB48"/>
      <c r="AC48"/>
      <c r="AD48" s="1"/>
      <c r="AE48"/>
      <c r="AF48" s="1"/>
      <c r="AG48"/>
      <c r="AH48"/>
    </row>
    <row r="49" spans="1:34" s="16" customFormat="1" x14ac:dyDescent="0.35">
      <c r="A49" t="s">
        <v>394</v>
      </c>
      <c r="B49" t="s">
        <v>445</v>
      </c>
      <c r="C49" t="s">
        <v>476</v>
      </c>
      <c r="D49" t="s">
        <v>477</v>
      </c>
      <c r="E49" s="128" t="s">
        <v>481</v>
      </c>
      <c r="F49" s="128" t="s">
        <v>48</v>
      </c>
      <c r="G49" s="128"/>
      <c r="H49" s="128" t="s">
        <v>359</v>
      </c>
      <c r="I49" s="2248">
        <v>1</v>
      </c>
      <c r="J49" s="2248"/>
      <c r="K49" s="128"/>
      <c r="L49" s="16" t="s">
        <v>356</v>
      </c>
      <c r="M49" s="125">
        <v>6</v>
      </c>
      <c r="N49" s="129" t="s">
        <v>382</v>
      </c>
      <c r="O49" s="128">
        <v>4</v>
      </c>
      <c r="P49" s="128" t="s">
        <v>51</v>
      </c>
      <c r="Q49" s="1">
        <v>4</v>
      </c>
      <c r="R49" s="1"/>
      <c r="S49" s="1"/>
      <c r="T49" s="1"/>
      <c r="U49" s="128">
        <v>1</v>
      </c>
      <c r="V49" s="130">
        <v>10005</v>
      </c>
      <c r="W49" s="131">
        <v>0.5</v>
      </c>
      <c r="X49" s="72">
        <f t="shared" si="3"/>
        <v>5002.5</v>
      </c>
      <c r="Y49" s="71">
        <f t="shared" si="0"/>
        <v>20010</v>
      </c>
      <c r="AB49"/>
      <c r="AC49"/>
      <c r="AD49" s="1"/>
      <c r="AE49"/>
      <c r="AF49" s="1"/>
      <c r="AG49"/>
      <c r="AH49"/>
    </row>
    <row r="50" spans="1:34" x14ac:dyDescent="0.35">
      <c r="A50" t="s">
        <v>394</v>
      </c>
      <c r="B50" t="s">
        <v>445</v>
      </c>
      <c r="C50" t="s">
        <v>476</v>
      </c>
      <c r="D50" t="s">
        <v>477</v>
      </c>
      <c r="E50" s="128" t="s">
        <v>481</v>
      </c>
      <c r="F50" s="128" t="s">
        <v>53</v>
      </c>
      <c r="G50" s="128"/>
      <c r="H50" s="128" t="s">
        <v>359</v>
      </c>
      <c r="I50" s="2248">
        <v>4</v>
      </c>
      <c r="J50" s="2248"/>
      <c r="K50" s="128" t="s">
        <v>356</v>
      </c>
      <c r="L50"/>
      <c r="M50" s="125">
        <v>4</v>
      </c>
      <c r="N50" s="129" t="s">
        <v>381</v>
      </c>
      <c r="O50" s="128">
        <v>2</v>
      </c>
      <c r="P50" s="128" t="s">
        <v>51</v>
      </c>
      <c r="Q50" s="1">
        <v>2</v>
      </c>
      <c r="U50" s="128">
        <v>1</v>
      </c>
      <c r="V50" s="130">
        <v>12555</v>
      </c>
      <c r="W50" s="131">
        <v>0.6</v>
      </c>
      <c r="X50" s="72">
        <f t="shared" si="3"/>
        <v>5022</v>
      </c>
      <c r="Y50" s="71">
        <f t="shared" si="0"/>
        <v>10044</v>
      </c>
    </row>
    <row r="51" spans="1:34" x14ac:dyDescent="0.35">
      <c r="A51" t="s">
        <v>394</v>
      </c>
      <c r="B51" t="s">
        <v>445</v>
      </c>
      <c r="C51" t="s">
        <v>476</v>
      </c>
      <c r="D51" t="s">
        <v>477</v>
      </c>
      <c r="E51" s="128" t="s">
        <v>177</v>
      </c>
      <c r="F51" s="128" t="s">
        <v>77</v>
      </c>
      <c r="G51" s="128"/>
      <c r="H51" s="128" t="s">
        <v>359</v>
      </c>
      <c r="I51" s="2248">
        <v>3</v>
      </c>
      <c r="J51" s="2248"/>
      <c r="K51" s="128" t="s">
        <v>356</v>
      </c>
      <c r="L51"/>
      <c r="M51" s="125">
        <v>10</v>
      </c>
      <c r="N51" s="129" t="s">
        <v>78</v>
      </c>
      <c r="O51" s="128">
        <v>15</v>
      </c>
      <c r="P51" s="128" t="s">
        <v>51</v>
      </c>
      <c r="Q51" s="1">
        <v>15</v>
      </c>
      <c r="U51" s="128">
        <v>1</v>
      </c>
      <c r="V51" s="130">
        <v>4065</v>
      </c>
      <c r="W51" s="131">
        <v>0.4</v>
      </c>
      <c r="X51" s="72">
        <f t="shared" si="3"/>
        <v>2439</v>
      </c>
      <c r="Y51" s="71">
        <f t="shared" si="0"/>
        <v>36585</v>
      </c>
    </row>
    <row r="52" spans="1:34" x14ac:dyDescent="0.35">
      <c r="A52" t="s">
        <v>394</v>
      </c>
      <c r="B52" t="s">
        <v>445</v>
      </c>
      <c r="C52" t="s">
        <v>476</v>
      </c>
      <c r="D52" t="s">
        <v>477</v>
      </c>
      <c r="E52" s="128" t="s">
        <v>68</v>
      </c>
      <c r="F52" s="128" t="s">
        <v>195</v>
      </c>
      <c r="G52" s="128"/>
      <c r="H52" s="128" t="s">
        <v>359</v>
      </c>
      <c r="I52" s="2248">
        <v>5</v>
      </c>
      <c r="J52" s="2248"/>
      <c r="K52" s="128" t="s">
        <v>356</v>
      </c>
      <c r="L52"/>
      <c r="M52" s="125">
        <v>15</v>
      </c>
      <c r="N52" s="129" t="s">
        <v>110</v>
      </c>
      <c r="O52" s="128">
        <v>25</v>
      </c>
      <c r="P52" s="128" t="s">
        <v>51</v>
      </c>
      <c r="Q52" s="1">
        <v>25</v>
      </c>
      <c r="U52" s="128">
        <v>1</v>
      </c>
      <c r="V52" s="130">
        <v>1600</v>
      </c>
      <c r="W52" s="131">
        <v>0.7</v>
      </c>
      <c r="X52" s="72">
        <f t="shared" si="3"/>
        <v>480.00000000000006</v>
      </c>
      <c r="Y52" s="71">
        <f t="shared" si="0"/>
        <v>12000.000000000002</v>
      </c>
    </row>
    <row r="53" spans="1:34" x14ac:dyDescent="0.35">
      <c r="I53" s="2241"/>
      <c r="J53" s="2241"/>
      <c r="L53" s="2"/>
      <c r="N53" s="2"/>
      <c r="O53" s="1"/>
      <c r="V53" s="5"/>
      <c r="W53" s="70"/>
      <c r="X53" s="72"/>
    </row>
    <row r="54" spans="1:34" x14ac:dyDescent="0.35">
      <c r="A54" t="s">
        <v>377</v>
      </c>
      <c r="B54" t="s">
        <v>445</v>
      </c>
      <c r="C54" t="s">
        <v>476</v>
      </c>
      <c r="D54" t="s">
        <v>477</v>
      </c>
      <c r="E54" s="128" t="s">
        <v>478</v>
      </c>
      <c r="F54" s="128" t="s">
        <v>193</v>
      </c>
      <c r="G54" s="128"/>
      <c r="H54" s="128" t="s">
        <v>359</v>
      </c>
      <c r="I54" s="2248">
        <v>2</v>
      </c>
      <c r="J54" s="2248"/>
      <c r="K54" s="128" t="s">
        <v>356</v>
      </c>
      <c r="L54"/>
      <c r="M54" s="125">
        <v>8</v>
      </c>
      <c r="N54" s="129" t="s">
        <v>79</v>
      </c>
      <c r="O54" s="128">
        <v>15</v>
      </c>
      <c r="P54" s="128" t="s">
        <v>90</v>
      </c>
      <c r="Q54" s="1">
        <v>15</v>
      </c>
      <c r="U54" s="128">
        <v>1</v>
      </c>
      <c r="V54" s="130">
        <v>1875</v>
      </c>
      <c r="W54" s="131">
        <v>0.06</v>
      </c>
      <c r="X54" s="72">
        <f t="shared" si="3"/>
        <v>1762.5</v>
      </c>
      <c r="Y54" s="71">
        <f t="shared" si="0"/>
        <v>26437.5</v>
      </c>
    </row>
    <row r="55" spans="1:34" x14ac:dyDescent="0.35">
      <c r="A55" t="s">
        <v>377</v>
      </c>
      <c r="B55" t="s">
        <v>445</v>
      </c>
      <c r="C55" t="s">
        <v>476</v>
      </c>
      <c r="D55" t="s">
        <v>477</v>
      </c>
      <c r="E55" s="128" t="s">
        <v>478</v>
      </c>
      <c r="F55" s="128" t="s">
        <v>53</v>
      </c>
      <c r="G55" s="128"/>
      <c r="H55" s="128" t="s">
        <v>359</v>
      </c>
      <c r="I55" s="2248">
        <v>4</v>
      </c>
      <c r="J55" s="2248"/>
      <c r="K55" s="128" t="s">
        <v>356</v>
      </c>
      <c r="L55"/>
      <c r="M55" s="125">
        <v>3</v>
      </c>
      <c r="N55" s="129" t="s">
        <v>405</v>
      </c>
      <c r="O55" s="128">
        <v>1</v>
      </c>
      <c r="P55" s="128" t="s">
        <v>51</v>
      </c>
      <c r="Q55" s="1">
        <v>1</v>
      </c>
      <c r="U55" s="128">
        <v>1</v>
      </c>
      <c r="V55" s="130">
        <v>6000</v>
      </c>
      <c r="W55" s="131">
        <v>0.04</v>
      </c>
      <c r="X55" s="72">
        <f t="shared" si="3"/>
        <v>5760</v>
      </c>
      <c r="Y55" s="71">
        <f t="shared" si="0"/>
        <v>5760</v>
      </c>
    </row>
    <row r="56" spans="1:34" x14ac:dyDescent="0.35">
      <c r="A56" t="s">
        <v>377</v>
      </c>
      <c r="B56" t="s">
        <v>445</v>
      </c>
      <c r="C56" t="s">
        <v>476</v>
      </c>
      <c r="D56" t="s">
        <v>477</v>
      </c>
      <c r="E56" s="128" t="s">
        <v>478</v>
      </c>
      <c r="F56" s="128" t="s">
        <v>48</v>
      </c>
      <c r="G56" s="128"/>
      <c r="H56" s="128" t="s">
        <v>359</v>
      </c>
      <c r="I56" s="2248">
        <v>1</v>
      </c>
      <c r="J56" s="2248"/>
      <c r="K56" s="128"/>
      <c r="L56" s="128" t="s">
        <v>356</v>
      </c>
      <c r="M56" s="125">
        <v>4</v>
      </c>
      <c r="N56" s="129" t="s">
        <v>381</v>
      </c>
      <c r="O56" s="128">
        <v>2</v>
      </c>
      <c r="P56" s="128" t="s">
        <v>51</v>
      </c>
      <c r="Q56" s="1">
        <v>2</v>
      </c>
      <c r="U56" s="128">
        <v>1</v>
      </c>
      <c r="V56" s="130">
        <v>2875</v>
      </c>
      <c r="W56" s="131">
        <v>0.05</v>
      </c>
      <c r="X56" s="72">
        <f t="shared" si="3"/>
        <v>2731.25</v>
      </c>
      <c r="Y56" s="71">
        <f t="shared" si="0"/>
        <v>5462.5</v>
      </c>
    </row>
    <row r="57" spans="1:34" x14ac:dyDescent="0.35">
      <c r="A57" t="s">
        <v>377</v>
      </c>
      <c r="B57" t="s">
        <v>445</v>
      </c>
      <c r="C57" t="s">
        <v>476</v>
      </c>
      <c r="D57" t="s">
        <v>477</v>
      </c>
      <c r="E57" s="128" t="s">
        <v>460</v>
      </c>
      <c r="F57" s="128" t="s">
        <v>48</v>
      </c>
      <c r="G57" s="128"/>
      <c r="H57" s="128" t="s">
        <v>359</v>
      </c>
      <c r="I57" s="2248">
        <v>1</v>
      </c>
      <c r="J57" s="2248"/>
      <c r="K57" s="128"/>
      <c r="L57" s="128" t="s">
        <v>356</v>
      </c>
      <c r="M57" s="125">
        <v>4</v>
      </c>
      <c r="N57" s="129" t="s">
        <v>381</v>
      </c>
      <c r="O57" s="128">
        <v>1</v>
      </c>
      <c r="P57" s="128" t="s">
        <v>51</v>
      </c>
      <c r="Q57" s="1">
        <v>1</v>
      </c>
      <c r="U57" s="128">
        <v>1</v>
      </c>
      <c r="V57" s="130">
        <v>27024.15</v>
      </c>
      <c r="W57" s="131">
        <v>0.7</v>
      </c>
      <c r="X57" s="72">
        <f t="shared" si="3"/>
        <v>8107.2450000000017</v>
      </c>
      <c r="Y57" s="71">
        <f t="shared" si="0"/>
        <v>8107.2450000000017</v>
      </c>
    </row>
    <row r="58" spans="1:34" x14ac:dyDescent="0.35">
      <c r="A58" t="s">
        <v>377</v>
      </c>
      <c r="B58" t="s">
        <v>445</v>
      </c>
      <c r="C58" t="s">
        <v>476</v>
      </c>
      <c r="D58" t="s">
        <v>477</v>
      </c>
      <c r="E58" s="128" t="s">
        <v>479</v>
      </c>
      <c r="F58" s="128" t="s">
        <v>53</v>
      </c>
      <c r="G58" s="128"/>
      <c r="H58" s="128" t="s">
        <v>359</v>
      </c>
      <c r="I58" s="2248">
        <v>4</v>
      </c>
      <c r="J58" s="2248"/>
      <c r="K58" s="128" t="s">
        <v>356</v>
      </c>
      <c r="L58"/>
      <c r="M58" s="125">
        <v>3</v>
      </c>
      <c r="N58" s="129" t="s">
        <v>405</v>
      </c>
      <c r="O58" s="128">
        <v>2</v>
      </c>
      <c r="P58" s="128" t="s">
        <v>51</v>
      </c>
      <c r="Q58" s="1">
        <v>2</v>
      </c>
      <c r="U58" s="128">
        <v>1</v>
      </c>
      <c r="V58" s="130">
        <v>4800</v>
      </c>
      <c r="W58" s="131">
        <v>0.05</v>
      </c>
      <c r="X58" s="72">
        <f t="shared" si="3"/>
        <v>4560</v>
      </c>
      <c r="Y58" s="71">
        <f t="shared" si="0"/>
        <v>9120</v>
      </c>
    </row>
    <row r="59" spans="1:34" x14ac:dyDescent="0.35">
      <c r="A59" t="s">
        <v>377</v>
      </c>
      <c r="B59" t="s">
        <v>445</v>
      </c>
      <c r="C59" t="s">
        <v>476</v>
      </c>
      <c r="D59" t="s">
        <v>477</v>
      </c>
      <c r="E59" s="128" t="s">
        <v>481</v>
      </c>
      <c r="F59" s="128" t="s">
        <v>53</v>
      </c>
      <c r="G59" s="128"/>
      <c r="H59" s="128" t="s">
        <v>359</v>
      </c>
      <c r="I59" s="2248">
        <v>4</v>
      </c>
      <c r="J59" s="2248"/>
      <c r="K59" s="128" t="s">
        <v>356</v>
      </c>
      <c r="L59"/>
      <c r="M59" s="125">
        <v>3</v>
      </c>
      <c r="N59" s="129" t="s">
        <v>405</v>
      </c>
      <c r="O59" s="128">
        <v>1</v>
      </c>
      <c r="P59" s="128" t="s">
        <v>51</v>
      </c>
      <c r="Q59" s="1">
        <v>1</v>
      </c>
      <c r="U59" s="128">
        <v>1</v>
      </c>
      <c r="V59" s="130">
        <v>12555</v>
      </c>
      <c r="W59" s="131">
        <v>0.6</v>
      </c>
      <c r="X59" s="72">
        <f t="shared" si="3"/>
        <v>5022</v>
      </c>
      <c r="Y59" s="71">
        <f t="shared" si="0"/>
        <v>5022</v>
      </c>
    </row>
    <row r="60" spans="1:34" x14ac:dyDescent="0.35">
      <c r="A60" t="s">
        <v>377</v>
      </c>
      <c r="B60" t="s">
        <v>445</v>
      </c>
      <c r="C60" t="s">
        <v>476</v>
      </c>
      <c r="D60" t="s">
        <v>477</v>
      </c>
      <c r="E60" s="128" t="s">
        <v>481</v>
      </c>
      <c r="F60" s="128" t="s">
        <v>193</v>
      </c>
      <c r="G60" s="128"/>
      <c r="H60" s="128" t="s">
        <v>359</v>
      </c>
      <c r="I60" s="2248">
        <v>2</v>
      </c>
      <c r="J60" s="2248"/>
      <c r="K60" s="128" t="s">
        <v>356</v>
      </c>
      <c r="L60"/>
      <c r="M60" s="125">
        <v>8</v>
      </c>
      <c r="N60" s="129" t="s">
        <v>79</v>
      </c>
      <c r="O60" s="128">
        <v>10</v>
      </c>
      <c r="P60" s="128" t="s">
        <v>51</v>
      </c>
      <c r="S60" s="1">
        <v>10</v>
      </c>
      <c r="U60" s="128">
        <v>1</v>
      </c>
      <c r="V60" s="130">
        <v>4075</v>
      </c>
      <c r="W60" s="131">
        <v>0.6</v>
      </c>
      <c r="X60" s="72">
        <f t="shared" si="3"/>
        <v>1630</v>
      </c>
      <c r="Y60" s="71">
        <f t="shared" si="0"/>
        <v>16300</v>
      </c>
    </row>
    <row r="61" spans="1:34" x14ac:dyDescent="0.35">
      <c r="A61" t="s">
        <v>377</v>
      </c>
      <c r="B61" t="s">
        <v>445</v>
      </c>
      <c r="C61" t="s">
        <v>476</v>
      </c>
      <c r="D61" t="s">
        <v>477</v>
      </c>
      <c r="E61" s="128" t="s">
        <v>481</v>
      </c>
      <c r="F61" s="128" t="s">
        <v>48</v>
      </c>
      <c r="G61" s="128"/>
      <c r="H61" s="128" t="s">
        <v>359</v>
      </c>
      <c r="I61" s="2248">
        <v>1</v>
      </c>
      <c r="J61" s="2248"/>
      <c r="K61" s="128"/>
      <c r="L61" s="1" t="s">
        <v>356</v>
      </c>
      <c r="M61" s="1">
        <v>4</v>
      </c>
      <c r="N61" s="129" t="s">
        <v>381</v>
      </c>
      <c r="O61" s="128">
        <v>2</v>
      </c>
      <c r="P61" s="128" t="s">
        <v>51</v>
      </c>
      <c r="Q61" s="1">
        <v>2</v>
      </c>
      <c r="U61" s="128">
        <v>1</v>
      </c>
      <c r="V61" s="130">
        <v>10005</v>
      </c>
      <c r="W61" s="131">
        <v>0.5</v>
      </c>
      <c r="X61" s="72">
        <f t="shared" si="3"/>
        <v>5002.5</v>
      </c>
      <c r="Y61" s="71">
        <f t="shared" si="0"/>
        <v>10005</v>
      </c>
    </row>
    <row r="62" spans="1:34" x14ac:dyDescent="0.35">
      <c r="A62" t="s">
        <v>377</v>
      </c>
      <c r="B62" t="s">
        <v>445</v>
      </c>
      <c r="C62" t="s">
        <v>476</v>
      </c>
      <c r="D62" t="s">
        <v>477</v>
      </c>
      <c r="E62" s="128" t="s">
        <v>481</v>
      </c>
      <c r="F62" s="128" t="s">
        <v>53</v>
      </c>
      <c r="G62" s="128"/>
      <c r="H62" s="128" t="s">
        <v>359</v>
      </c>
      <c r="I62" s="2248">
        <v>4</v>
      </c>
      <c r="J62" s="2248"/>
      <c r="K62" s="128" t="s">
        <v>356</v>
      </c>
      <c r="M62" s="1">
        <v>3</v>
      </c>
      <c r="N62" s="129" t="s">
        <v>405</v>
      </c>
      <c r="O62" s="128">
        <v>1</v>
      </c>
      <c r="P62" s="128" t="s">
        <v>51</v>
      </c>
      <c r="Q62" s="1">
        <v>1</v>
      </c>
      <c r="U62" s="128">
        <v>1</v>
      </c>
      <c r="V62" s="130">
        <v>12555</v>
      </c>
      <c r="W62" s="131">
        <v>0.6</v>
      </c>
      <c r="X62" s="72">
        <f t="shared" si="3"/>
        <v>5022</v>
      </c>
      <c r="Y62" s="71">
        <f t="shared" si="0"/>
        <v>5022</v>
      </c>
    </row>
    <row r="63" spans="1:34" x14ac:dyDescent="0.35">
      <c r="A63" t="s">
        <v>377</v>
      </c>
      <c r="B63" t="s">
        <v>445</v>
      </c>
      <c r="C63" t="s">
        <v>476</v>
      </c>
      <c r="D63" t="s">
        <v>477</v>
      </c>
      <c r="E63" s="128" t="s">
        <v>177</v>
      </c>
      <c r="F63" s="128" t="s">
        <v>77</v>
      </c>
      <c r="G63" s="128"/>
      <c r="H63" s="128" t="s">
        <v>359</v>
      </c>
      <c r="I63" s="2248">
        <v>3</v>
      </c>
      <c r="J63" s="2248"/>
      <c r="K63" s="128" t="s">
        <v>356</v>
      </c>
      <c r="M63" s="1">
        <v>8</v>
      </c>
      <c r="N63" s="129" t="s">
        <v>283</v>
      </c>
      <c r="O63" s="128">
        <v>11</v>
      </c>
      <c r="P63" s="128" t="s">
        <v>51</v>
      </c>
      <c r="Q63" s="1">
        <v>11</v>
      </c>
      <c r="U63" s="128">
        <v>1</v>
      </c>
      <c r="V63" s="130">
        <v>4065</v>
      </c>
      <c r="W63" s="131">
        <v>0.4</v>
      </c>
      <c r="X63" s="72">
        <f t="shared" si="3"/>
        <v>2439</v>
      </c>
      <c r="Y63" s="71">
        <f t="shared" si="0"/>
        <v>26829</v>
      </c>
    </row>
    <row r="70" spans="1:9" x14ac:dyDescent="0.35">
      <c r="A70" s="93"/>
      <c r="D70" s="89" t="s">
        <v>1209</v>
      </c>
      <c r="E70" s="89" t="s">
        <v>1210</v>
      </c>
      <c r="F70" s="89" t="s">
        <v>1211</v>
      </c>
      <c r="G70" s="89"/>
      <c r="H70" s="89"/>
      <c r="I70" s="89"/>
    </row>
    <row r="71" spans="1:9" x14ac:dyDescent="0.35">
      <c r="A71" s="93" t="s">
        <v>1212</v>
      </c>
      <c r="B71" s="2229"/>
      <c r="C71" s="2229"/>
      <c r="D71" s="2236">
        <f>E71*(1-10%)</f>
        <v>4417.9533571428565</v>
      </c>
      <c r="E71" s="473">
        <f>CUIABA!T59</f>
        <v>4908.837063492063</v>
      </c>
      <c r="F71" s="473">
        <f>E71*(1+15%)</f>
        <v>5645.1626230158718</v>
      </c>
      <c r="G71" s="473"/>
      <c r="H71" s="473"/>
      <c r="I71" s="473"/>
    </row>
    <row r="72" spans="1:9" x14ac:dyDescent="0.35">
      <c r="A72" s="93" t="s">
        <v>1213</v>
      </c>
      <c r="B72" s="2229"/>
      <c r="C72" s="2229"/>
      <c r="D72" s="2236">
        <f>E72*(1-25%)</f>
        <v>1810.4208105468749</v>
      </c>
      <c r="E72" s="473">
        <f>CUIABA!T92</f>
        <v>2413.8944140624999</v>
      </c>
      <c r="F72" s="473">
        <f>E72*(1+5%)</f>
        <v>2534.5891347656252</v>
      </c>
      <c r="G72" s="473"/>
      <c r="H72" s="473"/>
      <c r="I72" s="473"/>
    </row>
    <row r="73" spans="1:9" x14ac:dyDescent="0.35">
      <c r="A73" s="93" t="s">
        <v>601</v>
      </c>
      <c r="B73" s="2229"/>
      <c r="C73" s="2229"/>
      <c r="D73" s="2236">
        <f>E73*(1-15%)</f>
        <v>4059.3351367924524</v>
      </c>
      <c r="E73" s="473">
        <f>CUIABA!T138</f>
        <v>4775.6883962264146</v>
      </c>
      <c r="F73" s="473">
        <f>E73*(1+15%)</f>
        <v>5492.0416556603768</v>
      </c>
      <c r="G73" s="473"/>
      <c r="H73" s="473"/>
      <c r="I73" s="473"/>
    </row>
    <row r="74" spans="1:9" x14ac:dyDescent="0.35">
      <c r="A74" s="93" t="s">
        <v>730</v>
      </c>
      <c r="B74" s="2229"/>
      <c r="C74" s="2229"/>
      <c r="D74" s="2236">
        <f>E74*(1-25%)</f>
        <v>1805.4143985849055</v>
      </c>
      <c r="E74" s="473">
        <f>CUIABA!T171</f>
        <v>2407.2191981132073</v>
      </c>
      <c r="F74" s="473">
        <f>E74*(1+5%)</f>
        <v>2527.5801580188677</v>
      </c>
      <c r="G74" s="473"/>
      <c r="H74" s="473"/>
      <c r="I74" s="473"/>
    </row>
    <row r="75" spans="1:9" x14ac:dyDescent="0.35">
      <c r="A75" s="93" t="s">
        <v>619</v>
      </c>
      <c r="B75" s="2229"/>
      <c r="C75" s="2229"/>
      <c r="D75" s="2236">
        <f>E75*(1-25%)</f>
        <v>2251.063777173913</v>
      </c>
      <c r="E75" s="473">
        <f>CUIABA!T208</f>
        <v>3001.4183695652173</v>
      </c>
      <c r="F75" s="473">
        <f>E75*(1+5%)</f>
        <v>3151.4892880434782</v>
      </c>
      <c r="G75" s="473"/>
      <c r="H75" s="473"/>
      <c r="I75" s="473"/>
    </row>
    <row r="76" spans="1:9" x14ac:dyDescent="0.35">
      <c r="A76" s="93"/>
      <c r="B76" s="93"/>
      <c r="C76" s="93"/>
      <c r="D76" s="94"/>
    </row>
    <row r="77" spans="1:9" x14ac:dyDescent="0.35">
      <c r="A77" s="93"/>
      <c r="B77" s="92"/>
      <c r="C77" s="92"/>
      <c r="D77" s="2386" t="s">
        <v>1214</v>
      </c>
      <c r="E77" s="2387"/>
      <c r="F77" s="2387"/>
      <c r="G77" s="2387"/>
      <c r="H77" s="2387"/>
      <c r="I77" s="2388"/>
    </row>
    <row r="78" spans="1:9" x14ac:dyDescent="0.35">
      <c r="A78" s="93" t="s">
        <v>1212</v>
      </c>
      <c r="B78" s="2230"/>
      <c r="C78" s="2230"/>
      <c r="D78" s="3">
        <v>0.76190476190476186</v>
      </c>
      <c r="E78" s="3"/>
      <c r="F78" s="3">
        <v>0.23809523809523808</v>
      </c>
      <c r="G78" s="3"/>
      <c r="H78" s="3"/>
      <c r="I78" s="3"/>
    </row>
    <row r="79" spans="1:9" x14ac:dyDescent="0.35">
      <c r="A79" s="93" t="s">
        <v>1213</v>
      </c>
      <c r="B79" s="2230"/>
      <c r="C79" s="2230"/>
      <c r="D79" s="2230">
        <v>0.765625</v>
      </c>
      <c r="E79" s="350"/>
      <c r="F79" s="350">
        <v>0.234375</v>
      </c>
      <c r="G79" s="350"/>
      <c r="H79" s="350"/>
      <c r="I79" s="350"/>
    </row>
    <row r="80" spans="1:9" x14ac:dyDescent="0.35">
      <c r="A80" s="93" t="s">
        <v>601</v>
      </c>
      <c r="B80" s="2230"/>
      <c r="C80" s="2230"/>
      <c r="D80" s="2230">
        <v>0.71698113207547165</v>
      </c>
      <c r="E80" s="350"/>
      <c r="F80" s="350">
        <v>0.28301886792452829</v>
      </c>
      <c r="G80" s="350"/>
      <c r="H80" s="350"/>
      <c r="I80" s="350"/>
    </row>
    <row r="81" spans="1:9" x14ac:dyDescent="0.35">
      <c r="A81" s="93" t="s">
        <v>730</v>
      </c>
      <c r="B81" s="2230"/>
      <c r="C81" s="2230"/>
      <c r="D81" s="2230">
        <v>0.78301886792452835</v>
      </c>
      <c r="E81" s="350"/>
      <c r="F81" s="350">
        <v>0.21698113207547171</v>
      </c>
      <c r="G81" s="350"/>
      <c r="H81" s="350"/>
      <c r="I81" s="350"/>
    </row>
    <row r="82" spans="1:9" x14ac:dyDescent="0.35">
      <c r="A82" s="93" t="s">
        <v>619</v>
      </c>
      <c r="B82" s="93"/>
      <c r="C82" s="93"/>
      <c r="D82" s="2230">
        <v>0.78260869565217395</v>
      </c>
      <c r="E82" s="3"/>
      <c r="F82" s="350">
        <v>0.21739130434782608</v>
      </c>
      <c r="G82" s="350"/>
      <c r="H82" s="350"/>
    </row>
    <row r="83" spans="1:9" x14ac:dyDescent="0.35">
      <c r="A83" s="93"/>
      <c r="B83" s="93"/>
      <c r="C83" s="93"/>
      <c r="D83" s="94"/>
    </row>
    <row r="84" spans="1:9" x14ac:dyDescent="0.35">
      <c r="A84" s="93"/>
      <c r="B84" s="93"/>
      <c r="C84" s="93"/>
      <c r="D84" s="94"/>
    </row>
    <row r="85" spans="1:9" x14ac:dyDescent="0.35">
      <c r="A85" s="93"/>
      <c r="B85" s="93"/>
      <c r="C85" s="93"/>
      <c r="D85" s="94"/>
    </row>
    <row r="86" spans="1:9" x14ac:dyDescent="0.35">
      <c r="A86" s="93"/>
      <c r="B86" s="92"/>
      <c r="C86" s="92"/>
      <c r="D86" s="2386" t="s">
        <v>1215</v>
      </c>
      <c r="E86" s="2387"/>
      <c r="F86" s="2387"/>
      <c r="G86" s="2387"/>
      <c r="H86" s="2387"/>
      <c r="I86" s="2388"/>
    </row>
    <row r="87" spans="1:9" x14ac:dyDescent="0.35">
      <c r="A87" s="93" t="s">
        <v>1212</v>
      </c>
      <c r="B87" s="2230"/>
      <c r="C87" s="2230"/>
      <c r="D87" s="2230">
        <v>0.26627218934911245</v>
      </c>
      <c r="E87" s="2230">
        <v>0.28402366863905326</v>
      </c>
      <c r="F87" s="2230">
        <v>0.22485207100591717</v>
      </c>
      <c r="G87" s="2230"/>
      <c r="H87" s="2230"/>
      <c r="I87" s="2230">
        <v>0.22485207100591717</v>
      </c>
    </row>
    <row r="88" spans="1:9" x14ac:dyDescent="0.35">
      <c r="A88" s="93" t="s">
        <v>1213</v>
      </c>
      <c r="B88" s="6"/>
      <c r="C88" s="6"/>
      <c r="D88" s="6">
        <v>0.25654450261780104</v>
      </c>
      <c r="E88" s="2230">
        <v>0.25654450261780104</v>
      </c>
      <c r="F88" s="2230">
        <v>0.24345549738219896</v>
      </c>
      <c r="G88" s="2230"/>
      <c r="H88" s="2230"/>
      <c r="I88" s="2230">
        <v>0.24345549738219896</v>
      </c>
    </row>
    <row r="89" spans="1:9" x14ac:dyDescent="0.35">
      <c r="A89" s="93" t="s">
        <v>601</v>
      </c>
      <c r="B89" s="2230"/>
      <c r="C89" s="2230"/>
      <c r="D89" s="2230">
        <v>0.330188679245283</v>
      </c>
      <c r="E89" s="2230">
        <v>0.35849056603773582</v>
      </c>
      <c r="F89" s="2230">
        <v>0.31132075471698112</v>
      </c>
      <c r="G89" s="2230"/>
      <c r="H89" s="2230"/>
      <c r="I89" s="2230"/>
    </row>
    <row r="90" spans="1:9" x14ac:dyDescent="0.35">
      <c r="A90" s="93" t="s">
        <v>730</v>
      </c>
      <c r="B90" s="2230"/>
      <c r="C90" s="2230"/>
      <c r="D90" s="6">
        <v>0.3401639344262295</v>
      </c>
      <c r="E90" s="2230">
        <v>0.3401639344262295</v>
      </c>
      <c r="F90" s="2230">
        <v>0.31967213114754101</v>
      </c>
      <c r="G90" s="2230"/>
      <c r="H90" s="2230"/>
      <c r="I90" s="2230"/>
    </row>
    <row r="91" spans="1:9" x14ac:dyDescent="0.35">
      <c r="A91" s="93" t="s">
        <v>619</v>
      </c>
      <c r="B91" s="93"/>
      <c r="C91" s="93"/>
      <c r="D91" s="6">
        <v>0.34951456310679613</v>
      </c>
      <c r="E91" s="2230">
        <v>0.34951456310679613</v>
      </c>
      <c r="F91" s="2230">
        <v>0.30097087378640774</v>
      </c>
      <c r="G91" s="2230"/>
      <c r="H91" s="2230"/>
      <c r="I91" s="2230"/>
    </row>
  </sheetData>
  <mergeCells count="2">
    <mergeCell ref="D77:I77"/>
    <mergeCell ref="D86:I86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986D-9D63-4A6E-8844-E1AEFA3739EC}">
  <sheetPr>
    <tabColor rgb="FF92D050"/>
  </sheetPr>
  <dimension ref="A1:AD176"/>
  <sheetViews>
    <sheetView topLeftCell="C136" workbookViewId="0">
      <selection activeCell="I166" sqref="I166:K166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19.08984375" style="1" customWidth="1"/>
    <col min="5" max="5" width="19.26953125" style="1" customWidth="1"/>
    <col min="6" max="6" width="20.26953125" style="2" customWidth="1"/>
    <col min="7" max="7" width="10.54296875" style="1" customWidth="1"/>
    <col min="8" max="8" width="13.54296875" style="1" customWidth="1"/>
    <col min="9" max="12" width="5.7265625" customWidth="1"/>
    <col min="13" max="13" width="8.7265625" style="1"/>
    <col min="14" max="14" width="12.453125" style="145" customWidth="1"/>
    <col min="15" max="15" width="8.7265625" style="3"/>
    <col min="16" max="16" width="15.1796875" style="145" customWidth="1"/>
    <col min="17" max="17" width="16.453125" style="145" customWidth="1"/>
    <col min="18" max="18" width="13.81640625" style="3" customWidth="1"/>
    <col min="19" max="19" width="18.36328125" style="145" customWidth="1"/>
    <col min="20" max="22" width="12.453125" customWidth="1"/>
    <col min="23" max="23" width="11.7265625" bestFit="1" customWidth="1"/>
    <col min="24" max="24" width="13.1796875" customWidth="1"/>
    <col min="25" max="25" width="18.1796875" customWidth="1"/>
    <col min="26" max="26" width="19.1796875" customWidth="1"/>
    <col min="27" max="30" width="12.26953125" customWidth="1"/>
  </cols>
  <sheetData>
    <row r="1" spans="1:5" ht="21" x14ac:dyDescent="0.5">
      <c r="A1" s="138" t="s">
        <v>980</v>
      </c>
    </row>
    <row r="2" spans="1:5" x14ac:dyDescent="0.35">
      <c r="A2" t="s">
        <v>503</v>
      </c>
    </row>
    <row r="4" spans="1:5" x14ac:dyDescent="0.35">
      <c r="B4" s="141"/>
    </row>
    <row r="5" spans="1:5" x14ac:dyDescent="0.35">
      <c r="B5" s="142"/>
      <c r="C5" s="650"/>
    </row>
    <row r="6" spans="1:5" x14ac:dyDescent="0.35">
      <c r="A6" s="146" t="s">
        <v>981</v>
      </c>
      <c r="B6" s="147">
        <v>1342288.88</v>
      </c>
      <c r="C6" s="708"/>
    </row>
    <row r="7" spans="1:5" x14ac:dyDescent="0.35">
      <c r="A7" s="146" t="s">
        <v>982</v>
      </c>
      <c r="B7" s="147">
        <v>1628157.56</v>
      </c>
    </row>
    <row r="9" spans="1:5" ht="17.5" customHeight="1" x14ac:dyDescent="0.35">
      <c r="A9" s="149" t="s">
        <v>983</v>
      </c>
      <c r="B9" s="150">
        <v>2273502.875</v>
      </c>
      <c r="C9" s="709"/>
    </row>
    <row r="10" spans="1:5" ht="17.5" customHeight="1" x14ac:dyDescent="0.35">
      <c r="A10" s="146" t="s">
        <v>984</v>
      </c>
      <c r="B10" s="147">
        <v>3247861.25</v>
      </c>
      <c r="C10" s="3"/>
    </row>
    <row r="13" spans="1:5" x14ac:dyDescent="0.35">
      <c r="A13" s="4" t="s">
        <v>508</v>
      </c>
    </row>
    <row r="14" spans="1:5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</row>
    <row r="15" spans="1:5" x14ac:dyDescent="0.35">
      <c r="A15" s="153" t="s">
        <v>657</v>
      </c>
      <c r="B15" s="154" t="s">
        <v>514</v>
      </c>
      <c r="C15" s="155">
        <v>0.35</v>
      </c>
      <c r="D15" s="156">
        <v>795726.00624999998</v>
      </c>
      <c r="E15" s="156">
        <v>265242.00208333333</v>
      </c>
    </row>
    <row r="16" spans="1:5" x14ac:dyDescent="0.35">
      <c r="A16" s="153" t="s">
        <v>658</v>
      </c>
      <c r="B16" s="154" t="s">
        <v>739</v>
      </c>
      <c r="C16" s="155">
        <v>0.4</v>
      </c>
      <c r="D16" s="156">
        <v>909401.15</v>
      </c>
      <c r="E16" s="156">
        <v>227350.28750000001</v>
      </c>
    </row>
    <row r="17" spans="1:30" x14ac:dyDescent="0.35">
      <c r="A17" s="153" t="s">
        <v>659</v>
      </c>
      <c r="B17" s="154">
        <v>4</v>
      </c>
      <c r="C17" s="155">
        <v>0.25</v>
      </c>
      <c r="D17" s="156">
        <v>568375.71875</v>
      </c>
      <c r="E17" s="156">
        <v>142093.9296875</v>
      </c>
    </row>
    <row r="18" spans="1:30" x14ac:dyDescent="0.35">
      <c r="B18" s="1" t="s">
        <v>518</v>
      </c>
      <c r="C18" s="3">
        <v>1</v>
      </c>
      <c r="D18" s="158">
        <v>2273502.875</v>
      </c>
    </row>
    <row r="21" spans="1:30" x14ac:dyDescent="0.35">
      <c r="Q21" s="161"/>
    </row>
    <row r="22" spans="1:30" x14ac:dyDescent="0.35">
      <c r="A22" s="146" t="s">
        <v>820</v>
      </c>
      <c r="B22" s="816">
        <v>537211</v>
      </c>
      <c r="D22" s="2266" t="s">
        <v>521</v>
      </c>
      <c r="E22" s="2266"/>
      <c r="F22" s="2" t="s">
        <v>522</v>
      </c>
      <c r="G22" s="2266" t="s">
        <v>523</v>
      </c>
      <c r="H22" s="2266"/>
      <c r="I22" s="2266"/>
      <c r="J22" s="2334">
        <v>0.8</v>
      </c>
      <c r="K22" s="2334"/>
    </row>
    <row r="23" spans="1:30" x14ac:dyDescent="0.35">
      <c r="A23" s="761" t="s">
        <v>630</v>
      </c>
      <c r="B23" s="817">
        <v>338081</v>
      </c>
      <c r="D23" s="2266" t="s">
        <v>524</v>
      </c>
      <c r="E23" s="2266"/>
      <c r="F23" s="2" t="s">
        <v>985</v>
      </c>
      <c r="G23" s="2266" t="s">
        <v>524</v>
      </c>
      <c r="H23" s="2266"/>
      <c r="I23" s="2266"/>
      <c r="J23" s="2266">
        <v>79</v>
      </c>
      <c r="K23" s="2266"/>
    </row>
    <row r="24" spans="1:30" x14ac:dyDescent="0.35">
      <c r="D24" s="2266" t="s">
        <v>526</v>
      </c>
      <c r="E24" s="2266"/>
      <c r="F24" s="2" t="s">
        <v>986</v>
      </c>
      <c r="G24" s="2266" t="s">
        <v>526</v>
      </c>
      <c r="H24" s="2266"/>
      <c r="I24" s="2266"/>
      <c r="J24" s="2267">
        <v>6355</v>
      </c>
      <c r="K24" s="2266"/>
      <c r="P24" s="161"/>
    </row>
    <row r="25" spans="1:30" x14ac:dyDescent="0.35">
      <c r="D25" s="2266" t="s">
        <v>528</v>
      </c>
      <c r="E25" s="2266"/>
      <c r="F25" s="2" t="s">
        <v>987</v>
      </c>
      <c r="G25" s="2266" t="s">
        <v>528</v>
      </c>
      <c r="H25" s="2266"/>
      <c r="I25" s="2266"/>
      <c r="J25" s="2267">
        <v>13807777</v>
      </c>
      <c r="K25" s="2267"/>
    </row>
    <row r="26" spans="1:30" ht="18" x14ac:dyDescent="0.4">
      <c r="A26" s="1085" t="s">
        <v>530</v>
      </c>
      <c r="P26" s="161"/>
    </row>
    <row r="28" spans="1:30" ht="16.5" customHeight="1" thickBot="1" x14ac:dyDescent="0.4">
      <c r="A28" s="2681" t="s">
        <v>531</v>
      </c>
      <c r="B28" s="2682"/>
      <c r="C28" s="2682"/>
      <c r="D28" s="2682"/>
      <c r="E28" s="2682"/>
      <c r="F28" s="2682"/>
      <c r="G28" s="2682"/>
      <c r="H28" s="2682"/>
      <c r="I28" s="2682"/>
      <c r="J28" s="2682"/>
      <c r="K28" s="2682"/>
      <c r="L28" s="2682"/>
      <c r="M28" s="2682"/>
      <c r="N28" s="2682"/>
      <c r="O28" s="2682"/>
      <c r="P28" s="2682"/>
      <c r="Q28" s="2682"/>
      <c r="R28" s="2683"/>
      <c r="S28" s="2648" t="s">
        <v>635</v>
      </c>
      <c r="T28" s="2648"/>
      <c r="U28" s="2648"/>
      <c r="V28" s="2648"/>
      <c r="W28" s="2648"/>
      <c r="X28" s="2648"/>
      <c r="Y28" s="2648"/>
      <c r="Z28" s="2648"/>
      <c r="AA28" s="2648"/>
      <c r="AB28" s="2648"/>
      <c r="AC28" s="2648"/>
      <c r="AD28" s="2649"/>
    </row>
    <row r="29" spans="1:30" ht="18" x14ac:dyDescent="0.35">
      <c r="A29" s="2807" t="s">
        <v>533</v>
      </c>
      <c r="B29" s="2808" t="s">
        <v>534</v>
      </c>
      <c r="C29" s="2808" t="s">
        <v>535</v>
      </c>
      <c r="D29" s="2808" t="s">
        <v>536</v>
      </c>
      <c r="E29" s="2808" t="s">
        <v>537</v>
      </c>
      <c r="F29" s="2809" t="s">
        <v>538</v>
      </c>
      <c r="G29" s="2808" t="s">
        <v>539</v>
      </c>
      <c r="H29" s="2808" t="s">
        <v>540</v>
      </c>
      <c r="I29" s="2810" t="s">
        <v>541</v>
      </c>
      <c r="J29" s="2810"/>
      <c r="K29" s="2810"/>
      <c r="L29" s="2810"/>
      <c r="M29" s="1433" t="s">
        <v>542</v>
      </c>
      <c r="N29" s="1434" t="s">
        <v>543</v>
      </c>
      <c r="O29" s="1435" t="s">
        <v>544</v>
      </c>
      <c r="P29" s="1434" t="s">
        <v>543</v>
      </c>
      <c r="Q29" s="1434" t="s">
        <v>545</v>
      </c>
      <c r="R29" s="1436" t="s">
        <v>546</v>
      </c>
      <c r="S29" s="1100" t="s">
        <v>547</v>
      </c>
      <c r="T29" s="2653" t="s">
        <v>548</v>
      </c>
      <c r="U29" s="2653"/>
      <c r="V29" s="2653"/>
      <c r="W29" s="2653"/>
      <c r="X29" s="2653"/>
      <c r="Y29" s="2650" t="s">
        <v>549</v>
      </c>
      <c r="Z29" s="2651"/>
      <c r="AA29" s="2650" t="s">
        <v>550</v>
      </c>
      <c r="AB29" s="2651"/>
      <c r="AC29" s="2651"/>
      <c r="AD29" s="2652"/>
    </row>
    <row r="30" spans="1:30" ht="18" customHeight="1" thickBot="1" x14ac:dyDescent="0.4">
      <c r="A30" s="2807"/>
      <c r="B30" s="2808"/>
      <c r="C30" s="2808"/>
      <c r="D30" s="2808"/>
      <c r="E30" s="2808"/>
      <c r="F30" s="2809"/>
      <c r="G30" s="2808"/>
      <c r="H30" s="2808"/>
      <c r="I30" s="1437" t="s">
        <v>551</v>
      </c>
      <c r="J30" s="1437" t="s">
        <v>552</v>
      </c>
      <c r="K30" s="1437" t="s">
        <v>553</v>
      </c>
      <c r="L30" s="1437" t="s">
        <v>554</v>
      </c>
      <c r="M30" s="1433" t="s">
        <v>555</v>
      </c>
      <c r="N30" s="1434" t="s">
        <v>556</v>
      </c>
      <c r="O30" s="1435" t="s">
        <v>557</v>
      </c>
      <c r="P30" s="1434" t="s">
        <v>558</v>
      </c>
      <c r="Q30" s="1434" t="s">
        <v>558</v>
      </c>
      <c r="R30" s="1436"/>
      <c r="S30" s="1100" t="s">
        <v>559</v>
      </c>
      <c r="T30" s="2651"/>
      <c r="U30" s="2651"/>
      <c r="V30" s="2651"/>
      <c r="W30" s="2651"/>
      <c r="X30" s="2651"/>
      <c r="Y30" s="2650"/>
      <c r="Z30" s="2651"/>
      <c r="AA30" s="2650"/>
      <c r="AB30" s="2651"/>
      <c r="AC30" s="2651"/>
      <c r="AD30" s="2652"/>
    </row>
    <row r="31" spans="1:30" s="184" customFormat="1" ht="18.5" x14ac:dyDescent="0.45">
      <c r="A31" s="2341" t="s">
        <v>560</v>
      </c>
      <c r="B31" s="2342"/>
      <c r="C31" s="2342"/>
      <c r="D31" s="2342"/>
      <c r="E31" s="2342"/>
      <c r="F31" s="2342"/>
      <c r="G31" s="2342"/>
      <c r="H31" s="2342"/>
      <c r="I31" s="2342"/>
      <c r="J31" s="2342"/>
      <c r="K31" s="2342"/>
      <c r="L31" s="2342"/>
      <c r="M31" s="2342"/>
      <c r="N31" s="2342"/>
      <c r="O31" s="2342"/>
      <c r="P31" s="2342"/>
      <c r="Q31" s="2342"/>
      <c r="R31" s="2342"/>
      <c r="S31" s="1438"/>
      <c r="T31" s="610" t="s">
        <v>561</v>
      </c>
      <c r="U31" s="608" t="s">
        <v>38</v>
      </c>
      <c r="V31" s="608" t="s">
        <v>562</v>
      </c>
      <c r="W31" s="608" t="s">
        <v>563</v>
      </c>
      <c r="X31" s="608" t="s">
        <v>564</v>
      </c>
      <c r="Y31" s="610" t="s">
        <v>565</v>
      </c>
      <c r="Z31" s="608" t="s">
        <v>566</v>
      </c>
      <c r="AA31" s="610" t="s">
        <v>181</v>
      </c>
      <c r="AB31" s="608" t="s">
        <v>33</v>
      </c>
      <c r="AC31" s="608" t="s">
        <v>208</v>
      </c>
      <c r="AD31" s="609" t="s">
        <v>31</v>
      </c>
    </row>
    <row r="32" spans="1:30" x14ac:dyDescent="0.35">
      <c r="A32" s="218"/>
      <c r="B32" s="203"/>
      <c r="C32" s="203"/>
      <c r="D32" s="203"/>
      <c r="E32" s="203"/>
      <c r="F32" s="204"/>
      <c r="G32" s="203"/>
      <c r="H32" s="203"/>
      <c r="M32" s="203"/>
      <c r="N32" s="212"/>
      <c r="O32" s="219"/>
      <c r="P32" s="212"/>
      <c r="Q32" s="212"/>
      <c r="R32" s="213"/>
      <c r="S32" s="329"/>
      <c r="T32" s="326"/>
      <c r="Y32" s="326"/>
      <c r="AA32" s="326"/>
      <c r="AD32" s="198"/>
    </row>
    <row r="33" spans="1:30" x14ac:dyDescent="0.35">
      <c r="A33" s="203" t="s">
        <v>988</v>
      </c>
      <c r="B33" s="203" t="s">
        <v>209</v>
      </c>
      <c r="C33" s="203" t="s">
        <v>989</v>
      </c>
      <c r="D33" s="203" t="s">
        <v>53</v>
      </c>
      <c r="E33" s="203" t="s">
        <v>571</v>
      </c>
      <c r="F33" s="204" t="s">
        <v>705</v>
      </c>
      <c r="G33" s="203">
        <v>2</v>
      </c>
      <c r="H33" s="203" t="s">
        <v>51</v>
      </c>
      <c r="I33" s="2291">
        <v>2</v>
      </c>
      <c r="J33" s="2292"/>
      <c r="K33" s="2292"/>
      <c r="L33" s="2293"/>
      <c r="M33" s="203">
        <v>1</v>
      </c>
      <c r="N33" s="550">
        <v>21600</v>
      </c>
      <c r="O33" s="219">
        <v>0.45</v>
      </c>
      <c r="P33" s="550">
        <f t="shared" ref="P33:P40" si="0">N33*(1-O33)</f>
        <v>11880.000000000002</v>
      </c>
      <c r="Q33" s="550">
        <f>P33*M33*G33</f>
        <v>23760.000000000004</v>
      </c>
      <c r="R33" s="1102">
        <f t="shared" ref="R33:R40" si="1">Q33/$Q$47</f>
        <v>9.0349450455931998E-2</v>
      </c>
      <c r="S33" s="196">
        <f>Q33*2</f>
        <v>47520.000000000007</v>
      </c>
      <c r="T33" s="328">
        <f>S33</f>
        <v>47520.000000000007</v>
      </c>
      <c r="U33" s="215"/>
      <c r="V33" s="215"/>
      <c r="W33" s="215"/>
      <c r="X33" s="215"/>
      <c r="Y33" s="328">
        <f>S33</f>
        <v>47520.000000000007</v>
      </c>
      <c r="Z33" s="215"/>
      <c r="AA33" s="328">
        <f>S33</f>
        <v>47520.000000000007</v>
      </c>
      <c r="AD33" s="198"/>
    </row>
    <row r="34" spans="1:30" x14ac:dyDescent="0.35">
      <c r="A34" s="203" t="s">
        <v>988</v>
      </c>
      <c r="B34" s="203" t="s">
        <v>209</v>
      </c>
      <c r="C34" s="203" t="s">
        <v>989</v>
      </c>
      <c r="D34" s="203" t="s">
        <v>56</v>
      </c>
      <c r="E34" s="203" t="s">
        <v>571</v>
      </c>
      <c r="F34" s="204" t="s">
        <v>696</v>
      </c>
      <c r="G34" s="203">
        <v>1</v>
      </c>
      <c r="H34" s="203" t="s">
        <v>51</v>
      </c>
      <c r="I34" s="2291">
        <v>1</v>
      </c>
      <c r="J34" s="2292"/>
      <c r="K34" s="2292"/>
      <c r="L34" s="2293"/>
      <c r="M34" s="203">
        <v>1</v>
      </c>
      <c r="N34" s="550">
        <v>33075</v>
      </c>
      <c r="O34" s="219">
        <v>0.45</v>
      </c>
      <c r="P34" s="550">
        <f t="shared" si="0"/>
        <v>18191.25</v>
      </c>
      <c r="Q34" s="550">
        <f t="shared" ref="Q34:Q40" si="2">P34*M34*G34</f>
        <v>18191.25</v>
      </c>
      <c r="R34" s="1102">
        <f t="shared" si="1"/>
        <v>6.9173798005322931E-2</v>
      </c>
      <c r="S34" s="196">
        <f t="shared" ref="S34:S45" si="3">Q34*2</f>
        <v>36382.5</v>
      </c>
      <c r="T34" s="328">
        <f>S34</f>
        <v>36382.5</v>
      </c>
      <c r="U34" s="215"/>
      <c r="V34" s="215"/>
      <c r="W34" s="215"/>
      <c r="X34" s="215"/>
      <c r="Y34" s="328">
        <f>S34</f>
        <v>36382.5</v>
      </c>
      <c r="Z34" s="215"/>
      <c r="AA34" s="328">
        <f>S34</f>
        <v>36382.5</v>
      </c>
      <c r="AD34" s="198"/>
    </row>
    <row r="35" spans="1:30" x14ac:dyDescent="0.35">
      <c r="A35" s="203" t="s">
        <v>988</v>
      </c>
      <c r="B35" s="203" t="s">
        <v>209</v>
      </c>
      <c r="C35" s="203" t="s">
        <v>989</v>
      </c>
      <c r="D35" s="203" t="s">
        <v>129</v>
      </c>
      <c r="E35" s="203" t="s">
        <v>569</v>
      </c>
      <c r="F35" s="204" t="s">
        <v>990</v>
      </c>
      <c r="G35" s="203">
        <v>3</v>
      </c>
      <c r="H35" s="203" t="s">
        <v>51</v>
      </c>
      <c r="I35" s="2291">
        <v>3</v>
      </c>
      <c r="J35" s="2292"/>
      <c r="K35" s="2292"/>
      <c r="L35" s="2293"/>
      <c r="M35" s="203">
        <v>1</v>
      </c>
      <c r="N35" s="550">
        <v>15900</v>
      </c>
      <c r="O35" s="219">
        <v>0.3</v>
      </c>
      <c r="P35" s="550">
        <f t="shared" si="0"/>
        <v>11130</v>
      </c>
      <c r="Q35" s="550">
        <f t="shared" si="2"/>
        <v>33390</v>
      </c>
      <c r="R35" s="213">
        <f t="shared" si="1"/>
        <v>0.12696835651193472</v>
      </c>
      <c r="S35" s="196">
        <f t="shared" si="3"/>
        <v>66780</v>
      </c>
      <c r="T35" s="328">
        <f>S35</f>
        <v>66780</v>
      </c>
      <c r="U35" s="215"/>
      <c r="V35" s="215"/>
      <c r="W35" s="215"/>
      <c r="X35" s="215"/>
      <c r="Y35" s="328"/>
      <c r="Z35" s="215">
        <f>S35</f>
        <v>66780</v>
      </c>
      <c r="AA35" s="328">
        <f>S35</f>
        <v>66780</v>
      </c>
      <c r="AD35" s="198"/>
    </row>
    <row r="36" spans="1:30" x14ac:dyDescent="0.35">
      <c r="A36" s="203" t="s">
        <v>988</v>
      </c>
      <c r="B36" s="203" t="s">
        <v>210</v>
      </c>
      <c r="C36" s="203" t="s">
        <v>991</v>
      </c>
      <c r="D36" s="203" t="s">
        <v>211</v>
      </c>
      <c r="E36" s="203" t="s">
        <v>569</v>
      </c>
      <c r="F36" s="204" t="s">
        <v>212</v>
      </c>
      <c r="G36" s="203">
        <v>1</v>
      </c>
      <c r="H36" s="203" t="s">
        <v>133</v>
      </c>
      <c r="I36" s="2291">
        <v>30</v>
      </c>
      <c r="J36" s="2478"/>
      <c r="K36" s="225"/>
      <c r="L36" s="226"/>
      <c r="M36" s="203">
        <v>1</v>
      </c>
      <c r="N36" s="550">
        <v>52500</v>
      </c>
      <c r="O36" s="219">
        <v>0.45</v>
      </c>
      <c r="P36" s="550">
        <f t="shared" si="0"/>
        <v>28875.000000000004</v>
      </c>
      <c r="Q36" s="550">
        <f t="shared" si="2"/>
        <v>28875.000000000004</v>
      </c>
      <c r="R36" s="213">
        <f t="shared" si="1"/>
        <v>0.10979967937352847</v>
      </c>
      <c r="S36" s="196">
        <f t="shared" si="3"/>
        <v>57750.000000000007</v>
      </c>
      <c r="T36" s="328"/>
      <c r="U36" s="215">
        <f>S36</f>
        <v>57750.000000000007</v>
      </c>
      <c r="V36" s="215"/>
      <c r="W36" s="215"/>
      <c r="X36" s="215"/>
      <c r="Y36" s="328"/>
      <c r="Z36" s="215">
        <f>S36</f>
        <v>57750.000000000007</v>
      </c>
      <c r="AA36" s="326"/>
      <c r="AB36" s="215">
        <f>S36</f>
        <v>57750.000000000007</v>
      </c>
      <c r="AD36" s="198"/>
    </row>
    <row r="37" spans="1:30" x14ac:dyDescent="0.35">
      <c r="A37" s="203" t="s">
        <v>988</v>
      </c>
      <c r="B37" s="203" t="s">
        <v>210</v>
      </c>
      <c r="C37" s="203" t="s">
        <v>989</v>
      </c>
      <c r="D37" s="203" t="s">
        <v>129</v>
      </c>
      <c r="E37" s="203" t="s">
        <v>569</v>
      </c>
      <c r="F37" s="204" t="s">
        <v>990</v>
      </c>
      <c r="G37" s="203">
        <v>1</v>
      </c>
      <c r="H37" s="203" t="s">
        <v>49</v>
      </c>
      <c r="I37" s="819"/>
      <c r="K37" s="331">
        <v>1</v>
      </c>
      <c r="L37" s="331">
        <v>1</v>
      </c>
      <c r="M37" s="209">
        <v>2</v>
      </c>
      <c r="N37" s="550">
        <v>20800</v>
      </c>
      <c r="O37" s="219">
        <v>0.45</v>
      </c>
      <c r="P37" s="550">
        <f t="shared" si="0"/>
        <v>11440.000000000002</v>
      </c>
      <c r="Q37" s="550">
        <f t="shared" si="2"/>
        <v>22880.000000000004</v>
      </c>
      <c r="R37" s="213">
        <f t="shared" si="1"/>
        <v>8.7003174513119702E-2</v>
      </c>
      <c r="S37" s="196">
        <f t="shared" si="3"/>
        <v>45760.000000000007</v>
      </c>
      <c r="T37" s="328">
        <f>S37</f>
        <v>45760.000000000007</v>
      </c>
      <c r="U37" s="215"/>
      <c r="V37" s="215"/>
      <c r="W37" s="215"/>
      <c r="X37" s="215"/>
      <c r="Y37" s="328"/>
      <c r="Z37" s="215">
        <f>S37</f>
        <v>45760.000000000007</v>
      </c>
      <c r="AA37" s="326"/>
      <c r="AB37" s="215">
        <f>S37</f>
        <v>45760.000000000007</v>
      </c>
      <c r="AD37" s="198"/>
    </row>
    <row r="38" spans="1:30" x14ac:dyDescent="0.35">
      <c r="A38" s="203" t="s">
        <v>988</v>
      </c>
      <c r="B38" s="203" t="s">
        <v>210</v>
      </c>
      <c r="C38" s="203" t="s">
        <v>991</v>
      </c>
      <c r="D38" s="203" t="s">
        <v>211</v>
      </c>
      <c r="E38" s="203" t="s">
        <v>571</v>
      </c>
      <c r="F38" s="204" t="s">
        <v>992</v>
      </c>
      <c r="G38" s="203">
        <v>1</v>
      </c>
      <c r="H38" s="203" t="s">
        <v>133</v>
      </c>
      <c r="I38" s="819"/>
      <c r="K38" s="2292">
        <v>30</v>
      </c>
      <c r="L38" s="2293"/>
      <c r="M38" s="209">
        <v>1</v>
      </c>
      <c r="N38" s="550">
        <v>69000</v>
      </c>
      <c r="O38" s="219">
        <v>0.45</v>
      </c>
      <c r="P38" s="550">
        <f t="shared" si="0"/>
        <v>37950</v>
      </c>
      <c r="Q38" s="550">
        <f t="shared" si="2"/>
        <v>37950</v>
      </c>
      <c r="R38" s="1102">
        <f t="shared" si="1"/>
        <v>0.14430815003378025</v>
      </c>
      <c r="S38" s="196">
        <f t="shared" si="3"/>
        <v>75900</v>
      </c>
      <c r="T38" s="328"/>
      <c r="U38" s="215">
        <f>S38</f>
        <v>75900</v>
      </c>
      <c r="V38" s="215"/>
      <c r="W38" s="215"/>
      <c r="X38" s="215"/>
      <c r="Y38" s="328">
        <f>S38</f>
        <v>75900</v>
      </c>
      <c r="Z38" s="215"/>
      <c r="AA38" s="326"/>
      <c r="AB38" s="215">
        <f>S38</f>
        <v>75900</v>
      </c>
      <c r="AD38" s="198"/>
    </row>
    <row r="39" spans="1:30" x14ac:dyDescent="0.35">
      <c r="A39" s="203" t="s">
        <v>988</v>
      </c>
      <c r="B39" s="203" t="s">
        <v>213</v>
      </c>
      <c r="C39" s="203" t="s">
        <v>989</v>
      </c>
      <c r="D39" s="203" t="s">
        <v>129</v>
      </c>
      <c r="E39" s="203" t="s">
        <v>569</v>
      </c>
      <c r="F39" s="204" t="s">
        <v>990</v>
      </c>
      <c r="G39" s="203">
        <v>4</v>
      </c>
      <c r="H39" s="203" t="s">
        <v>133</v>
      </c>
      <c r="I39" s="2291">
        <v>4</v>
      </c>
      <c r="J39" s="2478"/>
      <c r="K39" s="225"/>
      <c r="L39" s="226"/>
      <c r="M39" s="209">
        <v>1</v>
      </c>
      <c r="N39" s="550">
        <v>37201</v>
      </c>
      <c r="O39" s="219">
        <v>0.83499999999999996</v>
      </c>
      <c r="P39" s="550">
        <f>N39*(1-O39)</f>
        <v>6138.1650000000009</v>
      </c>
      <c r="Q39" s="550">
        <f t="shared" si="2"/>
        <v>24552.660000000003</v>
      </c>
      <c r="R39" s="213">
        <f t="shared" si="1"/>
        <v>9.3363608511420171E-2</v>
      </c>
      <c r="S39" s="196">
        <f t="shared" si="3"/>
        <v>49105.320000000007</v>
      </c>
      <c r="T39" s="328">
        <f>S39</f>
        <v>49105.320000000007</v>
      </c>
      <c r="U39" s="215"/>
      <c r="V39" s="215"/>
      <c r="W39" s="215"/>
      <c r="X39" s="215"/>
      <c r="Y39" s="328"/>
      <c r="Z39" s="215">
        <f>S39</f>
        <v>49105.320000000007</v>
      </c>
      <c r="AA39" s="326"/>
      <c r="AC39" s="215">
        <f>S39</f>
        <v>49105.320000000007</v>
      </c>
      <c r="AD39" s="198"/>
    </row>
    <row r="40" spans="1:30" x14ac:dyDescent="0.35">
      <c r="A40" s="203" t="s">
        <v>988</v>
      </c>
      <c r="B40" s="203" t="s">
        <v>135</v>
      </c>
      <c r="C40" s="203" t="s">
        <v>993</v>
      </c>
      <c r="D40" s="203" t="s">
        <v>214</v>
      </c>
      <c r="E40" s="203" t="s">
        <v>571</v>
      </c>
      <c r="F40" s="204" t="s">
        <v>990</v>
      </c>
      <c r="G40" s="203">
        <v>1</v>
      </c>
      <c r="H40" s="203" t="s">
        <v>49</v>
      </c>
      <c r="K40" s="735">
        <v>60</v>
      </c>
      <c r="L40" s="821"/>
      <c r="M40" s="209">
        <v>1</v>
      </c>
      <c r="N40" s="212">
        <v>51600</v>
      </c>
      <c r="O40" s="219">
        <v>0.45</v>
      </c>
      <c r="P40" s="212">
        <f t="shared" si="0"/>
        <v>28380.000000000004</v>
      </c>
      <c r="Q40" s="212">
        <f t="shared" si="2"/>
        <v>28380.000000000004</v>
      </c>
      <c r="R40" s="1102">
        <f t="shared" si="1"/>
        <v>0.10791739915569655</v>
      </c>
      <c r="S40" s="196">
        <f t="shared" si="3"/>
        <v>56760.000000000007</v>
      </c>
      <c r="T40" s="328"/>
      <c r="U40" s="215">
        <f>S40</f>
        <v>56760.000000000007</v>
      </c>
      <c r="V40" s="215"/>
      <c r="W40" s="215"/>
      <c r="X40" s="215"/>
      <c r="Y40" s="328">
        <f>S40</f>
        <v>56760.000000000007</v>
      </c>
      <c r="Z40" s="215"/>
      <c r="AA40" s="326"/>
      <c r="AD40" s="217">
        <f>S40</f>
        <v>56760.000000000007</v>
      </c>
    </row>
    <row r="41" spans="1:30" x14ac:dyDescent="0.35">
      <c r="A41" s="203"/>
      <c r="B41" s="203"/>
      <c r="C41" s="203"/>
      <c r="D41" s="203"/>
      <c r="E41" s="203"/>
      <c r="F41" s="204"/>
      <c r="G41" s="203"/>
      <c r="H41" s="203"/>
      <c r="M41" s="203"/>
      <c r="N41" s="212"/>
      <c r="O41" s="219"/>
      <c r="P41" s="212"/>
      <c r="Q41" s="212"/>
      <c r="R41" s="213"/>
      <c r="S41" s="196"/>
      <c r="T41" s="328"/>
      <c r="U41" s="215"/>
      <c r="Y41" s="326"/>
      <c r="Z41" s="215"/>
      <c r="AA41" s="326"/>
      <c r="AD41" s="198"/>
    </row>
    <row r="42" spans="1:30" x14ac:dyDescent="0.35">
      <c r="A42" s="203"/>
      <c r="B42" s="203"/>
      <c r="C42" s="203"/>
      <c r="D42" s="203"/>
      <c r="E42" s="203"/>
      <c r="F42" s="204"/>
      <c r="G42" s="203"/>
      <c r="H42" s="203"/>
      <c r="M42" s="203"/>
      <c r="N42" s="212"/>
      <c r="O42" s="219"/>
      <c r="P42" s="212"/>
      <c r="Q42" s="212"/>
      <c r="R42" s="213"/>
      <c r="S42" s="196"/>
      <c r="T42" s="328"/>
      <c r="Y42" s="328"/>
      <c r="AA42" s="326"/>
      <c r="AD42" s="198"/>
    </row>
    <row r="43" spans="1:30" x14ac:dyDescent="0.35">
      <c r="A43" s="218"/>
      <c r="B43" s="203"/>
      <c r="C43" s="203"/>
      <c r="D43" s="203"/>
      <c r="E43" s="203"/>
      <c r="F43" s="204"/>
      <c r="G43" s="203"/>
      <c r="H43" s="203"/>
      <c r="M43" s="203"/>
      <c r="N43" s="212"/>
      <c r="O43" s="219"/>
      <c r="P43" s="212"/>
      <c r="Q43" s="212"/>
      <c r="R43" s="439"/>
      <c r="S43" s="196"/>
      <c r="T43" s="326"/>
      <c r="Y43" s="326"/>
      <c r="AA43" s="326"/>
      <c r="AD43" s="198"/>
    </row>
    <row r="44" spans="1:30" x14ac:dyDescent="0.35">
      <c r="A44" s="154" t="s">
        <v>988</v>
      </c>
      <c r="B44" s="154" t="s">
        <v>579</v>
      </c>
      <c r="C44" s="335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2"/>
      <c r="P44" s="336"/>
      <c r="Q44" s="303"/>
      <c r="R44" s="337"/>
      <c r="S44" s="196"/>
      <c r="T44" s="326"/>
      <c r="W44" s="215"/>
      <c r="Y44" s="326"/>
      <c r="AA44" s="326"/>
      <c r="AD44" s="198"/>
    </row>
    <row r="45" spans="1:30" x14ac:dyDescent="0.35">
      <c r="A45" s="154" t="s">
        <v>988</v>
      </c>
      <c r="B45" s="154" t="s">
        <v>580</v>
      </c>
      <c r="C45" s="335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2"/>
      <c r="P45" s="336"/>
      <c r="Q45" s="303">
        <v>45000</v>
      </c>
      <c r="R45" s="337">
        <f>Q45/Q47</f>
        <v>0.17111638343926514</v>
      </c>
      <c r="S45" s="196">
        <f t="shared" si="3"/>
        <v>90000</v>
      </c>
      <c r="T45" s="326"/>
      <c r="X45" s="215">
        <f>S45</f>
        <v>90000</v>
      </c>
      <c r="Y45" s="326"/>
      <c r="AA45" s="326"/>
      <c r="AD45" s="198"/>
    </row>
    <row r="46" spans="1:30" ht="15" thickBot="1" x14ac:dyDescent="0.4">
      <c r="I46" s="161">
        <f>I47/M47</f>
        <v>0.30303030303030304</v>
      </c>
      <c r="J46" s="161"/>
      <c r="K46" s="161">
        <f>K47/M47</f>
        <v>0.68939393939393945</v>
      </c>
      <c r="L46" s="161">
        <f>L47/M47</f>
        <v>7.575757575757576E-3</v>
      </c>
      <c r="S46" s="329"/>
      <c r="T46" s="326"/>
      <c r="Y46" s="326"/>
      <c r="AA46" s="613"/>
      <c r="AB46" s="291"/>
      <c r="AC46" s="291"/>
      <c r="AD46" s="614"/>
    </row>
    <row r="47" spans="1:30" x14ac:dyDescent="0.35">
      <c r="A47" s="258" t="s">
        <v>582</v>
      </c>
      <c r="B47" s="259"/>
      <c r="C47" s="259"/>
      <c r="D47" s="259"/>
      <c r="E47" s="259"/>
      <c r="F47" s="260"/>
      <c r="G47" s="259"/>
      <c r="H47" s="259"/>
      <c r="I47" s="737">
        <f>I39+I36+I35+I34+I33</f>
        <v>40</v>
      </c>
      <c r="J47" s="737"/>
      <c r="K47" s="737">
        <f>K40+K38+K37</f>
        <v>91</v>
      </c>
      <c r="L47" s="737">
        <f>L37</f>
        <v>1</v>
      </c>
      <c r="M47" s="259">
        <f>SUM(I47:L47)</f>
        <v>132</v>
      </c>
      <c r="N47" s="261"/>
      <c r="O47" s="262"/>
      <c r="P47" s="261"/>
      <c r="Q47" s="528">
        <f>SUM(Q33:Q46)</f>
        <v>262978.91000000003</v>
      </c>
      <c r="R47" s="264">
        <f>SUM(R33:R45)</f>
        <v>0.99999999999999989</v>
      </c>
      <c r="S47" s="1095">
        <f>SUM(S33:S46)</f>
        <v>525957.82000000007</v>
      </c>
      <c r="T47" s="616">
        <f t="shared" ref="T47:Z47" si="4">SUM(T33:T45)</f>
        <v>245547.82</v>
      </c>
      <c r="U47" s="617">
        <f t="shared" si="4"/>
        <v>190410</v>
      </c>
      <c r="V47" s="617">
        <f t="shared" si="4"/>
        <v>0</v>
      </c>
      <c r="W47" s="617">
        <f t="shared" si="4"/>
        <v>0</v>
      </c>
      <c r="X47" s="617">
        <f t="shared" si="4"/>
        <v>90000</v>
      </c>
      <c r="Y47" s="619">
        <f t="shared" si="4"/>
        <v>216562.5</v>
      </c>
      <c r="Z47" s="617">
        <f t="shared" si="4"/>
        <v>219395.32</v>
      </c>
      <c r="AA47" s="266">
        <f>SUM(AA32:AA46)</f>
        <v>150682.5</v>
      </c>
      <c r="AB47" s="267">
        <f>SUM(AB32:AB46)</f>
        <v>179410</v>
      </c>
      <c r="AC47" s="267">
        <f>SUM(AC32:AC46)</f>
        <v>49105.320000000007</v>
      </c>
      <c r="AD47" s="269">
        <f>SUM(AD32:AD46)</f>
        <v>56760.000000000007</v>
      </c>
    </row>
    <row r="48" spans="1:30" ht="15" thickBot="1" x14ac:dyDescent="0.4">
      <c r="A48" s="274" t="s">
        <v>583</v>
      </c>
      <c r="B48" s="275"/>
      <c r="C48" s="275"/>
      <c r="D48" s="275"/>
      <c r="E48" s="275"/>
      <c r="F48" s="276"/>
      <c r="G48" s="275"/>
      <c r="H48" s="275"/>
      <c r="I48" s="738">
        <f>I39+I36+I35+I34+I33</f>
        <v>40</v>
      </c>
      <c r="J48" s="738">
        <f>I39+I36+I35+I34+I33</f>
        <v>40</v>
      </c>
      <c r="K48" s="738">
        <f>K40+K38+K37+I35+I34+I33</f>
        <v>97</v>
      </c>
      <c r="L48" s="738">
        <f>K38+I35+I34+I33+L37</f>
        <v>37</v>
      </c>
      <c r="M48" s="275">
        <f>SUM(I48:L48)</f>
        <v>214</v>
      </c>
      <c r="N48" s="277"/>
      <c r="O48" s="278"/>
      <c r="P48" s="277"/>
      <c r="Q48" s="277"/>
      <c r="R48" s="279"/>
      <c r="S48" s="1006">
        <f>Q47/M47</f>
        <v>1992.2644696969699</v>
      </c>
      <c r="T48" s="281">
        <f>T47/S47</f>
        <v>0.4668583879977295</v>
      </c>
      <c r="U48" s="282">
        <f>U47/S47</f>
        <v>0.36202522856300523</v>
      </c>
      <c r="V48" s="534"/>
      <c r="W48" s="282">
        <f>W47/S47</f>
        <v>0</v>
      </c>
      <c r="X48" s="282">
        <f>X47/S47</f>
        <v>0.17111638343926514</v>
      </c>
      <c r="Y48" s="344">
        <f>Y47/S47</f>
        <v>0.41174879765073169</v>
      </c>
      <c r="Z48" s="282">
        <f>Z47/S47</f>
        <v>0.41713481891000304</v>
      </c>
      <c r="AA48" s="790"/>
      <c r="AB48" s="534"/>
      <c r="AC48" s="534"/>
      <c r="AD48" s="288"/>
    </row>
    <row r="49" spans="1:30" ht="15" thickBot="1" x14ac:dyDescent="0.4">
      <c r="A49" s="289" t="s">
        <v>584</v>
      </c>
      <c r="B49" s="239"/>
      <c r="C49" s="239"/>
      <c r="D49" s="239"/>
      <c r="E49" s="239"/>
      <c r="F49" s="290"/>
      <c r="G49" s="239"/>
      <c r="H49" s="239"/>
      <c r="I49" s="2237">
        <f>I48/M48</f>
        <v>0.18691588785046728</v>
      </c>
      <c r="J49" s="2237">
        <f>J48/M48</f>
        <v>0.18691588785046728</v>
      </c>
      <c r="K49" s="2237">
        <f>K48/M48</f>
        <v>0.45327102803738317</v>
      </c>
      <c r="L49" s="2237">
        <f>L48/M48</f>
        <v>0.17289719626168223</v>
      </c>
      <c r="M49" s="242"/>
      <c r="N49" s="292"/>
      <c r="O49" s="242"/>
      <c r="P49" s="292"/>
      <c r="Q49" s="240">
        <f>T47/2</f>
        <v>122773.91</v>
      </c>
      <c r="R49" s="293">
        <f>Q49/Q53</f>
        <v>0.4668583879977295</v>
      </c>
      <c r="X49" s="294"/>
      <c r="Y49" s="403">
        <f>I33+I34+K38+K40</f>
        <v>93</v>
      </c>
      <c r="Z49" s="404">
        <f>I35+I36+K37+I39+L37</f>
        <v>39</v>
      </c>
    </row>
    <row r="50" spans="1:30" ht="15" thickBot="1" x14ac:dyDescent="0.4">
      <c r="A50" s="297" t="s">
        <v>38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U47/2</f>
        <v>95205</v>
      </c>
      <c r="R50" s="308">
        <f>Q50/Q53</f>
        <v>0.36202522856300523</v>
      </c>
      <c r="S50" s="1098">
        <f>Q47/M47</f>
        <v>1992.2644696969699</v>
      </c>
      <c r="T50" s="1099" t="s">
        <v>586</v>
      </c>
      <c r="Y50" s="241">
        <f>Y49/M47</f>
        <v>0.70454545454545459</v>
      </c>
      <c r="Z50" s="293">
        <f>Z49/M47</f>
        <v>0.29545454545454547</v>
      </c>
    </row>
    <row r="51" spans="1:30" ht="15" thickBot="1" x14ac:dyDescent="0.4">
      <c r="A51" s="297" t="s">
        <v>579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>
        <f>Q44</f>
        <v>0</v>
      </c>
      <c r="R51" s="308">
        <f>Q51/Q47</f>
        <v>0</v>
      </c>
      <c r="W51" s="145"/>
      <c r="Y51" s="2657" t="s">
        <v>588</v>
      </c>
      <c r="Z51" s="2657"/>
    </row>
    <row r="52" spans="1:30" x14ac:dyDescent="0.35">
      <c r="A52" s="297" t="s">
        <v>580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Q45</f>
        <v>45000</v>
      </c>
      <c r="R52" s="308">
        <f>Q52/Q53</f>
        <v>0.17111638343926514</v>
      </c>
    </row>
    <row r="53" spans="1:30" x14ac:dyDescent="0.35">
      <c r="A53" s="289"/>
      <c r="B53" s="239"/>
      <c r="C53" s="239"/>
      <c r="D53" s="239"/>
      <c r="E53" s="239"/>
      <c r="F53" s="290"/>
      <c r="G53" s="239"/>
      <c r="H53" s="239"/>
      <c r="I53" s="291"/>
      <c r="J53" s="291"/>
      <c r="K53" s="291"/>
      <c r="L53" s="291"/>
      <c r="M53" s="239"/>
      <c r="N53" s="292"/>
      <c r="O53" s="242"/>
      <c r="P53" s="292"/>
      <c r="Q53" s="240">
        <f>SUM(Q49:Q52)</f>
        <v>262978.91000000003</v>
      </c>
      <c r="R53" s="293">
        <f>SUM(R49:R52)</f>
        <v>0.99999999999999989</v>
      </c>
      <c r="S53" s="647"/>
    </row>
    <row r="55" spans="1:30" ht="18" x14ac:dyDescent="0.4">
      <c r="A55" s="1085" t="s">
        <v>589</v>
      </c>
    </row>
    <row r="57" spans="1:30" ht="31.5" customHeight="1" thickBot="1" x14ac:dyDescent="0.4">
      <c r="A57" s="2645" t="s">
        <v>531</v>
      </c>
      <c r="B57" s="2646"/>
      <c r="C57" s="2646"/>
      <c r="D57" s="2646"/>
      <c r="E57" s="2646"/>
      <c r="F57" s="2646"/>
      <c r="G57" s="2646"/>
      <c r="H57" s="2646"/>
      <c r="I57" s="2646"/>
      <c r="J57" s="2646"/>
      <c r="K57" s="2646"/>
      <c r="L57" s="2646"/>
      <c r="M57" s="2646"/>
      <c r="N57" s="2646"/>
      <c r="O57" s="2646"/>
      <c r="P57" s="2646"/>
      <c r="Q57" s="2646"/>
      <c r="R57" s="2658"/>
      <c r="S57" s="2648" t="s">
        <v>635</v>
      </c>
      <c r="T57" s="2648"/>
      <c r="U57" s="2648"/>
      <c r="V57" s="2648"/>
      <c r="W57" s="2648"/>
      <c r="X57" s="2648"/>
      <c r="Y57" s="2648"/>
      <c r="Z57" s="2648"/>
      <c r="AA57" s="2648"/>
      <c r="AB57" s="2648"/>
      <c r="AC57" s="2648"/>
      <c r="AD57" s="2649"/>
    </row>
    <row r="58" spans="1:30" ht="18" x14ac:dyDescent="0.35">
      <c r="A58" s="2327" t="s">
        <v>533</v>
      </c>
      <c r="B58" s="2329" t="s">
        <v>534</v>
      </c>
      <c r="C58" s="2329" t="s">
        <v>535</v>
      </c>
      <c r="D58" s="2329" t="s">
        <v>536</v>
      </c>
      <c r="E58" s="2329" t="s">
        <v>537</v>
      </c>
      <c r="F58" s="2331" t="s">
        <v>538</v>
      </c>
      <c r="G58" s="2329" t="s">
        <v>539</v>
      </c>
      <c r="H58" s="2329" t="s">
        <v>540</v>
      </c>
      <c r="I58" s="2309" t="s">
        <v>541</v>
      </c>
      <c r="J58" s="2309"/>
      <c r="K58" s="2309"/>
      <c r="L58" s="2309"/>
      <c r="M58" s="311" t="s">
        <v>542</v>
      </c>
      <c r="N58" s="312" t="s">
        <v>543</v>
      </c>
      <c r="O58" s="313" t="s">
        <v>544</v>
      </c>
      <c r="P58" s="312" t="s">
        <v>543</v>
      </c>
      <c r="Q58" s="312" t="s">
        <v>545</v>
      </c>
      <c r="R58" s="2310" t="s">
        <v>546</v>
      </c>
      <c r="S58" s="1439" t="s">
        <v>547</v>
      </c>
      <c r="T58" s="2653" t="s">
        <v>548</v>
      </c>
      <c r="U58" s="2653"/>
      <c r="V58" s="2653"/>
      <c r="W58" s="2653"/>
      <c r="X58" s="2653"/>
      <c r="Y58" s="2650" t="s">
        <v>549</v>
      </c>
      <c r="Z58" s="2652"/>
      <c r="AA58" s="2703" t="s">
        <v>550</v>
      </c>
      <c r="AB58" s="2686"/>
      <c r="AC58" s="2686"/>
      <c r="AD58" s="2687"/>
    </row>
    <row r="59" spans="1:30" ht="18.5" thickBot="1" x14ac:dyDescent="0.4">
      <c r="A59" s="2807"/>
      <c r="B59" s="2808"/>
      <c r="C59" s="2808"/>
      <c r="D59" s="2808"/>
      <c r="E59" s="2808"/>
      <c r="F59" s="2809"/>
      <c r="G59" s="2808"/>
      <c r="H59" s="2808"/>
      <c r="I59" s="1437" t="s">
        <v>551</v>
      </c>
      <c r="J59" s="1437" t="s">
        <v>552</v>
      </c>
      <c r="K59" s="1437" t="s">
        <v>553</v>
      </c>
      <c r="L59" s="1437" t="s">
        <v>554</v>
      </c>
      <c r="M59" s="1433" t="s">
        <v>555</v>
      </c>
      <c r="N59" s="1434" t="s">
        <v>556</v>
      </c>
      <c r="O59" s="1435" t="s">
        <v>557</v>
      </c>
      <c r="P59" s="1434" t="s">
        <v>558</v>
      </c>
      <c r="Q59" s="1434" t="s">
        <v>558</v>
      </c>
      <c r="R59" s="2811"/>
      <c r="S59" s="1086" t="s">
        <v>559</v>
      </c>
      <c r="T59" s="2651"/>
      <c r="U59" s="2651"/>
      <c r="V59" s="2651"/>
      <c r="W59" s="2651"/>
      <c r="X59" s="2651"/>
      <c r="Y59" s="2650"/>
      <c r="Z59" s="2652"/>
      <c r="AA59" s="2650"/>
      <c r="AB59" s="2651"/>
      <c r="AC59" s="2651"/>
      <c r="AD59" s="2652"/>
    </row>
    <row r="60" spans="1:30" s="184" customFormat="1" ht="18.5" x14ac:dyDescent="0.45">
      <c r="A60" s="2341" t="s">
        <v>591</v>
      </c>
      <c r="B60" s="2342"/>
      <c r="C60" s="2342"/>
      <c r="D60" s="2342"/>
      <c r="E60" s="2342"/>
      <c r="F60" s="2342"/>
      <c r="G60" s="2342"/>
      <c r="H60" s="2342"/>
      <c r="I60" s="2342"/>
      <c r="J60" s="2342"/>
      <c r="K60" s="2342"/>
      <c r="L60" s="2342"/>
      <c r="M60" s="2342"/>
      <c r="N60" s="2342"/>
      <c r="O60" s="2342"/>
      <c r="P60" s="2342"/>
      <c r="Q60" s="2342"/>
      <c r="R60" s="2342"/>
      <c r="S60" s="1438"/>
      <c r="T60" s="610" t="s">
        <v>561</v>
      </c>
      <c r="U60" s="608" t="s">
        <v>38</v>
      </c>
      <c r="V60" s="608" t="s">
        <v>562</v>
      </c>
      <c r="W60" s="1440" t="s">
        <v>563</v>
      </c>
      <c r="X60" s="608" t="s">
        <v>564</v>
      </c>
      <c r="Y60" s="610" t="s">
        <v>565</v>
      </c>
      <c r="Z60" s="608" t="s">
        <v>566</v>
      </c>
      <c r="AA60" s="610" t="s">
        <v>181</v>
      </c>
      <c r="AB60" s="608" t="s">
        <v>33</v>
      </c>
      <c r="AC60" s="608" t="s">
        <v>208</v>
      </c>
      <c r="AD60" s="609" t="s">
        <v>31</v>
      </c>
    </row>
    <row r="61" spans="1:30" x14ac:dyDescent="0.35">
      <c r="A61" s="199"/>
      <c r="B61" s="509"/>
      <c r="C61" s="509"/>
      <c r="D61" s="509"/>
      <c r="E61" s="509"/>
      <c r="F61" s="510"/>
      <c r="G61" s="509"/>
      <c r="H61" s="509"/>
      <c r="I61" s="512"/>
      <c r="J61" s="512"/>
      <c r="K61" s="512"/>
      <c r="L61" s="512"/>
      <c r="M61" s="509"/>
      <c r="N61" s="515"/>
      <c r="O61" s="516"/>
      <c r="P61" s="515"/>
      <c r="Q61" s="515"/>
      <c r="R61" s="548"/>
      <c r="S61" s="329"/>
      <c r="T61" s="326"/>
      <c r="W61" s="512"/>
      <c r="Y61" s="326"/>
      <c r="AA61" s="326"/>
      <c r="AD61" s="198"/>
    </row>
    <row r="62" spans="1:30" x14ac:dyDescent="0.35">
      <c r="A62" s="202"/>
      <c r="B62" s="203"/>
      <c r="C62" s="203"/>
      <c r="D62" s="203"/>
      <c r="E62" s="203"/>
      <c r="F62" s="204"/>
      <c r="G62" s="203"/>
      <c r="H62" s="203"/>
      <c r="I62" s="639"/>
      <c r="J62" s="225"/>
      <c r="K62" s="225"/>
      <c r="L62" s="226"/>
      <c r="M62" s="203"/>
      <c r="N62" s="210"/>
      <c r="O62" s="211"/>
      <c r="P62" s="210"/>
      <c r="Q62" s="210"/>
      <c r="R62" s="1094"/>
      <c r="S62" s="612"/>
      <c r="T62" s="328"/>
      <c r="U62" s="215"/>
      <c r="V62" s="215"/>
      <c r="W62" s="215"/>
      <c r="Y62" s="328"/>
      <c r="Z62" s="215"/>
      <c r="AA62" s="326"/>
      <c r="AD62" s="198"/>
    </row>
    <row r="63" spans="1:30" x14ac:dyDescent="0.35">
      <c r="A63" s="202" t="s">
        <v>988</v>
      </c>
      <c r="B63" s="203" t="s">
        <v>209</v>
      </c>
      <c r="C63" s="203" t="s">
        <v>989</v>
      </c>
      <c r="D63" s="203" t="s">
        <v>53</v>
      </c>
      <c r="E63" s="203" t="s">
        <v>571</v>
      </c>
      <c r="F63" s="204" t="s">
        <v>705</v>
      </c>
      <c r="G63" s="203">
        <v>2</v>
      </c>
      <c r="H63" s="203" t="s">
        <v>51</v>
      </c>
      <c r="I63" s="2291">
        <v>2</v>
      </c>
      <c r="J63" s="2292"/>
      <c r="K63" s="2292"/>
      <c r="L63" s="2293"/>
      <c r="M63" s="209">
        <v>1</v>
      </c>
      <c r="N63" s="550">
        <v>21600</v>
      </c>
      <c r="O63" s="219">
        <v>0.45</v>
      </c>
      <c r="P63" s="550">
        <f t="shared" ref="P63:P67" si="5">N63*(1-O63)</f>
        <v>11880.000000000002</v>
      </c>
      <c r="Q63" s="550">
        <f>P63*M63*G63</f>
        <v>23760.000000000004</v>
      </c>
      <c r="R63" s="1441">
        <f t="shared" ref="R63:R70" si="6">Q63/$Q$76</f>
        <v>8.9199403257493898E-2</v>
      </c>
      <c r="S63" s="196">
        <f>Q63</f>
        <v>23760.000000000004</v>
      </c>
      <c r="T63" s="328">
        <f>S63</f>
        <v>23760.000000000004</v>
      </c>
      <c r="U63" s="215"/>
      <c r="V63" s="215"/>
      <c r="W63" s="215"/>
      <c r="Y63" s="328">
        <f>S63</f>
        <v>23760.000000000004</v>
      </c>
      <c r="Z63" s="215"/>
      <c r="AA63" s="328">
        <f>S63</f>
        <v>23760.000000000004</v>
      </c>
      <c r="AD63" s="198"/>
    </row>
    <row r="64" spans="1:30" x14ac:dyDescent="0.35">
      <c r="A64" s="202" t="s">
        <v>988</v>
      </c>
      <c r="B64" s="203" t="s">
        <v>209</v>
      </c>
      <c r="C64" s="203" t="s">
        <v>989</v>
      </c>
      <c r="D64" s="203" t="s">
        <v>129</v>
      </c>
      <c r="E64" s="203" t="s">
        <v>569</v>
      </c>
      <c r="F64" s="204" t="s">
        <v>990</v>
      </c>
      <c r="G64" s="203">
        <v>3</v>
      </c>
      <c r="H64" s="203" t="s">
        <v>51</v>
      </c>
      <c r="I64" s="2291">
        <v>3</v>
      </c>
      <c r="J64" s="2292"/>
      <c r="K64" s="2292"/>
      <c r="L64" s="2293"/>
      <c r="M64" s="209">
        <v>1</v>
      </c>
      <c r="N64" s="550">
        <v>15900</v>
      </c>
      <c r="O64" s="219">
        <v>0.3</v>
      </c>
      <c r="P64" s="550">
        <f t="shared" si="5"/>
        <v>11130</v>
      </c>
      <c r="Q64" s="550">
        <f t="shared" ref="Q64:Q69" si="7">P64*M64*G64</f>
        <v>33390</v>
      </c>
      <c r="R64" s="213">
        <f t="shared" si="6"/>
        <v>0.12535219169897815</v>
      </c>
      <c r="S64" s="196">
        <f t="shared" ref="S64:S70" si="8">Q64</f>
        <v>33390</v>
      </c>
      <c r="T64" s="328">
        <f>S64</f>
        <v>33390</v>
      </c>
      <c r="U64" s="215"/>
      <c r="V64" s="215"/>
      <c r="W64" s="215"/>
      <c r="Y64" s="328"/>
      <c r="Z64" s="215">
        <f>S64</f>
        <v>33390</v>
      </c>
      <c r="AA64" s="328">
        <f>S64</f>
        <v>33390</v>
      </c>
      <c r="AD64" s="198"/>
    </row>
    <row r="65" spans="1:30" x14ac:dyDescent="0.35">
      <c r="A65" s="202" t="s">
        <v>988</v>
      </c>
      <c r="B65" s="203" t="s">
        <v>210</v>
      </c>
      <c r="C65" s="203" t="s">
        <v>991</v>
      </c>
      <c r="D65" s="203" t="s">
        <v>211</v>
      </c>
      <c r="E65" s="203" t="s">
        <v>569</v>
      </c>
      <c r="F65" s="204" t="s">
        <v>212</v>
      </c>
      <c r="G65" s="203">
        <v>1</v>
      </c>
      <c r="H65" s="203" t="s">
        <v>133</v>
      </c>
      <c r="I65" s="2291">
        <v>30</v>
      </c>
      <c r="J65" s="2478"/>
      <c r="K65" s="225"/>
      <c r="L65" s="226"/>
      <c r="M65" s="209">
        <v>1</v>
      </c>
      <c r="N65" s="550">
        <v>52500</v>
      </c>
      <c r="O65" s="219">
        <v>0.45</v>
      </c>
      <c r="P65" s="550">
        <f t="shared" si="5"/>
        <v>28875.000000000004</v>
      </c>
      <c r="Q65" s="550">
        <f t="shared" si="7"/>
        <v>28875.000000000004</v>
      </c>
      <c r="R65" s="213">
        <f t="shared" si="6"/>
        <v>0.10840205256987105</v>
      </c>
      <c r="S65" s="196">
        <f t="shared" si="8"/>
        <v>28875.000000000004</v>
      </c>
      <c r="T65" s="328"/>
      <c r="U65" s="215">
        <f>S65</f>
        <v>28875.000000000004</v>
      </c>
      <c r="V65" s="215"/>
      <c r="W65" s="215"/>
      <c r="Y65" s="328"/>
      <c r="Z65" s="215">
        <f>S65</f>
        <v>28875.000000000004</v>
      </c>
      <c r="AA65" s="326"/>
      <c r="AB65" s="215">
        <f>S65</f>
        <v>28875.000000000004</v>
      </c>
      <c r="AD65" s="198"/>
    </row>
    <row r="66" spans="1:30" x14ac:dyDescent="0.35">
      <c r="A66" s="202" t="s">
        <v>988</v>
      </c>
      <c r="B66" s="203" t="s">
        <v>210</v>
      </c>
      <c r="C66" s="203" t="s">
        <v>989</v>
      </c>
      <c r="D66" s="203" t="s">
        <v>129</v>
      </c>
      <c r="E66" s="203" t="s">
        <v>569</v>
      </c>
      <c r="F66" s="204" t="s">
        <v>990</v>
      </c>
      <c r="G66" s="203">
        <v>1</v>
      </c>
      <c r="H66" s="203" t="s">
        <v>49</v>
      </c>
      <c r="I66" s="1442"/>
      <c r="K66" s="331">
        <v>1</v>
      </c>
      <c r="L66" s="1443">
        <v>1</v>
      </c>
      <c r="M66" s="209">
        <v>2</v>
      </c>
      <c r="N66" s="550">
        <v>20800</v>
      </c>
      <c r="O66" s="219">
        <v>0.45</v>
      </c>
      <c r="P66" s="550">
        <f t="shared" si="5"/>
        <v>11440.000000000002</v>
      </c>
      <c r="Q66" s="550">
        <f t="shared" si="7"/>
        <v>22880.000000000004</v>
      </c>
      <c r="R66" s="213">
        <f t="shared" si="6"/>
        <v>8.5895721655364493E-2</v>
      </c>
      <c r="S66" s="196">
        <f t="shared" si="8"/>
        <v>22880.000000000004</v>
      </c>
      <c r="T66" s="328">
        <f>S66</f>
        <v>22880.000000000004</v>
      </c>
      <c r="U66" s="215"/>
      <c r="V66" s="215"/>
      <c r="W66" s="215"/>
      <c r="Y66" s="328"/>
      <c r="Z66" s="215">
        <f>S66</f>
        <v>22880.000000000004</v>
      </c>
      <c r="AA66" s="326"/>
      <c r="AB66" s="215">
        <f>S66</f>
        <v>22880.000000000004</v>
      </c>
      <c r="AD66" s="198"/>
    </row>
    <row r="67" spans="1:30" x14ac:dyDescent="0.35">
      <c r="A67" s="202" t="s">
        <v>988</v>
      </c>
      <c r="B67" s="203" t="s">
        <v>210</v>
      </c>
      <c r="C67" s="203" t="s">
        <v>991</v>
      </c>
      <c r="D67" s="203" t="s">
        <v>211</v>
      </c>
      <c r="E67" s="203" t="s">
        <v>571</v>
      </c>
      <c r="F67" s="204" t="s">
        <v>992</v>
      </c>
      <c r="G67" s="203">
        <v>1</v>
      </c>
      <c r="H67" s="203" t="s">
        <v>133</v>
      </c>
      <c r="I67" s="1442"/>
      <c r="K67" s="2292">
        <v>30</v>
      </c>
      <c r="L67" s="2293"/>
      <c r="M67" s="209">
        <v>1</v>
      </c>
      <c r="N67" s="550">
        <v>69000</v>
      </c>
      <c r="O67" s="219">
        <v>0.45</v>
      </c>
      <c r="P67" s="550">
        <f t="shared" si="5"/>
        <v>37950</v>
      </c>
      <c r="Q67" s="550">
        <f t="shared" si="7"/>
        <v>37950</v>
      </c>
      <c r="R67" s="1441">
        <f t="shared" si="6"/>
        <v>0.1424712690918305</v>
      </c>
      <c r="S67" s="196">
        <f t="shared" si="8"/>
        <v>37950</v>
      </c>
      <c r="T67" s="328"/>
      <c r="U67" s="215">
        <f>S67</f>
        <v>37950</v>
      </c>
      <c r="V67" s="215"/>
      <c r="W67" s="215"/>
      <c r="Y67" s="328">
        <f>S67</f>
        <v>37950</v>
      </c>
      <c r="Z67" s="215"/>
      <c r="AA67" s="326"/>
      <c r="AB67" s="215">
        <f>S67</f>
        <v>37950</v>
      </c>
      <c r="AD67" s="198"/>
    </row>
    <row r="68" spans="1:30" x14ac:dyDescent="0.35">
      <c r="A68" s="202" t="s">
        <v>988</v>
      </c>
      <c r="B68" s="203" t="s">
        <v>213</v>
      </c>
      <c r="C68" s="203" t="s">
        <v>989</v>
      </c>
      <c r="D68" s="203" t="s">
        <v>129</v>
      </c>
      <c r="E68" s="203" t="s">
        <v>569</v>
      </c>
      <c r="F68" s="204" t="s">
        <v>990</v>
      </c>
      <c r="G68" s="203">
        <v>3</v>
      </c>
      <c r="H68" s="203" t="s">
        <v>133</v>
      </c>
      <c r="I68" s="2291">
        <v>3</v>
      </c>
      <c r="J68" s="2478"/>
      <c r="K68" s="225"/>
      <c r="L68" s="226"/>
      <c r="M68" s="209">
        <v>1</v>
      </c>
      <c r="N68" s="550">
        <v>37201</v>
      </c>
      <c r="O68" s="219">
        <v>0.83499999999999996</v>
      </c>
      <c r="P68" s="550">
        <f>N68*(1-O68)</f>
        <v>6138.1650000000009</v>
      </c>
      <c r="Q68" s="550">
        <f t="shared" si="7"/>
        <v>18414.495000000003</v>
      </c>
      <c r="R68" s="213">
        <f t="shared" si="6"/>
        <v>6.9131395845458965E-2</v>
      </c>
      <c r="S68" s="196">
        <f t="shared" si="8"/>
        <v>18414.495000000003</v>
      </c>
      <c r="T68" s="328">
        <f>S68</f>
        <v>18414.495000000003</v>
      </c>
      <c r="U68" s="215"/>
      <c r="V68" s="215"/>
      <c r="W68" s="215"/>
      <c r="Y68" s="328"/>
      <c r="Z68" s="215">
        <f>S68</f>
        <v>18414.495000000003</v>
      </c>
      <c r="AA68" s="326"/>
      <c r="AC68" s="215">
        <f>S68</f>
        <v>18414.495000000003</v>
      </c>
      <c r="AD68" s="198"/>
    </row>
    <row r="69" spans="1:30" x14ac:dyDescent="0.35">
      <c r="A69" s="202" t="s">
        <v>988</v>
      </c>
      <c r="B69" s="203" t="s">
        <v>135</v>
      </c>
      <c r="C69" s="203" t="s">
        <v>993</v>
      </c>
      <c r="D69" s="203" t="s">
        <v>214</v>
      </c>
      <c r="E69" s="203" t="s">
        <v>571</v>
      </c>
      <c r="F69" s="204" t="s">
        <v>990</v>
      </c>
      <c r="G69" s="203">
        <v>1</v>
      </c>
      <c r="H69" s="203" t="s">
        <v>49</v>
      </c>
      <c r="I69" s="231"/>
      <c r="J69" s="206"/>
      <c r="K69" s="735">
        <v>60</v>
      </c>
      <c r="L69" s="821"/>
      <c r="M69" s="209">
        <v>1</v>
      </c>
      <c r="N69" s="212">
        <v>51600</v>
      </c>
      <c r="O69" s="219">
        <v>0.45</v>
      </c>
      <c r="P69" s="212">
        <f t="shared" ref="P69:P70" si="9">N69*(1-O69)</f>
        <v>28380.000000000004</v>
      </c>
      <c r="Q69" s="212">
        <f t="shared" si="7"/>
        <v>28380.000000000004</v>
      </c>
      <c r="R69" s="1441">
        <f t="shared" si="6"/>
        <v>0.10654373166867326</v>
      </c>
      <c r="S69" s="196">
        <f t="shared" si="8"/>
        <v>28380.000000000004</v>
      </c>
      <c r="T69" s="328"/>
      <c r="U69" s="215">
        <f>S69</f>
        <v>28380.000000000004</v>
      </c>
      <c r="V69" s="215"/>
      <c r="W69" s="215"/>
      <c r="Y69" s="328">
        <f>S69</f>
        <v>28380.000000000004</v>
      </c>
      <c r="Z69" s="215"/>
      <c r="AA69" s="326"/>
      <c r="AD69" s="217">
        <f>S69</f>
        <v>28380.000000000004</v>
      </c>
    </row>
    <row r="70" spans="1:30" x14ac:dyDescent="0.35">
      <c r="A70" s="202" t="s">
        <v>988</v>
      </c>
      <c r="B70" s="203" t="s">
        <v>135</v>
      </c>
      <c r="C70" s="203" t="s">
        <v>994</v>
      </c>
      <c r="D70" s="203" t="s">
        <v>215</v>
      </c>
      <c r="E70" s="203" t="s">
        <v>571</v>
      </c>
      <c r="F70" s="204" t="s">
        <v>995</v>
      </c>
      <c r="G70" s="203">
        <v>1</v>
      </c>
      <c r="H70" s="203" t="s">
        <v>49</v>
      </c>
      <c r="I70" s="331">
        <v>70</v>
      </c>
      <c r="J70" s="331">
        <v>70</v>
      </c>
      <c r="M70" s="203">
        <v>2</v>
      </c>
      <c r="N70" s="212">
        <v>25200</v>
      </c>
      <c r="O70" s="219">
        <v>0.45</v>
      </c>
      <c r="P70" s="212">
        <f t="shared" si="9"/>
        <v>13860.000000000002</v>
      </c>
      <c r="Q70" s="212">
        <f>P70*M70*G70</f>
        <v>27720.000000000004</v>
      </c>
      <c r="R70" s="1441">
        <f t="shared" si="6"/>
        <v>0.1040659704670762</v>
      </c>
      <c r="S70" s="196">
        <f t="shared" si="8"/>
        <v>27720.000000000004</v>
      </c>
      <c r="T70" s="328"/>
      <c r="U70" s="215">
        <f>S70</f>
        <v>27720.000000000004</v>
      </c>
      <c r="Y70" s="328">
        <f>S70</f>
        <v>27720.000000000004</v>
      </c>
      <c r="Z70" s="215"/>
      <c r="AA70" s="326"/>
      <c r="AD70" s="217">
        <f>S70</f>
        <v>27720.000000000004</v>
      </c>
    </row>
    <row r="71" spans="1:30" x14ac:dyDescent="0.35">
      <c r="A71" s="202"/>
      <c r="B71" s="203"/>
      <c r="C71" s="203"/>
      <c r="D71" s="203"/>
      <c r="E71" s="203"/>
      <c r="F71" s="204"/>
      <c r="G71" s="203"/>
      <c r="H71" s="203"/>
      <c r="M71" s="203"/>
      <c r="N71" s="212"/>
      <c r="O71" s="219"/>
      <c r="P71" s="212"/>
      <c r="Q71" s="212"/>
      <c r="R71" s="213"/>
      <c r="S71" s="196"/>
      <c r="T71" s="326"/>
      <c r="Y71" s="328"/>
      <c r="AA71" s="326"/>
      <c r="AD71" s="198"/>
    </row>
    <row r="72" spans="1:30" x14ac:dyDescent="0.35">
      <c r="A72" s="197"/>
      <c r="B72" s="203"/>
      <c r="C72" s="203"/>
      <c r="D72" s="203"/>
      <c r="E72" s="203"/>
      <c r="F72" s="204"/>
      <c r="G72" s="203"/>
      <c r="H72" s="203"/>
      <c r="M72" s="203"/>
      <c r="N72" s="212"/>
      <c r="O72" s="219"/>
      <c r="P72" s="212"/>
      <c r="Q72" s="212"/>
      <c r="R72" s="439"/>
      <c r="S72" s="196"/>
      <c r="T72" s="326"/>
      <c r="Y72" s="326"/>
      <c r="AA72" s="326"/>
      <c r="AD72" s="198"/>
    </row>
    <row r="73" spans="1:30" x14ac:dyDescent="0.35">
      <c r="A73" s="411" t="s">
        <v>988</v>
      </c>
      <c r="B73" s="154" t="s">
        <v>579</v>
      </c>
      <c r="C73" s="335"/>
      <c r="D73" s="298"/>
      <c r="E73" s="298"/>
      <c r="F73" s="299"/>
      <c r="G73" s="298"/>
      <c r="H73" s="298"/>
      <c r="I73" s="300"/>
      <c r="J73" s="300"/>
      <c r="K73" s="300"/>
      <c r="L73" s="300"/>
      <c r="M73" s="298"/>
      <c r="N73" s="301"/>
      <c r="O73" s="302"/>
      <c r="P73" s="336"/>
      <c r="Q73" s="303"/>
      <c r="R73" s="337"/>
      <c r="S73" s="196"/>
      <c r="T73" s="326"/>
      <c r="V73" s="215"/>
      <c r="Y73" s="326"/>
      <c r="AA73" s="326"/>
      <c r="AD73" s="198"/>
    </row>
    <row r="74" spans="1:30" x14ac:dyDescent="0.35">
      <c r="A74" s="411" t="s">
        <v>988</v>
      </c>
      <c r="B74" s="154" t="s">
        <v>580</v>
      </c>
      <c r="C74" s="335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2"/>
      <c r="P74" s="336"/>
      <c r="Q74" s="303">
        <v>45000</v>
      </c>
      <c r="R74" s="337">
        <f>Q74/Q76</f>
        <v>0.16893826374525356</v>
      </c>
      <c r="S74" s="196">
        <v>45000</v>
      </c>
      <c r="T74" s="326"/>
      <c r="W74" s="215"/>
      <c r="X74" s="215">
        <f>S74</f>
        <v>45000</v>
      </c>
      <c r="Y74" s="326"/>
      <c r="AA74" s="326"/>
      <c r="AD74" s="198"/>
    </row>
    <row r="75" spans="1:30" ht="15" thickBot="1" x14ac:dyDescent="0.4">
      <c r="A75" s="326"/>
      <c r="H75" s="3"/>
      <c r="I75" s="161">
        <f>I76/$M$76</f>
        <v>0.4</v>
      </c>
      <c r="J75" s="161">
        <f t="shared" ref="J75:L75" si="10">J76/$M$76</f>
        <v>0.25925925925925924</v>
      </c>
      <c r="K75" s="161">
        <f t="shared" si="10"/>
        <v>0.33703703703703702</v>
      </c>
      <c r="L75" s="161">
        <f t="shared" si="10"/>
        <v>3.7037037037037038E-3</v>
      </c>
      <c r="N75" s="5"/>
      <c r="O75" s="6"/>
      <c r="P75" s="5"/>
      <c r="Q75" s="5"/>
      <c r="R75" s="6"/>
      <c r="S75" s="1123"/>
      <c r="T75" s="613"/>
      <c r="U75" s="291"/>
      <c r="V75" s="291"/>
      <c r="W75" s="291"/>
      <c r="X75" s="291"/>
      <c r="Y75" s="613"/>
      <c r="Z75" s="291"/>
      <c r="AA75" s="613"/>
      <c r="AB75" s="291"/>
      <c r="AC75" s="291"/>
      <c r="AD75" s="614"/>
    </row>
    <row r="76" spans="1:30" x14ac:dyDescent="0.35">
      <c r="A76" s="258" t="s">
        <v>582</v>
      </c>
      <c r="B76" s="259"/>
      <c r="C76" s="259"/>
      <c r="D76" s="259"/>
      <c r="E76" s="259"/>
      <c r="F76" s="260"/>
      <c r="G76" s="259"/>
      <c r="H76" s="259"/>
      <c r="I76" s="737">
        <f>I70+I68+I65+I64+I63</f>
        <v>108</v>
      </c>
      <c r="J76" s="737">
        <f>J70</f>
        <v>70</v>
      </c>
      <c r="K76" s="737">
        <f>K69+K67+K66</f>
        <v>91</v>
      </c>
      <c r="L76" s="737">
        <f>L66</f>
        <v>1</v>
      </c>
      <c r="M76" s="259">
        <f>SUM(I76:L76)</f>
        <v>270</v>
      </c>
      <c r="N76" s="261"/>
      <c r="O76" s="262"/>
      <c r="P76" s="261"/>
      <c r="Q76" s="528">
        <f>SUM(Q62:Q75)</f>
        <v>266369.495</v>
      </c>
      <c r="R76" s="262">
        <f>SUM(R62:R74)</f>
        <v>1</v>
      </c>
      <c r="S76" s="1444">
        <f>SUM(S62:S75)</f>
        <v>266369.495</v>
      </c>
      <c r="T76" s="266">
        <f>SUM(T62:T74)</f>
        <v>98444.494999999995</v>
      </c>
      <c r="U76" s="267">
        <f>SUM(U62:U74)</f>
        <v>122925</v>
      </c>
      <c r="V76" s="267">
        <f>SUM(V62:V74)</f>
        <v>0</v>
      </c>
      <c r="W76" s="267">
        <f>SUM(W62:W74)</f>
        <v>0</v>
      </c>
      <c r="X76" s="688">
        <f>X74</f>
        <v>45000</v>
      </c>
      <c r="Y76" s="268">
        <f>SUM(Y62:Y74)</f>
        <v>117810</v>
      </c>
      <c r="Z76" s="267">
        <f>SUM(Z62:Z74)</f>
        <v>103559.495</v>
      </c>
      <c r="AA76" s="266">
        <f>SUM(AA61:AA75)</f>
        <v>57150</v>
      </c>
      <c r="AB76" s="267">
        <f>SUM(AB61:AB75)</f>
        <v>89705</v>
      </c>
      <c r="AC76" s="267">
        <f>SUM(AC61:AC75)</f>
        <v>18414.495000000003</v>
      </c>
      <c r="AD76" s="269">
        <f>SUM(AD61:AD75)</f>
        <v>56100.000000000007</v>
      </c>
    </row>
    <row r="77" spans="1:30" ht="15" thickBot="1" x14ac:dyDescent="0.4">
      <c r="A77" s="274" t="s">
        <v>583</v>
      </c>
      <c r="B77" s="275"/>
      <c r="C77" s="275"/>
      <c r="D77" s="275"/>
      <c r="E77" s="275"/>
      <c r="F77" s="276"/>
      <c r="G77" s="275"/>
      <c r="H77" s="275"/>
      <c r="I77" s="738">
        <f>I70+I68+I65+I64+I63</f>
        <v>108</v>
      </c>
      <c r="J77" s="738">
        <f>I68+I65+I64+I63+J70</f>
        <v>108</v>
      </c>
      <c r="K77" s="738">
        <f>K69+K67+K66+I64+I63</f>
        <v>96</v>
      </c>
      <c r="L77" s="738">
        <f>K67+I64+I63+L66</f>
        <v>36</v>
      </c>
      <c r="M77" s="275">
        <f>SUM(I77:L77)</f>
        <v>348</v>
      </c>
      <c r="N77" s="277"/>
      <c r="O77" s="278"/>
      <c r="P77" s="277"/>
      <c r="Q77" s="277"/>
      <c r="R77" s="278"/>
      <c r="S77" s="1018">
        <f>Q76/M76</f>
        <v>986.55368518518515</v>
      </c>
      <c r="T77" s="281">
        <f>T76/S76</f>
        <v>0.36957871245729546</v>
      </c>
      <c r="U77" s="282">
        <f>U76/S76</f>
        <v>0.46148302379745099</v>
      </c>
      <c r="V77" s="282">
        <f>V76/S76</f>
        <v>0</v>
      </c>
      <c r="W77" s="282">
        <f>W76/S76</f>
        <v>0</v>
      </c>
      <c r="X77" s="282">
        <f>X76/S76</f>
        <v>0.16893826374525356</v>
      </c>
      <c r="Y77" s="344">
        <f>Y76/S76</f>
        <v>0.44228037448507385</v>
      </c>
      <c r="Z77" s="282">
        <f>Z76/S76</f>
        <v>0.3887813617696726</v>
      </c>
      <c r="AA77" s="790"/>
      <c r="AB77" s="534"/>
      <c r="AC77" s="534"/>
      <c r="AD77" s="288"/>
    </row>
    <row r="78" spans="1:30" ht="15" thickBot="1" x14ac:dyDescent="0.4">
      <c r="A78" s="289" t="s">
        <v>584</v>
      </c>
      <c r="B78" s="239"/>
      <c r="C78" s="239"/>
      <c r="D78" s="239"/>
      <c r="E78" s="239"/>
      <c r="F78" s="290"/>
      <c r="G78" s="239"/>
      <c r="H78" s="239"/>
      <c r="I78" s="2237">
        <f>I77/$M$77</f>
        <v>0.31034482758620691</v>
      </c>
      <c r="J78" s="2237">
        <f t="shared" ref="J78:L78" si="11">J77/$M$77</f>
        <v>0.31034482758620691</v>
      </c>
      <c r="K78" s="2237">
        <f t="shared" si="11"/>
        <v>0.27586206896551724</v>
      </c>
      <c r="L78" s="2237">
        <f t="shared" si="11"/>
        <v>0.10344827586206896</v>
      </c>
      <c r="M78" s="239"/>
      <c r="N78" s="292"/>
      <c r="O78" s="242"/>
      <c r="P78" s="292"/>
      <c r="Q78" s="240">
        <f>T76</f>
        <v>98444.494999999995</v>
      </c>
      <c r="R78" s="293">
        <f>Q78/Q82</f>
        <v>0.36957871245729546</v>
      </c>
      <c r="W78" s="294"/>
      <c r="Y78" s="403">
        <f>I63+K67+K69+I70+J70</f>
        <v>232</v>
      </c>
      <c r="Z78" s="404">
        <f>I64+I65+K66+I68+L66</f>
        <v>38</v>
      </c>
    </row>
    <row r="79" spans="1:30" ht="15" thickBot="1" x14ac:dyDescent="0.4">
      <c r="A79" s="297" t="s">
        <v>38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U76</f>
        <v>122925</v>
      </c>
      <c r="R79" s="308">
        <f>Q79/Q82</f>
        <v>0.46148302379745099</v>
      </c>
      <c r="S79" s="1098">
        <f>Q76/M76</f>
        <v>986.55368518518515</v>
      </c>
      <c r="T79" s="1099" t="s">
        <v>586</v>
      </c>
      <c r="X79" s="145"/>
      <c r="Y79" s="241">
        <f>Y78/M76</f>
        <v>0.85925925925925928</v>
      </c>
      <c r="Z79" s="293">
        <f>Z78/M76</f>
        <v>0.14074074074074075</v>
      </c>
    </row>
    <row r="80" spans="1:30" ht="15" thickBot="1" x14ac:dyDescent="0.4">
      <c r="A80" s="297" t="s">
        <v>579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Q73</f>
        <v>0</v>
      </c>
      <c r="R80" s="308">
        <f>Q80/Q76</f>
        <v>0</v>
      </c>
      <c r="V80" s="145"/>
      <c r="Y80" s="2657" t="s">
        <v>588</v>
      </c>
      <c r="Z80" s="2657"/>
    </row>
    <row r="81" spans="1:30" x14ac:dyDescent="0.35">
      <c r="A81" s="297" t="s">
        <v>580</v>
      </c>
      <c r="B81" s="298"/>
      <c r="C81" s="298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01"/>
      <c r="Q81" s="303">
        <f>Q74</f>
        <v>45000</v>
      </c>
      <c r="R81" s="308">
        <f>Q81/Q82</f>
        <v>0.16893826374525356</v>
      </c>
    </row>
    <row r="82" spans="1:30" x14ac:dyDescent="0.35">
      <c r="A82" s="289"/>
      <c r="B82" s="239"/>
      <c r="C82" s="239"/>
      <c r="D82" s="239"/>
      <c r="E82" s="239"/>
      <c r="F82" s="290"/>
      <c r="G82" s="239"/>
      <c r="H82" s="239"/>
      <c r="I82" s="291"/>
      <c r="J82" s="291"/>
      <c r="K82" s="291"/>
      <c r="L82" s="291"/>
      <c r="M82" s="239"/>
      <c r="N82" s="292"/>
      <c r="O82" s="242"/>
      <c r="P82" s="292"/>
      <c r="Q82" s="240">
        <f>SUM(Q78:Q81)</f>
        <v>266369.495</v>
      </c>
      <c r="R82" s="293">
        <f>SUM(R78:R81)</f>
        <v>1</v>
      </c>
      <c r="S82" s="647"/>
    </row>
    <row r="85" spans="1:30" x14ac:dyDescent="0.35">
      <c r="D85" s="2266" t="s">
        <v>996</v>
      </c>
      <c r="E85" s="2266"/>
      <c r="F85" s="2" t="s">
        <v>762</v>
      </c>
      <c r="G85" s="2266" t="s">
        <v>596</v>
      </c>
      <c r="H85" s="2266"/>
      <c r="I85" s="2334">
        <v>0.71</v>
      </c>
      <c r="J85" s="2266"/>
    </row>
    <row r="86" spans="1:30" x14ac:dyDescent="0.35">
      <c r="D86" s="2266" t="s">
        <v>524</v>
      </c>
      <c r="E86" s="2266"/>
      <c r="F86" s="2" t="s">
        <v>997</v>
      </c>
      <c r="G86" s="2266" t="s">
        <v>524</v>
      </c>
      <c r="H86" s="2266"/>
      <c r="I86" s="2266">
        <v>66</v>
      </c>
      <c r="J86" s="2266"/>
    </row>
    <row r="87" spans="1:30" x14ac:dyDescent="0.35">
      <c r="B87" s="2"/>
      <c r="D87" s="2266" t="s">
        <v>526</v>
      </c>
      <c r="E87" s="2266"/>
      <c r="F87" s="2" t="s">
        <v>998</v>
      </c>
      <c r="G87" s="2266" t="s">
        <v>526</v>
      </c>
      <c r="H87" s="2266"/>
      <c r="I87" s="2267">
        <v>4692</v>
      </c>
      <c r="J87" s="2266"/>
    </row>
    <row r="88" spans="1:30" x14ac:dyDescent="0.35">
      <c r="D88" s="2266" t="s">
        <v>528</v>
      </c>
      <c r="E88" s="2266"/>
      <c r="F88" s="2" t="s">
        <v>999</v>
      </c>
      <c r="G88" s="2266" t="s">
        <v>528</v>
      </c>
      <c r="H88" s="2266"/>
      <c r="I88" s="2267">
        <v>10196192</v>
      </c>
      <c r="J88" s="2266"/>
    </row>
    <row r="89" spans="1:30" ht="18" x14ac:dyDescent="0.4">
      <c r="A89" s="1085" t="s">
        <v>530</v>
      </c>
    </row>
    <row r="91" spans="1:30" ht="16.5" customHeight="1" thickBot="1" x14ac:dyDescent="0.4">
      <c r="A91" s="2681" t="s">
        <v>531</v>
      </c>
      <c r="B91" s="2682"/>
      <c r="C91" s="2682"/>
      <c r="D91" s="2682"/>
      <c r="E91" s="2682"/>
      <c r="F91" s="2682"/>
      <c r="G91" s="2682"/>
      <c r="H91" s="2682"/>
      <c r="I91" s="2682"/>
      <c r="J91" s="2682"/>
      <c r="K91" s="2682"/>
      <c r="L91" s="2682"/>
      <c r="M91" s="2682"/>
      <c r="N91" s="2682"/>
      <c r="O91" s="2682"/>
      <c r="P91" s="2682"/>
      <c r="Q91" s="2682"/>
      <c r="R91" s="2683"/>
      <c r="S91" s="2648" t="s">
        <v>635</v>
      </c>
      <c r="T91" s="2648"/>
      <c r="U91" s="2648"/>
      <c r="V91" s="2648"/>
      <c r="W91" s="2648"/>
      <c r="X91" s="2648"/>
      <c r="Y91" s="2648"/>
      <c r="Z91" s="2648"/>
      <c r="AA91" s="2648"/>
      <c r="AB91" s="2648"/>
      <c r="AC91" s="2648"/>
      <c r="AD91" s="2649"/>
    </row>
    <row r="92" spans="1:30" ht="18" x14ac:dyDescent="0.35">
      <c r="A92" s="2353" t="s">
        <v>533</v>
      </c>
      <c r="B92" s="2344" t="s">
        <v>534</v>
      </c>
      <c r="C92" s="2344" t="s">
        <v>535</v>
      </c>
      <c r="D92" s="2344" t="s">
        <v>536</v>
      </c>
      <c r="E92" s="2344" t="s">
        <v>537</v>
      </c>
      <c r="F92" s="2355" t="s">
        <v>538</v>
      </c>
      <c r="G92" s="2344" t="s">
        <v>539</v>
      </c>
      <c r="H92" s="2344" t="s">
        <v>540</v>
      </c>
      <c r="I92" s="2346" t="s">
        <v>541</v>
      </c>
      <c r="J92" s="2346"/>
      <c r="K92" s="2346"/>
      <c r="L92" s="2346"/>
      <c r="M92" s="351" t="s">
        <v>542</v>
      </c>
      <c r="N92" s="352" t="s">
        <v>543</v>
      </c>
      <c r="O92" s="353" t="s">
        <v>544</v>
      </c>
      <c r="P92" s="352" t="s">
        <v>543</v>
      </c>
      <c r="Q92" s="352" t="s">
        <v>545</v>
      </c>
      <c r="R92" s="2414" t="s">
        <v>546</v>
      </c>
      <c r="S92" s="1107" t="s">
        <v>547</v>
      </c>
      <c r="T92" s="2813" t="s">
        <v>548</v>
      </c>
      <c r="U92" s="2813"/>
      <c r="V92" s="2813"/>
      <c r="W92" s="2813"/>
      <c r="X92" s="2813"/>
      <c r="Y92" s="2667" t="s">
        <v>549</v>
      </c>
      <c r="Z92" s="2668"/>
      <c r="AA92" s="2665" t="s">
        <v>550</v>
      </c>
      <c r="AB92" s="2659"/>
      <c r="AC92" s="2659"/>
      <c r="AD92" s="2660"/>
    </row>
    <row r="93" spans="1:30" ht="18.5" thickBot="1" x14ac:dyDescent="0.4">
      <c r="A93" s="2354"/>
      <c r="B93" s="2345"/>
      <c r="C93" s="2345"/>
      <c r="D93" s="2345"/>
      <c r="E93" s="2345"/>
      <c r="F93" s="2356"/>
      <c r="G93" s="2345"/>
      <c r="H93" s="2345"/>
      <c r="I93" s="356" t="s">
        <v>551</v>
      </c>
      <c r="J93" s="356" t="s">
        <v>552</v>
      </c>
      <c r="K93" s="356" t="s">
        <v>553</v>
      </c>
      <c r="L93" s="356" t="s">
        <v>554</v>
      </c>
      <c r="M93" s="357" t="s">
        <v>555</v>
      </c>
      <c r="N93" s="358" t="s">
        <v>556</v>
      </c>
      <c r="O93" s="359" t="s">
        <v>557</v>
      </c>
      <c r="P93" s="358" t="s">
        <v>558</v>
      </c>
      <c r="Q93" s="358" t="s">
        <v>558</v>
      </c>
      <c r="R93" s="2415"/>
      <c r="S93" s="1445" t="s">
        <v>559</v>
      </c>
      <c r="T93" s="2669"/>
      <c r="U93" s="2669"/>
      <c r="V93" s="2669"/>
      <c r="W93" s="2669"/>
      <c r="X93" s="2669"/>
      <c r="Y93" s="2667"/>
      <c r="Z93" s="2668"/>
      <c r="AA93" s="2667"/>
      <c r="AB93" s="2669"/>
      <c r="AC93" s="2669"/>
      <c r="AD93" s="2668"/>
    </row>
    <row r="94" spans="1:30" s="183" customFormat="1" ht="18.5" x14ac:dyDescent="0.45">
      <c r="A94" s="2706" t="s">
        <v>690</v>
      </c>
      <c r="B94" s="2707"/>
      <c r="C94" s="2707"/>
      <c r="D94" s="2707"/>
      <c r="E94" s="2707"/>
      <c r="F94" s="2707"/>
      <c r="G94" s="2707"/>
      <c r="H94" s="2707"/>
      <c r="I94" s="2707"/>
      <c r="J94" s="2707"/>
      <c r="K94" s="2707"/>
      <c r="L94" s="2707"/>
      <c r="M94" s="2707"/>
      <c r="N94" s="2707"/>
      <c r="O94" s="2707"/>
      <c r="P94" s="2707"/>
      <c r="Q94" s="2707"/>
      <c r="R94" s="2707"/>
      <c r="S94" s="606"/>
      <c r="T94" s="608" t="s">
        <v>561</v>
      </c>
      <c r="U94" s="608" t="s">
        <v>38</v>
      </c>
      <c r="V94" s="608" t="s">
        <v>562</v>
      </c>
      <c r="W94" s="608" t="s">
        <v>563</v>
      </c>
      <c r="X94" s="608" t="s">
        <v>564</v>
      </c>
      <c r="Y94" s="610" t="s">
        <v>565</v>
      </c>
      <c r="Z94" s="609" t="s">
        <v>566</v>
      </c>
      <c r="AA94" s="608" t="s">
        <v>181</v>
      </c>
      <c r="AB94" s="608" t="s">
        <v>33</v>
      </c>
      <c r="AC94" s="608" t="s">
        <v>208</v>
      </c>
      <c r="AD94" s="609" t="s">
        <v>31</v>
      </c>
    </row>
    <row r="95" spans="1:30" x14ac:dyDescent="0.35">
      <c r="A95" s="200"/>
      <c r="B95" s="509"/>
      <c r="C95" s="509"/>
      <c r="D95" s="509"/>
      <c r="E95" s="509"/>
      <c r="F95" s="510"/>
      <c r="G95" s="509"/>
      <c r="H95" s="509"/>
      <c r="I95" s="512"/>
      <c r="J95" s="512"/>
      <c r="K95" s="512"/>
      <c r="L95" s="512"/>
      <c r="M95" s="509"/>
      <c r="N95" s="515"/>
      <c r="O95" s="516"/>
      <c r="P95" s="515"/>
      <c r="Q95" s="515"/>
      <c r="R95" s="579"/>
      <c r="S95" s="195"/>
      <c r="Y95" s="326"/>
      <c r="Z95" s="198"/>
      <c r="AD95" s="198"/>
    </row>
    <row r="96" spans="1:30" x14ac:dyDescent="0.35">
      <c r="A96" s="203" t="s">
        <v>988</v>
      </c>
      <c r="B96" s="203" t="s">
        <v>209</v>
      </c>
      <c r="C96" s="203" t="s">
        <v>989</v>
      </c>
      <c r="D96" s="203" t="s">
        <v>53</v>
      </c>
      <c r="E96" s="203" t="s">
        <v>571</v>
      </c>
      <c r="F96" s="204" t="s">
        <v>705</v>
      </c>
      <c r="G96" s="203">
        <v>3</v>
      </c>
      <c r="H96" s="203" t="s">
        <v>51</v>
      </c>
      <c r="I96" s="2291">
        <v>3</v>
      </c>
      <c r="J96" s="2292"/>
      <c r="K96" s="2292"/>
      <c r="L96" s="2293"/>
      <c r="M96" s="203">
        <v>1</v>
      </c>
      <c r="N96" s="550">
        <v>21600</v>
      </c>
      <c r="O96" s="219">
        <v>0.45</v>
      </c>
      <c r="P96" s="550">
        <f t="shared" ref="P96:P100" si="12">N96*(1-O96)</f>
        <v>11880.000000000002</v>
      </c>
      <c r="Q96" s="550">
        <f>P96*M96*G96</f>
        <v>35640.000000000007</v>
      </c>
      <c r="R96" s="224">
        <f>Q96/$Q$107</f>
        <v>0.15744426085518876</v>
      </c>
      <c r="S96" s="214">
        <f>Q96*3</f>
        <v>106920.00000000003</v>
      </c>
      <c r="T96" s="215">
        <f>S96</f>
        <v>106920.00000000003</v>
      </c>
      <c r="U96" s="215"/>
      <c r="V96" s="215"/>
      <c r="W96" s="215"/>
      <c r="X96" s="215"/>
      <c r="Y96" s="328">
        <f>S96</f>
        <v>106920.00000000003</v>
      </c>
      <c r="Z96" s="217"/>
      <c r="AA96" s="215">
        <f>S96</f>
        <v>106920.00000000003</v>
      </c>
      <c r="AD96" s="198"/>
    </row>
    <row r="97" spans="1:30" x14ac:dyDescent="0.35">
      <c r="A97" s="203" t="s">
        <v>988</v>
      </c>
      <c r="B97" s="203" t="s">
        <v>209</v>
      </c>
      <c r="C97" s="203" t="s">
        <v>989</v>
      </c>
      <c r="D97" s="203" t="s">
        <v>129</v>
      </c>
      <c r="E97" s="203" t="s">
        <v>569</v>
      </c>
      <c r="F97" s="204" t="s">
        <v>990</v>
      </c>
      <c r="G97" s="203">
        <v>3</v>
      </c>
      <c r="H97" s="203" t="s">
        <v>51</v>
      </c>
      <c r="I97" s="2291">
        <v>3</v>
      </c>
      <c r="J97" s="2292"/>
      <c r="K97" s="2292"/>
      <c r="L97" s="2293"/>
      <c r="M97" s="203">
        <v>1</v>
      </c>
      <c r="N97" s="550">
        <v>15900</v>
      </c>
      <c r="O97" s="219">
        <v>0.3</v>
      </c>
      <c r="P97" s="550">
        <f t="shared" si="12"/>
        <v>11130</v>
      </c>
      <c r="Q97" s="550">
        <f t="shared" ref="Q97:Q102" si="13">P97*M97*G97</f>
        <v>33390</v>
      </c>
      <c r="R97" s="213">
        <f t="shared" ref="R97:R102" si="14">Q97/$Q$107</f>
        <v>0.14750459792241163</v>
      </c>
      <c r="S97" s="214">
        <f t="shared" ref="S97:S102" si="15">Q97*3</f>
        <v>100170</v>
      </c>
      <c r="T97" s="215">
        <f>S97</f>
        <v>100170</v>
      </c>
      <c r="U97" s="215"/>
      <c r="V97" s="215"/>
      <c r="W97" s="215"/>
      <c r="X97" s="215"/>
      <c r="Y97" s="328"/>
      <c r="Z97" s="217">
        <f>S97</f>
        <v>100170</v>
      </c>
      <c r="AA97" s="215">
        <f>S97</f>
        <v>100170</v>
      </c>
      <c r="AD97" s="198"/>
    </row>
    <row r="98" spans="1:30" x14ac:dyDescent="0.35">
      <c r="A98" s="203" t="s">
        <v>988</v>
      </c>
      <c r="B98" s="203" t="s">
        <v>210</v>
      </c>
      <c r="C98" s="203" t="s">
        <v>991</v>
      </c>
      <c r="D98" s="203" t="s">
        <v>211</v>
      </c>
      <c r="E98" s="203" t="s">
        <v>569</v>
      </c>
      <c r="F98" s="204" t="s">
        <v>212</v>
      </c>
      <c r="G98" s="203">
        <v>1</v>
      </c>
      <c r="H98" s="203" t="s">
        <v>133</v>
      </c>
      <c r="I98" s="2291">
        <v>30</v>
      </c>
      <c r="J98" s="2478"/>
      <c r="K98" s="225"/>
      <c r="L98" s="226"/>
      <c r="M98" s="203">
        <v>1</v>
      </c>
      <c r="N98" s="550">
        <v>52500</v>
      </c>
      <c r="O98" s="219">
        <v>0.45</v>
      </c>
      <c r="P98" s="550">
        <f t="shared" si="12"/>
        <v>28875.000000000004</v>
      </c>
      <c r="Q98" s="550">
        <f t="shared" si="13"/>
        <v>28875.000000000004</v>
      </c>
      <c r="R98" s="213">
        <f t="shared" si="14"/>
        <v>0.12755900763730568</v>
      </c>
      <c r="S98" s="214">
        <f t="shared" si="15"/>
        <v>86625.000000000015</v>
      </c>
      <c r="U98" s="215">
        <f>S98</f>
        <v>86625.000000000015</v>
      </c>
      <c r="V98" s="215"/>
      <c r="W98" s="215"/>
      <c r="X98" s="215"/>
      <c r="Y98" s="328"/>
      <c r="Z98" s="217">
        <f>S98</f>
        <v>86625.000000000015</v>
      </c>
      <c r="AA98" s="215"/>
      <c r="AB98" s="215">
        <f>S98</f>
        <v>86625.000000000015</v>
      </c>
      <c r="AD98" s="198"/>
    </row>
    <row r="99" spans="1:30" x14ac:dyDescent="0.35">
      <c r="A99" s="203" t="s">
        <v>988</v>
      </c>
      <c r="B99" s="203" t="s">
        <v>210</v>
      </c>
      <c r="C99" s="203" t="s">
        <v>989</v>
      </c>
      <c r="D99" s="203" t="s">
        <v>129</v>
      </c>
      <c r="E99" s="203" t="s">
        <v>569</v>
      </c>
      <c r="F99" s="204" t="s">
        <v>990</v>
      </c>
      <c r="G99" s="203">
        <v>1</v>
      </c>
      <c r="H99" s="203" t="s">
        <v>49</v>
      </c>
      <c r="I99" s="819"/>
      <c r="K99" s="331">
        <v>1</v>
      </c>
      <c r="L99" s="226"/>
      <c r="M99" s="209">
        <v>1</v>
      </c>
      <c r="N99" s="550">
        <v>20800</v>
      </c>
      <c r="O99" s="219">
        <v>0.45</v>
      </c>
      <c r="P99" s="550">
        <f t="shared" si="12"/>
        <v>11440.000000000002</v>
      </c>
      <c r="Q99" s="550">
        <f t="shared" si="13"/>
        <v>11440.000000000002</v>
      </c>
      <c r="R99" s="213">
        <f t="shared" si="14"/>
        <v>5.0537663978208733E-2</v>
      </c>
      <c r="S99" s="214">
        <f t="shared" si="15"/>
        <v>34320.000000000007</v>
      </c>
      <c r="T99" s="215">
        <f>S99</f>
        <v>34320.000000000007</v>
      </c>
      <c r="U99" s="215"/>
      <c r="V99" s="215"/>
      <c r="W99" s="215"/>
      <c r="X99" s="215"/>
      <c r="Y99" s="328"/>
      <c r="Z99" s="217">
        <f>S99</f>
        <v>34320.000000000007</v>
      </c>
      <c r="AB99" s="215">
        <f>S99</f>
        <v>34320.000000000007</v>
      </c>
      <c r="AD99" s="198"/>
    </row>
    <row r="100" spans="1:30" x14ac:dyDescent="0.35">
      <c r="A100" s="203" t="s">
        <v>988</v>
      </c>
      <c r="B100" s="203" t="s">
        <v>210</v>
      </c>
      <c r="C100" s="203" t="s">
        <v>991</v>
      </c>
      <c r="D100" s="203" t="s">
        <v>211</v>
      </c>
      <c r="E100" s="203" t="s">
        <v>571</v>
      </c>
      <c r="F100" s="204" t="s">
        <v>992</v>
      </c>
      <c r="G100" s="203">
        <v>1</v>
      </c>
      <c r="H100" s="203" t="s">
        <v>133</v>
      </c>
      <c r="I100" s="819"/>
      <c r="K100" s="2292">
        <v>30</v>
      </c>
      <c r="L100" s="2293"/>
      <c r="M100" s="209">
        <v>1</v>
      </c>
      <c r="N100" s="550">
        <v>69000</v>
      </c>
      <c r="O100" s="219">
        <v>0.45</v>
      </c>
      <c r="P100" s="550">
        <f t="shared" si="12"/>
        <v>37950</v>
      </c>
      <c r="Q100" s="550">
        <f t="shared" si="13"/>
        <v>37950</v>
      </c>
      <c r="R100" s="224">
        <f t="shared" si="14"/>
        <v>0.16764898146617316</v>
      </c>
      <c r="S100" s="214">
        <f t="shared" si="15"/>
        <v>113850</v>
      </c>
      <c r="U100" s="215">
        <f>S100</f>
        <v>113850</v>
      </c>
      <c r="V100" s="215"/>
      <c r="W100" s="215"/>
      <c r="X100" s="215"/>
      <c r="Y100" s="328">
        <f>S100</f>
        <v>113850</v>
      </c>
      <c r="Z100" s="217"/>
      <c r="AB100" s="215">
        <f>S100</f>
        <v>113850</v>
      </c>
      <c r="AD100" s="198"/>
    </row>
    <row r="101" spans="1:30" x14ac:dyDescent="0.35">
      <c r="A101" s="203" t="s">
        <v>988</v>
      </c>
      <c r="B101" s="203" t="s">
        <v>213</v>
      </c>
      <c r="C101" s="203" t="s">
        <v>989</v>
      </c>
      <c r="D101" s="203" t="s">
        <v>129</v>
      </c>
      <c r="E101" s="203" t="s">
        <v>569</v>
      </c>
      <c r="F101" s="204" t="s">
        <v>990</v>
      </c>
      <c r="G101" s="203">
        <v>5</v>
      </c>
      <c r="H101" s="203" t="s">
        <v>133</v>
      </c>
      <c r="I101" s="2291">
        <v>5</v>
      </c>
      <c r="J101" s="2478"/>
      <c r="K101" s="225"/>
      <c r="L101" s="226"/>
      <c r="M101" s="209">
        <v>1</v>
      </c>
      <c r="N101" s="550">
        <v>37201</v>
      </c>
      <c r="O101" s="219">
        <v>0.83499999999999996</v>
      </c>
      <c r="P101" s="550">
        <f>N101*(1-O101)</f>
        <v>6138.1650000000009</v>
      </c>
      <c r="Q101" s="550">
        <f t="shared" si="13"/>
        <v>30690.825000000004</v>
      </c>
      <c r="R101" s="213">
        <f t="shared" si="14"/>
        <v>0.13558064694615454</v>
      </c>
      <c r="S101" s="214">
        <f t="shared" si="15"/>
        <v>92072.475000000006</v>
      </c>
      <c r="T101" s="215">
        <f>S101</f>
        <v>92072.475000000006</v>
      </c>
      <c r="U101" s="215"/>
      <c r="V101" s="215"/>
      <c r="W101" s="215"/>
      <c r="X101" s="215"/>
      <c r="Y101" s="328"/>
      <c r="Z101" s="217">
        <f>S101</f>
        <v>92072.475000000006</v>
      </c>
      <c r="AB101" s="215"/>
      <c r="AC101" s="215">
        <f>S101</f>
        <v>92072.475000000006</v>
      </c>
      <c r="AD101" s="198"/>
    </row>
    <row r="102" spans="1:30" x14ac:dyDescent="0.35">
      <c r="A102" s="203" t="s">
        <v>988</v>
      </c>
      <c r="B102" s="203" t="s">
        <v>135</v>
      </c>
      <c r="C102" s="203" t="s">
        <v>993</v>
      </c>
      <c r="D102" s="203" t="s">
        <v>214</v>
      </c>
      <c r="E102" s="203" t="s">
        <v>571</v>
      </c>
      <c r="F102" s="204" t="s">
        <v>990</v>
      </c>
      <c r="G102" s="203">
        <v>1</v>
      </c>
      <c r="H102" s="203" t="s">
        <v>49</v>
      </c>
      <c r="K102" s="735">
        <v>60</v>
      </c>
      <c r="L102" s="821"/>
      <c r="M102" s="209">
        <v>1</v>
      </c>
      <c r="N102" s="212">
        <v>51600</v>
      </c>
      <c r="O102" s="219">
        <v>0.45</v>
      </c>
      <c r="P102" s="212">
        <f t="shared" ref="P102" si="16">N102*(1-O102)</f>
        <v>28380.000000000004</v>
      </c>
      <c r="Q102" s="212">
        <f t="shared" si="13"/>
        <v>28380.000000000004</v>
      </c>
      <c r="R102" s="224">
        <f t="shared" si="14"/>
        <v>0.12537228179209473</v>
      </c>
      <c r="S102" s="214">
        <f t="shared" si="15"/>
        <v>85140.000000000015</v>
      </c>
      <c r="U102" s="215">
        <f>S102</f>
        <v>85140.000000000015</v>
      </c>
      <c r="V102" s="215"/>
      <c r="W102" s="215"/>
      <c r="X102" s="215"/>
      <c r="Y102" s="328">
        <f>S102</f>
        <v>85140.000000000015</v>
      </c>
      <c r="Z102" s="217"/>
      <c r="AC102" s="215"/>
      <c r="AD102" s="217">
        <f>S102</f>
        <v>85140.000000000015</v>
      </c>
    </row>
    <row r="103" spans="1:30" x14ac:dyDescent="0.35">
      <c r="A103" s="218"/>
      <c r="B103" s="203"/>
      <c r="C103" s="203"/>
      <c r="D103" s="203"/>
      <c r="E103" s="203"/>
      <c r="F103" s="204"/>
      <c r="G103" s="203"/>
      <c r="H103" s="203"/>
      <c r="M103" s="203"/>
      <c r="N103" s="212"/>
      <c r="O103" s="219"/>
      <c r="P103" s="212"/>
      <c r="Q103" s="212"/>
      <c r="R103" s="439"/>
      <c r="S103" s="195"/>
      <c r="Y103" s="326"/>
      <c r="Z103" s="198"/>
      <c r="AD103" s="217"/>
    </row>
    <row r="104" spans="1:30" x14ac:dyDescent="0.35">
      <c r="A104" s="154" t="s">
        <v>988</v>
      </c>
      <c r="B104" s="154" t="s">
        <v>579</v>
      </c>
      <c r="C104" s="335"/>
      <c r="D104" s="298"/>
      <c r="E104" s="298"/>
      <c r="F104" s="299"/>
      <c r="G104" s="298"/>
      <c r="H104" s="298"/>
      <c r="I104" s="300"/>
      <c r="J104" s="300"/>
      <c r="K104" s="300"/>
      <c r="L104" s="300"/>
      <c r="M104" s="298"/>
      <c r="N104" s="301"/>
      <c r="O104" s="302"/>
      <c r="P104" s="336"/>
      <c r="Q104" s="303"/>
      <c r="R104" s="337"/>
      <c r="S104" s="214"/>
      <c r="W104" s="215">
        <f>S104</f>
        <v>0</v>
      </c>
      <c r="Y104" s="326"/>
      <c r="Z104" s="198"/>
      <c r="AD104" s="217"/>
    </row>
    <row r="105" spans="1:30" x14ac:dyDescent="0.35">
      <c r="A105" s="154" t="s">
        <v>988</v>
      </c>
      <c r="B105" s="154" t="s">
        <v>580</v>
      </c>
      <c r="C105" s="335"/>
      <c r="D105" s="298"/>
      <c r="E105" s="298"/>
      <c r="F105" s="299"/>
      <c r="G105" s="298"/>
      <c r="H105" s="298"/>
      <c r="I105" s="300"/>
      <c r="J105" s="300"/>
      <c r="K105" s="300"/>
      <c r="L105" s="300"/>
      <c r="M105" s="298"/>
      <c r="N105" s="301"/>
      <c r="O105" s="302"/>
      <c r="P105" s="336"/>
      <c r="Q105" s="303">
        <v>20000</v>
      </c>
      <c r="R105" s="337">
        <f>Q105/Q107</f>
        <v>8.8352559402462796E-2</v>
      </c>
      <c r="S105" s="214">
        <f>Q105*3</f>
        <v>60000</v>
      </c>
      <c r="X105" s="215">
        <f>S105</f>
        <v>60000</v>
      </c>
      <c r="Y105" s="326"/>
      <c r="Z105" s="198"/>
      <c r="AD105" s="198"/>
    </row>
    <row r="106" spans="1:30" ht="15" thickBot="1" x14ac:dyDescent="0.4">
      <c r="I106" s="161">
        <f>I107/$M$107</f>
        <v>0.31060606060606061</v>
      </c>
      <c r="J106" s="161">
        <f t="shared" ref="J106:K106" si="17">J107/$M$107</f>
        <v>0</v>
      </c>
      <c r="K106" s="161">
        <f t="shared" si="17"/>
        <v>0.68939393939393945</v>
      </c>
      <c r="S106" s="195"/>
      <c r="T106" s="291"/>
      <c r="U106" s="291"/>
      <c r="V106" s="291"/>
      <c r="W106" s="291"/>
      <c r="X106" s="291"/>
      <c r="Y106" s="613"/>
      <c r="Z106" s="614"/>
      <c r="AA106" s="291"/>
      <c r="AB106" s="291"/>
      <c r="AC106" s="291"/>
      <c r="AD106" s="614"/>
    </row>
    <row r="107" spans="1:30" x14ac:dyDescent="0.35">
      <c r="A107" s="372" t="s">
        <v>582</v>
      </c>
      <c r="B107" s="373"/>
      <c r="C107" s="373"/>
      <c r="D107" s="373"/>
      <c r="E107" s="373"/>
      <c r="F107" s="374"/>
      <c r="G107" s="373"/>
      <c r="H107" s="373"/>
      <c r="I107" s="744">
        <f>I101+I98+I97+I96</f>
        <v>41</v>
      </c>
      <c r="J107" s="744">
        <f>J97</f>
        <v>0</v>
      </c>
      <c r="K107" s="744">
        <f>K102+K100+K99</f>
        <v>91</v>
      </c>
      <c r="L107" s="744"/>
      <c r="M107" s="373">
        <f>SUM(I107:L107)</f>
        <v>132</v>
      </c>
      <c r="N107" s="375"/>
      <c r="O107" s="376"/>
      <c r="P107" s="375"/>
      <c r="Q107" s="377">
        <f>SUM(Q95:Q106)</f>
        <v>226365.82500000001</v>
      </c>
      <c r="R107" s="378">
        <f>SUM(R96:R105)</f>
        <v>1</v>
      </c>
      <c r="S107" s="1114">
        <f>SUM(S95:S106)</f>
        <v>679097.47500000009</v>
      </c>
      <c r="T107" s="636">
        <f>SUM(T95:T106)</f>
        <v>333482.47500000003</v>
      </c>
      <c r="U107" s="636">
        <f>SUM(U95:U106)</f>
        <v>285615</v>
      </c>
      <c r="V107" s="636">
        <f t="shared" ref="V107:Z107" si="18">SUM(V95:V105)</f>
        <v>0</v>
      </c>
      <c r="W107" s="636">
        <f t="shared" si="18"/>
        <v>0</v>
      </c>
      <c r="X107" s="636">
        <f t="shared" si="18"/>
        <v>60000</v>
      </c>
      <c r="Y107" s="695">
        <f t="shared" si="18"/>
        <v>305910.00000000006</v>
      </c>
      <c r="Z107" s="694">
        <f t="shared" si="18"/>
        <v>313187.47499999998</v>
      </c>
      <c r="AA107" s="1115">
        <f>SUM(AA95:AA106)</f>
        <v>207090.00000000003</v>
      </c>
      <c r="AB107" s="1115">
        <f>SUM(AB95:AB106)</f>
        <v>234795.00000000003</v>
      </c>
      <c r="AC107" s="1115">
        <f>SUM(AC95:AC106)</f>
        <v>92072.475000000006</v>
      </c>
      <c r="AD107" s="694">
        <f>SUM(AD95:AD106)</f>
        <v>85140.000000000015</v>
      </c>
    </row>
    <row r="108" spans="1:30" ht="15" thickBot="1" x14ac:dyDescent="0.4">
      <c r="A108" s="388" t="s">
        <v>583</v>
      </c>
      <c r="B108" s="389"/>
      <c r="C108" s="389"/>
      <c r="D108" s="389"/>
      <c r="E108" s="389"/>
      <c r="F108" s="390"/>
      <c r="G108" s="389"/>
      <c r="H108" s="389"/>
      <c r="I108" s="747">
        <f>I101+I98+I97+I96</f>
        <v>41</v>
      </c>
      <c r="J108" s="747">
        <f>I101+I98+I97+I96</f>
        <v>41</v>
      </c>
      <c r="K108" s="747">
        <f>K102+K100+K99+I97+I96</f>
        <v>97</v>
      </c>
      <c r="L108" s="747"/>
      <c r="M108" s="389">
        <f>SUM(I108:L108)</f>
        <v>179</v>
      </c>
      <c r="N108" s="391"/>
      <c r="O108" s="392"/>
      <c r="P108" s="391"/>
      <c r="Q108" s="391"/>
      <c r="R108" s="393"/>
      <c r="S108" s="1053"/>
      <c r="T108" s="396">
        <f>T107/S107</f>
        <v>0.49106716970196362</v>
      </c>
      <c r="U108" s="396">
        <f>U107/S107</f>
        <v>0.42058027089557354</v>
      </c>
      <c r="V108" s="571"/>
      <c r="W108" s="396">
        <f>W107/S107</f>
        <v>0</v>
      </c>
      <c r="X108" s="396">
        <f>X107/S107</f>
        <v>8.8352559402462796E-2</v>
      </c>
      <c r="Y108" s="397">
        <f>Y107/S107</f>
        <v>0.45046552411345664</v>
      </c>
      <c r="Z108" s="398">
        <f>Z107/S107</f>
        <v>0.46118191648408047</v>
      </c>
      <c r="AA108" s="1446"/>
      <c r="AB108" s="571"/>
      <c r="AC108" s="571"/>
      <c r="AD108" s="402"/>
    </row>
    <row r="109" spans="1:30" ht="15" thickBot="1" x14ac:dyDescent="0.4">
      <c r="A109" s="289" t="s">
        <v>584</v>
      </c>
      <c r="B109" s="239"/>
      <c r="C109" s="239"/>
      <c r="D109" s="239"/>
      <c r="E109" s="239"/>
      <c r="F109" s="290"/>
      <c r="G109" s="239"/>
      <c r="H109" s="239"/>
      <c r="I109" s="2237">
        <f>I108/$M$108</f>
        <v>0.22905027932960895</v>
      </c>
      <c r="J109" s="2237">
        <f t="shared" ref="J109:K109" si="19">J108/$M$108</f>
        <v>0.22905027932960895</v>
      </c>
      <c r="K109" s="2237">
        <f t="shared" si="19"/>
        <v>0.54189944134078216</v>
      </c>
      <c r="L109" s="291"/>
      <c r="M109" s="239"/>
      <c r="N109" s="292"/>
      <c r="O109" s="242"/>
      <c r="P109" s="292"/>
      <c r="Q109" s="240">
        <f>T107/3</f>
        <v>111160.82500000001</v>
      </c>
      <c r="R109" s="293">
        <f>Q109/Q107</f>
        <v>0.49106716970196362</v>
      </c>
      <c r="X109" s="294">
        <f>SUM(U95:X106)</f>
        <v>345615</v>
      </c>
      <c r="Y109" s="1096">
        <f>I96+K100+K102</f>
        <v>93</v>
      </c>
      <c r="Z109" s="1097">
        <f>I97+I98+K99+I101</f>
        <v>39</v>
      </c>
      <c r="AA109" s="4"/>
    </row>
    <row r="110" spans="1:30" ht="15" thickBot="1" x14ac:dyDescent="0.4">
      <c r="A110" s="297" t="s">
        <v>38</v>
      </c>
      <c r="B110" s="298"/>
      <c r="C110" s="298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01"/>
      <c r="Q110" s="303">
        <f>U107/3</f>
        <v>95205</v>
      </c>
      <c r="R110" s="308">
        <f>Q110/Q107</f>
        <v>0.42058027089557354</v>
      </c>
      <c r="S110" s="1116">
        <f>Q107/M107</f>
        <v>1714.8926136363636</v>
      </c>
      <c r="T110" s="1117" t="s">
        <v>586</v>
      </c>
      <c r="Y110" s="1012">
        <f>Y109/M108</f>
        <v>0.51955307262569828</v>
      </c>
      <c r="Z110" s="369">
        <f>Z109/M107</f>
        <v>0.29545454545454547</v>
      </c>
    </row>
    <row r="111" spans="1:30" ht="15" thickBot="1" x14ac:dyDescent="0.4">
      <c r="A111" s="297" t="s">
        <v>579</v>
      </c>
      <c r="B111" s="298"/>
      <c r="C111" s="298"/>
      <c r="D111" s="298"/>
      <c r="E111" s="298"/>
      <c r="F111" s="299"/>
      <c r="G111" s="298"/>
      <c r="H111" s="298"/>
      <c r="I111" s="300"/>
      <c r="J111" s="300"/>
      <c r="K111" s="300"/>
      <c r="L111" s="300"/>
      <c r="M111" s="298"/>
      <c r="N111" s="301"/>
      <c r="O111" s="302"/>
      <c r="P111" s="301"/>
      <c r="Q111" s="303">
        <f>Q104</f>
        <v>0</v>
      </c>
      <c r="R111" s="308">
        <f>Q111/Q107</f>
        <v>0</v>
      </c>
      <c r="Y111" s="2812" t="s">
        <v>588</v>
      </c>
      <c r="Z111" s="2812"/>
    </row>
    <row r="112" spans="1:30" x14ac:dyDescent="0.35">
      <c r="A112" s="297" t="s">
        <v>580</v>
      </c>
      <c r="B112" s="298"/>
      <c r="C112" s="298"/>
      <c r="D112" s="298"/>
      <c r="E112" s="298"/>
      <c r="F112" s="299"/>
      <c r="G112" s="298"/>
      <c r="H112" s="298"/>
      <c r="I112" s="300"/>
      <c r="J112" s="300"/>
      <c r="K112" s="300"/>
      <c r="L112" s="300"/>
      <c r="M112" s="298"/>
      <c r="N112" s="301"/>
      <c r="O112" s="302"/>
      <c r="P112" s="301"/>
      <c r="Q112" s="303">
        <f>X107/3</f>
        <v>20000</v>
      </c>
      <c r="R112" s="308">
        <f>Q112/Q107</f>
        <v>8.8352559402462796E-2</v>
      </c>
    </row>
    <row r="113" spans="1:30" x14ac:dyDescent="0.35">
      <c r="A113" s="289"/>
      <c r="B113" s="239"/>
      <c r="C113" s="239"/>
      <c r="D113" s="239"/>
      <c r="E113" s="239"/>
      <c r="F113" s="290"/>
      <c r="G113" s="239"/>
      <c r="H113" s="239"/>
      <c r="I113" s="291"/>
      <c r="J113" s="291"/>
      <c r="K113" s="291"/>
      <c r="L113" s="291"/>
      <c r="M113" s="239"/>
      <c r="N113" s="292"/>
      <c r="O113" s="242"/>
      <c r="P113" s="292"/>
      <c r="Q113" s="240">
        <f>SUM(Q109:Q112)</f>
        <v>226365.82500000001</v>
      </c>
      <c r="R113" s="293">
        <f>SUM(R109:R112)</f>
        <v>1</v>
      </c>
      <c r="S113" s="647"/>
    </row>
    <row r="114" spans="1:30" x14ac:dyDescent="0.35">
      <c r="A114" s="234"/>
      <c r="N114" s="5"/>
      <c r="O114" s="6"/>
      <c r="P114" s="5"/>
      <c r="Q114" s="5"/>
      <c r="R114" s="6"/>
      <c r="S114" s="748"/>
    </row>
    <row r="115" spans="1:30" x14ac:dyDescent="0.35">
      <c r="A115" s="234"/>
      <c r="N115" s="5"/>
      <c r="O115" s="6"/>
      <c r="P115" s="5"/>
      <c r="Q115" s="5"/>
      <c r="R115" s="6"/>
      <c r="S115" s="748"/>
    </row>
    <row r="116" spans="1:30" ht="18" x14ac:dyDescent="0.4">
      <c r="A116" s="1085" t="s">
        <v>589</v>
      </c>
      <c r="N116" s="5"/>
      <c r="O116" s="6"/>
      <c r="P116" s="292"/>
      <c r="Q116" s="292"/>
      <c r="R116" s="242"/>
      <c r="S116" s="749"/>
    </row>
    <row r="117" spans="1:30" ht="16.5" customHeight="1" thickBot="1" x14ac:dyDescent="0.4">
      <c r="A117" s="2681" t="s">
        <v>531</v>
      </c>
      <c r="B117" s="2682"/>
      <c r="C117" s="2682"/>
      <c r="D117" s="2682"/>
      <c r="E117" s="2682"/>
      <c r="F117" s="2682"/>
      <c r="G117" s="2682"/>
      <c r="H117" s="2682"/>
      <c r="I117" s="2682"/>
      <c r="J117" s="2682"/>
      <c r="K117" s="2682"/>
      <c r="L117" s="2682"/>
      <c r="M117" s="2682"/>
      <c r="N117" s="2682"/>
      <c r="O117" s="2682"/>
      <c r="P117" s="2816"/>
      <c r="Q117" s="2816"/>
      <c r="R117" s="2817"/>
      <c r="S117" s="2818" t="s">
        <v>635</v>
      </c>
      <c r="T117" s="2648"/>
      <c r="U117" s="2648"/>
      <c r="V117" s="2648"/>
      <c r="W117" s="2648"/>
      <c r="X117" s="2648"/>
      <c r="Y117" s="2648"/>
      <c r="Z117" s="2648"/>
      <c r="AA117" s="2648"/>
      <c r="AB117" s="2648"/>
      <c r="AC117" s="2648"/>
      <c r="AD117" s="2649"/>
    </row>
    <row r="118" spans="1:30" ht="18" x14ac:dyDescent="0.35">
      <c r="A118" s="2353" t="s">
        <v>533</v>
      </c>
      <c r="B118" s="2344" t="s">
        <v>534</v>
      </c>
      <c r="C118" s="2344" t="s">
        <v>535</v>
      </c>
      <c r="D118" s="2344" t="s">
        <v>606</v>
      </c>
      <c r="E118" s="2344" t="s">
        <v>607</v>
      </c>
      <c r="F118" s="2355" t="s">
        <v>538</v>
      </c>
      <c r="G118" s="2344" t="s">
        <v>608</v>
      </c>
      <c r="H118" s="2344" t="s">
        <v>540</v>
      </c>
      <c r="I118" s="2346" t="s">
        <v>541</v>
      </c>
      <c r="J118" s="2346"/>
      <c r="K118" s="2346"/>
      <c r="L118" s="2346"/>
      <c r="M118" s="351" t="s">
        <v>542</v>
      </c>
      <c r="N118" s="352" t="s">
        <v>609</v>
      </c>
      <c r="O118" s="353" t="s">
        <v>544</v>
      </c>
      <c r="P118" s="352" t="s">
        <v>609</v>
      </c>
      <c r="Q118" s="352" t="s">
        <v>610</v>
      </c>
      <c r="R118" s="2414" t="s">
        <v>546</v>
      </c>
      <c r="S118" s="1118" t="s">
        <v>547</v>
      </c>
      <c r="T118" s="2665" t="s">
        <v>548</v>
      </c>
      <c r="U118" s="2659"/>
      <c r="V118" s="2659"/>
      <c r="W118" s="2659"/>
      <c r="X118" s="2659"/>
      <c r="Y118" s="2665" t="s">
        <v>549</v>
      </c>
      <c r="Z118" s="2660"/>
      <c r="AA118" s="2659" t="s">
        <v>550</v>
      </c>
      <c r="AB118" s="2659"/>
      <c r="AC118" s="2659"/>
      <c r="AD118" s="2660"/>
    </row>
    <row r="119" spans="1:30" ht="18.5" thickBot="1" x14ac:dyDescent="0.4">
      <c r="A119" s="2354"/>
      <c r="B119" s="2345"/>
      <c r="C119" s="2345"/>
      <c r="D119" s="2345"/>
      <c r="E119" s="2345"/>
      <c r="F119" s="2356"/>
      <c r="G119" s="2345"/>
      <c r="H119" s="2345"/>
      <c r="I119" s="356" t="s">
        <v>551</v>
      </c>
      <c r="J119" s="356" t="s">
        <v>552</v>
      </c>
      <c r="K119" s="356" t="s">
        <v>553</v>
      </c>
      <c r="L119" s="356" t="s">
        <v>554</v>
      </c>
      <c r="M119" s="357" t="s">
        <v>555</v>
      </c>
      <c r="N119" s="358" t="s">
        <v>556</v>
      </c>
      <c r="O119" s="359" t="s">
        <v>557</v>
      </c>
      <c r="P119" s="358" t="s">
        <v>558</v>
      </c>
      <c r="Q119" s="358" t="s">
        <v>611</v>
      </c>
      <c r="R119" s="2415"/>
      <c r="S119" s="1447" t="s">
        <v>559</v>
      </c>
      <c r="T119" s="2667"/>
      <c r="U119" s="2669"/>
      <c r="V119" s="2669"/>
      <c r="W119" s="2669"/>
      <c r="X119" s="2669"/>
      <c r="Y119" s="2667"/>
      <c r="Z119" s="2668"/>
      <c r="AA119" s="2669"/>
      <c r="AB119" s="2669"/>
      <c r="AC119" s="2669"/>
      <c r="AD119" s="2668"/>
    </row>
    <row r="120" spans="1:30" s="183" customFormat="1" ht="18.5" x14ac:dyDescent="0.45">
      <c r="A120" s="2814" t="s">
        <v>612</v>
      </c>
      <c r="B120" s="2815"/>
      <c r="C120" s="2815"/>
      <c r="D120" s="2815"/>
      <c r="E120" s="2815"/>
      <c r="F120" s="2815"/>
      <c r="G120" s="2815"/>
      <c r="H120" s="2815"/>
      <c r="I120" s="2815"/>
      <c r="J120" s="2815"/>
      <c r="K120" s="2815"/>
      <c r="L120" s="2815"/>
      <c r="M120" s="2815"/>
      <c r="N120" s="2815"/>
      <c r="O120" s="2815"/>
      <c r="P120" s="2815"/>
      <c r="Q120" s="2815"/>
      <c r="R120" s="2815"/>
      <c r="S120" s="1448"/>
      <c r="T120" s="610" t="s">
        <v>561</v>
      </c>
      <c r="U120" s="764" t="s">
        <v>38</v>
      </c>
      <c r="V120" s="764" t="s">
        <v>562</v>
      </c>
      <c r="W120" s="1449" t="s">
        <v>563</v>
      </c>
      <c r="X120" s="764" t="s">
        <v>564</v>
      </c>
      <c r="Y120" s="766" t="s">
        <v>565</v>
      </c>
      <c r="Z120" s="765" t="s">
        <v>566</v>
      </c>
      <c r="AA120" s="608" t="s">
        <v>181</v>
      </c>
      <c r="AB120" s="608" t="s">
        <v>33</v>
      </c>
      <c r="AC120" s="608" t="s">
        <v>208</v>
      </c>
      <c r="AD120" s="609" t="s">
        <v>31</v>
      </c>
    </row>
    <row r="121" spans="1:30" x14ac:dyDescent="0.35">
      <c r="A121" s="200"/>
      <c r="B121" s="509"/>
      <c r="C121" s="509"/>
      <c r="D121" s="509"/>
      <c r="E121" s="509"/>
      <c r="F121" s="510"/>
      <c r="G121" s="509"/>
      <c r="H121" s="509"/>
      <c r="I121" s="512"/>
      <c r="J121" s="512"/>
      <c r="K121" s="512"/>
      <c r="L121" s="512"/>
      <c r="M121" s="509"/>
      <c r="N121" s="515"/>
      <c r="O121" s="516"/>
      <c r="P121" s="515"/>
      <c r="Q121" s="515"/>
      <c r="R121" s="579"/>
      <c r="S121" s="329"/>
      <c r="T121" s="326"/>
      <c r="W121" s="512"/>
      <c r="Y121" s="326"/>
      <c r="Z121" s="198"/>
      <c r="AD121" s="198"/>
    </row>
    <row r="122" spans="1:30" x14ac:dyDescent="0.35">
      <c r="A122" s="203" t="s">
        <v>988</v>
      </c>
      <c r="B122" s="203" t="s">
        <v>209</v>
      </c>
      <c r="C122" s="203" t="s">
        <v>989</v>
      </c>
      <c r="D122" s="203" t="s">
        <v>53</v>
      </c>
      <c r="E122" s="203" t="s">
        <v>571</v>
      </c>
      <c r="F122" s="204" t="s">
        <v>705</v>
      </c>
      <c r="G122" s="203">
        <v>2</v>
      </c>
      <c r="H122" s="203" t="s">
        <v>51</v>
      </c>
      <c r="I122" s="2291">
        <v>2</v>
      </c>
      <c r="J122" s="2292"/>
      <c r="K122" s="2292"/>
      <c r="L122" s="2293"/>
      <c r="M122" s="203">
        <v>1</v>
      </c>
      <c r="N122" s="550">
        <v>21600</v>
      </c>
      <c r="O122" s="219">
        <v>0.45</v>
      </c>
      <c r="P122" s="550">
        <f t="shared" ref="P122:P126" si="20">N122*(1-O122)</f>
        <v>11880.000000000002</v>
      </c>
      <c r="Q122" s="550">
        <f>P122*M122*G122</f>
        <v>23760.000000000004</v>
      </c>
      <c r="R122" s="224">
        <f>Q122/$Q$134</f>
        <v>0.1056292663487297</v>
      </c>
      <c r="S122" s="196">
        <f>Q122</f>
        <v>23760.000000000004</v>
      </c>
      <c r="T122" s="328">
        <f>S122</f>
        <v>23760.000000000004</v>
      </c>
      <c r="U122" s="215"/>
      <c r="V122" s="215"/>
      <c r="W122" s="215"/>
      <c r="Y122" s="328">
        <f>S122</f>
        <v>23760.000000000004</v>
      </c>
      <c r="Z122" s="217"/>
      <c r="AA122" s="215">
        <f>S122</f>
        <v>23760.000000000004</v>
      </c>
      <c r="AD122" s="198"/>
    </row>
    <row r="123" spans="1:30" x14ac:dyDescent="0.35">
      <c r="A123" s="203" t="s">
        <v>988</v>
      </c>
      <c r="B123" s="203" t="s">
        <v>209</v>
      </c>
      <c r="C123" s="203" t="s">
        <v>989</v>
      </c>
      <c r="D123" s="203" t="s">
        <v>129</v>
      </c>
      <c r="E123" s="203" t="s">
        <v>569</v>
      </c>
      <c r="F123" s="204" t="s">
        <v>990</v>
      </c>
      <c r="G123" s="203">
        <v>2</v>
      </c>
      <c r="H123" s="203" t="s">
        <v>51</v>
      </c>
      <c r="I123" s="2291">
        <v>2</v>
      </c>
      <c r="J123" s="2292"/>
      <c r="K123" s="2292"/>
      <c r="L123" s="2293"/>
      <c r="M123" s="203">
        <v>1</v>
      </c>
      <c r="N123" s="550">
        <v>15900</v>
      </c>
      <c r="O123" s="219">
        <v>0.3</v>
      </c>
      <c r="P123" s="550">
        <f t="shared" si="20"/>
        <v>11130</v>
      </c>
      <c r="Q123" s="550">
        <f t="shared" ref="Q123:Q128" si="21">P123*M123*G123</f>
        <v>22260</v>
      </c>
      <c r="R123" s="213">
        <f t="shared" ref="R123:R129" si="22">Q123/$Q$134</f>
        <v>9.8960752059037149E-2</v>
      </c>
      <c r="S123" s="196">
        <f t="shared" ref="S123:S129" si="23">Q123</f>
        <v>22260</v>
      </c>
      <c r="T123" s="328">
        <f>S123</f>
        <v>22260</v>
      </c>
      <c r="U123" s="215"/>
      <c r="V123" s="215"/>
      <c r="W123" s="215"/>
      <c r="Y123" s="328"/>
      <c r="Z123" s="217">
        <f>S123</f>
        <v>22260</v>
      </c>
      <c r="AA123" s="215">
        <f>S123</f>
        <v>22260</v>
      </c>
      <c r="AD123" s="198"/>
    </row>
    <row r="124" spans="1:30" x14ac:dyDescent="0.35">
      <c r="A124" s="203" t="s">
        <v>988</v>
      </c>
      <c r="B124" s="203" t="s">
        <v>210</v>
      </c>
      <c r="C124" s="203" t="s">
        <v>991</v>
      </c>
      <c r="D124" s="203" t="s">
        <v>211</v>
      </c>
      <c r="E124" s="203" t="s">
        <v>569</v>
      </c>
      <c r="F124" s="204" t="s">
        <v>212</v>
      </c>
      <c r="G124" s="203">
        <v>1</v>
      </c>
      <c r="H124" s="203" t="s">
        <v>133</v>
      </c>
      <c r="I124" s="2291">
        <v>30</v>
      </c>
      <c r="J124" s="2478"/>
      <c r="K124" s="225"/>
      <c r="L124" s="226"/>
      <c r="M124" s="203">
        <v>1</v>
      </c>
      <c r="N124" s="550">
        <v>52500</v>
      </c>
      <c r="O124" s="219">
        <v>0.45</v>
      </c>
      <c r="P124" s="550">
        <f t="shared" si="20"/>
        <v>28875.000000000004</v>
      </c>
      <c r="Q124" s="550">
        <f t="shared" si="21"/>
        <v>28875.000000000004</v>
      </c>
      <c r="R124" s="213">
        <f>Q124/$Q$134</f>
        <v>0.12836890007658122</v>
      </c>
      <c r="S124" s="196">
        <f t="shared" si="23"/>
        <v>28875.000000000004</v>
      </c>
      <c r="T124" s="328"/>
      <c r="U124" s="215">
        <f>S124</f>
        <v>28875.000000000004</v>
      </c>
      <c r="V124" s="215"/>
      <c r="W124" s="215"/>
      <c r="Y124" s="328"/>
      <c r="Z124" s="217">
        <f>S124</f>
        <v>28875.000000000004</v>
      </c>
      <c r="AB124" s="215">
        <f>S124</f>
        <v>28875.000000000004</v>
      </c>
      <c r="AD124" s="198"/>
    </row>
    <row r="125" spans="1:30" x14ac:dyDescent="0.35">
      <c r="A125" s="203" t="s">
        <v>988</v>
      </c>
      <c r="B125" s="203" t="s">
        <v>210</v>
      </c>
      <c r="C125" s="203" t="s">
        <v>989</v>
      </c>
      <c r="D125" s="203" t="s">
        <v>129</v>
      </c>
      <c r="E125" s="203" t="s">
        <v>569</v>
      </c>
      <c r="F125" s="204" t="s">
        <v>990</v>
      </c>
      <c r="G125" s="203">
        <v>1</v>
      </c>
      <c r="H125" s="203" t="s">
        <v>49</v>
      </c>
      <c r="I125" s="819"/>
      <c r="K125" s="331">
        <v>1</v>
      </c>
      <c r="L125" s="226"/>
      <c r="M125" s="209">
        <v>1</v>
      </c>
      <c r="N125" s="550">
        <v>20800</v>
      </c>
      <c r="O125" s="219">
        <v>0.45</v>
      </c>
      <c r="P125" s="550">
        <f t="shared" si="20"/>
        <v>11440.000000000002</v>
      </c>
      <c r="Q125" s="550">
        <f t="shared" si="21"/>
        <v>11440.000000000002</v>
      </c>
      <c r="R125" s="213">
        <f t="shared" si="22"/>
        <v>5.0858535649388373E-2</v>
      </c>
      <c r="S125" s="196">
        <f t="shared" si="23"/>
        <v>11440.000000000002</v>
      </c>
      <c r="T125" s="328">
        <f>S125</f>
        <v>11440.000000000002</v>
      </c>
      <c r="U125" s="215"/>
      <c r="V125" s="215"/>
      <c r="W125" s="215"/>
      <c r="Y125" s="328"/>
      <c r="Z125" s="217">
        <f>S125</f>
        <v>11440.000000000002</v>
      </c>
      <c r="AB125" s="215">
        <f>S125</f>
        <v>11440.000000000002</v>
      </c>
      <c r="AD125" s="198"/>
    </row>
    <row r="126" spans="1:30" x14ac:dyDescent="0.35">
      <c r="A126" s="203" t="s">
        <v>988</v>
      </c>
      <c r="B126" s="203" t="s">
        <v>210</v>
      </c>
      <c r="C126" s="203" t="s">
        <v>991</v>
      </c>
      <c r="D126" s="203" t="s">
        <v>211</v>
      </c>
      <c r="E126" s="203" t="s">
        <v>571</v>
      </c>
      <c r="F126" s="204" t="s">
        <v>992</v>
      </c>
      <c r="G126" s="203">
        <v>1</v>
      </c>
      <c r="H126" s="203" t="s">
        <v>133</v>
      </c>
      <c r="I126" s="819"/>
      <c r="K126" s="2292">
        <v>30</v>
      </c>
      <c r="L126" s="2293"/>
      <c r="M126" s="209">
        <v>1</v>
      </c>
      <c r="N126" s="550">
        <v>69000</v>
      </c>
      <c r="O126" s="219">
        <v>0.45</v>
      </c>
      <c r="P126" s="550">
        <f t="shared" si="20"/>
        <v>37950</v>
      </c>
      <c r="Q126" s="550">
        <f t="shared" si="21"/>
        <v>37950</v>
      </c>
      <c r="R126" s="224">
        <f t="shared" si="22"/>
        <v>0.16871341152922104</v>
      </c>
      <c r="S126" s="196">
        <f t="shared" si="23"/>
        <v>37950</v>
      </c>
      <c r="T126" s="328"/>
      <c r="U126" s="215">
        <f>S126</f>
        <v>37950</v>
      </c>
      <c r="V126" s="215"/>
      <c r="W126" s="215"/>
      <c r="Y126" s="328">
        <f>S126</f>
        <v>37950</v>
      </c>
      <c r="Z126" s="217"/>
      <c r="AB126" s="215">
        <f>S126</f>
        <v>37950</v>
      </c>
      <c r="AD126" s="198"/>
    </row>
    <row r="127" spans="1:30" x14ac:dyDescent="0.35">
      <c r="A127" s="203" t="s">
        <v>988</v>
      </c>
      <c r="B127" s="203" t="s">
        <v>213</v>
      </c>
      <c r="C127" s="203" t="s">
        <v>989</v>
      </c>
      <c r="D127" s="203" t="s">
        <v>129</v>
      </c>
      <c r="E127" s="203" t="s">
        <v>569</v>
      </c>
      <c r="F127" s="204" t="s">
        <v>990</v>
      </c>
      <c r="G127" s="203">
        <v>4</v>
      </c>
      <c r="H127" s="203" t="s">
        <v>133</v>
      </c>
      <c r="I127" s="2291">
        <v>4</v>
      </c>
      <c r="J127" s="2478"/>
      <c r="K127" s="225"/>
      <c r="L127" s="226"/>
      <c r="M127" s="209">
        <v>1</v>
      </c>
      <c r="N127" s="550">
        <v>37201</v>
      </c>
      <c r="O127" s="219">
        <v>0.83499999999999996</v>
      </c>
      <c r="P127" s="550">
        <f>N127*(1-O127)</f>
        <v>6138.1650000000009</v>
      </c>
      <c r="Q127" s="550">
        <f t="shared" si="21"/>
        <v>24552.660000000003</v>
      </c>
      <c r="R127" s="213">
        <f t="shared" si="22"/>
        <v>0.10915317603997482</v>
      </c>
      <c r="S127" s="196">
        <f t="shared" si="23"/>
        <v>24552.660000000003</v>
      </c>
      <c r="T127" s="328">
        <f>S127</f>
        <v>24552.660000000003</v>
      </c>
      <c r="U127" s="215"/>
      <c r="V127" s="215"/>
      <c r="W127" s="215"/>
      <c r="Y127" s="328"/>
      <c r="Z127" s="217">
        <f>S127</f>
        <v>24552.660000000003</v>
      </c>
      <c r="AC127" s="215">
        <f>S127</f>
        <v>24552.660000000003</v>
      </c>
      <c r="AD127" s="198"/>
    </row>
    <row r="128" spans="1:30" x14ac:dyDescent="0.35">
      <c r="A128" s="203" t="s">
        <v>988</v>
      </c>
      <c r="B128" s="203" t="s">
        <v>135</v>
      </c>
      <c r="C128" s="203" t="s">
        <v>993</v>
      </c>
      <c r="D128" s="203" t="s">
        <v>214</v>
      </c>
      <c r="E128" s="203" t="s">
        <v>571</v>
      </c>
      <c r="F128" s="204" t="s">
        <v>990</v>
      </c>
      <c r="G128" s="203">
        <v>1</v>
      </c>
      <c r="H128" s="203" t="s">
        <v>49</v>
      </c>
      <c r="K128" s="735">
        <v>60</v>
      </c>
      <c r="L128" s="821"/>
      <c r="M128" s="209">
        <v>1</v>
      </c>
      <c r="N128" s="212">
        <v>51600</v>
      </c>
      <c r="O128" s="219">
        <v>0.45</v>
      </c>
      <c r="P128" s="212">
        <f t="shared" ref="P128:P129" si="24">N128*(1-O128)</f>
        <v>28380.000000000004</v>
      </c>
      <c r="Q128" s="212">
        <f t="shared" si="21"/>
        <v>28380.000000000004</v>
      </c>
      <c r="R128" s="224">
        <f t="shared" si="22"/>
        <v>0.1261682903609827</v>
      </c>
      <c r="S128" s="196">
        <f t="shared" si="23"/>
        <v>28380.000000000004</v>
      </c>
      <c r="T128" s="328"/>
      <c r="U128" s="215">
        <f>S128</f>
        <v>28380.000000000004</v>
      </c>
      <c r="V128" s="215"/>
      <c r="W128" s="215"/>
      <c r="Y128" s="328">
        <f>S128</f>
        <v>28380.000000000004</v>
      </c>
      <c r="Z128" s="217"/>
      <c r="AD128" s="217">
        <f>S128</f>
        <v>28380.000000000004</v>
      </c>
    </row>
    <row r="129" spans="1:30" x14ac:dyDescent="0.35">
      <c r="A129" s="203" t="s">
        <v>988</v>
      </c>
      <c r="B129" s="203" t="s">
        <v>135</v>
      </c>
      <c r="C129" s="203" t="s">
        <v>994</v>
      </c>
      <c r="D129" s="203" t="s">
        <v>215</v>
      </c>
      <c r="E129" s="203" t="s">
        <v>571</v>
      </c>
      <c r="F129" s="204" t="s">
        <v>995</v>
      </c>
      <c r="G129" s="203">
        <v>1</v>
      </c>
      <c r="H129" s="203" t="s">
        <v>49</v>
      </c>
      <c r="I129" s="331">
        <v>70</v>
      </c>
      <c r="J129" s="331">
        <v>70</v>
      </c>
      <c r="M129" s="203">
        <v>2</v>
      </c>
      <c r="N129" s="212">
        <v>25200</v>
      </c>
      <c r="O129" s="219">
        <v>0.45</v>
      </c>
      <c r="P129" s="212">
        <f t="shared" si="24"/>
        <v>13860.000000000002</v>
      </c>
      <c r="Q129" s="212">
        <f>P129*M129*G129</f>
        <v>27720.000000000004</v>
      </c>
      <c r="R129" s="224">
        <f t="shared" si="22"/>
        <v>0.12323414407351799</v>
      </c>
      <c r="S129" s="196">
        <f t="shared" si="23"/>
        <v>27720.000000000004</v>
      </c>
      <c r="T129" s="328"/>
      <c r="U129" s="215">
        <f>S129</f>
        <v>27720.000000000004</v>
      </c>
      <c r="Y129" s="328">
        <f>S129</f>
        <v>27720.000000000004</v>
      </c>
      <c r="Z129" s="217"/>
      <c r="AD129" s="217">
        <f>S129</f>
        <v>27720.000000000004</v>
      </c>
    </row>
    <row r="130" spans="1:30" x14ac:dyDescent="0.35">
      <c r="A130" s="218"/>
      <c r="B130" s="203"/>
      <c r="C130" s="521"/>
      <c r="N130" s="5"/>
      <c r="O130" s="6"/>
      <c r="P130" s="232"/>
      <c r="Q130" s="212"/>
      <c r="R130" s="439"/>
      <c r="S130" s="329"/>
      <c r="T130" s="326"/>
      <c r="Y130" s="326"/>
      <c r="Z130" s="198"/>
      <c r="AD130" s="198"/>
    </row>
    <row r="131" spans="1:30" x14ac:dyDescent="0.35">
      <c r="A131" s="154" t="s">
        <v>988</v>
      </c>
      <c r="B131" s="154" t="s">
        <v>579</v>
      </c>
      <c r="C131" s="335"/>
      <c r="D131" s="298"/>
      <c r="E131" s="298"/>
      <c r="F131" s="299"/>
      <c r="G131" s="298"/>
      <c r="H131" s="298"/>
      <c r="I131" s="300"/>
      <c r="J131" s="300"/>
      <c r="K131" s="300"/>
      <c r="L131" s="300"/>
      <c r="M131" s="298"/>
      <c r="N131" s="301"/>
      <c r="O131" s="302"/>
      <c r="P131" s="336"/>
      <c r="Q131" s="303"/>
      <c r="R131" s="337"/>
      <c r="S131" s="196"/>
      <c r="T131" s="326"/>
      <c r="V131" s="215">
        <f>S131</f>
        <v>0</v>
      </c>
      <c r="Y131" s="326"/>
      <c r="Z131" s="198"/>
      <c r="AD131" s="198"/>
    </row>
    <row r="132" spans="1:30" x14ac:dyDescent="0.35">
      <c r="A132" s="154" t="s">
        <v>988</v>
      </c>
      <c r="B132" s="154" t="s">
        <v>580</v>
      </c>
      <c r="C132" s="335"/>
      <c r="D132" s="298"/>
      <c r="E132" s="298"/>
      <c r="F132" s="299"/>
      <c r="G132" s="298"/>
      <c r="H132" s="298"/>
      <c r="I132" s="300"/>
      <c r="J132" s="300"/>
      <c r="K132" s="300"/>
      <c r="L132" s="300"/>
      <c r="M132" s="298"/>
      <c r="N132" s="301"/>
      <c r="O132" s="302"/>
      <c r="P132" s="336"/>
      <c r="Q132" s="303">
        <v>20000</v>
      </c>
      <c r="R132" s="337">
        <f>Q132/Q134</f>
        <v>8.8913523862567082E-2</v>
      </c>
      <c r="S132" s="196">
        <f>Q132</f>
        <v>20000</v>
      </c>
      <c r="T132" s="326"/>
      <c r="W132" s="215">
        <f>S132</f>
        <v>20000</v>
      </c>
      <c r="Y132" s="326"/>
      <c r="Z132" s="198"/>
      <c r="AD132" s="198"/>
    </row>
    <row r="133" spans="1:30" ht="15" thickBot="1" x14ac:dyDescent="0.4">
      <c r="I133" s="161">
        <f>I134/$M$134</f>
        <v>0.40148698884758366</v>
      </c>
      <c r="J133" s="161">
        <f t="shared" ref="J133:K133" si="25">J134/$M$134</f>
        <v>0.26022304832713755</v>
      </c>
      <c r="K133" s="161">
        <f t="shared" si="25"/>
        <v>0.33828996282527879</v>
      </c>
      <c r="S133" s="329"/>
      <c r="T133" s="613"/>
      <c r="U133" s="291"/>
      <c r="V133" s="291"/>
      <c r="W133" s="291"/>
      <c r="X133" s="291"/>
      <c r="Y133" s="613"/>
      <c r="Z133" s="614"/>
      <c r="AA133" s="291"/>
      <c r="AB133" s="291"/>
      <c r="AC133" s="291"/>
      <c r="AD133" s="614"/>
    </row>
    <row r="134" spans="1:30" x14ac:dyDescent="0.35">
      <c r="A134" s="372" t="s">
        <v>582</v>
      </c>
      <c r="B134" s="373"/>
      <c r="C134" s="373"/>
      <c r="D134" s="373"/>
      <c r="E134" s="373"/>
      <c r="F134" s="374"/>
      <c r="G134" s="373"/>
      <c r="H134" s="373"/>
      <c r="I134" s="744">
        <f>I127+I124+I123+I122+I129</f>
        <v>108</v>
      </c>
      <c r="J134" s="744">
        <f>J129</f>
        <v>70</v>
      </c>
      <c r="K134" s="744">
        <f>K128+K126+K125</f>
        <v>91</v>
      </c>
      <c r="L134" s="744"/>
      <c r="M134" s="373">
        <f>SUM(I134:L134)</f>
        <v>269</v>
      </c>
      <c r="N134" s="375"/>
      <c r="O134" s="376"/>
      <c r="P134" s="375"/>
      <c r="Q134" s="377">
        <f>SUM(Q121:Q133)</f>
        <v>224937.66</v>
      </c>
      <c r="R134" s="378">
        <f>SUM(R122:R132)</f>
        <v>1</v>
      </c>
      <c r="S134" s="1120">
        <f>SUM(S121:S133)</f>
        <v>224937.66</v>
      </c>
      <c r="T134" s="635">
        <f t="shared" ref="T134:W134" si="26">SUM(T121:T132)</f>
        <v>82012.66</v>
      </c>
      <c r="U134" s="636">
        <f t="shared" si="26"/>
        <v>122925</v>
      </c>
      <c r="V134" s="636">
        <f t="shared" si="26"/>
        <v>0</v>
      </c>
      <c r="W134" s="636">
        <f t="shared" si="26"/>
        <v>20000</v>
      </c>
      <c r="X134" s="696"/>
      <c r="Y134" s="695">
        <f>SUM(Y121:Y132)</f>
        <v>117810</v>
      </c>
      <c r="Z134" s="694">
        <f>SUM(Z121:Z132)</f>
        <v>87127.66</v>
      </c>
      <c r="AA134" s="636">
        <f>SUM(AA121:AA133)</f>
        <v>46020</v>
      </c>
      <c r="AB134" s="636">
        <f>SUM(AB121:AB133)</f>
        <v>78265</v>
      </c>
      <c r="AC134" s="636">
        <f>SUM(AC121:AC133)</f>
        <v>24552.660000000003</v>
      </c>
      <c r="AD134" s="694">
        <f>SUM(AD121:AD133)</f>
        <v>56100.000000000007</v>
      </c>
    </row>
    <row r="135" spans="1:30" ht="15" thickBot="1" x14ac:dyDescent="0.4">
      <c r="A135" s="388" t="s">
        <v>583</v>
      </c>
      <c r="B135" s="389"/>
      <c r="C135" s="389"/>
      <c r="D135" s="389"/>
      <c r="E135" s="389"/>
      <c r="F135" s="390"/>
      <c r="G135" s="389"/>
      <c r="H135" s="389"/>
      <c r="I135" s="747">
        <f>I127+I124+I123+I122+I129</f>
        <v>108</v>
      </c>
      <c r="J135" s="747">
        <f>J129+I127+I124+I123+I122</f>
        <v>108</v>
      </c>
      <c r="K135" s="747">
        <f>K128+K126+K125+I123+I122</f>
        <v>95</v>
      </c>
      <c r="L135" s="747"/>
      <c r="M135" s="389">
        <f>SUM(I135:L135)</f>
        <v>311</v>
      </c>
      <c r="N135" s="391"/>
      <c r="O135" s="392"/>
      <c r="P135" s="391"/>
      <c r="Q135" s="391"/>
      <c r="R135" s="393"/>
      <c r="S135" s="1052">
        <f>Q134/M134</f>
        <v>836.1994795539033</v>
      </c>
      <c r="T135" s="395">
        <f>T134/S134</f>
        <v>0.36460173009713004</v>
      </c>
      <c r="U135" s="571"/>
      <c r="V135" s="396">
        <f>V134/S134</f>
        <v>0</v>
      </c>
      <c r="W135" s="396">
        <f>W134/S134</f>
        <v>8.8913523862567082E-2</v>
      </c>
      <c r="X135" s="571"/>
      <c r="Y135" s="397"/>
      <c r="Z135" s="398"/>
      <c r="AA135" s="1446"/>
      <c r="AB135" s="571"/>
      <c r="AC135" s="571"/>
      <c r="AD135" s="402"/>
    </row>
    <row r="136" spans="1:30" ht="15" thickBot="1" x14ac:dyDescent="0.4">
      <c r="A136" s="289" t="s">
        <v>584</v>
      </c>
      <c r="B136" s="239"/>
      <c r="C136" s="239"/>
      <c r="D136" s="239"/>
      <c r="E136" s="239"/>
      <c r="F136" s="290"/>
      <c r="G136" s="239"/>
      <c r="H136" s="239"/>
      <c r="I136" s="2237">
        <f>I135/$M$135</f>
        <v>0.34726688102893893</v>
      </c>
      <c r="J136" s="2237">
        <f t="shared" ref="J136:K136" si="27">J135/$M$135</f>
        <v>0.34726688102893893</v>
      </c>
      <c r="K136" s="2237">
        <f t="shared" si="27"/>
        <v>0.30546623794212219</v>
      </c>
      <c r="L136" s="291"/>
      <c r="M136" s="239"/>
      <c r="N136" s="292"/>
      <c r="O136" s="242"/>
      <c r="P136" s="292"/>
      <c r="Q136" s="240">
        <f>T134</f>
        <v>82012.66</v>
      </c>
      <c r="R136" s="293">
        <f>Q136/Q134</f>
        <v>0.36460173009713004</v>
      </c>
      <c r="W136" s="294"/>
      <c r="Y136" s="1096">
        <f>I122+K126+K128+I129+J129</f>
        <v>232</v>
      </c>
      <c r="Z136" s="1097">
        <f>I123+I124+K125+I127</f>
        <v>37</v>
      </c>
      <c r="AA136" s="4"/>
    </row>
    <row r="137" spans="1:30" ht="15" thickBot="1" x14ac:dyDescent="0.4">
      <c r="A137" s="297" t="s">
        <v>38</v>
      </c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01"/>
      <c r="Q137" s="303">
        <f>U134</f>
        <v>122925</v>
      </c>
      <c r="R137" s="308">
        <f>Q137/Q134</f>
        <v>0.54648474604030284</v>
      </c>
      <c r="S137" s="1116">
        <f>Q134/M134</f>
        <v>836.1994795539033</v>
      </c>
      <c r="T137" s="1117" t="s">
        <v>586</v>
      </c>
      <c r="Y137" s="1012">
        <f>Y136/M135</f>
        <v>0.74598070739549838</v>
      </c>
      <c r="Z137" s="369">
        <f>Z136/M134</f>
        <v>0.13754646840148699</v>
      </c>
    </row>
    <row r="138" spans="1:30" ht="15" thickBot="1" x14ac:dyDescent="0.4">
      <c r="A138" s="297" t="s">
        <v>579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01"/>
      <c r="Q138" s="303">
        <f>Q131</f>
        <v>0</v>
      </c>
      <c r="R138" s="308">
        <f>Q138/Q134</f>
        <v>0</v>
      </c>
      <c r="Y138" s="2812" t="s">
        <v>588</v>
      </c>
      <c r="Z138" s="2812"/>
    </row>
    <row r="139" spans="1:30" x14ac:dyDescent="0.35">
      <c r="A139" s="297" t="s">
        <v>580</v>
      </c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2"/>
      <c r="P139" s="301"/>
      <c r="Q139" s="303">
        <f>W134</f>
        <v>20000</v>
      </c>
      <c r="R139" s="308">
        <f>Q139/Q134</f>
        <v>8.8913523862567082E-2</v>
      </c>
    </row>
    <row r="140" spans="1:30" x14ac:dyDescent="0.35">
      <c r="A140" s="289"/>
      <c r="B140" s="239"/>
      <c r="C140" s="239"/>
      <c r="D140" s="239"/>
      <c r="E140" s="239"/>
      <c r="F140" s="290"/>
      <c r="G140" s="239"/>
      <c r="H140" s="239"/>
      <c r="I140" s="291"/>
      <c r="J140" s="291"/>
      <c r="K140" s="291"/>
      <c r="L140" s="291"/>
      <c r="M140" s="239"/>
      <c r="N140" s="292"/>
      <c r="O140" s="242"/>
      <c r="P140" s="292"/>
      <c r="Q140" s="240">
        <f>SUM(Q136:Q139)</f>
        <v>224937.66</v>
      </c>
      <c r="R140" s="293">
        <f>SUM(R136:R139)</f>
        <v>1</v>
      </c>
      <c r="S140" s="647"/>
    </row>
    <row r="143" spans="1:30" x14ac:dyDescent="0.35">
      <c r="D143" s="2266" t="s">
        <v>613</v>
      </c>
      <c r="E143" s="2266"/>
      <c r="F143" s="2" t="s">
        <v>614</v>
      </c>
    </row>
    <row r="144" spans="1:30" x14ac:dyDescent="0.35">
      <c r="D144" s="2266" t="s">
        <v>524</v>
      </c>
      <c r="E144" s="2266"/>
      <c r="F144" s="2" t="s">
        <v>525</v>
      </c>
    </row>
    <row r="145" spans="1:30" x14ac:dyDescent="0.35">
      <c r="D145" s="2266" t="s">
        <v>526</v>
      </c>
      <c r="E145" s="2266"/>
      <c r="F145" s="2" t="s">
        <v>1000</v>
      </c>
    </row>
    <row r="146" spans="1:30" x14ac:dyDescent="0.35">
      <c r="D146" s="2266" t="s">
        <v>528</v>
      </c>
      <c r="E146" s="2266"/>
      <c r="F146" s="2" t="s">
        <v>1001</v>
      </c>
    </row>
    <row r="148" spans="1:30" ht="18" x14ac:dyDescent="0.4">
      <c r="A148" s="1085" t="s">
        <v>618</v>
      </c>
    </row>
    <row r="150" spans="1:30" ht="16.5" customHeight="1" thickBot="1" x14ac:dyDescent="0.4">
      <c r="A150" s="2681" t="s">
        <v>531</v>
      </c>
      <c r="B150" s="2682"/>
      <c r="C150" s="2682"/>
      <c r="D150" s="2682"/>
      <c r="E150" s="2682"/>
      <c r="F150" s="2682"/>
      <c r="G150" s="2682"/>
      <c r="H150" s="2682"/>
      <c r="I150" s="2682"/>
      <c r="J150" s="2682"/>
      <c r="K150" s="2682"/>
      <c r="L150" s="2682"/>
      <c r="M150" s="2682"/>
      <c r="N150" s="2682"/>
      <c r="O150" s="2682"/>
      <c r="P150" s="2682"/>
      <c r="Q150" s="2682"/>
      <c r="R150" s="2683"/>
      <c r="S150" s="2648" t="s">
        <v>635</v>
      </c>
      <c r="T150" s="2648"/>
      <c r="U150" s="2648"/>
      <c r="V150" s="2648"/>
      <c r="W150" s="2648"/>
      <c r="X150" s="2648"/>
      <c r="Y150" s="2648"/>
      <c r="Z150" s="2648"/>
      <c r="AA150" s="2648"/>
      <c r="AB150" s="2648"/>
      <c r="AC150" s="2648"/>
      <c r="AD150" s="2649"/>
    </row>
    <row r="151" spans="1:30" ht="18" x14ac:dyDescent="0.35">
      <c r="A151" s="2363" t="s">
        <v>533</v>
      </c>
      <c r="B151" s="2365" t="s">
        <v>534</v>
      </c>
      <c r="C151" s="2365" t="s">
        <v>535</v>
      </c>
      <c r="D151" s="2365" t="s">
        <v>606</v>
      </c>
      <c r="E151" s="2365" t="s">
        <v>607</v>
      </c>
      <c r="F151" s="2379" t="s">
        <v>538</v>
      </c>
      <c r="G151" s="2365" t="s">
        <v>608</v>
      </c>
      <c r="H151" s="2365" t="s">
        <v>540</v>
      </c>
      <c r="I151" s="2822" t="s">
        <v>541</v>
      </c>
      <c r="J151" s="2822"/>
      <c r="K151" s="2822"/>
      <c r="L151" s="2822"/>
      <c r="M151" s="420" t="s">
        <v>542</v>
      </c>
      <c r="N151" s="421" t="s">
        <v>609</v>
      </c>
      <c r="O151" s="422" t="s">
        <v>544</v>
      </c>
      <c r="P151" s="421" t="s">
        <v>609</v>
      </c>
      <c r="Q151" s="421" t="s">
        <v>610</v>
      </c>
      <c r="R151" s="2436" t="s">
        <v>546</v>
      </c>
      <c r="S151" s="1121" t="s">
        <v>547</v>
      </c>
      <c r="T151" s="2672" t="s">
        <v>548</v>
      </c>
      <c r="U151" s="2673"/>
      <c r="V151" s="2673"/>
      <c r="W151" s="2673"/>
      <c r="X151" s="2673"/>
      <c r="Y151" s="2672" t="s">
        <v>549</v>
      </c>
      <c r="Z151" s="2676"/>
      <c r="AA151" s="2672" t="s">
        <v>550</v>
      </c>
      <c r="AB151" s="2673"/>
      <c r="AC151" s="2673"/>
      <c r="AD151" s="2676"/>
    </row>
    <row r="152" spans="1:30" ht="18.5" thickBot="1" x14ac:dyDescent="0.4">
      <c r="A152" s="2424"/>
      <c r="B152" s="2425"/>
      <c r="C152" s="2425"/>
      <c r="D152" s="2425"/>
      <c r="E152" s="2425"/>
      <c r="F152" s="2426"/>
      <c r="G152" s="2425"/>
      <c r="H152" s="2425"/>
      <c r="I152" s="583" t="s">
        <v>551</v>
      </c>
      <c r="J152" s="583" t="s">
        <v>552</v>
      </c>
      <c r="K152" s="583" t="s">
        <v>553</v>
      </c>
      <c r="L152" s="583" t="s">
        <v>554</v>
      </c>
      <c r="M152" s="584" t="s">
        <v>555</v>
      </c>
      <c r="N152" s="585" t="s">
        <v>556</v>
      </c>
      <c r="O152" s="586" t="s">
        <v>557</v>
      </c>
      <c r="P152" s="585" t="s">
        <v>558</v>
      </c>
      <c r="Q152" s="585" t="s">
        <v>611</v>
      </c>
      <c r="R152" s="2437"/>
      <c r="S152" s="1122" t="s">
        <v>559</v>
      </c>
      <c r="T152" s="2674"/>
      <c r="U152" s="2675"/>
      <c r="V152" s="2675"/>
      <c r="W152" s="2675"/>
      <c r="X152" s="2675"/>
      <c r="Y152" s="2674"/>
      <c r="Z152" s="2819"/>
      <c r="AA152" s="2674"/>
      <c r="AB152" s="2675"/>
      <c r="AC152" s="2675"/>
      <c r="AD152" s="2819"/>
    </row>
    <row r="153" spans="1:30" s="183" customFormat="1" ht="18.5" x14ac:dyDescent="0.45">
      <c r="A153" s="2820" t="s">
        <v>619</v>
      </c>
      <c r="B153" s="2821"/>
      <c r="C153" s="2821"/>
      <c r="D153" s="2821"/>
      <c r="E153" s="2821"/>
      <c r="F153" s="2821"/>
      <c r="G153" s="2821"/>
      <c r="H153" s="2821"/>
      <c r="I153" s="2821"/>
      <c r="J153" s="2821"/>
      <c r="K153" s="2821"/>
      <c r="L153" s="2821"/>
      <c r="M153" s="2821"/>
      <c r="N153" s="2821"/>
      <c r="O153" s="2821"/>
      <c r="P153" s="2821"/>
      <c r="Q153" s="2821"/>
      <c r="R153" s="2821"/>
      <c r="S153" s="606"/>
      <c r="T153" s="608" t="s">
        <v>561</v>
      </c>
      <c r="U153" s="608" t="s">
        <v>38</v>
      </c>
      <c r="V153" s="608" t="s">
        <v>562</v>
      </c>
      <c r="W153" s="608" t="s">
        <v>563</v>
      </c>
      <c r="X153" s="609" t="s">
        <v>564</v>
      </c>
      <c r="Y153" s="764" t="s">
        <v>565</v>
      </c>
      <c r="Z153" s="765" t="s">
        <v>566</v>
      </c>
      <c r="AA153" s="608" t="s">
        <v>181</v>
      </c>
      <c r="AB153" s="608" t="s">
        <v>33</v>
      </c>
      <c r="AC153" s="608" t="s">
        <v>208</v>
      </c>
      <c r="AD153" s="609" t="s">
        <v>31</v>
      </c>
    </row>
    <row r="154" spans="1:30" x14ac:dyDescent="0.35">
      <c r="A154" s="200"/>
      <c r="B154" s="509"/>
      <c r="C154" s="509"/>
      <c r="D154" s="509"/>
      <c r="E154" s="509"/>
      <c r="F154" s="510"/>
      <c r="G154" s="509"/>
      <c r="H154" s="509"/>
      <c r="I154" s="512"/>
      <c r="J154" s="512"/>
      <c r="K154" s="512"/>
      <c r="L154" s="512"/>
      <c r="M154" s="509"/>
      <c r="N154" s="515"/>
      <c r="O154" s="516"/>
      <c r="P154" s="515"/>
      <c r="Q154" s="515"/>
      <c r="R154" s="579"/>
      <c r="S154" s="195"/>
      <c r="X154" s="198"/>
      <c r="Z154" s="198"/>
      <c r="AD154" s="198"/>
    </row>
    <row r="155" spans="1:30" x14ac:dyDescent="0.35">
      <c r="A155" s="203" t="s">
        <v>988</v>
      </c>
      <c r="B155" s="203" t="s">
        <v>209</v>
      </c>
      <c r="C155" s="203" t="s">
        <v>989</v>
      </c>
      <c r="D155" s="203" t="s">
        <v>53</v>
      </c>
      <c r="E155" s="203" t="s">
        <v>571</v>
      </c>
      <c r="F155" s="204" t="s">
        <v>705</v>
      </c>
      <c r="G155" s="203">
        <v>2</v>
      </c>
      <c r="H155" s="203" t="s">
        <v>51</v>
      </c>
      <c r="I155" s="2291">
        <v>2</v>
      </c>
      <c r="J155" s="2292"/>
      <c r="K155" s="2292"/>
      <c r="L155" s="2293"/>
      <c r="M155" s="203">
        <v>1</v>
      </c>
      <c r="N155" s="550">
        <v>21600</v>
      </c>
      <c r="O155" s="219">
        <v>0.45</v>
      </c>
      <c r="P155" s="550">
        <f t="shared" ref="P155:P159" si="28">N155*(1-O155)</f>
        <v>11880.000000000002</v>
      </c>
      <c r="Q155" s="550">
        <f>P155*M155*G155</f>
        <v>23760.000000000004</v>
      </c>
      <c r="R155" s="224">
        <f>Q155/$Q$164</f>
        <v>0.15763808260076301</v>
      </c>
      <c r="S155" s="214">
        <f>Q155*4</f>
        <v>95040.000000000015</v>
      </c>
      <c r="T155" s="215">
        <f>S155</f>
        <v>95040.000000000015</v>
      </c>
      <c r="U155" s="215"/>
      <c r="V155" s="215"/>
      <c r="W155" s="215"/>
      <c r="X155" s="217"/>
      <c r="Y155" s="215">
        <f>S155</f>
        <v>95040.000000000015</v>
      </c>
      <c r="Z155" s="217"/>
      <c r="AA155" s="215">
        <f>S155</f>
        <v>95040.000000000015</v>
      </c>
      <c r="AD155" s="198"/>
    </row>
    <row r="156" spans="1:30" x14ac:dyDescent="0.35">
      <c r="A156" s="203" t="s">
        <v>988</v>
      </c>
      <c r="B156" s="203" t="s">
        <v>209</v>
      </c>
      <c r="C156" s="203" t="s">
        <v>989</v>
      </c>
      <c r="D156" s="203" t="s">
        <v>129</v>
      </c>
      <c r="E156" s="203" t="s">
        <v>569</v>
      </c>
      <c r="F156" s="204" t="s">
        <v>990</v>
      </c>
      <c r="G156" s="203">
        <v>2</v>
      </c>
      <c r="H156" s="203" t="s">
        <v>51</v>
      </c>
      <c r="I156" s="2291">
        <v>2</v>
      </c>
      <c r="J156" s="2292"/>
      <c r="K156" s="2292"/>
      <c r="L156" s="2293"/>
      <c r="M156" s="203">
        <v>1</v>
      </c>
      <c r="N156" s="550">
        <v>15900</v>
      </c>
      <c r="O156" s="219">
        <v>0.3</v>
      </c>
      <c r="P156" s="550">
        <f t="shared" si="28"/>
        <v>11130</v>
      </c>
      <c r="Q156" s="550">
        <f t="shared" ref="Q156:Q159" si="29">P156*M156*G156</f>
        <v>22260</v>
      </c>
      <c r="R156" s="213">
        <f t="shared" ref="R156:R159" si="30">Q156/$Q$164</f>
        <v>0.14768618344667442</v>
      </c>
      <c r="S156" s="214">
        <f t="shared" ref="S156:S159" si="31">Q156*4</f>
        <v>89040</v>
      </c>
      <c r="T156" s="215">
        <f>S156</f>
        <v>89040</v>
      </c>
      <c r="U156" s="215"/>
      <c r="V156" s="215"/>
      <c r="W156" s="215"/>
      <c r="X156" s="217"/>
      <c r="Y156" s="215"/>
      <c r="Z156" s="217">
        <f>S156</f>
        <v>89040</v>
      </c>
      <c r="AA156" s="215">
        <f>S156</f>
        <v>89040</v>
      </c>
      <c r="AD156" s="198"/>
    </row>
    <row r="157" spans="1:30" x14ac:dyDescent="0.35">
      <c r="A157" s="203" t="s">
        <v>988</v>
      </c>
      <c r="B157" s="203" t="s">
        <v>210</v>
      </c>
      <c r="C157" s="203" t="s">
        <v>991</v>
      </c>
      <c r="D157" s="203" t="s">
        <v>211</v>
      </c>
      <c r="E157" s="203" t="s">
        <v>569</v>
      </c>
      <c r="F157" s="204" t="s">
        <v>212</v>
      </c>
      <c r="G157" s="203">
        <v>1</v>
      </c>
      <c r="H157" s="203" t="s">
        <v>133</v>
      </c>
      <c r="I157" s="2291">
        <v>30</v>
      </c>
      <c r="J157" s="2478"/>
      <c r="K157" s="225"/>
      <c r="L157" s="226"/>
      <c r="M157" s="203">
        <v>1</v>
      </c>
      <c r="N157" s="550">
        <v>52500</v>
      </c>
      <c r="O157" s="219">
        <v>0.45</v>
      </c>
      <c r="P157" s="550">
        <f t="shared" si="28"/>
        <v>28875.000000000004</v>
      </c>
      <c r="Q157" s="550">
        <f t="shared" si="29"/>
        <v>28875.000000000004</v>
      </c>
      <c r="R157" s="213">
        <f t="shared" si="30"/>
        <v>0.19157405871620503</v>
      </c>
      <c r="S157" s="214">
        <f t="shared" si="31"/>
        <v>115500.00000000001</v>
      </c>
      <c r="U157" s="215">
        <f>S157</f>
        <v>115500.00000000001</v>
      </c>
      <c r="V157" s="215"/>
      <c r="W157" s="215"/>
      <c r="X157" s="217"/>
      <c r="Y157" s="215"/>
      <c r="Z157" s="217">
        <f>S157</f>
        <v>115500.00000000001</v>
      </c>
      <c r="AB157" s="215">
        <f>S157</f>
        <v>115500.00000000001</v>
      </c>
      <c r="AD157" s="198"/>
    </row>
    <row r="158" spans="1:30" x14ac:dyDescent="0.35">
      <c r="A158" s="203" t="s">
        <v>988</v>
      </c>
      <c r="B158" s="203" t="s">
        <v>210</v>
      </c>
      <c r="C158" s="203" t="s">
        <v>989</v>
      </c>
      <c r="D158" s="203" t="s">
        <v>129</v>
      </c>
      <c r="E158" s="203" t="s">
        <v>569</v>
      </c>
      <c r="F158" s="204" t="s">
        <v>990</v>
      </c>
      <c r="G158" s="203">
        <v>2</v>
      </c>
      <c r="H158" s="203" t="s">
        <v>49</v>
      </c>
      <c r="I158" s="819"/>
      <c r="K158" s="331">
        <v>2</v>
      </c>
      <c r="L158" s="226"/>
      <c r="M158" s="209">
        <v>1</v>
      </c>
      <c r="N158" s="550">
        <v>20800</v>
      </c>
      <c r="O158" s="219">
        <v>0.45</v>
      </c>
      <c r="P158" s="550">
        <f t="shared" si="28"/>
        <v>11440.000000000002</v>
      </c>
      <c r="Q158" s="550">
        <f t="shared" si="29"/>
        <v>22880.000000000004</v>
      </c>
      <c r="R158" s="213">
        <f t="shared" si="30"/>
        <v>0.15179963509703104</v>
      </c>
      <c r="S158" s="214">
        <f t="shared" si="31"/>
        <v>91520.000000000015</v>
      </c>
      <c r="T158" s="215">
        <f>S158</f>
        <v>91520.000000000015</v>
      </c>
      <c r="U158" s="215"/>
      <c r="V158" s="215"/>
      <c r="W158" s="215"/>
      <c r="X158" s="217"/>
      <c r="Y158" s="215"/>
      <c r="Z158" s="217">
        <f>S158</f>
        <v>91520.000000000015</v>
      </c>
      <c r="AB158" s="215">
        <f>S158</f>
        <v>91520.000000000015</v>
      </c>
      <c r="AD158" s="198"/>
    </row>
    <row r="159" spans="1:30" x14ac:dyDescent="0.35">
      <c r="A159" s="203" t="s">
        <v>988</v>
      </c>
      <c r="B159" s="203" t="s">
        <v>210</v>
      </c>
      <c r="C159" s="203" t="s">
        <v>991</v>
      </c>
      <c r="D159" s="203" t="s">
        <v>211</v>
      </c>
      <c r="E159" s="203" t="s">
        <v>571</v>
      </c>
      <c r="F159" s="204" t="s">
        <v>992</v>
      </c>
      <c r="G159" s="203">
        <v>1</v>
      </c>
      <c r="H159" s="203" t="s">
        <v>133</v>
      </c>
      <c r="I159" s="819"/>
      <c r="K159" s="2292">
        <v>30</v>
      </c>
      <c r="L159" s="2293"/>
      <c r="M159" s="209">
        <v>1</v>
      </c>
      <c r="N159" s="550">
        <v>69000</v>
      </c>
      <c r="O159" s="219">
        <v>0.45</v>
      </c>
      <c r="P159" s="550">
        <f t="shared" si="28"/>
        <v>37950</v>
      </c>
      <c r="Q159" s="550">
        <f t="shared" si="29"/>
        <v>37950</v>
      </c>
      <c r="R159" s="224">
        <f t="shared" si="30"/>
        <v>0.25178304859844086</v>
      </c>
      <c r="S159" s="214">
        <f t="shared" si="31"/>
        <v>151800</v>
      </c>
      <c r="U159" s="215">
        <f>S159</f>
        <v>151800</v>
      </c>
      <c r="V159" s="215"/>
      <c r="W159" s="215"/>
      <c r="X159" s="217"/>
      <c r="Y159" s="215">
        <f>S159</f>
        <v>151800</v>
      </c>
      <c r="Z159" s="217"/>
      <c r="AB159" s="215">
        <f>S159</f>
        <v>151800</v>
      </c>
      <c r="AD159" s="198"/>
    </row>
    <row r="160" spans="1:30" x14ac:dyDescent="0.35">
      <c r="A160" s="218"/>
      <c r="B160" s="236"/>
      <c r="C160" s="236"/>
      <c r="D160" s="236"/>
      <c r="E160" s="236"/>
      <c r="F160" s="237"/>
      <c r="G160" s="236"/>
      <c r="H160" s="236"/>
      <c r="L160" s="333"/>
      <c r="M160" s="236"/>
      <c r="N160" s="240"/>
      <c r="O160" s="241"/>
      <c r="P160" s="240"/>
      <c r="Q160" s="240"/>
      <c r="R160" s="439"/>
      <c r="S160" s="195"/>
      <c r="X160" s="198"/>
      <c r="Z160" s="198"/>
      <c r="AD160" s="198"/>
    </row>
    <row r="161" spans="1:30" x14ac:dyDescent="0.35">
      <c r="A161" s="154" t="s">
        <v>988</v>
      </c>
      <c r="B161" s="154" t="s">
        <v>579</v>
      </c>
      <c r="C161" s="335"/>
      <c r="D161" s="298"/>
      <c r="E161" s="298"/>
      <c r="F161" s="299"/>
      <c r="G161" s="298"/>
      <c r="H161" s="298"/>
      <c r="I161" s="300"/>
      <c r="J161" s="300"/>
      <c r="K161" s="300"/>
      <c r="L161" s="300"/>
      <c r="M161" s="298"/>
      <c r="N161" s="301"/>
      <c r="O161" s="302"/>
      <c r="Q161" s="303"/>
      <c r="R161" s="337"/>
      <c r="S161" s="214"/>
      <c r="W161" s="215">
        <f>S161</f>
        <v>0</v>
      </c>
      <c r="X161" s="198"/>
      <c r="Z161" s="198"/>
      <c r="AD161" s="198"/>
    </row>
    <row r="162" spans="1:30" x14ac:dyDescent="0.35">
      <c r="A162" s="154" t="s">
        <v>988</v>
      </c>
      <c r="B162" s="154" t="s">
        <v>580</v>
      </c>
      <c r="C162" s="335"/>
      <c r="D162" s="298"/>
      <c r="E162" s="298"/>
      <c r="F162" s="299"/>
      <c r="G162" s="298"/>
      <c r="H162" s="298"/>
      <c r="I162" s="300"/>
      <c r="J162" s="300"/>
      <c r="K162" s="300"/>
      <c r="L162" s="300"/>
      <c r="M162" s="298"/>
      <c r="N162" s="301"/>
      <c r="O162" s="302"/>
      <c r="P162" s="336"/>
      <c r="Q162" s="303">
        <v>15000</v>
      </c>
      <c r="R162" s="337">
        <f>Q162/Q164</f>
        <v>9.9518991540885712E-2</v>
      </c>
      <c r="S162" s="214">
        <f>Q162*4</f>
        <v>60000</v>
      </c>
      <c r="X162" s="217">
        <f>S162</f>
        <v>60000</v>
      </c>
      <c r="Z162" s="198"/>
      <c r="AD162" s="198"/>
    </row>
    <row r="163" spans="1:30" ht="15" thickBot="1" x14ac:dyDescent="0.4">
      <c r="H163" s="3"/>
      <c r="I163" s="161">
        <f>I164/$M$164</f>
        <v>0.51515151515151514</v>
      </c>
      <c r="J163" s="161">
        <f t="shared" ref="J163:K163" si="32">J164/$M$164</f>
        <v>0</v>
      </c>
      <c r="K163" s="161">
        <f t="shared" si="32"/>
        <v>0.48484848484848486</v>
      </c>
      <c r="S163" s="692"/>
      <c r="T163" s="291"/>
      <c r="U163" s="291"/>
      <c r="V163" s="291"/>
      <c r="W163" s="291"/>
      <c r="X163" s="614"/>
      <c r="Y163" s="291"/>
      <c r="Z163" s="614"/>
      <c r="AA163" s="291"/>
      <c r="AB163" s="291"/>
      <c r="AC163" s="291"/>
      <c r="AD163" s="614"/>
    </row>
    <row r="164" spans="1:30" x14ac:dyDescent="0.35">
      <c r="A164" s="442" t="s">
        <v>582</v>
      </c>
      <c r="B164" s="419"/>
      <c r="C164" s="419"/>
      <c r="D164" s="419"/>
      <c r="E164" s="419"/>
      <c r="F164" s="443"/>
      <c r="G164" s="419"/>
      <c r="H164" s="419"/>
      <c r="I164" s="752">
        <f>I157+I156+I155</f>
        <v>34</v>
      </c>
      <c r="J164" s="752">
        <f>J158</f>
        <v>0</v>
      </c>
      <c r="K164" s="752">
        <f>K159+K158</f>
        <v>32</v>
      </c>
      <c r="L164" s="752"/>
      <c r="M164" s="419">
        <f>SUM(I164:L164)</f>
        <v>66</v>
      </c>
      <c r="N164" s="444"/>
      <c r="O164" s="445"/>
      <c r="P164" s="444"/>
      <c r="Q164" s="446">
        <f>SUM(Q155:Q163)</f>
        <v>150725</v>
      </c>
      <c r="R164" s="447">
        <f>SUM(R155:R162)</f>
        <v>1</v>
      </c>
      <c r="S164" s="1450">
        <f>SUM(S155:S163)</f>
        <v>602900</v>
      </c>
      <c r="T164" s="699">
        <f>SUM(T154:T163)</f>
        <v>275600</v>
      </c>
      <c r="U164" s="699">
        <f t="shared" ref="U164:Z164" si="33">SUM(U155:U162)</f>
        <v>267300</v>
      </c>
      <c r="V164" s="699">
        <f t="shared" si="33"/>
        <v>0</v>
      </c>
      <c r="W164" s="699">
        <f t="shared" si="33"/>
        <v>0</v>
      </c>
      <c r="X164" s="701">
        <f t="shared" si="33"/>
        <v>60000</v>
      </c>
      <c r="Y164" s="1451">
        <f t="shared" si="33"/>
        <v>246840</v>
      </c>
      <c r="Z164" s="701">
        <f t="shared" si="33"/>
        <v>296060</v>
      </c>
      <c r="AA164" s="699">
        <f>SUM(AA154:AA163)</f>
        <v>184080</v>
      </c>
      <c r="AB164" s="699">
        <f>SUM(AB154:AB163)</f>
        <v>358820</v>
      </c>
      <c r="AC164" s="424"/>
      <c r="AD164" s="847"/>
    </row>
    <row r="165" spans="1:30" ht="15" thickBot="1" x14ac:dyDescent="0.4">
      <c r="A165" s="456" t="s">
        <v>583</v>
      </c>
      <c r="B165" s="457"/>
      <c r="C165" s="457"/>
      <c r="D165" s="457"/>
      <c r="E165" s="457"/>
      <c r="F165" s="458"/>
      <c r="G165" s="457"/>
      <c r="H165" s="457"/>
      <c r="I165" s="754">
        <f>I157+I156+I155</f>
        <v>34</v>
      </c>
      <c r="J165" s="754">
        <f>I157+I156+I155</f>
        <v>34</v>
      </c>
      <c r="K165" s="754">
        <f>K159+K158+I156+I155</f>
        <v>36</v>
      </c>
      <c r="L165" s="754"/>
      <c r="M165" s="457">
        <f>SUM(I165:L165)</f>
        <v>104</v>
      </c>
      <c r="N165" s="459"/>
      <c r="O165" s="460"/>
      <c r="P165" s="459"/>
      <c r="Q165" s="459"/>
      <c r="R165" s="461"/>
      <c r="S165" s="1081">
        <f>Q164/M164</f>
        <v>2283.712121212121</v>
      </c>
      <c r="T165" s="464">
        <f>T164/S164</f>
        <v>0.45712390114446838</v>
      </c>
      <c r="U165" s="464">
        <f>U164/S164</f>
        <v>0.44335710731464589</v>
      </c>
      <c r="V165" s="464">
        <f>V164/S164</f>
        <v>0</v>
      </c>
      <c r="W165" s="464">
        <f>W164/S164</f>
        <v>0</v>
      </c>
      <c r="X165" s="465">
        <f>X164/S164</f>
        <v>9.9518991540885712E-2</v>
      </c>
      <c r="Y165" s="595">
        <f>Y164/S164</f>
        <v>0.40942113119920387</v>
      </c>
      <c r="Z165" s="465">
        <f>Z164/S164</f>
        <v>0.49105987725991046</v>
      </c>
      <c r="AA165" s="1452"/>
      <c r="AB165" s="597"/>
      <c r="AC165" s="597"/>
      <c r="AD165" s="470"/>
    </row>
    <row r="166" spans="1:30" ht="15" thickBot="1" x14ac:dyDescent="0.4">
      <c r="A166" s="289" t="s">
        <v>584</v>
      </c>
      <c r="B166" s="239"/>
      <c r="C166" s="239"/>
      <c r="D166" s="239"/>
      <c r="E166" s="239"/>
      <c r="F166" s="290"/>
      <c r="G166" s="239"/>
      <c r="H166" s="239"/>
      <c r="I166" s="2237">
        <f>I165/$M$165</f>
        <v>0.32692307692307693</v>
      </c>
      <c r="J166" s="2237">
        <f t="shared" ref="J166:K166" si="34">J165/$M$165</f>
        <v>0.32692307692307693</v>
      </c>
      <c r="K166" s="2237">
        <f t="shared" si="34"/>
        <v>0.34615384615384615</v>
      </c>
      <c r="L166" s="291"/>
      <c r="M166" s="239"/>
      <c r="N166" s="292"/>
      <c r="O166" s="242"/>
      <c r="P166" s="292"/>
      <c r="Q166" s="240">
        <f>T164/4</f>
        <v>68900</v>
      </c>
      <c r="R166" s="293">
        <f>Q166/Q164</f>
        <v>0.45712390114446838</v>
      </c>
      <c r="X166" s="294"/>
      <c r="Y166" s="403">
        <f>I155+K159</f>
        <v>32</v>
      </c>
      <c r="Z166" s="404">
        <f>I156+I157+K158</f>
        <v>34</v>
      </c>
      <c r="AA166" s="4"/>
    </row>
    <row r="167" spans="1:30" ht="15" thickBot="1" x14ac:dyDescent="0.4">
      <c r="A167" s="297" t="s">
        <v>38</v>
      </c>
      <c r="B167" s="298"/>
      <c r="C167" s="298"/>
      <c r="D167" s="298"/>
      <c r="E167" s="298"/>
      <c r="F167" s="299"/>
      <c r="G167" s="298"/>
      <c r="H167" s="298"/>
      <c r="I167" s="300"/>
      <c r="J167" s="300"/>
      <c r="K167" s="300"/>
      <c r="L167" s="300"/>
      <c r="M167" s="298"/>
      <c r="N167" s="301"/>
      <c r="O167" s="302"/>
      <c r="P167" s="301"/>
      <c r="Q167" s="303">
        <f>U164/4</f>
        <v>66825</v>
      </c>
      <c r="R167" s="308">
        <f>Q167/Q164</f>
        <v>0.44335710731464589</v>
      </c>
      <c r="S167" s="1125">
        <f>Q164/M164</f>
        <v>2283.712121212121</v>
      </c>
      <c r="T167" s="1126" t="s">
        <v>586</v>
      </c>
      <c r="Y167" s="241">
        <f>Y166/M164</f>
        <v>0.48484848484848486</v>
      </c>
      <c r="Z167" s="293">
        <f>Z166/M164</f>
        <v>0.51515151515151514</v>
      </c>
    </row>
    <row r="168" spans="1:30" x14ac:dyDescent="0.35">
      <c r="A168" s="297" t="s">
        <v>587</v>
      </c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01"/>
      <c r="Q168" s="303">
        <f>V164/4</f>
        <v>0</v>
      </c>
      <c r="R168" s="308">
        <f>Q168/Q164</f>
        <v>0</v>
      </c>
      <c r="Y168" s="6"/>
      <c r="Z168" s="6"/>
    </row>
    <row r="169" spans="1:30" x14ac:dyDescent="0.35">
      <c r="A169" s="297" t="s">
        <v>579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/>
      <c r="R169" s="308">
        <f>Q169/Q164</f>
        <v>0</v>
      </c>
    </row>
    <row r="170" spans="1:30" x14ac:dyDescent="0.35">
      <c r="A170" s="297" t="s">
        <v>580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Q162</f>
        <v>15000</v>
      </c>
      <c r="R170" s="308">
        <f>Q170/Q164</f>
        <v>9.9518991540885712E-2</v>
      </c>
    </row>
    <row r="171" spans="1:30" x14ac:dyDescent="0.35">
      <c r="A171" s="511"/>
      <c r="B171" s="574"/>
      <c r="C171" s="574"/>
      <c r="D171" s="574"/>
      <c r="E171" s="574"/>
      <c r="F171" s="575"/>
      <c r="G171" s="574"/>
      <c r="H171" s="574"/>
      <c r="I171" s="512"/>
      <c r="J171" s="512"/>
      <c r="K171" s="512"/>
      <c r="L171" s="512"/>
      <c r="M171" s="574"/>
      <c r="N171" s="576"/>
      <c r="O171" s="577"/>
      <c r="P171" s="576"/>
      <c r="Q171" s="515">
        <f>SUM(Q166:Q170)</f>
        <v>150725</v>
      </c>
      <c r="R171" s="1453">
        <f>SUM(R166:R170)</f>
        <v>1</v>
      </c>
      <c r="S171" s="647"/>
    </row>
    <row r="172" spans="1:30" x14ac:dyDescent="0.35">
      <c r="A172" s="511"/>
      <c r="B172" s="574"/>
      <c r="C172" s="574"/>
      <c r="D172" s="574"/>
      <c r="E172" s="574"/>
      <c r="F172" s="575"/>
      <c r="G172" s="574"/>
      <c r="H172" s="574"/>
      <c r="I172" s="512"/>
      <c r="J172" s="512"/>
      <c r="K172" s="512"/>
      <c r="L172" s="512"/>
      <c r="M172" s="574"/>
      <c r="N172" s="576"/>
      <c r="O172" s="577"/>
      <c r="P172" s="576"/>
      <c r="Q172" s="576"/>
      <c r="R172" s="1454"/>
      <c r="S172" s="647"/>
      <c r="Z172" s="349">
        <f>SUM(AA173:AD173)</f>
        <v>2024262.45</v>
      </c>
      <c r="AA172" s="1455" t="s">
        <v>181</v>
      </c>
      <c r="AB172" s="1456" t="s">
        <v>33</v>
      </c>
      <c r="AC172" s="1456" t="s">
        <v>208</v>
      </c>
      <c r="AD172" s="1457" t="s">
        <v>31</v>
      </c>
    </row>
    <row r="173" spans="1:30" s="183" customFormat="1" ht="18.5" x14ac:dyDescent="0.45">
      <c r="A173" s="476" t="s">
        <v>620</v>
      </c>
      <c r="B173" s="477"/>
      <c r="C173" s="477"/>
      <c r="D173" s="478"/>
      <c r="E173" s="478"/>
      <c r="F173" s="479"/>
      <c r="G173" s="478"/>
      <c r="H173" s="478"/>
      <c r="I173" s="480"/>
      <c r="J173" s="480"/>
      <c r="K173" s="480"/>
      <c r="L173" s="480"/>
      <c r="M173" s="477"/>
      <c r="N173" s="481"/>
      <c r="O173" s="482"/>
      <c r="P173" s="481"/>
      <c r="Q173" s="481"/>
      <c r="R173" s="810"/>
      <c r="S173" s="810">
        <f>S164+S134+S107+S76+S47</f>
        <v>2299262.4500000002</v>
      </c>
      <c r="T173"/>
      <c r="Z173" s="183" t="s">
        <v>652</v>
      </c>
      <c r="AA173" s="1131">
        <f>AA164+AA134+AA107+AA76+AA47</f>
        <v>645022.5</v>
      </c>
      <c r="AB173" s="1083">
        <f t="shared" ref="AB173:AD173" si="35">AB164+AB134+AB107+AB76+AB47</f>
        <v>940995</v>
      </c>
      <c r="AC173" s="1083">
        <f t="shared" si="35"/>
        <v>184144.95</v>
      </c>
      <c r="AD173" s="1132">
        <f t="shared" si="35"/>
        <v>254100.00000000003</v>
      </c>
    </row>
    <row r="174" spans="1:30" x14ac:dyDescent="0.35">
      <c r="Q174" s="166"/>
      <c r="R174" s="3" t="s">
        <v>622</v>
      </c>
      <c r="S174" s="144">
        <f>D18-S173</f>
        <v>-25759.575000000186</v>
      </c>
    </row>
    <row r="175" spans="1:30" x14ac:dyDescent="0.35">
      <c r="Q175" s="162"/>
      <c r="R175" s="162"/>
      <c r="S175" s="673"/>
    </row>
    <row r="176" spans="1:30" x14ac:dyDescent="0.35">
      <c r="A176" s="4"/>
    </row>
  </sheetData>
  <mergeCells count="136">
    <mergeCell ref="AA151:AD152"/>
    <mergeCell ref="A153:R153"/>
    <mergeCell ref="I155:L155"/>
    <mergeCell ref="I156:L156"/>
    <mergeCell ref="I157:J157"/>
    <mergeCell ref="K159:L159"/>
    <mergeCell ref="G151:G152"/>
    <mergeCell ref="H151:H152"/>
    <mergeCell ref="I151:L151"/>
    <mergeCell ref="R151:R152"/>
    <mergeCell ref="T151:X152"/>
    <mergeCell ref="Y151:Z152"/>
    <mergeCell ref="A151:A152"/>
    <mergeCell ref="B151:B152"/>
    <mergeCell ref="C151:C152"/>
    <mergeCell ref="D151:D152"/>
    <mergeCell ref="E151:E152"/>
    <mergeCell ref="F151:F152"/>
    <mergeCell ref="D143:E143"/>
    <mergeCell ref="D144:E144"/>
    <mergeCell ref="D145:E145"/>
    <mergeCell ref="D146:E146"/>
    <mergeCell ref="A150:R150"/>
    <mergeCell ref="S150:AD150"/>
    <mergeCell ref="I122:L122"/>
    <mergeCell ref="I123:L123"/>
    <mergeCell ref="I124:J124"/>
    <mergeCell ref="K126:L126"/>
    <mergeCell ref="I127:J127"/>
    <mergeCell ref="Y138:Z138"/>
    <mergeCell ref="I118:L118"/>
    <mergeCell ref="R118:R119"/>
    <mergeCell ref="T118:X119"/>
    <mergeCell ref="Y118:Z119"/>
    <mergeCell ref="AA118:AD119"/>
    <mergeCell ref="A120:R120"/>
    <mergeCell ref="A117:R117"/>
    <mergeCell ref="S117:AD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96:L96"/>
    <mergeCell ref="I97:L97"/>
    <mergeCell ref="I98:J98"/>
    <mergeCell ref="K100:L100"/>
    <mergeCell ref="I101:J101"/>
    <mergeCell ref="Y111:Z111"/>
    <mergeCell ref="I92:L92"/>
    <mergeCell ref="R92:R93"/>
    <mergeCell ref="T92:X93"/>
    <mergeCell ref="Y92:Z93"/>
    <mergeCell ref="AA92:AD93"/>
    <mergeCell ref="A94:R94"/>
    <mergeCell ref="A91:R91"/>
    <mergeCell ref="S91:AD91"/>
    <mergeCell ref="A92:A93"/>
    <mergeCell ref="B92:B93"/>
    <mergeCell ref="C92:C93"/>
    <mergeCell ref="D92:D93"/>
    <mergeCell ref="E92:E93"/>
    <mergeCell ref="F92:F93"/>
    <mergeCell ref="G92:G93"/>
    <mergeCell ref="H92:H93"/>
    <mergeCell ref="D87:E87"/>
    <mergeCell ref="G87:H87"/>
    <mergeCell ref="I87:J87"/>
    <mergeCell ref="D88:E88"/>
    <mergeCell ref="G88:H88"/>
    <mergeCell ref="I88:J88"/>
    <mergeCell ref="D85:E85"/>
    <mergeCell ref="G85:H85"/>
    <mergeCell ref="I85:J85"/>
    <mergeCell ref="D86:E86"/>
    <mergeCell ref="G86:H86"/>
    <mergeCell ref="I86:J86"/>
    <mergeCell ref="I63:L63"/>
    <mergeCell ref="I64:L64"/>
    <mergeCell ref="I65:J65"/>
    <mergeCell ref="K67:L67"/>
    <mergeCell ref="I68:J68"/>
    <mergeCell ref="Y80:Z80"/>
    <mergeCell ref="I58:L58"/>
    <mergeCell ref="R58:R59"/>
    <mergeCell ref="T58:X59"/>
    <mergeCell ref="Y58:Z59"/>
    <mergeCell ref="AA58:AD59"/>
    <mergeCell ref="A60:R60"/>
    <mergeCell ref="A57:R57"/>
    <mergeCell ref="S57:AD57"/>
    <mergeCell ref="A58:A59"/>
    <mergeCell ref="B58:B59"/>
    <mergeCell ref="C58:C59"/>
    <mergeCell ref="D58:D59"/>
    <mergeCell ref="E58:E59"/>
    <mergeCell ref="F58:F59"/>
    <mergeCell ref="G58:G59"/>
    <mergeCell ref="H58:H59"/>
    <mergeCell ref="I34:L34"/>
    <mergeCell ref="I35:L35"/>
    <mergeCell ref="I36:J36"/>
    <mergeCell ref="K38:L38"/>
    <mergeCell ref="I39:J39"/>
    <mergeCell ref="Y51:Z51"/>
    <mergeCell ref="I29:L29"/>
    <mergeCell ref="T29:X30"/>
    <mergeCell ref="Y29:Z30"/>
    <mergeCell ref="AA29:AD30"/>
    <mergeCell ref="A31:R31"/>
    <mergeCell ref="I33:L33"/>
    <mergeCell ref="A28:R28"/>
    <mergeCell ref="S28:AD28"/>
    <mergeCell ref="A29:A30"/>
    <mergeCell ref="B29:B30"/>
    <mergeCell ref="C29:C30"/>
    <mergeCell ref="D29:D30"/>
    <mergeCell ref="E29:E30"/>
    <mergeCell ref="F29:F30"/>
    <mergeCell ref="G29:G30"/>
    <mergeCell ref="H29:H30"/>
    <mergeCell ref="D24:E24"/>
    <mergeCell ref="G24:I24"/>
    <mergeCell ref="J24:K24"/>
    <mergeCell ref="D25:E25"/>
    <mergeCell ref="G25:I25"/>
    <mergeCell ref="J25:K25"/>
    <mergeCell ref="D22:E22"/>
    <mergeCell ref="G22:I22"/>
    <mergeCell ref="J22:K22"/>
    <mergeCell ref="D23:E23"/>
    <mergeCell ref="G23:I23"/>
    <mergeCell ref="J23:K23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F8D6-5F36-403E-899A-EE664AA56481}">
  <sheetPr>
    <tabColor theme="0" tint="-0.499984740745262"/>
  </sheetPr>
  <dimension ref="A1:AH68"/>
  <sheetViews>
    <sheetView topLeftCell="D1" workbookViewId="0">
      <selection activeCell="G63" sqref="G63:G66"/>
    </sheetView>
  </sheetViews>
  <sheetFormatPr defaultRowHeight="14.5" x14ac:dyDescent="0.35"/>
  <cols>
    <col min="1" max="1" width="19.1796875" style="93" customWidth="1"/>
    <col min="2" max="2" width="17.6328125" style="93" customWidth="1"/>
    <col min="3" max="3" width="8.453125" style="93" customWidth="1"/>
    <col min="4" max="4" width="12.6328125" style="93" customWidth="1"/>
    <col min="5" max="5" width="25.26953125" style="94" customWidth="1"/>
    <col min="6" max="10" width="31.81640625" style="94" customWidth="1"/>
    <col min="11" max="14" width="17" style="94" customWidth="1"/>
    <col min="15" max="15" width="17" style="93" customWidth="1"/>
    <col min="16" max="16" width="17" style="94" customWidth="1"/>
    <col min="17" max="20" width="8.7265625" style="94"/>
    <col min="21" max="21" width="9.6328125" style="94" customWidth="1"/>
    <col min="22" max="22" width="21.81640625" style="95" customWidth="1"/>
    <col min="23" max="23" width="13.26953125" style="94" customWidth="1"/>
    <col min="24" max="24" width="24.81640625" style="95" customWidth="1"/>
    <col min="25" max="25" width="21.81640625" style="95" customWidth="1"/>
    <col min="26" max="27" width="19.36328125" style="97" customWidth="1"/>
    <col min="28" max="29" width="15.26953125" style="93" customWidth="1"/>
    <col min="30" max="30" width="23.7265625" style="94" customWidth="1"/>
    <col min="31" max="31" width="15.26953125" style="93" customWidth="1"/>
    <col min="32" max="32" width="15.26953125" style="94" customWidth="1"/>
    <col min="33" max="34" width="15.26953125" style="93" customWidth="1"/>
    <col min="35" max="16384" width="8.7265625" style="93"/>
  </cols>
  <sheetData>
    <row r="1" spans="1:34" s="92" customFormat="1" x14ac:dyDescent="0.35">
      <c r="A1" s="89" t="s">
        <v>360</v>
      </c>
      <c r="B1" s="89" t="s">
        <v>385</v>
      </c>
      <c r="C1" s="89" t="s">
        <v>361</v>
      </c>
      <c r="D1" s="89" t="s">
        <v>362</v>
      </c>
      <c r="E1" s="89" t="s">
        <v>363</v>
      </c>
      <c r="F1" s="89" t="s">
        <v>364</v>
      </c>
      <c r="G1" s="89" t="s">
        <v>1221</v>
      </c>
      <c r="H1" s="89" t="s">
        <v>1222</v>
      </c>
      <c r="I1" s="2240" t="s">
        <v>1218</v>
      </c>
      <c r="J1" s="2240" t="s">
        <v>1220</v>
      </c>
      <c r="K1" s="89" t="s">
        <v>365</v>
      </c>
      <c r="L1" s="89" t="s">
        <v>366</v>
      </c>
      <c r="M1" s="89" t="s">
        <v>386</v>
      </c>
      <c r="N1" s="89" t="s">
        <v>387</v>
      </c>
      <c r="O1" s="89" t="s">
        <v>367</v>
      </c>
      <c r="P1" s="89" t="s">
        <v>368</v>
      </c>
      <c r="Q1" s="89" t="s">
        <v>369</v>
      </c>
      <c r="R1" s="89" t="s">
        <v>370</v>
      </c>
      <c r="S1" s="89" t="s">
        <v>371</v>
      </c>
      <c r="T1" s="89" t="s">
        <v>372</v>
      </c>
      <c r="U1" s="89" t="s">
        <v>392</v>
      </c>
      <c r="V1" s="90" t="s">
        <v>388</v>
      </c>
      <c r="W1" s="89" t="s">
        <v>373</v>
      </c>
      <c r="X1" s="90" t="s">
        <v>389</v>
      </c>
      <c r="Y1" s="90" t="s">
        <v>390</v>
      </c>
      <c r="Z1" s="91"/>
      <c r="AA1" s="91"/>
      <c r="AD1" s="89"/>
      <c r="AF1" s="89"/>
    </row>
    <row r="2" spans="1:34" s="92" customFormat="1" x14ac:dyDescent="0.35">
      <c r="A2" s="93" t="s">
        <v>378</v>
      </c>
      <c r="B2" s="93" t="s">
        <v>374</v>
      </c>
      <c r="C2" s="93" t="s">
        <v>431</v>
      </c>
      <c r="D2" s="93" t="s">
        <v>432</v>
      </c>
      <c r="E2" s="1" t="s">
        <v>209</v>
      </c>
      <c r="F2" s="1" t="s">
        <v>53</v>
      </c>
      <c r="G2" s="1"/>
      <c r="H2" s="1" t="s">
        <v>359</v>
      </c>
      <c r="I2" s="2241">
        <v>1</v>
      </c>
      <c r="J2" s="2241"/>
      <c r="K2" s="94" t="s">
        <v>356</v>
      </c>
      <c r="L2" s="94"/>
      <c r="M2" s="1">
        <v>3</v>
      </c>
      <c r="N2" s="94">
        <v>7</v>
      </c>
      <c r="O2" s="1">
        <v>2</v>
      </c>
      <c r="P2" s="1" t="s">
        <v>51</v>
      </c>
      <c r="Q2" s="94">
        <v>2</v>
      </c>
      <c r="R2" s="94"/>
      <c r="S2" s="94"/>
      <c r="T2" s="94"/>
      <c r="U2" s="94">
        <v>1</v>
      </c>
      <c r="V2" s="7">
        <v>21600</v>
      </c>
      <c r="W2" s="70">
        <v>0.45</v>
      </c>
      <c r="X2" s="95">
        <f>V2*(1-W2)</f>
        <v>11880.000000000002</v>
      </c>
      <c r="Y2" s="95">
        <f>X2*U2*O2</f>
        <v>23760.000000000004</v>
      </c>
      <c r="Z2" s="96"/>
      <c r="AA2" s="97"/>
      <c r="AB2" s="94"/>
      <c r="AC2" s="93"/>
      <c r="AD2" s="89"/>
      <c r="AE2" s="89"/>
      <c r="AF2" s="89"/>
      <c r="AG2" s="89"/>
      <c r="AH2" s="89"/>
    </row>
    <row r="3" spans="1:34" x14ac:dyDescent="0.35">
      <c r="A3" s="93" t="s">
        <v>378</v>
      </c>
      <c r="B3" s="93" t="s">
        <v>374</v>
      </c>
      <c r="C3" s="93" t="s">
        <v>431</v>
      </c>
      <c r="D3" s="93" t="s">
        <v>432</v>
      </c>
      <c r="E3" s="1" t="s">
        <v>209</v>
      </c>
      <c r="F3" s="1" t="s">
        <v>56</v>
      </c>
      <c r="G3" s="1"/>
      <c r="H3" s="1" t="s">
        <v>359</v>
      </c>
      <c r="I3" s="2241">
        <v>2</v>
      </c>
      <c r="J3" s="2241"/>
      <c r="K3" s="94" t="s">
        <v>356</v>
      </c>
      <c r="M3" s="1">
        <v>1</v>
      </c>
      <c r="N3" s="94">
        <v>4</v>
      </c>
      <c r="O3" s="1">
        <v>1</v>
      </c>
      <c r="P3" s="1" t="s">
        <v>51</v>
      </c>
      <c r="Q3" s="94">
        <v>1</v>
      </c>
      <c r="U3" s="94">
        <v>1</v>
      </c>
      <c r="V3" s="7">
        <v>33075</v>
      </c>
      <c r="W3" s="70">
        <v>0.45</v>
      </c>
      <c r="X3" s="95">
        <f t="shared" ref="X3:X9" si="0">V3*(1-W3)</f>
        <v>18191.25</v>
      </c>
      <c r="Y3" s="95">
        <f t="shared" ref="Y3:Y9" si="1">X3*U3*O3</f>
        <v>18191.25</v>
      </c>
      <c r="Z3" s="98"/>
      <c r="AA3" s="99"/>
      <c r="AB3" s="94"/>
    </row>
    <row r="4" spans="1:34" x14ac:dyDescent="0.35">
      <c r="A4" s="93" t="s">
        <v>378</v>
      </c>
      <c r="B4" s="93" t="s">
        <v>374</v>
      </c>
      <c r="C4" s="93" t="s">
        <v>431</v>
      </c>
      <c r="D4" s="93" t="s">
        <v>432</v>
      </c>
      <c r="E4" s="1" t="s">
        <v>209</v>
      </c>
      <c r="F4" s="1" t="s">
        <v>129</v>
      </c>
      <c r="G4" s="1"/>
      <c r="H4" s="1" t="s">
        <v>359</v>
      </c>
      <c r="I4" s="2241">
        <v>3</v>
      </c>
      <c r="J4" s="2241"/>
      <c r="L4" s="94" t="s">
        <v>356</v>
      </c>
      <c r="M4" s="1">
        <v>4</v>
      </c>
      <c r="N4" s="94">
        <v>9</v>
      </c>
      <c r="O4" s="1">
        <v>3</v>
      </c>
      <c r="P4" s="1" t="s">
        <v>51</v>
      </c>
      <c r="Q4" s="94">
        <v>3</v>
      </c>
      <c r="U4" s="94">
        <v>1</v>
      </c>
      <c r="V4" s="7">
        <v>15900</v>
      </c>
      <c r="W4" s="70">
        <v>0.3</v>
      </c>
      <c r="X4" s="95">
        <f t="shared" si="0"/>
        <v>11130</v>
      </c>
      <c r="Y4" s="95">
        <f t="shared" si="1"/>
        <v>33390</v>
      </c>
      <c r="Z4" s="98"/>
      <c r="AA4" s="99"/>
      <c r="AB4" s="94"/>
    </row>
    <row r="5" spans="1:34" x14ac:dyDescent="0.35">
      <c r="A5" s="93" t="s">
        <v>378</v>
      </c>
      <c r="B5" s="93" t="s">
        <v>374</v>
      </c>
      <c r="C5" s="93" t="s">
        <v>431</v>
      </c>
      <c r="D5" s="93" t="s">
        <v>432</v>
      </c>
      <c r="E5" s="1" t="s">
        <v>210</v>
      </c>
      <c r="F5" s="1" t="s">
        <v>211</v>
      </c>
      <c r="G5" s="1" t="s">
        <v>359</v>
      </c>
      <c r="H5" s="1"/>
      <c r="I5" s="2241">
        <v>4</v>
      </c>
      <c r="J5" s="2241"/>
      <c r="L5" s="94" t="s">
        <v>356</v>
      </c>
      <c r="M5" s="1">
        <v>30</v>
      </c>
      <c r="N5" s="100" t="s">
        <v>212</v>
      </c>
      <c r="O5" s="1">
        <v>1</v>
      </c>
      <c r="P5" s="1" t="s">
        <v>133</v>
      </c>
      <c r="Q5" s="94">
        <v>30</v>
      </c>
      <c r="U5" s="94">
        <v>1</v>
      </c>
      <c r="V5" s="7">
        <v>52500</v>
      </c>
      <c r="W5" s="70">
        <v>0.45</v>
      </c>
      <c r="X5" s="95">
        <f t="shared" si="0"/>
        <v>28875.000000000004</v>
      </c>
      <c r="Y5" s="95">
        <f t="shared" si="1"/>
        <v>28875.000000000004</v>
      </c>
      <c r="Z5" s="96"/>
      <c r="AA5" s="99"/>
      <c r="AB5" s="94"/>
    </row>
    <row r="6" spans="1:34" x14ac:dyDescent="0.35">
      <c r="A6" s="93" t="s">
        <v>378</v>
      </c>
      <c r="B6" s="93" t="s">
        <v>374</v>
      </c>
      <c r="C6" s="93" t="s">
        <v>431</v>
      </c>
      <c r="D6" s="93" t="s">
        <v>432</v>
      </c>
      <c r="E6" s="1" t="s">
        <v>210</v>
      </c>
      <c r="F6" s="1" t="s">
        <v>129</v>
      </c>
      <c r="G6" s="1"/>
      <c r="H6" s="1" t="s">
        <v>359</v>
      </c>
      <c r="I6" s="2241">
        <v>3</v>
      </c>
      <c r="J6" s="2241"/>
      <c r="L6" s="94" t="s">
        <v>356</v>
      </c>
      <c r="M6" s="1">
        <v>4</v>
      </c>
      <c r="N6" s="100" t="s">
        <v>240</v>
      </c>
      <c r="O6" s="1">
        <v>1</v>
      </c>
      <c r="P6" s="1" t="s">
        <v>49</v>
      </c>
      <c r="S6" s="94">
        <v>1</v>
      </c>
      <c r="T6" s="94">
        <v>1</v>
      </c>
      <c r="U6" s="94">
        <v>2</v>
      </c>
      <c r="V6" s="7">
        <v>20800</v>
      </c>
      <c r="W6" s="70">
        <v>0.45</v>
      </c>
      <c r="X6" s="95">
        <f t="shared" si="0"/>
        <v>11440.000000000002</v>
      </c>
      <c r="Y6" s="95">
        <f t="shared" si="1"/>
        <v>22880.000000000004</v>
      </c>
      <c r="Z6" s="98"/>
      <c r="AA6" s="99"/>
      <c r="AB6" s="94"/>
    </row>
    <row r="7" spans="1:34" x14ac:dyDescent="0.35">
      <c r="A7" s="93" t="s">
        <v>378</v>
      </c>
      <c r="B7" s="93" t="s">
        <v>374</v>
      </c>
      <c r="C7" s="93" t="s">
        <v>431</v>
      </c>
      <c r="D7" s="93" t="s">
        <v>432</v>
      </c>
      <c r="E7" s="1" t="s">
        <v>210</v>
      </c>
      <c r="F7" s="1" t="s">
        <v>211</v>
      </c>
      <c r="G7" s="1" t="s">
        <v>359</v>
      </c>
      <c r="H7" s="1"/>
      <c r="I7" s="2241">
        <v>4</v>
      </c>
      <c r="J7" s="2241"/>
      <c r="K7" s="94" t="s">
        <v>356</v>
      </c>
      <c r="M7" s="1">
        <v>20</v>
      </c>
      <c r="N7" s="100" t="s">
        <v>178</v>
      </c>
      <c r="O7" s="1">
        <v>1</v>
      </c>
      <c r="P7" s="1" t="s">
        <v>133</v>
      </c>
      <c r="S7" s="94">
        <v>30</v>
      </c>
      <c r="U7" s="94">
        <v>1</v>
      </c>
      <c r="V7" s="7">
        <v>69000</v>
      </c>
      <c r="W7" s="70">
        <v>0.45</v>
      </c>
      <c r="X7" s="95">
        <f t="shared" si="0"/>
        <v>37950</v>
      </c>
      <c r="Y7" s="95">
        <f t="shared" si="1"/>
        <v>37950</v>
      </c>
      <c r="Z7" s="98"/>
      <c r="AA7" s="99"/>
      <c r="AB7" s="94"/>
    </row>
    <row r="8" spans="1:34" x14ac:dyDescent="0.35">
      <c r="A8" s="93" t="s">
        <v>378</v>
      </c>
      <c r="B8" s="93" t="s">
        <v>374</v>
      </c>
      <c r="C8" s="93" t="s">
        <v>431</v>
      </c>
      <c r="D8" s="93" t="s">
        <v>432</v>
      </c>
      <c r="E8" s="1" t="s">
        <v>213</v>
      </c>
      <c r="F8" s="1" t="s">
        <v>129</v>
      </c>
      <c r="G8" s="1"/>
      <c r="H8" s="1" t="s">
        <v>359</v>
      </c>
      <c r="I8" s="2241">
        <v>3</v>
      </c>
      <c r="J8" s="2241"/>
      <c r="L8" s="94" t="s">
        <v>356</v>
      </c>
      <c r="M8" s="1">
        <v>4</v>
      </c>
      <c r="N8" s="100" t="s">
        <v>240</v>
      </c>
      <c r="O8" s="1">
        <v>4</v>
      </c>
      <c r="P8" s="1" t="s">
        <v>133</v>
      </c>
      <c r="Q8" s="94">
        <v>4</v>
      </c>
      <c r="U8" s="94">
        <v>1</v>
      </c>
      <c r="V8" s="7">
        <v>37201</v>
      </c>
      <c r="W8" s="70">
        <v>0.83499999999999996</v>
      </c>
      <c r="X8" s="95">
        <f t="shared" si="0"/>
        <v>6138.1650000000009</v>
      </c>
      <c r="Y8" s="95">
        <f t="shared" si="1"/>
        <v>24552.660000000003</v>
      </c>
      <c r="Z8" s="98"/>
      <c r="AA8" s="99"/>
      <c r="AB8" s="94"/>
    </row>
    <row r="9" spans="1:34" x14ac:dyDescent="0.35">
      <c r="A9" s="93" t="s">
        <v>378</v>
      </c>
      <c r="B9" s="93" t="s">
        <v>374</v>
      </c>
      <c r="C9" s="93" t="s">
        <v>431</v>
      </c>
      <c r="D9" s="93" t="s">
        <v>432</v>
      </c>
      <c r="E9" s="1" t="s">
        <v>135</v>
      </c>
      <c r="F9" s="1" t="s">
        <v>214</v>
      </c>
      <c r="G9" s="1" t="s">
        <v>359</v>
      </c>
      <c r="H9" s="1"/>
      <c r="I9" s="2241">
        <v>4</v>
      </c>
      <c r="J9" s="2241"/>
      <c r="K9" s="94" t="s">
        <v>356</v>
      </c>
      <c r="M9" s="1">
        <v>60</v>
      </c>
      <c r="N9" s="100" t="s">
        <v>829</v>
      </c>
      <c r="O9" s="1">
        <v>1</v>
      </c>
      <c r="P9" s="1" t="s">
        <v>49</v>
      </c>
      <c r="S9" s="94">
        <v>60</v>
      </c>
      <c r="U9" s="94">
        <v>1</v>
      </c>
      <c r="V9" s="5">
        <v>51600</v>
      </c>
      <c r="W9" s="70">
        <v>0.45</v>
      </c>
      <c r="X9" s="95">
        <f t="shared" si="0"/>
        <v>28380.000000000004</v>
      </c>
      <c r="Y9" s="95">
        <f t="shared" si="1"/>
        <v>28380.000000000004</v>
      </c>
      <c r="Z9" s="98"/>
      <c r="AA9" s="99"/>
      <c r="AB9" s="94"/>
    </row>
    <row r="10" spans="1:34" x14ac:dyDescent="0.35">
      <c r="I10" s="2251"/>
      <c r="J10" s="2251"/>
      <c r="O10" s="100"/>
      <c r="T10" s="98"/>
      <c r="V10" s="101"/>
      <c r="W10" s="106"/>
      <c r="X10" s="103"/>
      <c r="Y10" s="103"/>
      <c r="Z10" s="98"/>
    </row>
    <row r="11" spans="1:34" x14ac:dyDescent="0.35">
      <c r="A11" s="93" t="s">
        <v>391</v>
      </c>
      <c r="B11" s="93" t="s">
        <v>374</v>
      </c>
      <c r="C11" s="93" t="s">
        <v>431</v>
      </c>
      <c r="D11" s="93" t="s">
        <v>432</v>
      </c>
      <c r="E11" s="1" t="s">
        <v>209</v>
      </c>
      <c r="F11" s="1" t="s">
        <v>53</v>
      </c>
      <c r="G11" s="1"/>
      <c r="H11" s="1" t="s">
        <v>359</v>
      </c>
      <c r="I11" s="2241">
        <v>3</v>
      </c>
      <c r="J11" s="2241"/>
      <c r="K11" s="94" t="s">
        <v>356</v>
      </c>
      <c r="M11" s="1">
        <v>2</v>
      </c>
      <c r="N11" s="94">
        <v>7</v>
      </c>
      <c r="O11" s="1">
        <v>2</v>
      </c>
      <c r="P11" s="1" t="s">
        <v>51</v>
      </c>
      <c r="Q11" s="94">
        <v>2</v>
      </c>
      <c r="T11" s="98"/>
      <c r="U11" s="94">
        <v>1</v>
      </c>
      <c r="V11" s="7">
        <v>21600</v>
      </c>
      <c r="W11" s="70">
        <v>0.45</v>
      </c>
      <c r="X11" s="103">
        <f t="shared" ref="X11:X18" si="2">V11*(1-W11)</f>
        <v>11880.000000000002</v>
      </c>
      <c r="Y11" s="95">
        <f t="shared" ref="Y11:Y18" si="3">X11*U11*O11</f>
        <v>23760.000000000004</v>
      </c>
      <c r="Z11" s="98"/>
    </row>
    <row r="12" spans="1:34" x14ac:dyDescent="0.35">
      <c r="A12" s="93" t="s">
        <v>391</v>
      </c>
      <c r="B12" s="93" t="s">
        <v>374</v>
      </c>
      <c r="C12" s="93" t="s">
        <v>431</v>
      </c>
      <c r="D12" s="93" t="s">
        <v>432</v>
      </c>
      <c r="E12" s="1" t="s">
        <v>209</v>
      </c>
      <c r="F12" s="1" t="s">
        <v>129</v>
      </c>
      <c r="G12" s="1"/>
      <c r="H12" s="1" t="s">
        <v>359</v>
      </c>
      <c r="I12" s="2241">
        <v>1</v>
      </c>
      <c r="J12" s="2241"/>
      <c r="L12" s="94" t="s">
        <v>356</v>
      </c>
      <c r="M12" s="1">
        <v>4</v>
      </c>
      <c r="N12" s="94">
        <v>9</v>
      </c>
      <c r="O12" s="1">
        <v>3</v>
      </c>
      <c r="P12" s="1" t="s">
        <v>51</v>
      </c>
      <c r="Q12" s="94">
        <v>3</v>
      </c>
      <c r="T12" s="98"/>
      <c r="U12" s="94">
        <v>1</v>
      </c>
      <c r="V12" s="7">
        <v>15900</v>
      </c>
      <c r="W12" s="70">
        <v>0.3</v>
      </c>
      <c r="X12" s="103">
        <f t="shared" si="2"/>
        <v>11130</v>
      </c>
      <c r="Y12" s="95">
        <f t="shared" si="3"/>
        <v>33390</v>
      </c>
      <c r="Z12" s="98"/>
    </row>
    <row r="13" spans="1:34" x14ac:dyDescent="0.35">
      <c r="A13" s="93" t="s">
        <v>391</v>
      </c>
      <c r="B13" s="93" t="s">
        <v>374</v>
      </c>
      <c r="C13" s="93" t="s">
        <v>431</v>
      </c>
      <c r="D13" s="93" t="s">
        <v>432</v>
      </c>
      <c r="E13" s="1" t="s">
        <v>210</v>
      </c>
      <c r="F13" s="1" t="s">
        <v>211</v>
      </c>
      <c r="G13" s="1" t="s">
        <v>359</v>
      </c>
      <c r="H13" s="1"/>
      <c r="I13" s="2241">
        <v>2</v>
      </c>
      <c r="J13" s="2241"/>
      <c r="L13" s="94" t="s">
        <v>356</v>
      </c>
      <c r="M13" s="1">
        <v>30</v>
      </c>
      <c r="N13" s="94">
        <v>30</v>
      </c>
      <c r="O13" s="1">
        <v>1</v>
      </c>
      <c r="P13" s="1" t="s">
        <v>133</v>
      </c>
      <c r="Q13" s="94">
        <v>30</v>
      </c>
      <c r="T13" s="98"/>
      <c r="U13" s="94">
        <v>1</v>
      </c>
      <c r="V13" s="7">
        <v>52500</v>
      </c>
      <c r="W13" s="70">
        <v>0.45</v>
      </c>
      <c r="X13" s="103">
        <f t="shared" si="2"/>
        <v>28875.000000000004</v>
      </c>
      <c r="Y13" s="95">
        <f t="shared" si="3"/>
        <v>28875.000000000004</v>
      </c>
      <c r="Z13" s="98"/>
    </row>
    <row r="14" spans="1:34" x14ac:dyDescent="0.35">
      <c r="A14" s="93" t="s">
        <v>391</v>
      </c>
      <c r="B14" s="93" t="s">
        <v>374</v>
      </c>
      <c r="C14" s="93" t="s">
        <v>431</v>
      </c>
      <c r="D14" s="93" t="s">
        <v>432</v>
      </c>
      <c r="E14" s="1" t="s">
        <v>210</v>
      </c>
      <c r="F14" s="1" t="s">
        <v>129</v>
      </c>
      <c r="G14" s="1"/>
      <c r="H14" s="1" t="s">
        <v>359</v>
      </c>
      <c r="I14" s="2241">
        <v>1</v>
      </c>
      <c r="J14" s="2241"/>
      <c r="L14" s="94" t="s">
        <v>356</v>
      </c>
      <c r="M14" s="1">
        <v>4</v>
      </c>
      <c r="N14" s="94">
        <v>9</v>
      </c>
      <c r="O14" s="1">
        <v>1</v>
      </c>
      <c r="P14" s="1" t="s">
        <v>49</v>
      </c>
      <c r="S14" s="94">
        <v>1</v>
      </c>
      <c r="T14" s="94">
        <v>1</v>
      </c>
      <c r="U14" s="94">
        <v>2</v>
      </c>
      <c r="V14" s="7">
        <v>20800</v>
      </c>
      <c r="W14" s="70">
        <v>0.45</v>
      </c>
      <c r="X14" s="103">
        <f t="shared" si="2"/>
        <v>11440.000000000002</v>
      </c>
      <c r="Y14" s="95">
        <f t="shared" si="3"/>
        <v>22880.000000000004</v>
      </c>
      <c r="Z14" s="98"/>
    </row>
    <row r="15" spans="1:34" x14ac:dyDescent="0.35">
      <c r="A15" s="93" t="s">
        <v>391</v>
      </c>
      <c r="B15" s="93" t="s">
        <v>374</v>
      </c>
      <c r="C15" s="93" t="s">
        <v>431</v>
      </c>
      <c r="D15" s="93" t="s">
        <v>432</v>
      </c>
      <c r="E15" s="1" t="s">
        <v>210</v>
      </c>
      <c r="F15" s="1" t="s">
        <v>211</v>
      </c>
      <c r="G15" s="1" t="s">
        <v>359</v>
      </c>
      <c r="H15" s="1"/>
      <c r="I15" s="2241">
        <v>2</v>
      </c>
      <c r="J15" s="2241"/>
      <c r="K15" s="94" t="s">
        <v>356</v>
      </c>
      <c r="M15" s="1">
        <v>30</v>
      </c>
      <c r="N15" s="94">
        <v>30</v>
      </c>
      <c r="O15" s="1">
        <v>1</v>
      </c>
      <c r="P15" s="1" t="s">
        <v>133</v>
      </c>
      <c r="S15" s="94">
        <v>30</v>
      </c>
      <c r="T15" s="98"/>
      <c r="U15" s="94">
        <v>1</v>
      </c>
      <c r="V15" s="7">
        <v>69000</v>
      </c>
      <c r="W15" s="70">
        <v>0.45</v>
      </c>
      <c r="X15" s="103">
        <f t="shared" si="2"/>
        <v>37950</v>
      </c>
      <c r="Y15" s="95">
        <f t="shared" si="3"/>
        <v>37950</v>
      </c>
      <c r="Z15" s="98"/>
    </row>
    <row r="16" spans="1:34" x14ac:dyDescent="0.35">
      <c r="A16" s="93" t="s">
        <v>391</v>
      </c>
      <c r="B16" s="93" t="s">
        <v>374</v>
      </c>
      <c r="C16" s="93" t="s">
        <v>431</v>
      </c>
      <c r="D16" s="93" t="s">
        <v>432</v>
      </c>
      <c r="E16" s="1" t="s">
        <v>213</v>
      </c>
      <c r="F16" s="1" t="s">
        <v>129</v>
      </c>
      <c r="G16" s="1"/>
      <c r="H16" s="1" t="s">
        <v>359</v>
      </c>
      <c r="I16" s="2241">
        <v>1</v>
      </c>
      <c r="J16" s="2241"/>
      <c r="L16" s="94" t="s">
        <v>356</v>
      </c>
      <c r="M16" s="1">
        <v>4</v>
      </c>
      <c r="N16" s="94">
        <v>9</v>
      </c>
      <c r="O16" s="1">
        <v>3</v>
      </c>
      <c r="P16" s="1" t="s">
        <v>133</v>
      </c>
      <c r="Q16" s="94">
        <v>3</v>
      </c>
      <c r="T16" s="98"/>
      <c r="U16" s="94">
        <v>1</v>
      </c>
      <c r="V16" s="7">
        <v>37201</v>
      </c>
      <c r="W16" s="70">
        <v>0.83499999999999996</v>
      </c>
      <c r="X16" s="103">
        <f t="shared" si="2"/>
        <v>6138.1650000000009</v>
      </c>
      <c r="Y16" s="95">
        <f t="shared" si="3"/>
        <v>18414.495000000003</v>
      </c>
      <c r="Z16" s="98"/>
    </row>
    <row r="17" spans="1:26" x14ac:dyDescent="0.35">
      <c r="A17" s="93" t="s">
        <v>391</v>
      </c>
      <c r="B17" s="93" t="s">
        <v>374</v>
      </c>
      <c r="C17" s="93" t="s">
        <v>431</v>
      </c>
      <c r="D17" s="93" t="s">
        <v>432</v>
      </c>
      <c r="E17" s="1" t="s">
        <v>135</v>
      </c>
      <c r="F17" s="1" t="s">
        <v>214</v>
      </c>
      <c r="G17" s="1" t="s">
        <v>359</v>
      </c>
      <c r="H17" s="1"/>
      <c r="I17" s="2241">
        <v>2</v>
      </c>
      <c r="J17" s="2241"/>
      <c r="K17" s="94" t="s">
        <v>356</v>
      </c>
      <c r="M17" s="1">
        <v>60</v>
      </c>
      <c r="N17" s="94">
        <v>60</v>
      </c>
      <c r="O17" s="1">
        <v>1</v>
      </c>
      <c r="P17" s="1" t="s">
        <v>49</v>
      </c>
      <c r="S17" s="94">
        <v>60</v>
      </c>
      <c r="T17" s="98"/>
      <c r="U17" s="94">
        <v>1</v>
      </c>
      <c r="V17" s="5">
        <v>51600</v>
      </c>
      <c r="W17" s="70">
        <v>0.45</v>
      </c>
      <c r="X17" s="103">
        <f t="shared" si="2"/>
        <v>28380.000000000004</v>
      </c>
      <c r="Y17" s="95">
        <f t="shared" si="3"/>
        <v>28380.000000000004</v>
      </c>
      <c r="Z17" s="98"/>
    </row>
    <row r="18" spans="1:26" x14ac:dyDescent="0.35">
      <c r="A18" s="93" t="s">
        <v>391</v>
      </c>
      <c r="B18" s="93" t="s">
        <v>374</v>
      </c>
      <c r="C18" s="93" t="s">
        <v>431</v>
      </c>
      <c r="D18" s="93" t="s">
        <v>432</v>
      </c>
      <c r="E18" s="1" t="s">
        <v>135</v>
      </c>
      <c r="F18" s="1" t="s">
        <v>215</v>
      </c>
      <c r="G18" s="1" t="s">
        <v>359</v>
      </c>
      <c r="H18" s="1"/>
      <c r="I18" s="2241">
        <v>4</v>
      </c>
      <c r="J18" s="2241"/>
      <c r="K18" s="94" t="s">
        <v>356</v>
      </c>
      <c r="M18" s="1">
        <v>70</v>
      </c>
      <c r="N18" s="94">
        <v>70</v>
      </c>
      <c r="O18" s="1">
        <v>1</v>
      </c>
      <c r="P18" s="1" t="s">
        <v>49</v>
      </c>
      <c r="Q18" s="94">
        <v>70</v>
      </c>
      <c r="R18" s="94">
        <v>70</v>
      </c>
      <c r="T18" s="98"/>
      <c r="U18" s="94">
        <v>2</v>
      </c>
      <c r="V18" s="5">
        <v>25200</v>
      </c>
      <c r="W18" s="70">
        <v>0.45</v>
      </c>
      <c r="X18" s="103">
        <f t="shared" si="2"/>
        <v>13860.000000000002</v>
      </c>
      <c r="Y18" s="95">
        <f t="shared" si="3"/>
        <v>27720.000000000004</v>
      </c>
      <c r="Z18" s="98"/>
    </row>
    <row r="19" spans="1:26" x14ac:dyDescent="0.35">
      <c r="E19" s="1"/>
      <c r="F19" s="1"/>
      <c r="G19" s="1"/>
      <c r="H19" s="1"/>
      <c r="I19" s="2241"/>
      <c r="J19" s="2241"/>
      <c r="M19" s="1"/>
      <c r="O19" s="1"/>
      <c r="P19" s="1"/>
      <c r="T19" s="98"/>
      <c r="V19" s="5"/>
      <c r="W19" s="70"/>
      <c r="X19" s="103"/>
      <c r="Z19" s="98"/>
    </row>
    <row r="20" spans="1:26" x14ac:dyDescent="0.35">
      <c r="A20" s="93" t="s">
        <v>393</v>
      </c>
      <c r="B20" s="93" t="s">
        <v>374</v>
      </c>
      <c r="C20" s="93" t="s">
        <v>431</v>
      </c>
      <c r="D20" s="93" t="s">
        <v>432</v>
      </c>
      <c r="E20" s="1" t="s">
        <v>209</v>
      </c>
      <c r="F20" s="1" t="s">
        <v>53</v>
      </c>
      <c r="G20" s="1"/>
      <c r="H20" s="1" t="s">
        <v>359</v>
      </c>
      <c r="I20" s="2241">
        <v>3</v>
      </c>
      <c r="J20" s="2241"/>
      <c r="K20" s="94" t="s">
        <v>356</v>
      </c>
      <c r="M20" s="1">
        <v>2</v>
      </c>
      <c r="N20" s="94">
        <v>5</v>
      </c>
      <c r="O20" s="1">
        <v>3</v>
      </c>
      <c r="P20" s="1" t="s">
        <v>51</v>
      </c>
      <c r="Q20" s="94">
        <v>3</v>
      </c>
      <c r="U20" s="94">
        <v>1</v>
      </c>
      <c r="V20" s="7">
        <v>21600</v>
      </c>
      <c r="W20" s="70">
        <v>0.45</v>
      </c>
      <c r="X20" s="103">
        <f t="shared" ref="X20:X35" si="4">V20*(1-W20)</f>
        <v>11880.000000000002</v>
      </c>
      <c r="Y20" s="103">
        <f t="shared" ref="Y20:Y35" si="5">X20*U20*O20</f>
        <v>35640.000000000007</v>
      </c>
    </row>
    <row r="21" spans="1:26" x14ac:dyDescent="0.35">
      <c r="A21" s="93" t="s">
        <v>393</v>
      </c>
      <c r="B21" s="93" t="s">
        <v>374</v>
      </c>
      <c r="C21" s="93" t="s">
        <v>431</v>
      </c>
      <c r="D21" s="93" t="s">
        <v>432</v>
      </c>
      <c r="E21" s="1" t="s">
        <v>209</v>
      </c>
      <c r="F21" s="1" t="s">
        <v>129</v>
      </c>
      <c r="G21" s="1"/>
      <c r="H21" s="1" t="s">
        <v>359</v>
      </c>
      <c r="I21" s="2241">
        <v>2</v>
      </c>
      <c r="J21" s="2241"/>
      <c r="L21" s="94" t="s">
        <v>356</v>
      </c>
      <c r="M21" s="1">
        <v>4</v>
      </c>
      <c r="N21" s="94">
        <v>9</v>
      </c>
      <c r="O21" s="1">
        <v>3</v>
      </c>
      <c r="P21" s="1" t="s">
        <v>51</v>
      </c>
      <c r="Q21" s="94">
        <v>3</v>
      </c>
      <c r="U21" s="94">
        <v>1</v>
      </c>
      <c r="V21" s="7">
        <v>15900</v>
      </c>
      <c r="W21" s="70">
        <v>0.3</v>
      </c>
      <c r="X21" s="103">
        <f t="shared" si="4"/>
        <v>11130</v>
      </c>
      <c r="Y21" s="103">
        <f t="shared" si="5"/>
        <v>33390</v>
      </c>
    </row>
    <row r="22" spans="1:26" x14ac:dyDescent="0.35">
      <c r="A22" s="93" t="s">
        <v>393</v>
      </c>
      <c r="B22" s="93" t="s">
        <v>374</v>
      </c>
      <c r="C22" s="93" t="s">
        <v>431</v>
      </c>
      <c r="D22" s="93" t="s">
        <v>432</v>
      </c>
      <c r="E22" s="1" t="s">
        <v>210</v>
      </c>
      <c r="F22" s="1" t="s">
        <v>211</v>
      </c>
      <c r="G22" s="1" t="s">
        <v>359</v>
      </c>
      <c r="H22" s="1"/>
      <c r="I22" s="2241">
        <v>1</v>
      </c>
      <c r="J22" s="2241"/>
      <c r="L22" s="94" t="s">
        <v>356</v>
      </c>
      <c r="M22" s="1">
        <v>30</v>
      </c>
      <c r="N22" s="94">
        <v>30</v>
      </c>
      <c r="O22" s="1">
        <v>1</v>
      </c>
      <c r="P22" s="1" t="s">
        <v>133</v>
      </c>
      <c r="Q22" s="94">
        <v>30</v>
      </c>
      <c r="U22" s="94">
        <v>1</v>
      </c>
      <c r="V22" s="7">
        <v>52500</v>
      </c>
      <c r="W22" s="70">
        <v>0.45</v>
      </c>
      <c r="X22" s="103">
        <f t="shared" si="4"/>
        <v>28875.000000000004</v>
      </c>
      <c r="Y22" s="103">
        <f t="shared" si="5"/>
        <v>28875.000000000004</v>
      </c>
    </row>
    <row r="23" spans="1:26" x14ac:dyDescent="0.35">
      <c r="A23" s="93" t="s">
        <v>393</v>
      </c>
      <c r="B23" s="93" t="s">
        <v>374</v>
      </c>
      <c r="C23" s="93" t="s">
        <v>431</v>
      </c>
      <c r="D23" s="93" t="s">
        <v>432</v>
      </c>
      <c r="E23" s="1" t="s">
        <v>210</v>
      </c>
      <c r="F23" s="1" t="s">
        <v>129</v>
      </c>
      <c r="G23" s="1"/>
      <c r="H23" s="1" t="s">
        <v>359</v>
      </c>
      <c r="I23" s="2241">
        <v>2</v>
      </c>
      <c r="J23" s="2241"/>
      <c r="L23" s="94" t="s">
        <v>356</v>
      </c>
      <c r="M23" s="1">
        <v>4</v>
      </c>
      <c r="N23" s="94">
        <v>9</v>
      </c>
      <c r="O23" s="1">
        <v>1</v>
      </c>
      <c r="P23" s="1" t="s">
        <v>49</v>
      </c>
      <c r="R23" s="94">
        <v>1</v>
      </c>
      <c r="U23" s="94">
        <v>1</v>
      </c>
      <c r="V23" s="7">
        <v>20800</v>
      </c>
      <c r="W23" s="70">
        <v>0.45</v>
      </c>
      <c r="X23" s="103">
        <f t="shared" si="4"/>
        <v>11440.000000000002</v>
      </c>
      <c r="Y23" s="103">
        <f t="shared" si="5"/>
        <v>11440.000000000002</v>
      </c>
    </row>
    <row r="24" spans="1:26" x14ac:dyDescent="0.35">
      <c r="A24" s="93" t="s">
        <v>393</v>
      </c>
      <c r="B24" s="93" t="s">
        <v>374</v>
      </c>
      <c r="C24" s="93" t="s">
        <v>431</v>
      </c>
      <c r="D24" s="93" t="s">
        <v>432</v>
      </c>
      <c r="E24" s="1" t="s">
        <v>210</v>
      </c>
      <c r="F24" s="1" t="s">
        <v>211</v>
      </c>
      <c r="G24" s="1" t="s">
        <v>359</v>
      </c>
      <c r="H24" s="1"/>
      <c r="I24" s="2241">
        <v>1</v>
      </c>
      <c r="J24" s="2241"/>
      <c r="K24" s="94" t="s">
        <v>356</v>
      </c>
      <c r="M24" s="1">
        <v>20</v>
      </c>
      <c r="N24" s="94">
        <v>50</v>
      </c>
      <c r="O24" s="1">
        <v>1</v>
      </c>
      <c r="P24" s="1" t="s">
        <v>133</v>
      </c>
      <c r="Q24" s="94">
        <v>30</v>
      </c>
      <c r="U24" s="94">
        <v>1</v>
      </c>
      <c r="V24" s="7">
        <v>69000</v>
      </c>
      <c r="W24" s="70">
        <v>0.45</v>
      </c>
      <c r="X24" s="103">
        <f t="shared" si="4"/>
        <v>37950</v>
      </c>
      <c r="Y24" s="103">
        <f t="shared" si="5"/>
        <v>37950</v>
      </c>
    </row>
    <row r="25" spans="1:26" x14ac:dyDescent="0.35">
      <c r="A25" s="93" t="s">
        <v>393</v>
      </c>
      <c r="B25" s="93" t="s">
        <v>374</v>
      </c>
      <c r="C25" s="93" t="s">
        <v>431</v>
      </c>
      <c r="D25" s="93" t="s">
        <v>432</v>
      </c>
      <c r="E25" s="1" t="s">
        <v>213</v>
      </c>
      <c r="F25" s="1" t="s">
        <v>129</v>
      </c>
      <c r="G25" s="1"/>
      <c r="H25" s="1" t="s">
        <v>359</v>
      </c>
      <c r="I25" s="2241">
        <v>2</v>
      </c>
      <c r="J25" s="2241"/>
      <c r="L25" s="94" t="s">
        <v>356</v>
      </c>
      <c r="M25" s="1">
        <v>4</v>
      </c>
      <c r="N25" s="94">
        <v>9</v>
      </c>
      <c r="O25" s="1">
        <v>5</v>
      </c>
      <c r="P25" s="1" t="s">
        <v>133</v>
      </c>
      <c r="Q25" s="94">
        <v>5</v>
      </c>
      <c r="U25" s="94">
        <v>1</v>
      </c>
      <c r="V25" s="7">
        <v>37201</v>
      </c>
      <c r="W25" s="70">
        <v>0.83499999999999996</v>
      </c>
      <c r="X25" s="103">
        <f t="shared" si="4"/>
        <v>6138.1650000000009</v>
      </c>
      <c r="Y25" s="103">
        <f t="shared" si="5"/>
        <v>30690.825000000004</v>
      </c>
    </row>
    <row r="26" spans="1:26" x14ac:dyDescent="0.35">
      <c r="A26" s="93" t="s">
        <v>393</v>
      </c>
      <c r="B26" s="93" t="s">
        <v>374</v>
      </c>
      <c r="C26" s="93" t="s">
        <v>431</v>
      </c>
      <c r="D26" s="93" t="s">
        <v>432</v>
      </c>
      <c r="E26" s="1" t="s">
        <v>135</v>
      </c>
      <c r="F26" s="1" t="s">
        <v>214</v>
      </c>
      <c r="G26" s="1" t="s">
        <v>359</v>
      </c>
      <c r="H26" s="1"/>
      <c r="I26" s="2241">
        <v>1</v>
      </c>
      <c r="J26" s="2241"/>
      <c r="K26" s="94" t="s">
        <v>356</v>
      </c>
      <c r="M26" s="1">
        <v>4</v>
      </c>
      <c r="N26" s="94">
        <v>9</v>
      </c>
      <c r="O26" s="1">
        <v>1</v>
      </c>
      <c r="P26" s="1" t="s">
        <v>49</v>
      </c>
      <c r="S26" s="94">
        <v>60</v>
      </c>
      <c r="U26" s="94">
        <v>1</v>
      </c>
      <c r="V26" s="5">
        <v>51600</v>
      </c>
      <c r="W26" s="70">
        <v>0.45</v>
      </c>
      <c r="X26" s="103">
        <f t="shared" si="4"/>
        <v>28380.000000000004</v>
      </c>
      <c r="Y26" s="103">
        <f t="shared" si="5"/>
        <v>28380.000000000004</v>
      </c>
    </row>
    <row r="27" spans="1:26" x14ac:dyDescent="0.35">
      <c r="E27" s="10"/>
      <c r="F27" s="10"/>
      <c r="G27" s="10"/>
      <c r="H27" s="10"/>
      <c r="I27" s="2252"/>
      <c r="J27" s="2252"/>
      <c r="M27" s="10"/>
      <c r="O27" s="10"/>
      <c r="P27" s="10"/>
      <c r="V27" s="107"/>
      <c r="W27" s="117"/>
      <c r="X27" s="103"/>
      <c r="Y27" s="103"/>
    </row>
    <row r="28" spans="1:26" x14ac:dyDescent="0.35">
      <c r="A28" s="93" t="s">
        <v>394</v>
      </c>
      <c r="B28" s="93" t="s">
        <v>374</v>
      </c>
      <c r="C28" s="93" t="s">
        <v>431</v>
      </c>
      <c r="D28" s="93" t="s">
        <v>432</v>
      </c>
      <c r="E28" s="1" t="s">
        <v>209</v>
      </c>
      <c r="F28" s="1" t="s">
        <v>53</v>
      </c>
      <c r="G28" s="1"/>
      <c r="H28" s="1" t="s">
        <v>359</v>
      </c>
      <c r="I28" s="2241">
        <v>4</v>
      </c>
      <c r="J28" s="2241"/>
      <c r="K28" s="94" t="s">
        <v>356</v>
      </c>
      <c r="M28" s="94">
        <v>2</v>
      </c>
      <c r="N28" s="94">
        <v>5</v>
      </c>
      <c r="O28" s="1">
        <v>1</v>
      </c>
      <c r="P28" s="1" t="s">
        <v>51</v>
      </c>
      <c r="Q28" s="94">
        <v>2</v>
      </c>
      <c r="U28" s="94">
        <v>1</v>
      </c>
      <c r="V28" s="7">
        <v>21600</v>
      </c>
      <c r="W28" s="70">
        <v>0.45</v>
      </c>
      <c r="X28" s="103">
        <f t="shared" ref="X28" si="6">V28*(1-W28)</f>
        <v>11880.000000000002</v>
      </c>
      <c r="Y28" s="103">
        <f t="shared" ref="Y28" si="7">X28*U28*O28</f>
        <v>11880.000000000002</v>
      </c>
    </row>
    <row r="29" spans="1:26" x14ac:dyDescent="0.35">
      <c r="A29" s="93" t="s">
        <v>394</v>
      </c>
      <c r="B29" s="93" t="s">
        <v>374</v>
      </c>
      <c r="C29" s="93" t="s">
        <v>431</v>
      </c>
      <c r="D29" s="93" t="s">
        <v>432</v>
      </c>
      <c r="E29" s="1" t="s">
        <v>209</v>
      </c>
      <c r="F29" s="1" t="s">
        <v>129</v>
      </c>
      <c r="G29" s="1"/>
      <c r="H29" s="1" t="s">
        <v>359</v>
      </c>
      <c r="I29" s="2241">
        <v>2</v>
      </c>
      <c r="J29" s="2241"/>
      <c r="L29" s="94" t="s">
        <v>356</v>
      </c>
      <c r="M29" s="109">
        <v>4</v>
      </c>
      <c r="N29" s="94">
        <v>9</v>
      </c>
      <c r="O29" s="1">
        <v>1</v>
      </c>
      <c r="P29" s="1" t="s">
        <v>51</v>
      </c>
      <c r="Q29" s="94">
        <v>2</v>
      </c>
      <c r="U29" s="94">
        <v>1</v>
      </c>
      <c r="V29" s="7">
        <v>15900</v>
      </c>
      <c r="W29" s="70">
        <v>0.3</v>
      </c>
      <c r="X29" s="103">
        <f t="shared" si="4"/>
        <v>11130</v>
      </c>
      <c r="Y29" s="103">
        <f t="shared" si="5"/>
        <v>11130</v>
      </c>
    </row>
    <row r="30" spans="1:26" x14ac:dyDescent="0.35">
      <c r="A30" s="93" t="s">
        <v>394</v>
      </c>
      <c r="B30" s="93" t="s">
        <v>374</v>
      </c>
      <c r="C30" s="93" t="s">
        <v>431</v>
      </c>
      <c r="D30" s="93" t="s">
        <v>432</v>
      </c>
      <c r="E30" s="1" t="s">
        <v>210</v>
      </c>
      <c r="F30" s="1" t="s">
        <v>211</v>
      </c>
      <c r="G30" s="1" t="s">
        <v>359</v>
      </c>
      <c r="H30" s="1"/>
      <c r="I30" s="2241">
        <v>1</v>
      </c>
      <c r="J30" s="2241"/>
      <c r="L30" s="94" t="s">
        <v>356</v>
      </c>
      <c r="M30" s="20">
        <v>30</v>
      </c>
      <c r="N30" s="94">
        <v>30</v>
      </c>
      <c r="O30" s="1">
        <v>1</v>
      </c>
      <c r="P30" s="1" t="s">
        <v>133</v>
      </c>
      <c r="Q30" s="94">
        <v>30</v>
      </c>
      <c r="U30" s="94">
        <v>1</v>
      </c>
      <c r="V30" s="7">
        <v>52500</v>
      </c>
      <c r="W30" s="70">
        <v>0.45</v>
      </c>
      <c r="X30" s="103">
        <f t="shared" si="4"/>
        <v>28875.000000000004</v>
      </c>
      <c r="Y30" s="103">
        <f t="shared" si="5"/>
        <v>28875.000000000004</v>
      </c>
    </row>
    <row r="31" spans="1:26" x14ac:dyDescent="0.35">
      <c r="A31" s="93" t="s">
        <v>394</v>
      </c>
      <c r="B31" s="93" t="s">
        <v>374</v>
      </c>
      <c r="C31" s="93" t="s">
        <v>431</v>
      </c>
      <c r="D31" s="93" t="s">
        <v>432</v>
      </c>
      <c r="E31" s="1" t="s">
        <v>210</v>
      </c>
      <c r="F31" s="1" t="s">
        <v>129</v>
      </c>
      <c r="G31" s="1"/>
      <c r="H31" s="1" t="s">
        <v>359</v>
      </c>
      <c r="I31" s="2241">
        <v>2</v>
      </c>
      <c r="J31" s="2241"/>
      <c r="L31" s="94" t="s">
        <v>356</v>
      </c>
      <c r="M31" s="20">
        <v>4</v>
      </c>
      <c r="N31" s="94">
        <v>9</v>
      </c>
      <c r="O31" s="1">
        <v>1</v>
      </c>
      <c r="P31" s="1" t="s">
        <v>49</v>
      </c>
      <c r="R31" s="94">
        <v>1</v>
      </c>
      <c r="U31" s="94">
        <v>1</v>
      </c>
      <c r="V31" s="7">
        <v>20800</v>
      </c>
      <c r="W31" s="70">
        <v>0.45</v>
      </c>
      <c r="X31" s="103">
        <f t="shared" si="4"/>
        <v>11440.000000000002</v>
      </c>
      <c r="Y31" s="103">
        <f t="shared" si="5"/>
        <v>11440.000000000002</v>
      </c>
    </row>
    <row r="32" spans="1:26" x14ac:dyDescent="0.35">
      <c r="A32" s="93" t="s">
        <v>394</v>
      </c>
      <c r="B32" s="93" t="s">
        <v>374</v>
      </c>
      <c r="C32" s="93" t="s">
        <v>431</v>
      </c>
      <c r="D32" s="93" t="s">
        <v>432</v>
      </c>
      <c r="E32" s="1" t="s">
        <v>210</v>
      </c>
      <c r="F32" s="1" t="s">
        <v>211</v>
      </c>
      <c r="G32" s="1" t="s">
        <v>359</v>
      </c>
      <c r="H32" s="1"/>
      <c r="I32" s="2241">
        <v>1</v>
      </c>
      <c r="J32" s="2241"/>
      <c r="K32" s="94" t="s">
        <v>356</v>
      </c>
      <c r="M32" s="20">
        <v>30</v>
      </c>
      <c r="N32" s="94">
        <v>30</v>
      </c>
      <c r="O32" s="1">
        <v>1</v>
      </c>
      <c r="P32" s="1" t="s">
        <v>133</v>
      </c>
      <c r="Q32" s="94">
        <v>30</v>
      </c>
      <c r="U32" s="94">
        <v>1</v>
      </c>
      <c r="V32" s="7">
        <v>69000</v>
      </c>
      <c r="W32" s="70">
        <v>0.45</v>
      </c>
      <c r="X32" s="103">
        <f t="shared" si="4"/>
        <v>37950</v>
      </c>
      <c r="Y32" s="103">
        <f t="shared" si="5"/>
        <v>37950</v>
      </c>
    </row>
    <row r="33" spans="1:32" x14ac:dyDescent="0.35">
      <c r="A33" s="93" t="s">
        <v>394</v>
      </c>
      <c r="B33" s="93" t="s">
        <v>374</v>
      </c>
      <c r="C33" s="93" t="s">
        <v>431</v>
      </c>
      <c r="D33" s="93" t="s">
        <v>432</v>
      </c>
      <c r="E33" s="1" t="s">
        <v>213</v>
      </c>
      <c r="F33" s="1" t="s">
        <v>129</v>
      </c>
      <c r="G33" s="1"/>
      <c r="H33" s="1" t="s">
        <v>359</v>
      </c>
      <c r="I33" s="2241">
        <v>2</v>
      </c>
      <c r="J33" s="2241"/>
      <c r="L33" s="94" t="s">
        <v>356</v>
      </c>
      <c r="M33" s="20">
        <v>4</v>
      </c>
      <c r="N33" s="94">
        <v>9</v>
      </c>
      <c r="O33" s="1">
        <v>1</v>
      </c>
      <c r="P33" s="1" t="s">
        <v>133</v>
      </c>
      <c r="Q33" s="94">
        <v>4</v>
      </c>
      <c r="U33" s="94">
        <v>1</v>
      </c>
      <c r="V33" s="7">
        <v>37201</v>
      </c>
      <c r="W33" s="70">
        <v>0.83499999999999996</v>
      </c>
      <c r="X33" s="103">
        <f t="shared" si="4"/>
        <v>6138.1650000000009</v>
      </c>
      <c r="Y33" s="103">
        <f t="shared" si="5"/>
        <v>6138.1650000000009</v>
      </c>
    </row>
    <row r="34" spans="1:32" x14ac:dyDescent="0.35">
      <c r="A34" s="93" t="s">
        <v>394</v>
      </c>
      <c r="B34" s="93" t="s">
        <v>374</v>
      </c>
      <c r="C34" s="93" t="s">
        <v>431</v>
      </c>
      <c r="D34" s="93" t="s">
        <v>432</v>
      </c>
      <c r="E34" s="1" t="s">
        <v>135</v>
      </c>
      <c r="F34" s="1" t="s">
        <v>214</v>
      </c>
      <c r="G34" s="1" t="s">
        <v>359</v>
      </c>
      <c r="H34" s="1"/>
      <c r="I34" s="2241">
        <v>1</v>
      </c>
      <c r="J34" s="2241"/>
      <c r="K34" s="94" t="s">
        <v>356</v>
      </c>
      <c r="M34" s="20">
        <v>60</v>
      </c>
      <c r="N34" s="94">
        <v>60</v>
      </c>
      <c r="O34" s="1">
        <v>1</v>
      </c>
      <c r="P34" s="1" t="s">
        <v>49</v>
      </c>
      <c r="S34" s="94">
        <v>60</v>
      </c>
      <c r="U34" s="94">
        <v>1</v>
      </c>
      <c r="V34" s="5">
        <v>51600</v>
      </c>
      <c r="W34" s="70">
        <v>0.45</v>
      </c>
      <c r="X34" s="103">
        <f t="shared" si="4"/>
        <v>28380.000000000004</v>
      </c>
      <c r="Y34" s="103">
        <f t="shared" si="5"/>
        <v>28380.000000000004</v>
      </c>
    </row>
    <row r="35" spans="1:32" x14ac:dyDescent="0.35">
      <c r="A35" s="93" t="s">
        <v>394</v>
      </c>
      <c r="B35" s="93" t="s">
        <v>374</v>
      </c>
      <c r="C35" s="93" t="s">
        <v>431</v>
      </c>
      <c r="D35" s="93" t="s">
        <v>432</v>
      </c>
      <c r="E35" s="1" t="s">
        <v>135</v>
      </c>
      <c r="F35" s="1" t="s">
        <v>215</v>
      </c>
      <c r="G35" s="1" t="s">
        <v>359</v>
      </c>
      <c r="H35" s="1"/>
      <c r="I35" s="2241">
        <v>3</v>
      </c>
      <c r="J35" s="2241"/>
      <c r="K35" s="94" t="s">
        <v>356</v>
      </c>
      <c r="M35" s="20">
        <v>70</v>
      </c>
      <c r="N35" s="94">
        <v>70</v>
      </c>
      <c r="O35" s="1">
        <v>2</v>
      </c>
      <c r="P35" s="1" t="s">
        <v>49</v>
      </c>
      <c r="Q35" s="94">
        <v>70</v>
      </c>
      <c r="R35" s="94">
        <v>70</v>
      </c>
      <c r="U35" s="94">
        <v>2</v>
      </c>
      <c r="V35" s="5">
        <v>25200</v>
      </c>
      <c r="W35" s="70">
        <v>0.45</v>
      </c>
      <c r="X35" s="103">
        <f t="shared" si="4"/>
        <v>13860.000000000002</v>
      </c>
      <c r="Y35" s="103">
        <f t="shared" si="5"/>
        <v>55440.000000000007</v>
      </c>
    </row>
    <row r="36" spans="1:32" x14ac:dyDescent="0.35">
      <c r="E36" s="1"/>
      <c r="F36" s="1"/>
      <c r="G36" s="1"/>
      <c r="H36" s="1"/>
      <c r="I36" s="2241"/>
      <c r="J36" s="2241"/>
      <c r="M36" s="20"/>
      <c r="O36" s="1"/>
      <c r="P36" s="1"/>
      <c r="V36" s="5"/>
      <c r="W36" s="70"/>
      <c r="X36" s="103"/>
      <c r="Y36" s="103"/>
    </row>
    <row r="37" spans="1:32" x14ac:dyDescent="0.35">
      <c r="A37" s="93" t="s">
        <v>377</v>
      </c>
      <c r="B37" s="93" t="s">
        <v>374</v>
      </c>
      <c r="C37" s="93" t="s">
        <v>431</v>
      </c>
      <c r="D37" s="93" t="s">
        <v>432</v>
      </c>
      <c r="E37" s="1" t="s">
        <v>209</v>
      </c>
      <c r="F37" s="1" t="s">
        <v>53</v>
      </c>
      <c r="G37" s="1"/>
      <c r="H37" s="1" t="s">
        <v>359</v>
      </c>
      <c r="I37" s="2241">
        <v>3</v>
      </c>
      <c r="J37" s="2241"/>
      <c r="K37" s="94" t="s">
        <v>356</v>
      </c>
      <c r="M37" s="20">
        <v>1</v>
      </c>
      <c r="N37" s="94">
        <v>4</v>
      </c>
      <c r="O37" s="2" t="s">
        <v>383</v>
      </c>
      <c r="P37" s="1" t="s">
        <v>51</v>
      </c>
      <c r="Q37" s="94">
        <v>2</v>
      </c>
      <c r="U37" s="1">
        <v>1</v>
      </c>
      <c r="V37" s="7">
        <v>21600</v>
      </c>
      <c r="W37" s="70">
        <v>0.45</v>
      </c>
      <c r="X37" s="103">
        <f t="shared" ref="X37:X41" si="8">V37*(1-W37)</f>
        <v>11880.000000000002</v>
      </c>
      <c r="Y37" s="103">
        <f t="shared" ref="Y37:Y41" si="9">X37*U37*O37</f>
        <v>23760.000000000004</v>
      </c>
    </row>
    <row r="38" spans="1:32" x14ac:dyDescent="0.35">
      <c r="A38" s="93" t="s">
        <v>377</v>
      </c>
      <c r="B38" s="93" t="s">
        <v>374</v>
      </c>
      <c r="C38" s="93" t="s">
        <v>431</v>
      </c>
      <c r="D38" s="93" t="s">
        <v>432</v>
      </c>
      <c r="E38" s="1" t="s">
        <v>209</v>
      </c>
      <c r="F38" s="1" t="s">
        <v>129</v>
      </c>
      <c r="G38" s="1"/>
      <c r="H38" s="1" t="s">
        <v>359</v>
      </c>
      <c r="I38" s="2241">
        <v>2</v>
      </c>
      <c r="J38" s="2241"/>
      <c r="L38" s="94" t="s">
        <v>356</v>
      </c>
      <c r="M38" s="94">
        <v>2</v>
      </c>
      <c r="N38" s="94">
        <v>5</v>
      </c>
      <c r="O38" s="2" t="s">
        <v>383</v>
      </c>
      <c r="P38" s="1" t="s">
        <v>51</v>
      </c>
      <c r="Q38" s="94">
        <v>2</v>
      </c>
      <c r="U38" s="1">
        <v>1</v>
      </c>
      <c r="V38" s="7">
        <v>15900</v>
      </c>
      <c r="W38" s="70">
        <v>0.3</v>
      </c>
      <c r="X38" s="103">
        <f t="shared" si="8"/>
        <v>11130</v>
      </c>
      <c r="Y38" s="103">
        <f t="shared" si="9"/>
        <v>22260</v>
      </c>
    </row>
    <row r="39" spans="1:32" x14ac:dyDescent="0.35">
      <c r="A39" s="93" t="s">
        <v>377</v>
      </c>
      <c r="B39" s="93" t="s">
        <v>374</v>
      </c>
      <c r="C39" s="93" t="s">
        <v>431</v>
      </c>
      <c r="D39" s="93" t="s">
        <v>432</v>
      </c>
      <c r="E39" s="1" t="s">
        <v>210</v>
      </c>
      <c r="F39" s="1" t="s">
        <v>211</v>
      </c>
      <c r="G39" s="1" t="s">
        <v>359</v>
      </c>
      <c r="H39" s="1"/>
      <c r="I39" s="2241">
        <v>1</v>
      </c>
      <c r="J39" s="2241"/>
      <c r="L39" s="94" t="s">
        <v>356</v>
      </c>
      <c r="M39" s="94">
        <v>30</v>
      </c>
      <c r="N39" s="94">
        <v>30</v>
      </c>
      <c r="O39" s="2" t="s">
        <v>65</v>
      </c>
      <c r="P39" s="1" t="s">
        <v>133</v>
      </c>
      <c r="Q39" s="94">
        <v>30</v>
      </c>
      <c r="U39" s="1">
        <v>1</v>
      </c>
      <c r="V39" s="7">
        <v>52500</v>
      </c>
      <c r="W39" s="70">
        <v>0.45</v>
      </c>
      <c r="X39" s="103">
        <f t="shared" si="8"/>
        <v>28875.000000000004</v>
      </c>
      <c r="Y39" s="103">
        <f t="shared" si="9"/>
        <v>28875.000000000004</v>
      </c>
    </row>
    <row r="40" spans="1:32" x14ac:dyDescent="0.35">
      <c r="A40" s="93" t="s">
        <v>377</v>
      </c>
      <c r="B40" s="93" t="s">
        <v>374</v>
      </c>
      <c r="C40" s="93" t="s">
        <v>431</v>
      </c>
      <c r="D40" s="93" t="s">
        <v>432</v>
      </c>
      <c r="E40" s="1" t="s">
        <v>210</v>
      </c>
      <c r="F40" s="1" t="s">
        <v>129</v>
      </c>
      <c r="G40" s="1"/>
      <c r="H40" s="1" t="s">
        <v>359</v>
      </c>
      <c r="I40" s="2241">
        <v>2</v>
      </c>
      <c r="J40" s="2241"/>
      <c r="L40" s="94" t="s">
        <v>356</v>
      </c>
      <c r="M40" s="94">
        <v>2</v>
      </c>
      <c r="N40" s="94">
        <v>5</v>
      </c>
      <c r="O40" s="2" t="s">
        <v>383</v>
      </c>
      <c r="P40" s="1" t="s">
        <v>49</v>
      </c>
      <c r="R40" s="94">
        <v>2</v>
      </c>
      <c r="U40" s="1">
        <v>1</v>
      </c>
      <c r="V40" s="7">
        <v>20800</v>
      </c>
      <c r="W40" s="70">
        <v>0.45</v>
      </c>
      <c r="X40" s="103">
        <f t="shared" si="8"/>
        <v>11440.000000000002</v>
      </c>
      <c r="Y40" s="103">
        <f t="shared" si="9"/>
        <v>22880.000000000004</v>
      </c>
    </row>
    <row r="41" spans="1:32" x14ac:dyDescent="0.35">
      <c r="A41" s="93" t="s">
        <v>377</v>
      </c>
      <c r="B41" s="93" t="s">
        <v>374</v>
      </c>
      <c r="C41" s="93" t="s">
        <v>431</v>
      </c>
      <c r="D41" s="93" t="s">
        <v>432</v>
      </c>
      <c r="E41" s="1" t="s">
        <v>210</v>
      </c>
      <c r="F41" s="1" t="s">
        <v>211</v>
      </c>
      <c r="G41" s="1" t="s">
        <v>359</v>
      </c>
      <c r="H41" s="1"/>
      <c r="I41" s="2241">
        <v>1</v>
      </c>
      <c r="J41" s="2241"/>
      <c r="K41" s="94" t="s">
        <v>356</v>
      </c>
      <c r="M41" s="94">
        <v>30</v>
      </c>
      <c r="N41" s="94">
        <v>30</v>
      </c>
      <c r="O41" s="2" t="s">
        <v>65</v>
      </c>
      <c r="P41" s="1" t="s">
        <v>133</v>
      </c>
      <c r="Q41" s="94">
        <v>30</v>
      </c>
      <c r="U41" s="1">
        <v>1</v>
      </c>
      <c r="V41" s="7">
        <v>69000</v>
      </c>
      <c r="W41" s="70">
        <v>0.45</v>
      </c>
      <c r="X41" s="103">
        <f t="shared" si="8"/>
        <v>37950</v>
      </c>
      <c r="Y41" s="103">
        <f t="shared" si="9"/>
        <v>37950</v>
      </c>
    </row>
    <row r="46" spans="1:32" customFormat="1" x14ac:dyDescent="0.35">
      <c r="A46" s="93"/>
      <c r="D46" s="89" t="s">
        <v>1209</v>
      </c>
      <c r="E46" s="89" t="s">
        <v>1210</v>
      </c>
      <c r="F46" s="89" t="s">
        <v>1211</v>
      </c>
      <c r="G46" s="89"/>
      <c r="H46" s="89"/>
      <c r="I46" s="89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71"/>
      <c r="W46" s="1"/>
      <c r="X46" s="71"/>
      <c r="Y46" s="71"/>
      <c r="Z46" s="16"/>
      <c r="AA46" s="16"/>
      <c r="AD46" s="1"/>
      <c r="AF46" s="1"/>
    </row>
    <row r="47" spans="1:32" customFormat="1" x14ac:dyDescent="0.35">
      <c r="A47" s="93" t="s">
        <v>1212</v>
      </c>
      <c r="B47" s="2229"/>
      <c r="C47" s="2229"/>
      <c r="D47" s="2236">
        <f>E47*(1-10%)</f>
        <v>1793.0380227272728</v>
      </c>
      <c r="E47" s="473">
        <f>FLORIANOPOLIS!S50</f>
        <v>1992.2644696969699</v>
      </c>
      <c r="F47" s="473">
        <f>E47*(1+15%)</f>
        <v>2291.1041401515154</v>
      </c>
      <c r="G47" s="473"/>
      <c r="H47" s="473"/>
      <c r="I47" s="473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71"/>
      <c r="W47" s="1"/>
      <c r="X47" s="71"/>
      <c r="Y47" s="71"/>
      <c r="Z47" s="16"/>
      <c r="AA47" s="16"/>
      <c r="AD47" s="1"/>
      <c r="AF47" s="1"/>
    </row>
    <row r="48" spans="1:32" customFormat="1" x14ac:dyDescent="0.35">
      <c r="A48" s="93" t="s">
        <v>1213</v>
      </c>
      <c r="B48" s="2229"/>
      <c r="C48" s="2229"/>
      <c r="D48" s="2236">
        <f>E48*(1-25%)</f>
        <v>739.91526388888883</v>
      </c>
      <c r="E48" s="473">
        <f>FLORIANOPOLIS!S79</f>
        <v>986.55368518518515</v>
      </c>
      <c r="F48" s="473">
        <f>E48*(1+5%)</f>
        <v>1035.8813694444445</v>
      </c>
      <c r="G48" s="473"/>
      <c r="H48" s="473"/>
      <c r="I48" s="473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71"/>
      <c r="W48" s="1"/>
      <c r="X48" s="71"/>
      <c r="Y48" s="71"/>
      <c r="Z48" s="16"/>
      <c r="AA48" s="16"/>
      <c r="AD48" s="1"/>
      <c r="AF48" s="1"/>
    </row>
    <row r="49" spans="1:32" customFormat="1" x14ac:dyDescent="0.35">
      <c r="A49" s="93" t="s">
        <v>601</v>
      </c>
      <c r="B49" s="2229"/>
      <c r="C49" s="2229"/>
      <c r="D49" s="2236">
        <f>E49*(1-15%)</f>
        <v>1457.658721590909</v>
      </c>
      <c r="E49" s="473">
        <f>FLORIANOPOLIS!S110</f>
        <v>1714.8926136363636</v>
      </c>
      <c r="F49" s="473">
        <f>E49*(1+15%)</f>
        <v>1972.1265056818181</v>
      </c>
      <c r="G49" s="473"/>
      <c r="H49" s="473"/>
      <c r="I49" s="473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71"/>
      <c r="W49" s="1"/>
      <c r="X49" s="71"/>
      <c r="Y49" s="71"/>
      <c r="Z49" s="16"/>
      <c r="AA49" s="16"/>
      <c r="AD49" s="1"/>
      <c r="AF49" s="1"/>
    </row>
    <row r="50" spans="1:32" customFormat="1" x14ac:dyDescent="0.35">
      <c r="A50" s="93" t="s">
        <v>730</v>
      </c>
      <c r="B50" s="2229"/>
      <c r="C50" s="2229"/>
      <c r="D50" s="2236">
        <f>E50*(1-25%)</f>
        <v>627.14960966542753</v>
      </c>
      <c r="E50" s="473">
        <f>FLORIANOPOLIS!S137</f>
        <v>836.1994795539033</v>
      </c>
      <c r="F50" s="473">
        <f>E50*(1+5%)</f>
        <v>878.00945353159852</v>
      </c>
      <c r="G50" s="473"/>
      <c r="H50" s="473"/>
      <c r="I50" s="473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71"/>
      <c r="W50" s="1"/>
      <c r="X50" s="71"/>
      <c r="Y50" s="71"/>
      <c r="Z50" s="16"/>
      <c r="AA50" s="16"/>
      <c r="AD50" s="1"/>
      <c r="AF50" s="1"/>
    </row>
    <row r="51" spans="1:32" customFormat="1" x14ac:dyDescent="0.35">
      <c r="A51" s="93" t="s">
        <v>619</v>
      </c>
      <c r="B51" s="2229"/>
      <c r="C51" s="2229"/>
      <c r="D51" s="2236">
        <f>E51*(1-25%)</f>
        <v>1712.7840909090908</v>
      </c>
      <c r="E51" s="473">
        <f>FLORIANOPOLIS!S165</f>
        <v>2283.712121212121</v>
      </c>
      <c r="F51" s="473">
        <f>E51*(1+5%)</f>
        <v>2397.897727272727</v>
      </c>
      <c r="G51" s="473"/>
      <c r="H51" s="473"/>
      <c r="I51" s="473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71"/>
      <c r="W51" s="1"/>
      <c r="X51" s="71"/>
      <c r="Y51" s="71"/>
      <c r="Z51" s="16"/>
      <c r="AA51" s="16"/>
      <c r="AD51" s="1"/>
      <c r="AF51" s="1"/>
    </row>
    <row r="52" spans="1:32" customFormat="1" x14ac:dyDescent="0.35">
      <c r="A52" s="93"/>
      <c r="B52" s="93"/>
      <c r="C52" s="93"/>
      <c r="D52" s="94"/>
      <c r="E52" s="1"/>
      <c r="F52" s="1"/>
      <c r="G52" s="1"/>
      <c r="H52" s="1"/>
      <c r="I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71"/>
      <c r="W52" s="1"/>
      <c r="X52" s="71"/>
      <c r="Y52" s="71"/>
      <c r="Z52" s="16"/>
      <c r="AA52" s="16"/>
      <c r="AD52" s="1"/>
      <c r="AF52" s="1"/>
    </row>
    <row r="53" spans="1:32" customFormat="1" x14ac:dyDescent="0.35">
      <c r="A53" s="93"/>
      <c r="B53" s="92"/>
      <c r="C53" s="92"/>
      <c r="D53" s="2386" t="s">
        <v>1214</v>
      </c>
      <c r="E53" s="2387"/>
      <c r="F53" s="2387"/>
      <c r="G53" s="2387"/>
      <c r="H53" s="2387"/>
      <c r="I53" s="2388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71"/>
      <c r="W53" s="1"/>
      <c r="X53" s="71"/>
      <c r="Y53" s="71"/>
      <c r="Z53" s="16"/>
      <c r="AA53" s="16"/>
      <c r="AD53" s="1"/>
      <c r="AF53" s="1"/>
    </row>
    <row r="54" spans="1:32" customFormat="1" x14ac:dyDescent="0.35">
      <c r="A54" s="93" t="s">
        <v>1212</v>
      </c>
      <c r="B54" s="2230"/>
      <c r="C54" s="2230"/>
      <c r="D54" s="3">
        <v>0.30303030303030304</v>
      </c>
      <c r="E54" s="3"/>
      <c r="F54" s="3">
        <v>0.68939393939393945</v>
      </c>
      <c r="G54" s="3">
        <v>7.575757575757576E-3</v>
      </c>
      <c r="H54" s="3"/>
      <c r="I54" s="94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71"/>
      <c r="W54" s="1"/>
      <c r="X54" s="71"/>
      <c r="Y54" s="71"/>
      <c r="Z54" s="16"/>
      <c r="AA54" s="16"/>
      <c r="AD54" s="1"/>
      <c r="AF54" s="1"/>
    </row>
    <row r="55" spans="1:32" customFormat="1" x14ac:dyDescent="0.35">
      <c r="A55" s="93" t="s">
        <v>1213</v>
      </c>
      <c r="B55" s="2230"/>
      <c r="C55" s="2230"/>
      <c r="D55" s="2230">
        <v>0.4</v>
      </c>
      <c r="E55" s="350">
        <v>0.25925925925925924</v>
      </c>
      <c r="F55" s="350">
        <v>0.33703703703703702</v>
      </c>
      <c r="G55" s="350">
        <v>3.7037037037037038E-3</v>
      </c>
      <c r="H55" s="350"/>
      <c r="I55" s="94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71"/>
      <c r="W55" s="1"/>
      <c r="X55" s="71"/>
      <c r="Y55" s="71"/>
      <c r="Z55" s="16"/>
      <c r="AA55" s="16"/>
      <c r="AD55" s="1"/>
      <c r="AF55" s="1"/>
    </row>
    <row r="56" spans="1:32" customFormat="1" x14ac:dyDescent="0.35">
      <c r="A56" s="93" t="s">
        <v>601</v>
      </c>
      <c r="B56" s="2230"/>
      <c r="C56" s="2230"/>
      <c r="D56" s="2230">
        <v>0.31060606060606061</v>
      </c>
      <c r="E56" s="350">
        <v>0</v>
      </c>
      <c r="F56" s="350">
        <v>0.68939393939393945</v>
      </c>
      <c r="G56" s="350"/>
      <c r="H56" s="350"/>
      <c r="I56" s="94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71"/>
      <c r="W56" s="1"/>
      <c r="X56" s="71"/>
      <c r="Y56" s="71"/>
      <c r="Z56" s="16"/>
      <c r="AA56" s="16"/>
      <c r="AD56" s="1"/>
      <c r="AF56" s="1"/>
    </row>
    <row r="57" spans="1:32" customFormat="1" x14ac:dyDescent="0.35">
      <c r="A57" s="93" t="s">
        <v>730</v>
      </c>
      <c r="B57" s="2230"/>
      <c r="C57" s="2230"/>
      <c r="D57" s="2230">
        <v>0.40148698884758366</v>
      </c>
      <c r="E57" s="350">
        <v>0.26022304832713755</v>
      </c>
      <c r="F57" s="350">
        <v>0.33828996282527879</v>
      </c>
      <c r="G57" s="350"/>
      <c r="H57" s="350"/>
      <c r="I57" s="94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71"/>
      <c r="W57" s="1"/>
      <c r="X57" s="71"/>
      <c r="Y57" s="71"/>
      <c r="Z57" s="16"/>
      <c r="AA57" s="16"/>
      <c r="AD57" s="1"/>
      <c r="AF57" s="1"/>
    </row>
    <row r="58" spans="1:32" customFormat="1" x14ac:dyDescent="0.35">
      <c r="A58" s="93" t="s">
        <v>619</v>
      </c>
      <c r="B58" s="93"/>
      <c r="C58" s="93"/>
      <c r="D58" s="2230">
        <v>0.51515151515151514</v>
      </c>
      <c r="E58" s="3">
        <v>0</v>
      </c>
      <c r="F58" s="350">
        <v>0.48484848484848486</v>
      </c>
      <c r="G58" s="350"/>
      <c r="H58" s="350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71"/>
      <c r="W58" s="1"/>
      <c r="X58" s="71"/>
      <c r="Y58" s="71"/>
      <c r="Z58" s="16"/>
      <c r="AA58" s="16"/>
      <c r="AD58" s="1"/>
      <c r="AF58" s="1"/>
    </row>
    <row r="59" spans="1:32" customFormat="1" x14ac:dyDescent="0.35">
      <c r="A59" s="93"/>
      <c r="B59" s="93"/>
      <c r="C59" s="93"/>
      <c r="D59" s="94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71"/>
      <c r="W59" s="1"/>
      <c r="X59" s="71"/>
      <c r="Y59" s="71"/>
      <c r="Z59" s="16"/>
      <c r="AA59" s="16"/>
      <c r="AD59" s="1"/>
      <c r="AF59" s="1"/>
    </row>
    <row r="60" spans="1:32" customFormat="1" x14ac:dyDescent="0.35">
      <c r="A60" s="93"/>
      <c r="B60" s="93"/>
      <c r="C60" s="93"/>
      <c r="D60" s="94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71"/>
      <c r="W60" s="1"/>
      <c r="X60" s="71"/>
      <c r="Y60" s="71"/>
      <c r="Z60" s="16"/>
      <c r="AA60" s="16"/>
      <c r="AD60" s="1"/>
      <c r="AF60" s="1"/>
    </row>
    <row r="61" spans="1:32" customFormat="1" x14ac:dyDescent="0.35">
      <c r="A61" s="93"/>
      <c r="B61" s="93"/>
      <c r="C61" s="93"/>
      <c r="D61" s="94"/>
      <c r="E61" s="1"/>
      <c r="F61" s="1"/>
      <c r="G61" s="1"/>
      <c r="H61" s="1"/>
      <c r="I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71"/>
      <c r="W61" s="1"/>
      <c r="X61" s="71"/>
      <c r="Y61" s="71"/>
      <c r="Z61" s="16"/>
      <c r="AA61" s="16"/>
      <c r="AD61" s="1"/>
      <c r="AF61" s="1"/>
    </row>
    <row r="62" spans="1:32" customFormat="1" x14ac:dyDescent="0.35">
      <c r="A62" s="93"/>
      <c r="B62" s="92"/>
      <c r="C62" s="92"/>
      <c r="D62" s="2386" t="s">
        <v>1215</v>
      </c>
      <c r="E62" s="2387"/>
      <c r="F62" s="2387"/>
      <c r="G62" s="2387"/>
      <c r="H62" s="2387"/>
      <c r="I62" s="2388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71"/>
      <c r="W62" s="1"/>
      <c r="X62" s="71"/>
      <c r="Y62" s="71"/>
      <c r="Z62" s="16"/>
      <c r="AA62" s="16"/>
      <c r="AD62" s="1"/>
      <c r="AF62" s="1"/>
    </row>
    <row r="63" spans="1:32" customFormat="1" x14ac:dyDescent="0.35">
      <c r="A63" s="93" t="s">
        <v>1212</v>
      </c>
      <c r="B63" s="2230"/>
      <c r="C63" s="2230"/>
      <c r="D63" s="2230">
        <v>0.18691588785046728</v>
      </c>
      <c r="E63" s="2230">
        <v>0.18691588785046728</v>
      </c>
      <c r="F63" s="2230">
        <v>0.45327102803738317</v>
      </c>
      <c r="G63" s="2230">
        <v>0.17289719626168223</v>
      </c>
      <c r="H63" s="2230"/>
      <c r="I63" s="94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71"/>
      <c r="W63" s="1"/>
      <c r="X63" s="71"/>
      <c r="Y63" s="71"/>
      <c r="Z63" s="16"/>
      <c r="AA63" s="16"/>
      <c r="AD63" s="1"/>
      <c r="AF63" s="1"/>
    </row>
    <row r="64" spans="1:32" customFormat="1" x14ac:dyDescent="0.35">
      <c r="A64" s="93" t="s">
        <v>1213</v>
      </c>
      <c r="B64" s="6"/>
      <c r="C64" s="6"/>
      <c r="D64" s="6">
        <v>0.31034482758620691</v>
      </c>
      <c r="E64" s="2230">
        <v>0.31034482758620691</v>
      </c>
      <c r="F64" s="2230">
        <v>0.27586206896551724</v>
      </c>
      <c r="G64" s="2230">
        <v>0.10344827586206896</v>
      </c>
      <c r="H64" s="2230"/>
      <c r="I64" s="94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71"/>
      <c r="W64" s="1"/>
      <c r="X64" s="71"/>
      <c r="Y64" s="71"/>
      <c r="Z64" s="16"/>
      <c r="AA64" s="16"/>
      <c r="AD64" s="1"/>
      <c r="AF64" s="1"/>
    </row>
    <row r="65" spans="1:32" customFormat="1" x14ac:dyDescent="0.35">
      <c r="A65" s="93" t="s">
        <v>601</v>
      </c>
      <c r="B65" s="2230"/>
      <c r="C65" s="2230"/>
      <c r="D65" s="2230">
        <v>0.22905027932960895</v>
      </c>
      <c r="E65" s="2230">
        <v>0.22905027932960895</v>
      </c>
      <c r="F65" s="2230">
        <v>0.54189944134078216</v>
      </c>
      <c r="G65" s="2230"/>
      <c r="H65" s="2230"/>
      <c r="I65" s="94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71"/>
      <c r="W65" s="1"/>
      <c r="X65" s="71"/>
      <c r="Y65" s="71"/>
      <c r="Z65" s="16"/>
      <c r="AA65" s="16"/>
      <c r="AD65" s="1"/>
      <c r="AF65" s="1"/>
    </row>
    <row r="66" spans="1:32" customFormat="1" x14ac:dyDescent="0.35">
      <c r="A66" s="93" t="s">
        <v>730</v>
      </c>
      <c r="B66" s="2230"/>
      <c r="C66" s="2230"/>
      <c r="D66" s="6">
        <v>0.34726688102893893</v>
      </c>
      <c r="E66" s="2230">
        <v>0.34726688102893893</v>
      </c>
      <c r="F66" s="2230">
        <v>0.30546623794212219</v>
      </c>
      <c r="G66" s="2230"/>
      <c r="H66" s="2230"/>
      <c r="I66" s="94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71"/>
      <c r="W66" s="1"/>
      <c r="X66" s="71"/>
      <c r="Y66" s="71"/>
      <c r="Z66" s="16"/>
      <c r="AA66" s="16"/>
      <c r="AD66" s="1"/>
      <c r="AF66" s="1"/>
    </row>
    <row r="67" spans="1:32" customFormat="1" x14ac:dyDescent="0.35">
      <c r="A67" s="93" t="s">
        <v>619</v>
      </c>
      <c r="B67" s="93"/>
      <c r="C67" s="93"/>
      <c r="D67" s="6">
        <v>0.32692307692307693</v>
      </c>
      <c r="E67" s="2230">
        <v>0.32692307692307693</v>
      </c>
      <c r="F67" s="2230">
        <v>0.34615384615384615</v>
      </c>
      <c r="G67" s="2230"/>
      <c r="H67" s="2230"/>
      <c r="I67" s="2230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71"/>
      <c r="W67" s="1"/>
      <c r="X67" s="71"/>
      <c r="Y67" s="71"/>
      <c r="Z67" s="16"/>
      <c r="AA67" s="16"/>
      <c r="AD67" s="1"/>
      <c r="AF67" s="1"/>
    </row>
    <row r="68" spans="1:32" customFormat="1" x14ac:dyDescent="0.35">
      <c r="E68" s="1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71"/>
      <c r="W68" s="1"/>
      <c r="X68" s="71"/>
      <c r="Y68" s="71"/>
      <c r="Z68" s="16"/>
      <c r="AA68" s="16"/>
      <c r="AD68" s="1"/>
      <c r="AF68" s="1"/>
    </row>
  </sheetData>
  <mergeCells count="2">
    <mergeCell ref="D53:I53"/>
    <mergeCell ref="D62:I62"/>
  </mergeCells>
  <pageMargins left="0.511811024" right="0.511811024" top="0.78740157499999996" bottom="0.78740157499999996" header="0.31496062000000002" footer="0.31496062000000002"/>
  <ignoredErrors>
    <ignoredError sqref="O37:O4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483C-40DF-4A8E-A105-C45CD360FB48}">
  <sheetPr>
    <tabColor rgb="FF92D050"/>
  </sheetPr>
  <dimension ref="A1:AE128"/>
  <sheetViews>
    <sheetView topLeftCell="A80" zoomScale="86" zoomScaleNormal="86" workbookViewId="0">
      <selection activeCell="I118" sqref="I118:K118"/>
    </sheetView>
  </sheetViews>
  <sheetFormatPr defaultRowHeight="14.5" x14ac:dyDescent="0.35"/>
  <cols>
    <col min="1" max="1" width="32" customWidth="1"/>
    <col min="2" max="2" width="24.26953125" style="1" customWidth="1"/>
    <col min="3" max="3" width="18.453125" style="1" customWidth="1"/>
    <col min="4" max="4" width="21.81640625" style="1" customWidth="1"/>
    <col min="5" max="5" width="20.7265625" style="1" customWidth="1"/>
    <col min="6" max="6" width="20.26953125" style="2" customWidth="1"/>
    <col min="7" max="7" width="10.54296875" style="1" customWidth="1"/>
    <col min="8" max="8" width="13.54296875" style="1" customWidth="1"/>
    <col min="9" max="12" width="5.7265625" customWidth="1"/>
    <col min="13" max="13" width="8.7265625" style="1" customWidth="1"/>
    <col min="14" max="14" width="12.453125" style="145" customWidth="1"/>
    <col min="15" max="15" width="13.81640625" style="3" customWidth="1"/>
    <col min="16" max="16" width="15.1796875" style="145" customWidth="1"/>
    <col min="17" max="17" width="16.453125" style="145" customWidth="1"/>
    <col min="18" max="18" width="11.26953125" style="3" bestFit="1" customWidth="1"/>
    <col min="19" max="19" width="15.453125" style="145" customWidth="1"/>
    <col min="20" max="26" width="13.54296875" customWidth="1"/>
    <col min="27" max="27" width="23.7265625" customWidth="1"/>
    <col min="28" max="30" width="17.81640625" customWidth="1"/>
    <col min="31" max="31" width="13.54296875" customWidth="1"/>
  </cols>
  <sheetData>
    <row r="1" spans="1:5" ht="21" x14ac:dyDescent="0.5">
      <c r="A1" s="138" t="s">
        <v>1002</v>
      </c>
    </row>
    <row r="2" spans="1:5" x14ac:dyDescent="0.35">
      <c r="A2" t="s">
        <v>503</v>
      </c>
    </row>
    <row r="3" spans="1:5" ht="17.5" customHeight="1" x14ac:dyDescent="0.35">
      <c r="B3" s="140"/>
    </row>
    <row r="5" spans="1:5" x14ac:dyDescent="0.35">
      <c r="B5" s="141"/>
    </row>
    <row r="7" spans="1:5" x14ac:dyDescent="0.35">
      <c r="A7" s="146" t="s">
        <v>1003</v>
      </c>
      <c r="B7" s="147">
        <v>1593891.51</v>
      </c>
      <c r="C7" s="708"/>
    </row>
    <row r="8" spans="1:5" x14ac:dyDescent="0.35">
      <c r="A8" s="146" t="s">
        <v>1004</v>
      </c>
      <c r="B8" s="147">
        <v>3448373.42</v>
      </c>
    </row>
    <row r="10" spans="1:5" ht="17.5" customHeight="1" x14ac:dyDescent="0.35">
      <c r="A10" s="149" t="s">
        <v>1005</v>
      </c>
      <c r="B10" s="150">
        <v>3286089.8125000005</v>
      </c>
      <c r="C10" s="709"/>
    </row>
    <row r="11" spans="1:5" ht="17.5" customHeight="1" x14ac:dyDescent="0.35">
      <c r="A11" s="146" t="s">
        <v>1006</v>
      </c>
      <c r="B11" s="147">
        <v>5974708.75</v>
      </c>
      <c r="C11" s="3"/>
    </row>
    <row r="14" spans="1:5" x14ac:dyDescent="0.35">
      <c r="A14" s="4" t="s">
        <v>508</v>
      </c>
    </row>
    <row r="15" spans="1:5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</row>
    <row r="16" spans="1:5" x14ac:dyDescent="0.35">
      <c r="A16" s="153" t="s">
        <v>657</v>
      </c>
      <c r="B16" s="154" t="s">
        <v>1007</v>
      </c>
      <c r="C16" s="155">
        <v>0.38</v>
      </c>
      <c r="D16" s="156">
        <v>1248714.1287500001</v>
      </c>
      <c r="E16" s="156">
        <v>416238.04291666672</v>
      </c>
    </row>
    <row r="17" spans="1:31" x14ac:dyDescent="0.35">
      <c r="A17" s="153" t="s">
        <v>658</v>
      </c>
      <c r="B17" s="154" t="s">
        <v>1008</v>
      </c>
      <c r="C17" s="155">
        <v>0.42</v>
      </c>
      <c r="D17" s="156">
        <v>1380157.7212500002</v>
      </c>
      <c r="E17" s="156">
        <v>345039.43031250004</v>
      </c>
    </row>
    <row r="18" spans="1:31" x14ac:dyDescent="0.35">
      <c r="A18" s="153" t="s">
        <v>659</v>
      </c>
      <c r="B18" s="154">
        <v>4</v>
      </c>
      <c r="C18" s="155">
        <v>0.2</v>
      </c>
      <c r="D18" s="156">
        <v>657217.96250000014</v>
      </c>
      <c r="E18" s="156">
        <v>164304.49062500003</v>
      </c>
    </row>
    <row r="19" spans="1:31" x14ac:dyDescent="0.35">
      <c r="B19" s="1" t="s">
        <v>518</v>
      </c>
      <c r="C19" s="3">
        <v>1</v>
      </c>
      <c r="D19" s="158">
        <v>3286089.8125000009</v>
      </c>
    </row>
    <row r="20" spans="1:31" x14ac:dyDescent="0.35">
      <c r="A20" t="s">
        <v>1009</v>
      </c>
    </row>
    <row r="22" spans="1:31" x14ac:dyDescent="0.35">
      <c r="Q22" s="161"/>
    </row>
    <row r="23" spans="1:31" x14ac:dyDescent="0.35">
      <c r="A23" s="146" t="s">
        <v>820</v>
      </c>
      <c r="B23" s="816">
        <v>1773718</v>
      </c>
      <c r="E23" s="1" t="s">
        <v>1010</v>
      </c>
      <c r="F23" s="2" t="s">
        <v>1011</v>
      </c>
    </row>
    <row r="24" spans="1:31" x14ac:dyDescent="0.35">
      <c r="A24" s="761" t="s">
        <v>630</v>
      </c>
      <c r="B24" s="817">
        <v>1081707</v>
      </c>
      <c r="E24" s="1" t="s">
        <v>524</v>
      </c>
      <c r="F24" s="2" t="s">
        <v>110</v>
      </c>
    </row>
    <row r="25" spans="1:31" x14ac:dyDescent="0.35">
      <c r="E25" s="1" t="s">
        <v>526</v>
      </c>
      <c r="F25" s="2" t="s">
        <v>1012</v>
      </c>
      <c r="P25" s="161"/>
    </row>
    <row r="26" spans="1:31" x14ac:dyDescent="0.35">
      <c r="E26" s="1" t="s">
        <v>528</v>
      </c>
      <c r="F26" s="2" t="s">
        <v>1013</v>
      </c>
    </row>
    <row r="29" spans="1:31" ht="18" x14ac:dyDescent="0.4">
      <c r="A29" s="1085" t="s">
        <v>1014</v>
      </c>
      <c r="P29" s="161"/>
    </row>
    <row r="31" spans="1:31" ht="15" thickBot="1" x14ac:dyDescent="0.4">
      <c r="A31" s="2681" t="s">
        <v>531</v>
      </c>
      <c r="B31" s="2682"/>
      <c r="C31" s="2682"/>
      <c r="D31" s="2682"/>
      <c r="E31" s="2682"/>
      <c r="F31" s="2682"/>
      <c r="G31" s="2682"/>
      <c r="H31" s="2682"/>
      <c r="I31" s="2682"/>
      <c r="J31" s="2682"/>
      <c r="K31" s="2682"/>
      <c r="L31" s="2682"/>
      <c r="M31" s="2682"/>
      <c r="N31" s="2682"/>
      <c r="O31" s="2682"/>
      <c r="P31" s="2682"/>
      <c r="Q31" s="2682"/>
      <c r="R31" s="2683"/>
      <c r="S31" s="2647" t="s">
        <v>635</v>
      </c>
      <c r="T31" s="2648"/>
      <c r="U31" s="2648"/>
      <c r="V31" s="2648"/>
      <c r="W31" s="2648"/>
      <c r="X31" s="2648"/>
      <c r="Y31" s="2648"/>
      <c r="Z31" s="2648"/>
      <c r="AA31" s="2648"/>
      <c r="AB31" s="2648"/>
      <c r="AC31" s="2648"/>
      <c r="AD31" s="2648"/>
      <c r="AE31" s="2649"/>
    </row>
    <row r="32" spans="1:31" ht="14.25" customHeight="1" x14ac:dyDescent="0.35">
      <c r="A32" s="2827" t="s">
        <v>533</v>
      </c>
      <c r="B32" s="2829" t="s">
        <v>534</v>
      </c>
      <c r="C32" s="2829" t="s">
        <v>535</v>
      </c>
      <c r="D32" s="2829" t="s">
        <v>536</v>
      </c>
      <c r="E32" s="2829" t="s">
        <v>537</v>
      </c>
      <c r="F32" s="2829" t="s">
        <v>538</v>
      </c>
      <c r="G32" s="2829" t="s">
        <v>539</v>
      </c>
      <c r="H32" s="2829" t="s">
        <v>540</v>
      </c>
      <c r="I32" s="2833" t="s">
        <v>541</v>
      </c>
      <c r="J32" s="2833"/>
      <c r="K32" s="2833"/>
      <c r="L32" s="2834"/>
      <c r="M32" s="1458" t="s">
        <v>542</v>
      </c>
      <c r="N32" s="1459" t="s">
        <v>1015</v>
      </c>
      <c r="O32" s="1458" t="s">
        <v>544</v>
      </c>
      <c r="P32" s="1459" t="s">
        <v>1015</v>
      </c>
      <c r="Q32" s="1459" t="s">
        <v>1016</v>
      </c>
      <c r="R32" s="2835" t="s">
        <v>546</v>
      </c>
      <c r="S32" s="1100" t="s">
        <v>547</v>
      </c>
      <c r="T32" s="2653" t="s">
        <v>548</v>
      </c>
      <c r="U32" s="2653"/>
      <c r="V32" s="2653"/>
      <c r="W32" s="2653"/>
      <c r="X32" s="2653"/>
      <c r="Y32" s="2650" t="s">
        <v>549</v>
      </c>
      <c r="Z32" s="2651"/>
      <c r="AA32" s="2703" t="s">
        <v>550</v>
      </c>
      <c r="AB32" s="2686"/>
      <c r="AC32" s="2686"/>
      <c r="AD32" s="2686"/>
      <c r="AE32" s="2823"/>
    </row>
    <row r="33" spans="1:31" ht="14.25" customHeight="1" thickBot="1" x14ac:dyDescent="0.4">
      <c r="A33" s="2828"/>
      <c r="B33" s="2830"/>
      <c r="C33" s="2830"/>
      <c r="D33" s="2830"/>
      <c r="E33" s="2830"/>
      <c r="F33" s="2830"/>
      <c r="G33" s="2830"/>
      <c r="H33" s="2830"/>
      <c r="I33" s="1460" t="s">
        <v>551</v>
      </c>
      <c r="J33" s="1460" t="s">
        <v>552</v>
      </c>
      <c r="K33" s="1460" t="s">
        <v>553</v>
      </c>
      <c r="L33" s="1460" t="s">
        <v>554</v>
      </c>
      <c r="M33" s="1460" t="s">
        <v>555</v>
      </c>
      <c r="N33" s="1461" t="s">
        <v>1017</v>
      </c>
      <c r="O33" s="1460" t="s">
        <v>557</v>
      </c>
      <c r="P33" s="1461" t="s">
        <v>1018</v>
      </c>
      <c r="Q33" s="1461" t="s">
        <v>1018</v>
      </c>
      <c r="R33" s="2836"/>
      <c r="S33" s="1100" t="s">
        <v>559</v>
      </c>
      <c r="T33" s="2651"/>
      <c r="U33" s="2651"/>
      <c r="V33" s="2651"/>
      <c r="W33" s="2651"/>
      <c r="X33" s="2651"/>
      <c r="Y33" s="2650"/>
      <c r="Z33" s="2651"/>
      <c r="AA33" s="2654"/>
      <c r="AB33" s="2655"/>
      <c r="AC33" s="2655"/>
      <c r="AD33" s="2655"/>
      <c r="AE33" s="2824"/>
    </row>
    <row r="34" spans="1:31" s="184" customFormat="1" ht="18.5" x14ac:dyDescent="0.45">
      <c r="A34" s="2825" t="s">
        <v>1019</v>
      </c>
      <c r="B34" s="2826"/>
      <c r="C34" s="2826"/>
      <c r="D34" s="2826"/>
      <c r="E34" s="2826"/>
      <c r="F34" s="2826"/>
      <c r="G34" s="2826"/>
      <c r="H34" s="2826"/>
      <c r="I34" s="2826"/>
      <c r="J34" s="2826"/>
      <c r="K34" s="2826"/>
      <c r="L34" s="2826"/>
      <c r="M34" s="2826"/>
      <c r="N34" s="2826"/>
      <c r="O34" s="2826"/>
      <c r="P34" s="2826"/>
      <c r="Q34" s="2826"/>
      <c r="R34" s="2826"/>
      <c r="S34" s="1438"/>
      <c r="T34" s="610" t="s">
        <v>561</v>
      </c>
      <c r="U34" s="608" t="s">
        <v>38</v>
      </c>
      <c r="V34" s="608" t="s">
        <v>562</v>
      </c>
      <c r="W34" s="608" t="s">
        <v>563</v>
      </c>
      <c r="X34" s="608" t="s">
        <v>564</v>
      </c>
      <c r="Y34" s="610" t="s">
        <v>565</v>
      </c>
      <c r="Z34" s="608" t="s">
        <v>566</v>
      </c>
      <c r="AA34" s="610" t="s">
        <v>329</v>
      </c>
      <c r="AB34" s="608" t="s">
        <v>33</v>
      </c>
      <c r="AC34" s="608" t="s">
        <v>221</v>
      </c>
      <c r="AD34" s="608" t="s">
        <v>744</v>
      </c>
      <c r="AE34" s="609" t="s">
        <v>34</v>
      </c>
    </row>
    <row r="35" spans="1:31" ht="14.25" customHeight="1" x14ac:dyDescent="0.35">
      <c r="A35" s="1462" t="s">
        <v>1020</v>
      </c>
      <c r="B35" s="1463" t="s">
        <v>1020</v>
      </c>
      <c r="C35" s="1463" t="s">
        <v>1020</v>
      </c>
      <c r="D35" s="1463" t="s">
        <v>1020</v>
      </c>
      <c r="E35" s="1463" t="s">
        <v>1020</v>
      </c>
      <c r="F35" s="1463" t="s">
        <v>1020</v>
      </c>
      <c r="G35" s="1463" t="s">
        <v>1020</v>
      </c>
      <c r="H35" s="1463" t="s">
        <v>1020</v>
      </c>
      <c r="I35" s="1464" t="s">
        <v>1020</v>
      </c>
      <c r="J35" s="1464" t="s">
        <v>1020</v>
      </c>
      <c r="K35" s="1464" t="s">
        <v>1020</v>
      </c>
      <c r="L35" s="1464" t="s">
        <v>1020</v>
      </c>
      <c r="M35" s="1462" t="s">
        <v>1020</v>
      </c>
      <c r="N35" s="1465" t="s">
        <v>1020</v>
      </c>
      <c r="O35" s="1463" t="s">
        <v>1020</v>
      </c>
      <c r="P35" s="1465" t="s">
        <v>1020</v>
      </c>
      <c r="Q35" s="1465" t="s">
        <v>1020</v>
      </c>
      <c r="R35" s="20" t="s">
        <v>1020</v>
      </c>
      <c r="S35" s="1466" t="s">
        <v>1020</v>
      </c>
      <c r="T35" s="511"/>
      <c r="U35" s="512"/>
      <c r="V35" s="512"/>
      <c r="W35" s="512"/>
      <c r="X35" s="513"/>
      <c r="Y35" s="511"/>
      <c r="Z35" s="513"/>
      <c r="AE35" s="513"/>
    </row>
    <row r="36" spans="1:31" ht="14.25" customHeight="1" x14ac:dyDescent="0.35">
      <c r="A36" s="1462" t="s">
        <v>1020</v>
      </c>
      <c r="B36" s="1467" t="s">
        <v>1020</v>
      </c>
      <c r="C36" s="1463" t="s">
        <v>1020</v>
      </c>
      <c r="D36" s="1467" t="s">
        <v>1020</v>
      </c>
      <c r="E36" s="1467" t="s">
        <v>1020</v>
      </c>
      <c r="F36" s="1463" t="s">
        <v>1020</v>
      </c>
      <c r="G36" s="1463" t="s">
        <v>1020</v>
      </c>
      <c r="H36" s="1463" t="s">
        <v>1020</v>
      </c>
      <c r="I36" s="1468" t="s">
        <v>1020</v>
      </c>
      <c r="J36" s="1468" t="s">
        <v>1020</v>
      </c>
      <c r="K36" s="1468" t="s">
        <v>1020</v>
      </c>
      <c r="L36" s="1469" t="s">
        <v>1020</v>
      </c>
      <c r="M36" s="1463" t="s">
        <v>1020</v>
      </c>
      <c r="N36" s="1465" t="s">
        <v>1020</v>
      </c>
      <c r="O36" s="1463" t="s">
        <v>1020</v>
      </c>
      <c r="P36" s="1465" t="s">
        <v>1020</v>
      </c>
      <c r="Q36" s="1465" t="s">
        <v>1020</v>
      </c>
      <c r="R36" s="1470" t="s">
        <v>1020</v>
      </c>
      <c r="S36" s="1466" t="s">
        <v>1020</v>
      </c>
      <c r="T36" s="234"/>
      <c r="X36" s="332"/>
      <c r="Y36" s="234"/>
      <c r="Z36" s="332"/>
      <c r="AE36" s="332"/>
    </row>
    <row r="37" spans="1:31" ht="14.25" customHeight="1" x14ac:dyDescent="0.35">
      <c r="A37" s="1471" t="s">
        <v>1021</v>
      </c>
      <c r="B37" s="1467" t="s">
        <v>216</v>
      </c>
      <c r="C37" s="1467" t="s">
        <v>1022</v>
      </c>
      <c r="D37" s="1467" t="s">
        <v>53</v>
      </c>
      <c r="E37" s="1467" t="s">
        <v>569</v>
      </c>
      <c r="F37" s="204" t="s">
        <v>705</v>
      </c>
      <c r="G37" s="1467">
        <v>4</v>
      </c>
      <c r="H37" s="1467" t="s">
        <v>51</v>
      </c>
      <c r="I37" s="2837">
        <v>4</v>
      </c>
      <c r="J37" s="2837"/>
      <c r="K37" s="2837"/>
      <c r="L37" s="2838"/>
      <c r="M37" s="1467">
        <v>1</v>
      </c>
      <c r="N37" s="550">
        <v>19108</v>
      </c>
      <c r="O37" s="1472">
        <v>0.72</v>
      </c>
      <c r="P37" s="550">
        <f t="shared" ref="P37:P45" si="0">N37*(1-O37)</f>
        <v>5350.2400000000007</v>
      </c>
      <c r="Q37" s="1473">
        <f>P37*M37*G37</f>
        <v>21400.960000000003</v>
      </c>
      <c r="R37" s="1474">
        <v>0.05</v>
      </c>
      <c r="S37" s="1475">
        <f>Q37*3</f>
        <v>64202.880000000005</v>
      </c>
      <c r="T37" s="252">
        <f>S37</f>
        <v>64202.880000000005</v>
      </c>
      <c r="U37" s="5"/>
      <c r="X37" s="332"/>
      <c r="Y37" s="234"/>
      <c r="Z37" s="1476">
        <f>S37</f>
        <v>64202.880000000005</v>
      </c>
      <c r="AA37" s="309">
        <f>S37</f>
        <v>64202.880000000005</v>
      </c>
      <c r="AE37" s="332"/>
    </row>
    <row r="38" spans="1:31" ht="14.25" customHeight="1" x14ac:dyDescent="0.35">
      <c r="A38" s="1471" t="s">
        <v>1021</v>
      </c>
      <c r="B38" s="1467" t="s">
        <v>216</v>
      </c>
      <c r="C38" s="1467" t="s">
        <v>1022</v>
      </c>
      <c r="D38" s="1467" t="s">
        <v>217</v>
      </c>
      <c r="E38" s="1467" t="s">
        <v>571</v>
      </c>
      <c r="F38" s="204" t="s">
        <v>664</v>
      </c>
      <c r="G38" s="1467">
        <v>15</v>
      </c>
      <c r="H38" s="1467" t="s">
        <v>51</v>
      </c>
      <c r="I38" s="2837">
        <v>15</v>
      </c>
      <c r="J38" s="2837"/>
      <c r="K38" s="2837"/>
      <c r="L38" s="2838"/>
      <c r="M38" s="1467">
        <v>1</v>
      </c>
      <c r="N38" s="550">
        <v>22690</v>
      </c>
      <c r="O38" s="1472">
        <v>0.72</v>
      </c>
      <c r="P38" s="550">
        <f t="shared" si="0"/>
        <v>6353.2000000000007</v>
      </c>
      <c r="Q38" s="1473">
        <f t="shared" ref="Q38:Q45" si="1">P38*M38*G38</f>
        <v>95298.000000000015</v>
      </c>
      <c r="R38" s="1477">
        <v>0.23</v>
      </c>
      <c r="S38" s="1475">
        <f t="shared" ref="S38:S45" si="2">Q38*3</f>
        <v>285894.00000000006</v>
      </c>
      <c r="T38" s="252">
        <f>S38</f>
        <v>285894.00000000006</v>
      </c>
      <c r="U38" s="5"/>
      <c r="X38" s="332"/>
      <c r="Y38" s="1478">
        <f>S38</f>
        <v>285894.00000000006</v>
      </c>
      <c r="Z38" s="332"/>
      <c r="AA38" s="309">
        <f t="shared" ref="AA38:AA40" si="3">S38</f>
        <v>285894.00000000006</v>
      </c>
      <c r="AE38" s="332"/>
    </row>
    <row r="39" spans="1:31" ht="14.25" customHeight="1" x14ac:dyDescent="0.35">
      <c r="A39" s="1471" t="s">
        <v>1021</v>
      </c>
      <c r="B39" s="1467" t="s">
        <v>216</v>
      </c>
      <c r="C39" s="1467" t="s">
        <v>1022</v>
      </c>
      <c r="D39" s="1467" t="s">
        <v>218</v>
      </c>
      <c r="E39" s="1467" t="s">
        <v>569</v>
      </c>
      <c r="F39" s="204">
        <v>1</v>
      </c>
      <c r="G39" s="1467">
        <v>1</v>
      </c>
      <c r="H39" s="1467" t="s">
        <v>51</v>
      </c>
      <c r="I39" s="2837">
        <v>1</v>
      </c>
      <c r="J39" s="2837"/>
      <c r="K39" s="2837"/>
      <c r="L39" s="2838"/>
      <c r="M39" s="1467">
        <v>1</v>
      </c>
      <c r="N39" s="550">
        <v>25112</v>
      </c>
      <c r="O39" s="1472">
        <v>0.72</v>
      </c>
      <c r="P39" s="550">
        <f t="shared" si="0"/>
        <v>7031.3600000000006</v>
      </c>
      <c r="Q39" s="1473">
        <f t="shared" si="1"/>
        <v>7031.3600000000006</v>
      </c>
      <c r="R39" s="1474">
        <v>0.02</v>
      </c>
      <c r="S39" s="1475">
        <f t="shared" si="2"/>
        <v>21094.080000000002</v>
      </c>
      <c r="T39" s="252">
        <f>S39</f>
        <v>21094.080000000002</v>
      </c>
      <c r="U39" s="5"/>
      <c r="X39" s="332"/>
      <c r="Y39" s="234"/>
      <c r="Z39" s="1476">
        <f>S39</f>
        <v>21094.080000000002</v>
      </c>
      <c r="AA39" s="309">
        <f t="shared" si="3"/>
        <v>21094.080000000002</v>
      </c>
      <c r="AE39" s="332"/>
    </row>
    <row r="40" spans="1:31" ht="14.25" customHeight="1" x14ac:dyDescent="0.35">
      <c r="A40" s="1471" t="s">
        <v>1021</v>
      </c>
      <c r="B40" s="1467" t="s">
        <v>216</v>
      </c>
      <c r="C40" s="1467" t="s">
        <v>1023</v>
      </c>
      <c r="D40" s="1467" t="s">
        <v>219</v>
      </c>
      <c r="E40" s="1467" t="s">
        <v>569</v>
      </c>
      <c r="F40" s="204" t="s">
        <v>888</v>
      </c>
      <c r="G40" s="1467">
        <v>30</v>
      </c>
      <c r="H40" s="1467" t="s">
        <v>133</v>
      </c>
      <c r="I40" s="1479">
        <v>30</v>
      </c>
      <c r="J40" s="1480">
        <v>30</v>
      </c>
      <c r="K40" s="1481" t="s">
        <v>1020</v>
      </c>
      <c r="L40" s="1482" t="s">
        <v>1020</v>
      </c>
      <c r="M40" s="1467">
        <v>2</v>
      </c>
      <c r="N40" s="1483">
        <f>12439.21*60%</f>
        <v>7463.5259999999989</v>
      </c>
      <c r="O40" s="1472">
        <v>0.72</v>
      </c>
      <c r="P40" s="550">
        <f t="shared" si="0"/>
        <v>2089.78728</v>
      </c>
      <c r="Q40" s="1473">
        <f t="shared" si="1"/>
        <v>125387.2368</v>
      </c>
      <c r="R40" s="1474">
        <v>0.3</v>
      </c>
      <c r="S40" s="1475">
        <f t="shared" si="2"/>
        <v>376161.71039999998</v>
      </c>
      <c r="T40" s="252"/>
      <c r="U40" s="5">
        <f>S40</f>
        <v>376161.71039999998</v>
      </c>
      <c r="X40" s="332"/>
      <c r="Y40" s="234"/>
      <c r="Z40" s="1476">
        <f t="shared" ref="Z40:Z44" si="4">S40</f>
        <v>376161.71039999998</v>
      </c>
      <c r="AA40" s="309">
        <f t="shared" si="3"/>
        <v>376161.71039999998</v>
      </c>
      <c r="AE40" s="332"/>
    </row>
    <row r="41" spans="1:31" ht="14.25" customHeight="1" x14ac:dyDescent="0.35">
      <c r="A41" s="1471" t="s">
        <v>1021</v>
      </c>
      <c r="B41" s="1467" t="s">
        <v>210</v>
      </c>
      <c r="C41" s="1467" t="s">
        <v>1023</v>
      </c>
      <c r="D41" s="1467" t="s">
        <v>220</v>
      </c>
      <c r="E41" s="1467" t="s">
        <v>569</v>
      </c>
      <c r="F41" s="204" t="s">
        <v>573</v>
      </c>
      <c r="G41" s="1467">
        <v>1</v>
      </c>
      <c r="H41" s="1467" t="s">
        <v>49</v>
      </c>
      <c r="I41" s="1484" t="s">
        <v>1020</v>
      </c>
      <c r="J41" s="19"/>
      <c r="K41" s="1479">
        <v>22</v>
      </c>
      <c r="L41" s="1482" t="s">
        <v>1020</v>
      </c>
      <c r="M41" s="1467">
        <v>1</v>
      </c>
      <c r="N41" s="550">
        <v>63900</v>
      </c>
      <c r="O41" s="1472">
        <v>0.45</v>
      </c>
      <c r="P41" s="550">
        <f t="shared" si="0"/>
        <v>35145</v>
      </c>
      <c r="Q41" s="1473">
        <f t="shared" si="1"/>
        <v>35145</v>
      </c>
      <c r="R41" s="1474">
        <v>0.08</v>
      </c>
      <c r="S41" s="1475">
        <f t="shared" si="2"/>
        <v>105435</v>
      </c>
      <c r="T41" s="252"/>
      <c r="U41" s="5">
        <f>S41</f>
        <v>105435</v>
      </c>
      <c r="X41" s="332"/>
      <c r="Y41" s="234"/>
      <c r="Z41" s="1476">
        <f t="shared" si="4"/>
        <v>105435</v>
      </c>
      <c r="AB41" s="309">
        <f>S41</f>
        <v>105435</v>
      </c>
      <c r="AE41" s="332"/>
    </row>
    <row r="42" spans="1:31" ht="14.25" customHeight="1" x14ac:dyDescent="0.35">
      <c r="A42" s="1471" t="s">
        <v>1021</v>
      </c>
      <c r="B42" s="1467" t="s">
        <v>221</v>
      </c>
      <c r="C42" s="1467" t="s">
        <v>1022</v>
      </c>
      <c r="D42" s="1467" t="s">
        <v>129</v>
      </c>
      <c r="E42" s="1467" t="s">
        <v>569</v>
      </c>
      <c r="F42" s="204" t="s">
        <v>692</v>
      </c>
      <c r="G42" s="1467">
        <v>4</v>
      </c>
      <c r="H42" s="1467" t="s">
        <v>51</v>
      </c>
      <c r="I42" s="2837">
        <v>4</v>
      </c>
      <c r="J42" s="2837"/>
      <c r="K42" s="2837"/>
      <c r="L42" s="2838"/>
      <c r="M42" s="1467">
        <v>1</v>
      </c>
      <c r="N42" s="550">
        <v>4350</v>
      </c>
      <c r="O42" s="1472">
        <v>0.4</v>
      </c>
      <c r="P42" s="550">
        <f t="shared" si="0"/>
        <v>2610</v>
      </c>
      <c r="Q42" s="1473">
        <f t="shared" si="1"/>
        <v>10440</v>
      </c>
      <c r="R42" s="1474">
        <v>0.03</v>
      </c>
      <c r="S42" s="1475">
        <f t="shared" si="2"/>
        <v>31320</v>
      </c>
      <c r="T42" s="252">
        <f>S42</f>
        <v>31320</v>
      </c>
      <c r="U42" s="5"/>
      <c r="X42" s="332"/>
      <c r="Y42" s="234"/>
      <c r="Z42" s="1476">
        <f t="shared" si="4"/>
        <v>31320</v>
      </c>
      <c r="AC42" s="309">
        <f>S42</f>
        <v>31320</v>
      </c>
      <c r="AE42" s="332"/>
    </row>
    <row r="43" spans="1:31" ht="14.25" customHeight="1" x14ac:dyDescent="0.35">
      <c r="A43" s="1471" t="s">
        <v>1021</v>
      </c>
      <c r="B43" s="1467" t="s">
        <v>222</v>
      </c>
      <c r="C43" s="1467" t="s">
        <v>1023</v>
      </c>
      <c r="D43" s="1467" t="s">
        <v>223</v>
      </c>
      <c r="E43" s="1467" t="s">
        <v>571</v>
      </c>
      <c r="F43" s="204" t="s">
        <v>330</v>
      </c>
      <c r="G43" s="1467">
        <v>1</v>
      </c>
      <c r="H43" s="1467" t="s">
        <v>49</v>
      </c>
      <c r="I43" s="19"/>
      <c r="J43" s="19"/>
      <c r="K43" s="1480">
        <v>100</v>
      </c>
      <c r="L43" s="1482" t="s">
        <v>1020</v>
      </c>
      <c r="M43" s="1467">
        <v>1</v>
      </c>
      <c r="N43" s="550">
        <v>202300</v>
      </c>
      <c r="O43" s="1472">
        <v>0.7</v>
      </c>
      <c r="P43" s="550">
        <f t="shared" si="0"/>
        <v>60690.000000000007</v>
      </c>
      <c r="Q43" s="1473">
        <f t="shared" si="1"/>
        <v>60690.000000000007</v>
      </c>
      <c r="R43" s="1477">
        <v>0.15</v>
      </c>
      <c r="S43" s="1475">
        <f t="shared" si="2"/>
        <v>182070.00000000003</v>
      </c>
      <c r="T43" s="252"/>
      <c r="U43" s="5">
        <f>S43</f>
        <v>182070.00000000003</v>
      </c>
      <c r="X43" s="332"/>
      <c r="Y43" s="1478">
        <f>S43</f>
        <v>182070.00000000003</v>
      </c>
      <c r="Z43" s="1476"/>
      <c r="AD43" s="309">
        <f>S43</f>
        <v>182070.00000000003</v>
      </c>
      <c r="AE43" s="332"/>
    </row>
    <row r="44" spans="1:31" ht="14.25" customHeight="1" x14ac:dyDescent="0.35">
      <c r="A44" s="1471" t="s">
        <v>1021</v>
      </c>
      <c r="B44" s="1467" t="s">
        <v>224</v>
      </c>
      <c r="C44" s="1467" t="s">
        <v>1022</v>
      </c>
      <c r="D44" s="1467" t="s">
        <v>129</v>
      </c>
      <c r="E44" s="1467" t="s">
        <v>569</v>
      </c>
      <c r="F44" s="204" t="s">
        <v>692</v>
      </c>
      <c r="G44" s="1467">
        <v>1</v>
      </c>
      <c r="H44" s="1467" t="s">
        <v>49</v>
      </c>
      <c r="I44" s="1485">
        <v>10</v>
      </c>
      <c r="J44" s="19"/>
      <c r="K44" s="19"/>
      <c r="L44" s="19"/>
      <c r="M44" s="1471">
        <v>1</v>
      </c>
      <c r="N44" s="550">
        <v>26220</v>
      </c>
      <c r="O44" s="1472">
        <v>0.55000000000000004</v>
      </c>
      <c r="P44" s="550">
        <f t="shared" si="0"/>
        <v>11798.999999999998</v>
      </c>
      <c r="Q44" s="1473">
        <f t="shared" si="1"/>
        <v>11798.999999999998</v>
      </c>
      <c r="R44" s="1474">
        <v>0.03</v>
      </c>
      <c r="S44" s="1475">
        <f t="shared" si="2"/>
        <v>35396.999999999993</v>
      </c>
      <c r="T44" s="252">
        <f>S44</f>
        <v>35396.999999999993</v>
      </c>
      <c r="U44" s="5"/>
      <c r="X44" s="332"/>
      <c r="Y44" s="234"/>
      <c r="Z44" s="1476">
        <f t="shared" si="4"/>
        <v>35396.999999999993</v>
      </c>
      <c r="AE44" s="1476">
        <f>S44</f>
        <v>35396.999999999993</v>
      </c>
    </row>
    <row r="45" spans="1:31" ht="14.25" customHeight="1" x14ac:dyDescent="0.35">
      <c r="A45" s="1471" t="s">
        <v>1021</v>
      </c>
      <c r="B45" s="1467" t="s">
        <v>224</v>
      </c>
      <c r="C45" s="1467" t="s">
        <v>1022</v>
      </c>
      <c r="D45" s="1467" t="s">
        <v>53</v>
      </c>
      <c r="E45" s="1467" t="s">
        <v>571</v>
      </c>
      <c r="F45" s="204" t="s">
        <v>705</v>
      </c>
      <c r="G45" s="1467">
        <v>2</v>
      </c>
      <c r="H45" s="1467" t="s">
        <v>51</v>
      </c>
      <c r="I45" s="2837">
        <v>2</v>
      </c>
      <c r="J45" s="2837"/>
      <c r="K45" s="2837"/>
      <c r="L45" s="2838"/>
      <c r="M45" s="1467">
        <v>1</v>
      </c>
      <c r="N45" s="550">
        <v>12600</v>
      </c>
      <c r="O45" s="1472">
        <v>0.55000000000000004</v>
      </c>
      <c r="P45" s="550">
        <f t="shared" si="0"/>
        <v>5669.9999999999991</v>
      </c>
      <c r="Q45" s="1473">
        <f t="shared" si="1"/>
        <v>11339.999999999998</v>
      </c>
      <c r="R45" s="1477">
        <v>0.03</v>
      </c>
      <c r="S45" s="1475">
        <f t="shared" si="2"/>
        <v>34019.999999999993</v>
      </c>
      <c r="T45" s="252">
        <f>S45</f>
        <v>34019.999999999993</v>
      </c>
      <c r="U45" s="5"/>
      <c r="X45" s="332"/>
      <c r="Y45" s="1478">
        <f>S45</f>
        <v>34019.999999999993</v>
      </c>
      <c r="Z45" s="1476"/>
      <c r="AE45" s="1476">
        <f>S45</f>
        <v>34019.999999999993</v>
      </c>
    </row>
    <row r="46" spans="1:31" ht="14.25" customHeight="1" x14ac:dyDescent="0.35">
      <c r="A46" s="1471" t="s">
        <v>1020</v>
      </c>
      <c r="B46" s="1467" t="s">
        <v>1020</v>
      </c>
      <c r="C46" s="1463" t="s">
        <v>1020</v>
      </c>
      <c r="D46" s="1467" t="s">
        <v>1020</v>
      </c>
      <c r="E46" s="1467" t="s">
        <v>1020</v>
      </c>
      <c r="F46" s="204" t="s">
        <v>1020</v>
      </c>
      <c r="G46" s="1467" t="s">
        <v>1020</v>
      </c>
      <c r="H46" s="1467" t="s">
        <v>1020</v>
      </c>
      <c r="I46" s="1464"/>
      <c r="J46" s="1464"/>
      <c r="K46" s="1464"/>
      <c r="L46" s="1464"/>
      <c r="M46" s="1471" t="s">
        <v>1020</v>
      </c>
      <c r="N46" s="1486" t="s">
        <v>1020</v>
      </c>
      <c r="O46" s="1467" t="s">
        <v>1020</v>
      </c>
      <c r="P46" s="1486" t="s">
        <v>1020</v>
      </c>
      <c r="Q46" s="1486" t="s">
        <v>1020</v>
      </c>
      <c r="R46" s="20" t="s">
        <v>1020</v>
      </c>
      <c r="S46" s="1487" t="s">
        <v>1020</v>
      </c>
      <c r="T46" s="252"/>
      <c r="U46" s="5"/>
      <c r="X46" s="332"/>
      <c r="Y46" s="234"/>
      <c r="Z46" s="332"/>
      <c r="AE46" s="332"/>
    </row>
    <row r="47" spans="1:31" ht="14.25" customHeight="1" x14ac:dyDescent="0.35">
      <c r="A47" s="1471" t="s">
        <v>1020</v>
      </c>
      <c r="B47" s="1467" t="s">
        <v>1020</v>
      </c>
      <c r="C47" s="1463" t="s">
        <v>1020</v>
      </c>
      <c r="D47" s="1467" t="s">
        <v>1020</v>
      </c>
      <c r="E47" s="1467" t="s">
        <v>1020</v>
      </c>
      <c r="F47" s="1463" t="s">
        <v>1020</v>
      </c>
      <c r="G47" s="1463" t="s">
        <v>1020</v>
      </c>
      <c r="H47" s="1463" t="s">
        <v>1020</v>
      </c>
      <c r="I47" s="1464"/>
      <c r="J47" s="1464"/>
      <c r="K47" s="1464"/>
      <c r="L47" s="1464"/>
      <c r="M47" s="1471" t="s">
        <v>1020</v>
      </c>
      <c r="N47" s="1486" t="s">
        <v>1020</v>
      </c>
      <c r="O47" s="1467" t="s">
        <v>1020</v>
      </c>
      <c r="P47" s="1486" t="s">
        <v>1020</v>
      </c>
      <c r="Q47" s="1486" t="s">
        <v>1020</v>
      </c>
      <c r="R47" s="19" t="s">
        <v>1020</v>
      </c>
      <c r="S47" s="1487" t="s">
        <v>1020</v>
      </c>
      <c r="T47" s="234"/>
      <c r="X47" s="232"/>
      <c r="Y47" s="234"/>
      <c r="Z47" s="332"/>
      <c r="AE47" s="332"/>
    </row>
    <row r="48" spans="1:31" ht="14.25" customHeight="1" x14ac:dyDescent="0.35">
      <c r="A48" s="1488" t="s">
        <v>1021</v>
      </c>
      <c r="B48" s="1489" t="s">
        <v>579</v>
      </c>
      <c r="C48" s="1490" t="s">
        <v>1020</v>
      </c>
      <c r="D48" s="1491" t="s">
        <v>1020</v>
      </c>
      <c r="E48" s="1491" t="s">
        <v>1020</v>
      </c>
      <c r="F48" s="1490" t="s">
        <v>1020</v>
      </c>
      <c r="G48" s="1490" t="s">
        <v>1020</v>
      </c>
      <c r="H48" s="1490" t="s">
        <v>1020</v>
      </c>
      <c r="I48" s="1490" t="s">
        <v>1020</v>
      </c>
      <c r="J48" s="1490" t="s">
        <v>1020</v>
      </c>
      <c r="K48" s="1490" t="s">
        <v>1020</v>
      </c>
      <c r="L48" s="1490" t="s">
        <v>1020</v>
      </c>
      <c r="M48" s="1491" t="s">
        <v>1020</v>
      </c>
      <c r="N48" s="1492" t="s">
        <v>1020</v>
      </c>
      <c r="O48" s="1491" t="s">
        <v>1020</v>
      </c>
      <c r="P48" s="1493" t="s">
        <v>1020</v>
      </c>
      <c r="Q48" s="1493" t="s">
        <v>1020</v>
      </c>
      <c r="R48" s="1491" t="s">
        <v>1020</v>
      </c>
      <c r="S48" s="1487"/>
      <c r="T48" s="234"/>
      <c r="X48" s="232"/>
      <c r="Y48" s="234"/>
      <c r="Z48" s="332"/>
      <c r="AE48" s="332"/>
    </row>
    <row r="49" spans="1:31" ht="14.25" customHeight="1" x14ac:dyDescent="0.35">
      <c r="A49" s="1494" t="s">
        <v>1021</v>
      </c>
      <c r="B49" s="1495" t="s">
        <v>580</v>
      </c>
      <c r="C49" s="1496" t="s">
        <v>1020</v>
      </c>
      <c r="D49" s="1497" t="s">
        <v>1020</v>
      </c>
      <c r="E49" s="1497" t="s">
        <v>1020</v>
      </c>
      <c r="F49" s="1496" t="s">
        <v>1020</v>
      </c>
      <c r="G49" s="1496" t="s">
        <v>1020</v>
      </c>
      <c r="H49" s="1496" t="s">
        <v>1020</v>
      </c>
      <c r="I49" s="1496" t="s">
        <v>1020</v>
      </c>
      <c r="J49" s="1496" t="s">
        <v>1020</v>
      </c>
      <c r="K49" s="1496" t="s">
        <v>1020</v>
      </c>
      <c r="L49" s="1496" t="s">
        <v>1020</v>
      </c>
      <c r="M49" s="1497" t="s">
        <v>1020</v>
      </c>
      <c r="N49" s="1498" t="s">
        <v>1020</v>
      </c>
      <c r="O49" s="1497" t="s">
        <v>1020</v>
      </c>
      <c r="P49" s="1499" t="s">
        <v>1020</v>
      </c>
      <c r="Q49" s="1500">
        <v>38000</v>
      </c>
      <c r="R49" s="1501">
        <v>0.09</v>
      </c>
      <c r="S49" s="1475">
        <f t="shared" ref="S49" si="5">Q49*3</f>
        <v>114000</v>
      </c>
      <c r="T49" s="234"/>
      <c r="X49" s="232">
        <f>S49</f>
        <v>114000</v>
      </c>
      <c r="Y49" s="234"/>
      <c r="Z49" s="332"/>
      <c r="AE49" s="332"/>
    </row>
    <row r="50" spans="1:31" ht="14.25" customHeight="1" thickBot="1" x14ac:dyDescent="0.4">
      <c r="A50" s="19"/>
      <c r="B50" s="1464"/>
      <c r="C50" s="1464"/>
      <c r="D50" s="1464"/>
      <c r="E50" s="1464"/>
      <c r="F50" s="1464"/>
      <c r="G50" s="1464"/>
      <c r="H50" s="1464"/>
      <c r="I50" s="2254">
        <f>I51/$M$51</f>
        <v>0.30275229357798167</v>
      </c>
      <c r="J50" s="2254">
        <f t="shared" ref="J50:K50" si="6">J51/$M$51</f>
        <v>0.13761467889908258</v>
      </c>
      <c r="K50" s="2254">
        <f t="shared" si="6"/>
        <v>0.55963302752293576</v>
      </c>
      <c r="L50" s="1464"/>
      <c r="M50" s="1464"/>
      <c r="N50" s="1502"/>
      <c r="O50" s="1464"/>
      <c r="P50" s="1502"/>
      <c r="Q50" s="1502"/>
      <c r="R50" s="19"/>
      <c r="S50" s="1466" t="s">
        <v>1020</v>
      </c>
      <c r="T50" s="234"/>
      <c r="X50" s="232"/>
      <c r="Y50" s="234"/>
      <c r="Z50" s="332"/>
      <c r="AE50" s="1503"/>
    </row>
    <row r="51" spans="1:31" ht="14.25" customHeight="1" x14ac:dyDescent="0.35">
      <c r="A51" s="1504" t="s">
        <v>582</v>
      </c>
      <c r="B51" s="1505" t="s">
        <v>1020</v>
      </c>
      <c r="C51" s="1505" t="s">
        <v>1020</v>
      </c>
      <c r="D51" s="1505" t="s">
        <v>1020</v>
      </c>
      <c r="E51" s="1505" t="s">
        <v>1020</v>
      </c>
      <c r="F51" s="1505" t="s">
        <v>1020</v>
      </c>
      <c r="G51" s="1505" t="s">
        <v>1020</v>
      </c>
      <c r="H51" s="1505" t="s">
        <v>1020</v>
      </c>
      <c r="I51" s="1505">
        <f>I45+I44+I42+I40+I39+I38+I37</f>
        <v>66</v>
      </c>
      <c r="J51" s="1505">
        <f>J40</f>
        <v>30</v>
      </c>
      <c r="K51" s="1505">
        <f>K43+K41</f>
        <v>122</v>
      </c>
      <c r="L51" s="1505" t="s">
        <v>1020</v>
      </c>
      <c r="M51" s="1505">
        <v>218</v>
      </c>
      <c r="N51" s="1506" t="s">
        <v>1020</v>
      </c>
      <c r="O51" s="1505" t="s">
        <v>1020</v>
      </c>
      <c r="P51" s="1506" t="s">
        <v>1020</v>
      </c>
      <c r="Q51" s="1507">
        <f>SUM(Q36:Q49)</f>
        <v>416531.55680000002</v>
      </c>
      <c r="R51" s="1508">
        <v>1</v>
      </c>
      <c r="S51" s="1509">
        <f>SUM(S37:S50)</f>
        <v>1249594.6704000002</v>
      </c>
      <c r="T51" s="740">
        <f>SUM(T37:T49)</f>
        <v>471927.96000000008</v>
      </c>
      <c r="U51" s="663">
        <f>SUM(U37:U49)</f>
        <v>663666.71039999998</v>
      </c>
      <c r="V51" s="663">
        <f t="shared" ref="V51:X51" si="7">SUM(V37:V49)</f>
        <v>0</v>
      </c>
      <c r="W51" s="663">
        <f t="shared" si="7"/>
        <v>0</v>
      </c>
      <c r="X51" s="663">
        <f t="shared" si="7"/>
        <v>114000</v>
      </c>
      <c r="Y51" s="342">
        <f>SUM(Y37:Y49)</f>
        <v>501984.00000000012</v>
      </c>
      <c r="Z51" s="340">
        <f>SUM(Z37:Z49)</f>
        <v>633610.67039999994</v>
      </c>
      <c r="AA51" s="339">
        <f>SUM(AA36:AA50)</f>
        <v>747352.67040000006</v>
      </c>
      <c r="AB51" s="340">
        <f>SUM(AB36:AB50)</f>
        <v>105435</v>
      </c>
      <c r="AC51" s="340">
        <f>SUM(AC36:AC50)</f>
        <v>31320</v>
      </c>
      <c r="AD51" s="340">
        <f>SUM(AD36:AD50)</f>
        <v>182070.00000000003</v>
      </c>
      <c r="AE51" s="341">
        <f>SUM(AE36:AE50)</f>
        <v>69416.999999999985</v>
      </c>
    </row>
    <row r="52" spans="1:31" ht="14.25" customHeight="1" thickBot="1" x14ac:dyDescent="0.4">
      <c r="A52" s="1510" t="s">
        <v>583</v>
      </c>
      <c r="B52" s="1511" t="s">
        <v>1020</v>
      </c>
      <c r="C52" s="1511" t="s">
        <v>1020</v>
      </c>
      <c r="D52" s="1511" t="s">
        <v>1020</v>
      </c>
      <c r="E52" s="1511" t="s">
        <v>1020</v>
      </c>
      <c r="F52" s="1511" t="s">
        <v>1020</v>
      </c>
      <c r="G52" s="1511" t="s">
        <v>1020</v>
      </c>
      <c r="H52" s="1511" t="s">
        <v>1020</v>
      </c>
      <c r="I52" s="1511">
        <f>I45+I44+I42+I40+I39+I38+I37</f>
        <v>66</v>
      </c>
      <c r="J52" s="1511">
        <f>I45+I42+J40+I39+I38+I37</f>
        <v>56</v>
      </c>
      <c r="K52" s="1511">
        <f>I45+K43+I42+K41+I39+I38+I37</f>
        <v>148</v>
      </c>
      <c r="L52" s="1511">
        <f>I45+I42+I39+I38+I37</f>
        <v>26</v>
      </c>
      <c r="M52" s="1511">
        <v>296</v>
      </c>
      <c r="N52" s="1512" t="s">
        <v>1020</v>
      </c>
      <c r="O52" s="1511" t="s">
        <v>1020</v>
      </c>
      <c r="P52" s="1512" t="s">
        <v>1020</v>
      </c>
      <c r="Q52" s="1512" t="s">
        <v>1020</v>
      </c>
      <c r="R52" s="1513" t="s">
        <v>1020</v>
      </c>
      <c r="S52" s="1018"/>
      <c r="T52" s="281">
        <f>T51/S51</f>
        <v>0.37766483098790271</v>
      </c>
      <c r="U52" s="282">
        <f>U51/S51</f>
        <v>0.53110558657197027</v>
      </c>
      <c r="V52" s="534"/>
      <c r="W52" s="282">
        <f>W51/S51</f>
        <v>0</v>
      </c>
      <c r="X52" s="282">
        <f>X51/S51</f>
        <v>9.1229582440126883E-2</v>
      </c>
      <c r="Y52" s="344">
        <f>Y51/S51</f>
        <v>0.40171746238267253</v>
      </c>
      <c r="Z52" s="282">
        <f>Z51/S51</f>
        <v>0.5070529551772005</v>
      </c>
      <c r="AA52" s="790"/>
      <c r="AB52" s="534"/>
      <c r="AC52" s="534"/>
      <c r="AD52" s="534"/>
      <c r="AE52" s="288"/>
    </row>
    <row r="53" spans="1:31" ht="15" thickBot="1" x14ac:dyDescent="0.4">
      <c r="A53" s="289" t="s">
        <v>584</v>
      </c>
      <c r="B53" s="239"/>
      <c r="C53" s="239"/>
      <c r="D53" s="239"/>
      <c r="E53" s="239"/>
      <c r="F53" s="290"/>
      <c r="G53" s="239"/>
      <c r="H53" s="239"/>
      <c r="I53" s="2237">
        <f>I52/$M$52</f>
        <v>0.22297297297297297</v>
      </c>
      <c r="J53" s="2237">
        <f t="shared" ref="J53:L53" si="8">J52/$M$52</f>
        <v>0.1891891891891892</v>
      </c>
      <c r="K53" s="2237">
        <f t="shared" si="8"/>
        <v>0.5</v>
      </c>
      <c r="L53" s="2237">
        <f t="shared" si="8"/>
        <v>8.7837837837837843E-2</v>
      </c>
      <c r="M53" s="239"/>
      <c r="N53" s="292"/>
      <c r="O53" s="1514"/>
      <c r="P53" s="242"/>
      <c r="Q53" s="240">
        <f>T51/3</f>
        <v>157309.32000000004</v>
      </c>
      <c r="R53" s="293">
        <f>Q53/Q58</f>
        <v>0.37766483098790277</v>
      </c>
      <c r="Y53" s="808">
        <f>I38+K43+I45</f>
        <v>117</v>
      </c>
      <c r="Z53" s="808">
        <f>I37+I39+I40+J40+K41+I42+I44</f>
        <v>101</v>
      </c>
      <c r="AB53" s="1515"/>
      <c r="AC53" s="189"/>
      <c r="AD53" s="189"/>
      <c r="AE53" s="189"/>
    </row>
    <row r="54" spans="1:31" ht="15" thickBot="1" x14ac:dyDescent="0.4">
      <c r="A54" s="297" t="s">
        <v>38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1516"/>
      <c r="P54" s="302"/>
      <c r="Q54" s="303">
        <f>U51/3</f>
        <v>221222.23679999998</v>
      </c>
      <c r="R54" s="302">
        <f>Q54/Q58</f>
        <v>0.53110558657197027</v>
      </c>
      <c r="S54" s="304">
        <f>Q51/M51</f>
        <v>1910.6952146788992</v>
      </c>
      <c r="T54" s="1517" t="s">
        <v>1024</v>
      </c>
      <c r="Y54" s="241">
        <f>Y53/M51</f>
        <v>0.53669724770642202</v>
      </c>
      <c r="Z54" s="241">
        <f>Z53/M51</f>
        <v>0.46330275229357798</v>
      </c>
    </row>
    <row r="55" spans="1:31" ht="15" thickBot="1" x14ac:dyDescent="0.4">
      <c r="A55" s="297" t="s">
        <v>587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1516"/>
      <c r="P55" s="302"/>
      <c r="Q55" s="303">
        <f>V51/3</f>
        <v>0</v>
      </c>
      <c r="R55" s="155"/>
      <c r="Y55" s="2831" t="s">
        <v>588</v>
      </c>
      <c r="Z55" s="2832"/>
    </row>
    <row r="56" spans="1:31" x14ac:dyDescent="0.35">
      <c r="A56" s="297" t="s">
        <v>579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1516"/>
      <c r="P56" s="302"/>
      <c r="Q56" s="303" t="str">
        <f>R48</f>
        <v> </v>
      </c>
      <c r="R56" s="308"/>
    </row>
    <row r="57" spans="1:31" x14ac:dyDescent="0.35">
      <c r="A57" s="297" t="s">
        <v>580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1516"/>
      <c r="P57" s="302"/>
      <c r="Q57" s="303">
        <f>X51/3</f>
        <v>38000</v>
      </c>
      <c r="R57" s="308">
        <f>Q57/Q58</f>
        <v>9.1229582440126897E-2</v>
      </c>
    </row>
    <row r="58" spans="1:31" x14ac:dyDescent="0.35">
      <c r="A58" s="289"/>
      <c r="B58" s="239"/>
      <c r="C58" s="239"/>
      <c r="D58" s="239"/>
      <c r="E58" s="239"/>
      <c r="F58" s="290"/>
      <c r="G58" s="239"/>
      <c r="H58" s="239"/>
      <c r="I58" s="291"/>
      <c r="J58" s="291"/>
      <c r="K58" s="291"/>
      <c r="L58" s="291"/>
      <c r="M58" s="239"/>
      <c r="N58" s="292"/>
      <c r="O58" s="1516"/>
      <c r="P58" s="242"/>
      <c r="Q58" s="240">
        <f>SUM(Q53:Q57)</f>
        <v>416531.55680000002</v>
      </c>
      <c r="R58" s="293">
        <f>SUM(R53:R57)</f>
        <v>0.99999999999999989</v>
      </c>
      <c r="S58"/>
    </row>
    <row r="61" spans="1:31" x14ac:dyDescent="0.35">
      <c r="E61" s="1" t="s">
        <v>1025</v>
      </c>
      <c r="F61" s="2" t="s">
        <v>1026</v>
      </c>
    </row>
    <row r="62" spans="1:31" x14ac:dyDescent="0.35">
      <c r="B62" s="2"/>
      <c r="E62" s="1" t="s">
        <v>524</v>
      </c>
      <c r="F62" s="2" t="s">
        <v>80</v>
      </c>
    </row>
    <row r="63" spans="1:31" x14ac:dyDescent="0.35">
      <c r="E63" s="1" t="s">
        <v>526</v>
      </c>
      <c r="F63" s="2" t="s">
        <v>1027</v>
      </c>
    </row>
    <row r="64" spans="1:31" x14ac:dyDescent="0.35">
      <c r="E64" s="1" t="s">
        <v>528</v>
      </c>
      <c r="F64" s="2" t="s">
        <v>1028</v>
      </c>
    </row>
    <row r="65" spans="1:31" x14ac:dyDescent="0.35">
      <c r="B65" s="2"/>
    </row>
    <row r="66" spans="1:31" ht="18" x14ac:dyDescent="0.4">
      <c r="A66" s="1085" t="s">
        <v>1029</v>
      </c>
    </row>
    <row r="67" spans="1:31" ht="18" x14ac:dyDescent="0.4">
      <c r="A67" s="1085"/>
    </row>
    <row r="68" spans="1:31" ht="15" thickBot="1" x14ac:dyDescent="0.4">
      <c r="A68" s="2681" t="s">
        <v>531</v>
      </c>
      <c r="B68" s="2682"/>
      <c r="C68" s="2682"/>
      <c r="D68" s="2682"/>
      <c r="E68" s="2682"/>
      <c r="F68" s="2682"/>
      <c r="G68" s="2682"/>
      <c r="H68" s="2682"/>
      <c r="I68" s="2682"/>
      <c r="J68" s="2682"/>
      <c r="K68" s="2682"/>
      <c r="L68" s="2682"/>
      <c r="M68" s="2682"/>
      <c r="N68" s="2682"/>
      <c r="O68" s="2682"/>
      <c r="P68" s="2682"/>
      <c r="Q68" s="2682"/>
      <c r="R68" s="2683"/>
      <c r="S68" s="2647" t="s">
        <v>635</v>
      </c>
      <c r="T68" s="2648"/>
      <c r="U68" s="2648"/>
      <c r="V68" s="2648"/>
      <c r="W68" s="2648"/>
      <c r="X68" s="2648"/>
      <c r="Y68" s="2648"/>
      <c r="Z68" s="2648"/>
      <c r="AA68" s="2648"/>
      <c r="AB68" s="2648"/>
      <c r="AC68" s="2648"/>
      <c r="AD68" s="2648"/>
      <c r="AE68" s="2649"/>
    </row>
    <row r="69" spans="1:31" ht="14.25" customHeight="1" x14ac:dyDescent="0.35">
      <c r="A69" s="2839" t="s">
        <v>533</v>
      </c>
      <c r="B69" s="2841" t="s">
        <v>534</v>
      </c>
      <c r="C69" s="2841" t="s">
        <v>535</v>
      </c>
      <c r="D69" s="2841" t="s">
        <v>536</v>
      </c>
      <c r="E69" s="2841" t="s">
        <v>537</v>
      </c>
      <c r="F69" s="2841" t="s">
        <v>538</v>
      </c>
      <c r="G69" s="2841" t="s">
        <v>539</v>
      </c>
      <c r="H69" s="2841" t="s">
        <v>540</v>
      </c>
      <c r="I69" s="2843" t="s">
        <v>541</v>
      </c>
      <c r="J69" s="2843"/>
      <c r="K69" s="2843"/>
      <c r="L69" s="2844"/>
      <c r="M69" s="1518" t="s">
        <v>542</v>
      </c>
      <c r="N69" s="1519" t="s">
        <v>1015</v>
      </c>
      <c r="O69" s="1518" t="s">
        <v>544</v>
      </c>
      <c r="P69" s="1519" t="s">
        <v>1015</v>
      </c>
      <c r="Q69" s="1519" t="s">
        <v>1016</v>
      </c>
      <c r="R69" s="2845" t="s">
        <v>546</v>
      </c>
      <c r="S69" s="1107" t="s">
        <v>547</v>
      </c>
      <c r="T69" s="2813" t="s">
        <v>548</v>
      </c>
      <c r="U69" s="2813"/>
      <c r="V69" s="2813"/>
      <c r="W69" s="2813"/>
      <c r="X69" s="2813"/>
      <c r="Y69" s="2667" t="s">
        <v>549</v>
      </c>
      <c r="Z69" s="2669"/>
      <c r="AA69" s="2665" t="s">
        <v>550</v>
      </c>
      <c r="AB69" s="2659"/>
      <c r="AC69" s="2659"/>
      <c r="AD69" s="2659"/>
      <c r="AE69" s="2847"/>
    </row>
    <row r="70" spans="1:31" ht="14.25" customHeight="1" thickBot="1" x14ac:dyDescent="0.4">
      <c r="A70" s="2840"/>
      <c r="B70" s="2842"/>
      <c r="C70" s="2842"/>
      <c r="D70" s="2842"/>
      <c r="E70" s="2842"/>
      <c r="F70" s="2842"/>
      <c r="G70" s="2842"/>
      <c r="H70" s="2842"/>
      <c r="I70" s="1520" t="s">
        <v>551</v>
      </c>
      <c r="J70" s="1520" t="s">
        <v>552</v>
      </c>
      <c r="K70" s="1520" t="s">
        <v>553</v>
      </c>
      <c r="L70" s="1520" t="s">
        <v>554</v>
      </c>
      <c r="M70" s="1520" t="s">
        <v>555</v>
      </c>
      <c r="N70" s="1521" t="s">
        <v>1017</v>
      </c>
      <c r="O70" s="1520" t="s">
        <v>557</v>
      </c>
      <c r="P70" s="1521" t="s">
        <v>1018</v>
      </c>
      <c r="Q70" s="1521" t="s">
        <v>1018</v>
      </c>
      <c r="R70" s="2846"/>
      <c r="S70" s="1108" t="s">
        <v>559</v>
      </c>
      <c r="T70" s="2669"/>
      <c r="U70" s="2669"/>
      <c r="V70" s="2669"/>
      <c r="W70" s="2669"/>
      <c r="X70" s="2669"/>
      <c r="Y70" s="2667"/>
      <c r="Z70" s="2669"/>
      <c r="AA70" s="2666"/>
      <c r="AB70" s="2661"/>
      <c r="AC70" s="2661"/>
      <c r="AD70" s="2661"/>
      <c r="AE70" s="2848"/>
    </row>
    <row r="71" spans="1:31" s="184" customFormat="1" ht="18.5" x14ac:dyDescent="0.45">
      <c r="A71" s="2538" t="s">
        <v>1030</v>
      </c>
      <c r="B71" s="2539"/>
      <c r="C71" s="2539"/>
      <c r="D71" s="2539"/>
      <c r="E71" s="2539"/>
      <c r="F71" s="2539"/>
      <c r="G71" s="2539"/>
      <c r="H71" s="2539"/>
      <c r="I71" s="2539"/>
      <c r="J71" s="2539"/>
      <c r="K71" s="2539"/>
      <c r="L71" s="2539"/>
      <c r="M71" s="2539"/>
      <c r="N71" s="2539"/>
      <c r="O71" s="2539"/>
      <c r="P71" s="2539"/>
      <c r="Q71" s="2539"/>
      <c r="R71" s="2539"/>
      <c r="S71" s="1522"/>
      <c r="T71" s="610" t="s">
        <v>561</v>
      </c>
      <c r="U71" s="608" t="s">
        <v>38</v>
      </c>
      <c r="V71" s="608" t="s">
        <v>562</v>
      </c>
      <c r="W71" s="608" t="s">
        <v>563</v>
      </c>
      <c r="X71" s="608" t="s">
        <v>564</v>
      </c>
      <c r="Y71" s="610" t="s">
        <v>565</v>
      </c>
      <c r="Z71" s="608" t="s">
        <v>566</v>
      </c>
      <c r="AA71" s="610" t="s">
        <v>329</v>
      </c>
      <c r="AB71" s="608" t="s">
        <v>33</v>
      </c>
      <c r="AC71" s="608" t="s">
        <v>221</v>
      </c>
      <c r="AD71" s="608" t="s">
        <v>744</v>
      </c>
      <c r="AE71" s="1523" t="s">
        <v>34</v>
      </c>
    </row>
    <row r="72" spans="1:31" x14ac:dyDescent="0.35">
      <c r="A72" s="200"/>
      <c r="B72" s="509"/>
      <c r="C72" s="509"/>
      <c r="D72" s="509"/>
      <c r="E72" s="509"/>
      <c r="F72" s="510"/>
      <c r="G72" s="509"/>
      <c r="H72" s="509"/>
      <c r="I72" s="512"/>
      <c r="J72" s="512"/>
      <c r="K72" s="512"/>
      <c r="L72" s="512"/>
      <c r="M72" s="509"/>
      <c r="N72" s="515"/>
      <c r="O72" s="516"/>
      <c r="P72" s="515"/>
      <c r="Q72" s="515"/>
      <c r="R72" s="516"/>
      <c r="S72" s="515"/>
      <c r="Y72" s="511"/>
      <c r="Z72" s="513"/>
      <c r="AE72" s="332"/>
    </row>
    <row r="73" spans="1:31" x14ac:dyDescent="0.35">
      <c r="A73" s="203" t="s">
        <v>1021</v>
      </c>
      <c r="B73" s="203" t="s">
        <v>216</v>
      </c>
      <c r="C73" s="1467" t="s">
        <v>1022</v>
      </c>
      <c r="D73" s="203" t="s">
        <v>217</v>
      </c>
      <c r="E73" s="203" t="s">
        <v>571</v>
      </c>
      <c r="F73" s="204" t="s">
        <v>927</v>
      </c>
      <c r="G73" s="203">
        <v>12</v>
      </c>
      <c r="H73" s="203" t="s">
        <v>51</v>
      </c>
      <c r="I73" s="2291">
        <v>12</v>
      </c>
      <c r="J73" s="2292"/>
      <c r="K73" s="2292"/>
      <c r="L73" s="2293"/>
      <c r="M73" s="203">
        <v>1</v>
      </c>
      <c r="N73" s="550">
        <v>22690</v>
      </c>
      <c r="O73" s="219">
        <v>0.72</v>
      </c>
      <c r="P73" s="550">
        <f t="shared" ref="P73:P75" si="9">N73*(1-O73)</f>
        <v>6353.2000000000007</v>
      </c>
      <c r="Q73" s="550">
        <f t="shared" ref="Q73:Q77" si="10">P73*M73*G73</f>
        <v>76238.400000000009</v>
      </c>
      <c r="R73" s="1524">
        <f t="shared" ref="R73:R79" si="11">Q73/$Q$85</f>
        <v>0.2204571166214353</v>
      </c>
      <c r="S73" s="212">
        <f>Q73*4</f>
        <v>304953.60000000003</v>
      </c>
      <c r="T73" s="349">
        <f>S73</f>
        <v>304953.60000000003</v>
      </c>
      <c r="Y73" s="1525">
        <f>S73</f>
        <v>304953.60000000003</v>
      </c>
      <c r="Z73" s="332"/>
      <c r="AA73" s="349">
        <f>S73</f>
        <v>304953.60000000003</v>
      </c>
      <c r="AE73" s="332"/>
    </row>
    <row r="74" spans="1:31" x14ac:dyDescent="0.35">
      <c r="A74" s="203" t="s">
        <v>1021</v>
      </c>
      <c r="B74" s="203" t="s">
        <v>216</v>
      </c>
      <c r="C74" s="1467" t="s">
        <v>1023</v>
      </c>
      <c r="D74" s="203" t="s">
        <v>219</v>
      </c>
      <c r="E74" s="203" t="s">
        <v>569</v>
      </c>
      <c r="F74" s="204" t="s">
        <v>573</v>
      </c>
      <c r="G74" s="203">
        <v>30</v>
      </c>
      <c r="H74" s="203" t="s">
        <v>133</v>
      </c>
      <c r="I74" s="331">
        <v>30</v>
      </c>
      <c r="J74" s="331">
        <v>30</v>
      </c>
      <c r="K74" s="225"/>
      <c r="L74" s="226"/>
      <c r="M74" s="203">
        <v>2</v>
      </c>
      <c r="N74" s="550">
        <f>12439.21*60%</f>
        <v>7463.5259999999989</v>
      </c>
      <c r="O74" s="219">
        <v>0.72</v>
      </c>
      <c r="P74" s="550">
        <f t="shared" si="9"/>
        <v>2089.78728</v>
      </c>
      <c r="Q74" s="550">
        <f t="shared" si="10"/>
        <v>125387.2368</v>
      </c>
      <c r="R74" s="862">
        <f t="shared" si="11"/>
        <v>0.36257986377018825</v>
      </c>
      <c r="S74" s="212">
        <f t="shared" ref="S74:S79" si="12">Q74*4</f>
        <v>501548.9472</v>
      </c>
      <c r="U74" s="349">
        <f>S74</f>
        <v>501548.9472</v>
      </c>
      <c r="Y74" s="234"/>
      <c r="Z74" s="1526">
        <f>S74</f>
        <v>501548.9472</v>
      </c>
      <c r="AA74" s="349">
        <f>S74</f>
        <v>501548.9472</v>
      </c>
      <c r="AE74" s="332"/>
    </row>
    <row r="75" spans="1:31" x14ac:dyDescent="0.35">
      <c r="A75" s="203" t="s">
        <v>1021</v>
      </c>
      <c r="B75" s="203" t="s">
        <v>210</v>
      </c>
      <c r="C75" s="1467" t="s">
        <v>1023</v>
      </c>
      <c r="D75" s="203" t="s">
        <v>220</v>
      </c>
      <c r="E75" s="203" t="s">
        <v>569</v>
      </c>
      <c r="F75" s="204" t="s">
        <v>573</v>
      </c>
      <c r="G75" s="203">
        <v>1</v>
      </c>
      <c r="H75" s="203" t="s">
        <v>49</v>
      </c>
      <c r="I75" s="819"/>
      <c r="K75" s="331">
        <v>22</v>
      </c>
      <c r="L75" s="226"/>
      <c r="M75" s="209">
        <v>1</v>
      </c>
      <c r="N75" s="550">
        <v>63900</v>
      </c>
      <c r="O75" s="219">
        <v>0.45</v>
      </c>
      <c r="P75" s="550">
        <f t="shared" si="9"/>
        <v>35145</v>
      </c>
      <c r="Q75" s="550">
        <f t="shared" si="10"/>
        <v>35145</v>
      </c>
      <c r="R75" s="862">
        <f t="shared" si="11"/>
        <v>0.10162812130973818</v>
      </c>
      <c r="S75" s="212">
        <f t="shared" si="12"/>
        <v>140580</v>
      </c>
      <c r="U75" s="349">
        <f>S75</f>
        <v>140580</v>
      </c>
      <c r="Y75" s="234"/>
      <c r="Z75" s="1526">
        <f>S75</f>
        <v>140580</v>
      </c>
      <c r="AB75" s="349">
        <f>S75</f>
        <v>140580</v>
      </c>
      <c r="AE75" s="332"/>
    </row>
    <row r="76" spans="1:31" x14ac:dyDescent="0.35">
      <c r="A76" s="203" t="s">
        <v>1021</v>
      </c>
      <c r="B76" s="203" t="s">
        <v>221</v>
      </c>
      <c r="C76" s="1467" t="s">
        <v>1022</v>
      </c>
      <c r="D76" s="203" t="s">
        <v>129</v>
      </c>
      <c r="E76" s="203" t="s">
        <v>569</v>
      </c>
      <c r="F76" s="204" t="s">
        <v>642</v>
      </c>
      <c r="G76" s="203">
        <v>2</v>
      </c>
      <c r="H76" s="203" t="s">
        <v>51</v>
      </c>
      <c r="I76" s="2291">
        <v>2</v>
      </c>
      <c r="J76" s="2292"/>
      <c r="K76" s="2292"/>
      <c r="L76" s="2293"/>
      <c r="M76" s="209">
        <v>1</v>
      </c>
      <c r="N76" s="550">
        <f>2500*(1+20%)*(1+45%)</f>
        <v>4350</v>
      </c>
      <c r="O76" s="219">
        <v>0.4</v>
      </c>
      <c r="P76" s="550">
        <f>N76*(1-O76)</f>
        <v>2610</v>
      </c>
      <c r="Q76" s="550">
        <f t="shared" si="10"/>
        <v>5220</v>
      </c>
      <c r="R76" s="862">
        <f t="shared" si="11"/>
        <v>1.5094573715658935E-2</v>
      </c>
      <c r="S76" s="212">
        <f t="shared" si="12"/>
        <v>20880</v>
      </c>
      <c r="T76" s="349">
        <f>S76</f>
        <v>20880</v>
      </c>
      <c r="Y76" s="234"/>
      <c r="Z76" s="1526">
        <f>S76</f>
        <v>20880</v>
      </c>
      <c r="AC76" s="349">
        <f>S76</f>
        <v>20880</v>
      </c>
      <c r="AE76" s="332"/>
    </row>
    <row r="77" spans="1:31" x14ac:dyDescent="0.35">
      <c r="A77" s="203" t="s">
        <v>1021</v>
      </c>
      <c r="B77" s="203" t="s">
        <v>222</v>
      </c>
      <c r="C77" s="1467" t="s">
        <v>1023</v>
      </c>
      <c r="D77" s="203" t="s">
        <v>223</v>
      </c>
      <c r="E77" s="203" t="s">
        <v>571</v>
      </c>
      <c r="F77" s="204" t="s">
        <v>330</v>
      </c>
      <c r="G77" s="203">
        <v>1</v>
      </c>
      <c r="H77" s="203" t="s">
        <v>49</v>
      </c>
      <c r="K77" s="735">
        <v>100</v>
      </c>
      <c r="L77" s="821"/>
      <c r="M77" s="209">
        <v>1</v>
      </c>
      <c r="N77" s="212">
        <v>202300</v>
      </c>
      <c r="O77" s="219">
        <v>0.7</v>
      </c>
      <c r="P77" s="212">
        <f t="shared" ref="P77:P79" si="13">N77*(1-O77)</f>
        <v>60690.000000000007</v>
      </c>
      <c r="Q77" s="212">
        <f t="shared" si="10"/>
        <v>60690.000000000007</v>
      </c>
      <c r="R77" s="1524">
        <f t="shared" si="11"/>
        <v>0.17549610705044844</v>
      </c>
      <c r="S77" s="212">
        <f t="shared" si="12"/>
        <v>242760.00000000003</v>
      </c>
      <c r="U77" s="349">
        <f>S77</f>
        <v>242760.00000000003</v>
      </c>
      <c r="Y77" s="1525">
        <f>S77</f>
        <v>242760.00000000003</v>
      </c>
      <c r="Z77" s="332"/>
      <c r="AD77" s="349">
        <f>S77</f>
        <v>242760.00000000003</v>
      </c>
      <c r="AE77" s="332"/>
    </row>
    <row r="78" spans="1:31" x14ac:dyDescent="0.35">
      <c r="A78" s="203" t="s">
        <v>1021</v>
      </c>
      <c r="B78" s="203" t="s">
        <v>224</v>
      </c>
      <c r="C78" s="1467" t="s">
        <v>1022</v>
      </c>
      <c r="D78" s="203" t="s">
        <v>129</v>
      </c>
      <c r="E78" s="203" t="s">
        <v>569</v>
      </c>
      <c r="F78" s="204" t="s">
        <v>642</v>
      </c>
      <c r="G78" s="203">
        <v>1</v>
      </c>
      <c r="H78" s="203" t="s">
        <v>49</v>
      </c>
      <c r="I78" s="331">
        <v>10</v>
      </c>
      <c r="M78" s="203">
        <v>1</v>
      </c>
      <c r="N78" s="212">
        <v>26220</v>
      </c>
      <c r="O78" s="219">
        <v>0.55000000000000004</v>
      </c>
      <c r="P78" s="212">
        <f t="shared" si="13"/>
        <v>11798.999999999998</v>
      </c>
      <c r="Q78" s="212">
        <f>P78*M78*G78</f>
        <v>11798.999999999998</v>
      </c>
      <c r="R78" s="862">
        <f t="shared" si="11"/>
        <v>3.4118941622808381E-2</v>
      </c>
      <c r="S78" s="212">
        <f t="shared" si="12"/>
        <v>47195.999999999993</v>
      </c>
      <c r="T78" s="349">
        <f>S78</f>
        <v>47195.999999999993</v>
      </c>
      <c r="Y78" s="234"/>
      <c r="Z78" s="1526">
        <f>S78</f>
        <v>47195.999999999993</v>
      </c>
      <c r="AE78" s="1526">
        <f>S78</f>
        <v>47195.999999999993</v>
      </c>
    </row>
    <row r="79" spans="1:31" x14ac:dyDescent="0.35">
      <c r="A79" s="203" t="s">
        <v>1021</v>
      </c>
      <c r="B79" s="203" t="s">
        <v>224</v>
      </c>
      <c r="C79" s="1467" t="s">
        <v>1022</v>
      </c>
      <c r="D79" s="203" t="s">
        <v>53</v>
      </c>
      <c r="E79" s="203" t="s">
        <v>571</v>
      </c>
      <c r="F79" s="204" t="s">
        <v>691</v>
      </c>
      <c r="G79" s="203">
        <v>2</v>
      </c>
      <c r="H79" s="203" t="s">
        <v>51</v>
      </c>
      <c r="I79" s="2291">
        <v>2</v>
      </c>
      <c r="J79" s="2292"/>
      <c r="K79" s="2292"/>
      <c r="L79" s="2293"/>
      <c r="M79" s="203">
        <v>1</v>
      </c>
      <c r="N79" s="212">
        <v>12600</v>
      </c>
      <c r="O79" s="219">
        <v>0.55000000000000004</v>
      </c>
      <c r="P79" s="212">
        <f t="shared" si="13"/>
        <v>5669.9999999999991</v>
      </c>
      <c r="Q79" s="212">
        <f>P79*M79*G79</f>
        <v>11339.999999999998</v>
      </c>
      <c r="R79" s="1524">
        <f t="shared" si="11"/>
        <v>3.2791660140914232E-2</v>
      </c>
      <c r="S79" s="212">
        <f t="shared" si="12"/>
        <v>45359.999999999993</v>
      </c>
      <c r="T79" s="349">
        <f>S79</f>
        <v>45359.999999999993</v>
      </c>
      <c r="Y79" s="1525">
        <f>S79</f>
        <v>45359.999999999993</v>
      </c>
      <c r="Z79" s="332"/>
      <c r="AE79" s="1526">
        <f>S79</f>
        <v>45359.999999999993</v>
      </c>
    </row>
    <row r="80" spans="1:31" x14ac:dyDescent="0.35">
      <c r="A80" s="203"/>
      <c r="B80" s="203"/>
      <c r="C80" s="203"/>
      <c r="D80" s="203"/>
      <c r="E80" s="203"/>
      <c r="F80" s="204"/>
      <c r="G80" s="203"/>
      <c r="H80" s="203"/>
      <c r="M80" s="203"/>
      <c r="N80" s="212"/>
      <c r="O80" s="219"/>
      <c r="P80" s="212"/>
      <c r="Q80" s="212"/>
      <c r="R80" s="862"/>
      <c r="S80" s="212"/>
      <c r="Y80" s="234"/>
      <c r="Z80" s="332"/>
      <c r="AE80" s="332"/>
    </row>
    <row r="81" spans="1:31" x14ac:dyDescent="0.35">
      <c r="A81" s="218"/>
      <c r="B81" s="203"/>
      <c r="C81" s="203"/>
      <c r="D81" s="203"/>
      <c r="E81" s="203"/>
      <c r="F81" s="204"/>
      <c r="G81" s="203"/>
      <c r="H81" s="203"/>
      <c r="M81" s="203"/>
      <c r="N81" s="212"/>
      <c r="O81" s="219"/>
      <c r="P81" s="212"/>
      <c r="Q81" s="212"/>
      <c r="R81" s="219"/>
      <c r="S81" s="212"/>
      <c r="Y81" s="234"/>
      <c r="Z81" s="332"/>
      <c r="AE81" s="332"/>
    </row>
    <row r="82" spans="1:31" x14ac:dyDescent="0.35">
      <c r="A82" s="154" t="s">
        <v>1021</v>
      </c>
      <c r="B82" s="154" t="s">
        <v>579</v>
      </c>
      <c r="C82" s="335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36"/>
      <c r="Q82" s="303"/>
      <c r="R82" s="155"/>
      <c r="S82" s="212"/>
      <c r="Y82" s="234"/>
      <c r="Z82" s="332"/>
      <c r="AE82" s="332"/>
    </row>
    <row r="83" spans="1:31" x14ac:dyDescent="0.35">
      <c r="A83" s="154" t="s">
        <v>1021</v>
      </c>
      <c r="B83" s="154" t="s">
        <v>580</v>
      </c>
      <c r="C83" s="335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36"/>
      <c r="Q83" s="303">
        <v>20000</v>
      </c>
      <c r="R83" s="155">
        <f>Q83/Q85</f>
        <v>5.7833615768808182E-2</v>
      </c>
      <c r="S83" s="212">
        <f t="shared" ref="S83" si="14">Q83*4</f>
        <v>80000</v>
      </c>
      <c r="X83" s="349">
        <f>S83</f>
        <v>80000</v>
      </c>
      <c r="Y83" s="234"/>
      <c r="Z83" s="332"/>
      <c r="AE83" s="332"/>
    </row>
    <row r="84" spans="1:31" ht="15" thickBot="1" x14ac:dyDescent="0.4">
      <c r="I84" s="161">
        <f>I85/$M$85</f>
        <v>0.26923076923076922</v>
      </c>
      <c r="J84" s="161">
        <f t="shared" ref="J84:K84" si="15">J85/$M$85</f>
        <v>0.14423076923076922</v>
      </c>
      <c r="K84" s="161">
        <f t="shared" si="15"/>
        <v>0.58653846153846156</v>
      </c>
      <c r="R84" s="407"/>
      <c r="S84" s="212"/>
      <c r="Y84" s="1527"/>
      <c r="Z84" s="1503"/>
      <c r="AA84" s="254"/>
      <c r="AB84" s="254"/>
      <c r="AC84" s="254"/>
      <c r="AD84" s="254"/>
      <c r="AE84" s="1503"/>
    </row>
    <row r="85" spans="1:31" x14ac:dyDescent="0.35">
      <c r="A85" s="372" t="s">
        <v>582</v>
      </c>
      <c r="B85" s="373"/>
      <c r="C85" s="373"/>
      <c r="D85" s="373"/>
      <c r="E85" s="373"/>
      <c r="F85" s="374"/>
      <c r="G85" s="373"/>
      <c r="H85" s="373"/>
      <c r="I85" s="744">
        <f>I79+I78+I75+I73+I77+I74+I76</f>
        <v>56</v>
      </c>
      <c r="J85" s="744">
        <f>J74</f>
        <v>30</v>
      </c>
      <c r="K85" s="744">
        <f>K77+K75</f>
        <v>122</v>
      </c>
      <c r="L85" s="744"/>
      <c r="M85" s="373">
        <f>SUM(I85:L85)</f>
        <v>208</v>
      </c>
      <c r="N85" s="375"/>
      <c r="O85" s="376"/>
      <c r="P85" s="375"/>
      <c r="Q85" s="377">
        <f>SUM(Q72:Q84)</f>
        <v>345819.63680000004</v>
      </c>
      <c r="R85" s="378">
        <f>SUM(R73:R83)</f>
        <v>1</v>
      </c>
      <c r="S85" s="792">
        <f>SUM(S71:S84)</f>
        <v>1383278.5472000001</v>
      </c>
      <c r="T85" s="666">
        <f>SUM(T71:T83)</f>
        <v>418389.60000000003</v>
      </c>
      <c r="U85" s="667">
        <f>SUM(U71:U83)</f>
        <v>884888.94720000005</v>
      </c>
      <c r="V85" s="667">
        <f t="shared" ref="V85:X85" si="16">SUM(V71:V83)</f>
        <v>0</v>
      </c>
      <c r="W85" s="667">
        <f t="shared" si="16"/>
        <v>0</v>
      </c>
      <c r="X85" s="667">
        <f t="shared" si="16"/>
        <v>80000</v>
      </c>
      <c r="Y85" s="382">
        <f>SUM(Y73:Y83)</f>
        <v>593073.60000000009</v>
      </c>
      <c r="Z85" s="381">
        <f>SUM(Z73:Z83)</f>
        <v>710204.94720000005</v>
      </c>
      <c r="AA85" s="380">
        <f>SUM(AA70:AA84)</f>
        <v>806502.54720000003</v>
      </c>
      <c r="AB85" s="381">
        <f>SUM(AB70:AB84)</f>
        <v>140580</v>
      </c>
      <c r="AC85" s="381">
        <f>SUM(AC70:AC84)</f>
        <v>20880</v>
      </c>
      <c r="AD85" s="381">
        <f>SUM(AD70:AD84)</f>
        <v>242760.00000000003</v>
      </c>
      <c r="AE85" s="383">
        <f>SUM(AE70:AE84)</f>
        <v>92555.999999999985</v>
      </c>
    </row>
    <row r="86" spans="1:31" ht="15" thickBot="1" x14ac:dyDescent="0.4">
      <c r="A86" s="388" t="s">
        <v>583</v>
      </c>
      <c r="B86" s="389"/>
      <c r="C86" s="389"/>
      <c r="D86" s="389"/>
      <c r="E86" s="389"/>
      <c r="F86" s="390"/>
      <c r="G86" s="389"/>
      <c r="H86" s="389"/>
      <c r="I86" s="747">
        <f>I79+I78+I75+I73+I77+I74+I76</f>
        <v>56</v>
      </c>
      <c r="J86" s="747">
        <f>I79+I76+J74+I73</f>
        <v>46</v>
      </c>
      <c r="K86" s="747">
        <f>I79+K77+I76+K75+I73</f>
        <v>138</v>
      </c>
      <c r="L86" s="747"/>
      <c r="M86" s="389">
        <f>SUM(I86:L86)</f>
        <v>240</v>
      </c>
      <c r="N86" s="391"/>
      <c r="O86" s="392"/>
      <c r="P86" s="391"/>
      <c r="Q86" s="391"/>
      <c r="R86" s="393"/>
      <c r="S86" s="793"/>
      <c r="T86" s="395">
        <f>T85/S85</f>
        <v>0.30246229210081688</v>
      </c>
      <c r="U86" s="396">
        <f>U85/S85</f>
        <v>0.63970409213037494</v>
      </c>
      <c r="V86" s="571"/>
      <c r="W86" s="396">
        <f>W85/S85</f>
        <v>0</v>
      </c>
      <c r="X86" s="396">
        <f>X85/S85</f>
        <v>5.7833615768808182E-2</v>
      </c>
      <c r="Y86" s="397">
        <f>Y85/S85</f>
        <v>0.42874488381279802</v>
      </c>
      <c r="Z86" s="396">
        <f>Z85/S85</f>
        <v>0.51342150041839385</v>
      </c>
      <c r="AA86" s="794"/>
      <c r="AB86" s="571"/>
      <c r="AC86" s="571"/>
      <c r="AD86" s="571"/>
      <c r="AE86" s="402"/>
    </row>
    <row r="87" spans="1:31" ht="15" thickBot="1" x14ac:dyDescent="0.4">
      <c r="A87" s="289" t="s">
        <v>584</v>
      </c>
      <c r="B87" s="239"/>
      <c r="C87" s="239"/>
      <c r="D87" s="239"/>
      <c r="E87" s="239"/>
      <c r="F87" s="290"/>
      <c r="G87" s="239"/>
      <c r="H87" s="239"/>
      <c r="I87" s="2237">
        <f>I86/$M$86</f>
        <v>0.23333333333333334</v>
      </c>
      <c r="J87" s="2237">
        <f t="shared" ref="J87:K87" si="17">J86/$M$86</f>
        <v>0.19166666666666668</v>
      </c>
      <c r="K87" s="2237">
        <f t="shared" si="17"/>
        <v>0.57499999999999996</v>
      </c>
      <c r="L87" s="291"/>
      <c r="M87" s="239"/>
      <c r="N87" s="292"/>
      <c r="O87" s="1514"/>
      <c r="P87" s="242"/>
      <c r="Q87" s="240">
        <f>T85/4</f>
        <v>104597.40000000001</v>
      </c>
      <c r="R87" s="293">
        <f>Q87/Q92</f>
        <v>0.30246229210081688</v>
      </c>
      <c r="Y87" s="808">
        <f>I72+K77+I79</f>
        <v>102</v>
      </c>
      <c r="Z87" s="808">
        <f>I71+I73+I74+J74+K75+I76+I78</f>
        <v>106</v>
      </c>
      <c r="AB87" s="1515"/>
      <c r="AC87" s="189"/>
      <c r="AD87" s="189"/>
      <c r="AE87" s="189"/>
    </row>
    <row r="88" spans="1:31" ht="15" thickBot="1" x14ac:dyDescent="0.4">
      <c r="A88" s="297" t="s">
        <v>38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1516"/>
      <c r="P88" s="302"/>
      <c r="Q88" s="303">
        <f>U85/4</f>
        <v>221222.23680000001</v>
      </c>
      <c r="R88" s="302">
        <f>Q88/Q92</f>
        <v>0.63970409213037494</v>
      </c>
      <c r="S88" s="1528">
        <f>Q85/M85</f>
        <v>1662.5944076923079</v>
      </c>
      <c r="T88" s="1529" t="s">
        <v>1024</v>
      </c>
      <c r="Y88" s="241">
        <f>Y87/M85</f>
        <v>0.49038461538461536</v>
      </c>
      <c r="Z88" s="241">
        <f>Z87/M85</f>
        <v>0.50961538461538458</v>
      </c>
    </row>
    <row r="89" spans="1:31" ht="15" thickBot="1" x14ac:dyDescent="0.4">
      <c r="A89" s="297" t="s">
        <v>587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1516"/>
      <c r="P89" s="302"/>
      <c r="Q89" s="303">
        <f>V85/4</f>
        <v>0</v>
      </c>
      <c r="R89" s="155"/>
      <c r="Y89" s="2831" t="s">
        <v>588</v>
      </c>
      <c r="Z89" s="2832"/>
    </row>
    <row r="90" spans="1:31" x14ac:dyDescent="0.35">
      <c r="A90" s="297" t="s">
        <v>579</v>
      </c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1516"/>
      <c r="P90" s="302"/>
      <c r="Q90" s="303">
        <f>R82/4</f>
        <v>0</v>
      </c>
      <c r="R90" s="308"/>
    </row>
    <row r="91" spans="1:31" x14ac:dyDescent="0.35">
      <c r="A91" s="297" t="s">
        <v>580</v>
      </c>
      <c r="B91" s="298"/>
      <c r="C91" s="298"/>
      <c r="D91" s="298"/>
      <c r="E91" s="298"/>
      <c r="F91" s="299"/>
      <c r="G91" s="298"/>
      <c r="H91" s="298"/>
      <c r="I91" s="300"/>
      <c r="J91" s="300"/>
      <c r="K91" s="300"/>
      <c r="L91" s="300"/>
      <c r="M91" s="298"/>
      <c r="N91" s="301"/>
      <c r="O91" s="1516"/>
      <c r="P91" s="302"/>
      <c r="Q91" s="303">
        <f>X85/4</f>
        <v>20000</v>
      </c>
      <c r="R91" s="308">
        <f>Q91/Q92</f>
        <v>5.7833615768808182E-2</v>
      </c>
    </row>
    <row r="92" spans="1:31" x14ac:dyDescent="0.35">
      <c r="A92" s="289"/>
      <c r="B92" s="239"/>
      <c r="C92" s="239"/>
      <c r="D92" s="239"/>
      <c r="E92" s="239"/>
      <c r="F92" s="290"/>
      <c r="G92" s="239"/>
      <c r="H92" s="239"/>
      <c r="I92" s="291"/>
      <c r="J92" s="291"/>
      <c r="K92" s="291"/>
      <c r="L92" s="291"/>
      <c r="M92" s="239"/>
      <c r="N92" s="292"/>
      <c r="O92" s="1516"/>
      <c r="P92" s="242"/>
      <c r="Q92" s="240">
        <f>SUM(Q87:Q91)</f>
        <v>345819.63680000004</v>
      </c>
      <c r="R92" s="293">
        <f>SUM(R87:R91)</f>
        <v>1</v>
      </c>
    </row>
    <row r="95" spans="1:31" x14ac:dyDescent="0.35">
      <c r="E95" s="1" t="s">
        <v>613</v>
      </c>
      <c r="F95" s="2" t="s">
        <v>957</v>
      </c>
    </row>
    <row r="96" spans="1:31" x14ac:dyDescent="0.35">
      <c r="E96" s="1" t="s">
        <v>524</v>
      </c>
      <c r="F96" s="2" t="s">
        <v>79</v>
      </c>
    </row>
    <row r="97" spans="1:31" x14ac:dyDescent="0.35">
      <c r="E97" s="1" t="s">
        <v>526</v>
      </c>
      <c r="F97" s="2" t="s">
        <v>1031</v>
      </c>
    </row>
    <row r="98" spans="1:31" x14ac:dyDescent="0.35">
      <c r="E98" s="1" t="s">
        <v>528</v>
      </c>
      <c r="F98" s="2" t="s">
        <v>1032</v>
      </c>
    </row>
    <row r="100" spans="1:31" ht="18" x14ac:dyDescent="0.4">
      <c r="A100" s="1085" t="s">
        <v>618</v>
      </c>
    </row>
    <row r="101" spans="1:31" ht="18" x14ac:dyDescent="0.4">
      <c r="A101" s="1085"/>
    </row>
    <row r="102" spans="1:31" ht="15" thickBot="1" x14ac:dyDescent="0.4">
      <c r="A102" s="2681" t="s">
        <v>531</v>
      </c>
      <c r="B102" s="2682"/>
      <c r="C102" s="2682"/>
      <c r="D102" s="2682"/>
      <c r="E102" s="2682"/>
      <c r="F102" s="2682"/>
      <c r="G102" s="2682"/>
      <c r="H102" s="2682"/>
      <c r="I102" s="2682"/>
      <c r="J102" s="2682"/>
      <c r="K102" s="2682"/>
      <c r="L102" s="2682"/>
      <c r="M102" s="2682"/>
      <c r="N102" s="2682"/>
      <c r="O102" s="2682"/>
      <c r="P102" s="2682"/>
      <c r="Q102" s="2682"/>
      <c r="R102" s="2683"/>
      <c r="S102" s="2647" t="s">
        <v>635</v>
      </c>
      <c r="T102" s="2648"/>
      <c r="U102" s="2648"/>
      <c r="V102" s="2648"/>
      <c r="W102" s="2648"/>
      <c r="X102" s="2648"/>
      <c r="Y102" s="2648"/>
      <c r="Z102" s="2648"/>
      <c r="AA102" s="2648"/>
      <c r="AB102" s="2648"/>
      <c r="AC102" s="2648"/>
      <c r="AD102" s="2648"/>
      <c r="AE102" s="2649"/>
    </row>
    <row r="103" spans="1:31" ht="14.25" customHeight="1" x14ac:dyDescent="0.35">
      <c r="A103" s="2859" t="s">
        <v>533</v>
      </c>
      <c r="B103" s="2852" t="s">
        <v>534</v>
      </c>
      <c r="C103" s="2852" t="s">
        <v>535</v>
      </c>
      <c r="D103" s="2852" t="s">
        <v>536</v>
      </c>
      <c r="E103" s="2852" t="s">
        <v>537</v>
      </c>
      <c r="F103" s="2852" t="s">
        <v>538</v>
      </c>
      <c r="G103" s="2852" t="s">
        <v>539</v>
      </c>
      <c r="H103" s="2852" t="s">
        <v>540</v>
      </c>
      <c r="I103" s="2854" t="s">
        <v>541</v>
      </c>
      <c r="J103" s="2854"/>
      <c r="K103" s="2854"/>
      <c r="L103" s="2855"/>
      <c r="M103" s="1530" t="s">
        <v>542</v>
      </c>
      <c r="N103" s="1531" t="s">
        <v>1015</v>
      </c>
      <c r="O103" s="1530" t="s">
        <v>544</v>
      </c>
      <c r="P103" s="1531" t="s">
        <v>1015</v>
      </c>
      <c r="Q103" s="1531" t="s">
        <v>1016</v>
      </c>
      <c r="R103" s="2856" t="s">
        <v>546</v>
      </c>
      <c r="S103" s="1121" t="s">
        <v>547</v>
      </c>
      <c r="T103" s="2858" t="s">
        <v>548</v>
      </c>
      <c r="U103" s="2858"/>
      <c r="V103" s="2858"/>
      <c r="W103" s="2858"/>
      <c r="X103" s="2858"/>
      <c r="Y103" s="2674" t="s">
        <v>549</v>
      </c>
      <c r="Z103" s="2675"/>
      <c r="AA103" s="2672" t="s">
        <v>550</v>
      </c>
      <c r="AB103" s="2673"/>
      <c r="AC103" s="2673"/>
      <c r="AD103" s="2673"/>
      <c r="AE103" s="2849"/>
    </row>
    <row r="104" spans="1:31" ht="14.25" customHeight="1" thickBot="1" x14ac:dyDescent="0.4">
      <c r="A104" s="2860"/>
      <c r="B104" s="2853"/>
      <c r="C104" s="2853"/>
      <c r="D104" s="2853"/>
      <c r="E104" s="2853"/>
      <c r="F104" s="2853"/>
      <c r="G104" s="2853"/>
      <c r="H104" s="2853"/>
      <c r="I104" s="1532" t="s">
        <v>551</v>
      </c>
      <c r="J104" s="1532" t="s">
        <v>552</v>
      </c>
      <c r="K104" s="1532" t="s">
        <v>553</v>
      </c>
      <c r="L104" s="1532" t="s">
        <v>554</v>
      </c>
      <c r="M104" s="1532" t="s">
        <v>555</v>
      </c>
      <c r="N104" s="1533" t="s">
        <v>1017</v>
      </c>
      <c r="O104" s="1532" t="s">
        <v>557</v>
      </c>
      <c r="P104" s="1533" t="s">
        <v>1018</v>
      </c>
      <c r="Q104" s="1533" t="s">
        <v>1018</v>
      </c>
      <c r="R104" s="2857"/>
      <c r="S104" s="1147" t="s">
        <v>559</v>
      </c>
      <c r="T104" s="2675"/>
      <c r="U104" s="2675"/>
      <c r="V104" s="2675"/>
      <c r="W104" s="2675"/>
      <c r="X104" s="2675"/>
      <c r="Y104" s="2674"/>
      <c r="Z104" s="2675"/>
      <c r="AA104" s="2677"/>
      <c r="AB104" s="2678"/>
      <c r="AC104" s="2678"/>
      <c r="AD104" s="2678"/>
      <c r="AE104" s="2850"/>
    </row>
    <row r="105" spans="1:31" s="184" customFormat="1" ht="18.5" x14ac:dyDescent="0.45">
      <c r="A105" s="2851" t="s">
        <v>619</v>
      </c>
      <c r="B105" s="2454"/>
      <c r="C105" s="2454"/>
      <c r="D105" s="2454"/>
      <c r="E105" s="2454"/>
      <c r="F105" s="2454"/>
      <c r="G105" s="2454"/>
      <c r="H105" s="2454"/>
      <c r="I105" s="2454"/>
      <c r="J105" s="2454"/>
      <c r="K105" s="2454"/>
      <c r="L105" s="2454"/>
      <c r="M105" s="2454"/>
      <c r="N105" s="2454"/>
      <c r="O105" s="2454"/>
      <c r="P105" s="2454"/>
      <c r="Q105" s="2454"/>
      <c r="R105" s="2454"/>
      <c r="S105" s="2455"/>
      <c r="T105" s="610" t="s">
        <v>561</v>
      </c>
      <c r="U105" s="608" t="s">
        <v>38</v>
      </c>
      <c r="V105" s="608" t="s">
        <v>562</v>
      </c>
      <c r="W105" s="608" t="s">
        <v>563</v>
      </c>
      <c r="X105" s="608" t="s">
        <v>564</v>
      </c>
      <c r="Y105" s="610" t="s">
        <v>565</v>
      </c>
      <c r="Z105" s="608" t="s">
        <v>566</v>
      </c>
      <c r="AA105" s="610" t="s">
        <v>329</v>
      </c>
      <c r="AB105" s="608" t="s">
        <v>33</v>
      </c>
      <c r="AC105" s="608" t="s">
        <v>221</v>
      </c>
      <c r="AD105" s="608" t="s">
        <v>744</v>
      </c>
      <c r="AE105" s="1523" t="s">
        <v>34</v>
      </c>
    </row>
    <row r="106" spans="1:31" x14ac:dyDescent="0.35">
      <c r="A106" s="200"/>
      <c r="B106" s="509"/>
      <c r="C106" s="509"/>
      <c r="D106" s="509"/>
      <c r="E106" s="509"/>
      <c r="F106" s="510"/>
      <c r="G106" s="509"/>
      <c r="H106" s="509"/>
      <c r="I106" s="512"/>
      <c r="J106" s="512"/>
      <c r="K106" s="512"/>
      <c r="L106" s="512"/>
      <c r="M106" s="509"/>
      <c r="N106" s="515"/>
      <c r="O106" s="516"/>
      <c r="P106" s="515"/>
      <c r="Q106" s="515"/>
      <c r="R106" s="516"/>
      <c r="S106" s="515"/>
      <c r="T106" s="511"/>
      <c r="U106" s="512"/>
      <c r="V106" s="512"/>
      <c r="W106" s="512"/>
      <c r="X106" s="513"/>
      <c r="Y106" s="511"/>
      <c r="Z106" s="513"/>
      <c r="AA106" s="511"/>
      <c r="AB106" s="512"/>
      <c r="AC106" s="512"/>
      <c r="AD106" s="512"/>
      <c r="AE106" s="513"/>
    </row>
    <row r="107" spans="1:31" x14ac:dyDescent="0.35">
      <c r="A107" s="203" t="s">
        <v>1021</v>
      </c>
      <c r="B107" s="203" t="s">
        <v>216</v>
      </c>
      <c r="C107" s="1467" t="s">
        <v>1022</v>
      </c>
      <c r="D107" s="203" t="s">
        <v>217</v>
      </c>
      <c r="E107" s="203" t="s">
        <v>571</v>
      </c>
      <c r="F107" s="204" t="s">
        <v>946</v>
      </c>
      <c r="G107" s="203">
        <v>2</v>
      </c>
      <c r="H107" s="203" t="s">
        <v>51</v>
      </c>
      <c r="I107" s="2291">
        <v>2</v>
      </c>
      <c r="J107" s="2292"/>
      <c r="K107" s="2292"/>
      <c r="L107" s="2293"/>
      <c r="M107" s="203">
        <v>1</v>
      </c>
      <c r="N107" s="550">
        <v>22690</v>
      </c>
      <c r="O107" s="219">
        <v>0.72</v>
      </c>
      <c r="P107" s="550">
        <f t="shared" ref="P107:P111" si="18">N107*(1-O107)</f>
        <v>6353.2000000000007</v>
      </c>
      <c r="Q107" s="550">
        <f t="shared" ref="Q107:Q110" si="19">P107*M107*G107</f>
        <v>12706.400000000001</v>
      </c>
      <c r="R107" s="862">
        <f>Q107/$Q$116</f>
        <v>7.6897438981218896E-2</v>
      </c>
      <c r="S107" s="212">
        <f>Q107*4</f>
        <v>50825.600000000006</v>
      </c>
      <c r="T107" s="1525">
        <f>S107</f>
        <v>50825.600000000006</v>
      </c>
      <c r="X107" s="332"/>
      <c r="Y107" s="234"/>
      <c r="Z107" s="1526">
        <f>S107</f>
        <v>50825.600000000006</v>
      </c>
      <c r="AA107" s="1525">
        <f>S107</f>
        <v>50825.600000000006</v>
      </c>
      <c r="AE107" s="332"/>
    </row>
    <row r="108" spans="1:31" x14ac:dyDescent="0.35">
      <c r="A108" s="203" t="s">
        <v>1021</v>
      </c>
      <c r="B108" s="203" t="s">
        <v>216</v>
      </c>
      <c r="C108" s="1467" t="s">
        <v>1023</v>
      </c>
      <c r="D108" s="203" t="s">
        <v>219</v>
      </c>
      <c r="E108" s="203" t="s">
        <v>569</v>
      </c>
      <c r="F108" s="204" t="s">
        <v>603</v>
      </c>
      <c r="G108" s="203">
        <v>10</v>
      </c>
      <c r="H108" s="203" t="s">
        <v>133</v>
      </c>
      <c r="I108" s="331">
        <v>10</v>
      </c>
      <c r="J108" s="225"/>
      <c r="K108" s="225"/>
      <c r="L108" s="226"/>
      <c r="M108" s="203">
        <v>1</v>
      </c>
      <c r="N108" s="550">
        <f>12439.21*60%</f>
        <v>7463.5259999999989</v>
      </c>
      <c r="O108" s="219">
        <v>0.72</v>
      </c>
      <c r="P108" s="550">
        <f t="shared" si="18"/>
        <v>2089.78728</v>
      </c>
      <c r="Q108" s="550">
        <f t="shared" si="19"/>
        <v>20897.872800000001</v>
      </c>
      <c r="R108" s="1524">
        <f t="shared" ref="R108:R111" si="20">Q108/$Q$116</f>
        <v>0.12647114040761143</v>
      </c>
      <c r="S108" s="212">
        <f t="shared" ref="S108:S111" si="21">Q108*4</f>
        <v>83591.491200000004</v>
      </c>
      <c r="T108" s="234"/>
      <c r="U108" s="349">
        <f>S108</f>
        <v>83591.491200000004</v>
      </c>
      <c r="X108" s="332"/>
      <c r="Y108" s="1525">
        <f>S108</f>
        <v>83591.491200000004</v>
      </c>
      <c r="Z108" s="332"/>
      <c r="AA108" s="1525">
        <f>S108</f>
        <v>83591.491200000004</v>
      </c>
      <c r="AE108" s="332"/>
    </row>
    <row r="109" spans="1:31" x14ac:dyDescent="0.35">
      <c r="A109" s="203" t="s">
        <v>1021</v>
      </c>
      <c r="B109" s="203" t="s">
        <v>210</v>
      </c>
      <c r="C109" s="1467" t="s">
        <v>1023</v>
      </c>
      <c r="D109" s="203" t="s">
        <v>220</v>
      </c>
      <c r="E109" s="203" t="s">
        <v>569</v>
      </c>
      <c r="F109" s="204" t="s">
        <v>603</v>
      </c>
      <c r="G109" s="203">
        <v>1</v>
      </c>
      <c r="H109" s="203" t="s">
        <v>49</v>
      </c>
      <c r="I109" s="819"/>
      <c r="K109" s="331">
        <v>22</v>
      </c>
      <c r="L109" s="226"/>
      <c r="M109" s="209">
        <v>1</v>
      </c>
      <c r="N109" s="550">
        <v>63900</v>
      </c>
      <c r="O109" s="219">
        <v>0.45</v>
      </c>
      <c r="P109" s="550">
        <f t="shared" si="18"/>
        <v>35145</v>
      </c>
      <c r="Q109" s="550">
        <f t="shared" si="19"/>
        <v>35145</v>
      </c>
      <c r="R109" s="1524">
        <f t="shared" si="20"/>
        <v>0.21269285501754528</v>
      </c>
      <c r="S109" s="212">
        <f t="shared" si="21"/>
        <v>140580</v>
      </c>
      <c r="T109" s="234"/>
      <c r="U109" s="349">
        <f>S109</f>
        <v>140580</v>
      </c>
      <c r="X109" s="332"/>
      <c r="Y109" s="1525">
        <f>S109</f>
        <v>140580</v>
      </c>
      <c r="Z109" s="332"/>
      <c r="AA109" s="234"/>
      <c r="AB109" s="349">
        <f>S109</f>
        <v>140580</v>
      </c>
      <c r="AE109" s="332"/>
    </row>
    <row r="110" spans="1:31" x14ac:dyDescent="0.35">
      <c r="A110" s="203" t="s">
        <v>1021</v>
      </c>
      <c r="B110" s="203" t="s">
        <v>222</v>
      </c>
      <c r="C110" s="1467" t="s">
        <v>1023</v>
      </c>
      <c r="D110" s="203" t="s">
        <v>223</v>
      </c>
      <c r="E110" s="203" t="s">
        <v>571</v>
      </c>
      <c r="F110" s="204" t="s">
        <v>330</v>
      </c>
      <c r="G110" s="203">
        <v>1</v>
      </c>
      <c r="H110" s="203" t="s">
        <v>49</v>
      </c>
      <c r="J110" s="735">
        <v>100</v>
      </c>
      <c r="L110" s="821"/>
      <c r="M110" s="209">
        <v>1</v>
      </c>
      <c r="N110" s="212">
        <v>202300</v>
      </c>
      <c r="O110" s="219">
        <v>0.7</v>
      </c>
      <c r="P110" s="212">
        <f t="shared" si="18"/>
        <v>60690.000000000007</v>
      </c>
      <c r="Q110" s="212">
        <f t="shared" si="19"/>
        <v>60690.000000000007</v>
      </c>
      <c r="R110" s="862">
        <f t="shared" si="20"/>
        <v>0.36728778975714399</v>
      </c>
      <c r="S110" s="212">
        <f t="shared" si="21"/>
        <v>242760.00000000003</v>
      </c>
      <c r="T110" s="234"/>
      <c r="U110" s="349">
        <f>S110</f>
        <v>242760.00000000003</v>
      </c>
      <c r="X110" s="332"/>
      <c r="Y110" s="234"/>
      <c r="Z110" s="1526">
        <f>S110</f>
        <v>242760.00000000003</v>
      </c>
      <c r="AA110" s="234"/>
      <c r="AD110" s="349">
        <f>S110</f>
        <v>242760.00000000003</v>
      </c>
      <c r="AE110" s="332"/>
    </row>
    <row r="111" spans="1:31" x14ac:dyDescent="0.35">
      <c r="A111" s="203" t="s">
        <v>1021</v>
      </c>
      <c r="B111" s="203" t="s">
        <v>224</v>
      </c>
      <c r="C111" s="1467" t="s">
        <v>1022</v>
      </c>
      <c r="D111" s="203" t="s">
        <v>129</v>
      </c>
      <c r="E111" s="203" t="s">
        <v>569</v>
      </c>
      <c r="F111" s="204" t="s">
        <v>691</v>
      </c>
      <c r="G111" s="203">
        <v>1</v>
      </c>
      <c r="H111" s="203" t="s">
        <v>49</v>
      </c>
      <c r="I111" s="331">
        <v>10</v>
      </c>
      <c r="M111" s="203">
        <v>1</v>
      </c>
      <c r="N111" s="212">
        <v>26220</v>
      </c>
      <c r="O111" s="219">
        <v>0.55000000000000004</v>
      </c>
      <c r="P111" s="212">
        <f t="shared" si="18"/>
        <v>11798.999999999998</v>
      </c>
      <c r="Q111" s="212">
        <f>P111*M111*G111</f>
        <v>11798.999999999998</v>
      </c>
      <c r="R111" s="1524">
        <f t="shared" si="20"/>
        <v>7.1405975141613787E-2</v>
      </c>
      <c r="S111" s="212">
        <f t="shared" si="21"/>
        <v>47195.999999999993</v>
      </c>
      <c r="T111" s="1525">
        <f>S111</f>
        <v>47195.999999999993</v>
      </c>
      <c r="X111" s="332"/>
      <c r="Y111" s="1525">
        <f>S111</f>
        <v>47195.999999999993</v>
      </c>
      <c r="Z111" s="332"/>
      <c r="AA111" s="234"/>
      <c r="AE111" s="1526">
        <f>S111</f>
        <v>47195.999999999993</v>
      </c>
    </row>
    <row r="112" spans="1:31" x14ac:dyDescent="0.35">
      <c r="A112" s="218"/>
      <c r="B112" s="203"/>
      <c r="C112" s="203"/>
      <c r="D112" s="203"/>
      <c r="E112" s="203"/>
      <c r="F112" s="204"/>
      <c r="G112" s="203"/>
      <c r="H112" s="203"/>
      <c r="M112" s="203"/>
      <c r="N112" s="212"/>
      <c r="O112" s="219"/>
      <c r="P112" s="212"/>
      <c r="Q112" s="212"/>
      <c r="R112" s="219"/>
      <c r="S112" s="212"/>
      <c r="T112" s="234"/>
      <c r="X112" s="332"/>
      <c r="Y112" s="234"/>
      <c r="Z112" s="332"/>
      <c r="AA112" s="234"/>
      <c r="AE112" s="332"/>
    </row>
    <row r="113" spans="1:31" x14ac:dyDescent="0.35">
      <c r="A113" s="154" t="s">
        <v>1021</v>
      </c>
      <c r="B113" s="154" t="s">
        <v>579</v>
      </c>
      <c r="C113" s="335"/>
      <c r="D113" s="298"/>
      <c r="E113" s="298"/>
      <c r="F113" s="299"/>
      <c r="G113" s="298"/>
      <c r="H113" s="298"/>
      <c r="I113" s="300"/>
      <c r="J113" s="300"/>
      <c r="K113" s="300"/>
      <c r="L113" s="300"/>
      <c r="M113" s="298"/>
      <c r="N113" s="301"/>
      <c r="O113" s="302"/>
      <c r="P113" s="336"/>
      <c r="Q113" s="303"/>
      <c r="R113" s="155"/>
      <c r="S113" s="212"/>
      <c r="T113" s="234"/>
      <c r="X113" s="332"/>
      <c r="Y113" s="234"/>
      <c r="Z113" s="332"/>
      <c r="AA113" s="234"/>
      <c r="AE113" s="332"/>
    </row>
    <row r="114" spans="1:31" x14ac:dyDescent="0.35">
      <c r="A114" s="154" t="s">
        <v>1021</v>
      </c>
      <c r="B114" s="154" t="s">
        <v>580</v>
      </c>
      <c r="C114" s="335"/>
      <c r="D114" s="298"/>
      <c r="E114" s="298"/>
      <c r="F114" s="299"/>
      <c r="G114" s="298"/>
      <c r="H114" s="298"/>
      <c r="I114" s="300"/>
      <c r="J114" s="300"/>
      <c r="K114" s="300"/>
      <c r="L114" s="300"/>
      <c r="M114" s="298"/>
      <c r="N114" s="301"/>
      <c r="O114" s="302"/>
      <c r="P114" s="336"/>
      <c r="Q114" s="303">
        <v>24000</v>
      </c>
      <c r="R114" s="155">
        <f>Q114/Q116</f>
        <v>0.14524480069486662</v>
      </c>
      <c r="S114" s="212">
        <f t="shared" ref="S114" si="22">Q114*4</f>
        <v>96000</v>
      </c>
      <c r="T114" s="234"/>
      <c r="X114" s="1526">
        <f>S114</f>
        <v>96000</v>
      </c>
      <c r="Y114" s="234"/>
      <c r="Z114" s="332"/>
      <c r="AA114" s="234"/>
      <c r="AE114" s="332"/>
    </row>
    <row r="115" spans="1:31" ht="15" thickBot="1" x14ac:dyDescent="0.4">
      <c r="I115" s="161">
        <f>I116/$M$116</f>
        <v>0.15277777777777779</v>
      </c>
      <c r="J115" s="161">
        <f t="shared" ref="J115:K115" si="23">J116/$M$116</f>
        <v>0.69444444444444442</v>
      </c>
      <c r="K115" s="161">
        <f t="shared" si="23"/>
        <v>0.15277777777777779</v>
      </c>
      <c r="R115" s="407"/>
      <c r="S115" s="212"/>
      <c r="T115" s="234"/>
      <c r="X115" s="332"/>
      <c r="Y115" s="234"/>
      <c r="Z115" s="332"/>
      <c r="AA115" s="234"/>
      <c r="AE115" s="332"/>
    </row>
    <row r="116" spans="1:31" x14ac:dyDescent="0.35">
      <c r="A116" s="442" t="s">
        <v>582</v>
      </c>
      <c r="B116" s="419"/>
      <c r="C116" s="419"/>
      <c r="D116" s="419"/>
      <c r="E116" s="419"/>
      <c r="F116" s="443"/>
      <c r="G116" s="419"/>
      <c r="H116" s="419"/>
      <c r="I116" s="752">
        <f>I111+I108+I107</f>
        <v>22</v>
      </c>
      <c r="J116" s="752">
        <f>J110</f>
        <v>100</v>
      </c>
      <c r="K116" s="752">
        <f>K109</f>
        <v>22</v>
      </c>
      <c r="L116" s="752"/>
      <c r="M116" s="419">
        <f>SUM(I116:L116)</f>
        <v>144</v>
      </c>
      <c r="N116" s="444"/>
      <c r="O116" s="445"/>
      <c r="P116" s="444"/>
      <c r="Q116" s="446">
        <f>SUM(Q103:Q115)</f>
        <v>165238.27280000001</v>
      </c>
      <c r="R116" s="447">
        <f>SUM(R104:R114)</f>
        <v>1</v>
      </c>
      <c r="S116" s="1534">
        <f>SUM(S102:S115)</f>
        <v>660953.09120000002</v>
      </c>
      <c r="T116" s="753">
        <f>SUM(T102:T114)</f>
        <v>98021.6</v>
      </c>
      <c r="U116" s="1535">
        <f>SUM(U102:U114)</f>
        <v>466931.49120000005</v>
      </c>
      <c r="V116" s="1535">
        <f t="shared" ref="V116:X116" si="24">SUM(V102:V114)</f>
        <v>0</v>
      </c>
      <c r="W116" s="1535">
        <f t="shared" si="24"/>
        <v>0</v>
      </c>
      <c r="X116" s="1535">
        <f t="shared" si="24"/>
        <v>96000</v>
      </c>
      <c r="Y116" s="452">
        <f>SUM(Y106:Y114)</f>
        <v>271367.49119999999</v>
      </c>
      <c r="Z116" s="450">
        <f>SUM(Z106:Z114)</f>
        <v>293585.60000000003</v>
      </c>
      <c r="AA116" s="449">
        <f>SUM(AA101:AA115)</f>
        <v>134417.09120000002</v>
      </c>
      <c r="AB116" s="450">
        <f>SUM(AB101:AB115)</f>
        <v>140580</v>
      </c>
      <c r="AC116" s="450">
        <f>SUM(AC101:AC115)</f>
        <v>0</v>
      </c>
      <c r="AD116" s="450">
        <f>SUM(AD101:AD115)</f>
        <v>242760.00000000003</v>
      </c>
      <c r="AE116" s="451">
        <f>SUM(AE101:AE115)</f>
        <v>47195.999999999993</v>
      </c>
    </row>
    <row r="117" spans="1:31" ht="15" thickBot="1" x14ac:dyDescent="0.4">
      <c r="A117" s="456" t="s">
        <v>583</v>
      </c>
      <c r="B117" s="457"/>
      <c r="C117" s="457"/>
      <c r="D117" s="457"/>
      <c r="E117" s="457"/>
      <c r="F117" s="458"/>
      <c r="G117" s="457"/>
      <c r="H117" s="457"/>
      <c r="I117" s="754">
        <f>I111+I108+I107</f>
        <v>22</v>
      </c>
      <c r="J117" s="754">
        <f>J110+I107</f>
        <v>102</v>
      </c>
      <c r="K117" s="754">
        <f>K109+I107</f>
        <v>24</v>
      </c>
      <c r="L117" s="754"/>
      <c r="M117" s="457">
        <f>SUM(I117:L117)</f>
        <v>148</v>
      </c>
      <c r="N117" s="459"/>
      <c r="O117" s="460"/>
      <c r="P117" s="459"/>
      <c r="Q117" s="459"/>
      <c r="R117" s="461"/>
      <c r="S117" s="1082"/>
      <c r="T117" s="463">
        <f>T116/S116</f>
        <v>0.14830341412283268</v>
      </c>
      <c r="U117" s="464">
        <f>U116/S116</f>
        <v>0.70645178518230078</v>
      </c>
      <c r="V117" s="597"/>
      <c r="W117" s="464">
        <f>W116/S116</f>
        <v>0</v>
      </c>
      <c r="X117" s="464">
        <f>X116/S116</f>
        <v>0.14524480069486662</v>
      </c>
      <c r="Y117" s="466">
        <f>Y116/S116</f>
        <v>0.41056997056677053</v>
      </c>
      <c r="Z117" s="464">
        <f>Z116/S116</f>
        <v>0.44418522873836286</v>
      </c>
      <c r="AA117" s="807"/>
      <c r="AB117" s="597"/>
      <c r="AC117" s="597"/>
      <c r="AD117" s="597"/>
      <c r="AE117" s="470"/>
    </row>
    <row r="118" spans="1:31" ht="15" thickBot="1" x14ac:dyDescent="0.4">
      <c r="A118" s="289" t="s">
        <v>584</v>
      </c>
      <c r="B118" s="239"/>
      <c r="C118" s="239"/>
      <c r="D118" s="239"/>
      <c r="E118" s="239"/>
      <c r="F118" s="290"/>
      <c r="G118" s="239"/>
      <c r="H118" s="239"/>
      <c r="I118" s="2237">
        <f>I117/$M$117</f>
        <v>0.14864864864864866</v>
      </c>
      <c r="J118" s="2237">
        <f t="shared" ref="J118:K118" si="25">J117/$M$117</f>
        <v>0.68918918918918914</v>
      </c>
      <c r="K118" s="2237">
        <f t="shared" si="25"/>
        <v>0.16216216216216217</v>
      </c>
      <c r="L118" s="291"/>
      <c r="M118" s="239"/>
      <c r="N118" s="292"/>
      <c r="O118" s="1514"/>
      <c r="P118" s="242"/>
      <c r="Q118" s="240">
        <f>T116/4</f>
        <v>24505.4</v>
      </c>
      <c r="R118" s="293">
        <f>Q118/Q123</f>
        <v>0.14830341412283268</v>
      </c>
      <c r="Y118" s="808">
        <f>I108+K109+I111</f>
        <v>42</v>
      </c>
      <c r="Z118" s="808">
        <f>I107+J110</f>
        <v>102</v>
      </c>
      <c r="AB118" s="1515"/>
      <c r="AC118" s="189"/>
      <c r="AD118" s="189"/>
      <c r="AE118" s="189"/>
    </row>
    <row r="119" spans="1:31" ht="15" thickBot="1" x14ac:dyDescent="0.4">
      <c r="A119" s="297" t="s">
        <v>38</v>
      </c>
      <c r="B119" s="298"/>
      <c r="C119" s="298"/>
      <c r="D119" s="298"/>
      <c r="E119" s="298"/>
      <c r="F119" s="299"/>
      <c r="G119" s="298"/>
      <c r="H119" s="298"/>
      <c r="I119" s="300"/>
      <c r="J119" s="300"/>
      <c r="K119" s="300"/>
      <c r="L119" s="300"/>
      <c r="M119" s="298"/>
      <c r="N119" s="301"/>
      <c r="O119" s="1516"/>
      <c r="P119" s="302"/>
      <c r="Q119" s="303">
        <f>U116/4</f>
        <v>116732.87280000001</v>
      </c>
      <c r="R119" s="302">
        <f>Q119/Q123</f>
        <v>0.70645178518230078</v>
      </c>
      <c r="S119" s="1536">
        <f>Q116/M116</f>
        <v>1147.4880055555557</v>
      </c>
      <c r="T119" s="1537" t="s">
        <v>1024</v>
      </c>
      <c r="Y119" s="241">
        <f>Y118/M116</f>
        <v>0.29166666666666669</v>
      </c>
      <c r="Z119" s="241">
        <f>Z118/M116</f>
        <v>0.70833333333333337</v>
      </c>
    </row>
    <row r="120" spans="1:31" ht="15" thickBot="1" x14ac:dyDescent="0.4">
      <c r="A120" s="297" t="s">
        <v>587</v>
      </c>
      <c r="B120" s="298"/>
      <c r="C120" s="298"/>
      <c r="D120" s="298"/>
      <c r="E120" s="298"/>
      <c r="F120" s="299"/>
      <c r="G120" s="298"/>
      <c r="H120" s="298"/>
      <c r="I120" s="300"/>
      <c r="J120" s="300"/>
      <c r="K120" s="300"/>
      <c r="L120" s="300"/>
      <c r="M120" s="298"/>
      <c r="N120" s="301"/>
      <c r="O120" s="1516"/>
      <c r="P120" s="302"/>
      <c r="Q120" s="303">
        <f>V116/4</f>
        <v>0</v>
      </c>
      <c r="R120" s="155"/>
      <c r="Y120" s="2831" t="s">
        <v>588</v>
      </c>
      <c r="Z120" s="2832"/>
    </row>
    <row r="121" spans="1:31" x14ac:dyDescent="0.35">
      <c r="A121" s="297" t="s">
        <v>579</v>
      </c>
      <c r="B121" s="298"/>
      <c r="C121" s="298"/>
      <c r="D121" s="298"/>
      <c r="E121" s="298"/>
      <c r="F121" s="299"/>
      <c r="G121" s="298"/>
      <c r="H121" s="298"/>
      <c r="I121" s="300"/>
      <c r="J121" s="300"/>
      <c r="K121" s="300"/>
      <c r="L121" s="300"/>
      <c r="M121" s="298"/>
      <c r="N121" s="301"/>
      <c r="O121" s="1516"/>
      <c r="P121" s="302"/>
      <c r="Q121" s="303">
        <f>R113/4</f>
        <v>0</v>
      </c>
      <c r="R121" s="308"/>
    </row>
    <row r="122" spans="1:31" x14ac:dyDescent="0.35">
      <c r="A122" s="297" t="s">
        <v>580</v>
      </c>
      <c r="B122" s="298"/>
      <c r="C122" s="298"/>
      <c r="D122" s="298"/>
      <c r="E122" s="298"/>
      <c r="F122" s="299"/>
      <c r="G122" s="298"/>
      <c r="H122" s="298"/>
      <c r="I122" s="300"/>
      <c r="J122" s="300"/>
      <c r="K122" s="300"/>
      <c r="L122" s="300"/>
      <c r="M122" s="298"/>
      <c r="N122" s="301"/>
      <c r="O122" s="1516"/>
      <c r="P122" s="302"/>
      <c r="Q122" s="303">
        <f>X116/4</f>
        <v>24000</v>
      </c>
      <c r="R122" s="308">
        <f>Q122/Q123</f>
        <v>0.14524480069486662</v>
      </c>
    </row>
    <row r="123" spans="1:31" x14ac:dyDescent="0.35">
      <c r="A123" s="289"/>
      <c r="B123" s="239"/>
      <c r="C123" s="239"/>
      <c r="D123" s="239"/>
      <c r="E123" s="239"/>
      <c r="F123" s="290"/>
      <c r="G123" s="239"/>
      <c r="H123" s="239"/>
      <c r="I123" s="291"/>
      <c r="J123" s="291"/>
      <c r="K123" s="291"/>
      <c r="L123" s="291"/>
      <c r="M123" s="239"/>
      <c r="N123" s="292"/>
      <c r="O123" s="1516"/>
      <c r="P123" s="242"/>
      <c r="Q123" s="240">
        <f>SUM(Q118:Q122)</f>
        <v>165238.27280000001</v>
      </c>
      <c r="R123" s="293">
        <f>SUM(R118:R122)</f>
        <v>1</v>
      </c>
    </row>
    <row r="124" spans="1:31" x14ac:dyDescent="0.35">
      <c r="Z124" s="349">
        <f>SUM(AA125:AE125)</f>
        <v>3003826.3088000002</v>
      </c>
      <c r="AA124" s="1455" t="s">
        <v>329</v>
      </c>
      <c r="AB124" s="1456" t="s">
        <v>33</v>
      </c>
      <c r="AC124" s="1456" t="s">
        <v>221</v>
      </c>
      <c r="AD124" s="1456" t="s">
        <v>744</v>
      </c>
      <c r="AE124" s="1457" t="s">
        <v>34</v>
      </c>
    </row>
    <row r="125" spans="1:31" s="183" customFormat="1" ht="18.5" x14ac:dyDescent="0.45">
      <c r="A125" s="476" t="s">
        <v>620</v>
      </c>
      <c r="B125" s="477"/>
      <c r="C125" s="477"/>
      <c r="D125" s="478"/>
      <c r="E125" s="478"/>
      <c r="F125" s="479"/>
      <c r="G125" s="478"/>
      <c r="H125" s="478"/>
      <c r="I125" s="480"/>
      <c r="J125" s="480"/>
      <c r="K125" s="480"/>
      <c r="L125" s="480"/>
      <c r="M125" s="477"/>
      <c r="N125" s="481"/>
      <c r="O125" s="482"/>
      <c r="P125" s="481"/>
      <c r="Q125" s="481"/>
      <c r="R125" s="810"/>
      <c r="S125" s="810">
        <f>S116+S85+S51</f>
        <v>3293826.3088000002</v>
      </c>
      <c r="T125"/>
      <c r="Z125" s="183" t="s">
        <v>652</v>
      </c>
      <c r="AA125" s="1131">
        <f>AA116+AA85+AA51</f>
        <v>1688272.3088000002</v>
      </c>
      <c r="AB125" s="1083">
        <f t="shared" ref="AB125:AE125" si="26">AB116+AB85+AB51</f>
        <v>386595</v>
      </c>
      <c r="AC125" s="1083">
        <f t="shared" si="26"/>
        <v>52200</v>
      </c>
      <c r="AD125" s="1083">
        <f t="shared" si="26"/>
        <v>667590.00000000012</v>
      </c>
      <c r="AE125" s="1132">
        <f t="shared" si="26"/>
        <v>209168.99999999994</v>
      </c>
    </row>
    <row r="126" spans="1:31" x14ac:dyDescent="0.35">
      <c r="R126" s="3" t="s">
        <v>622</v>
      </c>
      <c r="S126" s="145">
        <f>D19-S125</f>
        <v>-7736.4962999993004</v>
      </c>
    </row>
    <row r="128" spans="1:31" x14ac:dyDescent="0.35">
      <c r="A128" s="4"/>
    </row>
  </sheetData>
  <mergeCells count="60">
    <mergeCell ref="AA103:AE104"/>
    <mergeCell ref="A105:S105"/>
    <mergeCell ref="I107:L107"/>
    <mergeCell ref="Y120:Z120"/>
    <mergeCell ref="G103:G104"/>
    <mergeCell ref="H103:H104"/>
    <mergeCell ref="I103:L103"/>
    <mergeCell ref="R103:R104"/>
    <mergeCell ref="T103:X104"/>
    <mergeCell ref="Y103:Z104"/>
    <mergeCell ref="A103:A104"/>
    <mergeCell ref="B103:B104"/>
    <mergeCell ref="C103:C104"/>
    <mergeCell ref="D103:D104"/>
    <mergeCell ref="E103:E104"/>
    <mergeCell ref="F103:F104"/>
    <mergeCell ref="I73:L73"/>
    <mergeCell ref="I76:L76"/>
    <mergeCell ref="I79:L79"/>
    <mergeCell ref="Y89:Z89"/>
    <mergeCell ref="A102:R102"/>
    <mergeCell ref="S102:AE102"/>
    <mergeCell ref="A71:R71"/>
    <mergeCell ref="A68:R68"/>
    <mergeCell ref="S68:AE68"/>
    <mergeCell ref="A69:A70"/>
    <mergeCell ref="B69:B70"/>
    <mergeCell ref="C69:C70"/>
    <mergeCell ref="D69:D70"/>
    <mergeCell ref="E69:E70"/>
    <mergeCell ref="F69:F70"/>
    <mergeCell ref="G69:G70"/>
    <mergeCell ref="H69:H70"/>
    <mergeCell ref="I69:L69"/>
    <mergeCell ref="R69:R70"/>
    <mergeCell ref="T69:X70"/>
    <mergeCell ref="Y69:Z70"/>
    <mergeCell ref="AA69:AE70"/>
    <mergeCell ref="Y55:Z55"/>
    <mergeCell ref="I32:L32"/>
    <mergeCell ref="R32:R33"/>
    <mergeCell ref="T32:X33"/>
    <mergeCell ref="Y32:Z33"/>
    <mergeCell ref="I37:L37"/>
    <mergeCell ref="I38:L38"/>
    <mergeCell ref="I39:L39"/>
    <mergeCell ref="I42:L42"/>
    <mergeCell ref="I45:L45"/>
    <mergeCell ref="AA32:AE33"/>
    <mergeCell ref="A34:R34"/>
    <mergeCell ref="A31:R31"/>
    <mergeCell ref="S31:AE31"/>
    <mergeCell ref="A32:A33"/>
    <mergeCell ref="B32:B33"/>
    <mergeCell ref="C32:C33"/>
    <mergeCell ref="D32:D33"/>
    <mergeCell ref="E32:E33"/>
    <mergeCell ref="F32:F33"/>
    <mergeCell ref="G32:G33"/>
    <mergeCell ref="H32:H33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3AAD-A86B-41B0-936C-1628C3198814}">
  <sheetPr>
    <tabColor theme="0" tint="-0.499984740745262"/>
  </sheetPr>
  <dimension ref="A1:AH53"/>
  <sheetViews>
    <sheetView topLeftCell="D1" workbookViewId="0">
      <selection activeCell="I48" sqref="I48"/>
    </sheetView>
  </sheetViews>
  <sheetFormatPr defaultRowHeight="14.5" x14ac:dyDescent="0.35"/>
  <cols>
    <col min="1" max="1" width="26.7265625" style="93" customWidth="1"/>
    <col min="2" max="2" width="17.6328125" style="93" customWidth="1"/>
    <col min="3" max="3" width="8.453125" style="93" customWidth="1"/>
    <col min="4" max="4" width="12.6328125" style="93" customWidth="1"/>
    <col min="5" max="5" width="25.26953125" style="94" customWidth="1"/>
    <col min="6" max="10" width="31.81640625" style="94" customWidth="1"/>
    <col min="11" max="14" width="17" style="94" customWidth="1"/>
    <col min="15" max="15" width="17" style="93" customWidth="1"/>
    <col min="16" max="16" width="17" style="94" customWidth="1"/>
    <col min="17" max="20" width="8.7265625" style="94"/>
    <col min="21" max="21" width="9.6328125" style="94" customWidth="1"/>
    <col min="22" max="22" width="21.81640625" style="95" customWidth="1"/>
    <col min="23" max="23" width="13.26953125" style="94" customWidth="1"/>
    <col min="24" max="24" width="24.81640625" style="95" customWidth="1"/>
    <col min="25" max="25" width="21.81640625" style="95" customWidth="1"/>
    <col min="26" max="27" width="19.36328125" style="97" customWidth="1"/>
    <col min="28" max="29" width="15.26953125" style="93" customWidth="1"/>
    <col min="30" max="30" width="23.7265625" style="94" customWidth="1"/>
    <col min="31" max="31" width="15.26953125" style="93" customWidth="1"/>
    <col min="32" max="32" width="15.26953125" style="94" customWidth="1"/>
    <col min="33" max="34" width="15.26953125" style="93" customWidth="1"/>
    <col min="35" max="16384" width="8.7265625" style="93"/>
  </cols>
  <sheetData>
    <row r="1" spans="1:34" s="92" customFormat="1" x14ac:dyDescent="0.35">
      <c r="A1" s="89" t="s">
        <v>360</v>
      </c>
      <c r="B1" s="89" t="s">
        <v>385</v>
      </c>
      <c r="C1" s="89" t="s">
        <v>361</v>
      </c>
      <c r="D1" s="89" t="s">
        <v>362</v>
      </c>
      <c r="E1" s="89" t="s">
        <v>363</v>
      </c>
      <c r="F1" s="89" t="s">
        <v>364</v>
      </c>
      <c r="G1" s="89" t="s">
        <v>1221</v>
      </c>
      <c r="H1" s="89" t="s">
        <v>1222</v>
      </c>
      <c r="I1" s="2240" t="s">
        <v>1218</v>
      </c>
      <c r="J1" s="2240" t="s">
        <v>1220</v>
      </c>
      <c r="K1" s="89" t="s">
        <v>365</v>
      </c>
      <c r="L1" s="89" t="s">
        <v>366</v>
      </c>
      <c r="M1" s="89" t="s">
        <v>386</v>
      </c>
      <c r="N1" s="89" t="s">
        <v>387</v>
      </c>
      <c r="O1" s="89" t="s">
        <v>367</v>
      </c>
      <c r="P1" s="89" t="s">
        <v>368</v>
      </c>
      <c r="Q1" s="89" t="s">
        <v>369</v>
      </c>
      <c r="R1" s="89" t="s">
        <v>370</v>
      </c>
      <c r="S1" s="89" t="s">
        <v>371</v>
      </c>
      <c r="T1" s="89" t="s">
        <v>372</v>
      </c>
      <c r="U1" s="89" t="s">
        <v>392</v>
      </c>
      <c r="V1" s="90" t="s">
        <v>388</v>
      </c>
      <c r="W1" s="89" t="s">
        <v>373</v>
      </c>
      <c r="X1" s="90" t="s">
        <v>389</v>
      </c>
      <c r="Y1" s="90" t="s">
        <v>390</v>
      </c>
      <c r="Z1" s="91"/>
      <c r="AA1" s="91"/>
      <c r="AD1" s="89"/>
      <c r="AF1" s="89"/>
    </row>
    <row r="2" spans="1:34" s="92" customFormat="1" x14ac:dyDescent="0.35">
      <c r="A2" s="93" t="s">
        <v>433</v>
      </c>
      <c r="B2" s="93" t="s">
        <v>374</v>
      </c>
      <c r="C2" s="93" t="s">
        <v>375</v>
      </c>
      <c r="D2" s="93" t="s">
        <v>376</v>
      </c>
      <c r="E2" s="19" t="s">
        <v>216</v>
      </c>
      <c r="F2" s="19" t="s">
        <v>53</v>
      </c>
      <c r="G2" s="19"/>
      <c r="H2" s="19" t="s">
        <v>359</v>
      </c>
      <c r="I2" s="2253">
        <v>5</v>
      </c>
      <c r="J2" s="2253"/>
      <c r="K2" s="94"/>
      <c r="L2" s="94" t="s">
        <v>356</v>
      </c>
      <c r="M2" s="19">
        <v>3</v>
      </c>
      <c r="N2" s="94">
        <v>7</v>
      </c>
      <c r="O2" s="19">
        <v>4</v>
      </c>
      <c r="P2" s="19" t="s">
        <v>51</v>
      </c>
      <c r="Q2" s="94">
        <v>4</v>
      </c>
      <c r="R2" s="94"/>
      <c r="S2" s="94"/>
      <c r="T2" s="94"/>
      <c r="U2" s="94">
        <v>1</v>
      </c>
      <c r="V2" s="7">
        <v>19108</v>
      </c>
      <c r="W2" s="19">
        <v>0.72</v>
      </c>
      <c r="X2" s="95">
        <f>V2*(1-W2)</f>
        <v>5350.2400000000007</v>
      </c>
      <c r="Y2" s="95">
        <f>X2*U2*O2</f>
        <v>21400.960000000003</v>
      </c>
      <c r="Z2" s="96"/>
      <c r="AA2" s="97"/>
      <c r="AB2" s="94"/>
      <c r="AC2" s="93"/>
      <c r="AD2" s="89"/>
      <c r="AE2" s="89"/>
      <c r="AF2" s="89"/>
      <c r="AG2" s="89"/>
      <c r="AH2" s="89"/>
    </row>
    <row r="3" spans="1:34" x14ac:dyDescent="0.35">
      <c r="A3" s="93" t="s">
        <v>433</v>
      </c>
      <c r="B3" s="93" t="s">
        <v>374</v>
      </c>
      <c r="C3" s="93" t="s">
        <v>375</v>
      </c>
      <c r="D3" s="93" t="s">
        <v>376</v>
      </c>
      <c r="E3" s="19" t="s">
        <v>216</v>
      </c>
      <c r="F3" s="19" t="s">
        <v>217</v>
      </c>
      <c r="G3" s="19"/>
      <c r="H3" s="19" t="s">
        <v>359</v>
      </c>
      <c r="I3" s="2253">
        <v>1</v>
      </c>
      <c r="J3" s="2253"/>
      <c r="K3" s="94" t="s">
        <v>356</v>
      </c>
      <c r="M3" s="19">
        <v>10</v>
      </c>
      <c r="N3" s="94">
        <v>25</v>
      </c>
      <c r="O3" s="19">
        <v>15</v>
      </c>
      <c r="P3" s="19" t="s">
        <v>51</v>
      </c>
      <c r="Q3" s="94">
        <v>15</v>
      </c>
      <c r="U3" s="94">
        <v>1</v>
      </c>
      <c r="V3" s="7">
        <v>22690</v>
      </c>
      <c r="W3" s="19">
        <v>0.72</v>
      </c>
      <c r="X3" s="95">
        <f t="shared" ref="X3:X9" si="0">V3*(1-W3)</f>
        <v>6353.2000000000007</v>
      </c>
      <c r="Y3" s="95">
        <f t="shared" ref="Y3:Y9" si="1">X3*U3*O3</f>
        <v>95298.000000000015</v>
      </c>
      <c r="Z3" s="98"/>
      <c r="AA3" s="99"/>
      <c r="AB3" s="94"/>
    </row>
    <row r="4" spans="1:34" x14ac:dyDescent="0.35">
      <c r="A4" s="93" t="s">
        <v>433</v>
      </c>
      <c r="B4" s="93" t="s">
        <v>374</v>
      </c>
      <c r="C4" s="93" t="s">
        <v>375</v>
      </c>
      <c r="D4" s="93" t="s">
        <v>376</v>
      </c>
      <c r="E4" s="19" t="s">
        <v>216</v>
      </c>
      <c r="F4" s="19" t="s">
        <v>218</v>
      </c>
      <c r="G4" s="19"/>
      <c r="H4" s="19" t="s">
        <v>359</v>
      </c>
      <c r="I4" s="2253">
        <v>4</v>
      </c>
      <c r="J4" s="2253"/>
      <c r="L4" s="94" t="s">
        <v>356</v>
      </c>
      <c r="M4" s="19">
        <v>1</v>
      </c>
      <c r="N4" s="94">
        <v>1</v>
      </c>
      <c r="O4" s="19">
        <v>1</v>
      </c>
      <c r="P4" s="19" t="s">
        <v>51</v>
      </c>
      <c r="Q4" s="94">
        <v>1</v>
      </c>
      <c r="U4" s="94">
        <v>1</v>
      </c>
      <c r="V4" s="7">
        <v>25112</v>
      </c>
      <c r="W4" s="19">
        <v>0.72</v>
      </c>
      <c r="X4" s="95">
        <f t="shared" si="0"/>
        <v>7031.3600000000006</v>
      </c>
      <c r="Y4" s="95">
        <f t="shared" si="1"/>
        <v>7031.3600000000006</v>
      </c>
      <c r="Z4" s="98"/>
      <c r="AA4" s="99"/>
      <c r="AB4" s="94"/>
    </row>
    <row r="5" spans="1:34" x14ac:dyDescent="0.35">
      <c r="A5" s="93" t="s">
        <v>433</v>
      </c>
      <c r="B5" s="93" t="s">
        <v>374</v>
      </c>
      <c r="C5" s="93" t="s">
        <v>375</v>
      </c>
      <c r="D5" s="93" t="s">
        <v>376</v>
      </c>
      <c r="E5" s="19" t="s">
        <v>216</v>
      </c>
      <c r="F5" s="19" t="s">
        <v>219</v>
      </c>
      <c r="G5" s="19"/>
      <c r="H5" s="19" t="s">
        <v>359</v>
      </c>
      <c r="I5" s="2253">
        <v>3</v>
      </c>
      <c r="J5" s="2253"/>
      <c r="L5" s="94" t="s">
        <v>356</v>
      </c>
      <c r="M5" s="19">
        <v>20</v>
      </c>
      <c r="N5" s="100" t="s">
        <v>155</v>
      </c>
      <c r="O5" s="19">
        <v>30</v>
      </c>
      <c r="P5" s="19" t="s">
        <v>133</v>
      </c>
      <c r="Q5" s="94">
        <v>30</v>
      </c>
      <c r="R5" s="94">
        <v>30</v>
      </c>
      <c r="U5" s="94">
        <v>2</v>
      </c>
      <c r="V5" s="119">
        <f>12439.21*60%</f>
        <v>7463.5259999999989</v>
      </c>
      <c r="W5" s="19">
        <v>0.72</v>
      </c>
      <c r="X5" s="95">
        <f t="shared" si="0"/>
        <v>2089.78728</v>
      </c>
      <c r="Y5" s="95">
        <f t="shared" si="1"/>
        <v>125387.2368</v>
      </c>
      <c r="Z5" s="96"/>
      <c r="AA5" s="99"/>
      <c r="AB5" s="94"/>
    </row>
    <row r="6" spans="1:34" x14ac:dyDescent="0.35">
      <c r="A6" s="93" t="s">
        <v>433</v>
      </c>
      <c r="B6" s="93" t="s">
        <v>374</v>
      </c>
      <c r="C6" s="93" t="s">
        <v>375</v>
      </c>
      <c r="D6" s="93" t="s">
        <v>376</v>
      </c>
      <c r="E6" s="19" t="s">
        <v>210</v>
      </c>
      <c r="F6" s="19" t="s">
        <v>220</v>
      </c>
      <c r="G6" s="19" t="s">
        <v>359</v>
      </c>
      <c r="H6" s="19"/>
      <c r="I6" s="2253">
        <v>3</v>
      </c>
      <c r="J6" s="2253"/>
      <c r="L6" s="94" t="s">
        <v>356</v>
      </c>
      <c r="M6" s="19">
        <v>22</v>
      </c>
      <c r="N6" s="100" t="s">
        <v>189</v>
      </c>
      <c r="O6" s="19">
        <v>1</v>
      </c>
      <c r="P6" s="19" t="s">
        <v>49</v>
      </c>
      <c r="S6" s="94">
        <v>22</v>
      </c>
      <c r="U6" s="94">
        <v>1</v>
      </c>
      <c r="V6" s="7">
        <v>63900</v>
      </c>
      <c r="W6" s="19">
        <v>0.45</v>
      </c>
      <c r="X6" s="95">
        <f t="shared" si="0"/>
        <v>35145</v>
      </c>
      <c r="Y6" s="95">
        <f t="shared" si="1"/>
        <v>35145</v>
      </c>
      <c r="Z6" s="98"/>
      <c r="AA6" s="99"/>
      <c r="AB6" s="94"/>
    </row>
    <row r="7" spans="1:34" x14ac:dyDescent="0.35">
      <c r="A7" s="93" t="s">
        <v>433</v>
      </c>
      <c r="B7" s="93" t="s">
        <v>374</v>
      </c>
      <c r="C7" s="93" t="s">
        <v>375</v>
      </c>
      <c r="D7" s="93" t="s">
        <v>376</v>
      </c>
      <c r="E7" s="19" t="s">
        <v>221</v>
      </c>
      <c r="F7" s="19" t="s">
        <v>129</v>
      </c>
      <c r="G7" s="19"/>
      <c r="H7" s="19" t="s">
        <v>359</v>
      </c>
      <c r="I7" s="2253">
        <v>2</v>
      </c>
      <c r="J7" s="2253"/>
      <c r="L7" s="94" t="s">
        <v>356</v>
      </c>
      <c r="M7" s="19">
        <v>4</v>
      </c>
      <c r="N7" s="100" t="s">
        <v>230</v>
      </c>
      <c r="O7" s="19">
        <v>4</v>
      </c>
      <c r="P7" s="19" t="s">
        <v>51</v>
      </c>
      <c r="Q7" s="94">
        <v>4</v>
      </c>
      <c r="U7" s="94">
        <v>1</v>
      </c>
      <c r="V7" s="7">
        <v>4350</v>
      </c>
      <c r="W7" s="19">
        <v>0.4</v>
      </c>
      <c r="X7" s="95">
        <f t="shared" si="0"/>
        <v>2610</v>
      </c>
      <c r="Y7" s="95">
        <f t="shared" si="1"/>
        <v>10440</v>
      </c>
      <c r="Z7" s="98"/>
      <c r="AA7" s="99"/>
      <c r="AB7" s="94"/>
    </row>
    <row r="8" spans="1:34" x14ac:dyDescent="0.35">
      <c r="A8" s="93" t="s">
        <v>433</v>
      </c>
      <c r="B8" s="93" t="s">
        <v>374</v>
      </c>
      <c r="C8" s="93" t="s">
        <v>375</v>
      </c>
      <c r="D8" s="93" t="s">
        <v>376</v>
      </c>
      <c r="E8" s="19" t="s">
        <v>222</v>
      </c>
      <c r="F8" s="19" t="s">
        <v>223</v>
      </c>
      <c r="G8" s="19" t="s">
        <v>359</v>
      </c>
      <c r="H8" s="19"/>
      <c r="I8" s="2253">
        <v>3</v>
      </c>
      <c r="J8" s="2253"/>
      <c r="K8" s="94" t="s">
        <v>356</v>
      </c>
      <c r="M8" s="19">
        <v>100</v>
      </c>
      <c r="N8" s="100" t="s">
        <v>330</v>
      </c>
      <c r="O8" s="19">
        <v>1</v>
      </c>
      <c r="P8" s="19" t="s">
        <v>49</v>
      </c>
      <c r="S8" s="94">
        <v>100</v>
      </c>
      <c r="U8" s="94">
        <v>1</v>
      </c>
      <c r="V8" s="7">
        <v>202300</v>
      </c>
      <c r="W8" s="19">
        <v>0.7</v>
      </c>
      <c r="X8" s="95">
        <f t="shared" si="0"/>
        <v>60690.000000000007</v>
      </c>
      <c r="Y8" s="95">
        <f t="shared" si="1"/>
        <v>60690.000000000007</v>
      </c>
      <c r="Z8" s="98"/>
      <c r="AA8" s="99"/>
      <c r="AB8" s="94"/>
    </row>
    <row r="9" spans="1:34" x14ac:dyDescent="0.35">
      <c r="A9" s="93" t="s">
        <v>433</v>
      </c>
      <c r="B9" s="93" t="s">
        <v>374</v>
      </c>
      <c r="C9" s="93" t="s">
        <v>375</v>
      </c>
      <c r="D9" s="93" t="s">
        <v>376</v>
      </c>
      <c r="E9" s="19" t="s">
        <v>224</v>
      </c>
      <c r="F9" s="19" t="s">
        <v>129</v>
      </c>
      <c r="G9" s="19"/>
      <c r="H9" s="19" t="s">
        <v>359</v>
      </c>
      <c r="I9" s="2253">
        <v>2</v>
      </c>
      <c r="J9" s="2253"/>
      <c r="L9" s="94" t="s">
        <v>356</v>
      </c>
      <c r="M9" s="19">
        <v>4</v>
      </c>
      <c r="N9" s="100" t="s">
        <v>230</v>
      </c>
      <c r="O9" s="19">
        <v>1</v>
      </c>
      <c r="P9" s="19" t="s">
        <v>49</v>
      </c>
      <c r="Q9" s="94">
        <v>10</v>
      </c>
      <c r="U9" s="94">
        <v>1</v>
      </c>
      <c r="V9" s="7">
        <v>26220</v>
      </c>
      <c r="W9" s="19">
        <v>0.55000000000000004</v>
      </c>
      <c r="X9" s="95">
        <f t="shared" si="0"/>
        <v>11798.999999999998</v>
      </c>
      <c r="Y9" s="95">
        <f t="shared" si="1"/>
        <v>11798.999999999998</v>
      </c>
      <c r="Z9" s="98"/>
      <c r="AA9" s="99"/>
      <c r="AB9" s="94"/>
    </row>
    <row r="10" spans="1:34" x14ac:dyDescent="0.35">
      <c r="A10" s="93" t="s">
        <v>433</v>
      </c>
      <c r="B10" s="93" t="s">
        <v>374</v>
      </c>
      <c r="C10" s="93" t="s">
        <v>375</v>
      </c>
      <c r="D10" s="93" t="s">
        <v>376</v>
      </c>
      <c r="E10" s="19" t="s">
        <v>224</v>
      </c>
      <c r="F10" s="19" t="s">
        <v>53</v>
      </c>
      <c r="G10" s="19"/>
      <c r="H10" s="19" t="s">
        <v>359</v>
      </c>
      <c r="I10" s="2253">
        <v>5</v>
      </c>
      <c r="J10" s="2253"/>
      <c r="K10" s="94" t="s">
        <v>356</v>
      </c>
      <c r="M10" s="19">
        <v>3</v>
      </c>
      <c r="N10" s="94">
        <v>7</v>
      </c>
      <c r="O10" s="19">
        <v>2</v>
      </c>
      <c r="P10" s="19" t="s">
        <v>51</v>
      </c>
      <c r="Q10" s="94">
        <v>2</v>
      </c>
      <c r="T10" s="98"/>
      <c r="U10" s="94">
        <v>1</v>
      </c>
      <c r="V10" s="7">
        <v>12600</v>
      </c>
      <c r="W10" s="19">
        <v>0.55000000000000004</v>
      </c>
      <c r="X10" s="95">
        <f t="shared" ref="X10" si="2">V10*(1-W10)</f>
        <v>5669.9999999999991</v>
      </c>
      <c r="Y10" s="95">
        <f t="shared" ref="Y10" si="3">X10*U10*O10</f>
        <v>11339.999999999998</v>
      </c>
      <c r="Z10" s="98"/>
    </row>
    <row r="11" spans="1:34" x14ac:dyDescent="0.35">
      <c r="E11" s="1"/>
      <c r="F11" s="1"/>
      <c r="G11" s="1"/>
      <c r="H11" s="1"/>
      <c r="I11" s="2241"/>
      <c r="J11" s="2241"/>
      <c r="M11" s="1"/>
      <c r="O11" s="1"/>
      <c r="P11" s="1"/>
      <c r="T11" s="98"/>
      <c r="V11" s="7"/>
      <c r="W11" s="70"/>
      <c r="X11" s="103"/>
      <c r="Z11" s="98"/>
    </row>
    <row r="12" spans="1:34" x14ac:dyDescent="0.35">
      <c r="A12" s="93" t="s">
        <v>434</v>
      </c>
      <c r="B12" s="93" t="s">
        <v>374</v>
      </c>
      <c r="C12" s="93" t="s">
        <v>375</v>
      </c>
      <c r="D12" s="93" t="s">
        <v>376</v>
      </c>
      <c r="E12" s="1" t="s">
        <v>216</v>
      </c>
      <c r="F12" s="1" t="s">
        <v>217</v>
      </c>
      <c r="G12" s="1"/>
      <c r="H12" s="1" t="s">
        <v>359</v>
      </c>
      <c r="I12" s="2241">
        <v>1</v>
      </c>
      <c r="J12" s="2241"/>
      <c r="K12" s="94" t="s">
        <v>356</v>
      </c>
      <c r="M12" s="1">
        <v>8</v>
      </c>
      <c r="N12" s="94">
        <v>20</v>
      </c>
      <c r="O12" s="1">
        <v>12</v>
      </c>
      <c r="P12" s="1" t="s">
        <v>51</v>
      </c>
      <c r="Q12" s="94">
        <v>12</v>
      </c>
      <c r="U12" s="94">
        <v>1</v>
      </c>
      <c r="V12" s="7">
        <v>22690</v>
      </c>
      <c r="W12" s="70">
        <v>0.72</v>
      </c>
      <c r="X12" s="103">
        <f t="shared" ref="X12:X18" si="4">V12*(1-W12)</f>
        <v>6353.2000000000007</v>
      </c>
      <c r="Y12" s="103">
        <f t="shared" ref="Y12:Y18" si="5">X12*U12*O12</f>
        <v>76238.400000000009</v>
      </c>
    </row>
    <row r="13" spans="1:34" x14ac:dyDescent="0.35">
      <c r="A13" s="93" t="s">
        <v>434</v>
      </c>
      <c r="B13" s="93" t="s">
        <v>374</v>
      </c>
      <c r="C13" s="93" t="s">
        <v>375</v>
      </c>
      <c r="D13" s="93" t="s">
        <v>376</v>
      </c>
      <c r="E13" s="1" t="s">
        <v>216</v>
      </c>
      <c r="F13" s="1" t="s">
        <v>219</v>
      </c>
      <c r="G13" s="1"/>
      <c r="H13" s="1" t="s">
        <v>359</v>
      </c>
      <c r="I13" s="2241">
        <v>3</v>
      </c>
      <c r="J13" s="2241"/>
      <c r="L13" s="94" t="s">
        <v>356</v>
      </c>
      <c r="M13" s="1">
        <v>15</v>
      </c>
      <c r="N13" s="94">
        <v>30</v>
      </c>
      <c r="O13" s="1">
        <v>30</v>
      </c>
      <c r="P13" s="1" t="s">
        <v>133</v>
      </c>
      <c r="Q13" s="94">
        <v>30</v>
      </c>
      <c r="R13" s="94">
        <v>30</v>
      </c>
      <c r="U13" s="94">
        <v>2</v>
      </c>
      <c r="V13" s="7">
        <f>12439.21*60%</f>
        <v>7463.5259999999989</v>
      </c>
      <c r="W13" s="70">
        <v>0.72</v>
      </c>
      <c r="X13" s="103">
        <f t="shared" si="4"/>
        <v>2089.78728</v>
      </c>
      <c r="Y13" s="103">
        <f t="shared" si="5"/>
        <v>125387.2368</v>
      </c>
    </row>
    <row r="14" spans="1:34" x14ac:dyDescent="0.35">
      <c r="A14" s="93" t="s">
        <v>434</v>
      </c>
      <c r="B14" s="93" t="s">
        <v>374</v>
      </c>
      <c r="C14" s="93" t="s">
        <v>375</v>
      </c>
      <c r="D14" s="93" t="s">
        <v>376</v>
      </c>
      <c r="E14" s="1" t="s">
        <v>210</v>
      </c>
      <c r="F14" s="1" t="s">
        <v>220</v>
      </c>
      <c r="G14" s="1" t="s">
        <v>359</v>
      </c>
      <c r="H14" s="1"/>
      <c r="I14" s="2241">
        <v>3</v>
      </c>
      <c r="J14" s="2241"/>
      <c r="L14" s="94" t="s">
        <v>356</v>
      </c>
      <c r="M14" s="1">
        <v>15</v>
      </c>
      <c r="N14" s="94">
        <v>30</v>
      </c>
      <c r="O14" s="1">
        <v>1</v>
      </c>
      <c r="P14" s="1" t="s">
        <v>49</v>
      </c>
      <c r="S14" s="94">
        <v>22</v>
      </c>
      <c r="U14" s="94">
        <v>1</v>
      </c>
      <c r="V14" s="7">
        <v>63900</v>
      </c>
      <c r="W14" s="70">
        <v>0.45</v>
      </c>
      <c r="X14" s="103">
        <f t="shared" si="4"/>
        <v>35145</v>
      </c>
      <c r="Y14" s="103">
        <f t="shared" si="5"/>
        <v>35145</v>
      </c>
    </row>
    <row r="15" spans="1:34" x14ac:dyDescent="0.35">
      <c r="A15" s="93" t="s">
        <v>434</v>
      </c>
      <c r="B15" s="93" t="s">
        <v>374</v>
      </c>
      <c r="C15" s="93" t="s">
        <v>375</v>
      </c>
      <c r="D15" s="93" t="s">
        <v>376</v>
      </c>
      <c r="E15" s="1" t="s">
        <v>221</v>
      </c>
      <c r="F15" s="1" t="s">
        <v>129</v>
      </c>
      <c r="G15" s="1"/>
      <c r="H15" s="1" t="s">
        <v>359</v>
      </c>
      <c r="I15" s="2241">
        <v>2</v>
      </c>
      <c r="J15" s="2241"/>
      <c r="L15" s="94" t="s">
        <v>356</v>
      </c>
      <c r="M15" s="1">
        <v>2</v>
      </c>
      <c r="N15" s="94">
        <v>6</v>
      </c>
      <c r="O15" s="1">
        <v>2</v>
      </c>
      <c r="P15" s="1" t="s">
        <v>51</v>
      </c>
      <c r="Q15" s="94">
        <v>2</v>
      </c>
      <c r="U15" s="94">
        <v>1</v>
      </c>
      <c r="V15" s="7">
        <f>2500*(1+20%)*(1+45%)</f>
        <v>4350</v>
      </c>
      <c r="W15" s="70">
        <v>0.4</v>
      </c>
      <c r="X15" s="103">
        <f t="shared" si="4"/>
        <v>2610</v>
      </c>
      <c r="Y15" s="103">
        <f t="shared" si="5"/>
        <v>5220</v>
      </c>
    </row>
    <row r="16" spans="1:34" x14ac:dyDescent="0.35">
      <c r="A16" s="93" t="s">
        <v>434</v>
      </c>
      <c r="B16" s="93" t="s">
        <v>374</v>
      </c>
      <c r="C16" s="93" t="s">
        <v>375</v>
      </c>
      <c r="D16" s="93" t="s">
        <v>376</v>
      </c>
      <c r="E16" s="1" t="s">
        <v>222</v>
      </c>
      <c r="F16" s="1" t="s">
        <v>223</v>
      </c>
      <c r="G16" s="1" t="s">
        <v>359</v>
      </c>
      <c r="H16" s="1"/>
      <c r="I16" s="2241">
        <v>3</v>
      </c>
      <c r="J16" s="2241"/>
      <c r="K16" s="94" t="s">
        <v>356</v>
      </c>
      <c r="M16" s="1">
        <v>100</v>
      </c>
      <c r="N16" s="94">
        <v>100</v>
      </c>
      <c r="O16" s="1">
        <v>1</v>
      </c>
      <c r="P16" s="1" t="s">
        <v>49</v>
      </c>
      <c r="S16" s="94">
        <v>100</v>
      </c>
      <c r="U16" s="94">
        <v>1</v>
      </c>
      <c r="V16" s="5">
        <v>202300</v>
      </c>
      <c r="W16" s="70">
        <v>0.7</v>
      </c>
      <c r="X16" s="103">
        <f t="shared" si="4"/>
        <v>60690.000000000007</v>
      </c>
      <c r="Y16" s="103">
        <f t="shared" si="5"/>
        <v>60690.000000000007</v>
      </c>
    </row>
    <row r="17" spans="1:32" x14ac:dyDescent="0.35">
      <c r="A17" s="93" t="s">
        <v>434</v>
      </c>
      <c r="B17" s="93" t="s">
        <v>374</v>
      </c>
      <c r="C17" s="93" t="s">
        <v>375</v>
      </c>
      <c r="D17" s="93" t="s">
        <v>376</v>
      </c>
      <c r="E17" s="1" t="s">
        <v>224</v>
      </c>
      <c r="F17" s="1" t="s">
        <v>129</v>
      </c>
      <c r="G17" s="1"/>
      <c r="H17" s="1" t="s">
        <v>359</v>
      </c>
      <c r="I17" s="2241">
        <v>2</v>
      </c>
      <c r="J17" s="2241"/>
      <c r="L17" s="94" t="s">
        <v>356</v>
      </c>
      <c r="M17" s="1">
        <v>2</v>
      </c>
      <c r="N17" s="94">
        <v>6</v>
      </c>
      <c r="O17" s="1">
        <v>1</v>
      </c>
      <c r="P17" s="1" t="s">
        <v>49</v>
      </c>
      <c r="Q17" s="94">
        <v>10</v>
      </c>
      <c r="U17" s="94">
        <v>1</v>
      </c>
      <c r="V17" s="5">
        <v>26220</v>
      </c>
      <c r="W17" s="70">
        <v>0.55000000000000004</v>
      </c>
      <c r="X17" s="103">
        <f t="shared" si="4"/>
        <v>11798.999999999998</v>
      </c>
      <c r="Y17" s="103">
        <f t="shared" si="5"/>
        <v>11798.999999999998</v>
      </c>
    </row>
    <row r="18" spans="1:32" x14ac:dyDescent="0.35">
      <c r="A18" s="93" t="s">
        <v>434</v>
      </c>
      <c r="B18" s="93" t="s">
        <v>374</v>
      </c>
      <c r="C18" s="93" t="s">
        <v>375</v>
      </c>
      <c r="D18" s="93" t="s">
        <v>376</v>
      </c>
      <c r="E18" s="1" t="s">
        <v>224</v>
      </c>
      <c r="F18" s="1" t="s">
        <v>53</v>
      </c>
      <c r="G18" s="1"/>
      <c r="H18" s="1" t="s">
        <v>359</v>
      </c>
      <c r="I18" s="2241">
        <v>4</v>
      </c>
      <c r="J18" s="2241"/>
      <c r="K18" s="94" t="s">
        <v>356</v>
      </c>
      <c r="M18" s="1">
        <v>2</v>
      </c>
      <c r="N18" s="94">
        <v>6</v>
      </c>
      <c r="O18" s="1">
        <v>2</v>
      </c>
      <c r="P18" s="1" t="s">
        <v>51</v>
      </c>
      <c r="Q18" s="94">
        <v>2</v>
      </c>
      <c r="U18" s="94">
        <v>1</v>
      </c>
      <c r="V18" s="5">
        <v>12600</v>
      </c>
      <c r="W18" s="70">
        <v>0.55000000000000004</v>
      </c>
      <c r="X18" s="103">
        <f t="shared" si="4"/>
        <v>5669.9999999999991</v>
      </c>
      <c r="Y18" s="103">
        <f t="shared" si="5"/>
        <v>11339.999999999998</v>
      </c>
    </row>
    <row r="19" spans="1:32" x14ac:dyDescent="0.35">
      <c r="E19" s="10"/>
      <c r="F19" s="10"/>
      <c r="G19" s="10"/>
      <c r="H19" s="10"/>
      <c r="I19" s="2252"/>
      <c r="J19" s="2252"/>
      <c r="M19" s="10"/>
      <c r="O19" s="10"/>
      <c r="P19" s="10"/>
      <c r="V19" s="107"/>
      <c r="W19" s="117"/>
      <c r="X19" s="103"/>
      <c r="Y19" s="103"/>
    </row>
    <row r="20" spans="1:32" x14ac:dyDescent="0.35">
      <c r="A20" s="93" t="s">
        <v>377</v>
      </c>
      <c r="B20" s="93" t="s">
        <v>374</v>
      </c>
      <c r="C20" s="93" t="s">
        <v>375</v>
      </c>
      <c r="D20" s="93" t="s">
        <v>376</v>
      </c>
      <c r="E20" s="1" t="s">
        <v>216</v>
      </c>
      <c r="F20" s="1" t="s">
        <v>217</v>
      </c>
      <c r="G20" s="1"/>
      <c r="H20" s="1" t="s">
        <v>359</v>
      </c>
      <c r="I20" s="2241">
        <v>3</v>
      </c>
      <c r="J20" s="2241"/>
      <c r="K20" s="94" t="s">
        <v>356</v>
      </c>
      <c r="M20" s="20">
        <v>5</v>
      </c>
      <c r="N20" s="94">
        <v>12</v>
      </c>
      <c r="O20" s="1">
        <v>2</v>
      </c>
      <c r="P20" s="1" t="s">
        <v>51</v>
      </c>
      <c r="Q20" s="94">
        <v>2</v>
      </c>
      <c r="U20" s="1">
        <v>1</v>
      </c>
      <c r="V20" s="7">
        <v>22690</v>
      </c>
      <c r="W20" s="70">
        <v>0.72</v>
      </c>
      <c r="X20" s="103">
        <f t="shared" ref="X20:X24" si="6">V20*(1-W20)</f>
        <v>6353.2000000000007</v>
      </c>
      <c r="Y20" s="103">
        <f t="shared" ref="Y20:Y24" si="7">X20*U20*O20</f>
        <v>12706.400000000001</v>
      </c>
    </row>
    <row r="21" spans="1:32" x14ac:dyDescent="0.35">
      <c r="A21" s="93" t="s">
        <v>377</v>
      </c>
      <c r="B21" s="93" t="s">
        <v>374</v>
      </c>
      <c r="C21" s="93" t="s">
        <v>375</v>
      </c>
      <c r="D21" s="93" t="s">
        <v>376</v>
      </c>
      <c r="E21" s="1" t="s">
        <v>216</v>
      </c>
      <c r="F21" s="1" t="s">
        <v>219</v>
      </c>
      <c r="G21" s="1"/>
      <c r="H21" s="1" t="s">
        <v>359</v>
      </c>
      <c r="I21" s="2241">
        <v>2</v>
      </c>
      <c r="J21" s="2241"/>
      <c r="L21" s="94" t="s">
        <v>356</v>
      </c>
      <c r="M21" s="94">
        <v>10</v>
      </c>
      <c r="N21" s="94">
        <v>20</v>
      </c>
      <c r="O21" s="1">
        <v>10</v>
      </c>
      <c r="P21" s="1" t="s">
        <v>133</v>
      </c>
      <c r="Q21" s="94">
        <v>10</v>
      </c>
      <c r="U21" s="1">
        <v>1</v>
      </c>
      <c r="V21" s="7">
        <f>12439.21*60%</f>
        <v>7463.5259999999989</v>
      </c>
      <c r="W21" s="70">
        <v>0.72</v>
      </c>
      <c r="X21" s="103">
        <f t="shared" si="6"/>
        <v>2089.78728</v>
      </c>
      <c r="Y21" s="103">
        <f t="shared" si="7"/>
        <v>20897.872800000001</v>
      </c>
    </row>
    <row r="22" spans="1:32" x14ac:dyDescent="0.35">
      <c r="A22" s="93" t="s">
        <v>377</v>
      </c>
      <c r="B22" s="93" t="s">
        <v>374</v>
      </c>
      <c r="C22" s="93" t="s">
        <v>375</v>
      </c>
      <c r="D22" s="93" t="s">
        <v>376</v>
      </c>
      <c r="E22" s="1" t="s">
        <v>210</v>
      </c>
      <c r="F22" s="1" t="s">
        <v>220</v>
      </c>
      <c r="G22" s="1" t="s">
        <v>359</v>
      </c>
      <c r="H22" s="1"/>
      <c r="I22" s="2241">
        <v>2</v>
      </c>
      <c r="J22" s="2241"/>
      <c r="L22" s="94" t="s">
        <v>356</v>
      </c>
      <c r="M22" s="94">
        <v>10</v>
      </c>
      <c r="N22" s="94">
        <v>20</v>
      </c>
      <c r="O22" s="1">
        <v>1</v>
      </c>
      <c r="P22" s="1" t="s">
        <v>49</v>
      </c>
      <c r="S22" s="94">
        <v>22</v>
      </c>
      <c r="U22" s="1">
        <v>1</v>
      </c>
      <c r="V22" s="7">
        <v>63900</v>
      </c>
      <c r="W22" s="70">
        <v>0.45</v>
      </c>
      <c r="X22" s="103">
        <f t="shared" si="6"/>
        <v>35145</v>
      </c>
      <c r="Y22" s="103">
        <f t="shared" si="7"/>
        <v>35145</v>
      </c>
    </row>
    <row r="23" spans="1:32" x14ac:dyDescent="0.35">
      <c r="A23" s="93" t="s">
        <v>377</v>
      </c>
      <c r="B23" s="93" t="s">
        <v>374</v>
      </c>
      <c r="C23" s="93" t="s">
        <v>375</v>
      </c>
      <c r="D23" s="93" t="s">
        <v>376</v>
      </c>
      <c r="E23" s="1" t="s">
        <v>222</v>
      </c>
      <c r="F23" s="1" t="s">
        <v>223</v>
      </c>
      <c r="G23" s="1" t="s">
        <v>359</v>
      </c>
      <c r="H23" s="1"/>
      <c r="I23" s="2241">
        <v>2</v>
      </c>
      <c r="J23" s="2241"/>
      <c r="K23" s="94" t="s">
        <v>356</v>
      </c>
      <c r="M23" s="94">
        <v>100</v>
      </c>
      <c r="N23" s="94">
        <v>100</v>
      </c>
      <c r="O23" s="1">
        <v>1</v>
      </c>
      <c r="P23" s="1" t="s">
        <v>49</v>
      </c>
      <c r="R23" s="94">
        <v>100</v>
      </c>
      <c r="U23" s="1">
        <v>1</v>
      </c>
      <c r="V23" s="5">
        <v>202300</v>
      </c>
      <c r="W23" s="70">
        <v>0.7</v>
      </c>
      <c r="X23" s="103">
        <f t="shared" si="6"/>
        <v>60690.000000000007</v>
      </c>
      <c r="Y23" s="103">
        <f t="shared" si="7"/>
        <v>60690.000000000007</v>
      </c>
    </row>
    <row r="24" spans="1:32" x14ac:dyDescent="0.35">
      <c r="A24" s="93" t="s">
        <v>377</v>
      </c>
      <c r="B24" s="93" t="s">
        <v>374</v>
      </c>
      <c r="C24" s="93" t="s">
        <v>375</v>
      </c>
      <c r="D24" s="93" t="s">
        <v>376</v>
      </c>
      <c r="E24" s="1" t="s">
        <v>224</v>
      </c>
      <c r="F24" s="1" t="s">
        <v>129</v>
      </c>
      <c r="G24" s="1"/>
      <c r="H24" s="1" t="s">
        <v>359</v>
      </c>
      <c r="I24" s="2241">
        <v>1</v>
      </c>
      <c r="J24" s="2241"/>
      <c r="L24" s="94" t="s">
        <v>356</v>
      </c>
      <c r="M24" s="94">
        <v>2</v>
      </c>
      <c r="N24" s="94">
        <v>6</v>
      </c>
      <c r="O24" s="1">
        <v>1</v>
      </c>
      <c r="P24" s="1" t="s">
        <v>49</v>
      </c>
      <c r="Q24" s="94">
        <v>10</v>
      </c>
      <c r="U24" s="1">
        <v>1</v>
      </c>
      <c r="V24" s="5">
        <v>26220</v>
      </c>
      <c r="W24" s="70">
        <v>0.55000000000000004</v>
      </c>
      <c r="X24" s="103">
        <f t="shared" si="6"/>
        <v>11798.999999999998</v>
      </c>
      <c r="Y24" s="103">
        <f t="shared" si="7"/>
        <v>11798.999999999998</v>
      </c>
    </row>
    <row r="31" spans="1:32" customFormat="1" x14ac:dyDescent="0.35">
      <c r="A31" s="93"/>
      <c r="D31" s="89" t="s">
        <v>1209</v>
      </c>
      <c r="E31" s="89" t="s">
        <v>1210</v>
      </c>
      <c r="F31" s="89" t="s">
        <v>1211</v>
      </c>
      <c r="G31" s="89"/>
      <c r="H31" s="89"/>
      <c r="I31" s="89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V31" s="71"/>
      <c r="W31" s="1"/>
      <c r="X31" s="71"/>
      <c r="Y31" s="71"/>
      <c r="Z31" s="16"/>
      <c r="AA31" s="16"/>
      <c r="AD31" s="1"/>
      <c r="AF31" s="1"/>
    </row>
    <row r="32" spans="1:32" customFormat="1" x14ac:dyDescent="0.35">
      <c r="A32" s="93" t="s">
        <v>1212</v>
      </c>
      <c r="B32" s="2229"/>
      <c r="C32" s="2229"/>
      <c r="D32" s="2236">
        <f>E32*(1-10%)</f>
        <v>1719.6256932110093</v>
      </c>
      <c r="E32" s="473">
        <f>'CURITIBA '!S54</f>
        <v>1910.6952146788992</v>
      </c>
      <c r="F32" s="473">
        <f>E32*(1+15%)</f>
        <v>2197.2994968807338</v>
      </c>
      <c r="G32" s="473"/>
      <c r="H32" s="473"/>
      <c r="I32" s="473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V32" s="71"/>
      <c r="W32" s="1"/>
      <c r="X32" s="71"/>
      <c r="Y32" s="71"/>
      <c r="Z32" s="16"/>
      <c r="AA32" s="16"/>
      <c r="AD32" s="1"/>
      <c r="AF32" s="1"/>
    </row>
    <row r="33" spans="1:32" customFormat="1" x14ac:dyDescent="0.35">
      <c r="A33" s="93" t="s">
        <v>1213</v>
      </c>
      <c r="B33" s="2229"/>
      <c r="C33" s="2229"/>
      <c r="D33" s="2236">
        <f>E33*(1-25%)</f>
        <v>1246.9458057692309</v>
      </c>
      <c r="E33" s="473">
        <f>'CURITIBA '!S88</f>
        <v>1662.5944076923079</v>
      </c>
      <c r="F33" s="473">
        <f>E33*(1+5%)</f>
        <v>1745.7241280769233</v>
      </c>
      <c r="G33" s="473"/>
      <c r="H33" s="473"/>
      <c r="I33" s="473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71"/>
      <c r="W33" s="1"/>
      <c r="X33" s="71"/>
      <c r="Y33" s="71"/>
      <c r="Z33" s="16"/>
      <c r="AA33" s="16"/>
      <c r="AD33" s="1"/>
      <c r="AF33" s="1"/>
    </row>
    <row r="34" spans="1:32" customFormat="1" x14ac:dyDescent="0.35">
      <c r="A34" s="93" t="s">
        <v>601</v>
      </c>
      <c r="B34" s="2229"/>
      <c r="C34" s="2229"/>
      <c r="D34" s="2236">
        <f>E34*(1-15%)</f>
        <v>975.36480472222229</v>
      </c>
      <c r="E34" s="473">
        <f>'CURITIBA '!S119</f>
        <v>1147.4880055555557</v>
      </c>
      <c r="F34" s="473">
        <f>E34*(1+15%)</f>
        <v>1319.6112063888888</v>
      </c>
      <c r="G34" s="473"/>
      <c r="H34" s="473"/>
      <c r="I34" s="473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71"/>
      <c r="W34" s="1"/>
      <c r="X34" s="71"/>
      <c r="Y34" s="71"/>
      <c r="Z34" s="16"/>
      <c r="AA34" s="16"/>
      <c r="AD34" s="1"/>
      <c r="AF34" s="1"/>
    </row>
    <row r="35" spans="1:32" customFormat="1" x14ac:dyDescent="0.35">
      <c r="A35" s="93" t="s">
        <v>730</v>
      </c>
      <c r="B35" s="2229"/>
      <c r="C35" s="2229"/>
      <c r="D35" s="2236">
        <f>E35*(1-25%)</f>
        <v>0</v>
      </c>
      <c r="E35" s="473"/>
      <c r="F35" s="473">
        <f>E35*(1+5%)</f>
        <v>0</v>
      </c>
      <c r="G35" s="473"/>
      <c r="H35" s="473"/>
      <c r="I35" s="473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71"/>
      <c r="W35" s="1"/>
      <c r="X35" s="71"/>
      <c r="Y35" s="71"/>
      <c r="Z35" s="16"/>
      <c r="AA35" s="16"/>
      <c r="AD35" s="1"/>
      <c r="AF35" s="1"/>
    </row>
    <row r="36" spans="1:32" customFormat="1" x14ac:dyDescent="0.35">
      <c r="A36" s="93" t="s">
        <v>619</v>
      </c>
      <c r="B36" s="2229"/>
      <c r="C36" s="2229"/>
      <c r="D36" s="2236">
        <f>E36*(1-25%)</f>
        <v>0</v>
      </c>
      <c r="E36" s="473"/>
      <c r="F36" s="473">
        <f>E36*(1+5%)</f>
        <v>0</v>
      </c>
      <c r="G36" s="473"/>
      <c r="H36" s="473"/>
      <c r="I36" s="473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71"/>
      <c r="W36" s="1"/>
      <c r="X36" s="71"/>
      <c r="Y36" s="71"/>
      <c r="Z36" s="16"/>
      <c r="AA36" s="16"/>
      <c r="AD36" s="1"/>
      <c r="AF36" s="1"/>
    </row>
    <row r="37" spans="1:32" customFormat="1" x14ac:dyDescent="0.35">
      <c r="A37" s="93"/>
      <c r="B37" s="93"/>
      <c r="C37" s="93"/>
      <c r="D37" s="94"/>
      <c r="E37" s="1"/>
      <c r="F37" s="1"/>
      <c r="G37" s="1"/>
      <c r="H37" s="1"/>
      <c r="I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71"/>
      <c r="W37" s="1"/>
      <c r="X37" s="71"/>
      <c r="Y37" s="71"/>
      <c r="Z37" s="16"/>
      <c r="AA37" s="16"/>
      <c r="AD37" s="1"/>
      <c r="AF37" s="1"/>
    </row>
    <row r="38" spans="1:32" customFormat="1" x14ac:dyDescent="0.35">
      <c r="A38" s="93"/>
      <c r="B38" s="92"/>
      <c r="C38" s="92"/>
      <c r="D38" s="2386" t="s">
        <v>1214</v>
      </c>
      <c r="E38" s="2387"/>
      <c r="F38" s="2387"/>
      <c r="G38" s="2387"/>
      <c r="H38" s="2387"/>
      <c r="I38" s="2388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71"/>
      <c r="W38" s="1"/>
      <c r="X38" s="71"/>
      <c r="Y38" s="71"/>
      <c r="Z38" s="16"/>
      <c r="AA38" s="16"/>
      <c r="AD38" s="1"/>
      <c r="AF38" s="1"/>
    </row>
    <row r="39" spans="1:32" customFormat="1" x14ac:dyDescent="0.35">
      <c r="A39" s="93" t="s">
        <v>1212</v>
      </c>
      <c r="B39" s="2230"/>
      <c r="C39" s="2230"/>
      <c r="D39" s="3">
        <v>0.30275229357798167</v>
      </c>
      <c r="E39" s="3">
        <v>0.13761467889908258</v>
      </c>
      <c r="F39" s="3">
        <v>0.55963302752293576</v>
      </c>
      <c r="G39" s="3"/>
      <c r="H39" s="3"/>
      <c r="I39" s="3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71"/>
      <c r="W39" s="1"/>
      <c r="X39" s="71"/>
      <c r="Y39" s="71"/>
      <c r="Z39" s="16"/>
      <c r="AA39" s="16"/>
      <c r="AD39" s="1"/>
      <c r="AF39" s="1"/>
    </row>
    <row r="40" spans="1:32" customFormat="1" x14ac:dyDescent="0.35">
      <c r="A40" s="93" t="s">
        <v>1213</v>
      </c>
      <c r="B40" s="2230"/>
      <c r="C40" s="2230"/>
      <c r="D40" s="2230">
        <v>0.26923076923076922</v>
      </c>
      <c r="E40" s="350">
        <v>0.14423076923076922</v>
      </c>
      <c r="F40" s="350">
        <v>0.58653846153846156</v>
      </c>
      <c r="G40" s="350"/>
      <c r="H40" s="350"/>
      <c r="I40" s="350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71"/>
      <c r="W40" s="1"/>
      <c r="X40" s="71"/>
      <c r="Y40" s="71"/>
      <c r="Z40" s="16"/>
      <c r="AA40" s="16"/>
      <c r="AD40" s="1"/>
      <c r="AF40" s="1"/>
    </row>
    <row r="41" spans="1:32" customFormat="1" x14ac:dyDescent="0.35">
      <c r="A41" s="93" t="s">
        <v>601</v>
      </c>
      <c r="B41" s="2230"/>
      <c r="C41" s="2230"/>
      <c r="D41" s="2230">
        <v>0.15277777777777779</v>
      </c>
      <c r="E41" s="350">
        <v>0.69444444444444442</v>
      </c>
      <c r="F41" s="350">
        <v>0.15277777777777779</v>
      </c>
      <c r="G41" s="350"/>
      <c r="H41" s="350"/>
      <c r="I41" s="350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71"/>
      <c r="W41" s="1"/>
      <c r="X41" s="71"/>
      <c r="Y41" s="71"/>
      <c r="Z41" s="16"/>
      <c r="AA41" s="16"/>
      <c r="AD41" s="1"/>
      <c r="AF41" s="1"/>
    </row>
    <row r="42" spans="1:32" customFormat="1" x14ac:dyDescent="0.35">
      <c r="A42" s="93" t="s">
        <v>730</v>
      </c>
      <c r="B42" s="2230"/>
      <c r="C42" s="2230"/>
      <c r="D42" s="2230"/>
      <c r="E42" s="350"/>
      <c r="F42" s="350"/>
      <c r="G42" s="350"/>
      <c r="H42" s="350"/>
      <c r="I42" s="350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71"/>
      <c r="W42" s="1"/>
      <c r="X42" s="71"/>
      <c r="Y42" s="71"/>
      <c r="Z42" s="16"/>
      <c r="AA42" s="16"/>
      <c r="AD42" s="1"/>
      <c r="AF42" s="1"/>
    </row>
    <row r="43" spans="1:32" customFormat="1" x14ac:dyDescent="0.35">
      <c r="A43" s="93" t="s">
        <v>619</v>
      </c>
      <c r="B43" s="93"/>
      <c r="C43" s="93"/>
      <c r="D43" s="2230"/>
      <c r="E43" s="3"/>
      <c r="F43" s="350"/>
      <c r="G43" s="350"/>
      <c r="H43" s="350"/>
      <c r="I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71"/>
      <c r="W43" s="1"/>
      <c r="X43" s="71"/>
      <c r="Y43" s="71"/>
      <c r="Z43" s="16"/>
      <c r="AA43" s="16"/>
      <c r="AD43" s="1"/>
      <c r="AF43" s="1"/>
    </row>
    <row r="44" spans="1:32" customFormat="1" x14ac:dyDescent="0.35">
      <c r="A44" s="93"/>
      <c r="B44" s="93"/>
      <c r="C44" s="93"/>
      <c r="D44" s="94"/>
      <c r="E44" s="1"/>
      <c r="F44" s="1"/>
      <c r="G44" s="1"/>
      <c r="H44" s="1"/>
      <c r="I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71"/>
      <c r="W44" s="1"/>
      <c r="X44" s="71"/>
      <c r="Y44" s="71"/>
      <c r="Z44" s="16"/>
      <c r="AA44" s="16"/>
      <c r="AD44" s="1"/>
      <c r="AF44" s="1"/>
    </row>
    <row r="45" spans="1:32" customFormat="1" x14ac:dyDescent="0.35">
      <c r="A45" s="93"/>
      <c r="B45" s="93"/>
      <c r="C45" s="93"/>
      <c r="D45" s="94"/>
      <c r="E45" s="1"/>
      <c r="F45" s="1"/>
      <c r="G45" s="1"/>
      <c r="H45" s="1"/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71"/>
      <c r="W45" s="1"/>
      <c r="X45" s="71"/>
      <c r="Y45" s="71"/>
      <c r="Z45" s="16"/>
      <c r="AA45" s="16"/>
      <c r="AD45" s="1"/>
      <c r="AF45" s="1"/>
    </row>
    <row r="46" spans="1:32" customFormat="1" x14ac:dyDescent="0.35">
      <c r="A46" s="93"/>
      <c r="B46" s="93"/>
      <c r="C46" s="93"/>
      <c r="D46" s="94"/>
      <c r="E46" s="1"/>
      <c r="F46" s="1"/>
      <c r="G46" s="1"/>
      <c r="H46" s="1"/>
      <c r="I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71"/>
      <c r="W46" s="1"/>
      <c r="X46" s="71"/>
      <c r="Y46" s="71"/>
      <c r="Z46" s="16"/>
      <c r="AA46" s="16"/>
      <c r="AD46" s="1"/>
      <c r="AF46" s="1"/>
    </row>
    <row r="47" spans="1:32" customFormat="1" x14ac:dyDescent="0.35">
      <c r="A47" s="93"/>
      <c r="B47" s="92"/>
      <c r="C47" s="92"/>
      <c r="D47" s="2386" t="s">
        <v>1215</v>
      </c>
      <c r="E47" s="2387"/>
      <c r="F47" s="2387"/>
      <c r="G47" s="2387"/>
      <c r="H47" s="2387"/>
      <c r="I47" s="2388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71"/>
      <c r="W47" s="1"/>
      <c r="X47" s="71"/>
      <c r="Y47" s="71"/>
      <c r="Z47" s="16"/>
      <c r="AA47" s="16"/>
      <c r="AD47" s="1"/>
      <c r="AF47" s="1"/>
    </row>
    <row r="48" spans="1:32" customFormat="1" x14ac:dyDescent="0.35">
      <c r="A48" s="93" t="s">
        <v>1212</v>
      </c>
      <c r="B48" s="2230"/>
      <c r="C48" s="2230"/>
      <c r="D48" s="2230">
        <v>0.22297297297297297</v>
      </c>
      <c r="E48" s="2230">
        <v>0.1891891891891892</v>
      </c>
      <c r="F48" s="2230">
        <v>0.5</v>
      </c>
      <c r="G48" s="2230">
        <v>8.7837837837837843E-2</v>
      </c>
      <c r="H48" s="2230"/>
      <c r="I48" s="2230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71"/>
      <c r="W48" s="1"/>
      <c r="X48" s="71"/>
      <c r="Y48" s="71"/>
      <c r="Z48" s="16"/>
      <c r="AA48" s="16"/>
      <c r="AD48" s="1"/>
      <c r="AF48" s="1"/>
    </row>
    <row r="49" spans="1:32" customFormat="1" x14ac:dyDescent="0.35">
      <c r="A49" s="93" t="s">
        <v>1213</v>
      </c>
      <c r="B49" s="6"/>
      <c r="C49" s="6"/>
      <c r="D49" s="6">
        <v>0.23333333333333334</v>
      </c>
      <c r="E49" s="2230">
        <v>0.19166666666666668</v>
      </c>
      <c r="F49" s="2230">
        <v>0.57499999999999996</v>
      </c>
      <c r="G49" s="2230"/>
      <c r="H49" s="2230"/>
      <c r="I49" s="2230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71"/>
      <c r="W49" s="1"/>
      <c r="X49" s="71"/>
      <c r="Y49" s="71"/>
      <c r="Z49" s="16"/>
      <c r="AA49" s="16"/>
      <c r="AD49" s="1"/>
      <c r="AF49" s="1"/>
    </row>
    <row r="50" spans="1:32" customFormat="1" x14ac:dyDescent="0.35">
      <c r="A50" s="93" t="s">
        <v>601</v>
      </c>
      <c r="B50" s="2230"/>
      <c r="C50" s="2230"/>
      <c r="D50" s="2230">
        <v>0.14864864864864866</v>
      </c>
      <c r="E50" s="2230">
        <v>0.68918918918918914</v>
      </c>
      <c r="F50" s="2230">
        <v>0.16216216216216217</v>
      </c>
      <c r="G50" s="2230"/>
      <c r="H50" s="2230"/>
      <c r="I50" s="2230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71"/>
      <c r="W50" s="1"/>
      <c r="X50" s="71"/>
      <c r="Y50" s="71"/>
      <c r="Z50" s="16"/>
      <c r="AA50" s="16"/>
      <c r="AD50" s="1"/>
      <c r="AF50" s="1"/>
    </row>
    <row r="51" spans="1:32" customFormat="1" x14ac:dyDescent="0.35">
      <c r="A51" s="93" t="s">
        <v>730</v>
      </c>
      <c r="B51" s="2230"/>
      <c r="C51" s="2230"/>
      <c r="D51" s="6"/>
      <c r="E51" s="2230"/>
      <c r="F51" s="2230"/>
      <c r="G51" s="2230"/>
      <c r="H51" s="2230"/>
      <c r="I51" s="2230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71"/>
      <c r="W51" s="1"/>
      <c r="X51" s="71"/>
      <c r="Y51" s="71"/>
      <c r="Z51" s="16"/>
      <c r="AA51" s="16"/>
      <c r="AD51" s="1"/>
      <c r="AF51" s="1"/>
    </row>
    <row r="52" spans="1:32" customFormat="1" x14ac:dyDescent="0.35">
      <c r="A52" s="93" t="s">
        <v>619</v>
      </c>
      <c r="B52" s="93"/>
      <c r="C52" s="93"/>
      <c r="D52" s="6"/>
      <c r="E52" s="2230"/>
      <c r="F52" s="2230"/>
      <c r="G52" s="2230"/>
      <c r="H52" s="2230"/>
      <c r="I52" s="2230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71"/>
      <c r="W52" s="1"/>
      <c r="X52" s="71"/>
      <c r="Y52" s="71"/>
      <c r="Z52" s="16"/>
      <c r="AA52" s="16"/>
      <c r="AD52" s="1"/>
      <c r="AF52" s="1"/>
    </row>
    <row r="53" spans="1:32" customFormat="1" x14ac:dyDescent="0.35">
      <c r="E53" s="1"/>
      <c r="F53" s="1"/>
      <c r="G53" s="1"/>
      <c r="H53" s="1"/>
      <c r="I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71"/>
      <c r="W53" s="1"/>
      <c r="X53" s="71"/>
      <c r="Y53" s="71"/>
      <c r="Z53" s="16"/>
      <c r="AA53" s="16"/>
      <c r="AD53" s="1"/>
      <c r="AF53" s="1"/>
    </row>
  </sheetData>
  <mergeCells count="2">
    <mergeCell ref="D38:I38"/>
    <mergeCell ref="D47:I47"/>
  </mergeCells>
  <pageMargins left="0.511811024" right="0.511811024" top="0.78740157499999996" bottom="0.78740157499999996" header="0.31496062000000002" footer="0.31496062000000002"/>
  <ignoredErrors>
    <ignoredError sqref="N5:N17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C9D7-6483-4F3A-87DF-6D4B5127E504}">
  <sheetPr>
    <tabColor rgb="FF92D050"/>
  </sheetPr>
  <dimension ref="A1:AH195"/>
  <sheetViews>
    <sheetView zoomScale="80" zoomScaleNormal="80" workbookViewId="0">
      <selection activeCell="F54" sqref="F54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21.81640625" style="1" customWidth="1"/>
    <col min="5" max="5" width="18" style="1" customWidth="1"/>
    <col min="6" max="6" width="23.90625" style="2" customWidth="1"/>
    <col min="7" max="7" width="10.54296875" style="1" customWidth="1"/>
    <col min="8" max="8" width="13.54296875" style="1" customWidth="1"/>
    <col min="9" max="12" width="5.7265625" customWidth="1"/>
    <col min="13" max="13" width="8.7265625" style="1" customWidth="1"/>
    <col min="14" max="14" width="12.453125" style="145" customWidth="1"/>
    <col min="15" max="15" width="15.453125" style="3" customWidth="1"/>
    <col min="16" max="16" width="11.08984375" style="145" customWidth="1"/>
    <col min="17" max="17" width="13.36328125" style="145" customWidth="1"/>
    <col min="18" max="18" width="15.453125" style="144" customWidth="1"/>
    <col min="19" max="19" width="15.453125" style="145" customWidth="1"/>
    <col min="20" max="20" width="17.36328125" customWidth="1"/>
    <col min="21" max="23" width="12.453125" customWidth="1"/>
    <col min="24" max="24" width="11.7265625" bestFit="1" customWidth="1"/>
    <col min="25" max="25" width="13.1796875" customWidth="1"/>
    <col min="26" max="26" width="14.453125" customWidth="1"/>
    <col min="27" max="27" width="15.26953125" bestFit="1" customWidth="1"/>
    <col min="28" max="28" width="13.26953125" customWidth="1"/>
    <col min="29" max="29" width="14" customWidth="1"/>
    <col min="30" max="30" width="12.81640625" bestFit="1" customWidth="1"/>
    <col min="31" max="31" width="12.81640625" customWidth="1"/>
    <col min="32" max="32" width="12.08984375" customWidth="1"/>
    <col min="33" max="33" width="12.453125" customWidth="1"/>
    <col min="34" max="34" width="9.26953125" customWidth="1"/>
  </cols>
  <sheetData>
    <row r="1" spans="1:5" ht="21" x14ac:dyDescent="0.5">
      <c r="A1" s="138" t="s">
        <v>1033</v>
      </c>
    </row>
    <row r="2" spans="1:5" x14ac:dyDescent="0.35">
      <c r="A2" t="s">
        <v>503</v>
      </c>
    </row>
    <row r="3" spans="1:5" ht="17.5" customHeight="1" x14ac:dyDescent="0.35">
      <c r="B3" s="140"/>
    </row>
    <row r="4" spans="1:5" ht="14.15" customHeight="1" x14ac:dyDescent="0.35"/>
    <row r="6" spans="1:5" x14ac:dyDescent="0.35">
      <c r="B6" s="141"/>
    </row>
    <row r="8" spans="1:5" x14ac:dyDescent="0.35">
      <c r="A8" s="146" t="s">
        <v>1034</v>
      </c>
      <c r="B8" s="147">
        <v>1237297.94</v>
      </c>
      <c r="C8" s="708"/>
    </row>
    <row r="9" spans="1:5" x14ac:dyDescent="0.35">
      <c r="A9" s="146" t="s">
        <v>1035</v>
      </c>
      <c r="B9" s="147">
        <v>2698125.7099999995</v>
      </c>
    </row>
    <row r="11" spans="1:5" ht="17.5" customHeight="1" x14ac:dyDescent="0.35">
      <c r="A11" s="149" t="s">
        <v>1036</v>
      </c>
      <c r="B11" s="150">
        <v>3175122.125</v>
      </c>
      <c r="C11" s="709"/>
    </row>
    <row r="12" spans="1:5" ht="20.5" customHeight="1" x14ac:dyDescent="0.35">
      <c r="A12" s="146" t="s">
        <v>1037</v>
      </c>
      <c r="B12" s="147">
        <v>4535888.75</v>
      </c>
      <c r="C12" s="3"/>
    </row>
    <row r="15" spans="1:5" x14ac:dyDescent="0.35">
      <c r="A15" s="4" t="s">
        <v>508</v>
      </c>
    </row>
    <row r="16" spans="1:5" x14ac:dyDescent="0.35">
      <c r="A16" s="152" t="s">
        <v>509</v>
      </c>
      <c r="B16" s="152"/>
      <c r="C16" s="152" t="s">
        <v>510</v>
      </c>
      <c r="D16" s="152" t="s">
        <v>511</v>
      </c>
      <c r="E16" s="152" t="s">
        <v>512</v>
      </c>
    </row>
    <row r="17" spans="1:34" x14ac:dyDescent="0.35">
      <c r="A17" s="153" t="s">
        <v>657</v>
      </c>
      <c r="B17" s="154" t="s">
        <v>514</v>
      </c>
      <c r="C17" s="155">
        <v>0.38</v>
      </c>
      <c r="D17" s="156">
        <v>1206546.4075</v>
      </c>
      <c r="E17" s="156">
        <v>402182.1358333333</v>
      </c>
    </row>
    <row r="18" spans="1:34" x14ac:dyDescent="0.35">
      <c r="A18" s="153" t="s">
        <v>658</v>
      </c>
      <c r="B18" s="154" t="s">
        <v>739</v>
      </c>
      <c r="C18" s="155">
        <v>0.4</v>
      </c>
      <c r="D18" s="156">
        <v>1270048.8500000001</v>
      </c>
      <c r="E18" s="156">
        <v>317512.21250000002</v>
      </c>
    </row>
    <row r="19" spans="1:34" x14ac:dyDescent="0.35">
      <c r="A19" s="153" t="s">
        <v>659</v>
      </c>
      <c r="B19" s="154">
        <v>4</v>
      </c>
      <c r="C19" s="155">
        <v>0.22</v>
      </c>
      <c r="D19" s="156">
        <v>698526.86750000005</v>
      </c>
      <c r="E19" s="156">
        <v>174631.71687500001</v>
      </c>
    </row>
    <row r="20" spans="1:34" x14ac:dyDescent="0.35">
      <c r="B20" s="1" t="s">
        <v>518</v>
      </c>
      <c r="C20" s="3">
        <v>1</v>
      </c>
      <c r="D20" s="158">
        <v>3175122.1250000005</v>
      </c>
    </row>
    <row r="23" spans="1:34" x14ac:dyDescent="0.35">
      <c r="A23" s="146" t="s">
        <v>820</v>
      </c>
      <c r="B23" s="816">
        <v>2417678</v>
      </c>
      <c r="Q23" s="161"/>
    </row>
    <row r="24" spans="1:34" x14ac:dyDescent="0.35">
      <c r="A24" s="761" t="s">
        <v>630</v>
      </c>
      <c r="B24" s="817">
        <v>1129304</v>
      </c>
      <c r="D24" s="2266" t="s">
        <v>1038</v>
      </c>
      <c r="E24" s="2266"/>
      <c r="F24" s="2" t="s">
        <v>1039</v>
      </c>
      <c r="H24" s="2266" t="s">
        <v>523</v>
      </c>
      <c r="I24" s="2266"/>
      <c r="J24" s="2266"/>
      <c r="K24" s="2334">
        <v>0.74</v>
      </c>
      <c r="L24" s="2334"/>
      <c r="M24" s="2334"/>
    </row>
    <row r="25" spans="1:34" x14ac:dyDescent="0.35">
      <c r="D25" s="2266" t="s">
        <v>524</v>
      </c>
      <c r="E25" s="2266"/>
      <c r="F25" s="2" t="s">
        <v>1040</v>
      </c>
      <c r="H25" s="2266" t="s">
        <v>524</v>
      </c>
      <c r="I25" s="2266"/>
      <c r="J25" s="2266"/>
      <c r="K25" s="2266">
        <v>74</v>
      </c>
      <c r="L25" s="2266"/>
      <c r="M25" s="2266"/>
    </row>
    <row r="26" spans="1:34" x14ac:dyDescent="0.35">
      <c r="D26" s="2266" t="s">
        <v>526</v>
      </c>
      <c r="E26" s="2266"/>
      <c r="F26" s="2" t="s">
        <v>1041</v>
      </c>
      <c r="H26" s="2266" t="s">
        <v>526</v>
      </c>
      <c r="I26" s="2266"/>
      <c r="J26" s="2266"/>
      <c r="K26" s="2266">
        <v>5485</v>
      </c>
      <c r="L26" s="2266"/>
      <c r="M26" s="2266"/>
      <c r="P26" s="161"/>
    </row>
    <row r="27" spans="1:34" x14ac:dyDescent="0.35">
      <c r="D27" s="2266" t="s">
        <v>528</v>
      </c>
      <c r="E27" s="2266"/>
      <c r="F27" s="2" t="s">
        <v>1042</v>
      </c>
      <c r="H27" s="2266" t="s">
        <v>528</v>
      </c>
      <c r="I27" s="2266"/>
      <c r="J27" s="2266"/>
      <c r="K27" s="2267">
        <v>22302313</v>
      </c>
      <c r="L27" s="2267"/>
      <c r="M27" s="2267"/>
    </row>
    <row r="28" spans="1:34" x14ac:dyDescent="0.35">
      <c r="P28" s="161"/>
    </row>
    <row r="29" spans="1:34" ht="18.5" x14ac:dyDescent="0.45">
      <c r="A29" s="164" t="s">
        <v>530</v>
      </c>
      <c r="P29" s="161"/>
    </row>
    <row r="31" spans="1:34" ht="15" thickBot="1" x14ac:dyDescent="0.4">
      <c r="A31" s="2527" t="s">
        <v>531</v>
      </c>
      <c r="B31" s="2528"/>
      <c r="C31" s="2528"/>
      <c r="D31" s="2528"/>
      <c r="E31" s="2528"/>
      <c r="F31" s="2528"/>
      <c r="G31" s="2528"/>
      <c r="H31" s="2528"/>
      <c r="I31" s="2528"/>
      <c r="J31" s="2528"/>
      <c r="K31" s="2528"/>
      <c r="L31" s="2528"/>
      <c r="M31" s="2528"/>
      <c r="N31" s="2528"/>
      <c r="O31" s="2528"/>
      <c r="P31" s="2528"/>
      <c r="Q31" s="2528"/>
      <c r="R31" s="2528"/>
      <c r="S31" s="2529"/>
      <c r="T31" s="2447" t="s">
        <v>635</v>
      </c>
      <c r="U31" s="2448"/>
      <c r="V31" s="2448"/>
      <c r="W31" s="2448"/>
      <c r="X31" s="2448"/>
      <c r="Y31" s="2448"/>
      <c r="Z31" s="2448"/>
      <c r="AA31" s="2448"/>
      <c r="AB31" s="2448"/>
      <c r="AC31" s="2448"/>
      <c r="AD31" s="2448"/>
      <c r="AE31" s="2448"/>
      <c r="AF31" s="2448"/>
      <c r="AG31" s="2448"/>
      <c r="AH31" s="2449"/>
    </row>
    <row r="32" spans="1:34" ht="18.5" x14ac:dyDescent="0.45">
      <c r="A32" s="2327" t="s">
        <v>533</v>
      </c>
      <c r="B32" s="2329" t="s">
        <v>534</v>
      </c>
      <c r="C32" s="2329" t="s">
        <v>535</v>
      </c>
      <c r="D32" s="2329" t="s">
        <v>536</v>
      </c>
      <c r="E32" s="2329" t="s">
        <v>537</v>
      </c>
      <c r="F32" s="2331" t="s">
        <v>538</v>
      </c>
      <c r="G32" s="2329" t="s">
        <v>539</v>
      </c>
      <c r="H32" s="2329" t="s">
        <v>540</v>
      </c>
      <c r="I32" s="2546" t="s">
        <v>541</v>
      </c>
      <c r="J32" s="2547"/>
      <c r="K32" s="2547"/>
      <c r="L32" s="2548"/>
      <c r="M32" s="311" t="s">
        <v>542</v>
      </c>
      <c r="N32" s="312" t="s">
        <v>543</v>
      </c>
      <c r="O32" s="312" t="s">
        <v>863</v>
      </c>
      <c r="P32" s="313" t="s">
        <v>544</v>
      </c>
      <c r="Q32" s="312" t="s">
        <v>543</v>
      </c>
      <c r="R32" s="312" t="s">
        <v>545</v>
      </c>
      <c r="S32" s="2310" t="s">
        <v>546</v>
      </c>
      <c r="T32" s="739" t="s">
        <v>547</v>
      </c>
      <c r="U32" s="2491" t="s">
        <v>548</v>
      </c>
      <c r="V32" s="2492"/>
      <c r="W32" s="2492"/>
      <c r="X32" s="2492"/>
      <c r="Y32" s="2492"/>
      <c r="Z32" s="2488" t="s">
        <v>549</v>
      </c>
      <c r="AA32" s="2489"/>
      <c r="AB32" s="2488" t="s">
        <v>550</v>
      </c>
      <c r="AC32" s="2490"/>
      <c r="AD32" s="2490"/>
      <c r="AE32" s="2490"/>
      <c r="AF32" s="2490"/>
      <c r="AG32" s="2490"/>
      <c r="AH32" s="2489"/>
    </row>
    <row r="33" spans="1:34" ht="19" thickBot="1" x14ac:dyDescent="0.5">
      <c r="A33" s="2328"/>
      <c r="B33" s="2330"/>
      <c r="C33" s="2330"/>
      <c r="D33" s="2330"/>
      <c r="E33" s="2330"/>
      <c r="F33" s="2332"/>
      <c r="G33" s="2330"/>
      <c r="H33" s="2330"/>
      <c r="I33" s="315" t="s">
        <v>551</v>
      </c>
      <c r="J33" s="315" t="s">
        <v>552</v>
      </c>
      <c r="K33" s="315" t="s">
        <v>553</v>
      </c>
      <c r="L33" s="315" t="s">
        <v>554</v>
      </c>
      <c r="M33" s="316" t="s">
        <v>555</v>
      </c>
      <c r="N33" s="317" t="s">
        <v>556</v>
      </c>
      <c r="O33" s="317" t="s">
        <v>864</v>
      </c>
      <c r="P33" s="318" t="s">
        <v>557</v>
      </c>
      <c r="Q33" s="317" t="s">
        <v>558</v>
      </c>
      <c r="R33" s="317" t="s">
        <v>558</v>
      </c>
      <c r="S33" s="2311"/>
      <c r="T33" s="718" t="s">
        <v>559</v>
      </c>
      <c r="U33" s="2485"/>
      <c r="V33" s="2486"/>
      <c r="W33" s="2486"/>
      <c r="X33" s="2486"/>
      <c r="Y33" s="2486"/>
      <c r="Z33" s="2475"/>
      <c r="AA33" s="2477"/>
      <c r="AB33" s="2475"/>
      <c r="AC33" s="2476"/>
      <c r="AD33" s="2476"/>
      <c r="AE33" s="2476"/>
      <c r="AF33" s="2476"/>
      <c r="AG33" s="2476"/>
      <c r="AH33" s="2477"/>
    </row>
    <row r="34" spans="1:34" s="184" customFormat="1" ht="18.5" x14ac:dyDescent="0.45">
      <c r="A34" s="2861" t="s">
        <v>560</v>
      </c>
      <c r="B34" s="2342"/>
      <c r="C34" s="2342"/>
      <c r="D34" s="2342"/>
      <c r="E34" s="2342"/>
      <c r="F34" s="2342"/>
      <c r="G34" s="2342"/>
      <c r="H34" s="2342"/>
      <c r="I34" s="2342"/>
      <c r="J34" s="2342"/>
      <c r="K34" s="2342"/>
      <c r="L34" s="2342"/>
      <c r="M34" s="2342"/>
      <c r="N34" s="2342"/>
      <c r="O34" s="2342"/>
      <c r="P34" s="2342"/>
      <c r="Q34" s="2342"/>
      <c r="R34" s="2342"/>
      <c r="S34" s="2343"/>
      <c r="T34" s="818"/>
      <c r="U34" s="766" t="s">
        <v>561</v>
      </c>
      <c r="V34" s="764" t="s">
        <v>38</v>
      </c>
      <c r="W34" s="764" t="s">
        <v>562</v>
      </c>
      <c r="X34" s="764" t="s">
        <v>563</v>
      </c>
      <c r="Y34" s="765" t="s">
        <v>564</v>
      </c>
      <c r="Z34" s="766" t="s">
        <v>565</v>
      </c>
      <c r="AA34" s="765" t="s">
        <v>566</v>
      </c>
      <c r="AB34" s="766" t="s">
        <v>325</v>
      </c>
      <c r="AC34" s="764" t="s">
        <v>326</v>
      </c>
      <c r="AD34" s="764" t="s">
        <v>327</v>
      </c>
      <c r="AE34" s="764" t="s">
        <v>328</v>
      </c>
      <c r="AF34" s="764" t="s">
        <v>33</v>
      </c>
      <c r="AG34" s="764"/>
      <c r="AH34" s="765"/>
    </row>
    <row r="35" spans="1:34" ht="18.5" x14ac:dyDescent="0.45">
      <c r="A35" s="200"/>
      <c r="B35" s="509"/>
      <c r="C35" s="509"/>
      <c r="D35" s="509"/>
      <c r="E35" s="509"/>
      <c r="F35" s="510"/>
      <c r="G35" s="509"/>
      <c r="H35" s="509"/>
      <c r="I35" s="512"/>
      <c r="J35" s="512"/>
      <c r="K35" s="512"/>
      <c r="L35" s="512"/>
      <c r="M35" s="509"/>
      <c r="N35" s="515"/>
      <c r="O35" s="516"/>
      <c r="P35" s="515"/>
      <c r="Q35" s="515"/>
      <c r="R35" s="1538"/>
      <c r="T35" s="212"/>
      <c r="U35" s="234"/>
      <c r="Y35" s="332"/>
      <c r="Z35" s="234"/>
      <c r="AA35" s="332"/>
      <c r="AB35" s="200"/>
      <c r="AC35" s="1539"/>
      <c r="AD35" s="200"/>
      <c r="AE35" s="200"/>
      <c r="AF35" s="200"/>
      <c r="AG35" s="200"/>
      <c r="AH35" s="200"/>
    </row>
    <row r="36" spans="1:34" x14ac:dyDescent="0.35">
      <c r="A36" s="203" t="s">
        <v>1043</v>
      </c>
      <c r="B36" s="203" t="s">
        <v>225</v>
      </c>
      <c r="C36" s="203" t="s">
        <v>1044</v>
      </c>
      <c r="D36" s="203" t="s">
        <v>53</v>
      </c>
      <c r="E36" s="203" t="s">
        <v>571</v>
      </c>
      <c r="F36" s="204" t="s">
        <v>946</v>
      </c>
      <c r="G36" s="203">
        <v>2</v>
      </c>
      <c r="H36" s="203" t="s">
        <v>51</v>
      </c>
      <c r="I36" s="2291">
        <v>2</v>
      </c>
      <c r="J36" s="2292"/>
      <c r="K36" s="2292"/>
      <c r="L36" s="2293"/>
      <c r="M36" s="203">
        <v>1</v>
      </c>
      <c r="N36" s="550">
        <v>20835</v>
      </c>
      <c r="O36" s="212">
        <f>N36*M36*G36</f>
        <v>41670</v>
      </c>
      <c r="P36" s="219">
        <v>0.65</v>
      </c>
      <c r="Q36" s="550">
        <f t="shared" ref="Q36:Q47" si="0">N36*(1-P36)</f>
        <v>7292.2499999999991</v>
      </c>
      <c r="R36" s="212">
        <f t="shared" ref="R36:R47" si="1">Q36*M36*G36</f>
        <v>14584.499999999998</v>
      </c>
      <c r="S36" s="551">
        <f t="shared" ref="S36:S47" si="2">R36/$R$53</f>
        <v>3.6277303213259421E-2</v>
      </c>
      <c r="T36" s="550">
        <f t="shared" ref="T36:T47" si="3">R36*2</f>
        <v>29168.999999999996</v>
      </c>
      <c r="U36" s="440">
        <f t="shared" ref="U36:U38" si="4">T36</f>
        <v>29168.999999999996</v>
      </c>
      <c r="V36" s="215"/>
      <c r="W36" s="215"/>
      <c r="X36" s="215"/>
      <c r="Y36" s="441"/>
      <c r="Z36" s="440">
        <f>T36</f>
        <v>29168.999999999996</v>
      </c>
      <c r="AA36" s="441"/>
      <c r="AB36" s="220">
        <f>T36</f>
        <v>29168.999999999996</v>
      </c>
      <c r="AC36" s="218"/>
      <c r="AD36" s="218"/>
      <c r="AE36" s="218"/>
      <c r="AF36" s="218"/>
      <c r="AG36" s="218"/>
      <c r="AH36" s="218"/>
    </row>
    <row r="37" spans="1:34" x14ac:dyDescent="0.35">
      <c r="A37" s="203" t="s">
        <v>1043</v>
      </c>
      <c r="B37" s="203" t="s">
        <v>225</v>
      </c>
      <c r="C37" s="203" t="s">
        <v>1044</v>
      </c>
      <c r="D37" s="203" t="s">
        <v>130</v>
      </c>
      <c r="E37" s="203" t="s">
        <v>571</v>
      </c>
      <c r="F37" s="204" t="s">
        <v>602</v>
      </c>
      <c r="G37" s="203">
        <v>1</v>
      </c>
      <c r="H37" s="203" t="s">
        <v>51</v>
      </c>
      <c r="I37" s="2291">
        <v>1</v>
      </c>
      <c r="J37" s="2292"/>
      <c r="K37" s="2292"/>
      <c r="L37" s="2293"/>
      <c r="M37" s="203">
        <v>1</v>
      </c>
      <c r="N37" s="550">
        <v>74550</v>
      </c>
      <c r="O37" s="212">
        <f t="shared" ref="O37:O47" si="5">N37*M37*G37</f>
        <v>74550</v>
      </c>
      <c r="P37" s="219">
        <v>0.65</v>
      </c>
      <c r="Q37" s="550">
        <f t="shared" si="0"/>
        <v>26092.5</v>
      </c>
      <c r="R37" s="212">
        <f t="shared" si="1"/>
        <v>26092.5</v>
      </c>
      <c r="S37" s="551">
        <f t="shared" si="2"/>
        <v>6.4902158736464849E-2</v>
      </c>
      <c r="T37" s="550">
        <f t="shared" si="3"/>
        <v>52185</v>
      </c>
      <c r="U37" s="440">
        <f t="shared" si="4"/>
        <v>52185</v>
      </c>
      <c r="V37" s="215"/>
      <c r="W37" s="215"/>
      <c r="X37" s="215"/>
      <c r="Y37" s="441"/>
      <c r="Z37" s="440">
        <f>T37</f>
        <v>52185</v>
      </c>
      <c r="AA37" s="441"/>
      <c r="AB37" s="220">
        <f>T37</f>
        <v>52185</v>
      </c>
      <c r="AC37" s="218"/>
      <c r="AD37" s="218"/>
      <c r="AE37" s="218"/>
      <c r="AF37" s="218"/>
      <c r="AG37" s="218"/>
      <c r="AH37" s="218"/>
    </row>
    <row r="38" spans="1:34" x14ac:dyDescent="0.35">
      <c r="A38" s="203" t="s">
        <v>1043</v>
      </c>
      <c r="B38" s="203" t="s">
        <v>226</v>
      </c>
      <c r="C38" s="203" t="s">
        <v>1044</v>
      </c>
      <c r="D38" s="203" t="s">
        <v>53</v>
      </c>
      <c r="E38" s="203" t="s">
        <v>571</v>
      </c>
      <c r="F38" s="204" t="s">
        <v>946</v>
      </c>
      <c r="G38" s="203">
        <v>2</v>
      </c>
      <c r="H38" s="203" t="s">
        <v>51</v>
      </c>
      <c r="I38" s="2291">
        <v>2</v>
      </c>
      <c r="J38" s="2292"/>
      <c r="K38" s="2292"/>
      <c r="L38" s="2293"/>
      <c r="M38" s="203">
        <v>1</v>
      </c>
      <c r="N38" s="550">
        <v>10000</v>
      </c>
      <c r="O38" s="212">
        <f t="shared" si="5"/>
        <v>20000</v>
      </c>
      <c r="P38" s="219">
        <v>0.42</v>
      </c>
      <c r="Q38" s="550">
        <f t="shared" si="0"/>
        <v>5800.0000000000009</v>
      </c>
      <c r="R38" s="212">
        <f t="shared" si="1"/>
        <v>11600.000000000002</v>
      </c>
      <c r="S38" s="551">
        <f t="shared" si="2"/>
        <v>2.8853695174590105E-2</v>
      </c>
      <c r="T38" s="550">
        <f t="shared" si="3"/>
        <v>23200.000000000004</v>
      </c>
      <c r="U38" s="440">
        <f t="shared" si="4"/>
        <v>23200.000000000004</v>
      </c>
      <c r="V38" s="215"/>
      <c r="W38" s="215"/>
      <c r="X38" s="215"/>
      <c r="Y38" s="441"/>
      <c r="Z38" s="440">
        <f>T38</f>
        <v>23200.000000000004</v>
      </c>
      <c r="AA38" s="441"/>
      <c r="AB38" s="218"/>
      <c r="AC38" s="220">
        <f>T38</f>
        <v>23200.000000000004</v>
      </c>
      <c r="AD38" s="218"/>
      <c r="AE38" s="218"/>
      <c r="AF38" s="218"/>
      <c r="AG38" s="218"/>
      <c r="AH38" s="218"/>
    </row>
    <row r="39" spans="1:34" x14ac:dyDescent="0.35">
      <c r="A39" s="203" t="s">
        <v>1043</v>
      </c>
      <c r="B39" s="203" t="s">
        <v>226</v>
      </c>
      <c r="C39" s="203" t="s">
        <v>1044</v>
      </c>
      <c r="D39" s="203" t="s">
        <v>48</v>
      </c>
      <c r="E39" s="203" t="s">
        <v>569</v>
      </c>
      <c r="F39" s="204" t="s">
        <v>1045</v>
      </c>
      <c r="G39" s="203">
        <v>3</v>
      </c>
      <c r="H39" s="203" t="s">
        <v>174</v>
      </c>
      <c r="I39" s="2291">
        <v>2</v>
      </c>
      <c r="J39" s="2478"/>
      <c r="L39" s="226"/>
      <c r="M39" s="203">
        <v>1</v>
      </c>
      <c r="N39" s="550">
        <v>12511</v>
      </c>
      <c r="O39" s="212">
        <f t="shared" si="5"/>
        <v>37533</v>
      </c>
      <c r="P39" s="219">
        <v>0.69</v>
      </c>
      <c r="Q39" s="550">
        <f t="shared" si="0"/>
        <v>3878.4100000000008</v>
      </c>
      <c r="R39" s="212">
        <f t="shared" si="1"/>
        <v>11635.230000000003</v>
      </c>
      <c r="S39" s="213">
        <f t="shared" si="2"/>
        <v>2.894132583674535E-2</v>
      </c>
      <c r="T39" s="550">
        <f t="shared" si="3"/>
        <v>23270.460000000006</v>
      </c>
      <c r="U39" s="440">
        <f>T39</f>
        <v>23270.460000000006</v>
      </c>
      <c r="V39" s="215"/>
      <c r="W39" s="215"/>
      <c r="X39" s="215"/>
      <c r="Y39" s="441"/>
      <c r="Z39" s="440"/>
      <c r="AA39" s="441">
        <f>T39</f>
        <v>23270.460000000006</v>
      </c>
      <c r="AB39" s="218"/>
      <c r="AC39" s="220">
        <f>T39</f>
        <v>23270.460000000006</v>
      </c>
      <c r="AD39" s="218"/>
      <c r="AE39" s="218"/>
      <c r="AF39" s="218"/>
      <c r="AG39" s="218"/>
      <c r="AH39" s="218"/>
    </row>
    <row r="40" spans="1:34" x14ac:dyDescent="0.35">
      <c r="A40" s="203" t="s">
        <v>1043</v>
      </c>
      <c r="B40" s="203" t="s">
        <v>227</v>
      </c>
      <c r="C40" s="203" t="s">
        <v>1044</v>
      </c>
      <c r="D40" s="203" t="s">
        <v>130</v>
      </c>
      <c r="E40" s="203" t="s">
        <v>569</v>
      </c>
      <c r="F40" s="204" t="s">
        <v>574</v>
      </c>
      <c r="G40" s="203">
        <v>1</v>
      </c>
      <c r="H40" s="203" t="s">
        <v>51</v>
      </c>
      <c r="I40" s="2291">
        <v>1</v>
      </c>
      <c r="J40" s="2292"/>
      <c r="K40" s="2292"/>
      <c r="L40" s="2293"/>
      <c r="M40" s="209">
        <v>1</v>
      </c>
      <c r="N40" s="550">
        <v>138600</v>
      </c>
      <c r="O40" s="212">
        <f t="shared" si="5"/>
        <v>138600</v>
      </c>
      <c r="P40" s="219">
        <v>0.64</v>
      </c>
      <c r="Q40" s="550">
        <f t="shared" si="0"/>
        <v>49896</v>
      </c>
      <c r="R40" s="212">
        <f t="shared" si="1"/>
        <v>49896</v>
      </c>
      <c r="S40" s="213">
        <f t="shared" si="2"/>
        <v>0.12411068745097824</v>
      </c>
      <c r="T40" s="550">
        <f t="shared" si="3"/>
        <v>99792</v>
      </c>
      <c r="U40" s="440">
        <f>T40</f>
        <v>99792</v>
      </c>
      <c r="V40" s="215"/>
      <c r="W40" s="215"/>
      <c r="X40" s="215"/>
      <c r="Y40" s="441"/>
      <c r="Z40" s="440"/>
      <c r="AA40" s="441">
        <f>T40</f>
        <v>99792</v>
      </c>
      <c r="AB40" s="218"/>
      <c r="AC40" s="218"/>
      <c r="AD40" s="220">
        <f>T40</f>
        <v>99792</v>
      </c>
      <c r="AE40" s="218"/>
      <c r="AF40" s="218"/>
      <c r="AG40" s="218"/>
      <c r="AH40" s="218"/>
    </row>
    <row r="41" spans="1:34" x14ac:dyDescent="0.35">
      <c r="A41" s="203" t="s">
        <v>1043</v>
      </c>
      <c r="B41" s="203" t="s">
        <v>227</v>
      </c>
      <c r="C41" s="203" t="s">
        <v>1046</v>
      </c>
      <c r="D41" s="203" t="s">
        <v>228</v>
      </c>
      <c r="E41" s="203" t="s">
        <v>569</v>
      </c>
      <c r="F41" s="204" t="s">
        <v>632</v>
      </c>
      <c r="G41" s="203">
        <v>1</v>
      </c>
      <c r="H41" s="203" t="s">
        <v>49</v>
      </c>
      <c r="I41" s="819"/>
      <c r="J41" s="735">
        <v>26</v>
      </c>
      <c r="L41" s="821"/>
      <c r="M41" s="209">
        <v>1</v>
      </c>
      <c r="N41" s="550">
        <v>65000</v>
      </c>
      <c r="O41" s="212">
        <f t="shared" si="5"/>
        <v>65000</v>
      </c>
      <c r="P41" s="219">
        <v>0.36</v>
      </c>
      <c r="Q41" s="550">
        <f t="shared" si="0"/>
        <v>41600</v>
      </c>
      <c r="R41" s="212">
        <f t="shared" si="1"/>
        <v>41600</v>
      </c>
      <c r="S41" s="213">
        <f t="shared" si="2"/>
        <v>0.10347532062611622</v>
      </c>
      <c r="T41" s="550">
        <f t="shared" si="3"/>
        <v>83200</v>
      </c>
      <c r="U41" s="440"/>
      <c r="V41" s="215">
        <f>T41</f>
        <v>83200</v>
      </c>
      <c r="W41" s="215"/>
      <c r="X41" s="215"/>
      <c r="Y41" s="441"/>
      <c r="Z41" s="440"/>
      <c r="AA41" s="441">
        <f>T41</f>
        <v>83200</v>
      </c>
      <c r="AB41" s="218"/>
      <c r="AC41" s="218"/>
      <c r="AD41" s="220">
        <f>T41</f>
        <v>83200</v>
      </c>
      <c r="AE41" s="218"/>
      <c r="AF41" s="218"/>
      <c r="AG41" s="218"/>
      <c r="AH41" s="218"/>
    </row>
    <row r="42" spans="1:34" x14ac:dyDescent="0.35">
      <c r="A42" s="203" t="s">
        <v>1043</v>
      </c>
      <c r="B42" s="203" t="s">
        <v>227</v>
      </c>
      <c r="C42" s="203" t="s">
        <v>1046</v>
      </c>
      <c r="D42" s="203" t="s">
        <v>229</v>
      </c>
      <c r="E42" s="203" t="s">
        <v>571</v>
      </c>
      <c r="F42" s="204" t="s">
        <v>603</v>
      </c>
      <c r="G42" s="203">
        <v>1</v>
      </c>
      <c r="H42" s="203" t="s">
        <v>51</v>
      </c>
      <c r="I42" s="2291">
        <v>10</v>
      </c>
      <c r="J42" s="2292"/>
      <c r="K42" s="2292"/>
      <c r="L42" s="2293"/>
      <c r="M42" s="209">
        <v>1</v>
      </c>
      <c r="N42" s="550">
        <v>64800</v>
      </c>
      <c r="O42" s="212">
        <f t="shared" si="5"/>
        <v>64800</v>
      </c>
      <c r="P42" s="219">
        <v>0.7</v>
      </c>
      <c r="Q42" s="550">
        <f t="shared" si="0"/>
        <v>19440.000000000004</v>
      </c>
      <c r="R42" s="212">
        <f t="shared" si="1"/>
        <v>19440.000000000004</v>
      </c>
      <c r="S42" s="551">
        <f t="shared" si="2"/>
        <v>4.8354813292588936E-2</v>
      </c>
      <c r="T42" s="550">
        <f t="shared" si="3"/>
        <v>38880.000000000007</v>
      </c>
      <c r="U42" s="440"/>
      <c r="V42" s="215">
        <f>T42</f>
        <v>38880.000000000007</v>
      </c>
      <c r="W42" s="215"/>
      <c r="X42" s="215"/>
      <c r="Y42" s="441"/>
      <c r="Z42" s="440">
        <f>T42</f>
        <v>38880.000000000007</v>
      </c>
      <c r="AA42" s="441"/>
      <c r="AB42" s="218"/>
      <c r="AC42" s="218"/>
      <c r="AD42" s="220">
        <f>T42</f>
        <v>38880.000000000007</v>
      </c>
      <c r="AE42" s="218"/>
      <c r="AF42" s="218"/>
      <c r="AG42" s="218"/>
      <c r="AH42" s="218"/>
    </row>
    <row r="43" spans="1:34" x14ac:dyDescent="0.35">
      <c r="A43" s="203" t="s">
        <v>1043</v>
      </c>
      <c r="B43" s="203" t="s">
        <v>222</v>
      </c>
      <c r="C43" s="203" t="s">
        <v>1046</v>
      </c>
      <c r="D43" s="203" t="s">
        <v>38</v>
      </c>
      <c r="E43" s="203" t="s">
        <v>571</v>
      </c>
      <c r="F43" s="204" t="s">
        <v>178</v>
      </c>
      <c r="G43" s="203">
        <v>1</v>
      </c>
      <c r="H43" s="203" t="s">
        <v>49</v>
      </c>
      <c r="I43" s="331">
        <v>50</v>
      </c>
      <c r="J43" s="1540"/>
      <c r="K43" s="1540"/>
      <c r="L43" s="821"/>
      <c r="M43" s="209">
        <v>1</v>
      </c>
      <c r="N43" s="212">
        <v>115500</v>
      </c>
      <c r="O43" s="212">
        <f t="shared" si="5"/>
        <v>115500</v>
      </c>
      <c r="P43" s="219">
        <v>0.7</v>
      </c>
      <c r="Q43" s="212">
        <f t="shared" si="0"/>
        <v>34650.000000000007</v>
      </c>
      <c r="R43" s="212">
        <f t="shared" si="1"/>
        <v>34650.000000000007</v>
      </c>
      <c r="S43" s="551">
        <f t="shared" si="2"/>
        <v>8.6187977396512683E-2</v>
      </c>
      <c r="T43" s="550">
        <f t="shared" si="3"/>
        <v>69300.000000000015</v>
      </c>
      <c r="U43" s="440"/>
      <c r="V43" s="215">
        <f>T43</f>
        <v>69300.000000000015</v>
      </c>
      <c r="W43" s="215"/>
      <c r="X43" s="215"/>
      <c r="Y43" s="441"/>
      <c r="Z43" s="440">
        <f>T43</f>
        <v>69300.000000000015</v>
      </c>
      <c r="AA43" s="441"/>
      <c r="AB43" s="218"/>
      <c r="AC43" s="218"/>
      <c r="AD43" s="218"/>
      <c r="AE43" s="220">
        <f>T43</f>
        <v>69300.000000000015</v>
      </c>
      <c r="AF43" s="218"/>
      <c r="AG43" s="218"/>
      <c r="AH43" s="218"/>
    </row>
    <row r="44" spans="1:34" x14ac:dyDescent="0.35">
      <c r="A44" s="203" t="s">
        <v>1043</v>
      </c>
      <c r="B44" s="203" t="s">
        <v>210</v>
      </c>
      <c r="C44" s="203" t="s">
        <v>1047</v>
      </c>
      <c r="D44" s="203" t="s">
        <v>229</v>
      </c>
      <c r="E44" s="203" t="s">
        <v>569</v>
      </c>
      <c r="F44" s="204" t="s">
        <v>1048</v>
      </c>
      <c r="G44" s="203">
        <v>1</v>
      </c>
      <c r="H44" s="203" t="s">
        <v>49</v>
      </c>
      <c r="K44" s="331">
        <v>65</v>
      </c>
      <c r="M44" s="203">
        <v>1</v>
      </c>
      <c r="N44" s="212">
        <v>92000</v>
      </c>
      <c r="O44" s="212">
        <f t="shared" si="5"/>
        <v>92000</v>
      </c>
      <c r="P44" s="219">
        <v>0.45</v>
      </c>
      <c r="Q44" s="212">
        <f t="shared" si="0"/>
        <v>50600.000000000007</v>
      </c>
      <c r="R44" s="212">
        <f t="shared" si="1"/>
        <v>50600.000000000007</v>
      </c>
      <c r="S44" s="213">
        <f t="shared" si="2"/>
        <v>0.12586180826157409</v>
      </c>
      <c r="T44" s="550">
        <f t="shared" si="3"/>
        <v>101200.00000000001</v>
      </c>
      <c r="U44" s="440"/>
      <c r="V44" s="215">
        <f>T44</f>
        <v>101200.00000000001</v>
      </c>
      <c r="Y44" s="332"/>
      <c r="Z44" s="234"/>
      <c r="AA44" s="441">
        <f>T44</f>
        <v>101200.00000000001</v>
      </c>
      <c r="AB44" s="218"/>
      <c r="AC44" s="220"/>
      <c r="AD44" s="218"/>
      <c r="AE44" s="218"/>
      <c r="AF44" s="220">
        <f>T44</f>
        <v>101200.00000000001</v>
      </c>
      <c r="AG44" s="218"/>
      <c r="AH44" s="218"/>
    </row>
    <row r="45" spans="1:34" x14ac:dyDescent="0.35">
      <c r="A45" s="203" t="s">
        <v>1043</v>
      </c>
      <c r="B45" s="203" t="s">
        <v>210</v>
      </c>
      <c r="C45" s="203" t="s">
        <v>1044</v>
      </c>
      <c r="D45" s="203" t="s">
        <v>48</v>
      </c>
      <c r="E45" s="203" t="s">
        <v>569</v>
      </c>
      <c r="F45" s="204" t="s">
        <v>1045</v>
      </c>
      <c r="G45" s="203">
        <v>2</v>
      </c>
      <c r="H45" s="203" t="s">
        <v>49</v>
      </c>
      <c r="J45" s="1540"/>
      <c r="K45" s="1540"/>
      <c r="L45" s="331">
        <v>2</v>
      </c>
      <c r="M45" s="203">
        <v>1</v>
      </c>
      <c r="N45" s="212">
        <v>45000</v>
      </c>
      <c r="O45" s="212">
        <f t="shared" si="5"/>
        <v>90000</v>
      </c>
      <c r="P45" s="219">
        <v>0.45</v>
      </c>
      <c r="Q45" s="212">
        <f t="shared" si="0"/>
        <v>24750.000000000004</v>
      </c>
      <c r="R45" s="212">
        <f t="shared" si="1"/>
        <v>49500.000000000007</v>
      </c>
      <c r="S45" s="213">
        <f t="shared" si="2"/>
        <v>0.12312568199501811</v>
      </c>
      <c r="T45" s="550">
        <f t="shared" si="3"/>
        <v>99000.000000000015</v>
      </c>
      <c r="U45" s="440">
        <f>T45</f>
        <v>99000.000000000015</v>
      </c>
      <c r="Y45" s="332"/>
      <c r="Z45" s="234"/>
      <c r="AA45" s="441">
        <f>T45</f>
        <v>99000.000000000015</v>
      </c>
      <c r="AB45" s="218"/>
      <c r="AC45" s="220"/>
      <c r="AD45" s="218"/>
      <c r="AE45" s="218"/>
      <c r="AF45" s="220">
        <f t="shared" ref="AF45:AF47" si="6">T45</f>
        <v>99000.000000000015</v>
      </c>
      <c r="AG45" s="218"/>
      <c r="AH45" s="218"/>
    </row>
    <row r="46" spans="1:34" x14ac:dyDescent="0.35">
      <c r="A46" s="203" t="s">
        <v>1043</v>
      </c>
      <c r="B46" s="203" t="s">
        <v>210</v>
      </c>
      <c r="C46" s="203" t="s">
        <v>1044</v>
      </c>
      <c r="D46" s="203" t="s">
        <v>53</v>
      </c>
      <c r="E46" s="203" t="s">
        <v>571</v>
      </c>
      <c r="F46" s="204" t="s">
        <v>946</v>
      </c>
      <c r="G46" s="203">
        <v>2</v>
      </c>
      <c r="H46" s="203" t="s">
        <v>51</v>
      </c>
      <c r="I46" s="2291">
        <v>2</v>
      </c>
      <c r="J46" s="2292"/>
      <c r="K46" s="2292"/>
      <c r="L46" s="2293"/>
      <c r="M46" s="203">
        <v>1</v>
      </c>
      <c r="N46" s="212">
        <v>6300</v>
      </c>
      <c r="O46" s="212">
        <f t="shared" si="5"/>
        <v>12600</v>
      </c>
      <c r="P46" s="219">
        <v>0.45</v>
      </c>
      <c r="Q46" s="212">
        <f t="shared" si="0"/>
        <v>3465.0000000000005</v>
      </c>
      <c r="R46" s="212">
        <f t="shared" si="1"/>
        <v>6930.0000000000009</v>
      </c>
      <c r="S46" s="551">
        <f t="shared" si="2"/>
        <v>1.7237595479302537E-2</v>
      </c>
      <c r="T46" s="550">
        <f t="shared" si="3"/>
        <v>13860.000000000002</v>
      </c>
      <c r="U46" s="440">
        <f>T46</f>
        <v>13860.000000000002</v>
      </c>
      <c r="Y46" s="332"/>
      <c r="Z46" s="440">
        <f>T46</f>
        <v>13860.000000000002</v>
      </c>
      <c r="AA46" s="332"/>
      <c r="AB46" s="218"/>
      <c r="AC46" s="220"/>
      <c r="AD46" s="218"/>
      <c r="AE46" s="218"/>
      <c r="AF46" s="220">
        <f t="shared" si="6"/>
        <v>13860.000000000002</v>
      </c>
      <c r="AG46" s="218"/>
      <c r="AH46" s="218"/>
    </row>
    <row r="47" spans="1:34" x14ac:dyDescent="0.35">
      <c r="A47" s="203" t="s">
        <v>1043</v>
      </c>
      <c r="B47" s="203" t="s">
        <v>210</v>
      </c>
      <c r="C47" s="203" t="s">
        <v>1044</v>
      </c>
      <c r="D47" s="203" t="s">
        <v>130</v>
      </c>
      <c r="E47" s="203" t="s">
        <v>571</v>
      </c>
      <c r="F47" s="204" t="s">
        <v>602</v>
      </c>
      <c r="G47" s="203">
        <v>1</v>
      </c>
      <c r="H47" s="203" t="s">
        <v>51</v>
      </c>
      <c r="I47" s="2291">
        <v>1</v>
      </c>
      <c r="J47" s="2292"/>
      <c r="K47" s="2292"/>
      <c r="L47" s="2293"/>
      <c r="M47" s="203">
        <v>1</v>
      </c>
      <c r="N47" s="212">
        <v>110000</v>
      </c>
      <c r="O47" s="212">
        <f t="shared" si="5"/>
        <v>110000</v>
      </c>
      <c r="P47" s="219">
        <v>0.45</v>
      </c>
      <c r="Q47" s="212">
        <f t="shared" si="0"/>
        <v>60500.000000000007</v>
      </c>
      <c r="R47" s="212">
        <f t="shared" si="1"/>
        <v>60500.000000000007</v>
      </c>
      <c r="S47" s="551">
        <f t="shared" si="2"/>
        <v>0.15048694466057769</v>
      </c>
      <c r="T47" s="550">
        <f t="shared" si="3"/>
        <v>121000.00000000001</v>
      </c>
      <c r="U47" s="440">
        <f>T47</f>
        <v>121000.00000000001</v>
      </c>
      <c r="Y47" s="332"/>
      <c r="Z47" s="440">
        <f>T47</f>
        <v>121000.00000000001</v>
      </c>
      <c r="AA47" s="332"/>
      <c r="AB47" s="218"/>
      <c r="AC47" s="220"/>
      <c r="AD47" s="218"/>
      <c r="AE47" s="218"/>
      <c r="AF47" s="220">
        <f t="shared" si="6"/>
        <v>121000.00000000001</v>
      </c>
      <c r="AG47" s="218"/>
      <c r="AH47" s="218"/>
    </row>
    <row r="48" spans="1:34" x14ac:dyDescent="0.35">
      <c r="A48" s="203"/>
      <c r="B48" s="203"/>
      <c r="C48" s="203"/>
      <c r="D48" s="203"/>
      <c r="E48" s="203"/>
      <c r="F48" s="204"/>
      <c r="G48" s="203"/>
      <c r="H48" s="203"/>
      <c r="M48" s="203"/>
      <c r="N48" s="212"/>
      <c r="O48" s="212"/>
      <c r="P48" s="219"/>
      <c r="Q48" s="212"/>
      <c r="R48" s="212"/>
      <c r="S48" s="213"/>
      <c r="T48" s="550"/>
      <c r="U48" s="440"/>
      <c r="Y48" s="332"/>
      <c r="Z48" s="440"/>
      <c r="AA48" s="332"/>
      <c r="AB48" s="218"/>
      <c r="AC48" s="218"/>
      <c r="AD48" s="218"/>
      <c r="AE48" s="218"/>
      <c r="AF48" s="218"/>
      <c r="AG48" s="218"/>
      <c r="AH48" s="218"/>
    </row>
    <row r="49" spans="1:34" x14ac:dyDescent="0.35">
      <c r="A49" s="218"/>
      <c r="B49" s="203"/>
      <c r="C49" s="203"/>
      <c r="D49" s="203"/>
      <c r="E49" s="203"/>
      <c r="F49" s="204"/>
      <c r="G49" s="203"/>
      <c r="H49" s="203"/>
      <c r="M49" s="203"/>
      <c r="N49" s="212"/>
      <c r="O49" s="1541"/>
      <c r="P49" s="219"/>
      <c r="Q49" s="212"/>
      <c r="R49" s="212"/>
      <c r="S49" s="439"/>
      <c r="T49" s="212"/>
      <c r="U49" s="234"/>
      <c r="Y49" s="332"/>
      <c r="Z49" s="234"/>
      <c r="AA49" s="332"/>
      <c r="AB49" s="218"/>
      <c r="AC49" s="218"/>
      <c r="AD49" s="218"/>
      <c r="AE49" s="218"/>
      <c r="AF49" s="218"/>
      <c r="AG49" s="218"/>
      <c r="AH49" s="218"/>
    </row>
    <row r="50" spans="1:34" x14ac:dyDescent="0.35">
      <c r="A50" s="154" t="s">
        <v>1043</v>
      </c>
      <c r="B50" s="154" t="s">
        <v>579</v>
      </c>
      <c r="C50" s="335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1"/>
      <c r="P50" s="302"/>
      <c r="Q50" s="336"/>
      <c r="R50" s="303"/>
      <c r="S50" s="337"/>
      <c r="T50" s="550"/>
      <c r="U50" s="234"/>
      <c r="X50" s="215"/>
      <c r="Y50" s="332"/>
      <c r="Z50" s="234"/>
      <c r="AA50" s="332"/>
      <c r="AB50" s="218"/>
      <c r="AC50" s="218"/>
      <c r="AD50" s="218"/>
      <c r="AE50" s="218"/>
      <c r="AF50" s="218"/>
      <c r="AG50" s="218"/>
      <c r="AH50" s="218"/>
    </row>
    <row r="51" spans="1:34" x14ac:dyDescent="0.35">
      <c r="A51" s="154" t="s">
        <v>1043</v>
      </c>
      <c r="B51" s="154" t="s">
        <v>580</v>
      </c>
      <c r="C51" s="335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1"/>
      <c r="P51" s="302"/>
      <c r="Q51" s="336"/>
      <c r="R51" s="303">
        <v>25000</v>
      </c>
      <c r="S51" s="337">
        <f>R51/R53</f>
        <v>6.2184687876271766E-2</v>
      </c>
      <c r="T51" s="550">
        <f>R51*2</f>
        <v>50000</v>
      </c>
      <c r="U51" s="234"/>
      <c r="Y51" s="441">
        <f>T51</f>
        <v>50000</v>
      </c>
      <c r="Z51" s="234"/>
      <c r="AA51" s="332"/>
      <c r="AB51" s="218"/>
      <c r="AC51" s="218"/>
      <c r="AD51" s="218"/>
      <c r="AE51" s="218"/>
      <c r="AF51" s="218"/>
      <c r="AG51" s="218"/>
      <c r="AH51" s="218"/>
    </row>
    <row r="52" spans="1:34" ht="15" thickBot="1" x14ac:dyDescent="0.4">
      <c r="I52" s="161">
        <f>I53/$M$53</f>
        <v>0.43292682926829268</v>
      </c>
      <c r="J52" s="161">
        <f t="shared" ref="J52:L52" si="7">J53/$M$53</f>
        <v>0.15853658536585366</v>
      </c>
      <c r="K52" s="161">
        <f t="shared" si="7"/>
        <v>0.39634146341463417</v>
      </c>
      <c r="L52" s="161">
        <f t="shared" si="7"/>
        <v>1.2195121951219513E-2</v>
      </c>
      <c r="O52" s="145"/>
      <c r="P52" s="3"/>
      <c r="R52" s="145"/>
      <c r="S52" s="3"/>
      <c r="T52" s="212"/>
      <c r="U52" s="234"/>
      <c r="Y52" s="332"/>
      <c r="Z52" s="234"/>
      <c r="AA52" s="332"/>
      <c r="AB52" s="257"/>
      <c r="AC52" s="257"/>
      <c r="AD52" s="257"/>
      <c r="AE52" s="257"/>
      <c r="AF52" s="257"/>
      <c r="AG52" s="257"/>
      <c r="AH52" s="257"/>
    </row>
    <row r="53" spans="1:34" x14ac:dyDescent="0.35">
      <c r="A53" s="258" t="s">
        <v>582</v>
      </c>
      <c r="B53" s="259"/>
      <c r="C53" s="259"/>
      <c r="D53" s="259"/>
      <c r="E53" s="259"/>
      <c r="F53" s="260"/>
      <c r="G53" s="259"/>
      <c r="H53" s="259"/>
      <c r="I53" s="737">
        <f>I47+I46+I43+I42+I40+I39+I38+I37+I36</f>
        <v>71</v>
      </c>
      <c r="J53" s="737">
        <f>J41</f>
        <v>26</v>
      </c>
      <c r="K53" s="737">
        <f>K44</f>
        <v>65</v>
      </c>
      <c r="L53" s="737">
        <f>L45</f>
        <v>2</v>
      </c>
      <c r="M53" s="259">
        <f>SUM(I53:L53)</f>
        <v>164</v>
      </c>
      <c r="N53" s="261"/>
      <c r="O53" s="261">
        <f>SUM(O36:O52)</f>
        <v>862253</v>
      </c>
      <c r="P53" s="262">
        <f>1-R53/O53</f>
        <v>0.53374678893549798</v>
      </c>
      <c r="Q53" s="261"/>
      <c r="R53" s="261">
        <f>SUM(R35:R52)</f>
        <v>402028.23000000004</v>
      </c>
      <c r="S53" s="264">
        <f>SUM(S36:S52)</f>
        <v>1</v>
      </c>
      <c r="T53" s="555">
        <f>SUM(T36:T52)</f>
        <v>804056.46000000008</v>
      </c>
      <c r="U53" s="556">
        <f>SUM(U36:U51)</f>
        <v>461476.46</v>
      </c>
      <c r="V53" s="340">
        <f>SUM(V36:V51)</f>
        <v>292580</v>
      </c>
      <c r="W53" s="340"/>
      <c r="X53" s="340"/>
      <c r="Y53" s="340">
        <f>SUM(Y36:Y51)</f>
        <v>50000</v>
      </c>
      <c r="Z53" s="529">
        <f>SUM(Z36:Z51)</f>
        <v>347594</v>
      </c>
      <c r="AA53" s="530">
        <f>SUM(AA36:AA51)</f>
        <v>406462.46</v>
      </c>
      <c r="AB53" s="272">
        <f>SUM(AB35:AB52)</f>
        <v>81354</v>
      </c>
      <c r="AC53" s="272">
        <f>SUM(AC35:AC52)</f>
        <v>46470.460000000006</v>
      </c>
      <c r="AD53" s="272">
        <f t="shared" ref="AD53:AF53" si="8">SUM(AD35:AD52)</f>
        <v>221872</v>
      </c>
      <c r="AE53" s="272">
        <f t="shared" si="8"/>
        <v>69300.000000000015</v>
      </c>
      <c r="AF53" s="272">
        <f t="shared" si="8"/>
        <v>335060.00000000006</v>
      </c>
      <c r="AG53" s="272"/>
      <c r="AH53" s="678"/>
    </row>
    <row r="54" spans="1:34" ht="15" thickBot="1" x14ac:dyDescent="0.4">
      <c r="A54" s="274" t="s">
        <v>583</v>
      </c>
      <c r="B54" s="275"/>
      <c r="C54" s="275"/>
      <c r="D54" s="275"/>
      <c r="E54" s="275"/>
      <c r="F54" s="276"/>
      <c r="G54" s="275"/>
      <c r="H54" s="275"/>
      <c r="I54" s="738">
        <f>+I47+I46+I43+I42+I40+I39+I38+I37+I36</f>
        <v>71</v>
      </c>
      <c r="J54" s="738">
        <f>I47+I46+I42+J41+I40+I39+I38+I37+I36</f>
        <v>47</v>
      </c>
      <c r="K54" s="738">
        <f>I47+I46+K44+I42+I40+I38+I37+I36</f>
        <v>84</v>
      </c>
      <c r="L54" s="738">
        <f>I47+I46+L45+I42+I40+I38+I37+I36</f>
        <v>21</v>
      </c>
      <c r="M54" s="275">
        <f>SUM(I54:L54)</f>
        <v>223</v>
      </c>
      <c r="N54" s="277"/>
      <c r="O54" s="277"/>
      <c r="P54" s="278"/>
      <c r="Q54" s="277"/>
      <c r="R54" s="277"/>
      <c r="S54" s="279"/>
      <c r="T54" s="557"/>
      <c r="U54" s="1542">
        <f>U53/T53</f>
        <v>0.57393539254693626</v>
      </c>
      <c r="V54" s="282">
        <f>V53/T53</f>
        <v>0.36387991957679189</v>
      </c>
      <c r="W54" s="534"/>
      <c r="X54" s="282"/>
      <c r="Y54" s="282">
        <f>Y53/T53</f>
        <v>6.2184687876271766E-2</v>
      </c>
      <c r="Z54" s="318">
        <f>Z53/T53</f>
        <v>0.43230048795329618</v>
      </c>
      <c r="AA54" s="532">
        <f>AA53/T53</f>
        <v>0.50551482417043203</v>
      </c>
      <c r="AB54" s="287"/>
      <c r="AC54" s="287"/>
      <c r="AD54" s="287"/>
      <c r="AE54" s="287"/>
      <c r="AF54" s="287"/>
      <c r="AG54" s="287"/>
      <c r="AH54" s="288"/>
    </row>
    <row r="55" spans="1:34" ht="15" thickBot="1" x14ac:dyDescent="0.4">
      <c r="A55" s="289" t="s">
        <v>584</v>
      </c>
      <c r="B55" s="239"/>
      <c r="C55" s="239"/>
      <c r="D55" s="239"/>
      <c r="E55" s="239"/>
      <c r="F55" s="290"/>
      <c r="G55" s="239"/>
      <c r="H55" s="239"/>
      <c r="I55" s="2237">
        <f>I54/$M$54</f>
        <v>0.31838565022421522</v>
      </c>
      <c r="J55" s="2237">
        <f t="shared" ref="J55:L55" si="9">J54/$M$54</f>
        <v>0.21076233183856502</v>
      </c>
      <c r="K55" s="2237">
        <f t="shared" si="9"/>
        <v>0.37668161434977576</v>
      </c>
      <c r="L55" s="2237">
        <f t="shared" si="9"/>
        <v>9.417040358744394E-2</v>
      </c>
      <c r="M55" s="239"/>
      <c r="N55" s="292"/>
      <c r="O55" s="1514"/>
      <c r="P55" s="242"/>
      <c r="Q55" s="292"/>
      <c r="R55" s="240">
        <f>U53/2</f>
        <v>230738.23</v>
      </c>
      <c r="S55" s="293">
        <f>R55/R53</f>
        <v>0.57393539254693626</v>
      </c>
      <c r="T55" s="145"/>
      <c r="Y55" s="294"/>
      <c r="Z55" s="808">
        <f>I36+I37+I38+I42+I43+I46+I47</f>
        <v>68</v>
      </c>
      <c r="AA55" s="808">
        <f>I39+I40+J41+K44+L45</f>
        <v>96</v>
      </c>
      <c r="AB55" s="1515"/>
      <c r="AC55" s="189"/>
      <c r="AD55" s="189"/>
      <c r="AE55" s="189"/>
      <c r="AF55" s="189"/>
      <c r="AG55" s="189"/>
      <c r="AH55" s="189"/>
    </row>
    <row r="56" spans="1:34" ht="15" thickBot="1" x14ac:dyDescent="0.4">
      <c r="A56" s="297" t="s">
        <v>38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1516"/>
      <c r="P56" s="302"/>
      <c r="Q56" s="301"/>
      <c r="R56" s="303">
        <f>V53/2</f>
        <v>146290</v>
      </c>
      <c r="S56" s="302">
        <f>R56/R53</f>
        <v>0.36387991957679189</v>
      </c>
      <c r="T56" s="304">
        <f>R53/M53</f>
        <v>2451.3916463414635</v>
      </c>
      <c r="U56" s="1543" t="s">
        <v>1024</v>
      </c>
      <c r="Z56" s="241">
        <f>Z55/M53</f>
        <v>0.41463414634146339</v>
      </c>
      <c r="AA56" s="241">
        <f>AA55/M53</f>
        <v>0.58536585365853655</v>
      </c>
    </row>
    <row r="57" spans="1:34" ht="15" thickBot="1" x14ac:dyDescent="0.4">
      <c r="A57" s="297" t="s">
        <v>579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1516"/>
      <c r="P57" s="302"/>
      <c r="Q57" s="301"/>
      <c r="R57" s="303">
        <f>R50</f>
        <v>0</v>
      </c>
      <c r="S57" s="308">
        <f>R57/R53</f>
        <v>0</v>
      </c>
      <c r="T57" s="145"/>
      <c r="Z57" s="2831" t="s">
        <v>588</v>
      </c>
      <c r="AA57" s="2832"/>
    </row>
    <row r="58" spans="1:34" x14ac:dyDescent="0.35">
      <c r="A58" s="297" t="s">
        <v>580</v>
      </c>
      <c r="B58" s="298"/>
      <c r="C58" s="298"/>
      <c r="D58" s="298"/>
      <c r="E58" s="298"/>
      <c r="F58" s="299"/>
      <c r="G58" s="298"/>
      <c r="H58" s="298"/>
      <c r="I58" s="300"/>
      <c r="J58" s="300"/>
      <c r="K58" s="300"/>
      <c r="L58" s="300"/>
      <c r="M58" s="298"/>
      <c r="N58" s="301"/>
      <c r="O58" s="1516"/>
      <c r="P58" s="302"/>
      <c r="Q58" s="301"/>
      <c r="R58" s="303">
        <f>R51</f>
        <v>25000</v>
      </c>
      <c r="S58" s="308">
        <f>R58/R53</f>
        <v>6.2184687876271766E-2</v>
      </c>
      <c r="T58" s="145"/>
    </row>
    <row r="59" spans="1:34" x14ac:dyDescent="0.35">
      <c r="A59" s="289"/>
      <c r="B59" s="239"/>
      <c r="C59" s="239"/>
      <c r="D59" s="239"/>
      <c r="E59" s="239"/>
      <c r="F59" s="290"/>
      <c r="G59" s="239"/>
      <c r="H59" s="239"/>
      <c r="I59" s="291"/>
      <c r="J59" s="291"/>
      <c r="K59" s="291"/>
      <c r="L59" s="291"/>
      <c r="M59" s="239"/>
      <c r="N59" s="292"/>
      <c r="O59" s="1516"/>
      <c r="P59" s="242"/>
      <c r="Q59" s="292"/>
      <c r="R59" s="240">
        <f>SUM(R55:R58)</f>
        <v>402028.23</v>
      </c>
      <c r="S59" s="293">
        <f>SUM(S55:S58)</f>
        <v>0.99999999999999989</v>
      </c>
    </row>
    <row r="60" spans="1:34" x14ac:dyDescent="0.35">
      <c r="O60" s="6"/>
    </row>
    <row r="62" spans="1:34" ht="18.5" x14ac:dyDescent="0.45">
      <c r="A62" s="164" t="s">
        <v>589</v>
      </c>
    </row>
    <row r="64" spans="1:34" ht="15" thickBot="1" x14ac:dyDescent="0.4">
      <c r="A64" s="2527" t="s">
        <v>531</v>
      </c>
      <c r="B64" s="2528"/>
      <c r="C64" s="2528"/>
      <c r="D64" s="2528"/>
      <c r="E64" s="2528"/>
      <c r="F64" s="2528"/>
      <c r="G64" s="2528"/>
      <c r="H64" s="2528"/>
      <c r="I64" s="2528"/>
      <c r="J64" s="2528"/>
      <c r="K64" s="2528"/>
      <c r="L64" s="2528"/>
      <c r="M64" s="2528"/>
      <c r="N64" s="2528"/>
      <c r="O64" s="2528"/>
      <c r="P64" s="2528"/>
      <c r="Q64" s="2528"/>
      <c r="R64" s="2528"/>
      <c r="S64" s="2529"/>
      <c r="T64" s="2447" t="s">
        <v>635</v>
      </c>
      <c r="U64" s="2448"/>
      <c r="V64" s="2448"/>
      <c r="W64" s="2448"/>
      <c r="X64" s="2448"/>
      <c r="Y64" s="2448"/>
      <c r="Z64" s="2448"/>
      <c r="AA64" s="2448"/>
      <c r="AB64" s="2448"/>
      <c r="AC64" s="2448"/>
      <c r="AD64" s="2448"/>
      <c r="AE64" s="2448"/>
      <c r="AF64" s="2448"/>
      <c r="AG64" s="2448"/>
      <c r="AH64" s="2449"/>
    </row>
    <row r="65" spans="1:34" ht="18.5" x14ac:dyDescent="0.45">
      <c r="A65" s="2327" t="s">
        <v>533</v>
      </c>
      <c r="B65" s="2329" t="s">
        <v>534</v>
      </c>
      <c r="C65" s="2329" t="s">
        <v>535</v>
      </c>
      <c r="D65" s="2329" t="s">
        <v>536</v>
      </c>
      <c r="E65" s="2329" t="s">
        <v>537</v>
      </c>
      <c r="F65" s="2331" t="s">
        <v>538</v>
      </c>
      <c r="G65" s="2329" t="s">
        <v>539</v>
      </c>
      <c r="H65" s="2329" t="s">
        <v>540</v>
      </c>
      <c r="I65" s="2546" t="s">
        <v>541</v>
      </c>
      <c r="J65" s="2547"/>
      <c r="K65" s="2547"/>
      <c r="L65" s="2548"/>
      <c r="M65" s="311" t="s">
        <v>542</v>
      </c>
      <c r="N65" s="312" t="s">
        <v>543</v>
      </c>
      <c r="O65" s="312" t="s">
        <v>863</v>
      </c>
      <c r="P65" s="313" t="s">
        <v>544</v>
      </c>
      <c r="Q65" s="312" t="s">
        <v>543</v>
      </c>
      <c r="R65" s="312" t="s">
        <v>545</v>
      </c>
      <c r="S65" s="2310" t="s">
        <v>546</v>
      </c>
      <c r="T65" s="739" t="s">
        <v>547</v>
      </c>
      <c r="U65" s="2491" t="s">
        <v>548</v>
      </c>
      <c r="V65" s="2492"/>
      <c r="W65" s="2492"/>
      <c r="X65" s="2492"/>
      <c r="Y65" s="2492"/>
      <c r="Z65" s="2488" t="s">
        <v>549</v>
      </c>
      <c r="AA65" s="2489"/>
      <c r="AB65" s="2488" t="s">
        <v>550</v>
      </c>
      <c r="AC65" s="2490"/>
      <c r="AD65" s="2490"/>
      <c r="AE65" s="2490"/>
      <c r="AF65" s="2490"/>
      <c r="AG65" s="2490"/>
      <c r="AH65" s="2489"/>
    </row>
    <row r="66" spans="1:34" ht="19" thickBot="1" x14ac:dyDescent="0.5">
      <c r="A66" s="2328"/>
      <c r="B66" s="2330"/>
      <c r="C66" s="2330"/>
      <c r="D66" s="2330"/>
      <c r="E66" s="2330"/>
      <c r="F66" s="2332"/>
      <c r="G66" s="2330"/>
      <c r="H66" s="2330"/>
      <c r="I66" s="315" t="s">
        <v>551</v>
      </c>
      <c r="J66" s="315" t="s">
        <v>552</v>
      </c>
      <c r="K66" s="315" t="s">
        <v>553</v>
      </c>
      <c r="L66" s="315" t="s">
        <v>554</v>
      </c>
      <c r="M66" s="316" t="s">
        <v>555</v>
      </c>
      <c r="N66" s="317" t="s">
        <v>556</v>
      </c>
      <c r="O66" s="317" t="s">
        <v>864</v>
      </c>
      <c r="P66" s="318" t="s">
        <v>557</v>
      </c>
      <c r="Q66" s="317" t="s">
        <v>558</v>
      </c>
      <c r="R66" s="317" t="s">
        <v>558</v>
      </c>
      <c r="S66" s="2311"/>
      <c r="T66" s="718" t="s">
        <v>559</v>
      </c>
      <c r="U66" s="2485"/>
      <c r="V66" s="2486"/>
      <c r="W66" s="2486"/>
      <c r="X66" s="2486"/>
      <c r="Y66" s="2486"/>
      <c r="Z66" s="2475"/>
      <c r="AA66" s="2477"/>
      <c r="AB66" s="2475"/>
      <c r="AC66" s="2476"/>
      <c r="AD66" s="2476"/>
      <c r="AE66" s="2476"/>
      <c r="AF66" s="2476"/>
      <c r="AG66" s="2476"/>
      <c r="AH66" s="2477"/>
    </row>
    <row r="67" spans="1:34" s="184" customFormat="1" ht="18.5" x14ac:dyDescent="0.45">
      <c r="A67" s="2861" t="s">
        <v>591</v>
      </c>
      <c r="B67" s="2342"/>
      <c r="C67" s="2342"/>
      <c r="D67" s="2342"/>
      <c r="E67" s="2342"/>
      <c r="F67" s="2342"/>
      <c r="G67" s="2342"/>
      <c r="H67" s="2342"/>
      <c r="I67" s="2342"/>
      <c r="J67" s="2342"/>
      <c r="K67" s="2342"/>
      <c r="L67" s="2342"/>
      <c r="M67" s="2342"/>
      <c r="N67" s="2342"/>
      <c r="O67" s="2342"/>
      <c r="P67" s="2342"/>
      <c r="Q67" s="2342"/>
      <c r="R67" s="2342"/>
      <c r="S67" s="1544"/>
      <c r="T67" s="818"/>
      <c r="U67" s="766" t="s">
        <v>561</v>
      </c>
      <c r="V67" s="764" t="s">
        <v>38</v>
      </c>
      <c r="W67" s="764" t="s">
        <v>562</v>
      </c>
      <c r="X67" s="764" t="s">
        <v>563</v>
      </c>
      <c r="Y67" s="1545" t="s">
        <v>564</v>
      </c>
      <c r="Z67" s="1546" t="s">
        <v>565</v>
      </c>
      <c r="AA67" s="1545" t="s">
        <v>566</v>
      </c>
      <c r="AB67" s="764" t="s">
        <v>325</v>
      </c>
      <c r="AC67" s="764" t="s">
        <v>326</v>
      </c>
      <c r="AD67" s="764" t="s">
        <v>327</v>
      </c>
      <c r="AE67" s="764" t="s">
        <v>328</v>
      </c>
      <c r="AF67" s="764" t="s">
        <v>33</v>
      </c>
      <c r="AG67" s="764" t="s">
        <v>166</v>
      </c>
      <c r="AH67" s="765"/>
    </row>
    <row r="68" spans="1:34" x14ac:dyDescent="0.35">
      <c r="A68" s="200"/>
      <c r="B68" s="509"/>
      <c r="C68" s="509"/>
      <c r="D68" s="509"/>
      <c r="E68" s="509"/>
      <c r="F68" s="510"/>
      <c r="G68" s="509"/>
      <c r="H68" s="509"/>
      <c r="I68" s="512"/>
      <c r="J68" s="512"/>
      <c r="K68" s="512"/>
      <c r="L68" s="512"/>
      <c r="M68" s="509"/>
      <c r="N68" s="515"/>
      <c r="O68" s="516"/>
      <c r="P68" s="515"/>
      <c r="Q68" s="515"/>
      <c r="R68" s="1547"/>
      <c r="S68" s="515"/>
      <c r="T68" s="515"/>
      <c r="U68" s="5"/>
      <c r="Y68" s="332"/>
      <c r="Z68" s="234"/>
      <c r="AA68" s="332"/>
      <c r="AB68" s="200"/>
      <c r="AC68" s="200"/>
      <c r="AD68" s="200"/>
      <c r="AE68" s="200"/>
      <c r="AF68" s="200"/>
      <c r="AG68" s="200"/>
      <c r="AH68" s="200"/>
    </row>
    <row r="69" spans="1:34" x14ac:dyDescent="0.35">
      <c r="A69" s="203" t="s">
        <v>1043</v>
      </c>
      <c r="B69" s="203" t="s">
        <v>225</v>
      </c>
      <c r="C69" s="203" t="s">
        <v>1044</v>
      </c>
      <c r="D69" s="203" t="s">
        <v>53</v>
      </c>
      <c r="E69" s="203" t="s">
        <v>571</v>
      </c>
      <c r="F69" s="204" t="s">
        <v>946</v>
      </c>
      <c r="G69" s="203">
        <v>1</v>
      </c>
      <c r="H69" s="203" t="s">
        <v>51</v>
      </c>
      <c r="I69" s="2291">
        <v>1</v>
      </c>
      <c r="J69" s="2292"/>
      <c r="K69" s="2292"/>
      <c r="L69" s="2293"/>
      <c r="M69" s="203">
        <v>1</v>
      </c>
      <c r="N69" s="550">
        <v>20835</v>
      </c>
      <c r="O69" s="212">
        <f>N69*M69*G69</f>
        <v>20835</v>
      </c>
      <c r="P69" s="219">
        <v>0.65</v>
      </c>
      <c r="Q69" s="550">
        <f>N69*(1-P69)</f>
        <v>7292.2499999999991</v>
      </c>
      <c r="R69" s="212">
        <f>Q69*M69*G69</f>
        <v>7292.2499999999991</v>
      </c>
      <c r="S69" s="551">
        <f t="shared" ref="S69:S78" si="10">R69/$R$84</f>
        <v>1.8100468153601081E-2</v>
      </c>
      <c r="T69" s="550">
        <f t="shared" ref="T69:T78" si="11">R69</f>
        <v>7292.2499999999991</v>
      </c>
      <c r="U69" s="7">
        <f>T69</f>
        <v>7292.2499999999991</v>
      </c>
      <c r="V69" s="215"/>
      <c r="W69" s="215"/>
      <c r="X69" s="215"/>
      <c r="Y69" s="441"/>
      <c r="Z69" s="440">
        <f>T69</f>
        <v>7292.2499999999991</v>
      </c>
      <c r="AA69" s="441"/>
      <c r="AB69" s="220">
        <f>T69</f>
        <v>7292.2499999999991</v>
      </c>
      <c r="AC69" s="218"/>
      <c r="AD69" s="218"/>
      <c r="AE69" s="218"/>
      <c r="AF69" s="218"/>
      <c r="AG69" s="218"/>
      <c r="AH69" s="218"/>
    </row>
    <row r="70" spans="1:34" x14ac:dyDescent="0.35">
      <c r="A70" s="203" t="s">
        <v>1043</v>
      </c>
      <c r="B70" s="203" t="s">
        <v>226</v>
      </c>
      <c r="C70" s="203" t="s">
        <v>1044</v>
      </c>
      <c r="D70" s="203" t="s">
        <v>53</v>
      </c>
      <c r="E70" s="203" t="s">
        <v>571</v>
      </c>
      <c r="F70" s="204" t="s">
        <v>946</v>
      </c>
      <c r="G70" s="203">
        <v>3</v>
      </c>
      <c r="H70" s="203" t="s">
        <v>51</v>
      </c>
      <c r="I70" s="2291">
        <v>3</v>
      </c>
      <c r="J70" s="2292"/>
      <c r="K70" s="2292"/>
      <c r="L70" s="2293"/>
      <c r="M70" s="203">
        <v>1</v>
      </c>
      <c r="N70" s="550">
        <v>10000</v>
      </c>
      <c r="O70" s="212">
        <f t="shared" ref="O70:O78" si="12">N70*M70*G70</f>
        <v>30000</v>
      </c>
      <c r="P70" s="219">
        <v>0.42</v>
      </c>
      <c r="Q70" s="550">
        <f t="shared" ref="Q70:Q78" si="13">N70*(1-P70)</f>
        <v>5800.0000000000009</v>
      </c>
      <c r="R70" s="212">
        <f t="shared" ref="R70:R78" si="14">Q70*M70*G70</f>
        <v>17400.000000000004</v>
      </c>
      <c r="S70" s="551">
        <f t="shared" si="10"/>
        <v>4.3189433422148024E-2</v>
      </c>
      <c r="T70" s="550">
        <f t="shared" si="11"/>
        <v>17400.000000000004</v>
      </c>
      <c r="U70" s="7">
        <f t="shared" ref="U70:U71" si="15">T70</f>
        <v>17400.000000000004</v>
      </c>
      <c r="V70" s="215"/>
      <c r="W70" s="215"/>
      <c r="X70" s="215"/>
      <c r="Y70" s="441"/>
      <c r="Z70" s="440">
        <f>T70</f>
        <v>17400.000000000004</v>
      </c>
      <c r="AA70" s="441"/>
      <c r="AB70" s="220"/>
      <c r="AC70" s="220">
        <f>T70</f>
        <v>17400.000000000004</v>
      </c>
      <c r="AD70" s="218"/>
      <c r="AE70" s="218"/>
      <c r="AF70" s="218"/>
      <c r="AG70" s="218"/>
      <c r="AH70" s="218"/>
    </row>
    <row r="71" spans="1:34" x14ac:dyDescent="0.35">
      <c r="A71" s="203" t="s">
        <v>1043</v>
      </c>
      <c r="B71" s="203" t="s">
        <v>226</v>
      </c>
      <c r="C71" s="203" t="s">
        <v>1044</v>
      </c>
      <c r="D71" s="203" t="s">
        <v>48</v>
      </c>
      <c r="E71" s="203" t="s">
        <v>569</v>
      </c>
      <c r="F71" s="204" t="s">
        <v>1045</v>
      </c>
      <c r="G71" s="203">
        <v>2</v>
      </c>
      <c r="H71" s="203" t="s">
        <v>174</v>
      </c>
      <c r="I71" s="2291">
        <v>2</v>
      </c>
      <c r="J71" s="2478"/>
      <c r="L71" s="226"/>
      <c r="M71" s="203">
        <v>1</v>
      </c>
      <c r="N71" s="550">
        <v>12511</v>
      </c>
      <c r="O71" s="212">
        <f t="shared" si="12"/>
        <v>25022</v>
      </c>
      <c r="P71" s="219">
        <v>0.69</v>
      </c>
      <c r="Q71" s="550">
        <f t="shared" si="13"/>
        <v>3878.4100000000008</v>
      </c>
      <c r="R71" s="212">
        <f t="shared" si="14"/>
        <v>7756.8200000000015</v>
      </c>
      <c r="S71" s="213">
        <f t="shared" si="10"/>
        <v>1.925360120445898E-2</v>
      </c>
      <c r="T71" s="550">
        <f t="shared" si="11"/>
        <v>7756.8200000000015</v>
      </c>
      <c r="U71" s="7">
        <f t="shared" si="15"/>
        <v>7756.8200000000015</v>
      </c>
      <c r="V71" s="215"/>
      <c r="W71" s="215"/>
      <c r="X71" s="215"/>
      <c r="Y71" s="441"/>
      <c r="Z71" s="440"/>
      <c r="AA71" s="441">
        <f>T71</f>
        <v>7756.8200000000015</v>
      </c>
      <c r="AB71" s="220"/>
      <c r="AC71" s="220">
        <f>T71</f>
        <v>7756.8200000000015</v>
      </c>
      <c r="AD71" s="218"/>
      <c r="AE71" s="218"/>
      <c r="AF71" s="218"/>
      <c r="AG71" s="218"/>
      <c r="AH71" s="218"/>
    </row>
    <row r="72" spans="1:34" x14ac:dyDescent="0.35">
      <c r="A72" s="203" t="s">
        <v>1043</v>
      </c>
      <c r="B72" s="203" t="s">
        <v>227</v>
      </c>
      <c r="C72" s="203" t="s">
        <v>1046</v>
      </c>
      <c r="D72" s="203" t="s">
        <v>228</v>
      </c>
      <c r="E72" s="203" t="s">
        <v>569</v>
      </c>
      <c r="F72" s="204" t="s">
        <v>632</v>
      </c>
      <c r="G72" s="203">
        <v>1</v>
      </c>
      <c r="H72" s="203" t="s">
        <v>49</v>
      </c>
      <c r="I72" s="819"/>
      <c r="J72" s="735">
        <v>26</v>
      </c>
      <c r="L72" s="226"/>
      <c r="M72" s="209">
        <v>1</v>
      </c>
      <c r="N72" s="550">
        <v>65000</v>
      </c>
      <c r="O72" s="212">
        <f t="shared" si="12"/>
        <v>65000</v>
      </c>
      <c r="P72" s="219">
        <v>0.36</v>
      </c>
      <c r="Q72" s="550">
        <f t="shared" si="13"/>
        <v>41600</v>
      </c>
      <c r="R72" s="212">
        <f t="shared" si="14"/>
        <v>41600</v>
      </c>
      <c r="S72" s="213">
        <f t="shared" si="10"/>
        <v>0.10325749599777917</v>
      </c>
      <c r="T72" s="550">
        <f t="shared" si="11"/>
        <v>41600</v>
      </c>
      <c r="U72" s="7"/>
      <c r="V72" s="215">
        <f>T72</f>
        <v>41600</v>
      </c>
      <c r="W72" s="215"/>
      <c r="X72" s="215"/>
      <c r="Y72" s="441"/>
      <c r="Z72" s="440"/>
      <c r="AA72" s="441">
        <f>T72</f>
        <v>41600</v>
      </c>
      <c r="AB72" s="220"/>
      <c r="AC72" s="218"/>
      <c r="AD72" s="220">
        <f>T72</f>
        <v>41600</v>
      </c>
      <c r="AE72" s="218"/>
      <c r="AF72" s="218"/>
      <c r="AG72" s="218"/>
      <c r="AH72" s="218"/>
    </row>
    <row r="73" spans="1:34" x14ac:dyDescent="0.35">
      <c r="A73" s="203" t="s">
        <v>1043</v>
      </c>
      <c r="B73" s="203" t="s">
        <v>227</v>
      </c>
      <c r="C73" s="203" t="s">
        <v>1046</v>
      </c>
      <c r="D73" s="203" t="s">
        <v>229</v>
      </c>
      <c r="E73" s="203" t="s">
        <v>571</v>
      </c>
      <c r="F73" s="204" t="s">
        <v>603</v>
      </c>
      <c r="G73" s="203">
        <v>1</v>
      </c>
      <c r="H73" s="203" t="s">
        <v>51</v>
      </c>
      <c r="I73" s="2291">
        <v>10</v>
      </c>
      <c r="J73" s="2292"/>
      <c r="K73" s="2292"/>
      <c r="L73" s="2293"/>
      <c r="M73" s="209">
        <v>1</v>
      </c>
      <c r="N73" s="550">
        <v>64800</v>
      </c>
      <c r="O73" s="212">
        <f t="shared" si="12"/>
        <v>64800</v>
      </c>
      <c r="P73" s="219">
        <v>0.7</v>
      </c>
      <c r="Q73" s="550">
        <f t="shared" si="13"/>
        <v>19440.000000000004</v>
      </c>
      <c r="R73" s="212">
        <f t="shared" si="14"/>
        <v>19440.000000000004</v>
      </c>
      <c r="S73" s="224">
        <f t="shared" si="10"/>
        <v>4.8253022168192966E-2</v>
      </c>
      <c r="T73" s="550">
        <f t="shared" si="11"/>
        <v>19440.000000000004</v>
      </c>
      <c r="U73" s="7"/>
      <c r="V73" s="215">
        <f>T73</f>
        <v>19440.000000000004</v>
      </c>
      <c r="W73" s="215"/>
      <c r="X73" s="215"/>
      <c r="Y73" s="441"/>
      <c r="Z73" s="440">
        <f>T73</f>
        <v>19440.000000000004</v>
      </c>
      <c r="AA73" s="441"/>
      <c r="AB73" s="220"/>
      <c r="AC73" s="218"/>
      <c r="AD73" s="220">
        <f>T73</f>
        <v>19440.000000000004</v>
      </c>
      <c r="AE73" s="218"/>
      <c r="AF73" s="218"/>
      <c r="AG73" s="218"/>
      <c r="AH73" s="218"/>
    </row>
    <row r="74" spans="1:34" x14ac:dyDescent="0.35">
      <c r="A74" s="203" t="s">
        <v>1043</v>
      </c>
      <c r="B74" s="203" t="s">
        <v>222</v>
      </c>
      <c r="C74" s="203" t="s">
        <v>1046</v>
      </c>
      <c r="D74" s="203" t="s">
        <v>38</v>
      </c>
      <c r="E74" s="203" t="s">
        <v>571</v>
      </c>
      <c r="F74" s="204" t="s">
        <v>178</v>
      </c>
      <c r="G74" s="203">
        <v>1</v>
      </c>
      <c r="H74" s="203" t="s">
        <v>49</v>
      </c>
      <c r="I74" s="331">
        <v>50</v>
      </c>
      <c r="L74" s="226"/>
      <c r="M74" s="209">
        <v>1</v>
      </c>
      <c r="N74" s="550">
        <v>115500</v>
      </c>
      <c r="O74" s="212">
        <f t="shared" si="12"/>
        <v>115500</v>
      </c>
      <c r="P74" s="219">
        <v>0.7</v>
      </c>
      <c r="Q74" s="550">
        <f t="shared" si="13"/>
        <v>34650.000000000007</v>
      </c>
      <c r="R74" s="212">
        <f t="shared" si="14"/>
        <v>34650.000000000007</v>
      </c>
      <c r="S74" s="224">
        <f t="shared" si="10"/>
        <v>8.6006544142380986E-2</v>
      </c>
      <c r="T74" s="550">
        <f t="shared" si="11"/>
        <v>34650.000000000007</v>
      </c>
      <c r="U74" s="7"/>
      <c r="V74" s="215">
        <f>T74</f>
        <v>34650.000000000007</v>
      </c>
      <c r="W74" s="215"/>
      <c r="X74" s="215"/>
      <c r="Y74" s="441"/>
      <c r="Z74" s="440">
        <f>T74</f>
        <v>34650.000000000007</v>
      </c>
      <c r="AA74" s="441"/>
      <c r="AB74" s="220"/>
      <c r="AC74" s="218"/>
      <c r="AD74" s="218"/>
      <c r="AE74" s="220">
        <f>T74</f>
        <v>34650.000000000007</v>
      </c>
      <c r="AF74" s="218"/>
      <c r="AG74" s="218"/>
      <c r="AH74" s="218"/>
    </row>
    <row r="75" spans="1:34" x14ac:dyDescent="0.35">
      <c r="A75" s="203" t="s">
        <v>1043</v>
      </c>
      <c r="B75" s="203" t="s">
        <v>210</v>
      </c>
      <c r="C75" s="203" t="s">
        <v>1047</v>
      </c>
      <c r="D75" s="203" t="s">
        <v>229</v>
      </c>
      <c r="E75" s="203" t="s">
        <v>569</v>
      </c>
      <c r="F75" s="204" t="s">
        <v>1048</v>
      </c>
      <c r="G75" s="203">
        <v>1</v>
      </c>
      <c r="H75" s="203" t="s">
        <v>49</v>
      </c>
      <c r="K75" s="331">
        <v>65</v>
      </c>
      <c r="M75" s="203">
        <v>1</v>
      </c>
      <c r="N75" s="550">
        <v>92000</v>
      </c>
      <c r="O75" s="212">
        <f t="shared" si="12"/>
        <v>92000</v>
      </c>
      <c r="P75" s="219">
        <v>0.45</v>
      </c>
      <c r="Q75" s="550">
        <f t="shared" si="13"/>
        <v>50600.000000000007</v>
      </c>
      <c r="R75" s="212">
        <f t="shared" si="14"/>
        <v>50600.000000000007</v>
      </c>
      <c r="S75" s="213">
        <f t="shared" si="10"/>
        <v>0.12559685811268334</v>
      </c>
      <c r="T75" s="550">
        <f t="shared" si="11"/>
        <v>50600.000000000007</v>
      </c>
      <c r="U75" s="7"/>
      <c r="V75" s="215">
        <f>T75</f>
        <v>50600.000000000007</v>
      </c>
      <c r="W75" s="215"/>
      <c r="Y75" s="332"/>
      <c r="Z75" s="234"/>
      <c r="AA75" s="441">
        <f>T75</f>
        <v>50600.000000000007</v>
      </c>
      <c r="AB75" s="220"/>
      <c r="AC75" s="218"/>
      <c r="AD75" s="218"/>
      <c r="AE75" s="218"/>
      <c r="AF75" s="220">
        <f>T75</f>
        <v>50600.000000000007</v>
      </c>
      <c r="AG75" s="218"/>
      <c r="AH75" s="218"/>
    </row>
    <row r="76" spans="1:34" x14ac:dyDescent="0.35">
      <c r="A76" s="203" t="s">
        <v>1043</v>
      </c>
      <c r="B76" s="203" t="s">
        <v>210</v>
      </c>
      <c r="C76" s="203" t="s">
        <v>1044</v>
      </c>
      <c r="D76" s="203" t="s">
        <v>48</v>
      </c>
      <c r="E76" s="203" t="s">
        <v>569</v>
      </c>
      <c r="F76" s="204" t="s">
        <v>1045</v>
      </c>
      <c r="G76" s="203">
        <v>3</v>
      </c>
      <c r="H76" s="203" t="s">
        <v>49</v>
      </c>
      <c r="K76" s="1540"/>
      <c r="L76" s="331">
        <v>3</v>
      </c>
      <c r="M76" s="203">
        <v>1</v>
      </c>
      <c r="N76" s="212">
        <v>45000</v>
      </c>
      <c r="O76" s="212">
        <f t="shared" si="12"/>
        <v>135000</v>
      </c>
      <c r="P76" s="219">
        <v>0.45</v>
      </c>
      <c r="Q76" s="550">
        <f t="shared" si="13"/>
        <v>24750.000000000004</v>
      </c>
      <c r="R76" s="212">
        <f t="shared" si="14"/>
        <v>74250.000000000015</v>
      </c>
      <c r="S76" s="213">
        <f t="shared" si="10"/>
        <v>0.18429973744795924</v>
      </c>
      <c r="T76" s="550">
        <f t="shared" si="11"/>
        <v>74250.000000000015</v>
      </c>
      <c r="U76" s="7">
        <f>T76</f>
        <v>74250.000000000015</v>
      </c>
      <c r="V76" s="215"/>
      <c r="Y76" s="332"/>
      <c r="Z76" s="234"/>
      <c r="AA76" s="441">
        <f>T76</f>
        <v>74250.000000000015</v>
      </c>
      <c r="AB76" s="220"/>
      <c r="AC76" s="218"/>
      <c r="AD76" s="218"/>
      <c r="AE76" s="218"/>
      <c r="AF76" s="220">
        <f>T76</f>
        <v>74250.000000000015</v>
      </c>
      <c r="AG76" s="218"/>
      <c r="AH76" s="218"/>
    </row>
    <row r="77" spans="1:34" x14ac:dyDescent="0.35">
      <c r="A77" s="203" t="s">
        <v>1043</v>
      </c>
      <c r="B77" s="203" t="s">
        <v>210</v>
      </c>
      <c r="C77" s="203" t="s">
        <v>1044</v>
      </c>
      <c r="D77" s="203" t="s">
        <v>53</v>
      </c>
      <c r="E77" s="203" t="s">
        <v>571</v>
      </c>
      <c r="F77" s="204" t="s">
        <v>946</v>
      </c>
      <c r="G77" s="203">
        <v>4</v>
      </c>
      <c r="H77" s="203" t="s">
        <v>51</v>
      </c>
      <c r="I77" s="2291">
        <v>4</v>
      </c>
      <c r="J77" s="2292"/>
      <c r="K77" s="2292"/>
      <c r="L77" s="2293"/>
      <c r="M77" s="203">
        <v>1</v>
      </c>
      <c r="N77" s="212">
        <v>6300</v>
      </c>
      <c r="O77" s="212">
        <f t="shared" si="12"/>
        <v>25200</v>
      </c>
      <c r="P77" s="219">
        <v>0.45</v>
      </c>
      <c r="Q77" s="550">
        <f t="shared" si="13"/>
        <v>3465.0000000000005</v>
      </c>
      <c r="R77" s="212">
        <f t="shared" si="14"/>
        <v>13860.000000000002</v>
      </c>
      <c r="S77" s="224">
        <f t="shared" si="10"/>
        <v>3.4402617656952392E-2</v>
      </c>
      <c r="T77" s="550">
        <f t="shared" si="11"/>
        <v>13860.000000000002</v>
      </c>
      <c r="U77" s="7">
        <f>T77</f>
        <v>13860.000000000002</v>
      </c>
      <c r="V77" s="215"/>
      <c r="Y77" s="332"/>
      <c r="Z77" s="440">
        <f>T77</f>
        <v>13860.000000000002</v>
      </c>
      <c r="AA77" s="441"/>
      <c r="AB77" s="218"/>
      <c r="AC77" s="218"/>
      <c r="AD77" s="218"/>
      <c r="AE77" s="218"/>
      <c r="AF77" s="220">
        <f>T77</f>
        <v>13860.000000000002</v>
      </c>
      <c r="AG77" s="218"/>
      <c r="AH77" s="218"/>
    </row>
    <row r="78" spans="1:34" x14ac:dyDescent="0.35">
      <c r="A78" s="203" t="s">
        <v>1043</v>
      </c>
      <c r="B78" s="203" t="s">
        <v>177</v>
      </c>
      <c r="C78" s="203" t="s">
        <v>1049</v>
      </c>
      <c r="D78" s="203" t="s">
        <v>207</v>
      </c>
      <c r="E78" s="203" t="s">
        <v>571</v>
      </c>
      <c r="F78" s="204" t="s">
        <v>1050</v>
      </c>
      <c r="G78" s="203">
        <v>27</v>
      </c>
      <c r="H78" s="203" t="s">
        <v>51</v>
      </c>
      <c r="I78" s="2291">
        <v>27</v>
      </c>
      <c r="J78" s="2292"/>
      <c r="K78" s="2292"/>
      <c r="L78" s="2293"/>
      <c r="M78" s="203">
        <v>1</v>
      </c>
      <c r="N78" s="212">
        <v>8315</v>
      </c>
      <c r="O78" s="212">
        <f t="shared" si="12"/>
        <v>224505</v>
      </c>
      <c r="P78" s="219">
        <v>0.55000000000000004</v>
      </c>
      <c r="Q78" s="550">
        <f t="shared" si="13"/>
        <v>3741.7499999999995</v>
      </c>
      <c r="R78" s="212">
        <f t="shared" si="14"/>
        <v>101027.24999999999</v>
      </c>
      <c r="S78" s="224">
        <f t="shared" si="10"/>
        <v>0.25076492458032773</v>
      </c>
      <c r="T78" s="550">
        <f t="shared" si="11"/>
        <v>101027.24999999999</v>
      </c>
      <c r="U78" s="7"/>
      <c r="W78" s="215">
        <f>T78</f>
        <v>101027.24999999999</v>
      </c>
      <c r="X78" s="215"/>
      <c r="Y78" s="332"/>
      <c r="Z78" s="440">
        <f>T78</f>
        <v>101027.24999999999</v>
      </c>
      <c r="AA78" s="1526"/>
      <c r="AB78" s="218"/>
      <c r="AC78" s="218"/>
      <c r="AD78" s="218"/>
      <c r="AE78" s="218"/>
      <c r="AF78" s="218"/>
      <c r="AG78" s="220">
        <f>T78</f>
        <v>101027.24999999999</v>
      </c>
      <c r="AH78" s="218"/>
    </row>
    <row r="79" spans="1:34" x14ac:dyDescent="0.35">
      <c r="A79" s="218"/>
      <c r="B79" s="203"/>
      <c r="C79" s="203"/>
      <c r="D79" s="203"/>
      <c r="E79" s="203"/>
      <c r="F79" s="204"/>
      <c r="G79" s="203"/>
      <c r="H79" s="203"/>
      <c r="M79" s="203"/>
      <c r="N79" s="212"/>
      <c r="O79" s="212"/>
      <c r="P79" s="219"/>
      <c r="Q79" s="212"/>
      <c r="R79" s="212"/>
      <c r="S79" s="551"/>
      <c r="T79" s="550"/>
      <c r="U79" s="7"/>
      <c r="Y79" s="332"/>
      <c r="Z79" s="234"/>
      <c r="AA79" s="332"/>
      <c r="AB79" s="218"/>
      <c r="AC79" s="218"/>
      <c r="AD79" s="218"/>
      <c r="AE79" s="218"/>
      <c r="AF79" s="218"/>
      <c r="AG79" s="218"/>
      <c r="AH79" s="218"/>
    </row>
    <row r="80" spans="1:34" x14ac:dyDescent="0.35">
      <c r="A80" s="218"/>
      <c r="B80" s="203"/>
      <c r="C80" s="203"/>
      <c r="D80" s="203"/>
      <c r="E80" s="203"/>
      <c r="F80" s="204"/>
      <c r="G80" s="203"/>
      <c r="H80" s="203"/>
      <c r="M80" s="203"/>
      <c r="N80" s="240"/>
      <c r="O80" s="240"/>
      <c r="P80" s="241"/>
      <c r="Q80" s="240"/>
      <c r="R80" s="240"/>
      <c r="S80" s="1548"/>
      <c r="T80" s="550"/>
      <c r="U80" s="7"/>
      <c r="Y80" s="332"/>
      <c r="Z80" s="234"/>
      <c r="AA80" s="332"/>
      <c r="AB80" s="218"/>
      <c r="AC80" s="218"/>
      <c r="AD80" s="218"/>
      <c r="AE80" s="218"/>
      <c r="AF80" s="218"/>
      <c r="AG80" s="218"/>
      <c r="AH80" s="218"/>
    </row>
    <row r="81" spans="1:34" x14ac:dyDescent="0.35">
      <c r="A81" s="154" t="s">
        <v>1043</v>
      </c>
      <c r="B81" s="154" t="s">
        <v>579</v>
      </c>
      <c r="C81" s="335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212"/>
      <c r="O81" s="212"/>
      <c r="P81" s="219"/>
      <c r="Q81" s="212"/>
      <c r="R81" s="212"/>
      <c r="S81" s="213"/>
      <c r="T81" s="550"/>
      <c r="U81" s="234"/>
      <c r="X81" s="215"/>
      <c r="Y81" s="332"/>
      <c r="Z81" s="234"/>
      <c r="AA81" s="332"/>
      <c r="AB81" s="218"/>
      <c r="AC81" s="218"/>
      <c r="AD81" s="218"/>
      <c r="AE81" s="218"/>
      <c r="AF81" s="218"/>
      <c r="AG81" s="218"/>
      <c r="AH81" s="218"/>
    </row>
    <row r="82" spans="1:34" x14ac:dyDescent="0.35">
      <c r="A82" s="154" t="s">
        <v>1043</v>
      </c>
      <c r="B82" s="154" t="s">
        <v>580</v>
      </c>
      <c r="C82" s="335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1"/>
      <c r="P82" s="302"/>
      <c r="Q82" s="336"/>
      <c r="R82" s="303">
        <v>35000</v>
      </c>
      <c r="S82" s="337">
        <f>R82/R84</f>
        <v>8.6875297113516131E-2</v>
      </c>
      <c r="T82" s="550">
        <f>R82</f>
        <v>35000</v>
      </c>
      <c r="U82" s="234"/>
      <c r="Y82" s="441">
        <f>T82</f>
        <v>35000</v>
      </c>
      <c r="Z82" s="234"/>
      <c r="AA82" s="332"/>
      <c r="AB82" s="218"/>
      <c r="AC82" s="218"/>
      <c r="AD82" s="218"/>
      <c r="AE82" s="218"/>
      <c r="AF82" s="218"/>
      <c r="AG82" s="218"/>
      <c r="AH82" s="218"/>
    </row>
    <row r="83" spans="1:34" ht="15" thickBot="1" x14ac:dyDescent="0.4">
      <c r="I83" s="161">
        <f>I84/$M$84</f>
        <v>0.50785340314136129</v>
      </c>
      <c r="J83" s="161">
        <f t="shared" ref="J83:L83" si="16">J84/$M$84</f>
        <v>0.13612565445026178</v>
      </c>
      <c r="K83" s="161">
        <f t="shared" si="16"/>
        <v>0.34031413612565448</v>
      </c>
      <c r="L83" s="161">
        <f t="shared" si="16"/>
        <v>1.5706806282722512E-2</v>
      </c>
      <c r="O83" s="145"/>
      <c r="P83" s="3"/>
      <c r="R83" s="145"/>
      <c r="S83" s="3"/>
      <c r="T83" s="212"/>
      <c r="U83" s="1527"/>
      <c r="V83" s="254"/>
      <c r="W83" s="254"/>
      <c r="X83" s="254"/>
      <c r="Y83" s="1503"/>
      <c r="Z83" s="1527"/>
      <c r="AA83" s="1503"/>
      <c r="AB83" s="257"/>
      <c r="AC83" s="257"/>
      <c r="AD83" s="257"/>
      <c r="AE83" s="257"/>
      <c r="AF83" s="257"/>
      <c r="AG83" s="257"/>
      <c r="AH83" s="257"/>
    </row>
    <row r="84" spans="1:34" x14ac:dyDescent="0.35">
      <c r="A84" s="258" t="s">
        <v>582</v>
      </c>
      <c r="B84" s="259"/>
      <c r="C84" s="259"/>
      <c r="D84" s="259"/>
      <c r="E84" s="259"/>
      <c r="F84" s="260"/>
      <c r="G84" s="259"/>
      <c r="H84" s="259"/>
      <c r="I84" s="737">
        <f>I78+I77+I74+I73+I71+I70+I69</f>
        <v>97</v>
      </c>
      <c r="J84" s="737">
        <f>J72</f>
        <v>26</v>
      </c>
      <c r="K84" s="737">
        <f>K75</f>
        <v>65</v>
      </c>
      <c r="L84" s="737">
        <f>L76</f>
        <v>3</v>
      </c>
      <c r="M84" s="259">
        <f>SUM(I84:L84)</f>
        <v>191</v>
      </c>
      <c r="N84" s="261"/>
      <c r="O84" s="261"/>
      <c r="P84" s="262"/>
      <c r="Q84" s="261"/>
      <c r="R84" s="261">
        <f>SUM(R69:R83)</f>
        <v>402876.32</v>
      </c>
      <c r="S84" s="264">
        <f>SUM(S67:S83)</f>
        <v>1</v>
      </c>
      <c r="T84" s="555">
        <f>SUM(T67:T83)</f>
        <v>402876.32</v>
      </c>
      <c r="U84" s="556">
        <f>SUM(U69:U82)</f>
        <v>120559.07000000002</v>
      </c>
      <c r="V84" s="340">
        <f>SUM(V69:V82)</f>
        <v>146290</v>
      </c>
      <c r="W84" s="340">
        <f>SUM(W69:W82)</f>
        <v>101027.24999999999</v>
      </c>
      <c r="X84" s="340"/>
      <c r="Y84" s="340">
        <f>SUM(Y67:Y82)</f>
        <v>35000</v>
      </c>
      <c r="Z84" s="529">
        <f>SUM(Z69:Z82)</f>
        <v>193669.5</v>
      </c>
      <c r="AA84" s="530">
        <f>SUM(AA69:AA82)</f>
        <v>174206.82</v>
      </c>
      <c r="AB84" s="272">
        <f>SUM(AB66:AB83)</f>
        <v>7292.2499999999991</v>
      </c>
      <c r="AC84" s="272">
        <f>SUM(AC66:AC83)</f>
        <v>25156.820000000007</v>
      </c>
      <c r="AD84" s="272">
        <f t="shared" ref="AD84:AF84" si="17">SUM(AD66:AD83)</f>
        <v>61040</v>
      </c>
      <c r="AE84" s="272">
        <f t="shared" si="17"/>
        <v>34650.000000000007</v>
      </c>
      <c r="AF84" s="272">
        <f t="shared" si="17"/>
        <v>138710.00000000003</v>
      </c>
      <c r="AG84" s="272">
        <f>SUM(AG68:AG83)</f>
        <v>101027.24999999999</v>
      </c>
      <c r="AH84" s="678"/>
    </row>
    <row r="85" spans="1:34" ht="15" thickBot="1" x14ac:dyDescent="0.4">
      <c r="A85" s="274" t="s">
        <v>583</v>
      </c>
      <c r="B85" s="275"/>
      <c r="C85" s="275"/>
      <c r="D85" s="275"/>
      <c r="E85" s="275"/>
      <c r="F85" s="276"/>
      <c r="G85" s="275"/>
      <c r="H85" s="275"/>
      <c r="I85" s="738">
        <f>I78+I77+I74+I73+I71+I70+I69</f>
        <v>97</v>
      </c>
      <c r="J85" s="738">
        <f>I78+I77+I73+J72+I71+I70+I69</f>
        <v>73</v>
      </c>
      <c r="K85" s="738">
        <f>I78+I77+K75+I73+I70+I69</f>
        <v>110</v>
      </c>
      <c r="L85" s="738">
        <f>I78+I77+L76+I73+I70+I69</f>
        <v>48</v>
      </c>
      <c r="M85" s="275">
        <f>SUM(I85:L85)</f>
        <v>328</v>
      </c>
      <c r="N85" s="277"/>
      <c r="O85" s="277"/>
      <c r="P85" s="278"/>
      <c r="Q85" s="277"/>
      <c r="R85" s="277"/>
      <c r="S85" s="279"/>
      <c r="T85" s="557"/>
      <c r="U85" s="1542">
        <f>U84/T84</f>
        <v>0.2992458578851197</v>
      </c>
      <c r="V85" s="282">
        <f>V84/T84</f>
        <v>0.36311392042103641</v>
      </c>
      <c r="W85" s="282">
        <f>W84/U84</f>
        <v>0.83798962616416972</v>
      </c>
      <c r="X85" s="282"/>
      <c r="Y85" s="282">
        <f>Y84/T84</f>
        <v>8.6875297113516131E-2</v>
      </c>
      <c r="Z85" s="318">
        <f>Z84/T84</f>
        <v>0.48071701012360318</v>
      </c>
      <c r="AA85" s="532">
        <f>AA84/T84</f>
        <v>0.43240769276288071</v>
      </c>
      <c r="AB85" s="287"/>
      <c r="AC85" s="287"/>
      <c r="AD85" s="287"/>
      <c r="AE85" s="287"/>
      <c r="AF85" s="287"/>
      <c r="AG85" s="287"/>
      <c r="AH85" s="288"/>
    </row>
    <row r="86" spans="1:34" ht="15" thickBot="1" x14ac:dyDescent="0.4">
      <c r="A86" s="289" t="s">
        <v>584</v>
      </c>
      <c r="B86" s="239"/>
      <c r="C86" s="239"/>
      <c r="D86" s="239"/>
      <c r="E86" s="239"/>
      <c r="F86" s="290"/>
      <c r="G86" s="239"/>
      <c r="H86" s="239"/>
      <c r="I86" s="2237">
        <f>I85/$M$85</f>
        <v>0.29573170731707316</v>
      </c>
      <c r="J86" s="2237">
        <f t="shared" ref="J86:L86" si="18">J85/$M$85</f>
        <v>0.2225609756097561</v>
      </c>
      <c r="K86" s="2237">
        <f t="shared" si="18"/>
        <v>0.33536585365853661</v>
      </c>
      <c r="L86" s="2237">
        <f t="shared" si="18"/>
        <v>0.14634146341463414</v>
      </c>
      <c r="M86" s="239"/>
      <c r="N86" s="292"/>
      <c r="O86" s="1514"/>
      <c r="P86" s="242"/>
      <c r="Q86" s="292"/>
      <c r="R86" s="240">
        <f>U84</f>
        <v>120559.07000000002</v>
      </c>
      <c r="S86" s="293">
        <f>R86/R91</f>
        <v>0.2992458578851197</v>
      </c>
      <c r="T86" s="145"/>
      <c r="Y86" s="294"/>
      <c r="Z86" s="808">
        <f>I69+I70+I73+I74+I77+I78</f>
        <v>95</v>
      </c>
      <c r="AA86" s="808">
        <f>I71+J72+K75+L76</f>
        <v>96</v>
      </c>
      <c r="AB86" s="1515"/>
      <c r="AC86" s="189"/>
      <c r="AD86" s="189"/>
      <c r="AE86" s="189"/>
      <c r="AF86" s="189"/>
      <c r="AG86" s="189"/>
      <c r="AH86" s="189"/>
    </row>
    <row r="87" spans="1:34" ht="15" thickBot="1" x14ac:dyDescent="0.4">
      <c r="A87" s="297" t="s">
        <v>38</v>
      </c>
      <c r="B87" s="298"/>
      <c r="C87" s="298"/>
      <c r="D87" s="298"/>
      <c r="E87" s="298"/>
      <c r="F87" s="299"/>
      <c r="G87" s="298"/>
      <c r="H87" s="298"/>
      <c r="I87" s="300"/>
      <c r="J87" s="300"/>
      <c r="K87" s="300"/>
      <c r="L87" s="300"/>
      <c r="M87" s="298"/>
      <c r="N87" s="301"/>
      <c r="O87" s="1516"/>
      <c r="P87" s="302"/>
      <c r="Q87" s="301"/>
      <c r="R87" s="303">
        <f>V84</f>
        <v>146290</v>
      </c>
      <c r="S87" s="302">
        <f>R87/R91</f>
        <v>0.36311392042103641</v>
      </c>
      <c r="T87" s="304">
        <f>R84/M84</f>
        <v>2109.300104712042</v>
      </c>
      <c r="U87" s="1543" t="s">
        <v>1024</v>
      </c>
      <c r="Z87" s="241">
        <f>Z86/M84</f>
        <v>0.49738219895287961</v>
      </c>
      <c r="AA87" s="241">
        <f>AA86/M84</f>
        <v>0.50261780104712039</v>
      </c>
    </row>
    <row r="88" spans="1:34" ht="15" thickBot="1" x14ac:dyDescent="0.4">
      <c r="A88" s="297" t="s">
        <v>587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1516"/>
      <c r="P88" s="302"/>
      <c r="Q88" s="301"/>
      <c r="R88" s="303">
        <f>W84</f>
        <v>101027.24999999999</v>
      </c>
      <c r="S88" s="155">
        <f>R88/R91</f>
        <v>0.25076492458032773</v>
      </c>
      <c r="T88" s="145"/>
      <c r="Z88" s="2831" t="s">
        <v>588</v>
      </c>
      <c r="AA88" s="2832"/>
    </row>
    <row r="89" spans="1:34" x14ac:dyDescent="0.35">
      <c r="A89" s="297" t="s">
        <v>579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1516"/>
      <c r="P89" s="302"/>
      <c r="Q89" s="301"/>
      <c r="R89" s="303">
        <f>R81</f>
        <v>0</v>
      </c>
      <c r="S89" s="308">
        <f>R89/R91</f>
        <v>0</v>
      </c>
      <c r="T89" s="145"/>
    </row>
    <row r="90" spans="1:34" x14ac:dyDescent="0.35">
      <c r="A90" s="297" t="s">
        <v>580</v>
      </c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1516"/>
      <c r="P90" s="302"/>
      <c r="Q90" s="301"/>
      <c r="R90" s="303">
        <f>Y84</f>
        <v>35000</v>
      </c>
      <c r="S90" s="308">
        <f>R90/R91</f>
        <v>8.6875297113516131E-2</v>
      </c>
      <c r="T90" s="145"/>
    </row>
    <row r="91" spans="1:34" x14ac:dyDescent="0.35">
      <c r="A91" s="289"/>
      <c r="B91" s="239"/>
      <c r="C91" s="239"/>
      <c r="D91" s="239"/>
      <c r="E91" s="239"/>
      <c r="F91" s="290"/>
      <c r="G91" s="239"/>
      <c r="H91" s="239"/>
      <c r="I91" s="291"/>
      <c r="J91" s="291"/>
      <c r="K91" s="291"/>
      <c r="L91" s="291"/>
      <c r="M91" s="239"/>
      <c r="N91" s="292"/>
      <c r="O91" s="1516"/>
      <c r="P91" s="242"/>
      <c r="Q91" s="292"/>
      <c r="R91" s="240">
        <f>SUM(R86:R90)</f>
        <v>402876.32</v>
      </c>
      <c r="S91" s="293">
        <f>SUM(S86:S90)</f>
        <v>1</v>
      </c>
    </row>
    <row r="92" spans="1:34" x14ac:dyDescent="0.35">
      <c r="B92" s="2"/>
      <c r="T92" s="5"/>
    </row>
    <row r="93" spans="1:34" x14ac:dyDescent="0.35">
      <c r="T93" s="5"/>
    </row>
    <row r="94" spans="1:34" x14ac:dyDescent="0.35">
      <c r="T94" s="5"/>
    </row>
    <row r="95" spans="1:34" x14ac:dyDescent="0.35">
      <c r="D95" s="2266" t="s">
        <v>1051</v>
      </c>
      <c r="E95" s="2266"/>
      <c r="F95" s="2" t="s">
        <v>1011</v>
      </c>
      <c r="G95" s="2266" t="s">
        <v>596</v>
      </c>
      <c r="H95" s="2266"/>
      <c r="I95" s="2266"/>
      <c r="J95" s="2334">
        <v>0.62</v>
      </c>
      <c r="K95" s="2334"/>
      <c r="L95" s="2334"/>
      <c r="T95" s="5"/>
    </row>
    <row r="96" spans="1:34" x14ac:dyDescent="0.35">
      <c r="D96" s="2266" t="s">
        <v>524</v>
      </c>
      <c r="E96" s="2266"/>
      <c r="F96" s="2" t="s">
        <v>1052</v>
      </c>
      <c r="G96" s="2266" t="s">
        <v>524</v>
      </c>
      <c r="H96" s="2266"/>
      <c r="I96" s="2266"/>
      <c r="J96" s="2266">
        <v>54</v>
      </c>
      <c r="K96" s="2266"/>
      <c r="L96" s="2266"/>
      <c r="T96" s="5"/>
    </row>
    <row r="97" spans="1:34" x14ac:dyDescent="0.35">
      <c r="D97" s="2266" t="s">
        <v>526</v>
      </c>
      <c r="E97" s="2266"/>
      <c r="F97" s="2" t="s">
        <v>1053</v>
      </c>
      <c r="G97" s="2266" t="s">
        <v>526</v>
      </c>
      <c r="H97" s="2266"/>
      <c r="I97" s="2266"/>
      <c r="J97" s="2266">
        <v>3379</v>
      </c>
      <c r="K97" s="2266"/>
      <c r="L97" s="2266"/>
      <c r="T97" s="5"/>
    </row>
    <row r="98" spans="1:34" x14ac:dyDescent="0.35">
      <c r="D98" s="2266" t="s">
        <v>528</v>
      </c>
      <c r="E98" s="2266"/>
      <c r="F98" s="2" t="s">
        <v>1054</v>
      </c>
      <c r="G98" s="2266" t="s">
        <v>528</v>
      </c>
      <c r="H98" s="2266"/>
      <c r="I98" s="2266"/>
      <c r="J98" s="2267">
        <v>13730177</v>
      </c>
      <c r="K98" s="2267"/>
      <c r="L98" s="2267"/>
      <c r="T98" s="5"/>
    </row>
    <row r="99" spans="1:34" ht="18.5" x14ac:dyDescent="0.45">
      <c r="A99" s="164" t="s">
        <v>600</v>
      </c>
      <c r="T99" s="5"/>
    </row>
    <row r="100" spans="1:34" x14ac:dyDescent="0.35">
      <c r="T100" s="5"/>
    </row>
    <row r="101" spans="1:34" ht="15" thickBot="1" x14ac:dyDescent="0.4">
      <c r="A101" s="2527" t="s">
        <v>531</v>
      </c>
      <c r="B101" s="2528"/>
      <c r="C101" s="2528"/>
      <c r="D101" s="2528"/>
      <c r="E101" s="2528"/>
      <c r="F101" s="2528"/>
      <c r="G101" s="2528"/>
      <c r="H101" s="2528"/>
      <c r="I101" s="2528"/>
      <c r="J101" s="2528"/>
      <c r="K101" s="2528"/>
      <c r="L101" s="2528"/>
      <c r="M101" s="2528"/>
      <c r="N101" s="2528"/>
      <c r="O101" s="2528"/>
      <c r="P101" s="2528"/>
      <c r="Q101" s="2528"/>
      <c r="R101" s="2528"/>
      <c r="S101" s="2529"/>
      <c r="T101" s="2447" t="s">
        <v>635</v>
      </c>
      <c r="U101" s="2448"/>
      <c r="V101" s="2448"/>
      <c r="W101" s="2448"/>
      <c r="X101" s="2448"/>
      <c r="Y101" s="2448"/>
      <c r="Z101" s="2448"/>
      <c r="AA101" s="2448"/>
      <c r="AB101" s="2448"/>
      <c r="AC101" s="2448"/>
      <c r="AD101" s="2448"/>
      <c r="AE101" s="2448"/>
      <c r="AF101" s="2448"/>
      <c r="AG101" s="2448"/>
      <c r="AH101" s="2449"/>
    </row>
    <row r="102" spans="1:34" ht="18.5" x14ac:dyDescent="0.45">
      <c r="A102" s="2353" t="s">
        <v>533</v>
      </c>
      <c r="B102" s="2344" t="s">
        <v>534</v>
      </c>
      <c r="C102" s="2344" t="s">
        <v>535</v>
      </c>
      <c r="D102" s="2344" t="s">
        <v>536</v>
      </c>
      <c r="E102" s="2344" t="s">
        <v>537</v>
      </c>
      <c r="F102" s="2355" t="s">
        <v>538</v>
      </c>
      <c r="G102" s="2344" t="s">
        <v>539</v>
      </c>
      <c r="H102" s="2344" t="s">
        <v>540</v>
      </c>
      <c r="I102" s="2560" t="s">
        <v>541</v>
      </c>
      <c r="J102" s="2561"/>
      <c r="K102" s="2561"/>
      <c r="L102" s="2562"/>
      <c r="M102" s="351" t="s">
        <v>542</v>
      </c>
      <c r="N102" s="352" t="s">
        <v>543</v>
      </c>
      <c r="O102" s="352" t="s">
        <v>863</v>
      </c>
      <c r="P102" s="353" t="s">
        <v>544</v>
      </c>
      <c r="Q102" s="352" t="s">
        <v>543</v>
      </c>
      <c r="R102" s="352" t="s">
        <v>545</v>
      </c>
      <c r="S102" s="2414" t="s">
        <v>546</v>
      </c>
      <c r="T102" s="742" t="s">
        <v>547</v>
      </c>
      <c r="U102" s="2500" t="s">
        <v>548</v>
      </c>
      <c r="V102" s="2501"/>
      <c r="W102" s="2501"/>
      <c r="X102" s="2501"/>
      <c r="Y102" s="2501"/>
      <c r="Z102" s="2494" t="s">
        <v>549</v>
      </c>
      <c r="AA102" s="2496"/>
      <c r="AB102" s="2494" t="s">
        <v>550</v>
      </c>
      <c r="AC102" s="2495"/>
      <c r="AD102" s="2495"/>
      <c r="AE102" s="2495"/>
      <c r="AF102" s="2495"/>
      <c r="AG102" s="2495"/>
      <c r="AH102" s="2496"/>
    </row>
    <row r="103" spans="1:34" ht="19" thickBot="1" x14ac:dyDescent="0.5">
      <c r="A103" s="2354"/>
      <c r="B103" s="2345"/>
      <c r="C103" s="2345"/>
      <c r="D103" s="2345"/>
      <c r="E103" s="2345"/>
      <c r="F103" s="2356"/>
      <c r="G103" s="2345"/>
      <c r="H103" s="2345"/>
      <c r="I103" s="356" t="s">
        <v>551</v>
      </c>
      <c r="J103" s="356" t="s">
        <v>552</v>
      </c>
      <c r="K103" s="356" t="s">
        <v>553</v>
      </c>
      <c r="L103" s="356" t="s">
        <v>554</v>
      </c>
      <c r="M103" s="357" t="s">
        <v>555</v>
      </c>
      <c r="N103" s="358" t="s">
        <v>556</v>
      </c>
      <c r="O103" s="358" t="s">
        <v>864</v>
      </c>
      <c r="P103" s="359" t="s">
        <v>557</v>
      </c>
      <c r="Q103" s="358" t="s">
        <v>558</v>
      </c>
      <c r="R103" s="358" t="s">
        <v>558</v>
      </c>
      <c r="S103" s="2415"/>
      <c r="T103" s="743" t="s">
        <v>559</v>
      </c>
      <c r="U103" s="2503"/>
      <c r="V103" s="2504"/>
      <c r="W103" s="2504"/>
      <c r="X103" s="2504"/>
      <c r="Y103" s="2504"/>
      <c r="Z103" s="2497"/>
      <c r="AA103" s="2499"/>
      <c r="AB103" s="2497"/>
      <c r="AC103" s="2498"/>
      <c r="AD103" s="2498"/>
      <c r="AE103" s="2498"/>
      <c r="AF103" s="2498"/>
      <c r="AG103" s="2498"/>
      <c r="AH103" s="2499"/>
    </row>
    <row r="104" spans="1:34" s="184" customFormat="1" ht="18.5" x14ac:dyDescent="0.45">
      <c r="A104" s="2862" t="s">
        <v>845</v>
      </c>
      <c r="B104" s="2361"/>
      <c r="C104" s="2361"/>
      <c r="D104" s="2361"/>
      <c r="E104" s="2361"/>
      <c r="F104" s="2361"/>
      <c r="G104" s="2361"/>
      <c r="H104" s="2361"/>
      <c r="I104" s="2361"/>
      <c r="J104" s="2361"/>
      <c r="K104" s="2361"/>
      <c r="L104" s="2361"/>
      <c r="M104" s="2361"/>
      <c r="N104" s="2361"/>
      <c r="O104" s="2361"/>
      <c r="P104" s="2361"/>
      <c r="Q104" s="2361"/>
      <c r="R104" s="2361"/>
      <c r="S104" s="2362"/>
      <c r="T104" s="1549"/>
      <c r="U104" s="766" t="s">
        <v>561</v>
      </c>
      <c r="V104" s="764" t="s">
        <v>38</v>
      </c>
      <c r="W104" s="764" t="s">
        <v>562</v>
      </c>
      <c r="X104" s="764" t="s">
        <v>563</v>
      </c>
      <c r="Y104" s="764" t="s">
        <v>564</v>
      </c>
      <c r="Z104" s="363" t="s">
        <v>565</v>
      </c>
      <c r="AA104" s="1550" t="s">
        <v>566</v>
      </c>
      <c r="AB104" s="764" t="s">
        <v>325</v>
      </c>
      <c r="AC104" s="764" t="s">
        <v>326</v>
      </c>
      <c r="AD104" s="764" t="s">
        <v>327</v>
      </c>
      <c r="AE104" s="764" t="s">
        <v>328</v>
      </c>
      <c r="AF104" s="764" t="s">
        <v>33</v>
      </c>
      <c r="AG104" s="764"/>
      <c r="AH104" s="765"/>
    </row>
    <row r="105" spans="1:34" x14ac:dyDescent="0.35">
      <c r="A105" s="218"/>
      <c r="B105" s="203"/>
      <c r="C105" s="203"/>
      <c r="D105" s="203"/>
      <c r="E105" s="203"/>
      <c r="F105" s="204"/>
      <c r="G105" s="203"/>
      <c r="H105" s="203"/>
      <c r="M105" s="203"/>
      <c r="N105" s="212"/>
      <c r="O105" s="219"/>
      <c r="P105" s="212"/>
      <c r="Q105" s="212"/>
      <c r="R105" s="1547"/>
      <c r="S105" s="515"/>
      <c r="T105" s="1551"/>
      <c r="Z105" s="234"/>
      <c r="AA105" s="332"/>
      <c r="AB105" s="200"/>
      <c r="AC105" s="200"/>
      <c r="AD105" s="200"/>
      <c r="AE105" s="200"/>
      <c r="AF105" s="200"/>
      <c r="AG105" s="200"/>
      <c r="AH105" s="200"/>
    </row>
    <row r="106" spans="1:34" x14ac:dyDescent="0.35">
      <c r="A106" s="203" t="s">
        <v>1043</v>
      </c>
      <c r="B106" s="203" t="s">
        <v>226</v>
      </c>
      <c r="C106" s="203" t="s">
        <v>1044</v>
      </c>
      <c r="D106" s="203" t="s">
        <v>53</v>
      </c>
      <c r="E106" s="203" t="s">
        <v>571</v>
      </c>
      <c r="F106" s="204" t="s">
        <v>990</v>
      </c>
      <c r="G106" s="203">
        <v>2</v>
      </c>
      <c r="H106" s="203" t="s">
        <v>51</v>
      </c>
      <c r="I106" s="2291">
        <v>2</v>
      </c>
      <c r="J106" s="2292"/>
      <c r="K106" s="2292"/>
      <c r="L106" s="2293"/>
      <c r="M106" s="203">
        <v>1</v>
      </c>
      <c r="N106" s="550">
        <v>10000</v>
      </c>
      <c r="O106" s="212">
        <f t="shared" ref="O106:O114" si="19">N106*M106*G106</f>
        <v>20000</v>
      </c>
      <c r="P106" s="219">
        <v>0.42</v>
      </c>
      <c r="Q106" s="550">
        <f t="shared" ref="Q106:Q114" si="20">N106*(1-P106)</f>
        <v>5800.0000000000009</v>
      </c>
      <c r="R106" s="212">
        <f t="shared" ref="R106:R114" si="21">Q106*M106*G106</f>
        <v>11600.000000000002</v>
      </c>
      <c r="S106" s="1552">
        <f>R106/$R$120</f>
        <v>3.6498323185226292E-2</v>
      </c>
      <c r="T106" s="1553">
        <f>R106*3</f>
        <v>34800.000000000007</v>
      </c>
      <c r="U106" s="215">
        <f>T106</f>
        <v>34800.000000000007</v>
      </c>
      <c r="V106" s="215"/>
      <c r="W106" s="215"/>
      <c r="X106" s="215"/>
      <c r="Y106" s="215"/>
      <c r="Z106" s="440">
        <f>T106</f>
        <v>34800.000000000007</v>
      </c>
      <c r="AA106" s="441"/>
      <c r="AB106" s="220">
        <f>T106</f>
        <v>34800.000000000007</v>
      </c>
      <c r="AC106" s="218"/>
      <c r="AD106" s="218"/>
      <c r="AE106" s="218"/>
      <c r="AF106" s="218"/>
      <c r="AG106" s="218"/>
      <c r="AH106" s="218"/>
    </row>
    <row r="107" spans="1:34" x14ac:dyDescent="0.35">
      <c r="A107" s="203" t="s">
        <v>1043</v>
      </c>
      <c r="B107" s="203" t="s">
        <v>226</v>
      </c>
      <c r="C107" s="203" t="s">
        <v>1044</v>
      </c>
      <c r="D107" s="203" t="s">
        <v>48</v>
      </c>
      <c r="E107" s="203" t="s">
        <v>569</v>
      </c>
      <c r="F107" s="204" t="s">
        <v>592</v>
      </c>
      <c r="G107" s="203">
        <v>2</v>
      </c>
      <c r="H107" s="203" t="s">
        <v>174</v>
      </c>
      <c r="I107" s="2291">
        <v>2</v>
      </c>
      <c r="J107" s="2478"/>
      <c r="L107" s="226"/>
      <c r="M107" s="203">
        <v>1</v>
      </c>
      <c r="N107" s="550">
        <v>12511</v>
      </c>
      <c r="O107" s="212">
        <f t="shared" si="19"/>
        <v>25022</v>
      </c>
      <c r="P107" s="219">
        <v>0.69</v>
      </c>
      <c r="Q107" s="550">
        <f t="shared" si="20"/>
        <v>3878.4100000000008</v>
      </c>
      <c r="R107" s="212">
        <f t="shared" si="21"/>
        <v>7756.8200000000015</v>
      </c>
      <c r="S107" s="862">
        <f>R107/$R$120</f>
        <v>2.4406114073243706E-2</v>
      </c>
      <c r="T107" s="1553">
        <f t="shared" ref="T107:T114" si="22">R107*3</f>
        <v>23270.460000000006</v>
      </c>
      <c r="U107" s="215">
        <f>T107</f>
        <v>23270.460000000006</v>
      </c>
      <c r="V107" s="215"/>
      <c r="W107" s="215"/>
      <c r="X107" s="215"/>
      <c r="Y107" s="215"/>
      <c r="Z107" s="440"/>
      <c r="AA107" s="441">
        <f>T107</f>
        <v>23270.460000000006</v>
      </c>
      <c r="AB107" s="220"/>
      <c r="AC107" s="220">
        <f>T107</f>
        <v>23270.460000000006</v>
      </c>
      <c r="AD107" s="218"/>
      <c r="AE107" s="218"/>
      <c r="AF107" s="218"/>
      <c r="AG107" s="218"/>
      <c r="AH107" s="218"/>
    </row>
    <row r="108" spans="1:34" x14ac:dyDescent="0.35">
      <c r="A108" s="203" t="s">
        <v>1043</v>
      </c>
      <c r="B108" s="203" t="s">
        <v>227</v>
      </c>
      <c r="C108" s="203" t="s">
        <v>1044</v>
      </c>
      <c r="D108" s="203" t="s">
        <v>130</v>
      </c>
      <c r="E108" s="203" t="s">
        <v>569</v>
      </c>
      <c r="F108" s="204" t="s">
        <v>640</v>
      </c>
      <c r="G108" s="203">
        <v>1</v>
      </c>
      <c r="H108" s="203" t="s">
        <v>51</v>
      </c>
      <c r="I108" s="2291">
        <v>1</v>
      </c>
      <c r="J108" s="2292"/>
      <c r="K108" s="2292"/>
      <c r="L108" s="2293"/>
      <c r="M108" s="209">
        <v>1</v>
      </c>
      <c r="N108" s="550">
        <v>138600</v>
      </c>
      <c r="O108" s="212">
        <f t="shared" si="19"/>
        <v>138600</v>
      </c>
      <c r="P108" s="219">
        <v>0.64</v>
      </c>
      <c r="Q108" s="550">
        <f t="shared" si="20"/>
        <v>49896</v>
      </c>
      <c r="R108" s="212">
        <f t="shared" si="21"/>
        <v>49896</v>
      </c>
      <c r="S108" s="862">
        <f>R108/$R$120</f>
        <v>0.15699313221121125</v>
      </c>
      <c r="T108" s="1553">
        <f t="shared" si="22"/>
        <v>149688</v>
      </c>
      <c r="U108" s="215">
        <f>T108</f>
        <v>149688</v>
      </c>
      <c r="V108" s="215"/>
      <c r="W108" s="215"/>
      <c r="X108" s="215"/>
      <c r="Y108" s="215"/>
      <c r="Z108" s="440"/>
      <c r="AA108" s="441">
        <f t="shared" ref="AA108:AA109" si="23">T108</f>
        <v>149688</v>
      </c>
      <c r="AB108" s="220"/>
      <c r="AC108" s="220">
        <f>T108</f>
        <v>149688</v>
      </c>
      <c r="AD108" s="218"/>
      <c r="AE108" s="218"/>
      <c r="AF108" s="218"/>
      <c r="AG108" s="218"/>
      <c r="AH108" s="218"/>
    </row>
    <row r="109" spans="1:34" x14ac:dyDescent="0.35">
      <c r="A109" s="203" t="s">
        <v>1043</v>
      </c>
      <c r="B109" s="203" t="s">
        <v>227</v>
      </c>
      <c r="C109" s="203" t="s">
        <v>1046</v>
      </c>
      <c r="D109" s="203" t="s">
        <v>228</v>
      </c>
      <c r="E109" s="203" t="s">
        <v>569</v>
      </c>
      <c r="F109" s="204" t="s">
        <v>632</v>
      </c>
      <c r="G109" s="203">
        <v>1</v>
      </c>
      <c r="H109" s="203" t="s">
        <v>49</v>
      </c>
      <c r="I109" s="819"/>
      <c r="J109" s="735">
        <v>26</v>
      </c>
      <c r="L109" s="821"/>
      <c r="M109" s="209">
        <v>1</v>
      </c>
      <c r="N109" s="550">
        <v>65000</v>
      </c>
      <c r="O109" s="212">
        <f t="shared" si="19"/>
        <v>65000</v>
      </c>
      <c r="P109" s="219">
        <v>0.36</v>
      </c>
      <c r="Q109" s="550">
        <f t="shared" si="20"/>
        <v>41600</v>
      </c>
      <c r="R109" s="212">
        <f t="shared" si="21"/>
        <v>41600</v>
      </c>
      <c r="S109" s="862">
        <f>R109/$R$120</f>
        <v>0.13089053831943218</v>
      </c>
      <c r="T109" s="1553">
        <f t="shared" si="22"/>
        <v>124800</v>
      </c>
      <c r="U109" s="215"/>
      <c r="V109" s="215">
        <f>T109</f>
        <v>124800</v>
      </c>
      <c r="W109" s="215"/>
      <c r="X109" s="215"/>
      <c r="Y109" s="215"/>
      <c r="Z109" s="440"/>
      <c r="AA109" s="441">
        <f t="shared" si="23"/>
        <v>124800</v>
      </c>
      <c r="AB109" s="220"/>
      <c r="AC109" s="218"/>
      <c r="AD109" s="220">
        <f>T109</f>
        <v>124800</v>
      </c>
      <c r="AE109" s="218"/>
      <c r="AF109" s="218"/>
      <c r="AG109" s="218"/>
      <c r="AH109" s="218"/>
    </row>
    <row r="110" spans="1:34" x14ac:dyDescent="0.35">
      <c r="A110" s="203" t="s">
        <v>1043</v>
      </c>
      <c r="B110" s="203" t="s">
        <v>227</v>
      </c>
      <c r="C110" s="203" t="s">
        <v>1046</v>
      </c>
      <c r="D110" s="203" t="s">
        <v>229</v>
      </c>
      <c r="E110" s="203" t="s">
        <v>571</v>
      </c>
      <c r="F110" s="204" t="s">
        <v>706</v>
      </c>
      <c r="G110" s="203">
        <v>1</v>
      </c>
      <c r="H110" s="203" t="s">
        <v>51</v>
      </c>
      <c r="I110" s="2291">
        <v>10</v>
      </c>
      <c r="J110" s="2292"/>
      <c r="K110" s="2292"/>
      <c r="L110" s="2293"/>
      <c r="M110" s="209">
        <v>1</v>
      </c>
      <c r="N110" s="550">
        <v>64800</v>
      </c>
      <c r="O110" s="212">
        <f t="shared" si="19"/>
        <v>64800</v>
      </c>
      <c r="P110" s="219">
        <v>0.7</v>
      </c>
      <c r="Q110" s="550">
        <f t="shared" si="20"/>
        <v>19440.000000000004</v>
      </c>
      <c r="R110" s="212">
        <f t="shared" si="21"/>
        <v>19440.000000000004</v>
      </c>
      <c r="S110" s="1552">
        <f t="shared" ref="S110:S114" si="24">R110/$R$120</f>
        <v>6.116615540696544E-2</v>
      </c>
      <c r="T110" s="1553">
        <f t="shared" si="22"/>
        <v>58320.000000000015</v>
      </c>
      <c r="U110" s="215"/>
      <c r="V110" s="215">
        <f>T110</f>
        <v>58320.000000000015</v>
      </c>
      <c r="W110" s="215"/>
      <c r="X110" s="215"/>
      <c r="Y110" s="215"/>
      <c r="Z110" s="1554">
        <f>T110</f>
        <v>58320.000000000015</v>
      </c>
      <c r="AA110" s="441"/>
      <c r="AB110" s="220"/>
      <c r="AC110" s="218"/>
      <c r="AD110" s="220">
        <f>T110</f>
        <v>58320.000000000015</v>
      </c>
      <c r="AE110" s="218"/>
      <c r="AF110" s="218"/>
      <c r="AG110" s="218"/>
      <c r="AH110" s="218"/>
    </row>
    <row r="111" spans="1:34" x14ac:dyDescent="0.35">
      <c r="A111" s="203" t="s">
        <v>1043</v>
      </c>
      <c r="B111" s="203" t="s">
        <v>210</v>
      </c>
      <c r="C111" s="203" t="s">
        <v>1047</v>
      </c>
      <c r="D111" s="203" t="s">
        <v>229</v>
      </c>
      <c r="E111" s="203" t="s">
        <v>569</v>
      </c>
      <c r="F111" s="204" t="s">
        <v>1048</v>
      </c>
      <c r="G111" s="203">
        <v>1</v>
      </c>
      <c r="H111" s="203" t="s">
        <v>49</v>
      </c>
      <c r="K111" s="331">
        <v>65</v>
      </c>
      <c r="M111" s="203">
        <v>1</v>
      </c>
      <c r="N111" s="212">
        <v>92000</v>
      </c>
      <c r="O111" s="212">
        <f t="shared" si="19"/>
        <v>92000</v>
      </c>
      <c r="P111" s="219">
        <v>0.45</v>
      </c>
      <c r="Q111" s="550">
        <f t="shared" si="20"/>
        <v>50600.000000000007</v>
      </c>
      <c r="R111" s="212">
        <f t="shared" si="21"/>
        <v>50600.000000000007</v>
      </c>
      <c r="S111" s="862">
        <f t="shared" si="24"/>
        <v>0.15920820285969398</v>
      </c>
      <c r="T111" s="1553">
        <f t="shared" si="22"/>
        <v>151800.00000000003</v>
      </c>
      <c r="U111" s="215"/>
      <c r="V111" s="215">
        <f>T111</f>
        <v>151800.00000000003</v>
      </c>
      <c r="Z111" s="234"/>
      <c r="AA111" s="441">
        <f>T111</f>
        <v>151800.00000000003</v>
      </c>
      <c r="AB111" s="220"/>
      <c r="AC111" s="218"/>
      <c r="AD111" s="218"/>
      <c r="AE111" s="220">
        <f>T111</f>
        <v>151800.00000000003</v>
      </c>
      <c r="AF111" s="218"/>
      <c r="AG111" s="218"/>
      <c r="AH111" s="218"/>
    </row>
    <row r="112" spans="1:34" x14ac:dyDescent="0.35">
      <c r="A112" s="203" t="s">
        <v>1043</v>
      </c>
      <c r="B112" s="203" t="s">
        <v>210</v>
      </c>
      <c r="C112" s="203" t="s">
        <v>1044</v>
      </c>
      <c r="D112" s="203" t="s">
        <v>48</v>
      </c>
      <c r="E112" s="203" t="s">
        <v>569</v>
      </c>
      <c r="F112" s="204" t="s">
        <v>592</v>
      </c>
      <c r="G112" s="203">
        <v>2</v>
      </c>
      <c r="H112" s="203" t="s">
        <v>49</v>
      </c>
      <c r="I112" s="331">
        <v>2</v>
      </c>
      <c r="J112" s="1540"/>
      <c r="K112" s="1540"/>
      <c r="M112" s="203">
        <v>1</v>
      </c>
      <c r="N112" s="212">
        <v>45000</v>
      </c>
      <c r="O112" s="212">
        <f t="shared" si="19"/>
        <v>90000</v>
      </c>
      <c r="P112" s="219">
        <v>0.45</v>
      </c>
      <c r="Q112" s="550">
        <f t="shared" si="20"/>
        <v>24750.000000000004</v>
      </c>
      <c r="R112" s="212">
        <f t="shared" si="21"/>
        <v>49500.000000000007</v>
      </c>
      <c r="S112" s="862">
        <f t="shared" si="24"/>
        <v>0.15574715497143976</v>
      </c>
      <c r="T112" s="1553">
        <f t="shared" si="22"/>
        <v>148500.00000000003</v>
      </c>
      <c r="U112" s="215">
        <f>T112</f>
        <v>148500.00000000003</v>
      </c>
      <c r="Z112" s="234"/>
      <c r="AA112" s="441">
        <f>T112</f>
        <v>148500.00000000003</v>
      </c>
      <c r="AB112" s="220"/>
      <c r="AC112" s="218"/>
      <c r="AD112" s="218"/>
      <c r="AE112" s="218"/>
      <c r="AF112" s="220">
        <f>T112</f>
        <v>148500.00000000003</v>
      </c>
      <c r="AG112" s="218"/>
      <c r="AH112" s="218"/>
    </row>
    <row r="113" spans="1:34" x14ac:dyDescent="0.35">
      <c r="A113" s="203" t="s">
        <v>1043</v>
      </c>
      <c r="B113" s="203" t="s">
        <v>210</v>
      </c>
      <c r="C113" s="203" t="s">
        <v>1044</v>
      </c>
      <c r="D113" s="203" t="s">
        <v>53</v>
      </c>
      <c r="E113" s="203" t="s">
        <v>571</v>
      </c>
      <c r="F113" s="204" t="s">
        <v>990</v>
      </c>
      <c r="G113" s="203">
        <v>2</v>
      </c>
      <c r="H113" s="203" t="s">
        <v>51</v>
      </c>
      <c r="I113" s="2291">
        <v>2</v>
      </c>
      <c r="J113" s="2292"/>
      <c r="K113" s="2292"/>
      <c r="L113" s="2293"/>
      <c r="M113" s="203">
        <v>1</v>
      </c>
      <c r="N113" s="212">
        <v>6300</v>
      </c>
      <c r="O113" s="212">
        <f t="shared" si="19"/>
        <v>12600</v>
      </c>
      <c r="P113" s="219">
        <v>0.45</v>
      </c>
      <c r="Q113" s="550">
        <f t="shared" si="20"/>
        <v>3465.0000000000005</v>
      </c>
      <c r="R113" s="212">
        <f t="shared" si="21"/>
        <v>6930.0000000000009</v>
      </c>
      <c r="S113" s="1552">
        <f t="shared" si="24"/>
        <v>2.1804601696001569E-2</v>
      </c>
      <c r="T113" s="1553">
        <f t="shared" si="22"/>
        <v>20790.000000000004</v>
      </c>
      <c r="U113" s="215">
        <f>T113</f>
        <v>20790.000000000004</v>
      </c>
      <c r="Z113" s="440">
        <f>T113</f>
        <v>20790.000000000004</v>
      </c>
      <c r="AA113" s="332"/>
      <c r="AB113" s="220"/>
      <c r="AC113" s="218"/>
      <c r="AD113" s="218"/>
      <c r="AE113" s="218"/>
      <c r="AF113" s="220">
        <f>T113</f>
        <v>20790.000000000004</v>
      </c>
      <c r="AG113" s="218"/>
      <c r="AH113" s="218"/>
    </row>
    <row r="114" spans="1:34" x14ac:dyDescent="0.35">
      <c r="A114" s="203" t="s">
        <v>1043</v>
      </c>
      <c r="B114" s="203" t="s">
        <v>210</v>
      </c>
      <c r="C114" s="203" t="s">
        <v>1044</v>
      </c>
      <c r="D114" s="203" t="s">
        <v>130</v>
      </c>
      <c r="E114" s="203" t="s">
        <v>571</v>
      </c>
      <c r="F114" s="204" t="s">
        <v>640</v>
      </c>
      <c r="G114" s="203">
        <v>1</v>
      </c>
      <c r="H114" s="203" t="s">
        <v>51</v>
      </c>
      <c r="I114" s="2291">
        <v>1</v>
      </c>
      <c r="J114" s="2292"/>
      <c r="K114" s="2292"/>
      <c r="L114" s="2293"/>
      <c r="M114" s="203">
        <v>1</v>
      </c>
      <c r="N114" s="212">
        <v>110000</v>
      </c>
      <c r="O114" s="212">
        <f t="shared" si="19"/>
        <v>110000</v>
      </c>
      <c r="P114" s="219">
        <v>0.45</v>
      </c>
      <c r="Q114" s="550">
        <f t="shared" si="20"/>
        <v>60500.000000000007</v>
      </c>
      <c r="R114" s="212">
        <f t="shared" si="21"/>
        <v>60500.000000000007</v>
      </c>
      <c r="S114" s="1552">
        <f t="shared" si="24"/>
        <v>0.19035763385398194</v>
      </c>
      <c r="T114" s="1553">
        <f t="shared" si="22"/>
        <v>181500.00000000003</v>
      </c>
      <c r="U114" s="215">
        <f>T114</f>
        <v>181500.00000000003</v>
      </c>
      <c r="Z114" s="440">
        <f>T114</f>
        <v>181500.00000000003</v>
      </c>
      <c r="AA114" s="332"/>
      <c r="AB114" s="218"/>
      <c r="AC114" s="218"/>
      <c r="AD114" s="218"/>
      <c r="AE114" s="218"/>
      <c r="AF114" s="220">
        <f>T114</f>
        <v>181500.00000000003</v>
      </c>
      <c r="AG114" s="218"/>
      <c r="AH114" s="218"/>
    </row>
    <row r="115" spans="1:34" x14ac:dyDescent="0.35">
      <c r="A115" s="203"/>
      <c r="B115" s="203"/>
      <c r="C115" s="203"/>
      <c r="D115" s="203"/>
      <c r="E115" s="203"/>
      <c r="F115" s="204"/>
      <c r="G115" s="203"/>
      <c r="H115" s="203"/>
      <c r="M115" s="203"/>
      <c r="N115" s="212"/>
      <c r="O115" s="219"/>
      <c r="P115" s="212"/>
      <c r="Q115" s="212"/>
      <c r="R115" s="212"/>
      <c r="S115" s="1524"/>
      <c r="T115" s="1553"/>
      <c r="U115" s="215"/>
      <c r="Z115" s="440"/>
      <c r="AA115" s="332"/>
      <c r="AB115" s="218"/>
      <c r="AC115" s="218"/>
      <c r="AD115" s="218"/>
      <c r="AE115" s="218"/>
      <c r="AF115" s="218"/>
      <c r="AG115" s="220">
        <f>T115</f>
        <v>0</v>
      </c>
      <c r="AH115" s="218"/>
    </row>
    <row r="116" spans="1:34" x14ac:dyDescent="0.35">
      <c r="A116" s="218"/>
      <c r="B116" s="203"/>
      <c r="C116" s="203"/>
      <c r="D116" s="203"/>
      <c r="E116" s="203"/>
      <c r="F116" s="204"/>
      <c r="G116" s="203"/>
      <c r="H116" s="203"/>
      <c r="M116" s="203"/>
      <c r="N116" s="212"/>
      <c r="O116" s="219"/>
      <c r="P116" s="212"/>
      <c r="Q116" s="212"/>
      <c r="R116" s="1555"/>
      <c r="S116" s="212"/>
      <c r="T116" s="232"/>
      <c r="Z116" s="234"/>
      <c r="AA116" s="332"/>
      <c r="AB116" s="218"/>
      <c r="AC116" s="218"/>
      <c r="AD116" s="218"/>
      <c r="AE116" s="218"/>
      <c r="AF116" s="218"/>
      <c r="AG116" s="218"/>
      <c r="AH116" s="218"/>
    </row>
    <row r="117" spans="1:34" x14ac:dyDescent="0.35">
      <c r="A117" s="154" t="s">
        <v>1043</v>
      </c>
      <c r="B117" s="154" t="s">
        <v>579</v>
      </c>
      <c r="C117" s="335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36"/>
      <c r="Q117" s="303"/>
      <c r="R117" s="1556"/>
      <c r="S117" s="1556"/>
      <c r="T117" s="1553"/>
      <c r="X117" s="215"/>
      <c r="Z117" s="234"/>
      <c r="AA117" s="332"/>
      <c r="AB117" s="218"/>
      <c r="AC117" s="218"/>
      <c r="AD117" s="218"/>
      <c r="AE117" s="218"/>
      <c r="AF117" s="218"/>
      <c r="AG117" s="218"/>
      <c r="AH117" s="218"/>
    </row>
    <row r="118" spans="1:34" x14ac:dyDescent="0.35">
      <c r="A118" s="154" t="s">
        <v>1043</v>
      </c>
      <c r="B118" s="154" t="s">
        <v>580</v>
      </c>
      <c r="C118" s="335"/>
      <c r="D118" s="298"/>
      <c r="E118" s="298"/>
      <c r="F118" s="299"/>
      <c r="G118" s="298"/>
      <c r="H118" s="298"/>
      <c r="I118" s="300"/>
      <c r="J118" s="300"/>
      <c r="K118" s="300"/>
      <c r="L118" s="300"/>
      <c r="M118" s="298"/>
      <c r="N118" s="301"/>
      <c r="O118" s="302"/>
      <c r="P118" s="336"/>
      <c r="Q118" s="303"/>
      <c r="R118" s="1556">
        <v>20000</v>
      </c>
      <c r="S118" s="862">
        <f t="shared" ref="S118" si="25">R118/$R$120</f>
        <v>6.2928143422803937E-2</v>
      </c>
      <c r="T118" s="1553">
        <f t="shared" ref="T118" si="26">R118*3</f>
        <v>60000</v>
      </c>
      <c r="Y118" s="215">
        <f>T118</f>
        <v>60000</v>
      </c>
      <c r="Z118" s="234"/>
      <c r="AA118" s="332"/>
      <c r="AB118" s="218"/>
      <c r="AC118" s="218"/>
      <c r="AD118" s="218"/>
      <c r="AE118" s="218"/>
      <c r="AF118" s="218"/>
      <c r="AG118" s="218"/>
      <c r="AH118" s="218"/>
    </row>
    <row r="119" spans="1:34" ht="15" thickBot="1" x14ac:dyDescent="0.4">
      <c r="I119" s="161">
        <f>I120/$M$120</f>
        <v>0.18018018018018017</v>
      </c>
      <c r="J119" s="161">
        <f t="shared" ref="J119:K119" si="27">J120/$M$120</f>
        <v>0.23423423423423423</v>
      </c>
      <c r="K119" s="161">
        <f t="shared" si="27"/>
        <v>0.5855855855855856</v>
      </c>
      <c r="S119" s="1551"/>
      <c r="T119" s="1557"/>
      <c r="Z119" s="234"/>
      <c r="AA119" s="332"/>
      <c r="AB119" s="257"/>
      <c r="AC119" s="257"/>
      <c r="AD119" s="257"/>
      <c r="AE119" s="257"/>
      <c r="AF119" s="257"/>
      <c r="AG119" s="257"/>
      <c r="AH119" s="257"/>
    </row>
    <row r="120" spans="1:34" x14ac:dyDescent="0.35">
      <c r="A120" s="372" t="s">
        <v>582</v>
      </c>
      <c r="B120" s="373"/>
      <c r="C120" s="373"/>
      <c r="D120" s="373"/>
      <c r="E120" s="373"/>
      <c r="F120" s="374"/>
      <c r="G120" s="373"/>
      <c r="H120" s="373"/>
      <c r="I120" s="744">
        <f>I114+I113+I110+I108+I107+I106+I112</f>
        <v>20</v>
      </c>
      <c r="J120" s="744">
        <f>J109</f>
        <v>26</v>
      </c>
      <c r="K120" s="744">
        <f>K111</f>
        <v>65</v>
      </c>
      <c r="L120" s="744"/>
      <c r="M120" s="373">
        <f>SUM(I120:L120)</f>
        <v>111</v>
      </c>
      <c r="N120" s="375"/>
      <c r="O120" s="376"/>
      <c r="P120" s="375"/>
      <c r="Q120" s="377"/>
      <c r="R120" s="1558">
        <f>SUM(R106:R118)</f>
        <v>317822.82</v>
      </c>
      <c r="S120" s="378">
        <f>SUM(S105:S119)</f>
        <v>1</v>
      </c>
      <c r="T120" s="563">
        <f>SUM(T105:T119)</f>
        <v>953468.46000000008</v>
      </c>
      <c r="U120" s="564">
        <f>SUM(U105:U118)</f>
        <v>558548.46000000008</v>
      </c>
      <c r="V120" s="381">
        <f>SUM(V105:V118)</f>
        <v>334920</v>
      </c>
      <c r="W120" s="381">
        <f>SUM(W105:W118)</f>
        <v>0</v>
      </c>
      <c r="X120" s="381"/>
      <c r="Y120" s="381">
        <f>SUM(Y103:Y118)</f>
        <v>60000</v>
      </c>
      <c r="Z120" s="565">
        <f>SUM(Z105:Z118)</f>
        <v>295410.00000000006</v>
      </c>
      <c r="AA120" s="566">
        <f>SUM(AA105:AA118)</f>
        <v>598058.46000000008</v>
      </c>
      <c r="AB120" s="1559">
        <f>SUM(AB102:AB119)</f>
        <v>34800.000000000007</v>
      </c>
      <c r="AC120" s="386">
        <f>SUM(AC102:AC119)</f>
        <v>172958.46000000002</v>
      </c>
      <c r="AD120" s="386">
        <f t="shared" ref="AD120:AF120" si="28">SUM(AD102:AD119)</f>
        <v>183120</v>
      </c>
      <c r="AE120" s="386">
        <f t="shared" si="28"/>
        <v>151800.00000000003</v>
      </c>
      <c r="AF120" s="386">
        <f t="shared" si="28"/>
        <v>350790.00000000006</v>
      </c>
      <c r="AG120" s="386">
        <f>SUM(AG104:AG119)</f>
        <v>0</v>
      </c>
      <c r="AH120" s="640"/>
    </row>
    <row r="121" spans="1:34" ht="15" thickBot="1" x14ac:dyDescent="0.4">
      <c r="A121" s="388" t="s">
        <v>583</v>
      </c>
      <c r="B121" s="389"/>
      <c r="C121" s="389"/>
      <c r="D121" s="389"/>
      <c r="E121" s="389"/>
      <c r="F121" s="390"/>
      <c r="G121" s="389"/>
      <c r="H121" s="389"/>
      <c r="I121" s="747">
        <f>I114+I113+I110+I108+I107+I106+I112</f>
        <v>20</v>
      </c>
      <c r="J121" s="747">
        <f>I114+I113+I110+J109+I108+I107+I106</f>
        <v>44</v>
      </c>
      <c r="K121" s="747">
        <f>I114+I113+K111+I110+I108+I106</f>
        <v>81</v>
      </c>
      <c r="L121" s="747"/>
      <c r="M121" s="389">
        <f>SUM(I121:L121)</f>
        <v>145</v>
      </c>
      <c r="N121" s="391"/>
      <c r="O121" s="392"/>
      <c r="P121" s="391"/>
      <c r="Q121" s="391"/>
      <c r="R121" s="1560"/>
      <c r="S121" s="393"/>
      <c r="T121" s="567"/>
      <c r="U121" s="580">
        <f>U120/T120</f>
        <v>0.58580695999110455</v>
      </c>
      <c r="V121" s="396">
        <f>V120/T120</f>
        <v>0.35126489658609156</v>
      </c>
      <c r="W121" s="396">
        <f>W120/U120</f>
        <v>0</v>
      </c>
      <c r="X121" s="396"/>
      <c r="Y121" s="396">
        <f>Y120/T120</f>
        <v>6.2928143422803937E-2</v>
      </c>
      <c r="Z121" s="359">
        <f>Z120/T120</f>
        <v>0.30982671414217522</v>
      </c>
      <c r="AA121" s="569">
        <f>AA120/T120</f>
        <v>0.62724514243502094</v>
      </c>
      <c r="AB121" s="1561"/>
      <c r="AC121" s="401"/>
      <c r="AD121" s="401"/>
      <c r="AE121" s="401"/>
      <c r="AF121" s="401"/>
      <c r="AG121" s="401"/>
      <c r="AH121" s="402"/>
    </row>
    <row r="122" spans="1:34" ht="15" thickBot="1" x14ac:dyDescent="0.4">
      <c r="A122" s="289" t="s">
        <v>584</v>
      </c>
      <c r="B122" s="239"/>
      <c r="C122" s="239"/>
      <c r="D122" s="239"/>
      <c r="E122" s="239"/>
      <c r="F122" s="290"/>
      <c r="G122" s="239"/>
      <c r="H122" s="239"/>
      <c r="I122" s="2237">
        <f>I121/$M$121</f>
        <v>0.13793103448275862</v>
      </c>
      <c r="J122" s="2237">
        <f t="shared" ref="J122:K122" si="29">J121/$M$121</f>
        <v>0.30344827586206896</v>
      </c>
      <c r="K122" s="2237">
        <f t="shared" si="29"/>
        <v>0.55862068965517242</v>
      </c>
      <c r="L122" s="291"/>
      <c r="M122" s="239"/>
      <c r="N122" s="292"/>
      <c r="O122" s="1514"/>
      <c r="P122" s="242"/>
      <c r="Q122" s="292"/>
      <c r="R122" s="240">
        <f>U120/3</f>
        <v>186182.82000000004</v>
      </c>
      <c r="S122" s="293">
        <f>R122/R127</f>
        <v>0.58580695999110444</v>
      </c>
      <c r="T122" s="145"/>
      <c r="Y122" s="294"/>
      <c r="Z122" s="808">
        <f>I106+I110+I113+I114</f>
        <v>15</v>
      </c>
      <c r="AA122" s="808">
        <f>I107+I108+J109+K111+I112</f>
        <v>96</v>
      </c>
      <c r="AB122" s="1515"/>
      <c r="AC122" s="189"/>
      <c r="AD122" s="189"/>
      <c r="AE122" s="189"/>
      <c r="AF122" s="189"/>
      <c r="AG122" s="189"/>
      <c r="AH122" s="189"/>
    </row>
    <row r="123" spans="1:34" ht="15" thickBot="1" x14ac:dyDescent="0.4">
      <c r="A123" s="297" t="s">
        <v>38</v>
      </c>
      <c r="B123" s="298"/>
      <c r="C123" s="298"/>
      <c r="D123" s="298"/>
      <c r="E123" s="298"/>
      <c r="F123" s="299"/>
      <c r="G123" s="298"/>
      <c r="H123" s="298"/>
      <c r="I123" s="300"/>
      <c r="J123" s="300"/>
      <c r="K123" s="300"/>
      <c r="L123" s="300"/>
      <c r="M123" s="298"/>
      <c r="N123" s="301"/>
      <c r="O123" s="1516"/>
      <c r="P123" s="302"/>
      <c r="Q123" s="301"/>
      <c r="R123" s="303">
        <f>V120/3</f>
        <v>111640</v>
      </c>
      <c r="S123" s="302">
        <f>R123/R127</f>
        <v>0.3512648965860915</v>
      </c>
      <c r="T123" s="1528">
        <f>R120/M120</f>
        <v>2863.2686486486487</v>
      </c>
      <c r="U123" s="1562" t="s">
        <v>1024</v>
      </c>
      <c r="Z123" s="241">
        <f>Z122/M120</f>
        <v>0.13513513513513514</v>
      </c>
      <c r="AA123" s="241">
        <f>AA122/M120</f>
        <v>0.86486486486486491</v>
      </c>
    </row>
    <row r="124" spans="1:34" ht="15" thickBot="1" x14ac:dyDescent="0.4">
      <c r="A124" s="297" t="s">
        <v>587</v>
      </c>
      <c r="B124" s="298"/>
      <c r="C124" s="298"/>
      <c r="D124" s="298"/>
      <c r="E124" s="298"/>
      <c r="F124" s="299"/>
      <c r="G124" s="298"/>
      <c r="H124" s="298"/>
      <c r="I124" s="300"/>
      <c r="J124" s="300"/>
      <c r="K124" s="300"/>
      <c r="L124" s="300"/>
      <c r="M124" s="298"/>
      <c r="N124" s="301"/>
      <c r="O124" s="1516"/>
      <c r="P124" s="302"/>
      <c r="Q124" s="301"/>
      <c r="R124" s="303">
        <f>W120</f>
        <v>0</v>
      </c>
      <c r="S124" s="155">
        <f>R124/R127</f>
        <v>0</v>
      </c>
      <c r="T124" s="145"/>
      <c r="Z124" s="2831" t="s">
        <v>588</v>
      </c>
      <c r="AA124" s="2832"/>
    </row>
    <row r="125" spans="1:34" x14ac:dyDescent="0.35">
      <c r="A125" s="297" t="s">
        <v>579</v>
      </c>
      <c r="B125" s="298"/>
      <c r="C125" s="298"/>
      <c r="D125" s="298"/>
      <c r="E125" s="298"/>
      <c r="F125" s="299"/>
      <c r="G125" s="298"/>
      <c r="H125" s="298"/>
      <c r="I125" s="300"/>
      <c r="J125" s="300"/>
      <c r="K125" s="300"/>
      <c r="L125" s="300"/>
      <c r="M125" s="298"/>
      <c r="N125" s="301"/>
      <c r="O125" s="1516"/>
      <c r="P125" s="302"/>
      <c r="Q125" s="301"/>
      <c r="R125" s="303"/>
      <c r="S125" s="308">
        <f>R125/R127</f>
        <v>0</v>
      </c>
      <c r="T125" s="145"/>
    </row>
    <row r="126" spans="1:34" x14ac:dyDescent="0.35">
      <c r="A126" s="297" t="s">
        <v>580</v>
      </c>
      <c r="B126" s="298"/>
      <c r="C126" s="298"/>
      <c r="D126" s="298"/>
      <c r="E126" s="298"/>
      <c r="F126" s="299"/>
      <c r="G126" s="298"/>
      <c r="H126" s="298"/>
      <c r="I126" s="300"/>
      <c r="J126" s="300"/>
      <c r="K126" s="300"/>
      <c r="L126" s="300"/>
      <c r="M126" s="298"/>
      <c r="N126" s="301"/>
      <c r="O126" s="1516"/>
      <c r="P126" s="302"/>
      <c r="Q126" s="301"/>
      <c r="R126" s="303">
        <f>Y120/3</f>
        <v>20000</v>
      </c>
      <c r="S126" s="308">
        <f>R126/R127</f>
        <v>6.2928143422803923E-2</v>
      </c>
      <c r="T126" s="145"/>
    </row>
    <row r="127" spans="1:34" x14ac:dyDescent="0.35">
      <c r="A127" s="289"/>
      <c r="B127" s="239"/>
      <c r="C127" s="239"/>
      <c r="D127" s="239"/>
      <c r="E127" s="239"/>
      <c r="F127" s="290"/>
      <c r="G127" s="239"/>
      <c r="H127" s="239"/>
      <c r="I127" s="291"/>
      <c r="J127" s="291"/>
      <c r="K127" s="291"/>
      <c r="L127" s="291"/>
      <c r="M127" s="239"/>
      <c r="N127" s="292"/>
      <c r="O127" s="1516"/>
      <c r="P127" s="242"/>
      <c r="Q127" s="292"/>
      <c r="R127" s="240">
        <f>SUM(R122:R126)</f>
        <v>317822.82000000007</v>
      </c>
      <c r="S127" s="293">
        <f>SUM(S122:S126)</f>
        <v>0.99999999999999989</v>
      </c>
    </row>
    <row r="128" spans="1:34" x14ac:dyDescent="0.35">
      <c r="T128" s="5"/>
    </row>
    <row r="129" spans="1:34" x14ac:dyDescent="0.35">
      <c r="T129" s="5"/>
    </row>
    <row r="130" spans="1:34" x14ac:dyDescent="0.35">
      <c r="T130" s="5"/>
    </row>
    <row r="131" spans="1:34" ht="18.5" x14ac:dyDescent="0.45">
      <c r="A131" s="164" t="s">
        <v>605</v>
      </c>
      <c r="T131" s="5"/>
    </row>
    <row r="132" spans="1:34" ht="15" thickBot="1" x14ac:dyDescent="0.4">
      <c r="A132" s="2527" t="s">
        <v>531</v>
      </c>
      <c r="B132" s="2528"/>
      <c r="C132" s="2528"/>
      <c r="D132" s="2528"/>
      <c r="E132" s="2528"/>
      <c r="F132" s="2528"/>
      <c r="G132" s="2528"/>
      <c r="H132" s="2528"/>
      <c r="I132" s="2528"/>
      <c r="J132" s="2528"/>
      <c r="K132" s="2528"/>
      <c r="L132" s="2528"/>
      <c r="M132" s="2528"/>
      <c r="N132" s="2528"/>
      <c r="O132" s="2528"/>
      <c r="P132" s="2528"/>
      <c r="Q132" s="2528"/>
      <c r="R132" s="2528"/>
      <c r="S132" s="2529"/>
      <c r="T132" s="2447" t="s">
        <v>635</v>
      </c>
      <c r="U132" s="2448"/>
      <c r="V132" s="2448"/>
      <c r="W132" s="2448"/>
      <c r="X132" s="2448"/>
      <c r="Y132" s="2448"/>
      <c r="Z132" s="2448"/>
      <c r="AA132" s="2448"/>
      <c r="AB132" s="2448"/>
      <c r="AC132" s="2448"/>
      <c r="AD132" s="2448"/>
      <c r="AE132" s="2448"/>
      <c r="AF132" s="2448"/>
      <c r="AG132" s="2448"/>
      <c r="AH132" s="2449"/>
    </row>
    <row r="133" spans="1:34" ht="18.5" x14ac:dyDescent="0.45">
      <c r="A133" s="2353" t="s">
        <v>533</v>
      </c>
      <c r="B133" s="2344" t="s">
        <v>534</v>
      </c>
      <c r="C133" s="2344" t="s">
        <v>535</v>
      </c>
      <c r="D133" s="2344" t="s">
        <v>536</v>
      </c>
      <c r="E133" s="2344" t="s">
        <v>537</v>
      </c>
      <c r="F133" s="2355" t="s">
        <v>538</v>
      </c>
      <c r="G133" s="2344" t="s">
        <v>539</v>
      </c>
      <c r="H133" s="2344" t="s">
        <v>540</v>
      </c>
      <c r="I133" s="2560" t="s">
        <v>541</v>
      </c>
      <c r="J133" s="2561"/>
      <c r="K133" s="2561"/>
      <c r="L133" s="2562"/>
      <c r="M133" s="351" t="s">
        <v>542</v>
      </c>
      <c r="N133" s="352" t="s">
        <v>543</v>
      </c>
      <c r="O133" s="352" t="s">
        <v>863</v>
      </c>
      <c r="P133" s="353" t="s">
        <v>544</v>
      </c>
      <c r="Q133" s="352" t="s">
        <v>543</v>
      </c>
      <c r="R133" s="352" t="s">
        <v>545</v>
      </c>
      <c r="S133" s="2414" t="s">
        <v>546</v>
      </c>
      <c r="T133" s="742" t="s">
        <v>547</v>
      </c>
      <c r="U133" s="2500" t="s">
        <v>548</v>
      </c>
      <c r="V133" s="2501"/>
      <c r="W133" s="2501"/>
      <c r="X133" s="2501"/>
      <c r="Y133" s="2501"/>
      <c r="Z133" s="2494" t="s">
        <v>549</v>
      </c>
      <c r="AA133" s="2496"/>
      <c r="AB133" s="2494" t="s">
        <v>550</v>
      </c>
      <c r="AC133" s="2495"/>
      <c r="AD133" s="2495"/>
      <c r="AE133" s="2495"/>
      <c r="AF133" s="2495"/>
      <c r="AG133" s="2495"/>
      <c r="AH133" s="2496"/>
    </row>
    <row r="134" spans="1:34" ht="19" thickBot="1" x14ac:dyDescent="0.5">
      <c r="A134" s="2354"/>
      <c r="B134" s="2345"/>
      <c r="C134" s="2345"/>
      <c r="D134" s="2345"/>
      <c r="E134" s="2345"/>
      <c r="F134" s="2356"/>
      <c r="G134" s="2345"/>
      <c r="H134" s="2345"/>
      <c r="I134" s="356" t="s">
        <v>551</v>
      </c>
      <c r="J134" s="356" t="s">
        <v>552</v>
      </c>
      <c r="K134" s="356" t="s">
        <v>553</v>
      </c>
      <c r="L134" s="356" t="s">
        <v>554</v>
      </c>
      <c r="M134" s="357" t="s">
        <v>555</v>
      </c>
      <c r="N134" s="358" t="s">
        <v>556</v>
      </c>
      <c r="O134" s="358" t="s">
        <v>864</v>
      </c>
      <c r="P134" s="359" t="s">
        <v>557</v>
      </c>
      <c r="Q134" s="358" t="s">
        <v>558</v>
      </c>
      <c r="R134" s="358" t="s">
        <v>558</v>
      </c>
      <c r="S134" s="2415"/>
      <c r="T134" s="743" t="s">
        <v>559</v>
      </c>
      <c r="U134" s="2503"/>
      <c r="V134" s="2504"/>
      <c r="W134" s="2504"/>
      <c r="X134" s="2504"/>
      <c r="Y134" s="2504"/>
      <c r="Z134" s="2497"/>
      <c r="AA134" s="2499"/>
      <c r="AB134" s="2497"/>
      <c r="AC134" s="2498"/>
      <c r="AD134" s="2498"/>
      <c r="AE134" s="2498"/>
      <c r="AF134" s="2498"/>
      <c r="AG134" s="2498"/>
      <c r="AH134" s="2499"/>
    </row>
    <row r="135" spans="1:34" s="184" customFormat="1" ht="18.5" x14ac:dyDescent="0.45">
      <c r="A135" s="2862" t="s">
        <v>1055</v>
      </c>
      <c r="B135" s="2361"/>
      <c r="C135" s="2361"/>
      <c r="D135" s="2361"/>
      <c r="E135" s="2361"/>
      <c r="F135" s="2361"/>
      <c r="G135" s="2361"/>
      <c r="H135" s="2361"/>
      <c r="I135" s="2361"/>
      <c r="J135" s="2361"/>
      <c r="K135" s="2361"/>
      <c r="L135" s="2361"/>
      <c r="M135" s="2361"/>
      <c r="N135" s="2361"/>
      <c r="O135" s="2361"/>
      <c r="P135" s="2361"/>
      <c r="Q135" s="2361"/>
      <c r="R135" s="2361"/>
      <c r="S135" s="2362"/>
      <c r="T135" s="1549"/>
      <c r="U135" s="766" t="s">
        <v>561</v>
      </c>
      <c r="V135" s="764" t="s">
        <v>38</v>
      </c>
      <c r="W135" s="764" t="s">
        <v>562</v>
      </c>
      <c r="X135" s="764" t="s">
        <v>563</v>
      </c>
      <c r="Y135" s="764" t="s">
        <v>564</v>
      </c>
      <c r="Z135" s="1546" t="s">
        <v>565</v>
      </c>
      <c r="AA135" s="1545" t="s">
        <v>566</v>
      </c>
      <c r="AB135" s="764" t="s">
        <v>325</v>
      </c>
      <c r="AC135" s="764" t="s">
        <v>326</v>
      </c>
      <c r="AD135" s="764" t="s">
        <v>327</v>
      </c>
      <c r="AE135" s="764" t="s">
        <v>328</v>
      </c>
      <c r="AF135" s="764" t="s">
        <v>33</v>
      </c>
      <c r="AG135" s="764" t="s">
        <v>166</v>
      </c>
      <c r="AH135" s="765"/>
    </row>
    <row r="136" spans="1:34" x14ac:dyDescent="0.35">
      <c r="A136" s="200"/>
      <c r="B136" s="509"/>
      <c r="C136" s="509"/>
      <c r="D136" s="509"/>
      <c r="E136" s="509"/>
      <c r="F136" s="510"/>
      <c r="G136" s="509"/>
      <c r="H136" s="509"/>
      <c r="I136" s="512"/>
      <c r="J136" s="512"/>
      <c r="K136" s="512"/>
      <c r="L136" s="512"/>
      <c r="M136" s="509"/>
      <c r="N136" s="515"/>
      <c r="O136" s="516"/>
      <c r="P136" s="515"/>
      <c r="Q136" s="515"/>
      <c r="R136" s="1563"/>
      <c r="S136" s="515"/>
      <c r="T136" s="515"/>
      <c r="Z136" s="234"/>
      <c r="AA136" s="332"/>
      <c r="AB136" s="511"/>
      <c r="AC136" s="512"/>
      <c r="AD136" s="512"/>
      <c r="AE136" s="512"/>
      <c r="AF136" s="512"/>
      <c r="AG136" s="512"/>
      <c r="AH136" s="513"/>
    </row>
    <row r="137" spans="1:34" x14ac:dyDescent="0.35">
      <c r="A137" s="203" t="s">
        <v>1043</v>
      </c>
      <c r="B137" s="203" t="s">
        <v>227</v>
      </c>
      <c r="C137" s="203" t="s">
        <v>1046</v>
      </c>
      <c r="D137" s="203" t="s">
        <v>228</v>
      </c>
      <c r="E137" s="203" t="s">
        <v>569</v>
      </c>
      <c r="F137" s="204" t="s">
        <v>632</v>
      </c>
      <c r="G137" s="203">
        <v>1</v>
      </c>
      <c r="H137" s="203" t="s">
        <v>49</v>
      </c>
      <c r="I137" s="819"/>
      <c r="J137" s="735">
        <v>26</v>
      </c>
      <c r="L137" s="226"/>
      <c r="M137" s="209">
        <v>1</v>
      </c>
      <c r="N137" s="550">
        <v>65000</v>
      </c>
      <c r="O137" s="212">
        <f t="shared" ref="O137:O142" si="30">N137*M137*G137</f>
        <v>65000</v>
      </c>
      <c r="P137" s="219">
        <v>0.36</v>
      </c>
      <c r="Q137" s="550">
        <f t="shared" ref="Q137:Q142" si="31">N137*(1-P137)</f>
        <v>41600</v>
      </c>
      <c r="R137" s="252">
        <f t="shared" ref="R137:R142" si="32">Q137*M137*G137</f>
        <v>41600</v>
      </c>
      <c r="S137" s="862">
        <f t="shared" ref="S137:S142" si="33">R137/$R$148</f>
        <v>0.12221769292070173</v>
      </c>
      <c r="T137" s="1553">
        <f>R137</f>
        <v>41600</v>
      </c>
      <c r="U137" s="215"/>
      <c r="V137" s="215">
        <f>T137</f>
        <v>41600</v>
      </c>
      <c r="W137" s="215"/>
      <c r="X137" s="215"/>
      <c r="Y137" s="215"/>
      <c r="Z137" s="440"/>
      <c r="AA137" s="441">
        <f>T137</f>
        <v>41600</v>
      </c>
      <c r="AB137" s="234"/>
      <c r="AD137" s="215">
        <f>T137</f>
        <v>41600</v>
      </c>
      <c r="AH137" s="332"/>
    </row>
    <row r="138" spans="1:34" x14ac:dyDescent="0.35">
      <c r="A138" s="203" t="s">
        <v>1043</v>
      </c>
      <c r="B138" s="203" t="s">
        <v>227</v>
      </c>
      <c r="C138" s="203" t="s">
        <v>1046</v>
      </c>
      <c r="D138" s="203" t="s">
        <v>229</v>
      </c>
      <c r="E138" s="203" t="s">
        <v>571</v>
      </c>
      <c r="F138" s="204" t="s">
        <v>706</v>
      </c>
      <c r="G138" s="203">
        <v>1</v>
      </c>
      <c r="H138" s="203" t="s">
        <v>51</v>
      </c>
      <c r="I138" s="2291">
        <v>10</v>
      </c>
      <c r="J138" s="2292"/>
      <c r="K138" s="2292"/>
      <c r="L138" s="2293"/>
      <c r="M138" s="209">
        <v>1</v>
      </c>
      <c r="N138" s="550">
        <v>64800</v>
      </c>
      <c r="O138" s="212">
        <f t="shared" si="30"/>
        <v>64800</v>
      </c>
      <c r="P138" s="219">
        <v>0.7</v>
      </c>
      <c r="Q138" s="550">
        <f t="shared" si="31"/>
        <v>19440.000000000004</v>
      </c>
      <c r="R138" s="252">
        <f t="shared" si="32"/>
        <v>19440.000000000004</v>
      </c>
      <c r="S138" s="1552">
        <f t="shared" si="33"/>
        <v>5.7113268037943317E-2</v>
      </c>
      <c r="T138" s="1553">
        <f t="shared" ref="T138:T142" si="34">R138</f>
        <v>19440.000000000004</v>
      </c>
      <c r="U138" s="215"/>
      <c r="V138" s="215">
        <f>T138</f>
        <v>19440.000000000004</v>
      </c>
      <c r="W138" s="215"/>
      <c r="X138" s="215"/>
      <c r="Y138" s="215"/>
      <c r="Z138" s="440">
        <f>T138</f>
        <v>19440.000000000004</v>
      </c>
      <c r="AA138" s="441"/>
      <c r="AB138" s="234"/>
      <c r="AD138" s="215">
        <f>T138</f>
        <v>19440.000000000004</v>
      </c>
      <c r="AH138" s="332"/>
    </row>
    <row r="139" spans="1:34" x14ac:dyDescent="0.35">
      <c r="A139" s="203" t="s">
        <v>1043</v>
      </c>
      <c r="B139" s="203" t="s">
        <v>210</v>
      </c>
      <c r="C139" s="203" t="s">
        <v>1047</v>
      </c>
      <c r="D139" s="203" t="s">
        <v>229</v>
      </c>
      <c r="E139" s="203" t="s">
        <v>569</v>
      </c>
      <c r="F139" s="204" t="s">
        <v>1048</v>
      </c>
      <c r="G139" s="203">
        <v>1</v>
      </c>
      <c r="H139" s="203" t="s">
        <v>49</v>
      </c>
      <c r="K139" s="331">
        <v>65</v>
      </c>
      <c r="M139" s="203">
        <v>1</v>
      </c>
      <c r="N139" s="212">
        <v>92000</v>
      </c>
      <c r="O139" s="212">
        <f t="shared" si="30"/>
        <v>92000</v>
      </c>
      <c r="P139" s="219">
        <v>0.45</v>
      </c>
      <c r="Q139" s="550">
        <f t="shared" si="31"/>
        <v>50600.000000000007</v>
      </c>
      <c r="R139" s="252">
        <f t="shared" si="32"/>
        <v>50600.000000000007</v>
      </c>
      <c r="S139" s="862">
        <f t="shared" si="33"/>
        <v>0.14865902071604586</v>
      </c>
      <c r="T139" s="1553">
        <f t="shared" si="34"/>
        <v>50600.000000000007</v>
      </c>
      <c r="U139" s="215"/>
      <c r="V139" s="215">
        <f>T139</f>
        <v>50600.000000000007</v>
      </c>
      <c r="Z139" s="234"/>
      <c r="AA139" s="441">
        <f>T139</f>
        <v>50600.000000000007</v>
      </c>
      <c r="AB139" s="234"/>
      <c r="AC139" s="215"/>
      <c r="AF139" s="215">
        <f>T139</f>
        <v>50600.000000000007</v>
      </c>
      <c r="AH139" s="332"/>
    </row>
    <row r="140" spans="1:34" x14ac:dyDescent="0.35">
      <c r="A140" s="203" t="s">
        <v>1043</v>
      </c>
      <c r="B140" s="203" t="s">
        <v>210</v>
      </c>
      <c r="C140" s="203" t="s">
        <v>1044</v>
      </c>
      <c r="D140" s="203" t="s">
        <v>48</v>
      </c>
      <c r="E140" s="203" t="s">
        <v>569</v>
      </c>
      <c r="F140" s="204" t="s">
        <v>592</v>
      </c>
      <c r="G140" s="203">
        <v>5</v>
      </c>
      <c r="H140" s="203" t="s">
        <v>49</v>
      </c>
      <c r="I140" s="331">
        <v>5</v>
      </c>
      <c r="K140" s="1540"/>
      <c r="M140" s="203">
        <v>1</v>
      </c>
      <c r="N140" s="212">
        <v>45000</v>
      </c>
      <c r="O140" s="212">
        <f t="shared" si="30"/>
        <v>225000</v>
      </c>
      <c r="P140" s="219">
        <v>0.45</v>
      </c>
      <c r="Q140" s="550">
        <f t="shared" si="31"/>
        <v>24750.000000000004</v>
      </c>
      <c r="R140" s="252">
        <f t="shared" si="32"/>
        <v>123750.00000000001</v>
      </c>
      <c r="S140" s="862">
        <f t="shared" si="33"/>
        <v>0.36356825718598174</v>
      </c>
      <c r="T140" s="1553">
        <f t="shared" si="34"/>
        <v>123750.00000000001</v>
      </c>
      <c r="U140" s="215">
        <f>T140</f>
        <v>123750.00000000001</v>
      </c>
      <c r="Z140" s="234"/>
      <c r="AA140" s="441">
        <f>T140</f>
        <v>123750.00000000001</v>
      </c>
      <c r="AB140" s="234"/>
      <c r="AC140" s="215"/>
      <c r="AF140" s="215">
        <f t="shared" ref="AF140:AF141" si="35">T140</f>
        <v>123750.00000000001</v>
      </c>
      <c r="AH140" s="332"/>
    </row>
    <row r="141" spans="1:34" x14ac:dyDescent="0.35">
      <c r="A141" s="203" t="s">
        <v>1043</v>
      </c>
      <c r="B141" s="203" t="s">
        <v>210</v>
      </c>
      <c r="C141" s="203" t="s">
        <v>1044</v>
      </c>
      <c r="D141" s="203" t="s">
        <v>53</v>
      </c>
      <c r="E141" s="203" t="s">
        <v>571</v>
      </c>
      <c r="F141" s="204" t="s">
        <v>990</v>
      </c>
      <c r="G141" s="203">
        <v>4</v>
      </c>
      <c r="H141" s="203" t="s">
        <v>51</v>
      </c>
      <c r="I141" s="2291">
        <v>4</v>
      </c>
      <c r="J141" s="2292"/>
      <c r="K141" s="2292"/>
      <c r="L141" s="2293"/>
      <c r="M141" s="203">
        <v>1</v>
      </c>
      <c r="N141" s="212">
        <v>6300</v>
      </c>
      <c r="O141" s="212">
        <f t="shared" si="30"/>
        <v>25200</v>
      </c>
      <c r="P141" s="219">
        <v>0.45</v>
      </c>
      <c r="Q141" s="550">
        <f t="shared" si="31"/>
        <v>3465.0000000000005</v>
      </c>
      <c r="R141" s="252">
        <f t="shared" si="32"/>
        <v>13860.000000000002</v>
      </c>
      <c r="S141" s="1552">
        <f t="shared" si="33"/>
        <v>4.0719644804829952E-2</v>
      </c>
      <c r="T141" s="1553">
        <f t="shared" si="34"/>
        <v>13860.000000000002</v>
      </c>
      <c r="U141" s="215">
        <f>T141</f>
        <v>13860.000000000002</v>
      </c>
      <c r="Z141" s="440">
        <f>T141</f>
        <v>13860.000000000002</v>
      </c>
      <c r="AA141" s="332"/>
      <c r="AB141" s="234"/>
      <c r="AC141" s="215"/>
      <c r="AF141" s="215">
        <f t="shared" si="35"/>
        <v>13860.000000000002</v>
      </c>
      <c r="AH141" s="332"/>
    </row>
    <row r="142" spans="1:34" x14ac:dyDescent="0.35">
      <c r="A142" s="203" t="s">
        <v>1043</v>
      </c>
      <c r="B142" s="203" t="s">
        <v>177</v>
      </c>
      <c r="C142" s="203" t="s">
        <v>1049</v>
      </c>
      <c r="D142" s="203" t="s">
        <v>207</v>
      </c>
      <c r="E142" s="203" t="s">
        <v>571</v>
      </c>
      <c r="F142" s="204" t="s">
        <v>603</v>
      </c>
      <c r="G142" s="203">
        <v>15</v>
      </c>
      <c r="H142" s="203" t="s">
        <v>51</v>
      </c>
      <c r="I142" s="2291">
        <v>15</v>
      </c>
      <c r="J142" s="2292"/>
      <c r="K142" s="2292"/>
      <c r="L142" s="2293"/>
      <c r="M142" s="203">
        <v>1</v>
      </c>
      <c r="N142" s="212">
        <v>8315</v>
      </c>
      <c r="O142" s="212">
        <f t="shared" si="30"/>
        <v>124725</v>
      </c>
      <c r="P142" s="219">
        <v>0.55000000000000004</v>
      </c>
      <c r="Q142" s="550">
        <f t="shared" si="31"/>
        <v>3741.7499999999995</v>
      </c>
      <c r="R142" s="252">
        <f t="shared" si="32"/>
        <v>56126.249999999993</v>
      </c>
      <c r="S142" s="1552">
        <f t="shared" si="33"/>
        <v>0.16489473046371478</v>
      </c>
      <c r="T142" s="1553">
        <f t="shared" si="34"/>
        <v>56126.249999999993</v>
      </c>
      <c r="W142" s="215">
        <f>T142</f>
        <v>56126.249999999993</v>
      </c>
      <c r="Z142" s="440">
        <f>T142</f>
        <v>56126.249999999993</v>
      </c>
      <c r="AA142" s="332"/>
      <c r="AB142" s="234"/>
      <c r="AG142" s="215">
        <f>T142</f>
        <v>56126.249999999993</v>
      </c>
      <c r="AH142" s="332"/>
    </row>
    <row r="143" spans="1:34" x14ac:dyDescent="0.35">
      <c r="A143" s="218"/>
      <c r="B143" s="203"/>
      <c r="C143" s="203"/>
      <c r="D143" s="203"/>
      <c r="E143" s="203"/>
      <c r="F143" s="204"/>
      <c r="G143" s="203"/>
      <c r="H143" s="203"/>
      <c r="M143" s="203"/>
      <c r="N143" s="212"/>
      <c r="O143" s="219"/>
      <c r="P143" s="212"/>
      <c r="Q143" s="212"/>
      <c r="R143" s="1564"/>
      <c r="S143" s="212"/>
      <c r="T143" s="550"/>
      <c r="Z143" s="234"/>
      <c r="AA143" s="332"/>
      <c r="AB143" s="234"/>
      <c r="AH143" s="332"/>
    </row>
    <row r="144" spans="1:34" x14ac:dyDescent="0.35">
      <c r="A144" s="218"/>
      <c r="B144" s="203"/>
      <c r="C144" s="203"/>
      <c r="D144" s="203"/>
      <c r="E144" s="203"/>
      <c r="F144" s="204"/>
      <c r="G144" s="203"/>
      <c r="H144" s="203"/>
      <c r="M144" s="203"/>
      <c r="N144" s="212"/>
      <c r="O144" s="219"/>
      <c r="P144" s="212"/>
      <c r="Q144" s="212"/>
      <c r="R144" s="1565"/>
      <c r="S144" s="212"/>
      <c r="T144" s="550"/>
      <c r="Z144" s="234"/>
      <c r="AA144" s="332"/>
      <c r="AB144" s="234"/>
      <c r="AH144" s="332"/>
    </row>
    <row r="145" spans="1:34" x14ac:dyDescent="0.35">
      <c r="A145" s="154" t="s">
        <v>1043</v>
      </c>
      <c r="B145" s="154" t="s">
        <v>579</v>
      </c>
      <c r="C145" s="335"/>
      <c r="D145" s="298"/>
      <c r="E145" s="298"/>
      <c r="F145" s="299"/>
      <c r="G145" s="298"/>
      <c r="H145" s="298"/>
      <c r="I145" s="300"/>
      <c r="J145" s="300"/>
      <c r="K145" s="300"/>
      <c r="L145" s="300"/>
      <c r="M145" s="298"/>
      <c r="N145" s="301"/>
      <c r="O145" s="302"/>
      <c r="P145" s="336"/>
      <c r="Q145" s="303"/>
      <c r="R145" s="1556"/>
      <c r="S145" s="303"/>
      <c r="T145" s="550"/>
      <c r="X145" s="215"/>
      <c r="Z145" s="234"/>
      <c r="AA145" s="332"/>
      <c r="AB145" s="234"/>
      <c r="AH145" s="332"/>
    </row>
    <row r="146" spans="1:34" x14ac:dyDescent="0.35">
      <c r="A146" s="154" t="s">
        <v>1043</v>
      </c>
      <c r="B146" s="154" t="s">
        <v>580</v>
      </c>
      <c r="C146" s="335"/>
      <c r="D146" s="298"/>
      <c r="E146" s="298"/>
      <c r="F146" s="299"/>
      <c r="G146" s="298"/>
      <c r="H146" s="298"/>
      <c r="I146" s="300"/>
      <c r="J146" s="300"/>
      <c r="K146" s="300"/>
      <c r="L146" s="300"/>
      <c r="M146" s="298"/>
      <c r="N146" s="301"/>
      <c r="O146" s="302"/>
      <c r="P146" s="336"/>
      <c r="Q146" s="303"/>
      <c r="R146" s="1556">
        <v>35000</v>
      </c>
      <c r="S146" s="782">
        <f>R146/$R$148</f>
        <v>0.1028273858707827</v>
      </c>
      <c r="T146" s="1553">
        <f>R146</f>
        <v>35000</v>
      </c>
      <c r="Y146" s="215">
        <f>T146</f>
        <v>35000</v>
      </c>
      <c r="Z146" s="234"/>
      <c r="AA146" s="332"/>
      <c r="AB146" s="234"/>
      <c r="AH146" s="332"/>
    </row>
    <row r="147" spans="1:34" ht="15" thickBot="1" x14ac:dyDescent="0.4">
      <c r="I147" s="161">
        <f>I148/$M$148</f>
        <v>0.27200000000000002</v>
      </c>
      <c r="J147" s="161">
        <f t="shared" ref="J147:K147" si="36">J148/$M$148</f>
        <v>0.20799999999999999</v>
      </c>
      <c r="K147" s="161">
        <f t="shared" si="36"/>
        <v>0.52</v>
      </c>
      <c r="T147" s="212"/>
      <c r="Z147" s="1527"/>
      <c r="AA147" s="1503"/>
      <c r="AB147" s="1527"/>
      <c r="AC147" s="254"/>
      <c r="AD147" s="254"/>
      <c r="AE147" s="254"/>
      <c r="AF147" s="254"/>
      <c r="AG147" s="254"/>
      <c r="AH147" s="1503"/>
    </row>
    <row r="148" spans="1:34" x14ac:dyDescent="0.35">
      <c r="A148" s="372" t="s">
        <v>582</v>
      </c>
      <c r="B148" s="373"/>
      <c r="C148" s="373"/>
      <c r="D148" s="373"/>
      <c r="E148" s="373"/>
      <c r="F148" s="374"/>
      <c r="G148" s="373"/>
      <c r="H148" s="373"/>
      <c r="I148" s="744">
        <f>+I137+I138+I141+I142+I140</f>
        <v>34</v>
      </c>
      <c r="J148" s="744">
        <f>J137</f>
        <v>26</v>
      </c>
      <c r="K148" s="744">
        <f>K139</f>
        <v>65</v>
      </c>
      <c r="L148" s="744"/>
      <c r="M148" s="373">
        <f>SUM(I148:L148)</f>
        <v>125</v>
      </c>
      <c r="N148" s="375"/>
      <c r="O148" s="376"/>
      <c r="P148" s="375"/>
      <c r="Q148" s="377"/>
      <c r="R148" s="1558">
        <f>SUM(R137:R146)</f>
        <v>340376.25</v>
      </c>
      <c r="S148" s="378">
        <f>SUM(S133:S147)</f>
        <v>1</v>
      </c>
      <c r="T148" s="563">
        <f>SUM(T133:T147)</f>
        <v>340376.25</v>
      </c>
      <c r="U148" s="564">
        <f>SUM(U133:U146)</f>
        <v>137610.00000000003</v>
      </c>
      <c r="V148" s="381">
        <f>SUM(V133:V146)</f>
        <v>111640</v>
      </c>
      <c r="W148" s="381">
        <f>SUM(W133:W146)</f>
        <v>56126.249999999993</v>
      </c>
      <c r="X148" s="381"/>
      <c r="Y148" s="381">
        <f>SUM(Y131:Y146)</f>
        <v>35000</v>
      </c>
      <c r="Z148" s="565">
        <f>SUM(Z137:Z146)</f>
        <v>89426.25</v>
      </c>
      <c r="AA148" s="565">
        <f>SUM(AA137:AA146)</f>
        <v>215950</v>
      </c>
      <c r="AB148" s="1559"/>
      <c r="AC148" s="386"/>
      <c r="AD148" s="386">
        <f t="shared" ref="AD148:AF148" si="37">SUM(AD130:AD147)</f>
        <v>61040</v>
      </c>
      <c r="AE148" s="386"/>
      <c r="AF148" s="386">
        <f t="shared" si="37"/>
        <v>188210.00000000003</v>
      </c>
      <c r="AG148" s="386">
        <f>SUM(AG132:AG147)</f>
        <v>56126.249999999993</v>
      </c>
      <c r="AH148" s="640"/>
    </row>
    <row r="149" spans="1:34" ht="15" thickBot="1" x14ac:dyDescent="0.4">
      <c r="A149" s="388" t="s">
        <v>583</v>
      </c>
      <c r="B149" s="389"/>
      <c r="C149" s="389"/>
      <c r="D149" s="389"/>
      <c r="E149" s="389"/>
      <c r="F149" s="390"/>
      <c r="G149" s="389"/>
      <c r="H149" s="389"/>
      <c r="I149" s="747">
        <f>I142+I141+I138+I140</f>
        <v>34</v>
      </c>
      <c r="J149" s="747">
        <f>I142+I141+I138+J137</f>
        <v>55</v>
      </c>
      <c r="K149" s="747">
        <f>I142+I141+K139+I138</f>
        <v>94</v>
      </c>
      <c r="L149" s="747"/>
      <c r="M149" s="389">
        <f>SUM(I149:L149)</f>
        <v>183</v>
      </c>
      <c r="N149" s="391"/>
      <c r="O149" s="392"/>
      <c r="P149" s="391"/>
      <c r="Q149" s="391"/>
      <c r="R149" s="1560"/>
      <c r="S149" s="393"/>
      <c r="T149" s="567"/>
      <c r="U149" s="580">
        <f>U148/T148</f>
        <v>0.40428790199081172</v>
      </c>
      <c r="V149" s="396">
        <f>V148/T148</f>
        <v>0.3279899816746909</v>
      </c>
      <c r="W149" s="396">
        <f>W148/U148</f>
        <v>0.40786461739699137</v>
      </c>
      <c r="X149" s="396"/>
      <c r="Y149" s="396">
        <f>Y148/T148</f>
        <v>0.1028273858707827</v>
      </c>
      <c r="Z149" s="359">
        <f>Z148/T148</f>
        <v>0.26272764330648807</v>
      </c>
      <c r="AA149" s="569">
        <f>AA148/T148</f>
        <v>0.63444497082272922</v>
      </c>
      <c r="AB149" s="1561"/>
      <c r="AC149" s="401"/>
      <c r="AD149" s="401"/>
      <c r="AE149" s="401"/>
      <c r="AF149" s="401"/>
      <c r="AG149" s="401"/>
      <c r="AH149" s="402"/>
    </row>
    <row r="150" spans="1:34" ht="15" thickBot="1" x14ac:dyDescent="0.4">
      <c r="A150" s="289" t="s">
        <v>584</v>
      </c>
      <c r="B150" s="239"/>
      <c r="C150" s="239"/>
      <c r="D150" s="239"/>
      <c r="E150" s="239"/>
      <c r="F150" s="290"/>
      <c r="G150" s="239"/>
      <c r="H150" s="239"/>
      <c r="I150" s="2237">
        <f>I149/$M$149</f>
        <v>0.18579234972677597</v>
      </c>
      <c r="J150" s="2237">
        <f t="shared" ref="J150:K150" si="38">J149/$M$149</f>
        <v>0.30054644808743169</v>
      </c>
      <c r="K150" s="2237">
        <f t="shared" si="38"/>
        <v>0.51366120218579236</v>
      </c>
      <c r="L150" s="291"/>
      <c r="M150" s="239"/>
      <c r="N150" s="292"/>
      <c r="O150" s="242"/>
      <c r="P150" s="292"/>
      <c r="Q150" s="242"/>
      <c r="R150" s="240">
        <f>U148</f>
        <v>137610.00000000003</v>
      </c>
      <c r="S150" s="293">
        <f>R150/R155</f>
        <v>0.40428790199081172</v>
      </c>
      <c r="T150" s="145"/>
      <c r="Y150" s="294"/>
      <c r="Z150" s="808">
        <f>I138+I141+I142</f>
        <v>29</v>
      </c>
      <c r="AA150" s="808">
        <f>J137+K139+I140</f>
        <v>96</v>
      </c>
      <c r="AB150" s="1515"/>
      <c r="AC150" s="189"/>
      <c r="AD150" s="189"/>
      <c r="AE150" s="189"/>
      <c r="AF150" s="189"/>
      <c r="AG150" s="189"/>
      <c r="AH150" s="189"/>
    </row>
    <row r="151" spans="1:34" ht="15" thickBot="1" x14ac:dyDescent="0.4">
      <c r="A151" s="297" t="s">
        <v>38</v>
      </c>
      <c r="B151" s="298"/>
      <c r="C151" s="298"/>
      <c r="D151" s="298"/>
      <c r="E151" s="298"/>
      <c r="F151" s="299"/>
      <c r="G151" s="298"/>
      <c r="H151" s="298"/>
      <c r="I151" s="300"/>
      <c r="J151" s="300"/>
      <c r="K151" s="300"/>
      <c r="L151" s="300"/>
      <c r="M151" s="298"/>
      <c r="N151" s="301"/>
      <c r="O151" s="302"/>
      <c r="P151" s="301"/>
      <c r="Q151" s="302"/>
      <c r="R151" s="303">
        <f>V148</f>
        <v>111640</v>
      </c>
      <c r="S151" s="302">
        <f>R151/R155</f>
        <v>0.3279899816746909</v>
      </c>
      <c r="T151" s="1528">
        <f>R148/M148</f>
        <v>2723.01</v>
      </c>
      <c r="U151" s="1562" t="s">
        <v>1024</v>
      </c>
      <c r="Z151" s="241">
        <f>Z150/M148</f>
        <v>0.23200000000000001</v>
      </c>
      <c r="AA151" s="241">
        <f>AA150/M148</f>
        <v>0.76800000000000002</v>
      </c>
    </row>
    <row r="152" spans="1:34" ht="15" thickBot="1" x14ac:dyDescent="0.4">
      <c r="A152" s="297" t="s">
        <v>587</v>
      </c>
      <c r="B152" s="298"/>
      <c r="C152" s="298"/>
      <c r="D152" s="298"/>
      <c r="E152" s="298"/>
      <c r="F152" s="299"/>
      <c r="G152" s="298"/>
      <c r="H152" s="298"/>
      <c r="I152" s="300"/>
      <c r="J152" s="300"/>
      <c r="K152" s="300"/>
      <c r="L152" s="300"/>
      <c r="M152" s="298"/>
      <c r="N152" s="301"/>
      <c r="O152" s="302"/>
      <c r="P152" s="301"/>
      <c r="Q152" s="302"/>
      <c r="R152" s="303">
        <f>W148</f>
        <v>56126.249999999993</v>
      </c>
      <c r="S152" s="155">
        <f>R152/R155</f>
        <v>0.16489473046371478</v>
      </c>
      <c r="T152" s="145"/>
      <c r="Z152" s="2831" t="s">
        <v>588</v>
      </c>
      <c r="AA152" s="2832"/>
    </row>
    <row r="153" spans="1:34" x14ac:dyDescent="0.35">
      <c r="A153" s="297" t="s">
        <v>579</v>
      </c>
      <c r="B153" s="298"/>
      <c r="C153" s="298"/>
      <c r="D153" s="298"/>
      <c r="E153" s="298"/>
      <c r="F153" s="299"/>
      <c r="G153" s="298"/>
      <c r="H153" s="298"/>
      <c r="I153" s="300"/>
      <c r="J153" s="300"/>
      <c r="K153" s="300"/>
      <c r="L153" s="300"/>
      <c r="M153" s="298"/>
      <c r="N153" s="301"/>
      <c r="O153" s="302"/>
      <c r="P153" s="301"/>
      <c r="Q153" s="302"/>
      <c r="R153" s="303"/>
      <c r="S153" s="308">
        <f>R153/R155</f>
        <v>0</v>
      </c>
      <c r="T153" s="145"/>
    </row>
    <row r="154" spans="1:34" x14ac:dyDescent="0.35">
      <c r="A154" s="297" t="s">
        <v>580</v>
      </c>
      <c r="B154" s="298"/>
      <c r="C154" s="298"/>
      <c r="D154" s="298"/>
      <c r="E154" s="298"/>
      <c r="F154" s="299"/>
      <c r="G154" s="298"/>
      <c r="H154" s="298"/>
      <c r="I154" s="300"/>
      <c r="J154" s="300"/>
      <c r="K154" s="300"/>
      <c r="L154" s="300"/>
      <c r="M154" s="298"/>
      <c r="N154" s="301"/>
      <c r="O154" s="302"/>
      <c r="P154" s="301"/>
      <c r="Q154" s="302"/>
      <c r="R154" s="303">
        <f>Y148</f>
        <v>35000</v>
      </c>
      <c r="S154" s="308">
        <f>R154/R155</f>
        <v>0.1028273858707827</v>
      </c>
      <c r="T154" s="145"/>
    </row>
    <row r="155" spans="1:34" x14ac:dyDescent="0.35">
      <c r="A155" s="289"/>
      <c r="B155" s="239"/>
      <c r="C155" s="239"/>
      <c r="D155" s="239"/>
      <c r="E155" s="239"/>
      <c r="F155" s="290"/>
      <c r="G155" s="239"/>
      <c r="H155" s="239"/>
      <c r="I155" s="291"/>
      <c r="J155" s="291"/>
      <c r="K155" s="291"/>
      <c r="L155" s="291"/>
      <c r="M155" s="239"/>
      <c r="N155" s="292"/>
      <c r="O155" s="242"/>
      <c r="P155" s="292"/>
      <c r="Q155" s="242"/>
      <c r="R155" s="240">
        <f>SUM(R150:R154)</f>
        <v>340376.25</v>
      </c>
      <c r="S155" s="293">
        <f>SUM(S150:S154)</f>
        <v>1</v>
      </c>
    </row>
    <row r="156" spans="1:34" x14ac:dyDescent="0.35">
      <c r="T156" s="5"/>
    </row>
    <row r="157" spans="1:34" x14ac:dyDescent="0.35">
      <c r="T157" s="5"/>
    </row>
    <row r="158" spans="1:34" x14ac:dyDescent="0.35">
      <c r="T158" s="5"/>
    </row>
    <row r="159" spans="1:34" x14ac:dyDescent="0.35">
      <c r="T159" s="5"/>
    </row>
    <row r="160" spans="1:34" x14ac:dyDescent="0.35">
      <c r="T160" s="5"/>
    </row>
    <row r="161" spans="1:34" x14ac:dyDescent="0.35">
      <c r="T161" s="5"/>
    </row>
    <row r="162" spans="1:34" x14ac:dyDescent="0.35">
      <c r="D162" s="2266" t="s">
        <v>1056</v>
      </c>
      <c r="E162" s="2266"/>
      <c r="F162" s="2" t="s">
        <v>680</v>
      </c>
      <c r="T162" s="5"/>
    </row>
    <row r="163" spans="1:34" x14ac:dyDescent="0.35">
      <c r="D163" s="2266" t="s">
        <v>524</v>
      </c>
      <c r="E163" s="2266"/>
      <c r="F163" s="2" t="s">
        <v>1057</v>
      </c>
      <c r="T163" s="5"/>
    </row>
    <row r="164" spans="1:34" x14ac:dyDescent="0.35">
      <c r="D164" s="2266" t="s">
        <v>526</v>
      </c>
      <c r="E164" s="2266"/>
      <c r="F164" s="2" t="s">
        <v>1058</v>
      </c>
      <c r="T164" s="5"/>
    </row>
    <row r="165" spans="1:34" x14ac:dyDescent="0.35">
      <c r="D165" s="2266" t="s">
        <v>528</v>
      </c>
      <c r="E165" s="2266"/>
      <c r="F165" s="2" t="s">
        <v>1059</v>
      </c>
      <c r="T165" s="5"/>
    </row>
    <row r="166" spans="1:34" ht="18.5" x14ac:dyDescent="0.45">
      <c r="A166" s="164" t="s">
        <v>618</v>
      </c>
      <c r="T166" s="5"/>
    </row>
    <row r="167" spans="1:34" x14ac:dyDescent="0.35">
      <c r="T167" s="5"/>
    </row>
    <row r="168" spans="1:34" ht="15" thickBot="1" x14ac:dyDescent="0.4">
      <c r="A168" s="2527" t="s">
        <v>531</v>
      </c>
      <c r="B168" s="2528"/>
      <c r="C168" s="2528"/>
      <c r="D168" s="2528"/>
      <c r="E168" s="2528"/>
      <c r="F168" s="2528"/>
      <c r="G168" s="2528"/>
      <c r="H168" s="2528"/>
      <c r="I168" s="2528"/>
      <c r="J168" s="2528"/>
      <c r="K168" s="2528"/>
      <c r="L168" s="2528"/>
      <c r="M168" s="2528"/>
      <c r="N168" s="2528"/>
      <c r="O168" s="2528"/>
      <c r="P168" s="2528"/>
      <c r="Q168" s="2528"/>
      <c r="R168" s="2528"/>
      <c r="S168" s="2529"/>
      <c r="T168" s="2447" t="s">
        <v>635</v>
      </c>
      <c r="U168" s="2448"/>
      <c r="V168" s="2448"/>
      <c r="W168" s="2448"/>
      <c r="X168" s="2448"/>
      <c r="Y168" s="2448"/>
      <c r="Z168" s="2448"/>
      <c r="AA168" s="2448"/>
      <c r="AB168" s="2448"/>
      <c r="AC168" s="2448"/>
      <c r="AD168" s="2448"/>
      <c r="AE168" s="2448"/>
      <c r="AF168" s="2448"/>
      <c r="AG168" s="2448"/>
      <c r="AH168" s="2449"/>
    </row>
    <row r="169" spans="1:34" ht="18.5" x14ac:dyDescent="0.45">
      <c r="A169" s="2363" t="s">
        <v>533</v>
      </c>
      <c r="B169" s="2365" t="s">
        <v>534</v>
      </c>
      <c r="C169" s="2365" t="s">
        <v>535</v>
      </c>
      <c r="D169" s="2365" t="s">
        <v>536</v>
      </c>
      <c r="E169" s="2365" t="s">
        <v>537</v>
      </c>
      <c r="F169" s="2379" t="s">
        <v>538</v>
      </c>
      <c r="G169" s="2365" t="s">
        <v>539</v>
      </c>
      <c r="H169" s="2365" t="s">
        <v>540</v>
      </c>
      <c r="I169" s="2381" t="s">
        <v>541</v>
      </c>
      <c r="J169" s="2382"/>
      <c r="K169" s="2382"/>
      <c r="L169" s="2383"/>
      <c r="M169" s="420" t="s">
        <v>542</v>
      </c>
      <c r="N169" s="421" t="s">
        <v>543</v>
      </c>
      <c r="O169" s="421" t="s">
        <v>863</v>
      </c>
      <c r="P169" s="422" t="s">
        <v>544</v>
      </c>
      <c r="Q169" s="421" t="s">
        <v>543</v>
      </c>
      <c r="R169" s="421" t="s">
        <v>545</v>
      </c>
      <c r="S169" s="2436" t="s">
        <v>546</v>
      </c>
      <c r="T169" s="750" t="s">
        <v>547</v>
      </c>
      <c r="U169" s="2514" t="s">
        <v>548</v>
      </c>
      <c r="V169" s="2515"/>
      <c r="W169" s="2515"/>
      <c r="X169" s="2515"/>
      <c r="Y169" s="2515"/>
      <c r="Z169" s="2506" t="s">
        <v>549</v>
      </c>
      <c r="AA169" s="2508"/>
      <c r="AB169" s="2506" t="s">
        <v>550</v>
      </c>
      <c r="AC169" s="2507"/>
      <c r="AD169" s="2507"/>
      <c r="AE169" s="2507"/>
      <c r="AF169" s="2507"/>
      <c r="AG169" s="2507"/>
      <c r="AH169" s="2508"/>
    </row>
    <row r="170" spans="1:34" ht="19" thickBot="1" x14ac:dyDescent="0.5">
      <c r="A170" s="2424"/>
      <c r="B170" s="2425"/>
      <c r="C170" s="2425"/>
      <c r="D170" s="2425"/>
      <c r="E170" s="2425"/>
      <c r="F170" s="2426"/>
      <c r="G170" s="2425"/>
      <c r="H170" s="2425"/>
      <c r="I170" s="583" t="s">
        <v>551</v>
      </c>
      <c r="J170" s="583" t="s">
        <v>552</v>
      </c>
      <c r="K170" s="583" t="s">
        <v>553</v>
      </c>
      <c r="L170" s="583" t="s">
        <v>554</v>
      </c>
      <c r="M170" s="584" t="s">
        <v>555</v>
      </c>
      <c r="N170" s="585" t="s">
        <v>556</v>
      </c>
      <c r="O170" s="585" t="s">
        <v>864</v>
      </c>
      <c r="P170" s="586" t="s">
        <v>557</v>
      </c>
      <c r="Q170" s="585" t="s">
        <v>558</v>
      </c>
      <c r="R170" s="585" t="s">
        <v>558</v>
      </c>
      <c r="S170" s="2437"/>
      <c r="T170" s="751" t="s">
        <v>559</v>
      </c>
      <c r="U170" s="2517"/>
      <c r="V170" s="2518"/>
      <c r="W170" s="2518"/>
      <c r="X170" s="2518"/>
      <c r="Y170" s="2518"/>
      <c r="Z170" s="2509"/>
      <c r="AA170" s="2511"/>
      <c r="AB170" s="2509"/>
      <c r="AC170" s="2510"/>
      <c r="AD170" s="2510"/>
      <c r="AE170" s="2510"/>
      <c r="AF170" s="2510"/>
      <c r="AG170" s="2510"/>
      <c r="AH170" s="2511"/>
    </row>
    <row r="171" spans="1:34" s="184" customFormat="1" ht="18.5" x14ac:dyDescent="0.45">
      <c r="A171" s="2863" t="s">
        <v>619</v>
      </c>
      <c r="B171" s="2864"/>
      <c r="C171" s="2864"/>
      <c r="D171" s="2864"/>
      <c r="E171" s="2864"/>
      <c r="F171" s="2864"/>
      <c r="G171" s="2864"/>
      <c r="H171" s="2864"/>
      <c r="I171" s="2864"/>
      <c r="J171" s="2864"/>
      <c r="K171" s="2864"/>
      <c r="L171" s="2864"/>
      <c r="M171" s="2864"/>
      <c r="N171" s="2864"/>
      <c r="O171" s="2864"/>
      <c r="P171" s="2864"/>
      <c r="Q171" s="2864"/>
      <c r="R171" s="2865"/>
      <c r="S171" s="1566"/>
      <c r="T171" s="1549"/>
      <c r="U171" s="766" t="s">
        <v>561</v>
      </c>
      <c r="V171" s="764" t="s">
        <v>38</v>
      </c>
      <c r="W171" s="764" t="s">
        <v>562</v>
      </c>
      <c r="X171" s="764" t="s">
        <v>563</v>
      </c>
      <c r="Y171" s="764" t="s">
        <v>564</v>
      </c>
      <c r="Z171" s="1546" t="s">
        <v>565</v>
      </c>
      <c r="AA171" s="1545" t="s">
        <v>566</v>
      </c>
      <c r="AB171" s="764" t="s">
        <v>325</v>
      </c>
      <c r="AC171" s="764" t="s">
        <v>326</v>
      </c>
      <c r="AD171" s="764" t="s">
        <v>327</v>
      </c>
      <c r="AE171" s="764" t="s">
        <v>328</v>
      </c>
      <c r="AF171" s="764" t="s">
        <v>33</v>
      </c>
      <c r="AG171" s="764" t="s">
        <v>166</v>
      </c>
      <c r="AH171" s="765"/>
    </row>
    <row r="172" spans="1:34" x14ac:dyDescent="0.35">
      <c r="A172" s="200"/>
      <c r="B172" s="509"/>
      <c r="C172" s="509"/>
      <c r="D172" s="509"/>
      <c r="E172" s="509"/>
      <c r="F172" s="510"/>
      <c r="G172" s="509"/>
      <c r="H172" s="509"/>
      <c r="I172" s="512"/>
      <c r="J172" s="512"/>
      <c r="K172" s="512"/>
      <c r="L172" s="512"/>
      <c r="M172" s="509"/>
      <c r="N172" s="515"/>
      <c r="O172" s="516"/>
      <c r="P172" s="515"/>
      <c r="Q172" s="515"/>
      <c r="R172" s="1547"/>
      <c r="T172" s="515"/>
      <c r="Z172" s="234"/>
      <c r="AA172" s="332"/>
      <c r="AB172" s="511"/>
      <c r="AC172" s="512"/>
      <c r="AD172" s="512"/>
      <c r="AE172" s="512"/>
      <c r="AF172" s="512"/>
      <c r="AG172" s="512"/>
      <c r="AH172" s="513"/>
    </row>
    <row r="173" spans="1:34" x14ac:dyDescent="0.35">
      <c r="A173" s="203" t="s">
        <v>1043</v>
      </c>
      <c r="B173" s="203" t="s">
        <v>226</v>
      </c>
      <c r="C173" s="203" t="s">
        <v>1044</v>
      </c>
      <c r="D173" s="203" t="s">
        <v>48</v>
      </c>
      <c r="E173" s="203" t="s">
        <v>569</v>
      </c>
      <c r="F173" s="204" t="s">
        <v>638</v>
      </c>
      <c r="G173" s="203">
        <v>1</v>
      </c>
      <c r="H173" s="203" t="s">
        <v>174</v>
      </c>
      <c r="I173" s="2291">
        <v>1</v>
      </c>
      <c r="J173" s="2478"/>
      <c r="L173" s="226"/>
      <c r="M173" s="203">
        <v>1</v>
      </c>
      <c r="N173" s="550">
        <v>12511</v>
      </c>
      <c r="O173" s="212">
        <f t="shared" ref="O173:O178" si="39">N173*M173*G173</f>
        <v>12511</v>
      </c>
      <c r="P173" s="219">
        <v>0.69</v>
      </c>
      <c r="Q173" s="550">
        <f t="shared" ref="Q173:Q178" si="40">N173*(1-P173)</f>
        <v>3878.4100000000008</v>
      </c>
      <c r="R173" s="212">
        <f t="shared" ref="R173:R178" si="41">Q173*M173*G173</f>
        <v>3878.4100000000008</v>
      </c>
      <c r="S173" s="862">
        <f t="shared" ref="S173:S178" si="42">R173/$R$184</f>
        <v>2.2175913248856118E-2</v>
      </c>
      <c r="T173" s="1553">
        <f>R173*4</f>
        <v>15513.640000000003</v>
      </c>
      <c r="U173" s="215">
        <f>T173</f>
        <v>15513.640000000003</v>
      </c>
      <c r="V173" s="215"/>
      <c r="W173" s="215"/>
      <c r="X173" s="215"/>
      <c r="Y173" s="215"/>
      <c r="Z173" s="440"/>
      <c r="AA173" s="441">
        <f>T173</f>
        <v>15513.640000000003</v>
      </c>
      <c r="AB173" s="234"/>
      <c r="AD173" s="215">
        <f>T173</f>
        <v>15513.640000000003</v>
      </c>
      <c r="AH173" s="332"/>
    </row>
    <row r="174" spans="1:34" x14ac:dyDescent="0.35">
      <c r="A174" s="203" t="s">
        <v>1043</v>
      </c>
      <c r="B174" s="203" t="s">
        <v>227</v>
      </c>
      <c r="C174" s="203" t="s">
        <v>1046</v>
      </c>
      <c r="D174" s="203" t="s">
        <v>228</v>
      </c>
      <c r="E174" s="203" t="s">
        <v>569</v>
      </c>
      <c r="F174" s="204" t="s">
        <v>632</v>
      </c>
      <c r="G174" s="203">
        <v>1</v>
      </c>
      <c r="H174" s="203" t="s">
        <v>49</v>
      </c>
      <c r="I174" s="819"/>
      <c r="J174" s="735">
        <v>26</v>
      </c>
      <c r="L174" s="226"/>
      <c r="M174" s="209">
        <v>1</v>
      </c>
      <c r="N174" s="550">
        <v>65000</v>
      </c>
      <c r="O174" s="212">
        <f t="shared" si="39"/>
        <v>65000</v>
      </c>
      <c r="P174" s="219">
        <v>0.36</v>
      </c>
      <c r="Q174" s="550">
        <f t="shared" si="40"/>
        <v>41600</v>
      </c>
      <c r="R174" s="212">
        <f t="shared" si="41"/>
        <v>41600</v>
      </c>
      <c r="S174" s="862">
        <f t="shared" si="42"/>
        <v>0.23785984234581034</v>
      </c>
      <c r="T174" s="1553">
        <f t="shared" ref="T174:T178" si="43">R174*4</f>
        <v>166400</v>
      </c>
      <c r="U174" s="215"/>
      <c r="V174" s="215">
        <f>T174</f>
        <v>166400</v>
      </c>
      <c r="W174" s="215"/>
      <c r="X174" s="215"/>
      <c r="Y174" s="215"/>
      <c r="Z174" s="440">
        <f>T174</f>
        <v>166400</v>
      </c>
      <c r="AA174" s="441"/>
      <c r="AB174" s="234"/>
      <c r="AD174" s="215">
        <f>T174</f>
        <v>166400</v>
      </c>
      <c r="AH174" s="332"/>
    </row>
    <row r="175" spans="1:34" x14ac:dyDescent="0.35">
      <c r="A175" s="203" t="s">
        <v>1043</v>
      </c>
      <c r="B175" s="203" t="s">
        <v>227</v>
      </c>
      <c r="C175" s="203" t="s">
        <v>1046</v>
      </c>
      <c r="D175" s="203" t="s">
        <v>229</v>
      </c>
      <c r="E175" s="203" t="s">
        <v>571</v>
      </c>
      <c r="F175" s="204" t="s">
        <v>592</v>
      </c>
      <c r="G175" s="203">
        <v>1</v>
      </c>
      <c r="H175" s="203" t="s">
        <v>51</v>
      </c>
      <c r="I175" s="2291">
        <v>10</v>
      </c>
      <c r="J175" s="2292"/>
      <c r="K175" s="2292"/>
      <c r="L175" s="2293"/>
      <c r="M175" s="209">
        <v>1</v>
      </c>
      <c r="N175" s="550">
        <v>64800</v>
      </c>
      <c r="O175" s="212">
        <f t="shared" si="39"/>
        <v>64800</v>
      </c>
      <c r="P175" s="219">
        <v>0.7</v>
      </c>
      <c r="Q175" s="550">
        <f t="shared" si="40"/>
        <v>19440.000000000004</v>
      </c>
      <c r="R175" s="212">
        <f t="shared" si="41"/>
        <v>19440.000000000004</v>
      </c>
      <c r="S175" s="862">
        <f t="shared" si="42"/>
        <v>0.11115373401929217</v>
      </c>
      <c r="T175" s="1553">
        <f t="shared" si="43"/>
        <v>77760.000000000015</v>
      </c>
      <c r="U175" s="215"/>
      <c r="V175" s="215">
        <f>T175</f>
        <v>77760.000000000015</v>
      </c>
      <c r="Z175" s="234"/>
      <c r="AA175" s="441">
        <f>T175</f>
        <v>77760.000000000015</v>
      </c>
      <c r="AB175" s="234"/>
      <c r="AC175" s="215"/>
      <c r="AF175" s="215">
        <f>T175</f>
        <v>77760.000000000015</v>
      </c>
      <c r="AH175" s="332"/>
    </row>
    <row r="176" spans="1:34" x14ac:dyDescent="0.35">
      <c r="A176" s="203" t="s">
        <v>1043</v>
      </c>
      <c r="B176" s="203" t="s">
        <v>210</v>
      </c>
      <c r="C176" s="203" t="s">
        <v>1047</v>
      </c>
      <c r="D176" s="203" t="s">
        <v>229</v>
      </c>
      <c r="E176" s="203" t="s">
        <v>569</v>
      </c>
      <c r="F176" s="204" t="s">
        <v>1048</v>
      </c>
      <c r="G176" s="203">
        <v>1</v>
      </c>
      <c r="H176" s="203" t="s">
        <v>49</v>
      </c>
      <c r="K176" s="331">
        <v>65</v>
      </c>
      <c r="M176" s="203">
        <v>1</v>
      </c>
      <c r="N176" s="212">
        <v>92000</v>
      </c>
      <c r="O176" s="212">
        <f t="shared" si="39"/>
        <v>92000</v>
      </c>
      <c r="P176" s="219">
        <v>0.45</v>
      </c>
      <c r="Q176" s="550">
        <f t="shared" si="40"/>
        <v>50600.000000000007</v>
      </c>
      <c r="R176" s="212">
        <f t="shared" si="41"/>
        <v>50600.000000000007</v>
      </c>
      <c r="S176" s="862">
        <f t="shared" si="42"/>
        <v>0.28931990439177896</v>
      </c>
      <c r="T176" s="1553">
        <f t="shared" si="43"/>
        <v>202400.00000000003</v>
      </c>
      <c r="U176" s="215"/>
      <c r="V176" s="215">
        <f>T176</f>
        <v>202400.00000000003</v>
      </c>
      <c r="Z176" s="234"/>
      <c r="AA176" s="441">
        <f>T176</f>
        <v>202400.00000000003</v>
      </c>
      <c r="AB176" s="234"/>
      <c r="AC176" s="215"/>
      <c r="AF176" s="215">
        <f t="shared" ref="AF176:AF177" si="44">T176</f>
        <v>202400.00000000003</v>
      </c>
      <c r="AH176" s="332"/>
    </row>
    <row r="177" spans="1:34" x14ac:dyDescent="0.35">
      <c r="A177" s="203" t="s">
        <v>1043</v>
      </c>
      <c r="B177" s="203" t="s">
        <v>210</v>
      </c>
      <c r="C177" s="203" t="s">
        <v>1044</v>
      </c>
      <c r="D177" s="203" t="s">
        <v>53</v>
      </c>
      <c r="E177" s="203" t="s">
        <v>571</v>
      </c>
      <c r="F177" s="204" t="s">
        <v>639</v>
      </c>
      <c r="G177" s="203">
        <v>2</v>
      </c>
      <c r="H177" s="203" t="s">
        <v>51</v>
      </c>
      <c r="I177" s="2291">
        <v>2</v>
      </c>
      <c r="J177" s="2292"/>
      <c r="K177" s="2292"/>
      <c r="L177" s="2293"/>
      <c r="M177" s="203">
        <v>1</v>
      </c>
      <c r="N177" s="212">
        <v>6300</v>
      </c>
      <c r="O177" s="212">
        <f t="shared" si="39"/>
        <v>12600</v>
      </c>
      <c r="P177" s="219">
        <v>0.45</v>
      </c>
      <c r="Q177" s="550">
        <f t="shared" si="40"/>
        <v>3465.0000000000005</v>
      </c>
      <c r="R177" s="212">
        <f t="shared" si="41"/>
        <v>6930.0000000000009</v>
      </c>
      <c r="S177" s="862">
        <f t="shared" si="42"/>
        <v>3.9624247775395818E-2</v>
      </c>
      <c r="T177" s="1553">
        <f t="shared" si="43"/>
        <v>27720.000000000004</v>
      </c>
      <c r="U177" s="215">
        <f>T177</f>
        <v>27720.000000000004</v>
      </c>
      <c r="Z177" s="440">
        <f>T177</f>
        <v>27720.000000000004</v>
      </c>
      <c r="AA177" s="332"/>
      <c r="AB177" s="234"/>
      <c r="AC177" s="215"/>
      <c r="AF177" s="215">
        <f t="shared" si="44"/>
        <v>27720.000000000004</v>
      </c>
      <c r="AH177" s="332"/>
    </row>
    <row r="178" spans="1:34" x14ac:dyDescent="0.35">
      <c r="A178" s="203" t="s">
        <v>1043</v>
      </c>
      <c r="B178" s="203" t="s">
        <v>177</v>
      </c>
      <c r="C178" s="203" t="s">
        <v>1049</v>
      </c>
      <c r="D178" s="203" t="s">
        <v>77</v>
      </c>
      <c r="E178" s="203" t="s">
        <v>571</v>
      </c>
      <c r="F178" s="204" t="s">
        <v>664</v>
      </c>
      <c r="G178" s="203">
        <v>15</v>
      </c>
      <c r="H178" s="203" t="s">
        <v>51</v>
      </c>
      <c r="I178" s="2291">
        <v>15</v>
      </c>
      <c r="J178" s="2292"/>
      <c r="K178" s="2292"/>
      <c r="L178" s="2293"/>
      <c r="M178" s="203">
        <v>1</v>
      </c>
      <c r="N178" s="212">
        <v>4214</v>
      </c>
      <c r="O178" s="212">
        <f t="shared" si="39"/>
        <v>63210</v>
      </c>
      <c r="P178" s="219">
        <v>0.55000000000000004</v>
      </c>
      <c r="Q178" s="550">
        <f t="shared" si="40"/>
        <v>1896.2999999999997</v>
      </c>
      <c r="R178" s="212">
        <f t="shared" si="41"/>
        <v>28444.499999999996</v>
      </c>
      <c r="S178" s="862">
        <f t="shared" si="42"/>
        <v>0.16263952609628371</v>
      </c>
      <c r="T178" s="1553">
        <f t="shared" si="43"/>
        <v>113777.99999999999</v>
      </c>
      <c r="W178" s="215">
        <f>T178</f>
        <v>113777.99999999999</v>
      </c>
      <c r="Z178" s="440">
        <f>T178</f>
        <v>113777.99999999999</v>
      </c>
      <c r="AA178" s="332"/>
      <c r="AB178" s="234"/>
      <c r="AG178" s="215">
        <f>T178</f>
        <v>113777.99999999999</v>
      </c>
      <c r="AH178" s="332"/>
    </row>
    <row r="179" spans="1:34" x14ac:dyDescent="0.35">
      <c r="A179" s="218"/>
      <c r="B179" s="203"/>
      <c r="C179" s="203"/>
      <c r="D179" s="203"/>
      <c r="E179" s="203"/>
      <c r="F179" s="204"/>
      <c r="G179" s="203"/>
      <c r="H179" s="203"/>
      <c r="M179" s="203"/>
      <c r="N179" s="212"/>
      <c r="O179" s="219"/>
      <c r="P179" s="212"/>
      <c r="Q179" s="212"/>
      <c r="R179" s="1567"/>
      <c r="T179" s="550"/>
      <c r="Z179" s="234"/>
      <c r="AA179" s="332"/>
      <c r="AB179" s="234"/>
      <c r="AH179" s="332"/>
    </row>
    <row r="180" spans="1:34" x14ac:dyDescent="0.35">
      <c r="A180" s="218"/>
      <c r="B180" s="203"/>
      <c r="C180" s="203"/>
      <c r="D180" s="203"/>
      <c r="E180" s="203"/>
      <c r="F180" s="204"/>
      <c r="G180" s="203"/>
      <c r="H180" s="203"/>
      <c r="M180" s="203"/>
      <c r="N180" s="212"/>
      <c r="O180" s="219"/>
      <c r="P180" s="212"/>
      <c r="Q180" s="212"/>
      <c r="R180" s="1555"/>
      <c r="T180" s="550"/>
      <c r="Z180" s="234"/>
      <c r="AA180" s="332"/>
      <c r="AB180" s="234"/>
      <c r="AH180" s="332"/>
    </row>
    <row r="181" spans="1:34" x14ac:dyDescent="0.35">
      <c r="A181" s="154" t="s">
        <v>1043</v>
      </c>
      <c r="B181" s="154" t="s">
        <v>579</v>
      </c>
      <c r="C181" s="335"/>
      <c r="D181" s="298"/>
      <c r="E181" s="298"/>
      <c r="F181" s="299"/>
      <c r="G181" s="298"/>
      <c r="H181" s="298"/>
      <c r="I181" s="300"/>
      <c r="J181" s="300"/>
      <c r="K181" s="300"/>
      <c r="L181" s="300"/>
      <c r="M181" s="298"/>
      <c r="N181" s="301"/>
      <c r="O181" s="302"/>
      <c r="P181" s="336"/>
      <c r="Q181" s="303"/>
      <c r="R181" s="1556"/>
      <c r="S181" s="303"/>
      <c r="T181" s="550"/>
      <c r="X181" s="215"/>
      <c r="Z181" s="234"/>
      <c r="AA181" s="332"/>
      <c r="AB181" s="234"/>
      <c r="AH181" s="332"/>
    </row>
    <row r="182" spans="1:34" x14ac:dyDescent="0.35">
      <c r="A182" s="154" t="s">
        <v>1043</v>
      </c>
      <c r="B182" s="154" t="s">
        <v>580</v>
      </c>
      <c r="C182" s="335"/>
      <c r="D182" s="298"/>
      <c r="E182" s="298"/>
      <c r="F182" s="299"/>
      <c r="G182" s="298"/>
      <c r="H182" s="298"/>
      <c r="I182" s="300"/>
      <c r="J182" s="300"/>
      <c r="K182" s="300"/>
      <c r="L182" s="300"/>
      <c r="M182" s="298"/>
      <c r="N182" s="301"/>
      <c r="O182" s="302"/>
      <c r="P182" s="336"/>
      <c r="Q182" s="303"/>
      <c r="R182" s="1556">
        <v>24000</v>
      </c>
      <c r="S182" s="782">
        <f>R182/$R$184</f>
        <v>0.13722683212258291</v>
      </c>
      <c r="T182" s="1553">
        <f>R182*4</f>
        <v>96000</v>
      </c>
      <c r="Y182" s="215">
        <f>T182</f>
        <v>96000</v>
      </c>
      <c r="Z182" s="234"/>
      <c r="AA182" s="332"/>
      <c r="AB182" s="234"/>
      <c r="AH182" s="332"/>
    </row>
    <row r="183" spans="1:34" ht="15" thickBot="1" x14ac:dyDescent="0.4">
      <c r="I183" s="161">
        <f>I184/$M$184</f>
        <v>0.23529411764705882</v>
      </c>
      <c r="J183" s="161">
        <f t="shared" ref="J183:K183" si="45">J184/$M$184</f>
        <v>0.21848739495798319</v>
      </c>
      <c r="K183" s="161">
        <f t="shared" si="45"/>
        <v>0.54621848739495793</v>
      </c>
      <c r="S183" s="249"/>
      <c r="T183" s="1568"/>
      <c r="Y183" s="1503"/>
      <c r="AA183" s="1503"/>
      <c r="AH183" s="1503"/>
    </row>
    <row r="184" spans="1:34" x14ac:dyDescent="0.35">
      <c r="A184" s="442" t="s">
        <v>582</v>
      </c>
      <c r="B184" s="419"/>
      <c r="C184" s="419"/>
      <c r="D184" s="419"/>
      <c r="E184" s="419"/>
      <c r="F184" s="443"/>
      <c r="G184" s="419"/>
      <c r="H184" s="419"/>
      <c r="I184" s="752">
        <f>I178+I177+I175+I173</f>
        <v>28</v>
      </c>
      <c r="J184" s="752">
        <f>J174</f>
        <v>26</v>
      </c>
      <c r="K184" s="752">
        <f>K176</f>
        <v>65</v>
      </c>
      <c r="L184" s="752"/>
      <c r="M184" s="419">
        <f>SUM(I184:L184)</f>
        <v>119</v>
      </c>
      <c r="N184" s="444"/>
      <c r="O184" s="445"/>
      <c r="P184" s="444"/>
      <c r="Q184" s="446"/>
      <c r="R184" s="1569">
        <f>SUM(R173:R182)</f>
        <v>174892.91</v>
      </c>
      <c r="S184" s="447">
        <f>SUM(S173:S183)</f>
        <v>1</v>
      </c>
      <c r="T184" s="588">
        <f>SUM(T169:T183)</f>
        <v>699571.64</v>
      </c>
      <c r="U184" s="589">
        <f>SUM(U173:U182)</f>
        <v>43233.640000000007</v>
      </c>
      <c r="V184" s="450">
        <f>SUM(V173:V182)</f>
        <v>446560</v>
      </c>
      <c r="W184" s="450">
        <f>SUM(W173:W182)</f>
        <v>113777.99999999999</v>
      </c>
      <c r="X184" s="450"/>
      <c r="Y184" s="450">
        <f>SUM(Y173:Y182)</f>
        <v>96000</v>
      </c>
      <c r="Z184" s="590">
        <f>SUM(Z173:Z182)</f>
        <v>307898</v>
      </c>
      <c r="AA184" s="590">
        <f>SUM(AA173:AA182)</f>
        <v>295673.64</v>
      </c>
      <c r="AB184" s="1570"/>
      <c r="AC184" s="454"/>
      <c r="AD184" s="454">
        <f t="shared" ref="AD184" si="46">SUM(AD166:AD183)</f>
        <v>181913.64</v>
      </c>
      <c r="AE184" s="454"/>
      <c r="AF184" s="454">
        <f t="shared" ref="AF184" si="47">SUM(AF166:AF183)</f>
        <v>307880.00000000006</v>
      </c>
      <c r="AG184" s="454">
        <f>SUM(AG168:AG183)</f>
        <v>113777.99999999999</v>
      </c>
      <c r="AH184" s="644"/>
    </row>
    <row r="185" spans="1:34" ht="15" thickBot="1" x14ac:dyDescent="0.4">
      <c r="A185" s="456" t="s">
        <v>583</v>
      </c>
      <c r="B185" s="457"/>
      <c r="C185" s="457"/>
      <c r="D185" s="457"/>
      <c r="E185" s="457"/>
      <c r="F185" s="458"/>
      <c r="G185" s="457"/>
      <c r="H185" s="457"/>
      <c r="I185" s="754">
        <f>I178+I177+I175+I173</f>
        <v>28</v>
      </c>
      <c r="J185" s="754">
        <f>I178+I177+I175+J174+I173</f>
        <v>54</v>
      </c>
      <c r="K185" s="754">
        <f>I178+I177+K176+I175</f>
        <v>92</v>
      </c>
      <c r="L185" s="754"/>
      <c r="M185" s="457">
        <f>SUM(I185:L185)</f>
        <v>174</v>
      </c>
      <c r="N185" s="459"/>
      <c r="O185" s="460"/>
      <c r="P185" s="459"/>
      <c r="Q185" s="459"/>
      <c r="R185" s="1571"/>
      <c r="S185" s="461"/>
      <c r="T185" s="593"/>
      <c r="U185" s="671">
        <f>U184/T184</f>
        <v>6.1800161024251933E-2</v>
      </c>
      <c r="V185" s="464">
        <f>V184/T184</f>
        <v>0.63833348075688146</v>
      </c>
      <c r="W185" s="464">
        <f>W184/U184</f>
        <v>2.631700684929605</v>
      </c>
      <c r="X185" s="464"/>
      <c r="Y185" s="464">
        <f>Y184/T184</f>
        <v>0.13722683212258291</v>
      </c>
      <c r="Z185" s="586">
        <f>Z184/T184</f>
        <v>0.44012361621748991</v>
      </c>
      <c r="AA185" s="595">
        <f>AA184/T184</f>
        <v>0.42264955165992724</v>
      </c>
      <c r="AB185" s="1572"/>
      <c r="AC185" s="469"/>
      <c r="AD185" s="469"/>
      <c r="AE185" s="469"/>
      <c r="AF185" s="469"/>
      <c r="AG185" s="469"/>
      <c r="AH185" s="470"/>
    </row>
    <row r="186" spans="1:34" ht="15" thickBot="1" x14ac:dyDescent="0.4">
      <c r="A186" s="289" t="s">
        <v>584</v>
      </c>
      <c r="B186" s="239"/>
      <c r="C186" s="239"/>
      <c r="D186" s="239"/>
      <c r="E186" s="239"/>
      <c r="F186" s="290"/>
      <c r="G186" s="239"/>
      <c r="H186" s="239"/>
      <c r="I186" s="2237">
        <f>I185/$M$185</f>
        <v>0.16091954022988506</v>
      </c>
      <c r="J186" s="2237">
        <f t="shared" ref="J186:K186" si="48">J185/$M$185</f>
        <v>0.31034482758620691</v>
      </c>
      <c r="K186" s="2237">
        <f t="shared" si="48"/>
        <v>0.52873563218390807</v>
      </c>
      <c r="L186" s="291"/>
      <c r="M186" s="239"/>
      <c r="N186" s="292"/>
      <c r="O186" s="242"/>
      <c r="P186" s="292"/>
      <c r="Q186" s="242"/>
      <c r="R186" s="240">
        <f>U184/4</f>
        <v>10808.410000000002</v>
      </c>
      <c r="S186" s="293">
        <f>R186/R191</f>
        <v>6.1800161024251933E-2</v>
      </c>
      <c r="T186" s="145"/>
      <c r="Y186" s="294"/>
      <c r="Z186" s="808">
        <f>I175+I177+I178</f>
        <v>27</v>
      </c>
      <c r="AA186" s="808">
        <f>I173+J174+K176</f>
        <v>92</v>
      </c>
      <c r="AB186" s="4"/>
    </row>
    <row r="187" spans="1:34" ht="15" thickBot="1" x14ac:dyDescent="0.4">
      <c r="A187" s="297" t="s">
        <v>38</v>
      </c>
      <c r="B187" s="298"/>
      <c r="C187" s="298"/>
      <c r="D187" s="298"/>
      <c r="E187" s="298"/>
      <c r="F187" s="299"/>
      <c r="G187" s="298"/>
      <c r="H187" s="298"/>
      <c r="I187" s="300"/>
      <c r="J187" s="300"/>
      <c r="K187" s="300"/>
      <c r="L187" s="300"/>
      <c r="M187" s="298"/>
      <c r="N187" s="301"/>
      <c r="O187" s="302"/>
      <c r="P187" s="301"/>
      <c r="Q187" s="302"/>
      <c r="R187" s="303">
        <f>V184/4</f>
        <v>111640</v>
      </c>
      <c r="S187" s="302">
        <f>R187/R191</f>
        <v>0.63833348075688146</v>
      </c>
      <c r="T187" s="1536">
        <f>R184/M184</f>
        <v>1469.6883193277311</v>
      </c>
      <c r="U187" s="1573" t="s">
        <v>1024</v>
      </c>
      <c r="Z187" s="241">
        <f>Z186/M184</f>
        <v>0.22689075630252101</v>
      </c>
      <c r="AA187" s="241">
        <f>AA186/M184</f>
        <v>0.77310924369747902</v>
      </c>
    </row>
    <row r="188" spans="1:34" ht="15" thickBot="1" x14ac:dyDescent="0.4">
      <c r="A188" s="297" t="s">
        <v>587</v>
      </c>
      <c r="B188" s="298"/>
      <c r="C188" s="298"/>
      <c r="D188" s="298"/>
      <c r="E188" s="298"/>
      <c r="F188" s="299"/>
      <c r="G188" s="298"/>
      <c r="H188" s="298"/>
      <c r="I188" s="300"/>
      <c r="J188" s="300"/>
      <c r="K188" s="300"/>
      <c r="L188" s="300"/>
      <c r="M188" s="298"/>
      <c r="N188" s="301"/>
      <c r="O188" s="302"/>
      <c r="P188" s="301"/>
      <c r="Q188" s="302"/>
      <c r="R188" s="303">
        <f>W184/4</f>
        <v>28444.499999999996</v>
      </c>
      <c r="S188" s="155">
        <f>R188/R191</f>
        <v>0.16263952609628371</v>
      </c>
      <c r="T188" s="145"/>
      <c r="Z188" s="2831" t="s">
        <v>588</v>
      </c>
      <c r="AA188" s="2832"/>
    </row>
    <row r="189" spans="1:34" x14ac:dyDescent="0.35">
      <c r="A189" s="297" t="s">
        <v>579</v>
      </c>
      <c r="B189" s="298"/>
      <c r="C189" s="298"/>
      <c r="D189" s="298"/>
      <c r="E189" s="298"/>
      <c r="F189" s="299"/>
      <c r="G189" s="298"/>
      <c r="H189" s="298"/>
      <c r="I189" s="300"/>
      <c r="J189" s="300"/>
      <c r="K189" s="300"/>
      <c r="L189" s="300"/>
      <c r="M189" s="298"/>
      <c r="N189" s="301"/>
      <c r="O189" s="302"/>
      <c r="P189" s="301"/>
      <c r="Q189" s="302"/>
      <c r="R189" s="303"/>
      <c r="S189" s="308">
        <f>R189/R191</f>
        <v>0</v>
      </c>
      <c r="T189" s="145"/>
    </row>
    <row r="190" spans="1:34" x14ac:dyDescent="0.35">
      <c r="A190" s="297" t="s">
        <v>580</v>
      </c>
      <c r="B190" s="298"/>
      <c r="C190" s="298"/>
      <c r="D190" s="298"/>
      <c r="E190" s="298"/>
      <c r="F190" s="299"/>
      <c r="G190" s="298"/>
      <c r="H190" s="298"/>
      <c r="I190" s="300"/>
      <c r="J190" s="300"/>
      <c r="K190" s="300"/>
      <c r="L190" s="300"/>
      <c r="M190" s="298"/>
      <c r="N190" s="301"/>
      <c r="O190" s="302"/>
      <c r="P190" s="301"/>
      <c r="Q190" s="302"/>
      <c r="R190" s="303">
        <f>Y184/4</f>
        <v>24000</v>
      </c>
      <c r="S190" s="308">
        <f>R190/R191</f>
        <v>0.13722683212258291</v>
      </c>
      <c r="T190" s="145"/>
    </row>
    <row r="191" spans="1:34" x14ac:dyDescent="0.35">
      <c r="A191" s="511"/>
      <c r="B191" s="574"/>
      <c r="C191" s="574"/>
      <c r="D191" s="574"/>
      <c r="E191" s="574"/>
      <c r="F191" s="575"/>
      <c r="G191" s="574"/>
      <c r="H191" s="574"/>
      <c r="I191" s="512"/>
      <c r="J191" s="512"/>
      <c r="K191" s="512"/>
      <c r="L191" s="512"/>
      <c r="M191" s="574"/>
      <c r="N191" s="576"/>
      <c r="O191" s="577"/>
      <c r="P191" s="576"/>
      <c r="Q191" s="242"/>
      <c r="R191" s="240">
        <f>SUM(R186:R190)</f>
        <v>174892.91</v>
      </c>
      <c r="S191" s="293">
        <f>SUM(S186:S190)</f>
        <v>1</v>
      </c>
    </row>
    <row r="192" spans="1:34" x14ac:dyDescent="0.35">
      <c r="A192" s="511"/>
      <c r="B192" s="574"/>
      <c r="C192" s="574"/>
      <c r="D192" s="574"/>
      <c r="E192" s="574"/>
      <c r="F192" s="575"/>
      <c r="G192" s="574"/>
      <c r="H192" s="574"/>
      <c r="I192" s="512"/>
      <c r="J192" s="512"/>
      <c r="K192" s="512"/>
      <c r="L192" s="512"/>
      <c r="M192" s="574"/>
      <c r="N192" s="576"/>
      <c r="O192" s="577"/>
      <c r="P192" s="576"/>
      <c r="T192" s="5"/>
    </row>
    <row r="193" spans="1:34" x14ac:dyDescent="0.35">
      <c r="AA193" s="349">
        <f>SUM(AB194:AG194)</f>
        <v>2924349.1300000004</v>
      </c>
      <c r="AB193" s="1455" t="s">
        <v>325</v>
      </c>
      <c r="AC193" s="1456" t="s">
        <v>326</v>
      </c>
      <c r="AD193" s="1456" t="s">
        <v>327</v>
      </c>
      <c r="AE193" s="1456" t="s">
        <v>328</v>
      </c>
      <c r="AF193" s="1456" t="s">
        <v>33</v>
      </c>
      <c r="AG193" s="1456" t="s">
        <v>166</v>
      </c>
      <c r="AH193" s="1457"/>
    </row>
    <row r="194" spans="1:34" s="183" customFormat="1" ht="18.5" x14ac:dyDescent="0.45">
      <c r="A194" s="476" t="s">
        <v>620</v>
      </c>
      <c r="B194" s="477"/>
      <c r="C194" s="477"/>
      <c r="D194" s="478"/>
      <c r="E194" s="478"/>
      <c r="F194" s="479"/>
      <c r="G194" s="478"/>
      <c r="H194" s="478"/>
      <c r="I194" s="480"/>
      <c r="J194" s="480"/>
      <c r="K194" s="480"/>
      <c r="L194" s="480"/>
      <c r="M194" s="477"/>
      <c r="N194" s="481"/>
      <c r="O194" s="482"/>
      <c r="P194" s="481"/>
      <c r="Q194" s="481"/>
      <c r="R194" s="810"/>
      <c r="S194" s="810"/>
      <c r="T194" s="810">
        <f>T184+T148+T120+T84+T53</f>
        <v>3200349.13</v>
      </c>
      <c r="AA194" t="s">
        <v>652</v>
      </c>
      <c r="AB194" s="1131">
        <f>AB184+AB148+AB120+AB84+AB53</f>
        <v>123446.25</v>
      </c>
      <c r="AC194" s="1083">
        <f t="shared" ref="AC194:AH194" si="49">AC184+AC148+AC120+AC84+AC53</f>
        <v>244585.74000000005</v>
      </c>
      <c r="AD194" s="1083">
        <f t="shared" si="49"/>
        <v>708985.64</v>
      </c>
      <c r="AE194" s="1083">
        <f t="shared" si="49"/>
        <v>255750.00000000006</v>
      </c>
      <c r="AF194" s="1083">
        <f t="shared" si="49"/>
        <v>1320650.0000000002</v>
      </c>
      <c r="AG194" s="1083">
        <f t="shared" si="49"/>
        <v>270931.49999999994</v>
      </c>
      <c r="AH194" s="1132">
        <f t="shared" si="49"/>
        <v>0</v>
      </c>
    </row>
    <row r="195" spans="1:34" x14ac:dyDescent="0.35">
      <c r="Q195" s="166"/>
      <c r="R195" s="3"/>
      <c r="S195" s="3" t="s">
        <v>622</v>
      </c>
      <c r="T195" s="811">
        <f>D20-T194</f>
        <v>-25227.004999999423</v>
      </c>
    </row>
  </sheetData>
  <mergeCells count="140">
    <mergeCell ref="Z188:AA188"/>
    <mergeCell ref="AB169:AH170"/>
    <mergeCell ref="A171:R171"/>
    <mergeCell ref="I173:J173"/>
    <mergeCell ref="I175:L175"/>
    <mergeCell ref="I177:L177"/>
    <mergeCell ref="I178:L178"/>
    <mergeCell ref="G169:G170"/>
    <mergeCell ref="H169:H170"/>
    <mergeCell ref="I169:L169"/>
    <mergeCell ref="S169:S170"/>
    <mergeCell ref="U169:Y170"/>
    <mergeCell ref="Z169:AA170"/>
    <mergeCell ref="A169:A170"/>
    <mergeCell ref="B169:B170"/>
    <mergeCell ref="C169:C170"/>
    <mergeCell ref="D169:D170"/>
    <mergeCell ref="E169:E170"/>
    <mergeCell ref="F169:F170"/>
    <mergeCell ref="D162:E162"/>
    <mergeCell ref="D163:E163"/>
    <mergeCell ref="D164:E164"/>
    <mergeCell ref="D165:E165"/>
    <mergeCell ref="A168:S168"/>
    <mergeCell ref="T168:AH168"/>
    <mergeCell ref="AB133:AH134"/>
    <mergeCell ref="A135:S135"/>
    <mergeCell ref="I138:L138"/>
    <mergeCell ref="I141:L141"/>
    <mergeCell ref="I142:L142"/>
    <mergeCell ref="Z152:AA152"/>
    <mergeCell ref="G133:G134"/>
    <mergeCell ref="H133:H134"/>
    <mergeCell ref="I133:L133"/>
    <mergeCell ref="S133:S134"/>
    <mergeCell ref="U133:Y134"/>
    <mergeCell ref="Z133:AA134"/>
    <mergeCell ref="A133:A134"/>
    <mergeCell ref="B133:B134"/>
    <mergeCell ref="C133:C134"/>
    <mergeCell ref="D133:D134"/>
    <mergeCell ref="E133:E134"/>
    <mergeCell ref="F133:F134"/>
    <mergeCell ref="I110:L110"/>
    <mergeCell ref="I113:L113"/>
    <mergeCell ref="I114:L114"/>
    <mergeCell ref="Z124:AA124"/>
    <mergeCell ref="A132:S132"/>
    <mergeCell ref="T132:AH132"/>
    <mergeCell ref="Z102:AA103"/>
    <mergeCell ref="AB102:AH103"/>
    <mergeCell ref="A104:S104"/>
    <mergeCell ref="I106:L106"/>
    <mergeCell ref="I107:J107"/>
    <mergeCell ref="I108:L108"/>
    <mergeCell ref="F102:F103"/>
    <mergeCell ref="G102:G103"/>
    <mergeCell ref="H102:H103"/>
    <mergeCell ref="I102:L102"/>
    <mergeCell ref="S102:S103"/>
    <mergeCell ref="U102:Y103"/>
    <mergeCell ref="D98:E98"/>
    <mergeCell ref="G98:I98"/>
    <mergeCell ref="J98:L98"/>
    <mergeCell ref="A101:S101"/>
    <mergeCell ref="T101:AH101"/>
    <mergeCell ref="A102:A103"/>
    <mergeCell ref="B102:B103"/>
    <mergeCell ref="C102:C103"/>
    <mergeCell ref="D102:D103"/>
    <mergeCell ref="E102:E103"/>
    <mergeCell ref="D96:E96"/>
    <mergeCell ref="G96:I96"/>
    <mergeCell ref="J96:L96"/>
    <mergeCell ref="D97:E97"/>
    <mergeCell ref="G97:I97"/>
    <mergeCell ref="J97:L97"/>
    <mergeCell ref="I73:L73"/>
    <mergeCell ref="I77:L77"/>
    <mergeCell ref="I78:L78"/>
    <mergeCell ref="Z88:AA88"/>
    <mergeCell ref="D95:E95"/>
    <mergeCell ref="G95:I95"/>
    <mergeCell ref="J95:L95"/>
    <mergeCell ref="Z65:AA66"/>
    <mergeCell ref="AB65:AH66"/>
    <mergeCell ref="A67:R67"/>
    <mergeCell ref="I69:L69"/>
    <mergeCell ref="I70:L70"/>
    <mergeCell ref="I71:J71"/>
    <mergeCell ref="F65:F66"/>
    <mergeCell ref="G65:G66"/>
    <mergeCell ref="H65:H66"/>
    <mergeCell ref="I65:L65"/>
    <mergeCell ref="S65:S66"/>
    <mergeCell ref="U65:Y66"/>
    <mergeCell ref="I46:L46"/>
    <mergeCell ref="I47:L47"/>
    <mergeCell ref="Z57:AA57"/>
    <mergeCell ref="A64:S64"/>
    <mergeCell ref="T64:AH64"/>
    <mergeCell ref="A65:A66"/>
    <mergeCell ref="B65:B66"/>
    <mergeCell ref="C65:C66"/>
    <mergeCell ref="D65:D66"/>
    <mergeCell ref="E65:E66"/>
    <mergeCell ref="I36:L36"/>
    <mergeCell ref="I37:L37"/>
    <mergeCell ref="I38:L38"/>
    <mergeCell ref="I39:J39"/>
    <mergeCell ref="I40:L40"/>
    <mergeCell ref="I42:L42"/>
    <mergeCell ref="I32:L32"/>
    <mergeCell ref="S32:S33"/>
    <mergeCell ref="U32:Y33"/>
    <mergeCell ref="Z32:AA33"/>
    <mergeCell ref="AB32:AH33"/>
    <mergeCell ref="A34:S34"/>
    <mergeCell ref="A31:S31"/>
    <mergeCell ref="T31:AH31"/>
    <mergeCell ref="A32:A33"/>
    <mergeCell ref="B32:B33"/>
    <mergeCell ref="C32:C33"/>
    <mergeCell ref="D32:D33"/>
    <mergeCell ref="E32:E33"/>
    <mergeCell ref="F32:F33"/>
    <mergeCell ref="G32:G33"/>
    <mergeCell ref="H32:H33"/>
    <mergeCell ref="D26:E26"/>
    <mergeCell ref="H26:J26"/>
    <mergeCell ref="K26:M26"/>
    <mergeCell ref="D27:E27"/>
    <mergeCell ref="H27:J27"/>
    <mergeCell ref="K27:M27"/>
    <mergeCell ref="D24:E24"/>
    <mergeCell ref="H24:J24"/>
    <mergeCell ref="K24:M24"/>
    <mergeCell ref="D25:E25"/>
    <mergeCell ref="H25:J25"/>
    <mergeCell ref="K25:M25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A2EC-5F9B-4E69-9B0F-21E407EAF21E}">
  <sheetPr>
    <tabColor theme="0" tint="-0.499984740745262"/>
  </sheetPr>
  <dimension ref="A1:AH76"/>
  <sheetViews>
    <sheetView workbookViewId="0">
      <selection activeCell="G71" sqref="G71:G74"/>
    </sheetView>
  </sheetViews>
  <sheetFormatPr defaultRowHeight="14.5" x14ac:dyDescent="0.35"/>
  <cols>
    <col min="1" max="1" width="26.7265625" style="93" customWidth="1"/>
    <col min="2" max="2" width="17.6328125" style="93" customWidth="1"/>
    <col min="3" max="3" width="8.453125" style="93" customWidth="1"/>
    <col min="4" max="4" width="12.6328125" style="93" customWidth="1"/>
    <col min="5" max="5" width="25.26953125" style="94" customWidth="1"/>
    <col min="6" max="10" width="31.81640625" style="94" customWidth="1"/>
    <col min="11" max="14" width="17" style="94" customWidth="1"/>
    <col min="15" max="15" width="17" style="93" customWidth="1"/>
    <col min="16" max="16" width="17" style="94" customWidth="1"/>
    <col min="17" max="20" width="8.7265625" style="94"/>
    <col min="21" max="21" width="9.6328125" style="94" customWidth="1"/>
    <col min="22" max="22" width="21.81640625" style="95" customWidth="1"/>
    <col min="23" max="23" width="13.26953125" style="94" customWidth="1"/>
    <col min="24" max="24" width="24.81640625" style="95" customWidth="1"/>
    <col min="25" max="25" width="21.81640625" style="95" customWidth="1"/>
    <col min="26" max="27" width="19.36328125" style="97" customWidth="1"/>
    <col min="28" max="29" width="15.26953125" style="93" customWidth="1"/>
    <col min="30" max="30" width="23.7265625" style="94" customWidth="1"/>
    <col min="31" max="31" width="15.26953125" style="93" customWidth="1"/>
    <col min="32" max="32" width="15.26953125" style="94" customWidth="1"/>
    <col min="33" max="34" width="15.26953125" style="93" customWidth="1"/>
    <col min="35" max="16384" width="8.7265625" style="93"/>
  </cols>
  <sheetData>
    <row r="1" spans="1:34" s="92" customFormat="1" x14ac:dyDescent="0.35">
      <c r="A1" s="89" t="s">
        <v>360</v>
      </c>
      <c r="B1" s="89" t="s">
        <v>385</v>
      </c>
      <c r="C1" s="89" t="s">
        <v>361</v>
      </c>
      <c r="D1" s="89" t="s">
        <v>362</v>
      </c>
      <c r="E1" s="89" t="s">
        <v>363</v>
      </c>
      <c r="F1" s="89" t="s">
        <v>364</v>
      </c>
      <c r="G1" s="89" t="s">
        <v>1221</v>
      </c>
      <c r="H1" s="89" t="s">
        <v>1222</v>
      </c>
      <c r="I1" s="2240" t="s">
        <v>1218</v>
      </c>
      <c r="J1" s="2240" t="s">
        <v>1220</v>
      </c>
      <c r="K1" s="89" t="s">
        <v>365</v>
      </c>
      <c r="L1" s="89" t="s">
        <v>366</v>
      </c>
      <c r="M1" s="89" t="s">
        <v>386</v>
      </c>
      <c r="N1" s="89" t="s">
        <v>387</v>
      </c>
      <c r="O1" s="89" t="s">
        <v>367</v>
      </c>
      <c r="P1" s="89" t="s">
        <v>368</v>
      </c>
      <c r="Q1" s="89" t="s">
        <v>369</v>
      </c>
      <c r="R1" s="89" t="s">
        <v>370</v>
      </c>
      <c r="S1" s="89" t="s">
        <v>371</v>
      </c>
      <c r="T1" s="89" t="s">
        <v>372</v>
      </c>
      <c r="U1" s="89" t="s">
        <v>392</v>
      </c>
      <c r="V1" s="90" t="s">
        <v>388</v>
      </c>
      <c r="W1" s="89" t="s">
        <v>373</v>
      </c>
      <c r="X1" s="90" t="s">
        <v>389</v>
      </c>
      <c r="Y1" s="90" t="s">
        <v>390</v>
      </c>
      <c r="Z1" s="91"/>
      <c r="AA1" s="91"/>
      <c r="AD1" s="89"/>
      <c r="AF1" s="89"/>
    </row>
    <row r="2" spans="1:34" s="92" customFormat="1" x14ac:dyDescent="0.35">
      <c r="A2" s="93" t="s">
        <v>378</v>
      </c>
      <c r="B2" s="93" t="s">
        <v>374</v>
      </c>
      <c r="C2" s="93" t="s">
        <v>435</v>
      </c>
      <c r="D2" s="93" t="s">
        <v>436</v>
      </c>
      <c r="E2" s="1" t="s">
        <v>225</v>
      </c>
      <c r="F2" s="1" t="s">
        <v>53</v>
      </c>
      <c r="G2" s="1"/>
      <c r="H2" s="1" t="s">
        <v>359</v>
      </c>
      <c r="I2" s="2241">
        <v>6</v>
      </c>
      <c r="J2" s="2241"/>
      <c r="K2" s="94" t="s">
        <v>356</v>
      </c>
      <c r="L2" s="94"/>
      <c r="M2" s="19">
        <v>5</v>
      </c>
      <c r="N2" s="1">
        <v>12</v>
      </c>
      <c r="O2" s="1">
        <v>2</v>
      </c>
      <c r="P2" s="1" t="s">
        <v>51</v>
      </c>
      <c r="Q2" s="94">
        <v>2</v>
      </c>
      <c r="R2" s="94"/>
      <c r="S2" s="94"/>
      <c r="T2" s="94"/>
      <c r="U2" s="94">
        <v>1</v>
      </c>
      <c r="V2" s="7">
        <v>20835</v>
      </c>
      <c r="W2" s="70">
        <v>0.65</v>
      </c>
      <c r="X2" s="95">
        <f>V2*(1-W2)</f>
        <v>7292.2499999999991</v>
      </c>
      <c r="Y2" s="95">
        <f>X2*U2*O2</f>
        <v>14584.499999999998</v>
      </c>
      <c r="Z2" s="96"/>
      <c r="AA2" s="97"/>
      <c r="AB2" s="94"/>
      <c r="AC2" s="93"/>
      <c r="AD2" s="89"/>
      <c r="AE2" s="89"/>
      <c r="AF2" s="89"/>
      <c r="AG2" s="89"/>
      <c r="AH2" s="89"/>
    </row>
    <row r="3" spans="1:34" x14ac:dyDescent="0.35">
      <c r="A3" s="93" t="s">
        <v>378</v>
      </c>
      <c r="B3" s="93" t="s">
        <v>374</v>
      </c>
      <c r="C3" s="93" t="s">
        <v>435</v>
      </c>
      <c r="D3" s="93" t="s">
        <v>436</v>
      </c>
      <c r="E3" s="1" t="s">
        <v>225</v>
      </c>
      <c r="F3" s="1" t="s">
        <v>130</v>
      </c>
      <c r="G3" s="1"/>
      <c r="H3" s="1" t="s">
        <v>359</v>
      </c>
      <c r="I3" s="2241">
        <v>1</v>
      </c>
      <c r="J3" s="2241"/>
      <c r="K3" s="94" t="s">
        <v>356</v>
      </c>
      <c r="M3" s="19">
        <v>3</v>
      </c>
      <c r="N3" s="1">
        <v>6</v>
      </c>
      <c r="O3" s="1">
        <v>1</v>
      </c>
      <c r="P3" s="1" t="s">
        <v>51</v>
      </c>
      <c r="Q3" s="94">
        <v>1</v>
      </c>
      <c r="U3" s="94">
        <v>1</v>
      </c>
      <c r="V3" s="7">
        <v>74550</v>
      </c>
      <c r="W3" s="70">
        <v>0.65</v>
      </c>
      <c r="X3" s="95">
        <f t="shared" ref="X3:X10" si="0">V3*(1-W3)</f>
        <v>26092.5</v>
      </c>
      <c r="Y3" s="95">
        <f t="shared" ref="Y3:Y10" si="1">X3*U3*O3</f>
        <v>26092.5</v>
      </c>
      <c r="Z3" s="98"/>
      <c r="AA3" s="99"/>
      <c r="AB3" s="94"/>
    </row>
    <row r="4" spans="1:34" x14ac:dyDescent="0.35">
      <c r="A4" s="93" t="s">
        <v>378</v>
      </c>
      <c r="B4" s="93" t="s">
        <v>374</v>
      </c>
      <c r="C4" s="93" t="s">
        <v>435</v>
      </c>
      <c r="D4" s="93" t="s">
        <v>436</v>
      </c>
      <c r="E4" s="1" t="s">
        <v>226</v>
      </c>
      <c r="F4" s="1" t="s">
        <v>53</v>
      </c>
      <c r="G4" s="1"/>
      <c r="H4" s="1" t="s">
        <v>359</v>
      </c>
      <c r="I4" s="2241">
        <v>6</v>
      </c>
      <c r="J4" s="2241"/>
      <c r="K4" s="94" t="s">
        <v>356</v>
      </c>
      <c r="M4" s="19">
        <v>5</v>
      </c>
      <c r="N4" s="1">
        <v>12</v>
      </c>
      <c r="O4" s="1">
        <v>2</v>
      </c>
      <c r="P4" s="1" t="s">
        <v>51</v>
      </c>
      <c r="Q4" s="94">
        <v>2</v>
      </c>
      <c r="U4" s="94">
        <v>1</v>
      </c>
      <c r="V4" s="7">
        <v>10000</v>
      </c>
      <c r="W4" s="70">
        <v>0.42</v>
      </c>
      <c r="X4" s="95">
        <f t="shared" si="0"/>
        <v>5800.0000000000009</v>
      </c>
      <c r="Y4" s="95">
        <f t="shared" si="1"/>
        <v>11600.000000000002</v>
      </c>
      <c r="Z4" s="98"/>
      <c r="AA4" s="99"/>
      <c r="AB4" s="94"/>
    </row>
    <row r="5" spans="1:34" x14ac:dyDescent="0.35">
      <c r="A5" s="93" t="s">
        <v>378</v>
      </c>
      <c r="B5" s="93" t="s">
        <v>374</v>
      </c>
      <c r="C5" s="93" t="s">
        <v>435</v>
      </c>
      <c r="D5" s="93" t="s">
        <v>436</v>
      </c>
      <c r="E5" s="1" t="s">
        <v>226</v>
      </c>
      <c r="F5" s="1" t="s">
        <v>48</v>
      </c>
      <c r="G5" s="1"/>
      <c r="H5" s="1" t="s">
        <v>359</v>
      </c>
      <c r="I5" s="2241">
        <v>3</v>
      </c>
      <c r="J5" s="2241"/>
      <c r="L5" s="94" t="s">
        <v>356</v>
      </c>
      <c r="M5" s="19">
        <v>7</v>
      </c>
      <c r="N5" s="1">
        <v>15</v>
      </c>
      <c r="O5" s="1">
        <v>3</v>
      </c>
      <c r="P5" s="1" t="s">
        <v>174</v>
      </c>
      <c r="Q5" s="94">
        <v>2</v>
      </c>
      <c r="U5" s="94">
        <v>1</v>
      </c>
      <c r="V5" s="7">
        <v>12511</v>
      </c>
      <c r="W5" s="70">
        <v>0.69</v>
      </c>
      <c r="X5" s="95">
        <f t="shared" si="0"/>
        <v>3878.4100000000008</v>
      </c>
      <c r="Y5" s="95">
        <f t="shared" si="1"/>
        <v>11635.230000000003</v>
      </c>
      <c r="Z5" s="96"/>
      <c r="AA5" s="99"/>
      <c r="AB5" s="94"/>
    </row>
    <row r="6" spans="1:34" x14ac:dyDescent="0.35">
      <c r="A6" s="93" t="s">
        <v>378</v>
      </c>
      <c r="B6" s="93" t="s">
        <v>374</v>
      </c>
      <c r="C6" s="93" t="s">
        <v>435</v>
      </c>
      <c r="D6" s="93" t="s">
        <v>436</v>
      </c>
      <c r="E6" s="1" t="s">
        <v>227</v>
      </c>
      <c r="F6" s="1" t="s">
        <v>130</v>
      </c>
      <c r="G6" s="1"/>
      <c r="H6" s="1" t="s">
        <v>359</v>
      </c>
      <c r="I6" s="2241">
        <v>1</v>
      </c>
      <c r="J6" s="2241"/>
      <c r="L6" s="94" t="s">
        <v>356</v>
      </c>
      <c r="M6" s="19">
        <v>2</v>
      </c>
      <c r="N6" s="1">
        <v>5</v>
      </c>
      <c r="O6" s="1">
        <v>1</v>
      </c>
      <c r="P6" s="1" t="s">
        <v>51</v>
      </c>
      <c r="Q6" s="94">
        <v>1</v>
      </c>
      <c r="U6" s="94">
        <v>1</v>
      </c>
      <c r="V6" s="7">
        <v>138600</v>
      </c>
      <c r="W6" s="70">
        <v>0.64</v>
      </c>
      <c r="X6" s="95">
        <f t="shared" si="0"/>
        <v>49896</v>
      </c>
      <c r="Y6" s="95">
        <f t="shared" si="1"/>
        <v>49896</v>
      </c>
      <c r="Z6" s="98"/>
      <c r="AA6" s="99"/>
      <c r="AB6" s="94"/>
    </row>
    <row r="7" spans="1:34" x14ac:dyDescent="0.35">
      <c r="A7" s="93" t="s">
        <v>378</v>
      </c>
      <c r="B7" s="93" t="s">
        <v>374</v>
      </c>
      <c r="C7" s="93" t="s">
        <v>435</v>
      </c>
      <c r="D7" s="93" t="s">
        <v>436</v>
      </c>
      <c r="E7" s="1" t="s">
        <v>227</v>
      </c>
      <c r="F7" s="1" t="s">
        <v>228</v>
      </c>
      <c r="G7" s="1" t="s">
        <v>359</v>
      </c>
      <c r="H7" s="1" t="s">
        <v>359</v>
      </c>
      <c r="I7" s="2241">
        <v>2</v>
      </c>
      <c r="J7" s="2241"/>
      <c r="L7" s="94" t="s">
        <v>356</v>
      </c>
      <c r="M7" s="19">
        <v>25</v>
      </c>
      <c r="N7" s="1">
        <v>25</v>
      </c>
      <c r="O7" s="1">
        <v>1</v>
      </c>
      <c r="P7" s="1" t="s">
        <v>49</v>
      </c>
      <c r="R7" s="94">
        <v>25</v>
      </c>
      <c r="U7" s="94">
        <v>1</v>
      </c>
      <c r="V7" s="7">
        <v>65000</v>
      </c>
      <c r="W7" s="70">
        <v>0.36</v>
      </c>
      <c r="X7" s="95">
        <f t="shared" si="0"/>
        <v>41600</v>
      </c>
      <c r="Y7" s="95">
        <f t="shared" si="1"/>
        <v>41600</v>
      </c>
      <c r="Z7" s="98"/>
      <c r="AA7" s="99"/>
      <c r="AB7" s="94"/>
    </row>
    <row r="8" spans="1:34" x14ac:dyDescent="0.35">
      <c r="A8" s="93" t="s">
        <v>378</v>
      </c>
      <c r="B8" s="93" t="s">
        <v>374</v>
      </c>
      <c r="C8" s="93" t="s">
        <v>435</v>
      </c>
      <c r="D8" s="93" t="s">
        <v>436</v>
      </c>
      <c r="E8" s="1" t="s">
        <v>227</v>
      </c>
      <c r="F8" s="1" t="s">
        <v>229</v>
      </c>
      <c r="G8" s="1"/>
      <c r="H8" s="1" t="s">
        <v>359</v>
      </c>
      <c r="I8" s="2241">
        <v>4</v>
      </c>
      <c r="J8" s="2241"/>
      <c r="K8" s="94" t="s">
        <v>356</v>
      </c>
      <c r="M8" s="19">
        <v>10</v>
      </c>
      <c r="N8" s="1">
        <v>20</v>
      </c>
      <c r="O8" s="1">
        <v>1</v>
      </c>
      <c r="P8" s="1" t="s">
        <v>51</v>
      </c>
      <c r="Q8" s="94">
        <v>10</v>
      </c>
      <c r="U8" s="94">
        <v>1</v>
      </c>
      <c r="V8" s="7">
        <v>64800</v>
      </c>
      <c r="W8" s="70">
        <v>0.7</v>
      </c>
      <c r="X8" s="95">
        <f t="shared" si="0"/>
        <v>19440.000000000004</v>
      </c>
      <c r="Y8" s="95">
        <f t="shared" si="1"/>
        <v>19440.000000000004</v>
      </c>
      <c r="Z8" s="98"/>
      <c r="AA8" s="99"/>
      <c r="AB8" s="94"/>
    </row>
    <row r="9" spans="1:34" x14ac:dyDescent="0.35">
      <c r="A9" s="93" t="s">
        <v>378</v>
      </c>
      <c r="B9" s="93" t="s">
        <v>374</v>
      </c>
      <c r="C9" s="93" t="s">
        <v>435</v>
      </c>
      <c r="D9" s="93" t="s">
        <v>436</v>
      </c>
      <c r="E9" s="1" t="s">
        <v>222</v>
      </c>
      <c r="F9" s="1" t="s">
        <v>38</v>
      </c>
      <c r="G9" s="1" t="s">
        <v>359</v>
      </c>
      <c r="H9" s="1"/>
      <c r="I9" s="2241">
        <v>5</v>
      </c>
      <c r="J9" s="2241"/>
      <c r="K9" s="94" t="s">
        <v>356</v>
      </c>
      <c r="M9" s="19">
        <v>50</v>
      </c>
      <c r="N9" s="1">
        <v>50</v>
      </c>
      <c r="O9" s="1">
        <v>1</v>
      </c>
      <c r="P9" s="1" t="s">
        <v>49</v>
      </c>
      <c r="Q9" s="94">
        <v>50</v>
      </c>
      <c r="U9" s="94">
        <v>1</v>
      </c>
      <c r="V9" s="5">
        <v>115500</v>
      </c>
      <c r="W9" s="70">
        <v>0.7</v>
      </c>
      <c r="X9" s="95">
        <f t="shared" si="0"/>
        <v>34650.000000000007</v>
      </c>
      <c r="Y9" s="95">
        <f t="shared" si="1"/>
        <v>34650.000000000007</v>
      </c>
      <c r="Z9" s="98"/>
      <c r="AA9" s="99"/>
      <c r="AB9" s="94"/>
    </row>
    <row r="10" spans="1:34" x14ac:dyDescent="0.35">
      <c r="A10" s="93" t="s">
        <v>378</v>
      </c>
      <c r="B10" s="93" t="s">
        <v>374</v>
      </c>
      <c r="C10" s="93" t="s">
        <v>435</v>
      </c>
      <c r="D10" s="93" t="s">
        <v>436</v>
      </c>
      <c r="E10" s="1" t="s">
        <v>210</v>
      </c>
      <c r="F10" s="1" t="s">
        <v>229</v>
      </c>
      <c r="G10" s="1" t="s">
        <v>359</v>
      </c>
      <c r="H10" s="1"/>
      <c r="I10" s="2241">
        <v>4</v>
      </c>
      <c r="J10" s="2241"/>
      <c r="L10" s="94" t="s">
        <v>356</v>
      </c>
      <c r="M10" s="19">
        <v>65</v>
      </c>
      <c r="N10" s="1">
        <v>65</v>
      </c>
      <c r="O10" s="1">
        <v>1</v>
      </c>
      <c r="P10" s="1" t="s">
        <v>49</v>
      </c>
      <c r="S10" s="94">
        <v>65</v>
      </c>
      <c r="T10" s="98"/>
      <c r="U10" s="94">
        <v>1</v>
      </c>
      <c r="V10" s="5">
        <v>92000</v>
      </c>
      <c r="W10" s="70">
        <v>0.45</v>
      </c>
      <c r="X10" s="95">
        <f t="shared" si="0"/>
        <v>50600.000000000007</v>
      </c>
      <c r="Y10" s="95">
        <f t="shared" si="1"/>
        <v>50600.000000000007</v>
      </c>
      <c r="Z10" s="98"/>
    </row>
    <row r="11" spans="1:34" x14ac:dyDescent="0.35">
      <c r="A11" s="93" t="s">
        <v>378</v>
      </c>
      <c r="B11" s="93" t="s">
        <v>374</v>
      </c>
      <c r="C11" s="93" t="s">
        <v>435</v>
      </c>
      <c r="D11" s="93" t="s">
        <v>436</v>
      </c>
      <c r="E11" s="1" t="s">
        <v>210</v>
      </c>
      <c r="F11" s="1" t="s">
        <v>48</v>
      </c>
      <c r="G11" s="1"/>
      <c r="H11" s="1" t="s">
        <v>359</v>
      </c>
      <c r="I11" s="2241">
        <v>3</v>
      </c>
      <c r="J11" s="2241"/>
      <c r="L11" s="94" t="s">
        <v>356</v>
      </c>
      <c r="M11" s="1">
        <v>7</v>
      </c>
      <c r="N11" s="1">
        <v>15</v>
      </c>
      <c r="O11" s="1">
        <v>2</v>
      </c>
      <c r="P11" s="1" t="s">
        <v>49</v>
      </c>
      <c r="T11" s="94">
        <v>2</v>
      </c>
      <c r="U11" s="94">
        <v>1</v>
      </c>
      <c r="V11" s="5">
        <v>45000</v>
      </c>
      <c r="W11" s="70">
        <v>0.45</v>
      </c>
      <c r="X11" s="95">
        <f t="shared" ref="X11" si="2">V11*(1-W11)</f>
        <v>24750.000000000004</v>
      </c>
      <c r="Y11" s="95">
        <f t="shared" ref="Y11" si="3">X11*U11*O11</f>
        <v>49500.000000000007</v>
      </c>
      <c r="Z11" s="98"/>
    </row>
    <row r="12" spans="1:34" x14ac:dyDescent="0.35">
      <c r="A12" s="93" t="s">
        <v>378</v>
      </c>
      <c r="B12" s="93" t="s">
        <v>374</v>
      </c>
      <c r="C12" s="93" t="s">
        <v>435</v>
      </c>
      <c r="D12" s="93" t="s">
        <v>436</v>
      </c>
      <c r="E12" s="1" t="s">
        <v>210</v>
      </c>
      <c r="F12" s="1" t="s">
        <v>53</v>
      </c>
      <c r="G12" s="1"/>
      <c r="H12" s="1" t="s">
        <v>359</v>
      </c>
      <c r="I12" s="2241">
        <v>6</v>
      </c>
      <c r="J12" s="2241"/>
      <c r="K12" s="94" t="s">
        <v>356</v>
      </c>
      <c r="M12" s="1">
        <v>5</v>
      </c>
      <c r="N12" s="1">
        <v>12</v>
      </c>
      <c r="O12" s="1">
        <v>2</v>
      </c>
      <c r="P12" s="1" t="s">
        <v>51</v>
      </c>
      <c r="Q12" s="94">
        <v>2</v>
      </c>
      <c r="U12" s="94">
        <v>1</v>
      </c>
      <c r="V12" s="5">
        <v>6300</v>
      </c>
      <c r="W12" s="70">
        <v>0.45</v>
      </c>
      <c r="X12" s="103">
        <f t="shared" ref="X12:X18" si="4">V12*(1-W12)</f>
        <v>3465.0000000000005</v>
      </c>
      <c r="Y12" s="103">
        <f t="shared" ref="Y12:Y18" si="5">X12*U12*O12</f>
        <v>6930.0000000000009</v>
      </c>
    </row>
    <row r="13" spans="1:34" x14ac:dyDescent="0.35">
      <c r="A13" s="93" t="s">
        <v>378</v>
      </c>
      <c r="B13" s="93" t="s">
        <v>374</v>
      </c>
      <c r="C13" s="93" t="s">
        <v>435</v>
      </c>
      <c r="D13" s="93" t="s">
        <v>436</v>
      </c>
      <c r="E13" s="1" t="s">
        <v>210</v>
      </c>
      <c r="F13" s="1" t="s">
        <v>130</v>
      </c>
      <c r="G13" s="1"/>
      <c r="H13" s="1" t="s">
        <v>359</v>
      </c>
      <c r="I13" s="2241">
        <v>1</v>
      </c>
      <c r="J13" s="2241"/>
      <c r="K13" s="94" t="s">
        <v>356</v>
      </c>
      <c r="M13" s="1">
        <v>3</v>
      </c>
      <c r="N13" s="1">
        <v>6</v>
      </c>
      <c r="O13" s="1">
        <v>1</v>
      </c>
      <c r="P13" s="1" t="s">
        <v>51</v>
      </c>
      <c r="Q13" s="94">
        <v>1</v>
      </c>
      <c r="U13" s="94">
        <v>1</v>
      </c>
      <c r="V13" s="5">
        <v>110000</v>
      </c>
      <c r="W13" s="70">
        <v>0.45</v>
      </c>
      <c r="X13" s="103">
        <f t="shared" si="4"/>
        <v>60500.000000000007</v>
      </c>
      <c r="Y13" s="103">
        <f t="shared" si="5"/>
        <v>60500.000000000007</v>
      </c>
    </row>
    <row r="14" spans="1:34" x14ac:dyDescent="0.35">
      <c r="E14" s="1"/>
      <c r="F14" s="1"/>
      <c r="G14" s="1"/>
      <c r="H14" s="1"/>
      <c r="I14" s="2241"/>
      <c r="J14" s="2241"/>
      <c r="M14" s="1"/>
      <c r="O14" s="1"/>
      <c r="P14" s="1"/>
      <c r="V14" s="7"/>
      <c r="W14" s="70"/>
      <c r="X14" s="103"/>
      <c r="Y14" s="103"/>
    </row>
    <row r="15" spans="1:34" x14ac:dyDescent="0.35">
      <c r="A15" s="93" t="s">
        <v>391</v>
      </c>
      <c r="B15" s="93" t="s">
        <v>374</v>
      </c>
      <c r="C15" s="93" t="s">
        <v>435</v>
      </c>
      <c r="D15" s="93" t="s">
        <v>436</v>
      </c>
      <c r="E15" s="1" t="s">
        <v>225</v>
      </c>
      <c r="F15" s="1" t="s">
        <v>53</v>
      </c>
      <c r="G15" s="1"/>
      <c r="H15" s="1" t="s">
        <v>359</v>
      </c>
      <c r="I15" s="2241">
        <v>5</v>
      </c>
      <c r="J15" s="2241"/>
      <c r="K15" s="94" t="s">
        <v>356</v>
      </c>
      <c r="L15" s="1"/>
      <c r="M15" s="1">
        <v>5</v>
      </c>
      <c r="N15" s="94">
        <v>12</v>
      </c>
      <c r="O15" s="1">
        <v>2</v>
      </c>
      <c r="P15" s="1" t="s">
        <v>51</v>
      </c>
      <c r="Q15" s="94">
        <v>2</v>
      </c>
      <c r="U15" s="94">
        <v>1</v>
      </c>
      <c r="V15" s="7">
        <v>20835</v>
      </c>
      <c r="W15" s="70">
        <v>0.65</v>
      </c>
      <c r="X15" s="103">
        <f t="shared" si="4"/>
        <v>7292.2499999999991</v>
      </c>
      <c r="Y15" s="103">
        <f t="shared" si="5"/>
        <v>14584.499999999998</v>
      </c>
    </row>
    <row r="16" spans="1:34" x14ac:dyDescent="0.35">
      <c r="A16" s="93" t="s">
        <v>391</v>
      </c>
      <c r="B16" s="93" t="s">
        <v>374</v>
      </c>
      <c r="C16" s="93" t="s">
        <v>435</v>
      </c>
      <c r="D16" s="93" t="s">
        <v>436</v>
      </c>
      <c r="E16" s="1" t="s">
        <v>225</v>
      </c>
      <c r="F16" s="1" t="s">
        <v>130</v>
      </c>
      <c r="G16" s="1"/>
      <c r="H16" s="1" t="s">
        <v>359</v>
      </c>
      <c r="I16" s="2241">
        <v>6</v>
      </c>
      <c r="J16" s="2241"/>
      <c r="K16" s="94" t="s">
        <v>356</v>
      </c>
      <c r="L16" s="1"/>
      <c r="M16" s="1">
        <v>3</v>
      </c>
      <c r="N16" s="94">
        <v>6</v>
      </c>
      <c r="O16" s="1">
        <v>1</v>
      </c>
      <c r="P16" s="1" t="s">
        <v>51</v>
      </c>
      <c r="Q16" s="94">
        <v>1</v>
      </c>
      <c r="U16" s="94">
        <v>1</v>
      </c>
      <c r="V16" s="7">
        <v>74550</v>
      </c>
      <c r="W16" s="70">
        <v>0.65</v>
      </c>
      <c r="X16" s="103">
        <f t="shared" si="4"/>
        <v>26092.5</v>
      </c>
      <c r="Y16" s="103">
        <f t="shared" si="5"/>
        <v>26092.5</v>
      </c>
    </row>
    <row r="17" spans="1:25" x14ac:dyDescent="0.35">
      <c r="A17" s="93" t="s">
        <v>391</v>
      </c>
      <c r="B17" s="93" t="s">
        <v>374</v>
      </c>
      <c r="C17" s="93" t="s">
        <v>435</v>
      </c>
      <c r="D17" s="93" t="s">
        <v>436</v>
      </c>
      <c r="E17" s="1" t="s">
        <v>226</v>
      </c>
      <c r="F17" s="1" t="s">
        <v>53</v>
      </c>
      <c r="G17" s="1"/>
      <c r="H17" s="1" t="s">
        <v>359</v>
      </c>
      <c r="I17" s="2241">
        <v>5</v>
      </c>
      <c r="J17" s="2241"/>
      <c r="K17" s="94" t="s">
        <v>356</v>
      </c>
      <c r="L17" s="1"/>
      <c r="M17" s="1">
        <v>5</v>
      </c>
      <c r="N17" s="94">
        <v>12</v>
      </c>
      <c r="O17" s="1">
        <v>2</v>
      </c>
      <c r="P17" s="1" t="s">
        <v>51</v>
      </c>
      <c r="Q17" s="94">
        <v>2</v>
      </c>
      <c r="U17" s="94">
        <v>1</v>
      </c>
      <c r="V17" s="7">
        <v>10000</v>
      </c>
      <c r="W17" s="70">
        <v>0.42</v>
      </c>
      <c r="X17" s="103">
        <f t="shared" si="4"/>
        <v>5800.0000000000009</v>
      </c>
      <c r="Y17" s="103">
        <f t="shared" si="5"/>
        <v>11600.000000000002</v>
      </c>
    </row>
    <row r="18" spans="1:25" x14ac:dyDescent="0.35">
      <c r="A18" s="93" t="s">
        <v>391</v>
      </c>
      <c r="B18" s="93" t="s">
        <v>374</v>
      </c>
      <c r="C18" s="93" t="s">
        <v>435</v>
      </c>
      <c r="D18" s="93" t="s">
        <v>436</v>
      </c>
      <c r="E18" s="1" t="s">
        <v>226</v>
      </c>
      <c r="F18" s="1" t="s">
        <v>48</v>
      </c>
      <c r="G18" s="1"/>
      <c r="H18" s="1" t="s">
        <v>359</v>
      </c>
      <c r="I18" s="2241">
        <v>1</v>
      </c>
      <c r="J18" s="2241"/>
      <c r="L18" s="1" t="s">
        <v>356</v>
      </c>
      <c r="M18" s="1">
        <v>7</v>
      </c>
      <c r="N18" s="94">
        <v>15</v>
      </c>
      <c r="O18" s="1">
        <v>3</v>
      </c>
      <c r="P18" s="1" t="s">
        <v>174</v>
      </c>
      <c r="Q18" s="94">
        <v>2</v>
      </c>
      <c r="U18" s="94">
        <v>1</v>
      </c>
      <c r="V18" s="7">
        <v>12511</v>
      </c>
      <c r="W18" s="70">
        <v>0.69</v>
      </c>
      <c r="X18" s="103">
        <f t="shared" si="4"/>
        <v>3878.4100000000008</v>
      </c>
      <c r="Y18" s="103">
        <f t="shared" si="5"/>
        <v>11635.230000000003</v>
      </c>
    </row>
    <row r="19" spans="1:25" x14ac:dyDescent="0.35">
      <c r="A19" s="93" t="s">
        <v>391</v>
      </c>
      <c r="B19" s="93" t="s">
        <v>374</v>
      </c>
      <c r="C19" s="93" t="s">
        <v>435</v>
      </c>
      <c r="D19" s="93" t="s">
        <v>436</v>
      </c>
      <c r="E19" s="1" t="s">
        <v>227</v>
      </c>
      <c r="F19" s="1" t="s">
        <v>130</v>
      </c>
      <c r="G19" s="1"/>
      <c r="H19" s="1" t="s">
        <v>359</v>
      </c>
      <c r="I19" s="2241">
        <v>5</v>
      </c>
      <c r="J19" s="2241"/>
      <c r="L19" s="1" t="s">
        <v>356</v>
      </c>
      <c r="M19" s="10">
        <v>2</v>
      </c>
      <c r="N19" s="94">
        <v>5</v>
      </c>
      <c r="O19" s="1">
        <v>1</v>
      </c>
      <c r="P19" s="1" t="s">
        <v>51</v>
      </c>
      <c r="Q19" s="94">
        <v>1</v>
      </c>
      <c r="U19" s="94">
        <v>1</v>
      </c>
      <c r="V19" s="7">
        <v>138600</v>
      </c>
      <c r="W19" s="70">
        <v>0.64</v>
      </c>
      <c r="X19" s="103">
        <f t="shared" ref="X19:X26" si="6">V19*(1-W19)</f>
        <v>49896</v>
      </c>
      <c r="Y19" s="103">
        <f t="shared" ref="Y19:Y26" si="7">X19*U19*O19</f>
        <v>49896</v>
      </c>
    </row>
    <row r="20" spans="1:25" x14ac:dyDescent="0.35">
      <c r="A20" s="93" t="s">
        <v>391</v>
      </c>
      <c r="B20" s="93" t="s">
        <v>374</v>
      </c>
      <c r="C20" s="93" t="s">
        <v>435</v>
      </c>
      <c r="D20" s="93" t="s">
        <v>436</v>
      </c>
      <c r="E20" s="1" t="s">
        <v>227</v>
      </c>
      <c r="F20" s="1" t="s">
        <v>228</v>
      </c>
      <c r="G20" s="1" t="s">
        <v>359</v>
      </c>
      <c r="H20" s="1"/>
      <c r="I20" s="2241">
        <v>4</v>
      </c>
      <c r="J20" s="2241"/>
      <c r="L20" s="1" t="s">
        <v>356</v>
      </c>
      <c r="M20" s="20">
        <v>26</v>
      </c>
      <c r="N20" s="94">
        <v>26</v>
      </c>
      <c r="O20" s="1">
        <v>1</v>
      </c>
      <c r="P20" s="1" t="s">
        <v>49</v>
      </c>
      <c r="R20" s="94">
        <v>26</v>
      </c>
      <c r="U20" s="1">
        <v>1</v>
      </c>
      <c r="V20" s="7">
        <v>65000</v>
      </c>
      <c r="W20" s="70">
        <v>0.36</v>
      </c>
      <c r="X20" s="103">
        <f t="shared" si="6"/>
        <v>41600</v>
      </c>
      <c r="Y20" s="103">
        <f t="shared" si="7"/>
        <v>41600</v>
      </c>
    </row>
    <row r="21" spans="1:25" x14ac:dyDescent="0.35">
      <c r="A21" s="93" t="s">
        <v>391</v>
      </c>
      <c r="B21" s="93" t="s">
        <v>374</v>
      </c>
      <c r="C21" s="93" t="s">
        <v>435</v>
      </c>
      <c r="D21" s="93" t="s">
        <v>436</v>
      </c>
      <c r="E21" s="1" t="s">
        <v>227</v>
      </c>
      <c r="F21" s="1" t="s">
        <v>229</v>
      </c>
      <c r="G21" s="1"/>
      <c r="H21" s="1" t="s">
        <v>359</v>
      </c>
      <c r="I21" s="2241">
        <v>2</v>
      </c>
      <c r="J21" s="2241"/>
      <c r="K21" s="94" t="s">
        <v>356</v>
      </c>
      <c r="L21" s="1"/>
      <c r="M21" s="94">
        <v>10</v>
      </c>
      <c r="N21" s="94">
        <v>20</v>
      </c>
      <c r="O21" s="1">
        <v>1</v>
      </c>
      <c r="P21" s="1" t="s">
        <v>51</v>
      </c>
      <c r="R21" s="94">
        <v>10</v>
      </c>
      <c r="U21" s="1">
        <v>1</v>
      </c>
      <c r="V21" s="7">
        <v>64800</v>
      </c>
      <c r="W21" s="70">
        <v>0.7</v>
      </c>
      <c r="X21" s="103">
        <f t="shared" si="6"/>
        <v>19440.000000000004</v>
      </c>
      <c r="Y21" s="103">
        <f t="shared" si="7"/>
        <v>19440.000000000004</v>
      </c>
    </row>
    <row r="22" spans="1:25" x14ac:dyDescent="0.35">
      <c r="A22" s="93" t="s">
        <v>391</v>
      </c>
      <c r="B22" s="93" t="s">
        <v>374</v>
      </c>
      <c r="C22" s="93" t="s">
        <v>435</v>
      </c>
      <c r="D22" s="93" t="s">
        <v>436</v>
      </c>
      <c r="E22" s="1" t="s">
        <v>222</v>
      </c>
      <c r="F22" s="1" t="s">
        <v>38</v>
      </c>
      <c r="G22" s="1" t="s">
        <v>359</v>
      </c>
      <c r="H22" s="1"/>
      <c r="I22" s="2241">
        <v>3</v>
      </c>
      <c r="J22" s="2241"/>
      <c r="K22" s="94" t="s">
        <v>356</v>
      </c>
      <c r="L22" s="1"/>
      <c r="M22" s="94">
        <v>50</v>
      </c>
      <c r="N22" s="94">
        <v>50</v>
      </c>
      <c r="O22" s="1">
        <v>1</v>
      </c>
      <c r="P22" s="1" t="s">
        <v>49</v>
      </c>
      <c r="Q22" s="94">
        <v>50</v>
      </c>
      <c r="U22" s="1">
        <v>1</v>
      </c>
      <c r="V22" s="5">
        <v>115500</v>
      </c>
      <c r="W22" s="70">
        <v>0.7</v>
      </c>
      <c r="X22" s="103">
        <f t="shared" si="6"/>
        <v>34650.000000000007</v>
      </c>
      <c r="Y22" s="103">
        <f t="shared" si="7"/>
        <v>34650.000000000007</v>
      </c>
    </row>
    <row r="23" spans="1:25" x14ac:dyDescent="0.35">
      <c r="A23" s="93" t="s">
        <v>391</v>
      </c>
      <c r="B23" s="93" t="s">
        <v>374</v>
      </c>
      <c r="C23" s="93" t="s">
        <v>435</v>
      </c>
      <c r="D23" s="93" t="s">
        <v>436</v>
      </c>
      <c r="E23" s="1" t="s">
        <v>210</v>
      </c>
      <c r="F23" s="1" t="s">
        <v>229</v>
      </c>
      <c r="G23" s="1" t="s">
        <v>359</v>
      </c>
      <c r="H23" s="1"/>
      <c r="I23" s="2241">
        <v>2</v>
      </c>
      <c r="J23" s="2241"/>
      <c r="L23" s="1" t="s">
        <v>356</v>
      </c>
      <c r="M23" s="94">
        <v>65</v>
      </c>
      <c r="N23" s="94">
        <v>65</v>
      </c>
      <c r="O23" s="1">
        <v>1</v>
      </c>
      <c r="P23" s="1" t="s">
        <v>49</v>
      </c>
      <c r="S23" s="94">
        <v>65</v>
      </c>
      <c r="U23" s="1">
        <v>1</v>
      </c>
      <c r="V23" s="5">
        <v>92000</v>
      </c>
      <c r="W23" s="70">
        <v>0.45</v>
      </c>
      <c r="X23" s="103">
        <f t="shared" si="6"/>
        <v>50600.000000000007</v>
      </c>
      <c r="Y23" s="103">
        <f t="shared" si="7"/>
        <v>50600.000000000007</v>
      </c>
    </row>
    <row r="24" spans="1:25" x14ac:dyDescent="0.35">
      <c r="A24" s="93" t="s">
        <v>391</v>
      </c>
      <c r="B24" s="93" t="s">
        <v>374</v>
      </c>
      <c r="C24" s="93" t="s">
        <v>435</v>
      </c>
      <c r="D24" s="93" t="s">
        <v>436</v>
      </c>
      <c r="E24" s="1" t="s">
        <v>210</v>
      </c>
      <c r="F24" s="1" t="s">
        <v>48</v>
      </c>
      <c r="G24" s="1"/>
      <c r="H24" s="1" t="s">
        <v>359</v>
      </c>
      <c r="I24" s="2241">
        <v>1</v>
      </c>
      <c r="J24" s="2241"/>
      <c r="L24" s="1" t="s">
        <v>356</v>
      </c>
      <c r="M24" s="94">
        <v>7</v>
      </c>
      <c r="N24" s="94">
        <v>15</v>
      </c>
      <c r="O24" s="1">
        <v>2</v>
      </c>
      <c r="P24" s="1" t="s">
        <v>49</v>
      </c>
      <c r="T24" s="94">
        <v>2</v>
      </c>
      <c r="U24" s="1">
        <v>1</v>
      </c>
      <c r="V24" s="5">
        <v>45000</v>
      </c>
      <c r="W24" s="70">
        <v>0.45</v>
      </c>
      <c r="X24" s="103">
        <f t="shared" si="6"/>
        <v>24750.000000000004</v>
      </c>
      <c r="Y24" s="103">
        <f t="shared" si="7"/>
        <v>49500.000000000007</v>
      </c>
    </row>
    <row r="25" spans="1:25" x14ac:dyDescent="0.35">
      <c r="A25" s="93" t="s">
        <v>391</v>
      </c>
      <c r="B25" s="93" t="s">
        <v>374</v>
      </c>
      <c r="C25" s="93" t="s">
        <v>435</v>
      </c>
      <c r="D25" s="93" t="s">
        <v>436</v>
      </c>
      <c r="E25" s="1" t="s">
        <v>210</v>
      </c>
      <c r="F25" s="1" t="s">
        <v>53</v>
      </c>
      <c r="G25" s="1"/>
      <c r="H25" s="1" t="s">
        <v>359</v>
      </c>
      <c r="I25" s="2241">
        <v>5</v>
      </c>
      <c r="J25" s="2241"/>
      <c r="K25" s="94" t="s">
        <v>356</v>
      </c>
      <c r="L25" s="1"/>
      <c r="M25" s="94">
        <v>5</v>
      </c>
      <c r="N25" s="94">
        <v>12</v>
      </c>
      <c r="O25" s="1">
        <v>2</v>
      </c>
      <c r="P25" s="1" t="s">
        <v>51</v>
      </c>
      <c r="Q25" s="94">
        <v>2</v>
      </c>
      <c r="U25" s="94">
        <v>1</v>
      </c>
      <c r="V25" s="5">
        <v>6300</v>
      </c>
      <c r="W25" s="70">
        <v>0.45</v>
      </c>
      <c r="X25" s="103">
        <f t="shared" si="6"/>
        <v>3465.0000000000005</v>
      </c>
      <c r="Y25" s="103">
        <f t="shared" si="7"/>
        <v>6930.0000000000009</v>
      </c>
    </row>
    <row r="26" spans="1:25" x14ac:dyDescent="0.35">
      <c r="A26" s="93" t="s">
        <v>391</v>
      </c>
      <c r="B26" s="93" t="s">
        <v>374</v>
      </c>
      <c r="C26" s="93" t="s">
        <v>435</v>
      </c>
      <c r="D26" s="93" t="s">
        <v>436</v>
      </c>
      <c r="E26" s="1" t="s">
        <v>210</v>
      </c>
      <c r="F26" s="1" t="s">
        <v>130</v>
      </c>
      <c r="G26" s="1"/>
      <c r="H26" s="1" t="s">
        <v>359</v>
      </c>
      <c r="I26" s="2241">
        <v>6</v>
      </c>
      <c r="J26" s="2241"/>
      <c r="K26" s="94" t="s">
        <v>356</v>
      </c>
      <c r="L26" s="1"/>
      <c r="M26" s="94">
        <v>3</v>
      </c>
      <c r="N26" s="94">
        <v>6</v>
      </c>
      <c r="O26" s="1">
        <v>1</v>
      </c>
      <c r="P26" s="1" t="s">
        <v>51</v>
      </c>
      <c r="Q26" s="94">
        <v>1</v>
      </c>
      <c r="U26" s="94">
        <v>1</v>
      </c>
      <c r="V26" s="5">
        <v>110000</v>
      </c>
      <c r="W26" s="70">
        <v>0.45</v>
      </c>
      <c r="X26" s="103">
        <f t="shared" si="6"/>
        <v>60500.000000000007</v>
      </c>
      <c r="Y26" s="103">
        <f t="shared" si="7"/>
        <v>60500.000000000007</v>
      </c>
    </row>
    <row r="27" spans="1:25" x14ac:dyDescent="0.35">
      <c r="I27" s="2251"/>
      <c r="J27" s="2251"/>
    </row>
    <row r="28" spans="1:25" x14ac:dyDescent="0.35">
      <c r="A28" s="93" t="s">
        <v>393</v>
      </c>
      <c r="B28" s="93" t="s">
        <v>374</v>
      </c>
      <c r="C28" s="93" t="s">
        <v>435</v>
      </c>
      <c r="D28" s="93" t="s">
        <v>436</v>
      </c>
      <c r="E28" s="1" t="s">
        <v>226</v>
      </c>
      <c r="F28" s="1" t="s">
        <v>53</v>
      </c>
      <c r="G28" s="1"/>
      <c r="H28" s="1" t="s">
        <v>359</v>
      </c>
      <c r="I28" s="2241">
        <v>5</v>
      </c>
      <c r="J28" s="2241"/>
      <c r="K28" s="94" t="s">
        <v>356</v>
      </c>
      <c r="M28" s="94">
        <v>4</v>
      </c>
      <c r="N28" s="1">
        <v>9</v>
      </c>
      <c r="O28" s="1">
        <v>2</v>
      </c>
      <c r="P28" s="1" t="s">
        <v>51</v>
      </c>
      <c r="Q28" s="94">
        <v>2</v>
      </c>
      <c r="U28" s="94">
        <v>1</v>
      </c>
      <c r="V28" s="7">
        <v>10000</v>
      </c>
      <c r="W28" s="70">
        <v>0.42</v>
      </c>
      <c r="X28" s="103">
        <f t="shared" ref="X28:X36" si="8">V28*(1-W28)</f>
        <v>5800.0000000000009</v>
      </c>
      <c r="Y28" s="103">
        <f t="shared" ref="Y28:Y36" si="9">X28*U28*O28</f>
        <v>11600.000000000002</v>
      </c>
    </row>
    <row r="29" spans="1:25" x14ac:dyDescent="0.35">
      <c r="A29" s="93" t="s">
        <v>393</v>
      </c>
      <c r="B29" s="93" t="s">
        <v>374</v>
      </c>
      <c r="C29" s="93" t="s">
        <v>435</v>
      </c>
      <c r="D29" s="93" t="s">
        <v>436</v>
      </c>
      <c r="E29" s="1" t="s">
        <v>226</v>
      </c>
      <c r="F29" s="1" t="s">
        <v>48</v>
      </c>
      <c r="G29" s="1"/>
      <c r="H29" s="1" t="s">
        <v>359</v>
      </c>
      <c r="I29" s="2241">
        <v>2</v>
      </c>
      <c r="J29" s="2241"/>
      <c r="L29" s="94" t="s">
        <v>356</v>
      </c>
      <c r="M29" s="94">
        <v>5</v>
      </c>
      <c r="N29" s="1">
        <v>10</v>
      </c>
      <c r="O29" s="1">
        <v>2</v>
      </c>
      <c r="P29" s="1" t="s">
        <v>174</v>
      </c>
      <c r="Q29" s="94">
        <v>2</v>
      </c>
      <c r="U29" s="94">
        <v>1</v>
      </c>
      <c r="V29" s="7">
        <v>12511</v>
      </c>
      <c r="W29" s="70">
        <v>0.69</v>
      </c>
      <c r="X29" s="103">
        <f t="shared" si="8"/>
        <v>3878.4100000000008</v>
      </c>
      <c r="Y29" s="103">
        <f t="shared" si="9"/>
        <v>7756.8200000000015</v>
      </c>
    </row>
    <row r="30" spans="1:25" x14ac:dyDescent="0.35">
      <c r="A30" s="93" t="s">
        <v>393</v>
      </c>
      <c r="B30" s="93" t="s">
        <v>374</v>
      </c>
      <c r="C30" s="93" t="s">
        <v>435</v>
      </c>
      <c r="D30" s="93" t="s">
        <v>436</v>
      </c>
      <c r="E30" s="1" t="s">
        <v>227</v>
      </c>
      <c r="F30" s="1" t="s">
        <v>130</v>
      </c>
      <c r="G30" s="1"/>
      <c r="H30" s="1" t="s">
        <v>359</v>
      </c>
      <c r="I30" s="2241">
        <v>1</v>
      </c>
      <c r="J30" s="2241"/>
      <c r="L30" s="94" t="s">
        <v>356</v>
      </c>
      <c r="M30" s="94">
        <v>1</v>
      </c>
      <c r="N30" s="1">
        <v>2</v>
      </c>
      <c r="O30" s="1">
        <v>1</v>
      </c>
      <c r="P30" s="1" t="s">
        <v>51</v>
      </c>
      <c r="Q30" s="94">
        <v>1</v>
      </c>
      <c r="U30" s="94">
        <v>1</v>
      </c>
      <c r="V30" s="7">
        <v>138600</v>
      </c>
      <c r="W30" s="70">
        <v>0.64</v>
      </c>
      <c r="X30" s="103">
        <f t="shared" si="8"/>
        <v>49896</v>
      </c>
      <c r="Y30" s="103">
        <f t="shared" si="9"/>
        <v>49896</v>
      </c>
    </row>
    <row r="31" spans="1:25" x14ac:dyDescent="0.35">
      <c r="A31" s="93" t="s">
        <v>393</v>
      </c>
      <c r="B31" s="93" t="s">
        <v>374</v>
      </c>
      <c r="C31" s="93" t="s">
        <v>435</v>
      </c>
      <c r="D31" s="93" t="s">
        <v>436</v>
      </c>
      <c r="E31" s="1" t="s">
        <v>227</v>
      </c>
      <c r="F31" s="1" t="s">
        <v>228</v>
      </c>
      <c r="G31" s="1" t="s">
        <v>359</v>
      </c>
      <c r="H31" s="1"/>
      <c r="I31" s="2241">
        <v>4</v>
      </c>
      <c r="J31" s="2241"/>
      <c r="L31" s="94" t="s">
        <v>356</v>
      </c>
      <c r="M31" s="94">
        <v>26</v>
      </c>
      <c r="N31" s="1">
        <v>26</v>
      </c>
      <c r="O31" s="1">
        <v>1</v>
      </c>
      <c r="P31" s="1" t="s">
        <v>49</v>
      </c>
      <c r="R31" s="94">
        <v>26</v>
      </c>
      <c r="U31" s="94">
        <v>1</v>
      </c>
      <c r="V31" s="7">
        <v>65000</v>
      </c>
      <c r="W31" s="70">
        <v>0.36</v>
      </c>
      <c r="X31" s="103">
        <f t="shared" si="8"/>
        <v>41600</v>
      </c>
      <c r="Y31" s="103">
        <f t="shared" si="9"/>
        <v>41600</v>
      </c>
    </row>
    <row r="32" spans="1:25" x14ac:dyDescent="0.35">
      <c r="A32" s="93" t="s">
        <v>393</v>
      </c>
      <c r="B32" s="93" t="s">
        <v>374</v>
      </c>
      <c r="C32" s="93" t="s">
        <v>435</v>
      </c>
      <c r="D32" s="93" t="s">
        <v>436</v>
      </c>
      <c r="E32" s="1" t="s">
        <v>227</v>
      </c>
      <c r="F32" s="1" t="s">
        <v>229</v>
      </c>
      <c r="G32" s="1"/>
      <c r="H32" s="1" t="s">
        <v>359</v>
      </c>
      <c r="I32" s="2241">
        <v>3</v>
      </c>
      <c r="J32" s="2241"/>
      <c r="K32" s="94" t="s">
        <v>356</v>
      </c>
      <c r="M32" s="94">
        <v>8</v>
      </c>
      <c r="N32" s="1">
        <v>15</v>
      </c>
      <c r="O32" s="1">
        <v>1</v>
      </c>
      <c r="P32" s="1" t="s">
        <v>51</v>
      </c>
      <c r="R32" s="94">
        <v>10</v>
      </c>
      <c r="U32" s="94">
        <v>1</v>
      </c>
      <c r="V32" s="7">
        <v>64800</v>
      </c>
      <c r="W32" s="70">
        <v>0.7</v>
      </c>
      <c r="X32" s="103">
        <f t="shared" si="8"/>
        <v>19440.000000000004</v>
      </c>
      <c r="Y32" s="103">
        <f t="shared" si="9"/>
        <v>19440.000000000004</v>
      </c>
    </row>
    <row r="33" spans="1:25" x14ac:dyDescent="0.35">
      <c r="A33" s="93" t="s">
        <v>393</v>
      </c>
      <c r="B33" s="93" t="s">
        <v>374</v>
      </c>
      <c r="C33" s="93" t="s">
        <v>435</v>
      </c>
      <c r="D33" s="93" t="s">
        <v>436</v>
      </c>
      <c r="E33" s="1" t="s">
        <v>210</v>
      </c>
      <c r="F33" s="1" t="s">
        <v>229</v>
      </c>
      <c r="G33" s="1"/>
      <c r="H33" s="1" t="s">
        <v>359</v>
      </c>
      <c r="I33" s="2241">
        <v>3</v>
      </c>
      <c r="J33" s="2241"/>
      <c r="L33" s="94" t="s">
        <v>356</v>
      </c>
      <c r="M33" s="94">
        <v>65</v>
      </c>
      <c r="N33" s="1">
        <v>65</v>
      </c>
      <c r="O33" s="1">
        <v>1</v>
      </c>
      <c r="P33" s="1" t="s">
        <v>49</v>
      </c>
      <c r="S33" s="94">
        <v>65</v>
      </c>
      <c r="U33" s="94">
        <v>1</v>
      </c>
      <c r="V33" s="5">
        <v>92000</v>
      </c>
      <c r="W33" s="70">
        <v>0.45</v>
      </c>
      <c r="X33" s="103">
        <f t="shared" si="8"/>
        <v>50600.000000000007</v>
      </c>
      <c r="Y33" s="103">
        <f t="shared" si="9"/>
        <v>50600.000000000007</v>
      </c>
    </row>
    <row r="34" spans="1:25" x14ac:dyDescent="0.35">
      <c r="A34" s="93" t="s">
        <v>393</v>
      </c>
      <c r="B34" s="93" t="s">
        <v>374</v>
      </c>
      <c r="C34" s="93" t="s">
        <v>435</v>
      </c>
      <c r="D34" s="93" t="s">
        <v>436</v>
      </c>
      <c r="E34" s="1" t="s">
        <v>210</v>
      </c>
      <c r="F34" s="1" t="s">
        <v>48</v>
      </c>
      <c r="G34" s="1"/>
      <c r="H34" s="1" t="s">
        <v>359</v>
      </c>
      <c r="I34" s="2241">
        <v>2</v>
      </c>
      <c r="J34" s="2241"/>
      <c r="L34" s="94" t="s">
        <v>356</v>
      </c>
      <c r="M34" s="94">
        <v>5</v>
      </c>
      <c r="N34" s="1">
        <v>10</v>
      </c>
      <c r="O34" s="1">
        <v>2</v>
      </c>
      <c r="P34" s="1" t="s">
        <v>49</v>
      </c>
      <c r="Q34" s="94">
        <v>2</v>
      </c>
      <c r="U34" s="94">
        <v>1</v>
      </c>
      <c r="V34" s="5">
        <v>45000</v>
      </c>
      <c r="W34" s="70">
        <v>0.45</v>
      </c>
      <c r="X34" s="103">
        <f t="shared" si="8"/>
        <v>24750.000000000004</v>
      </c>
      <c r="Y34" s="103">
        <f t="shared" si="9"/>
        <v>49500.000000000007</v>
      </c>
    </row>
    <row r="35" spans="1:25" x14ac:dyDescent="0.35">
      <c r="A35" s="93" t="s">
        <v>393</v>
      </c>
      <c r="B35" s="93" t="s">
        <v>374</v>
      </c>
      <c r="C35" s="93" t="s">
        <v>435</v>
      </c>
      <c r="D35" s="93" t="s">
        <v>436</v>
      </c>
      <c r="E35" s="1" t="s">
        <v>210</v>
      </c>
      <c r="F35" s="1" t="s">
        <v>53</v>
      </c>
      <c r="G35" s="1"/>
      <c r="H35" s="1" t="s">
        <v>359</v>
      </c>
      <c r="I35" s="2241">
        <v>5</v>
      </c>
      <c r="J35" s="2241"/>
      <c r="K35" s="94" t="s">
        <v>356</v>
      </c>
      <c r="M35" s="94">
        <v>4</v>
      </c>
      <c r="N35" s="1">
        <v>9</v>
      </c>
      <c r="O35" s="1">
        <v>2</v>
      </c>
      <c r="P35" s="1" t="s">
        <v>51</v>
      </c>
      <c r="Q35" s="94">
        <v>2</v>
      </c>
      <c r="U35" s="94">
        <v>1</v>
      </c>
      <c r="V35" s="5">
        <v>6300</v>
      </c>
      <c r="W35" s="70">
        <v>0.45</v>
      </c>
      <c r="X35" s="103">
        <f t="shared" si="8"/>
        <v>3465.0000000000005</v>
      </c>
      <c r="Y35" s="103">
        <f t="shared" si="9"/>
        <v>6930.0000000000009</v>
      </c>
    </row>
    <row r="36" spans="1:25" x14ac:dyDescent="0.35">
      <c r="A36" s="93" t="s">
        <v>393</v>
      </c>
      <c r="B36" s="93" t="s">
        <v>374</v>
      </c>
      <c r="C36" s="93" t="s">
        <v>435</v>
      </c>
      <c r="D36" s="93" t="s">
        <v>436</v>
      </c>
      <c r="E36" s="1" t="s">
        <v>210</v>
      </c>
      <c r="F36" s="1" t="s">
        <v>130</v>
      </c>
      <c r="G36" s="1"/>
      <c r="H36" s="1" t="s">
        <v>359</v>
      </c>
      <c r="I36" s="2241">
        <v>1</v>
      </c>
      <c r="J36" s="2241"/>
      <c r="K36" s="94" t="s">
        <v>356</v>
      </c>
      <c r="M36" s="94">
        <v>1</v>
      </c>
      <c r="N36" s="1">
        <v>2</v>
      </c>
      <c r="O36" s="1">
        <v>1</v>
      </c>
      <c r="P36" s="1" t="s">
        <v>51</v>
      </c>
      <c r="Q36" s="94">
        <v>1</v>
      </c>
      <c r="U36" s="94">
        <v>1</v>
      </c>
      <c r="V36" s="5">
        <v>110000</v>
      </c>
      <c r="W36" s="70">
        <v>0.45</v>
      </c>
      <c r="X36" s="103">
        <f t="shared" si="8"/>
        <v>60500.000000000007</v>
      </c>
      <c r="Y36" s="103">
        <f t="shared" si="9"/>
        <v>60500.000000000007</v>
      </c>
    </row>
    <row r="37" spans="1:25" x14ac:dyDescent="0.35">
      <c r="I37" s="2251"/>
      <c r="J37" s="2251"/>
    </row>
    <row r="38" spans="1:25" x14ac:dyDescent="0.35">
      <c r="A38" s="93" t="s">
        <v>394</v>
      </c>
      <c r="B38" s="93" t="s">
        <v>374</v>
      </c>
      <c r="C38" s="93" t="s">
        <v>435</v>
      </c>
      <c r="D38" s="93" t="s">
        <v>436</v>
      </c>
      <c r="E38" s="1" t="s">
        <v>227</v>
      </c>
      <c r="F38" s="1" t="s">
        <v>228</v>
      </c>
      <c r="G38" s="1" t="s">
        <v>359</v>
      </c>
      <c r="H38" s="1"/>
      <c r="I38" s="2241">
        <v>4</v>
      </c>
      <c r="J38" s="2241"/>
      <c r="L38" s="94" t="s">
        <v>356</v>
      </c>
      <c r="M38" s="94">
        <v>26</v>
      </c>
      <c r="N38" s="1">
        <v>26</v>
      </c>
      <c r="O38" s="1">
        <v>1</v>
      </c>
      <c r="P38" s="1" t="s">
        <v>49</v>
      </c>
      <c r="R38" s="94">
        <v>26</v>
      </c>
      <c r="U38" s="94">
        <v>1</v>
      </c>
      <c r="V38" s="7">
        <v>65000</v>
      </c>
      <c r="W38" s="70">
        <v>0.36</v>
      </c>
      <c r="X38" s="103">
        <f t="shared" ref="X38:X43" si="10">V38*(1-W38)</f>
        <v>41600</v>
      </c>
      <c r="Y38" s="103">
        <f t="shared" ref="Y38:Y43" si="11">X38*U38*O38</f>
        <v>41600</v>
      </c>
    </row>
    <row r="39" spans="1:25" x14ac:dyDescent="0.35">
      <c r="A39" s="93" t="s">
        <v>394</v>
      </c>
      <c r="B39" s="93" t="s">
        <v>374</v>
      </c>
      <c r="C39" s="93" t="s">
        <v>435</v>
      </c>
      <c r="D39" s="93" t="s">
        <v>436</v>
      </c>
      <c r="E39" s="1" t="s">
        <v>227</v>
      </c>
      <c r="F39" s="1" t="s">
        <v>229</v>
      </c>
      <c r="G39" s="1"/>
      <c r="H39" s="1" t="s">
        <v>359</v>
      </c>
      <c r="I39" s="2241">
        <v>2</v>
      </c>
      <c r="J39" s="2241"/>
      <c r="K39" s="94" t="s">
        <v>356</v>
      </c>
      <c r="M39" s="94">
        <v>8</v>
      </c>
      <c r="N39" s="1">
        <v>15</v>
      </c>
      <c r="O39" s="1">
        <v>1</v>
      </c>
      <c r="P39" s="1" t="s">
        <v>51</v>
      </c>
      <c r="Q39" s="94">
        <v>10</v>
      </c>
      <c r="U39" s="94">
        <v>1</v>
      </c>
      <c r="V39" s="7">
        <v>64800</v>
      </c>
      <c r="W39" s="70">
        <v>0.7</v>
      </c>
      <c r="X39" s="103">
        <f t="shared" si="10"/>
        <v>19440.000000000004</v>
      </c>
      <c r="Y39" s="103">
        <f t="shared" si="11"/>
        <v>19440.000000000004</v>
      </c>
    </row>
    <row r="40" spans="1:25" x14ac:dyDescent="0.35">
      <c r="A40" s="93" t="s">
        <v>394</v>
      </c>
      <c r="B40" s="93" t="s">
        <v>374</v>
      </c>
      <c r="C40" s="93" t="s">
        <v>435</v>
      </c>
      <c r="D40" s="93" t="s">
        <v>436</v>
      </c>
      <c r="E40" s="1" t="s">
        <v>210</v>
      </c>
      <c r="F40" s="1" t="s">
        <v>229</v>
      </c>
      <c r="G40" s="1"/>
      <c r="H40" s="1" t="s">
        <v>359</v>
      </c>
      <c r="I40" s="2241">
        <v>2</v>
      </c>
      <c r="J40" s="2241"/>
      <c r="L40" s="94" t="s">
        <v>356</v>
      </c>
      <c r="M40" s="94">
        <v>65</v>
      </c>
      <c r="N40" s="1">
        <v>65</v>
      </c>
      <c r="O40" s="1">
        <v>1</v>
      </c>
      <c r="P40" s="1" t="s">
        <v>49</v>
      </c>
      <c r="S40" s="94">
        <v>65</v>
      </c>
      <c r="U40" s="94">
        <v>1</v>
      </c>
      <c r="V40" s="5">
        <v>92000</v>
      </c>
      <c r="W40" s="70">
        <v>0.45</v>
      </c>
      <c r="X40" s="103">
        <f t="shared" si="10"/>
        <v>50600.000000000007</v>
      </c>
      <c r="Y40" s="103">
        <f t="shared" si="11"/>
        <v>50600.000000000007</v>
      </c>
    </row>
    <row r="41" spans="1:25" x14ac:dyDescent="0.35">
      <c r="A41" s="93" t="s">
        <v>394</v>
      </c>
      <c r="B41" s="93" t="s">
        <v>374</v>
      </c>
      <c r="C41" s="93" t="s">
        <v>435</v>
      </c>
      <c r="D41" s="93" t="s">
        <v>436</v>
      </c>
      <c r="E41" s="1" t="s">
        <v>210</v>
      </c>
      <c r="F41" s="1" t="s">
        <v>48</v>
      </c>
      <c r="G41" s="1"/>
      <c r="H41" s="1" t="s">
        <v>359</v>
      </c>
      <c r="I41" s="2241">
        <v>1</v>
      </c>
      <c r="J41" s="2241"/>
      <c r="L41" s="94" t="s">
        <v>356</v>
      </c>
      <c r="M41" s="94">
        <v>5</v>
      </c>
      <c r="N41" s="1">
        <v>10</v>
      </c>
      <c r="O41" s="1">
        <v>5</v>
      </c>
      <c r="P41" s="1" t="s">
        <v>49</v>
      </c>
      <c r="Q41" s="94">
        <v>5</v>
      </c>
      <c r="U41" s="94">
        <v>1</v>
      </c>
      <c r="V41" s="5">
        <v>45000</v>
      </c>
      <c r="W41" s="70">
        <v>0.45</v>
      </c>
      <c r="X41" s="103">
        <f t="shared" si="10"/>
        <v>24750.000000000004</v>
      </c>
      <c r="Y41" s="103">
        <f t="shared" si="11"/>
        <v>123750.00000000001</v>
      </c>
    </row>
    <row r="42" spans="1:25" x14ac:dyDescent="0.35">
      <c r="A42" s="93" t="s">
        <v>394</v>
      </c>
      <c r="B42" s="93" t="s">
        <v>374</v>
      </c>
      <c r="C42" s="93" t="s">
        <v>435</v>
      </c>
      <c r="D42" s="93" t="s">
        <v>436</v>
      </c>
      <c r="E42" s="1" t="s">
        <v>210</v>
      </c>
      <c r="F42" s="1" t="s">
        <v>53</v>
      </c>
      <c r="G42" s="1"/>
      <c r="H42" s="1" t="s">
        <v>359</v>
      </c>
      <c r="I42" s="2241">
        <v>5</v>
      </c>
      <c r="J42" s="2241"/>
      <c r="K42" s="94" t="s">
        <v>356</v>
      </c>
      <c r="M42" s="94">
        <v>4</v>
      </c>
      <c r="N42" s="1">
        <v>9</v>
      </c>
      <c r="O42" s="1">
        <v>4</v>
      </c>
      <c r="P42" s="1" t="s">
        <v>51</v>
      </c>
      <c r="Q42" s="94">
        <v>4</v>
      </c>
      <c r="U42" s="94">
        <v>1</v>
      </c>
      <c r="V42" s="5">
        <v>6300</v>
      </c>
      <c r="W42" s="70">
        <v>0.45</v>
      </c>
      <c r="X42" s="103">
        <f t="shared" si="10"/>
        <v>3465.0000000000005</v>
      </c>
      <c r="Y42" s="103">
        <f t="shared" si="11"/>
        <v>13860.000000000002</v>
      </c>
    </row>
    <row r="43" spans="1:25" x14ac:dyDescent="0.35">
      <c r="A43" s="93" t="s">
        <v>394</v>
      </c>
      <c r="B43" s="93" t="s">
        <v>374</v>
      </c>
      <c r="C43" s="93" t="s">
        <v>435</v>
      </c>
      <c r="D43" s="93" t="s">
        <v>436</v>
      </c>
      <c r="E43" s="1" t="s">
        <v>177</v>
      </c>
      <c r="F43" s="1" t="s">
        <v>207</v>
      </c>
      <c r="G43" s="1"/>
      <c r="H43" s="1" t="s">
        <v>359</v>
      </c>
      <c r="I43" s="2241">
        <v>3</v>
      </c>
      <c r="J43" s="2241"/>
      <c r="K43" s="94" t="s">
        <v>356</v>
      </c>
      <c r="M43" s="94">
        <v>10</v>
      </c>
      <c r="N43" s="1">
        <v>20</v>
      </c>
      <c r="O43" s="1">
        <v>15</v>
      </c>
      <c r="P43" s="1" t="s">
        <v>51</v>
      </c>
      <c r="Q43" s="94">
        <v>15</v>
      </c>
      <c r="U43" s="94">
        <v>1</v>
      </c>
      <c r="V43" s="5">
        <v>8315</v>
      </c>
      <c r="W43" s="70">
        <v>0.55000000000000004</v>
      </c>
      <c r="X43" s="103">
        <f t="shared" si="10"/>
        <v>3741.7499999999995</v>
      </c>
      <c r="Y43" s="103">
        <f t="shared" si="11"/>
        <v>56126.249999999993</v>
      </c>
    </row>
    <row r="44" spans="1:25" x14ac:dyDescent="0.35">
      <c r="I44" s="2251"/>
      <c r="J44" s="2251"/>
    </row>
    <row r="45" spans="1:25" x14ac:dyDescent="0.35">
      <c r="A45" s="93" t="s">
        <v>377</v>
      </c>
      <c r="B45" s="93" t="s">
        <v>374</v>
      </c>
      <c r="C45" s="93" t="s">
        <v>435</v>
      </c>
      <c r="D45" s="93" t="s">
        <v>436</v>
      </c>
      <c r="E45" s="1" t="s">
        <v>226</v>
      </c>
      <c r="F45" s="1" t="s">
        <v>48</v>
      </c>
      <c r="G45" s="1"/>
      <c r="H45" s="1" t="s">
        <v>359</v>
      </c>
      <c r="I45" s="2241">
        <v>1</v>
      </c>
      <c r="J45" s="2241"/>
      <c r="L45" s="94" t="s">
        <v>356</v>
      </c>
      <c r="M45" s="94">
        <v>3</v>
      </c>
      <c r="N45" s="1">
        <v>5</v>
      </c>
      <c r="O45" s="1">
        <v>1</v>
      </c>
      <c r="P45" s="1" t="s">
        <v>174</v>
      </c>
      <c r="Q45" s="94">
        <v>1</v>
      </c>
      <c r="U45" s="94">
        <v>1</v>
      </c>
      <c r="V45" s="7">
        <v>12511</v>
      </c>
      <c r="W45" s="70">
        <v>0.69</v>
      </c>
      <c r="X45" s="103">
        <f t="shared" ref="X45:X50" si="12">V45*(1-W45)</f>
        <v>3878.4100000000008</v>
      </c>
      <c r="Y45" s="103">
        <f t="shared" ref="Y45:Y50" si="13">X45*U45*O45</f>
        <v>3878.4100000000008</v>
      </c>
    </row>
    <row r="46" spans="1:25" x14ac:dyDescent="0.35">
      <c r="A46" s="93" t="s">
        <v>377</v>
      </c>
      <c r="B46" s="93" t="s">
        <v>374</v>
      </c>
      <c r="C46" s="93" t="s">
        <v>435</v>
      </c>
      <c r="D46" s="93" t="s">
        <v>436</v>
      </c>
      <c r="E46" s="1" t="s">
        <v>227</v>
      </c>
      <c r="F46" s="1" t="s">
        <v>228</v>
      </c>
      <c r="G46" s="1" t="s">
        <v>359</v>
      </c>
      <c r="H46" s="1"/>
      <c r="I46" s="2241">
        <v>4</v>
      </c>
      <c r="J46" s="2241"/>
      <c r="L46" s="94" t="s">
        <v>356</v>
      </c>
      <c r="M46" s="94">
        <v>26</v>
      </c>
      <c r="N46" s="1">
        <v>26</v>
      </c>
      <c r="O46" s="1">
        <v>1</v>
      </c>
      <c r="P46" s="1" t="s">
        <v>49</v>
      </c>
      <c r="R46" s="94">
        <v>26</v>
      </c>
      <c r="U46" s="94">
        <v>1</v>
      </c>
      <c r="V46" s="7">
        <v>65000</v>
      </c>
      <c r="W46" s="70">
        <v>0.36</v>
      </c>
      <c r="X46" s="103">
        <f t="shared" si="12"/>
        <v>41600</v>
      </c>
      <c r="Y46" s="103">
        <f t="shared" si="13"/>
        <v>41600</v>
      </c>
    </row>
    <row r="47" spans="1:25" x14ac:dyDescent="0.35">
      <c r="A47" s="93" t="s">
        <v>377</v>
      </c>
      <c r="B47" s="93" t="s">
        <v>374</v>
      </c>
      <c r="C47" s="93" t="s">
        <v>435</v>
      </c>
      <c r="D47" s="93" t="s">
        <v>436</v>
      </c>
      <c r="E47" s="1" t="s">
        <v>227</v>
      </c>
      <c r="F47" s="1" t="s">
        <v>229</v>
      </c>
      <c r="G47" s="1"/>
      <c r="H47" s="1" t="s">
        <v>359</v>
      </c>
      <c r="I47" s="2241">
        <v>2</v>
      </c>
      <c r="J47" s="2241"/>
      <c r="K47" s="94" t="s">
        <v>356</v>
      </c>
      <c r="M47" s="94">
        <v>5</v>
      </c>
      <c r="N47" s="1">
        <v>10</v>
      </c>
      <c r="O47" s="1">
        <v>1</v>
      </c>
      <c r="P47" s="1" t="s">
        <v>51</v>
      </c>
      <c r="Q47" s="94">
        <v>10</v>
      </c>
      <c r="U47" s="94">
        <v>1</v>
      </c>
      <c r="V47" s="7">
        <v>64800</v>
      </c>
      <c r="W47" s="70">
        <v>0.7</v>
      </c>
      <c r="X47" s="103">
        <f t="shared" si="12"/>
        <v>19440.000000000004</v>
      </c>
      <c r="Y47" s="103">
        <f t="shared" si="13"/>
        <v>19440.000000000004</v>
      </c>
    </row>
    <row r="48" spans="1:25" x14ac:dyDescent="0.35">
      <c r="A48" s="93" t="s">
        <v>377</v>
      </c>
      <c r="B48" s="93" t="s">
        <v>374</v>
      </c>
      <c r="C48" s="93" t="s">
        <v>435</v>
      </c>
      <c r="D48" s="93" t="s">
        <v>436</v>
      </c>
      <c r="E48" s="1" t="s">
        <v>210</v>
      </c>
      <c r="F48" s="1" t="s">
        <v>229</v>
      </c>
      <c r="G48" s="1"/>
      <c r="H48" s="1" t="s">
        <v>359</v>
      </c>
      <c r="I48" s="2241">
        <v>2</v>
      </c>
      <c r="J48" s="2241"/>
      <c r="L48" s="94" t="s">
        <v>356</v>
      </c>
      <c r="M48" s="94">
        <v>65</v>
      </c>
      <c r="N48" s="1">
        <v>65</v>
      </c>
      <c r="O48" s="1">
        <v>1</v>
      </c>
      <c r="P48" s="1" t="s">
        <v>49</v>
      </c>
      <c r="S48" s="94">
        <v>65</v>
      </c>
      <c r="U48" s="94">
        <v>1</v>
      </c>
      <c r="V48" s="5">
        <v>92000</v>
      </c>
      <c r="W48" s="70">
        <v>0.45</v>
      </c>
      <c r="X48" s="103">
        <f t="shared" si="12"/>
        <v>50600.000000000007</v>
      </c>
      <c r="Y48" s="103">
        <f t="shared" si="13"/>
        <v>50600.000000000007</v>
      </c>
    </row>
    <row r="49" spans="1:32" x14ac:dyDescent="0.35">
      <c r="A49" s="93" t="s">
        <v>377</v>
      </c>
      <c r="B49" s="93" t="s">
        <v>374</v>
      </c>
      <c r="C49" s="93" t="s">
        <v>435</v>
      </c>
      <c r="D49" s="93" t="s">
        <v>436</v>
      </c>
      <c r="E49" s="1" t="s">
        <v>210</v>
      </c>
      <c r="F49" s="1" t="s">
        <v>53</v>
      </c>
      <c r="G49" s="1"/>
      <c r="H49" s="1" t="s">
        <v>359</v>
      </c>
      <c r="I49" s="2241">
        <v>5</v>
      </c>
      <c r="J49" s="2241"/>
      <c r="K49" s="94" t="s">
        <v>356</v>
      </c>
      <c r="M49" s="94">
        <v>2</v>
      </c>
      <c r="N49" s="1">
        <v>4</v>
      </c>
      <c r="O49" s="1">
        <v>2</v>
      </c>
      <c r="P49" s="1" t="s">
        <v>51</v>
      </c>
      <c r="Q49" s="94">
        <v>2</v>
      </c>
      <c r="U49" s="94">
        <v>1</v>
      </c>
      <c r="V49" s="5">
        <v>6300</v>
      </c>
      <c r="W49" s="70">
        <v>0.45</v>
      </c>
      <c r="X49" s="103">
        <f t="shared" si="12"/>
        <v>3465.0000000000005</v>
      </c>
      <c r="Y49" s="103">
        <f t="shared" si="13"/>
        <v>6930.0000000000009</v>
      </c>
    </row>
    <row r="50" spans="1:32" x14ac:dyDescent="0.35">
      <c r="A50" s="93" t="s">
        <v>377</v>
      </c>
      <c r="B50" s="93" t="s">
        <v>374</v>
      </c>
      <c r="C50" s="93" t="s">
        <v>435</v>
      </c>
      <c r="D50" s="93" t="s">
        <v>436</v>
      </c>
      <c r="E50" s="1" t="s">
        <v>177</v>
      </c>
      <c r="F50" s="1" t="s">
        <v>77</v>
      </c>
      <c r="G50" s="1"/>
      <c r="H50" s="1" t="s">
        <v>359</v>
      </c>
      <c r="I50" s="2241">
        <v>3</v>
      </c>
      <c r="J50" s="2241"/>
      <c r="K50" s="94" t="s">
        <v>356</v>
      </c>
      <c r="M50" s="94">
        <v>10</v>
      </c>
      <c r="N50" s="1">
        <v>25</v>
      </c>
      <c r="O50" s="1">
        <v>15</v>
      </c>
      <c r="P50" s="1" t="s">
        <v>51</v>
      </c>
      <c r="Q50" s="94">
        <v>15</v>
      </c>
      <c r="U50" s="94">
        <v>1</v>
      </c>
      <c r="V50" s="5">
        <v>4214</v>
      </c>
      <c r="W50" s="70">
        <v>0.55000000000000004</v>
      </c>
      <c r="X50" s="103">
        <f t="shared" si="12"/>
        <v>1896.2999999999997</v>
      </c>
      <c r="Y50" s="103">
        <f t="shared" si="13"/>
        <v>28444.499999999996</v>
      </c>
    </row>
    <row r="54" spans="1:32" customFormat="1" x14ac:dyDescent="0.35">
      <c r="A54" s="93"/>
      <c r="D54" s="89" t="s">
        <v>1209</v>
      </c>
      <c r="E54" s="89" t="s">
        <v>1210</v>
      </c>
      <c r="F54" s="89" t="s">
        <v>1211</v>
      </c>
      <c r="G54" s="89"/>
      <c r="H54" s="89"/>
      <c r="I54" s="89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71"/>
      <c r="W54" s="1"/>
      <c r="X54" s="71"/>
      <c r="Y54" s="71"/>
      <c r="Z54" s="16"/>
      <c r="AA54" s="16"/>
      <c r="AD54" s="1"/>
      <c r="AF54" s="1"/>
    </row>
    <row r="55" spans="1:32" customFormat="1" x14ac:dyDescent="0.35">
      <c r="A55" s="93" t="s">
        <v>1212</v>
      </c>
      <c r="B55" s="2229"/>
      <c r="C55" s="2229"/>
      <c r="D55" s="2236">
        <f>E55*(1-10%)</f>
        <v>2206.2524817073172</v>
      </c>
      <c r="E55" s="473">
        <f>'PORTO ALEGRE'!T56</f>
        <v>2451.3916463414635</v>
      </c>
      <c r="F55" s="473">
        <f>E55*(1+15%)</f>
        <v>2819.1003932926828</v>
      </c>
      <c r="G55" s="473"/>
      <c r="H55" s="473"/>
      <c r="I55" s="473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71"/>
      <c r="W55" s="1"/>
      <c r="X55" s="71"/>
      <c r="Y55" s="71"/>
      <c r="Z55" s="16"/>
      <c r="AA55" s="16"/>
      <c r="AD55" s="1"/>
      <c r="AF55" s="1"/>
    </row>
    <row r="56" spans="1:32" customFormat="1" x14ac:dyDescent="0.35">
      <c r="A56" s="93" t="s">
        <v>1213</v>
      </c>
      <c r="B56" s="2229"/>
      <c r="C56" s="2229"/>
      <c r="D56" s="2236">
        <f>E56*(1-25%)</f>
        <v>1581.9750785340316</v>
      </c>
      <c r="E56" s="473">
        <f>'PORTO ALEGRE'!T87</f>
        <v>2109.300104712042</v>
      </c>
      <c r="F56" s="473">
        <f>E56*(1+5%)</f>
        <v>2214.7651099476443</v>
      </c>
      <c r="G56" s="473"/>
      <c r="H56" s="473"/>
      <c r="I56" s="473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71"/>
      <c r="W56" s="1"/>
      <c r="X56" s="71"/>
      <c r="Y56" s="71"/>
      <c r="Z56" s="16"/>
      <c r="AA56" s="16"/>
      <c r="AD56" s="1"/>
      <c r="AF56" s="1"/>
    </row>
    <row r="57" spans="1:32" customFormat="1" x14ac:dyDescent="0.35">
      <c r="A57" s="93" t="s">
        <v>601</v>
      </c>
      <c r="B57" s="2229"/>
      <c r="C57" s="2229"/>
      <c r="D57" s="2236">
        <f>E57*(1-15%)</f>
        <v>2433.7783513513514</v>
      </c>
      <c r="E57" s="473">
        <f>'PORTO ALEGRE'!T123</f>
        <v>2863.2686486486487</v>
      </c>
      <c r="F57" s="473">
        <f>E57*(1+15%)</f>
        <v>3292.7589459459455</v>
      </c>
      <c r="G57" s="473"/>
      <c r="H57" s="473"/>
      <c r="I57" s="473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71"/>
      <c r="W57" s="1"/>
      <c r="X57" s="71"/>
      <c r="Y57" s="71"/>
      <c r="Z57" s="16"/>
      <c r="AA57" s="16"/>
      <c r="AD57" s="1"/>
      <c r="AF57" s="1"/>
    </row>
    <row r="58" spans="1:32" customFormat="1" x14ac:dyDescent="0.35">
      <c r="A58" s="93" t="s">
        <v>730</v>
      </c>
      <c r="B58" s="2229"/>
      <c r="C58" s="2229"/>
      <c r="D58" s="2236">
        <f>E58*(1-25%)</f>
        <v>2042.2575000000002</v>
      </c>
      <c r="E58" s="473">
        <f>'PORTO ALEGRE'!T151</f>
        <v>2723.01</v>
      </c>
      <c r="F58" s="473">
        <f>E58*(1+5%)</f>
        <v>2859.1605000000004</v>
      </c>
      <c r="G58" s="473"/>
      <c r="H58" s="473"/>
      <c r="I58" s="473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71"/>
      <c r="W58" s="1"/>
      <c r="X58" s="71"/>
      <c r="Y58" s="71"/>
      <c r="Z58" s="16"/>
      <c r="AA58" s="16"/>
      <c r="AD58" s="1"/>
      <c r="AF58" s="1"/>
    </row>
    <row r="59" spans="1:32" customFormat="1" x14ac:dyDescent="0.35">
      <c r="A59" s="93" t="s">
        <v>619</v>
      </c>
      <c r="B59" s="2229"/>
      <c r="C59" s="2229"/>
      <c r="D59" s="2236">
        <f>E59*(1-25%)</f>
        <v>1102.2662394957983</v>
      </c>
      <c r="E59" s="473">
        <f>'PORTO ALEGRE'!T187</f>
        <v>1469.6883193277311</v>
      </c>
      <c r="F59" s="473">
        <f>E59*(1+5%)</f>
        <v>1543.1727352941177</v>
      </c>
      <c r="G59" s="473"/>
      <c r="H59" s="473"/>
      <c r="I59" s="473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71"/>
      <c r="W59" s="1"/>
      <c r="X59" s="71"/>
      <c r="Y59" s="71"/>
      <c r="Z59" s="16"/>
      <c r="AA59" s="16"/>
      <c r="AD59" s="1"/>
      <c r="AF59" s="1"/>
    </row>
    <row r="60" spans="1:32" customFormat="1" x14ac:dyDescent="0.35">
      <c r="A60" s="93"/>
      <c r="B60" s="93"/>
      <c r="C60" s="93"/>
      <c r="D60" s="94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71"/>
      <c r="W60" s="1"/>
      <c r="X60" s="71"/>
      <c r="Y60" s="71"/>
      <c r="Z60" s="16"/>
      <c r="AA60" s="16"/>
      <c r="AD60" s="1"/>
      <c r="AF60" s="1"/>
    </row>
    <row r="61" spans="1:32" customFormat="1" x14ac:dyDescent="0.35">
      <c r="A61" s="93"/>
      <c r="B61" s="92"/>
      <c r="C61" s="92"/>
      <c r="D61" s="2386" t="s">
        <v>1214</v>
      </c>
      <c r="E61" s="2387"/>
      <c r="F61" s="2387"/>
      <c r="G61" s="2387"/>
      <c r="H61" s="2387"/>
      <c r="I61" s="2388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71"/>
      <c r="W61" s="1"/>
      <c r="X61" s="71"/>
      <c r="Y61" s="71"/>
      <c r="Z61" s="16"/>
      <c r="AA61" s="16"/>
      <c r="AD61" s="1"/>
      <c r="AF61" s="1"/>
    </row>
    <row r="62" spans="1:32" customFormat="1" x14ac:dyDescent="0.35">
      <c r="A62" s="93" t="s">
        <v>1212</v>
      </c>
      <c r="B62" s="2230"/>
      <c r="C62" s="2230"/>
      <c r="D62" s="3">
        <v>0.43292682926829268</v>
      </c>
      <c r="E62" s="3">
        <v>0.15853658536585366</v>
      </c>
      <c r="F62" s="3">
        <v>0.39634146341463417</v>
      </c>
      <c r="G62" s="3">
        <v>1.2195121951219513E-2</v>
      </c>
      <c r="H62" s="3"/>
      <c r="I62" s="94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71"/>
      <c r="W62" s="1"/>
      <c r="X62" s="71"/>
      <c r="Y62" s="71"/>
      <c r="Z62" s="16"/>
      <c r="AA62" s="16"/>
      <c r="AD62" s="1"/>
      <c r="AF62" s="1"/>
    </row>
    <row r="63" spans="1:32" customFormat="1" x14ac:dyDescent="0.35">
      <c r="A63" s="93" t="s">
        <v>1213</v>
      </c>
      <c r="B63" s="2230"/>
      <c r="C63" s="2230"/>
      <c r="D63" s="2230">
        <v>0.50785340314136129</v>
      </c>
      <c r="E63" s="350">
        <v>0.13612565445026178</v>
      </c>
      <c r="F63" s="350">
        <v>0.34031413612565448</v>
      </c>
      <c r="G63" s="350">
        <v>1.5706806282722512E-2</v>
      </c>
      <c r="H63" s="350"/>
      <c r="I63" s="94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71"/>
      <c r="W63" s="1"/>
      <c r="X63" s="71"/>
      <c r="Y63" s="71"/>
      <c r="Z63" s="16"/>
      <c r="AA63" s="16"/>
      <c r="AD63" s="1"/>
      <c r="AF63" s="1"/>
    </row>
    <row r="64" spans="1:32" customFormat="1" x14ac:dyDescent="0.35">
      <c r="A64" s="93" t="s">
        <v>601</v>
      </c>
      <c r="B64" s="2230"/>
      <c r="C64" s="2230"/>
      <c r="D64" s="2230">
        <v>0.18018018018018017</v>
      </c>
      <c r="E64" s="350">
        <v>0.23423423423423423</v>
      </c>
      <c r="F64" s="350">
        <v>0.5855855855855856</v>
      </c>
      <c r="G64" s="350"/>
      <c r="H64" s="350"/>
      <c r="I64" s="94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71"/>
      <c r="W64" s="1"/>
      <c r="X64" s="71"/>
      <c r="Y64" s="71"/>
      <c r="Z64" s="16"/>
      <c r="AA64" s="16"/>
      <c r="AD64" s="1"/>
      <c r="AF64" s="1"/>
    </row>
    <row r="65" spans="1:32" customFormat="1" x14ac:dyDescent="0.35">
      <c r="A65" s="93" t="s">
        <v>730</v>
      </c>
      <c r="B65" s="2230"/>
      <c r="C65" s="2230"/>
      <c r="D65" s="2230">
        <v>0.27200000000000002</v>
      </c>
      <c r="E65" s="350">
        <v>0.20799999999999999</v>
      </c>
      <c r="F65" s="350">
        <v>0.52</v>
      </c>
      <c r="G65" s="350"/>
      <c r="H65" s="350"/>
      <c r="I65" s="350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71"/>
      <c r="W65" s="1"/>
      <c r="X65" s="71"/>
      <c r="Y65" s="71"/>
      <c r="Z65" s="16"/>
      <c r="AA65" s="16"/>
      <c r="AD65" s="1"/>
      <c r="AF65" s="1"/>
    </row>
    <row r="66" spans="1:32" customFormat="1" x14ac:dyDescent="0.35">
      <c r="A66" s="93" t="s">
        <v>619</v>
      </c>
      <c r="B66" s="93"/>
      <c r="C66" s="93"/>
      <c r="D66" s="2230">
        <v>0.23529411764705882</v>
      </c>
      <c r="E66" s="3">
        <v>0.21848739495798319</v>
      </c>
      <c r="F66" s="350">
        <v>0.54621848739495793</v>
      </c>
      <c r="G66" s="350"/>
      <c r="H66" s="350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71"/>
      <c r="W66" s="1"/>
      <c r="X66" s="71"/>
      <c r="Y66" s="71"/>
      <c r="Z66" s="16"/>
      <c r="AA66" s="16"/>
      <c r="AD66" s="1"/>
      <c r="AF66" s="1"/>
    </row>
    <row r="67" spans="1:32" customFormat="1" x14ac:dyDescent="0.35">
      <c r="A67" s="93"/>
      <c r="B67" s="93"/>
      <c r="C67" s="93"/>
      <c r="D67" s="94"/>
      <c r="E67" s="1"/>
      <c r="F67" s="1"/>
      <c r="G67" s="1"/>
      <c r="H67" s="1"/>
      <c r="I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71"/>
      <c r="W67" s="1"/>
      <c r="X67" s="71"/>
      <c r="Y67" s="71"/>
      <c r="Z67" s="16"/>
      <c r="AA67" s="16"/>
      <c r="AD67" s="1"/>
      <c r="AF67" s="1"/>
    </row>
    <row r="68" spans="1:32" customFormat="1" x14ac:dyDescent="0.35">
      <c r="A68" s="93"/>
      <c r="B68" s="93"/>
      <c r="C68" s="93"/>
      <c r="D68" s="94"/>
      <c r="E68" s="1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71"/>
      <c r="W68" s="1"/>
      <c r="X68" s="71"/>
      <c r="Y68" s="71"/>
      <c r="Z68" s="16"/>
      <c r="AA68" s="16"/>
      <c r="AD68" s="1"/>
      <c r="AF68" s="1"/>
    </row>
    <row r="69" spans="1:32" customFormat="1" x14ac:dyDescent="0.35">
      <c r="A69" s="93"/>
      <c r="B69" s="93"/>
      <c r="C69" s="93"/>
      <c r="D69" s="94"/>
      <c r="E69" s="1"/>
      <c r="F69" s="1"/>
      <c r="G69" s="1"/>
      <c r="H69" s="1"/>
      <c r="I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V69" s="71"/>
      <c r="W69" s="1"/>
      <c r="X69" s="71"/>
      <c r="Y69" s="71"/>
      <c r="Z69" s="16"/>
      <c r="AA69" s="16"/>
      <c r="AD69" s="1"/>
      <c r="AF69" s="1"/>
    </row>
    <row r="70" spans="1:32" customFormat="1" x14ac:dyDescent="0.35">
      <c r="A70" s="93"/>
      <c r="B70" s="92"/>
      <c r="C70" s="92"/>
      <c r="D70" s="2386" t="s">
        <v>1215</v>
      </c>
      <c r="E70" s="2387"/>
      <c r="F70" s="2387"/>
      <c r="G70" s="2387"/>
      <c r="H70" s="2387"/>
      <c r="I70" s="2388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V70" s="71"/>
      <c r="W70" s="1"/>
      <c r="X70" s="71"/>
      <c r="Y70" s="71"/>
      <c r="Z70" s="16"/>
      <c r="AA70" s="16"/>
      <c r="AD70" s="1"/>
      <c r="AF70" s="1"/>
    </row>
    <row r="71" spans="1:32" customFormat="1" x14ac:dyDescent="0.35">
      <c r="A71" s="93" t="s">
        <v>1212</v>
      </c>
      <c r="B71" s="2230"/>
      <c r="C71" s="2230"/>
      <c r="D71" s="2230">
        <v>0.31838565022421522</v>
      </c>
      <c r="E71" s="2230">
        <v>0.21076233183856502</v>
      </c>
      <c r="F71" s="2230">
        <v>0.37668161434977576</v>
      </c>
      <c r="G71" s="2230">
        <v>9.417040358744394E-2</v>
      </c>
      <c r="H71" s="2230"/>
      <c r="I71" s="94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V71" s="71"/>
      <c r="W71" s="1"/>
      <c r="X71" s="71"/>
      <c r="Y71" s="71"/>
      <c r="Z71" s="16"/>
      <c r="AA71" s="16"/>
      <c r="AD71" s="1"/>
      <c r="AF71" s="1"/>
    </row>
    <row r="72" spans="1:32" customFormat="1" x14ac:dyDescent="0.35">
      <c r="A72" s="93" t="s">
        <v>1213</v>
      </c>
      <c r="B72" s="6"/>
      <c r="C72" s="6"/>
      <c r="D72" s="6">
        <v>0.29573170731707316</v>
      </c>
      <c r="E72" s="2230">
        <v>0.2225609756097561</v>
      </c>
      <c r="F72" s="2230">
        <v>0.33536585365853661</v>
      </c>
      <c r="G72" s="2230">
        <v>0.14634146341463414</v>
      </c>
      <c r="H72" s="2230"/>
      <c r="I72" s="94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V72" s="71"/>
      <c r="W72" s="1"/>
      <c r="X72" s="71"/>
      <c r="Y72" s="71"/>
      <c r="Z72" s="16"/>
      <c r="AA72" s="16"/>
      <c r="AD72" s="1"/>
      <c r="AF72" s="1"/>
    </row>
    <row r="73" spans="1:32" customFormat="1" x14ac:dyDescent="0.35">
      <c r="A73" s="93" t="s">
        <v>601</v>
      </c>
      <c r="B73" s="2230"/>
      <c r="C73" s="2230"/>
      <c r="D73" s="2230">
        <v>0.13793103448275862</v>
      </c>
      <c r="E73" s="2230">
        <v>0.30344827586206896</v>
      </c>
      <c r="F73" s="2230">
        <v>0.55862068965517242</v>
      </c>
      <c r="G73" s="2230"/>
      <c r="H73" s="2230"/>
      <c r="I73" s="94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V73" s="71"/>
      <c r="W73" s="1"/>
      <c r="X73" s="71"/>
      <c r="Y73" s="71"/>
      <c r="Z73" s="16"/>
      <c r="AA73" s="16"/>
      <c r="AD73" s="1"/>
      <c r="AF73" s="1"/>
    </row>
    <row r="74" spans="1:32" customFormat="1" x14ac:dyDescent="0.35">
      <c r="A74" s="93" t="s">
        <v>730</v>
      </c>
      <c r="B74" s="2230"/>
      <c r="C74" s="2230"/>
      <c r="D74" s="6">
        <v>0.18579234972677597</v>
      </c>
      <c r="E74" s="2230">
        <v>0.30054644808743169</v>
      </c>
      <c r="F74" s="2230">
        <v>0.51366120218579236</v>
      </c>
      <c r="G74" s="2230"/>
      <c r="H74" s="2230"/>
      <c r="I74" s="94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71"/>
      <c r="W74" s="1"/>
      <c r="X74" s="71"/>
      <c r="Y74" s="71"/>
      <c r="Z74" s="16"/>
      <c r="AA74" s="16"/>
      <c r="AD74" s="1"/>
      <c r="AF74" s="1"/>
    </row>
    <row r="75" spans="1:32" customFormat="1" x14ac:dyDescent="0.35">
      <c r="A75" s="93" t="s">
        <v>619</v>
      </c>
      <c r="B75" s="93"/>
      <c r="C75" s="93"/>
      <c r="D75" s="6">
        <v>0.16091954022988506</v>
      </c>
      <c r="E75" s="2230">
        <v>0.31034482758620691</v>
      </c>
      <c r="F75" s="2230">
        <v>0.52873563218390807</v>
      </c>
      <c r="G75" s="2230"/>
      <c r="H75" s="2230"/>
      <c r="I75" s="2230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V75" s="71"/>
      <c r="W75" s="1"/>
      <c r="X75" s="71"/>
      <c r="Y75" s="71"/>
      <c r="Z75" s="16"/>
      <c r="AA75" s="16"/>
      <c r="AD75" s="1"/>
      <c r="AF75" s="1"/>
    </row>
    <row r="76" spans="1:32" customFormat="1" x14ac:dyDescent="0.35">
      <c r="E76" s="1"/>
      <c r="F76" s="1"/>
      <c r="G76" s="1"/>
      <c r="H76" s="1"/>
      <c r="I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V76" s="71"/>
      <c r="W76" s="1"/>
      <c r="X76" s="71"/>
      <c r="Y76" s="71"/>
      <c r="Z76" s="16"/>
      <c r="AA76" s="16"/>
      <c r="AD76" s="1"/>
      <c r="AF76" s="1"/>
    </row>
  </sheetData>
  <mergeCells count="2">
    <mergeCell ref="D61:I61"/>
    <mergeCell ref="D70:I70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036F-B583-49FB-8238-000C08A705FD}">
  <sheetPr>
    <tabColor rgb="FF92D050"/>
  </sheetPr>
  <dimension ref="A1:AE178"/>
  <sheetViews>
    <sheetView topLeftCell="E1" zoomScale="98" zoomScaleNormal="98" workbookViewId="0">
      <selection activeCell="I167" sqref="I167:K167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29.1796875" style="1" customWidth="1"/>
    <col min="5" max="5" width="26.816406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0" width="13.26953125" customWidth="1"/>
    <col min="21" max="23" width="12.453125" customWidth="1"/>
    <col min="24" max="24" width="14.81640625" customWidth="1"/>
    <col min="25" max="25" width="18.1796875" customWidth="1"/>
    <col min="26" max="26" width="19.1796875" customWidth="1"/>
    <col min="27" max="27" width="13.81640625" customWidth="1"/>
    <col min="28" max="28" width="13.54296875" customWidth="1"/>
    <col min="29" max="29" width="13.81640625" customWidth="1"/>
    <col min="30" max="30" width="12.26953125" customWidth="1"/>
  </cols>
  <sheetData>
    <row r="1" spans="1:5" ht="21" x14ac:dyDescent="0.5">
      <c r="A1" s="138" t="s">
        <v>1060</v>
      </c>
    </row>
    <row r="2" spans="1:5" x14ac:dyDescent="0.35">
      <c r="A2" t="s">
        <v>503</v>
      </c>
    </row>
    <row r="3" spans="1:5" ht="17.5" customHeight="1" x14ac:dyDescent="0.35">
      <c r="A3" s="139"/>
      <c r="B3" s="140"/>
    </row>
    <row r="4" spans="1:5" ht="14.15" customHeight="1" x14ac:dyDescent="0.35"/>
    <row r="6" spans="1:5" x14ac:dyDescent="0.35">
      <c r="B6" s="141"/>
    </row>
    <row r="7" spans="1:5" x14ac:dyDescent="0.35">
      <c r="B7" s="142"/>
      <c r="C7" s="650"/>
    </row>
    <row r="8" spans="1:5" x14ac:dyDescent="0.35">
      <c r="A8" s="146" t="s">
        <v>1061</v>
      </c>
      <c r="B8" s="147">
        <v>375258</v>
      </c>
      <c r="C8" s="148"/>
    </row>
    <row r="9" spans="1:5" x14ac:dyDescent="0.35">
      <c r="A9" s="146" t="s">
        <v>1062</v>
      </c>
      <c r="B9" s="147">
        <v>375258</v>
      </c>
      <c r="C9" s="143"/>
    </row>
    <row r="10" spans="1:5" x14ac:dyDescent="0.35">
      <c r="C10" s="143"/>
    </row>
    <row r="11" spans="1:5" ht="17.5" customHeight="1" x14ac:dyDescent="0.35">
      <c r="A11" s="149" t="s">
        <v>1063</v>
      </c>
      <c r="B11" s="150">
        <v>560738.75</v>
      </c>
      <c r="C11" s="151"/>
    </row>
    <row r="12" spans="1:5" ht="14.15" customHeight="1" x14ac:dyDescent="0.35">
      <c r="A12" s="146" t="s">
        <v>1064</v>
      </c>
      <c r="B12" s="147">
        <v>560738.75</v>
      </c>
      <c r="C12" s="3"/>
    </row>
    <row r="15" spans="1:5" x14ac:dyDescent="0.35">
      <c r="A15" s="4" t="s">
        <v>508</v>
      </c>
    </row>
    <row r="16" spans="1:5" x14ac:dyDescent="0.35">
      <c r="A16" s="152" t="s">
        <v>509</v>
      </c>
      <c r="B16" s="152"/>
      <c r="C16" s="152" t="s">
        <v>510</v>
      </c>
      <c r="D16" s="152" t="s">
        <v>511</v>
      </c>
      <c r="E16" s="152" t="s">
        <v>512</v>
      </c>
    </row>
    <row r="17" spans="1:30" x14ac:dyDescent="0.35">
      <c r="A17" s="153" t="s">
        <v>657</v>
      </c>
      <c r="B17" s="154" t="s">
        <v>514</v>
      </c>
      <c r="C17" s="155">
        <v>0.43</v>
      </c>
      <c r="D17" s="156">
        <v>241117.66250000001</v>
      </c>
      <c r="E17" s="156">
        <v>80372.554166666669</v>
      </c>
    </row>
    <row r="18" spans="1:30" x14ac:dyDescent="0.35">
      <c r="A18" s="153" t="s">
        <v>658</v>
      </c>
      <c r="B18" s="154" t="s">
        <v>516</v>
      </c>
      <c r="C18" s="155">
        <v>0.46</v>
      </c>
      <c r="D18" s="156">
        <v>257939.82500000001</v>
      </c>
      <c r="E18" s="156">
        <v>51587.965000000004</v>
      </c>
    </row>
    <row r="19" spans="1:30" x14ac:dyDescent="0.35">
      <c r="A19" s="153" t="s">
        <v>659</v>
      </c>
      <c r="B19" s="154">
        <v>3</v>
      </c>
      <c r="C19" s="155">
        <v>0.11</v>
      </c>
      <c r="D19" s="156">
        <v>61681.262499999997</v>
      </c>
      <c r="E19" s="156">
        <v>20560.420833333334</v>
      </c>
    </row>
    <row r="20" spans="1:30" x14ac:dyDescent="0.35">
      <c r="B20" s="1" t="s">
        <v>518</v>
      </c>
      <c r="C20" s="3">
        <v>1</v>
      </c>
      <c r="D20" s="158">
        <v>560738.75</v>
      </c>
    </row>
    <row r="23" spans="1:30" x14ac:dyDescent="0.35">
      <c r="A23" s="146" t="s">
        <v>820</v>
      </c>
      <c r="B23" s="816">
        <v>602757</v>
      </c>
      <c r="Q23" s="161"/>
    </row>
    <row r="24" spans="1:30" x14ac:dyDescent="0.35">
      <c r="A24" s="761" t="s">
        <v>630</v>
      </c>
      <c r="B24" s="817">
        <v>302394</v>
      </c>
      <c r="E24" s="1" t="s">
        <v>521</v>
      </c>
      <c r="F24" s="2" t="s">
        <v>896</v>
      </c>
      <c r="H24" s="1" t="s">
        <v>523</v>
      </c>
      <c r="J24" s="2334">
        <v>0.52</v>
      </c>
      <c r="K24" s="2334"/>
      <c r="L24" s="2334"/>
    </row>
    <row r="25" spans="1:30" x14ac:dyDescent="0.35">
      <c r="E25" s="1" t="s">
        <v>524</v>
      </c>
      <c r="F25" s="2" t="s">
        <v>466</v>
      </c>
      <c r="H25" s="1" t="s">
        <v>524</v>
      </c>
      <c r="J25" s="2266">
        <v>18</v>
      </c>
      <c r="K25" s="2266"/>
      <c r="L25" s="2266"/>
    </row>
    <row r="26" spans="1:30" x14ac:dyDescent="0.35">
      <c r="E26" s="1" t="s">
        <v>526</v>
      </c>
      <c r="F26" s="2" t="s">
        <v>1065</v>
      </c>
      <c r="H26" s="1" t="s">
        <v>526</v>
      </c>
      <c r="J26" s="2267">
        <v>935</v>
      </c>
      <c r="K26" s="2267"/>
      <c r="L26" s="2267"/>
      <c r="P26" s="161"/>
    </row>
    <row r="27" spans="1:30" x14ac:dyDescent="0.35">
      <c r="E27" s="1" t="s">
        <v>528</v>
      </c>
      <c r="F27" s="2" t="s">
        <v>1066</v>
      </c>
      <c r="H27" s="1" t="s">
        <v>528</v>
      </c>
      <c r="J27" s="2267">
        <v>2826169</v>
      </c>
      <c r="K27" s="2267"/>
      <c r="L27" s="2267"/>
      <c r="O27" s="144"/>
      <c r="S27" s="162"/>
    </row>
    <row r="28" spans="1:30" ht="18" x14ac:dyDescent="0.4">
      <c r="A28" s="1085" t="s">
        <v>530</v>
      </c>
      <c r="O28" s="144"/>
      <c r="P28" s="163"/>
    </row>
    <row r="29" spans="1:30" x14ac:dyDescent="0.35">
      <c r="O29" s="165"/>
    </row>
    <row r="30" spans="1:30" ht="16.5" customHeight="1" thickBot="1" x14ac:dyDescent="0.4">
      <c r="A30" s="2681" t="s">
        <v>531</v>
      </c>
      <c r="B30" s="2682"/>
      <c r="C30" s="2682"/>
      <c r="D30" s="2682"/>
      <c r="E30" s="2682"/>
      <c r="F30" s="2682"/>
      <c r="G30" s="2682"/>
      <c r="H30" s="2682"/>
      <c r="I30" s="2682"/>
      <c r="J30" s="2682"/>
      <c r="K30" s="2682"/>
      <c r="L30" s="2682"/>
      <c r="M30" s="2682"/>
      <c r="N30" s="2682"/>
      <c r="O30" s="2682"/>
      <c r="P30" s="2682"/>
      <c r="Q30" s="2682"/>
      <c r="R30" s="2683"/>
      <c r="S30" s="2648" t="s">
        <v>635</v>
      </c>
      <c r="T30" s="2648"/>
      <c r="U30" s="2648"/>
      <c r="V30" s="2648"/>
      <c r="W30" s="2648"/>
      <c r="X30" s="2648"/>
      <c r="Y30" s="2648"/>
      <c r="Z30" s="2648"/>
      <c r="AA30" s="2648"/>
      <c r="AB30" s="2648"/>
      <c r="AC30" s="2648"/>
      <c r="AD30" s="2649"/>
    </row>
    <row r="31" spans="1:30" ht="18" x14ac:dyDescent="0.35">
      <c r="A31" s="2807" t="s">
        <v>533</v>
      </c>
      <c r="B31" s="2808" t="s">
        <v>534</v>
      </c>
      <c r="C31" s="2808" t="s">
        <v>535</v>
      </c>
      <c r="D31" s="2808" t="s">
        <v>536</v>
      </c>
      <c r="E31" s="2808" t="s">
        <v>537</v>
      </c>
      <c r="F31" s="2809" t="s">
        <v>538</v>
      </c>
      <c r="G31" s="2808" t="s">
        <v>539</v>
      </c>
      <c r="H31" s="2808" t="s">
        <v>540</v>
      </c>
      <c r="I31" s="2810" t="s">
        <v>541</v>
      </c>
      <c r="J31" s="2810"/>
      <c r="K31" s="2810"/>
      <c r="L31" s="2810"/>
      <c r="M31" s="1433" t="s">
        <v>542</v>
      </c>
      <c r="N31" s="1434" t="s">
        <v>543</v>
      </c>
      <c r="O31" s="1435" t="s">
        <v>544</v>
      </c>
      <c r="P31" s="1434" t="s">
        <v>543</v>
      </c>
      <c r="Q31" s="1434" t="s">
        <v>545</v>
      </c>
      <c r="R31" s="1436" t="s">
        <v>546</v>
      </c>
      <c r="S31" s="1100" t="s">
        <v>547</v>
      </c>
      <c r="T31" s="2653" t="s">
        <v>548</v>
      </c>
      <c r="U31" s="2653"/>
      <c r="V31" s="2653"/>
      <c r="W31" s="2653"/>
      <c r="X31" s="2653"/>
      <c r="Y31" s="2703" t="s">
        <v>549</v>
      </c>
      <c r="Z31" s="2686"/>
      <c r="AA31" s="2703" t="s">
        <v>550</v>
      </c>
      <c r="AB31" s="2686"/>
      <c r="AC31" s="2686"/>
      <c r="AD31" s="2687"/>
    </row>
    <row r="32" spans="1:30" ht="18" customHeight="1" x14ac:dyDescent="0.35">
      <c r="A32" s="2807"/>
      <c r="B32" s="2808"/>
      <c r="C32" s="2808"/>
      <c r="D32" s="2808"/>
      <c r="E32" s="2808"/>
      <c r="F32" s="2809"/>
      <c r="G32" s="2808"/>
      <c r="H32" s="2808"/>
      <c r="I32" s="1437" t="s">
        <v>551</v>
      </c>
      <c r="J32" s="1437" t="s">
        <v>552</v>
      </c>
      <c r="K32" s="1437" t="s">
        <v>553</v>
      </c>
      <c r="L32" s="1437" t="s">
        <v>554</v>
      </c>
      <c r="M32" s="1433" t="s">
        <v>555</v>
      </c>
      <c r="N32" s="1434" t="s">
        <v>556</v>
      </c>
      <c r="O32" s="1435" t="s">
        <v>557</v>
      </c>
      <c r="P32" s="1434" t="s">
        <v>558</v>
      </c>
      <c r="Q32" s="1434" t="s">
        <v>558</v>
      </c>
      <c r="R32" s="1436"/>
      <c r="S32" s="1100" t="s">
        <v>559</v>
      </c>
      <c r="T32" s="2651"/>
      <c r="U32" s="2651"/>
      <c r="V32" s="2651"/>
      <c r="W32" s="2651"/>
      <c r="X32" s="2651"/>
      <c r="Y32" s="2866"/>
      <c r="Z32" s="2867"/>
      <c r="AA32" s="2866"/>
      <c r="AB32" s="2867"/>
      <c r="AC32" s="2867"/>
      <c r="AD32" s="2868"/>
    </row>
    <row r="33" spans="1:30" s="1581" customFormat="1" ht="18.5" x14ac:dyDescent="0.35">
      <c r="A33" s="2869" t="s">
        <v>560</v>
      </c>
      <c r="B33" s="2870"/>
      <c r="C33" s="2870"/>
      <c r="D33" s="2870"/>
      <c r="E33" s="2870"/>
      <c r="F33" s="2870"/>
      <c r="G33" s="2870"/>
      <c r="H33" s="2870"/>
      <c r="I33" s="2870"/>
      <c r="J33" s="2870"/>
      <c r="K33" s="2870"/>
      <c r="L33" s="2870"/>
      <c r="M33" s="2870"/>
      <c r="N33" s="2870"/>
      <c r="O33" s="2870"/>
      <c r="P33" s="2870"/>
      <c r="Q33" s="2870"/>
      <c r="R33" s="2870"/>
      <c r="S33" s="1574"/>
      <c r="T33" s="1575" t="s">
        <v>561</v>
      </c>
      <c r="U33" s="1576" t="s">
        <v>38</v>
      </c>
      <c r="V33" s="1576" t="s">
        <v>562</v>
      </c>
      <c r="W33" s="1576" t="s">
        <v>563</v>
      </c>
      <c r="X33" s="1577" t="s">
        <v>564</v>
      </c>
      <c r="Y33" s="1578" t="s">
        <v>565</v>
      </c>
      <c r="Z33" s="1579" t="s">
        <v>566</v>
      </c>
      <c r="AA33" s="1578" t="s">
        <v>231</v>
      </c>
      <c r="AB33" s="1579" t="s">
        <v>232</v>
      </c>
      <c r="AC33" s="1579" t="s">
        <v>233</v>
      </c>
      <c r="AD33" s="1580"/>
    </row>
    <row r="34" spans="1:30" x14ac:dyDescent="0.35">
      <c r="A34" s="218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2"/>
      <c r="O34" s="219"/>
      <c r="P34" s="212"/>
      <c r="Q34" s="212"/>
      <c r="R34" s="213"/>
      <c r="S34" s="212"/>
      <c r="T34" s="234"/>
      <c r="X34" s="332"/>
      <c r="Y34" s="326"/>
      <c r="AA34" s="326"/>
      <c r="AD34" s="198"/>
    </row>
    <row r="35" spans="1:30" x14ac:dyDescent="0.35">
      <c r="A35" s="203"/>
      <c r="B35" s="203"/>
      <c r="C35" s="203"/>
      <c r="D35" s="203"/>
      <c r="E35" s="203"/>
      <c r="F35" s="204"/>
      <c r="G35" s="203"/>
      <c r="H35" s="203"/>
      <c r="I35" s="234"/>
      <c r="L35" s="332"/>
      <c r="M35" s="209"/>
      <c r="N35" s="210"/>
      <c r="O35" s="211"/>
      <c r="P35" s="210"/>
      <c r="Q35" s="210"/>
      <c r="R35" s="1094"/>
      <c r="S35" s="210"/>
      <c r="T35" s="440"/>
      <c r="U35" s="215"/>
      <c r="V35" s="215"/>
      <c r="W35" s="215"/>
      <c r="X35" s="441"/>
      <c r="Y35" s="328"/>
      <c r="Z35" s="215"/>
      <c r="AA35" s="328"/>
      <c r="AD35" s="198"/>
    </row>
    <row r="36" spans="1:30" x14ac:dyDescent="0.35">
      <c r="A36" s="203" t="s">
        <v>1067</v>
      </c>
      <c r="B36" s="203" t="s">
        <v>234</v>
      </c>
      <c r="C36" s="203" t="s">
        <v>1068</v>
      </c>
      <c r="D36" s="203" t="s">
        <v>235</v>
      </c>
      <c r="E36" s="203" t="s">
        <v>571</v>
      </c>
      <c r="F36" s="204" t="s">
        <v>942</v>
      </c>
      <c r="G36" s="203">
        <v>7</v>
      </c>
      <c r="H36" s="203" t="s">
        <v>90</v>
      </c>
      <c r="I36" s="2291">
        <v>7</v>
      </c>
      <c r="J36" s="2478"/>
      <c r="L36" s="332"/>
      <c r="M36" s="209">
        <v>1</v>
      </c>
      <c r="N36" s="212">
        <v>1800</v>
      </c>
      <c r="O36" s="219">
        <v>0.15</v>
      </c>
      <c r="P36" s="212">
        <f t="shared" ref="P36" si="0">N36*(1-O36)</f>
        <v>1530</v>
      </c>
      <c r="Q36" s="212">
        <f t="shared" ref="Q36:Q42" si="1">P36*M36*G36</f>
        <v>10710</v>
      </c>
      <c r="R36" s="230">
        <f t="shared" ref="R36:R42" si="2">Q36/$Q$47</f>
        <v>0.13134980009320807</v>
      </c>
      <c r="S36" s="550">
        <f t="shared" ref="S36:S45" si="3">Q36*2</f>
        <v>21420</v>
      </c>
      <c r="T36" s="440">
        <f t="shared" ref="T36:T38" si="4">S36</f>
        <v>21420</v>
      </c>
      <c r="X36" s="332"/>
      <c r="Y36" s="328">
        <f>S36</f>
        <v>21420</v>
      </c>
      <c r="Z36" s="215"/>
      <c r="AA36" s="328">
        <f>S36</f>
        <v>21420</v>
      </c>
      <c r="AD36" s="198"/>
    </row>
    <row r="37" spans="1:30" x14ac:dyDescent="0.35">
      <c r="A37" s="203" t="s">
        <v>1067</v>
      </c>
      <c r="B37" s="203" t="s">
        <v>234</v>
      </c>
      <c r="C37" s="203" t="s">
        <v>1068</v>
      </c>
      <c r="D37" s="203" t="s">
        <v>129</v>
      </c>
      <c r="E37" s="203" t="s">
        <v>569</v>
      </c>
      <c r="F37" s="204" t="s">
        <v>572</v>
      </c>
      <c r="G37" s="203">
        <v>2</v>
      </c>
      <c r="H37" s="203" t="s">
        <v>51</v>
      </c>
      <c r="I37" s="2520">
        <v>2</v>
      </c>
      <c r="J37" s="2521"/>
      <c r="K37" s="2521"/>
      <c r="L37" s="2522"/>
      <c r="M37" s="209">
        <v>1</v>
      </c>
      <c r="N37" s="212">
        <v>5000</v>
      </c>
      <c r="O37" s="219">
        <v>0.15</v>
      </c>
      <c r="P37" s="212">
        <f>N37*(1-O37)</f>
        <v>4250</v>
      </c>
      <c r="Q37" s="212">
        <f t="shared" si="1"/>
        <v>8500</v>
      </c>
      <c r="R37" s="213">
        <f t="shared" si="2"/>
        <v>0.10424587308984767</v>
      </c>
      <c r="S37" s="550">
        <f t="shared" si="3"/>
        <v>17000</v>
      </c>
      <c r="T37" s="440">
        <f t="shared" si="4"/>
        <v>17000</v>
      </c>
      <c r="X37" s="332"/>
      <c r="Y37" s="328"/>
      <c r="Z37" s="215">
        <f>S37</f>
        <v>17000</v>
      </c>
      <c r="AA37" s="328">
        <f t="shared" ref="AA37:AA38" si="5">S37</f>
        <v>17000</v>
      </c>
      <c r="AD37" s="198"/>
    </row>
    <row r="38" spans="1:30" x14ac:dyDescent="0.35">
      <c r="A38" s="203" t="s">
        <v>1067</v>
      </c>
      <c r="B38" s="203" t="s">
        <v>234</v>
      </c>
      <c r="C38" s="203" t="s">
        <v>1068</v>
      </c>
      <c r="D38" s="203" t="s">
        <v>53</v>
      </c>
      <c r="E38" s="203" t="s">
        <v>571</v>
      </c>
      <c r="F38" s="204" t="s">
        <v>574</v>
      </c>
      <c r="G38" s="203">
        <v>2</v>
      </c>
      <c r="H38" s="203" t="s">
        <v>51</v>
      </c>
      <c r="I38" s="2306">
        <v>2</v>
      </c>
      <c r="J38" s="2307"/>
      <c r="K38" s="2307"/>
      <c r="L38" s="2308"/>
      <c r="M38" s="209">
        <v>1</v>
      </c>
      <c r="N38" s="212">
        <v>5500</v>
      </c>
      <c r="O38" s="219">
        <v>0.15</v>
      </c>
      <c r="P38" s="212">
        <f t="shared" ref="P38:P42" si="6">N38*(1-O38)</f>
        <v>4675</v>
      </c>
      <c r="Q38" s="212">
        <f t="shared" si="1"/>
        <v>9350</v>
      </c>
      <c r="R38" s="230">
        <f t="shared" si="2"/>
        <v>0.11467046039883244</v>
      </c>
      <c r="S38" s="550">
        <f t="shared" si="3"/>
        <v>18700</v>
      </c>
      <c r="T38" s="440">
        <f t="shared" si="4"/>
        <v>18700</v>
      </c>
      <c r="X38" s="332"/>
      <c r="Y38" s="328">
        <f>S38</f>
        <v>18700</v>
      </c>
      <c r="Z38" s="215"/>
      <c r="AA38" s="328">
        <f t="shared" si="5"/>
        <v>18700</v>
      </c>
      <c r="AB38" s="215"/>
      <c r="AD38" s="198" t="s">
        <v>1069</v>
      </c>
    </row>
    <row r="39" spans="1:30" x14ac:dyDescent="0.35">
      <c r="A39" s="203" t="s">
        <v>1067</v>
      </c>
      <c r="B39" s="203" t="s">
        <v>236</v>
      </c>
      <c r="C39" s="203" t="s">
        <v>1068</v>
      </c>
      <c r="D39" s="203" t="s">
        <v>129</v>
      </c>
      <c r="E39" s="203" t="s">
        <v>569</v>
      </c>
      <c r="F39" s="204" t="s">
        <v>572</v>
      </c>
      <c r="G39" s="203">
        <v>2</v>
      </c>
      <c r="H39" s="203" t="s">
        <v>49</v>
      </c>
      <c r="I39" s="2306">
        <v>2</v>
      </c>
      <c r="J39" s="2307"/>
      <c r="K39" s="2307"/>
      <c r="L39" s="2308"/>
      <c r="M39" s="209">
        <v>1</v>
      </c>
      <c r="N39" s="212">
        <v>18150</v>
      </c>
      <c r="O39" s="219">
        <v>0.56000000000000005</v>
      </c>
      <c r="P39" s="212">
        <f t="shared" si="6"/>
        <v>7985.9999999999991</v>
      </c>
      <c r="Q39" s="212">
        <f t="shared" si="1"/>
        <v>15971.999999999998</v>
      </c>
      <c r="R39" s="213">
        <f t="shared" si="2"/>
        <v>0.19588412764600552</v>
      </c>
      <c r="S39" s="550">
        <f>Q39*2</f>
        <v>31943.999999999996</v>
      </c>
      <c r="T39" s="440">
        <f>S39</f>
        <v>31943.999999999996</v>
      </c>
      <c r="X39" s="332"/>
      <c r="Y39" s="328"/>
      <c r="Z39" s="215">
        <f>S39</f>
        <v>31943.999999999996</v>
      </c>
      <c r="AA39" s="326"/>
      <c r="AB39" s="215">
        <f>S39</f>
        <v>31943.999999999996</v>
      </c>
      <c r="AD39" s="198"/>
    </row>
    <row r="40" spans="1:30" x14ac:dyDescent="0.35">
      <c r="A40" s="203" t="s">
        <v>1067</v>
      </c>
      <c r="B40" s="203" t="s">
        <v>237</v>
      </c>
      <c r="C40" s="203" t="s">
        <v>1068</v>
      </c>
      <c r="D40" s="203" t="s">
        <v>238</v>
      </c>
      <c r="E40" s="203" t="s">
        <v>571</v>
      </c>
      <c r="F40" s="204" t="s">
        <v>196</v>
      </c>
      <c r="G40" s="203">
        <v>5</v>
      </c>
      <c r="H40" s="203" t="s">
        <v>51</v>
      </c>
      <c r="I40" s="2291">
        <v>5</v>
      </c>
      <c r="J40" s="2478"/>
      <c r="L40" s="332"/>
      <c r="M40" s="209">
        <v>1</v>
      </c>
      <c r="N40" s="212">
        <v>2732</v>
      </c>
      <c r="O40" s="219">
        <v>0.6</v>
      </c>
      <c r="P40" s="212">
        <f t="shared" si="6"/>
        <v>1092.8</v>
      </c>
      <c r="Q40" s="212">
        <f t="shared" si="1"/>
        <v>5464</v>
      </c>
      <c r="R40" s="230">
        <f t="shared" si="2"/>
        <v>6.7011700066226795E-2</v>
      </c>
      <c r="S40" s="550">
        <f>Q40*2</f>
        <v>10928</v>
      </c>
      <c r="T40" s="440"/>
      <c r="U40" s="215">
        <f>S40</f>
        <v>10928</v>
      </c>
      <c r="V40" s="215"/>
      <c r="X40" s="332"/>
      <c r="Y40" s="328">
        <f>S40</f>
        <v>10928</v>
      </c>
      <c r="Z40" s="215"/>
      <c r="AA40" s="326"/>
      <c r="AB40" s="215"/>
      <c r="AC40" s="215">
        <f>S40</f>
        <v>10928</v>
      </c>
      <c r="AD40" s="198"/>
    </row>
    <row r="41" spans="1:30" x14ac:dyDescent="0.35">
      <c r="A41" s="203" t="s">
        <v>1067</v>
      </c>
      <c r="B41" s="203" t="s">
        <v>237</v>
      </c>
      <c r="C41" s="203" t="s">
        <v>1068</v>
      </c>
      <c r="D41" s="203" t="s">
        <v>129</v>
      </c>
      <c r="E41" s="203" t="s">
        <v>569</v>
      </c>
      <c r="F41" s="204" t="s">
        <v>572</v>
      </c>
      <c r="G41" s="203">
        <v>1</v>
      </c>
      <c r="H41" s="203" t="s">
        <v>51</v>
      </c>
      <c r="I41" s="2306">
        <v>1</v>
      </c>
      <c r="J41" s="2307"/>
      <c r="K41" s="2307"/>
      <c r="L41" s="2308"/>
      <c r="M41" s="209">
        <v>1</v>
      </c>
      <c r="N41" s="212">
        <v>19087</v>
      </c>
      <c r="O41" s="219">
        <v>0.6</v>
      </c>
      <c r="P41" s="212">
        <f t="shared" si="6"/>
        <v>7634.8</v>
      </c>
      <c r="Q41" s="212">
        <f t="shared" si="1"/>
        <v>7634.8</v>
      </c>
      <c r="R41" s="213">
        <f t="shared" si="2"/>
        <v>9.3634869631337533E-2</v>
      </c>
      <c r="S41" s="550">
        <f>Q41*2</f>
        <v>15269.6</v>
      </c>
      <c r="T41" s="440">
        <f>S41</f>
        <v>15269.6</v>
      </c>
      <c r="V41" s="215"/>
      <c r="X41" s="332"/>
      <c r="Y41" s="328"/>
      <c r="Z41" s="215">
        <f>S41</f>
        <v>15269.6</v>
      </c>
      <c r="AA41" s="326"/>
      <c r="AC41" s="215">
        <f t="shared" ref="AC41:AC42" si="7">S41</f>
        <v>15269.6</v>
      </c>
      <c r="AD41" s="198"/>
    </row>
    <row r="42" spans="1:30" x14ac:dyDescent="0.35">
      <c r="A42" s="203" t="s">
        <v>1067</v>
      </c>
      <c r="B42" s="203" t="s">
        <v>237</v>
      </c>
      <c r="C42" s="203" t="s">
        <v>1070</v>
      </c>
      <c r="D42" s="203" t="s">
        <v>56</v>
      </c>
      <c r="E42" s="203" t="s">
        <v>575</v>
      </c>
      <c r="F42" s="204" t="s">
        <v>640</v>
      </c>
      <c r="G42" s="203">
        <v>1</v>
      </c>
      <c r="H42" s="203" t="s">
        <v>51</v>
      </c>
      <c r="I42" s="2306">
        <v>1</v>
      </c>
      <c r="J42" s="2307"/>
      <c r="K42" s="2307"/>
      <c r="L42" s="2308"/>
      <c r="M42" s="209">
        <v>1</v>
      </c>
      <c r="N42" s="212">
        <v>27268</v>
      </c>
      <c r="O42" s="219">
        <v>0.6</v>
      </c>
      <c r="P42" s="212">
        <f t="shared" si="6"/>
        <v>10907.2</v>
      </c>
      <c r="Q42" s="212">
        <f t="shared" si="1"/>
        <v>10907.2</v>
      </c>
      <c r="R42" s="230">
        <f t="shared" si="2"/>
        <v>0.13376830434889256</v>
      </c>
      <c r="S42" s="550">
        <f>Q42*2</f>
        <v>21814.400000000001</v>
      </c>
      <c r="T42" s="440">
        <f>S42</f>
        <v>21814.400000000001</v>
      </c>
      <c r="V42" s="215"/>
      <c r="X42" s="332"/>
      <c r="Y42" s="328">
        <f>S42</f>
        <v>21814.400000000001</v>
      </c>
      <c r="Z42" s="215"/>
      <c r="AA42" s="326"/>
      <c r="AC42" s="215">
        <f t="shared" si="7"/>
        <v>21814.400000000001</v>
      </c>
      <c r="AD42" s="217"/>
    </row>
    <row r="43" spans="1:30" x14ac:dyDescent="0.35">
      <c r="A43" s="218"/>
      <c r="B43" s="203"/>
      <c r="C43" s="236"/>
      <c r="D43" s="236"/>
      <c r="E43" s="236"/>
      <c r="F43" s="237"/>
      <c r="G43" s="236"/>
      <c r="H43" s="236"/>
      <c r="I43" s="291"/>
      <c r="J43" s="291"/>
      <c r="K43" s="291"/>
      <c r="L43" s="333"/>
      <c r="M43" s="236"/>
      <c r="N43" s="240"/>
      <c r="O43" s="241"/>
      <c r="P43" s="240"/>
      <c r="Q43" s="212"/>
      <c r="R43" s="439"/>
      <c r="S43" s="550"/>
      <c r="T43" s="234"/>
      <c r="X43" s="332"/>
      <c r="Y43" s="326"/>
      <c r="Z43" s="215"/>
      <c r="AA43" s="326"/>
      <c r="AD43" s="198"/>
    </row>
    <row r="44" spans="1:30" x14ac:dyDescent="0.35">
      <c r="A44" s="154" t="s">
        <v>1071</v>
      </c>
      <c r="B44" s="154" t="s">
        <v>579</v>
      </c>
      <c r="C44" s="335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2"/>
      <c r="P44" s="336"/>
      <c r="Q44" s="303"/>
      <c r="R44" s="337">
        <f>Q44/Q47</f>
        <v>0</v>
      </c>
      <c r="S44" s="550">
        <f>Q44*2</f>
        <v>0</v>
      </c>
      <c r="T44" s="234"/>
      <c r="W44" s="215"/>
      <c r="X44" s="332"/>
      <c r="Y44" s="328"/>
      <c r="AA44" s="326"/>
      <c r="AD44" s="198"/>
    </row>
    <row r="45" spans="1:30" x14ac:dyDescent="0.35">
      <c r="A45" s="154" t="s">
        <v>1071</v>
      </c>
      <c r="B45" s="154" t="s">
        <v>580</v>
      </c>
      <c r="C45" s="335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2"/>
      <c r="P45" s="336"/>
      <c r="Q45" s="303">
        <v>13000</v>
      </c>
      <c r="R45" s="337">
        <f>Q45/Q47</f>
        <v>0.15943486472564938</v>
      </c>
      <c r="S45" s="550">
        <f t="shared" si="3"/>
        <v>26000</v>
      </c>
      <c r="T45" s="234"/>
      <c r="X45" s="441">
        <f>S45</f>
        <v>26000</v>
      </c>
      <c r="Y45" s="326"/>
      <c r="AA45" s="326"/>
      <c r="AD45" s="198"/>
    </row>
    <row r="46" spans="1:30" ht="15" thickBot="1" x14ac:dyDescent="0.4">
      <c r="I46" s="161">
        <f>I47/M47</f>
        <v>1</v>
      </c>
      <c r="S46" s="212"/>
      <c r="T46" s="234"/>
      <c r="X46" s="332"/>
      <c r="Y46" s="326"/>
      <c r="AA46" s="326"/>
      <c r="AD46" s="198"/>
    </row>
    <row r="47" spans="1:30" x14ac:dyDescent="0.35">
      <c r="A47" s="258" t="s">
        <v>582</v>
      </c>
      <c r="B47" s="259"/>
      <c r="C47" s="259"/>
      <c r="D47" s="259"/>
      <c r="E47" s="259"/>
      <c r="F47" s="260"/>
      <c r="G47" s="259"/>
      <c r="H47" s="259"/>
      <c r="I47" s="259">
        <f>I42+I41+I40+I39+I38+I37+I36</f>
        <v>20</v>
      </c>
      <c r="J47" s="259"/>
      <c r="K47" s="259"/>
      <c r="L47" s="259"/>
      <c r="M47" s="259">
        <f>SUM(I47:L47)</f>
        <v>20</v>
      </c>
      <c r="N47" s="261"/>
      <c r="O47" s="262"/>
      <c r="P47" s="261"/>
      <c r="Q47" s="528">
        <f>SUM(Q35:Q46)</f>
        <v>81538</v>
      </c>
      <c r="R47" s="262">
        <f>SUM(R35:R45)</f>
        <v>0.99999999999999989</v>
      </c>
      <c r="S47" s="1582">
        <f>SUM(S35:S46)</f>
        <v>163076</v>
      </c>
      <c r="T47" s="556">
        <f>SUM(T35:T45)</f>
        <v>126148</v>
      </c>
      <c r="U47" s="340">
        <f t="shared" ref="U47:X47" si="8">SUM(U35:U45)</f>
        <v>10928</v>
      </c>
      <c r="V47" s="340">
        <f t="shared" si="8"/>
        <v>0</v>
      </c>
      <c r="W47" s="340">
        <f t="shared" si="8"/>
        <v>0</v>
      </c>
      <c r="X47" s="340">
        <f t="shared" si="8"/>
        <v>26000</v>
      </c>
      <c r="Y47" s="342">
        <f>SUM(Y35:Y46)</f>
        <v>72862.399999999994</v>
      </c>
      <c r="Z47" s="340">
        <f>SUM(Z35:Z46)</f>
        <v>64213.599999999999</v>
      </c>
      <c r="AA47" s="339">
        <f>SUM(AA34:AA46)</f>
        <v>57120</v>
      </c>
      <c r="AB47" s="340">
        <f>SUM(AB34:AB46)</f>
        <v>31943.999999999996</v>
      </c>
      <c r="AC47" s="340">
        <f>SUM(AC34:AC46)</f>
        <v>48012</v>
      </c>
      <c r="AD47" s="341">
        <f>SUM(AD34:AD46)</f>
        <v>0</v>
      </c>
    </row>
    <row r="48" spans="1:30" ht="15" thickBot="1" x14ac:dyDescent="0.4">
      <c r="A48" s="274" t="s">
        <v>583</v>
      </c>
      <c r="B48" s="275"/>
      <c r="C48" s="275"/>
      <c r="D48" s="275"/>
      <c r="E48" s="275"/>
      <c r="F48" s="276"/>
      <c r="G48" s="275"/>
      <c r="H48" s="275"/>
      <c r="I48" s="275">
        <f>I42+I41+I40+I39+I38+I37+I36</f>
        <v>20</v>
      </c>
      <c r="J48" s="275">
        <f>I48</f>
        <v>20</v>
      </c>
      <c r="K48" s="275">
        <f>I42+I41+I39+I38+I37</f>
        <v>8</v>
      </c>
      <c r="L48" s="275">
        <f>K48</f>
        <v>8</v>
      </c>
      <c r="M48" s="275">
        <f>SUM(I48:L48)</f>
        <v>56</v>
      </c>
      <c r="N48" s="277"/>
      <c r="O48" s="278"/>
      <c r="P48" s="277"/>
      <c r="Q48" s="277"/>
      <c r="R48" s="278"/>
      <c r="S48" s="1583"/>
      <c r="T48" s="1542">
        <f>T47/S47</f>
        <v>0.77355343520812381</v>
      </c>
      <c r="U48" s="282">
        <f>U47/S47</f>
        <v>6.7011700066226795E-2</v>
      </c>
      <c r="V48" s="1584">
        <f>V47/S47</f>
        <v>0</v>
      </c>
      <c r="W48" s="282">
        <f>W47/S47</f>
        <v>0</v>
      </c>
      <c r="X48" s="282">
        <f>X47/S47</f>
        <v>0.15943486472564938</v>
      </c>
      <c r="Y48" s="344">
        <f>Y47/S47</f>
        <v>0.44680026490715979</v>
      </c>
      <c r="Z48" s="282">
        <f>Z47/S47</f>
        <v>0.39376487036719077</v>
      </c>
      <c r="AA48" s="790"/>
      <c r="AB48" s="534"/>
      <c r="AC48" s="534"/>
      <c r="AD48" s="288"/>
    </row>
    <row r="49" spans="1:31" ht="15" thickBot="1" x14ac:dyDescent="0.4">
      <c r="A49" s="289" t="s">
        <v>584</v>
      </c>
      <c r="B49" s="239"/>
      <c r="C49" s="239"/>
      <c r="D49" s="239"/>
      <c r="E49" s="239"/>
      <c r="F49" s="290"/>
      <c r="G49" s="239"/>
      <c r="H49" s="242"/>
      <c r="I49" s="2237">
        <f>I48/$M$48</f>
        <v>0.35714285714285715</v>
      </c>
      <c r="J49" s="2237">
        <f t="shared" ref="J49:L49" si="9">J48/$M$48</f>
        <v>0.35714285714285715</v>
      </c>
      <c r="K49" s="2237">
        <f t="shared" si="9"/>
        <v>0.14285714285714285</v>
      </c>
      <c r="L49" s="2237">
        <f t="shared" si="9"/>
        <v>0.14285714285714285</v>
      </c>
      <c r="M49" s="239"/>
      <c r="N49" s="292"/>
      <c r="O49" s="242"/>
      <c r="P49" s="292"/>
      <c r="Q49" s="240">
        <f>T47/2</f>
        <v>63074</v>
      </c>
      <c r="R49" s="293">
        <f>Q49/Q54</f>
        <v>0.77355343520812381</v>
      </c>
      <c r="X49" s="294"/>
      <c r="Y49" s="403">
        <f>I35+I36+K40+K42</f>
        <v>7</v>
      </c>
      <c r="Z49" s="404">
        <f>I37+I38+K39+I41+L39</f>
        <v>5</v>
      </c>
    </row>
    <row r="50" spans="1:31" ht="15" thickBot="1" x14ac:dyDescent="0.4">
      <c r="A50" s="297" t="s">
        <v>38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U47/2</f>
        <v>5464</v>
      </c>
      <c r="R50" s="308">
        <f>Q50/Q54</f>
        <v>6.7011700066226795E-2</v>
      </c>
      <c r="S50" s="1098">
        <f>Q47/M47</f>
        <v>4076.9</v>
      </c>
      <c r="T50" s="1099" t="s">
        <v>586</v>
      </c>
      <c r="Y50" s="241">
        <f>Y49/M47</f>
        <v>0.35</v>
      </c>
      <c r="Z50" s="293">
        <f>Z49/M47</f>
        <v>0.25</v>
      </c>
    </row>
    <row r="51" spans="1:31" ht="15" thickBot="1" x14ac:dyDescent="0.4">
      <c r="A51" s="297" t="s">
        <v>587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>
        <f>V47/2</f>
        <v>0</v>
      </c>
      <c r="R51" s="308">
        <f>Q51/Q54</f>
        <v>0</v>
      </c>
      <c r="W51" s="145"/>
      <c r="Y51" s="2657" t="s">
        <v>588</v>
      </c>
      <c r="Z51" s="2657"/>
    </row>
    <row r="52" spans="1:31" x14ac:dyDescent="0.35">
      <c r="A52" s="297" t="s">
        <v>580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X47/2</f>
        <v>13000</v>
      </c>
      <c r="R52" s="308">
        <f>Q52/Q54</f>
        <v>0.15943486472564938</v>
      </c>
    </row>
    <row r="53" spans="1:31" x14ac:dyDescent="0.35">
      <c r="A53" s="297" t="s">
        <v>579</v>
      </c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03">
        <f>W47/2</f>
        <v>0</v>
      </c>
      <c r="R53" s="308">
        <f>Q53/Q54</f>
        <v>0</v>
      </c>
    </row>
    <row r="54" spans="1:31" x14ac:dyDescent="0.35">
      <c r="A54" s="297"/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10">
        <f>SUM(Q49:Q53)</f>
        <v>81538</v>
      </c>
      <c r="R54" s="308">
        <f>SUM(R49:R53)</f>
        <v>1</v>
      </c>
    </row>
    <row r="56" spans="1:31" ht="18" x14ac:dyDescent="0.4">
      <c r="A56" s="1085" t="s">
        <v>589</v>
      </c>
    </row>
    <row r="58" spans="1:31" ht="16.5" customHeight="1" thickBot="1" x14ac:dyDescent="0.4">
      <c r="A58" s="2681" t="s">
        <v>531</v>
      </c>
      <c r="B58" s="2682"/>
      <c r="C58" s="2682"/>
      <c r="D58" s="2682"/>
      <c r="E58" s="2682"/>
      <c r="F58" s="2682"/>
      <c r="G58" s="2682"/>
      <c r="H58" s="2682"/>
      <c r="I58" s="2682"/>
      <c r="J58" s="2682"/>
      <c r="K58" s="2682"/>
      <c r="L58" s="2682"/>
      <c r="M58" s="2682"/>
      <c r="N58" s="2682"/>
      <c r="O58" s="2682"/>
      <c r="P58" s="2682"/>
      <c r="Q58" s="2682"/>
      <c r="R58" s="2683"/>
      <c r="S58" s="2648" t="s">
        <v>635</v>
      </c>
      <c r="T58" s="2648"/>
      <c r="U58" s="2648"/>
      <c r="V58" s="2648"/>
      <c r="W58" s="2648"/>
      <c r="X58" s="2648"/>
      <c r="Y58" s="2648"/>
      <c r="Z58" s="2648"/>
      <c r="AA58" s="2648"/>
      <c r="AB58" s="2648"/>
      <c r="AC58" s="2648"/>
      <c r="AD58" s="2649"/>
    </row>
    <row r="59" spans="1:31" ht="18" x14ac:dyDescent="0.35">
      <c r="A59" s="2807" t="s">
        <v>533</v>
      </c>
      <c r="B59" s="2808" t="s">
        <v>534</v>
      </c>
      <c r="C59" s="2808" t="s">
        <v>535</v>
      </c>
      <c r="D59" s="2808" t="s">
        <v>536</v>
      </c>
      <c r="E59" s="2808" t="s">
        <v>537</v>
      </c>
      <c r="F59" s="2809" t="s">
        <v>538</v>
      </c>
      <c r="G59" s="2808" t="s">
        <v>539</v>
      </c>
      <c r="H59" s="2808" t="s">
        <v>540</v>
      </c>
      <c r="I59" s="2810" t="s">
        <v>541</v>
      </c>
      <c r="J59" s="2810"/>
      <c r="K59" s="2810"/>
      <c r="L59" s="2810"/>
      <c r="M59" s="1433" t="s">
        <v>542</v>
      </c>
      <c r="N59" s="1434" t="s">
        <v>543</v>
      </c>
      <c r="O59" s="1435" t="s">
        <v>544</v>
      </c>
      <c r="P59" s="1434" t="s">
        <v>543</v>
      </c>
      <c r="Q59" s="1434" t="s">
        <v>545</v>
      </c>
      <c r="R59" s="1436" t="s">
        <v>546</v>
      </c>
      <c r="S59" s="1100" t="s">
        <v>547</v>
      </c>
      <c r="T59" s="2653" t="s">
        <v>548</v>
      </c>
      <c r="U59" s="2653"/>
      <c r="V59" s="2653"/>
      <c r="W59" s="2653"/>
      <c r="X59" s="2653"/>
      <c r="Y59" s="2703" t="s">
        <v>549</v>
      </c>
      <c r="Z59" s="2687"/>
      <c r="AA59" s="2703" t="s">
        <v>550</v>
      </c>
      <c r="AB59" s="2686"/>
      <c r="AC59" s="2686"/>
      <c r="AD59" s="2687"/>
    </row>
    <row r="60" spans="1:31" ht="18" customHeight="1" x14ac:dyDescent="0.35">
      <c r="A60" s="2807"/>
      <c r="B60" s="2808"/>
      <c r="C60" s="2808"/>
      <c r="D60" s="2808"/>
      <c r="E60" s="2808"/>
      <c r="F60" s="2809"/>
      <c r="G60" s="2808"/>
      <c r="H60" s="2808"/>
      <c r="I60" s="1437" t="s">
        <v>551</v>
      </c>
      <c r="J60" s="1437" t="s">
        <v>552</v>
      </c>
      <c r="K60" s="1437" t="s">
        <v>553</v>
      </c>
      <c r="L60" s="1437" t="s">
        <v>554</v>
      </c>
      <c r="M60" s="1433" t="s">
        <v>555</v>
      </c>
      <c r="N60" s="1434" t="s">
        <v>556</v>
      </c>
      <c r="O60" s="1435" t="s">
        <v>557</v>
      </c>
      <c r="P60" s="1434" t="s">
        <v>558</v>
      </c>
      <c r="Q60" s="1434" t="s">
        <v>558</v>
      </c>
      <c r="R60" s="1436"/>
      <c r="S60" s="1100" t="s">
        <v>559</v>
      </c>
      <c r="T60" s="2651"/>
      <c r="U60" s="2651"/>
      <c r="V60" s="2651"/>
      <c r="W60" s="2651"/>
      <c r="X60" s="2651"/>
      <c r="Y60" s="2866"/>
      <c r="Z60" s="2868"/>
      <c r="AA60" s="2866"/>
      <c r="AB60" s="2867"/>
      <c r="AC60" s="2867"/>
      <c r="AD60" s="2868"/>
    </row>
    <row r="61" spans="1:31" s="500" customFormat="1" ht="22" customHeight="1" x14ac:dyDescent="0.35">
      <c r="A61" s="2869" t="s">
        <v>591</v>
      </c>
      <c r="B61" s="2870"/>
      <c r="C61" s="2870"/>
      <c r="D61" s="2870"/>
      <c r="E61" s="2870"/>
      <c r="F61" s="2870"/>
      <c r="G61" s="2870"/>
      <c r="H61" s="2870"/>
      <c r="I61" s="2870"/>
      <c r="J61" s="2870"/>
      <c r="K61" s="2870"/>
      <c r="L61" s="2870"/>
      <c r="M61" s="2870"/>
      <c r="N61" s="2870"/>
      <c r="O61" s="2870"/>
      <c r="P61" s="2870"/>
      <c r="Q61" s="2870"/>
      <c r="R61" s="2870"/>
      <c r="S61" s="1574"/>
      <c r="T61" s="1575" t="s">
        <v>561</v>
      </c>
      <c r="U61" s="1576" t="s">
        <v>38</v>
      </c>
      <c r="V61" s="1576" t="s">
        <v>562</v>
      </c>
      <c r="W61" s="1576" t="s">
        <v>563</v>
      </c>
      <c r="X61" s="1577" t="s">
        <v>564</v>
      </c>
      <c r="Y61" s="1578" t="s">
        <v>565</v>
      </c>
      <c r="Z61" s="1579" t="s">
        <v>566</v>
      </c>
      <c r="AA61" s="1578" t="s">
        <v>231</v>
      </c>
      <c r="AB61" s="1579" t="s">
        <v>232</v>
      </c>
      <c r="AC61" s="1579" t="s">
        <v>233</v>
      </c>
      <c r="AD61" s="1580"/>
      <c r="AE61" s="1581"/>
    </row>
    <row r="62" spans="1:31" s="500" customFormat="1" ht="15" customHeight="1" x14ac:dyDescent="0.35">
      <c r="A62" s="1585"/>
      <c r="B62" s="1586"/>
      <c r="C62" s="1586"/>
      <c r="D62" s="1586"/>
      <c r="E62" s="1586"/>
      <c r="F62" s="1587"/>
      <c r="G62" s="1586"/>
      <c r="H62" s="1586"/>
      <c r="M62" s="1588"/>
      <c r="N62" s="1589"/>
      <c r="O62" s="1590"/>
      <c r="P62" s="1589"/>
      <c r="Q62" s="1589"/>
      <c r="R62" s="1591"/>
      <c r="S62" s="1589"/>
      <c r="T62" s="1592"/>
      <c r="X62" s="1593"/>
      <c r="Y62" s="326"/>
      <c r="Z62"/>
      <c r="AA62" s="326"/>
      <c r="AB62"/>
      <c r="AC62"/>
      <c r="AD62" s="198"/>
    </row>
    <row r="63" spans="1:31" x14ac:dyDescent="0.35">
      <c r="A63" s="203" t="s">
        <v>1067</v>
      </c>
      <c r="B63" s="203" t="s">
        <v>234</v>
      </c>
      <c r="C63" s="203" t="s">
        <v>1068</v>
      </c>
      <c r="D63" s="203" t="s">
        <v>235</v>
      </c>
      <c r="E63" s="203" t="s">
        <v>571</v>
      </c>
      <c r="F63" s="204" t="s">
        <v>942</v>
      </c>
      <c r="G63" s="203">
        <v>8</v>
      </c>
      <c r="H63" s="203" t="s">
        <v>90</v>
      </c>
      <c r="I63" s="2291">
        <v>8</v>
      </c>
      <c r="J63" s="2478"/>
      <c r="L63" s="332"/>
      <c r="M63" s="209">
        <v>1</v>
      </c>
      <c r="N63" s="212">
        <v>1800</v>
      </c>
      <c r="O63" s="219">
        <v>0.15</v>
      </c>
      <c r="P63" s="212">
        <f t="shared" ref="P63" si="10">N63*(1-O63)</f>
        <v>1530</v>
      </c>
      <c r="Q63" s="212">
        <f t="shared" ref="Q63:Q69" si="11">P63*M63*G63</f>
        <v>12240</v>
      </c>
      <c r="R63" s="230">
        <f t="shared" ref="R63:R69" si="12">Q63/$Q$75</f>
        <v>0.14736654538624722</v>
      </c>
      <c r="S63" s="550">
        <f t="shared" ref="S63:S69" si="13">Q63</f>
        <v>12240</v>
      </c>
      <c r="T63" s="440">
        <f t="shared" ref="T63:T65" si="14">S63</f>
        <v>12240</v>
      </c>
      <c r="X63" s="332"/>
      <c r="Y63" s="328">
        <f>S63</f>
        <v>12240</v>
      </c>
      <c r="AA63" s="328">
        <f>S63</f>
        <v>12240</v>
      </c>
      <c r="AD63" s="198"/>
    </row>
    <row r="64" spans="1:31" x14ac:dyDescent="0.35">
      <c r="A64" s="203" t="s">
        <v>1067</v>
      </c>
      <c r="B64" s="203" t="s">
        <v>234</v>
      </c>
      <c r="C64" s="203" t="s">
        <v>1068</v>
      </c>
      <c r="D64" s="203" t="s">
        <v>129</v>
      </c>
      <c r="E64" s="203" t="s">
        <v>569</v>
      </c>
      <c r="F64" s="204" t="s">
        <v>572</v>
      </c>
      <c r="G64" s="203">
        <v>2</v>
      </c>
      <c r="H64" s="203" t="s">
        <v>51</v>
      </c>
      <c r="I64" s="2520">
        <v>2</v>
      </c>
      <c r="J64" s="2521"/>
      <c r="K64" s="2521"/>
      <c r="L64" s="2522"/>
      <c r="M64" s="209">
        <v>1</v>
      </c>
      <c r="N64" s="212">
        <v>5000</v>
      </c>
      <c r="O64" s="219">
        <v>0.15</v>
      </c>
      <c r="P64" s="212">
        <f>N64*(1-O64)</f>
        <v>4250</v>
      </c>
      <c r="Q64" s="212">
        <f t="shared" si="11"/>
        <v>8500</v>
      </c>
      <c r="R64" s="213">
        <f t="shared" si="12"/>
        <v>0.10233787874044946</v>
      </c>
      <c r="S64" s="550">
        <f t="shared" si="13"/>
        <v>8500</v>
      </c>
      <c r="T64" s="440">
        <f t="shared" si="14"/>
        <v>8500</v>
      </c>
      <c r="X64" s="332"/>
      <c r="Y64" s="328"/>
      <c r="Z64" s="215">
        <f>S64</f>
        <v>8500</v>
      </c>
      <c r="AA64" s="328">
        <f t="shared" ref="AA64:AA65" si="15">S64</f>
        <v>8500</v>
      </c>
      <c r="AD64" s="198"/>
    </row>
    <row r="65" spans="1:30" x14ac:dyDescent="0.35">
      <c r="A65" s="203" t="s">
        <v>1067</v>
      </c>
      <c r="B65" s="203" t="s">
        <v>234</v>
      </c>
      <c r="C65" s="203" t="s">
        <v>1068</v>
      </c>
      <c r="D65" s="203" t="s">
        <v>53</v>
      </c>
      <c r="E65" s="203" t="s">
        <v>571</v>
      </c>
      <c r="F65" s="204" t="s">
        <v>574</v>
      </c>
      <c r="G65" s="203">
        <v>1</v>
      </c>
      <c r="H65" s="203" t="s">
        <v>51</v>
      </c>
      <c r="I65" s="2306">
        <v>1</v>
      </c>
      <c r="J65" s="2307"/>
      <c r="K65" s="2307"/>
      <c r="L65" s="2308"/>
      <c r="M65" s="209">
        <v>1</v>
      </c>
      <c r="N65" s="212">
        <v>5500</v>
      </c>
      <c r="O65" s="219">
        <v>0.15</v>
      </c>
      <c r="P65" s="212">
        <f t="shared" ref="P65:P69" si="16">N65*(1-O65)</f>
        <v>4675</v>
      </c>
      <c r="Q65" s="212">
        <f t="shared" si="11"/>
        <v>4675</v>
      </c>
      <c r="R65" s="230">
        <f t="shared" si="12"/>
        <v>5.62858333072472E-2</v>
      </c>
      <c r="S65" s="550">
        <f t="shared" si="13"/>
        <v>4675</v>
      </c>
      <c r="T65" s="440">
        <f t="shared" si="14"/>
        <v>4675</v>
      </c>
      <c r="X65" s="332"/>
      <c r="Y65" s="328">
        <f>S66</f>
        <v>7985.9999999999991</v>
      </c>
      <c r="Z65" s="215"/>
      <c r="AA65" s="328">
        <f t="shared" si="15"/>
        <v>4675</v>
      </c>
      <c r="AD65" s="198"/>
    </row>
    <row r="66" spans="1:30" x14ac:dyDescent="0.35">
      <c r="A66" s="203" t="s">
        <v>1067</v>
      </c>
      <c r="B66" s="203" t="s">
        <v>236</v>
      </c>
      <c r="C66" s="203" t="s">
        <v>1068</v>
      </c>
      <c r="D66" s="203" t="s">
        <v>129</v>
      </c>
      <c r="E66" s="203" t="s">
        <v>569</v>
      </c>
      <c r="F66" s="204" t="s">
        <v>572</v>
      </c>
      <c r="G66" s="203">
        <v>1</v>
      </c>
      <c r="H66" s="203" t="s">
        <v>49</v>
      </c>
      <c r="I66" s="2306">
        <v>1</v>
      </c>
      <c r="J66" s="2307"/>
      <c r="K66" s="2307"/>
      <c r="L66" s="2308"/>
      <c r="M66" s="209">
        <v>1</v>
      </c>
      <c r="N66" s="212">
        <v>18150</v>
      </c>
      <c r="O66" s="219">
        <v>0.56000000000000005</v>
      </c>
      <c r="P66" s="212">
        <f t="shared" si="16"/>
        <v>7985.9999999999991</v>
      </c>
      <c r="Q66" s="212">
        <f t="shared" si="11"/>
        <v>7985.9999999999991</v>
      </c>
      <c r="R66" s="213">
        <f t="shared" si="12"/>
        <v>9.6149447014262257E-2</v>
      </c>
      <c r="S66" s="550">
        <f t="shared" si="13"/>
        <v>7985.9999999999991</v>
      </c>
      <c r="T66" s="440">
        <f>S66</f>
        <v>7985.9999999999991</v>
      </c>
      <c r="X66" s="332"/>
      <c r="Y66" s="328"/>
      <c r="Z66" s="215">
        <f>S67</f>
        <v>8742.4</v>
      </c>
      <c r="AA66" s="328"/>
      <c r="AB66" s="215">
        <f>S66</f>
        <v>7985.9999999999991</v>
      </c>
      <c r="AD66" s="198"/>
    </row>
    <row r="67" spans="1:30" x14ac:dyDescent="0.35">
      <c r="A67" s="203" t="s">
        <v>1067</v>
      </c>
      <c r="B67" s="203" t="s">
        <v>237</v>
      </c>
      <c r="C67" s="203" t="s">
        <v>1068</v>
      </c>
      <c r="D67" s="203" t="s">
        <v>238</v>
      </c>
      <c r="E67" s="203" t="s">
        <v>571</v>
      </c>
      <c r="F67" s="204" t="s">
        <v>196</v>
      </c>
      <c r="G67" s="203">
        <v>8</v>
      </c>
      <c r="H67" s="203" t="s">
        <v>51</v>
      </c>
      <c r="I67" s="2291">
        <v>8</v>
      </c>
      <c r="J67" s="2478"/>
      <c r="L67" s="332"/>
      <c r="M67" s="209">
        <v>1</v>
      </c>
      <c r="N67" s="212">
        <v>2732</v>
      </c>
      <c r="O67" s="219">
        <v>0.6</v>
      </c>
      <c r="P67" s="212">
        <f t="shared" si="16"/>
        <v>1092.8</v>
      </c>
      <c r="Q67" s="212">
        <f t="shared" si="11"/>
        <v>8742.4</v>
      </c>
      <c r="R67" s="230">
        <f t="shared" si="12"/>
        <v>0.10525631424711826</v>
      </c>
      <c r="S67" s="550">
        <f t="shared" si="13"/>
        <v>8742.4</v>
      </c>
      <c r="T67" s="440"/>
      <c r="U67" s="215">
        <f>S67</f>
        <v>8742.4</v>
      </c>
      <c r="V67" s="215"/>
      <c r="X67" s="332"/>
      <c r="Y67" s="328">
        <f>S67</f>
        <v>8742.4</v>
      </c>
      <c r="Z67" s="215"/>
      <c r="AA67" s="326"/>
      <c r="AB67" s="215"/>
      <c r="AC67" s="215">
        <f>S67</f>
        <v>8742.4</v>
      </c>
      <c r="AD67" s="198"/>
    </row>
    <row r="68" spans="1:30" x14ac:dyDescent="0.35">
      <c r="A68" s="203" t="s">
        <v>1067</v>
      </c>
      <c r="B68" s="203" t="s">
        <v>237</v>
      </c>
      <c r="C68" s="203" t="s">
        <v>1068</v>
      </c>
      <c r="D68" s="203" t="s">
        <v>129</v>
      </c>
      <c r="E68" s="203" t="s">
        <v>569</v>
      </c>
      <c r="F68" s="204" t="s">
        <v>572</v>
      </c>
      <c r="G68" s="203">
        <v>1</v>
      </c>
      <c r="H68" s="203" t="s">
        <v>51</v>
      </c>
      <c r="I68" s="2306">
        <v>1</v>
      </c>
      <c r="J68" s="2307"/>
      <c r="K68" s="2307"/>
      <c r="L68" s="2308"/>
      <c r="M68" s="209">
        <v>1</v>
      </c>
      <c r="N68" s="212">
        <v>19087</v>
      </c>
      <c r="O68" s="219">
        <v>0.6</v>
      </c>
      <c r="P68" s="212">
        <f t="shared" si="16"/>
        <v>7634.8</v>
      </c>
      <c r="Q68" s="212">
        <f t="shared" si="11"/>
        <v>7634.8</v>
      </c>
      <c r="R68" s="213">
        <f t="shared" si="12"/>
        <v>9.1921086659715712E-2</v>
      </c>
      <c r="S68" s="550">
        <f t="shared" si="13"/>
        <v>7634.8</v>
      </c>
      <c r="T68" s="440">
        <f>S68</f>
        <v>7634.8</v>
      </c>
      <c r="V68" s="215"/>
      <c r="X68" s="332"/>
      <c r="Y68" s="328"/>
      <c r="Z68" s="215">
        <f>S69</f>
        <v>20280</v>
      </c>
      <c r="AA68" s="326"/>
      <c r="AB68" s="215"/>
      <c r="AC68" s="215">
        <f>S68</f>
        <v>7634.8</v>
      </c>
      <c r="AD68" s="198"/>
    </row>
    <row r="69" spans="1:30" x14ac:dyDescent="0.35">
      <c r="A69" s="203" t="s">
        <v>1067</v>
      </c>
      <c r="B69" s="203" t="s">
        <v>236</v>
      </c>
      <c r="C69" s="203" t="s">
        <v>1072</v>
      </c>
      <c r="D69" s="203" t="s">
        <v>239</v>
      </c>
      <c r="E69" s="203" t="s">
        <v>571</v>
      </c>
      <c r="F69" s="204" t="s">
        <v>853</v>
      </c>
      <c r="G69" s="203">
        <v>12</v>
      </c>
      <c r="H69" s="203" t="s">
        <v>51</v>
      </c>
      <c r="I69" s="2306">
        <v>12</v>
      </c>
      <c r="J69" s="2307"/>
      <c r="K69" s="2307"/>
      <c r="L69" s="2308"/>
      <c r="M69" s="209">
        <v>1</v>
      </c>
      <c r="N69" s="212">
        <v>2600</v>
      </c>
      <c r="O69" s="219">
        <v>0.35</v>
      </c>
      <c r="P69" s="212">
        <f t="shared" si="16"/>
        <v>1690</v>
      </c>
      <c r="Q69" s="212">
        <f t="shared" si="11"/>
        <v>20280</v>
      </c>
      <c r="R69" s="230">
        <f t="shared" si="12"/>
        <v>0.24416613892427233</v>
      </c>
      <c r="S69" s="550">
        <f t="shared" si="13"/>
        <v>20280</v>
      </c>
      <c r="T69" s="440"/>
      <c r="V69" s="215">
        <f>S69</f>
        <v>20280</v>
      </c>
      <c r="X69" s="332"/>
      <c r="Y69" s="328">
        <f>S69</f>
        <v>20280</v>
      </c>
      <c r="Z69" s="215"/>
      <c r="AA69" s="326"/>
      <c r="AB69" s="215">
        <f>S69</f>
        <v>20280</v>
      </c>
      <c r="AD69" s="198"/>
    </row>
    <row r="70" spans="1:30" x14ac:dyDescent="0.35">
      <c r="A70" s="203"/>
      <c r="B70" s="203"/>
      <c r="C70" s="203"/>
      <c r="D70" s="203"/>
      <c r="E70" s="203"/>
      <c r="F70" s="204"/>
      <c r="G70" s="203"/>
      <c r="H70" s="203"/>
      <c r="I70" s="1"/>
      <c r="J70" s="1"/>
      <c r="K70" s="1"/>
      <c r="L70" s="209"/>
      <c r="M70" s="209"/>
      <c r="N70" s="212"/>
      <c r="O70" s="219"/>
      <c r="P70" s="212"/>
      <c r="Q70" s="212"/>
      <c r="R70" s="230"/>
      <c r="S70" s="550"/>
      <c r="T70" s="440"/>
      <c r="V70" s="215"/>
      <c r="X70" s="332"/>
      <c r="Y70" s="328"/>
      <c r="Z70" s="215"/>
      <c r="AA70" s="326"/>
      <c r="AC70" s="215"/>
      <c r="AD70" s="198"/>
    </row>
    <row r="71" spans="1:30" x14ac:dyDescent="0.35">
      <c r="A71" s="218"/>
      <c r="B71" s="203"/>
      <c r="C71" s="236"/>
      <c r="D71" s="236"/>
      <c r="E71" s="236"/>
      <c r="F71" s="237"/>
      <c r="G71" s="236"/>
      <c r="H71" s="236"/>
      <c r="I71" s="291"/>
      <c r="J71" s="291"/>
      <c r="K71" s="291"/>
      <c r="L71" s="333"/>
      <c r="M71" s="236"/>
      <c r="N71" s="240"/>
      <c r="O71" s="241"/>
      <c r="P71" s="240"/>
      <c r="Q71" s="212"/>
      <c r="R71" s="439"/>
      <c r="S71" s="550"/>
      <c r="T71" s="234"/>
      <c r="X71" s="332"/>
      <c r="Y71" s="328"/>
      <c r="Z71" s="215"/>
      <c r="AA71" s="326"/>
      <c r="AD71" s="217"/>
    </row>
    <row r="72" spans="1:30" x14ac:dyDescent="0.35">
      <c r="A72" s="154" t="s">
        <v>1071</v>
      </c>
      <c r="B72" s="154" t="s">
        <v>579</v>
      </c>
      <c r="C72" s="335"/>
      <c r="D72" s="298"/>
      <c r="E72" s="298"/>
      <c r="F72" s="299"/>
      <c r="G72" s="298"/>
      <c r="H72" s="298"/>
      <c r="I72" s="300"/>
      <c r="J72" s="300"/>
      <c r="K72" s="300"/>
      <c r="L72" s="300"/>
      <c r="M72" s="298"/>
      <c r="N72" s="301"/>
      <c r="O72" s="302"/>
      <c r="P72" s="336"/>
      <c r="Q72" s="303"/>
      <c r="R72" s="337">
        <f>Q72/Q75</f>
        <v>0</v>
      </c>
      <c r="S72" s="550">
        <f>Q72*2</f>
        <v>0</v>
      </c>
      <c r="T72" s="234"/>
      <c r="W72" s="215"/>
      <c r="X72" s="332"/>
      <c r="Y72" s="328"/>
      <c r="Z72" s="215"/>
      <c r="AA72" s="326"/>
      <c r="AD72" s="217"/>
    </row>
    <row r="73" spans="1:30" x14ac:dyDescent="0.35">
      <c r="A73" s="154" t="s">
        <v>1071</v>
      </c>
      <c r="B73" s="154" t="s">
        <v>580</v>
      </c>
      <c r="C73" s="335"/>
      <c r="D73" s="298"/>
      <c r="E73" s="298"/>
      <c r="F73" s="299"/>
      <c r="G73" s="298"/>
      <c r="H73" s="298"/>
      <c r="I73" s="300"/>
      <c r="J73" s="300"/>
      <c r="K73" s="300"/>
      <c r="L73" s="300"/>
      <c r="M73" s="298"/>
      <c r="N73" s="301"/>
      <c r="O73" s="302"/>
      <c r="P73" s="336"/>
      <c r="Q73" s="303">
        <v>13000</v>
      </c>
      <c r="R73" s="337">
        <f>Q73/Q75</f>
        <v>0.15651675572068741</v>
      </c>
      <c r="S73" s="550">
        <f>Q73</f>
        <v>13000</v>
      </c>
      <c r="T73" s="234"/>
      <c r="X73" s="441">
        <f>S73</f>
        <v>13000</v>
      </c>
      <c r="Y73" s="328"/>
      <c r="AA73" s="326"/>
      <c r="AD73" s="198"/>
    </row>
    <row r="74" spans="1:30" ht="15" thickBot="1" x14ac:dyDescent="0.4">
      <c r="I74" s="161">
        <f>I75/M75</f>
        <v>1</v>
      </c>
      <c r="S74" s="212"/>
      <c r="T74" s="234"/>
      <c r="X74" s="332"/>
      <c r="Y74" s="326"/>
      <c r="AA74" s="326"/>
      <c r="AD74" s="198"/>
    </row>
    <row r="75" spans="1:30" x14ac:dyDescent="0.35">
      <c r="A75" s="258" t="s">
        <v>582</v>
      </c>
      <c r="B75" s="259"/>
      <c r="C75" s="259"/>
      <c r="D75" s="259"/>
      <c r="E75" s="259"/>
      <c r="F75" s="260"/>
      <c r="G75" s="259"/>
      <c r="H75" s="259"/>
      <c r="I75" s="259">
        <f>I69+I68+I67+I66+I65+I64+I63</f>
        <v>33</v>
      </c>
      <c r="J75" s="259"/>
      <c r="K75" s="259"/>
      <c r="L75" s="259"/>
      <c r="M75" s="259">
        <f>SUM(I75:L75)</f>
        <v>33</v>
      </c>
      <c r="N75" s="261"/>
      <c r="O75" s="262"/>
      <c r="P75" s="261"/>
      <c r="Q75" s="528">
        <f>SUM(Q61:Q74)</f>
        <v>83058.200000000012</v>
      </c>
      <c r="R75" s="262">
        <f>SUM(R61:R73)</f>
        <v>0.99999999999999978</v>
      </c>
      <c r="S75" s="1582">
        <f>SUM(S61:S74)</f>
        <v>83058.200000000012</v>
      </c>
      <c r="T75" s="556">
        <f>SUM(T61:T73)</f>
        <v>41035.800000000003</v>
      </c>
      <c r="U75" s="340">
        <f>SUM(U61:U73)</f>
        <v>8742.4</v>
      </c>
      <c r="V75" s="340">
        <f>SUM(V61:V73)</f>
        <v>20280</v>
      </c>
      <c r="W75" s="340">
        <f>SUM(W61:W73)</f>
        <v>0</v>
      </c>
      <c r="X75" s="340">
        <f>SUM(X61:X73)</f>
        <v>13000</v>
      </c>
      <c r="Y75" s="342">
        <f t="shared" ref="Y75:AD75" si="17">SUM(Y63:Y74)</f>
        <v>49248.4</v>
      </c>
      <c r="Z75" s="342">
        <f t="shared" si="17"/>
        <v>37522.400000000001</v>
      </c>
      <c r="AA75" s="339">
        <f t="shared" si="17"/>
        <v>25415</v>
      </c>
      <c r="AB75" s="340">
        <f t="shared" si="17"/>
        <v>28266</v>
      </c>
      <c r="AC75" s="340">
        <f t="shared" si="17"/>
        <v>16377.2</v>
      </c>
      <c r="AD75" s="341">
        <f t="shared" si="17"/>
        <v>0</v>
      </c>
    </row>
    <row r="76" spans="1:30" ht="15" thickBot="1" x14ac:dyDescent="0.4">
      <c r="A76" s="274" t="s">
        <v>583</v>
      </c>
      <c r="B76" s="275"/>
      <c r="C76" s="275"/>
      <c r="D76" s="275"/>
      <c r="E76" s="275"/>
      <c r="F76" s="276"/>
      <c r="G76" s="275"/>
      <c r="H76" s="275"/>
      <c r="I76" s="275">
        <f>I69+I68+I67+I66+I65+I64+I63</f>
        <v>33</v>
      </c>
      <c r="J76" s="275">
        <f>I76</f>
        <v>33</v>
      </c>
      <c r="K76" s="275">
        <f>I69+I68+I66+I65+I64</f>
        <v>17</v>
      </c>
      <c r="L76" s="275">
        <f>K76</f>
        <v>17</v>
      </c>
      <c r="M76" s="275">
        <f>SUM(I76:L76)</f>
        <v>100</v>
      </c>
      <c r="N76" s="277"/>
      <c r="O76" s="278"/>
      <c r="P76" s="277"/>
      <c r="Q76" s="277"/>
      <c r="R76" s="278"/>
      <c r="S76" s="1583"/>
      <c r="T76" s="1542">
        <f>T75/S75</f>
        <v>0.49406079110792189</v>
      </c>
      <c r="U76" s="282">
        <f>U75/S75</f>
        <v>0.10525631424711826</v>
      </c>
      <c r="V76" s="1584">
        <f>V75/S75</f>
        <v>0.24416613892427233</v>
      </c>
      <c r="W76" s="282">
        <f>W75/S75</f>
        <v>0</v>
      </c>
      <c r="X76" s="282">
        <f>X75/S75</f>
        <v>0.15651675572068741</v>
      </c>
      <c r="Y76" s="344">
        <f>Y75/S75</f>
        <v>0.59293844557190012</v>
      </c>
      <c r="Z76" s="282">
        <f>Z75/S75</f>
        <v>0.45176033191184006</v>
      </c>
      <c r="AA76" s="790"/>
      <c r="AB76" s="534"/>
      <c r="AC76" s="534"/>
      <c r="AD76" s="288"/>
    </row>
    <row r="77" spans="1:30" ht="15" thickBot="1" x14ac:dyDescent="0.4">
      <c r="A77" s="289" t="s">
        <v>584</v>
      </c>
      <c r="B77" s="239"/>
      <c r="C77" s="239"/>
      <c r="D77" s="239"/>
      <c r="E77" s="239"/>
      <c r="F77" s="290"/>
      <c r="G77" s="239"/>
      <c r="H77" s="239"/>
      <c r="I77" s="2237">
        <f>I76/$M$76</f>
        <v>0.33</v>
      </c>
      <c r="J77" s="2237">
        <f t="shared" ref="J77:L77" si="18">J76/$M$76</f>
        <v>0.33</v>
      </c>
      <c r="K77" s="2237">
        <f t="shared" si="18"/>
        <v>0.17</v>
      </c>
      <c r="L77" s="2237">
        <f t="shared" si="18"/>
        <v>0.17</v>
      </c>
      <c r="M77" s="239"/>
      <c r="N77" s="292"/>
      <c r="O77" s="242"/>
      <c r="P77" s="292"/>
      <c r="Q77" s="240">
        <f>T75</f>
        <v>41035.800000000003</v>
      </c>
      <c r="R77" s="293">
        <f>Q77/Q82</f>
        <v>0.49406079110792189</v>
      </c>
      <c r="X77" s="294"/>
      <c r="Y77" s="403">
        <f>I63+I65+I67+I69</f>
        <v>29</v>
      </c>
      <c r="Z77" s="404">
        <f>I64+I66+I68</f>
        <v>4</v>
      </c>
    </row>
    <row r="78" spans="1:30" ht="15" thickBot="1" x14ac:dyDescent="0.4">
      <c r="A78" s="297" t="s">
        <v>38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U75</f>
        <v>8742.4</v>
      </c>
      <c r="R78" s="308">
        <f>Q78/Q82</f>
        <v>0.10525631424711826</v>
      </c>
      <c r="S78" s="1098">
        <f>Q75/M75</f>
        <v>2516.915151515152</v>
      </c>
      <c r="T78" s="1099" t="s">
        <v>586</v>
      </c>
      <c r="Y78" s="241">
        <f>Y77/M75</f>
        <v>0.87878787878787878</v>
      </c>
      <c r="Z78" s="293">
        <f>Z77/M75</f>
        <v>0.12121212121212122</v>
      </c>
    </row>
    <row r="79" spans="1:30" ht="15" thickBot="1" x14ac:dyDescent="0.4">
      <c r="A79" s="297" t="s">
        <v>587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V75</f>
        <v>20280</v>
      </c>
      <c r="R79" s="308">
        <f>Q79/Q82</f>
        <v>0.24416613892427233</v>
      </c>
      <c r="W79" s="145"/>
      <c r="Y79" s="2657" t="s">
        <v>588</v>
      </c>
      <c r="Z79" s="2657"/>
    </row>
    <row r="80" spans="1:30" x14ac:dyDescent="0.35">
      <c r="A80" s="297" t="s">
        <v>580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X75</f>
        <v>13000</v>
      </c>
      <c r="R80" s="308">
        <f>Q80/Q82</f>
        <v>0.15651675572068741</v>
      </c>
    </row>
    <row r="81" spans="1:31" x14ac:dyDescent="0.35">
      <c r="A81" s="297" t="s">
        <v>579</v>
      </c>
      <c r="B81" s="298"/>
      <c r="C81" s="298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01"/>
      <c r="Q81" s="303">
        <f>W75</f>
        <v>0</v>
      </c>
      <c r="R81" s="308">
        <f>Q81/Q82</f>
        <v>0</v>
      </c>
    </row>
    <row r="82" spans="1:31" x14ac:dyDescent="0.35">
      <c r="A82" s="297"/>
      <c r="B82" s="298"/>
      <c r="C82" s="298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01"/>
      <c r="Q82" s="310">
        <f>SUM(Q77:Q81)</f>
        <v>83058.200000000012</v>
      </c>
      <c r="R82" s="308">
        <f>SUM(R77:R81)</f>
        <v>0.99999999999999978</v>
      </c>
    </row>
    <row r="84" spans="1:31" x14ac:dyDescent="0.35">
      <c r="B84" s="2"/>
    </row>
    <row r="86" spans="1:31" x14ac:dyDescent="0.35">
      <c r="B86" s="2"/>
    </row>
    <row r="87" spans="1:31" x14ac:dyDescent="0.35">
      <c r="E87" s="1" t="s">
        <v>594</v>
      </c>
      <c r="F87" s="2" t="s">
        <v>1073</v>
      </c>
      <c r="G87" s="2266" t="s">
        <v>596</v>
      </c>
      <c r="H87" s="2266"/>
      <c r="I87" s="2334">
        <v>0.52</v>
      </c>
      <c r="J87" s="2334"/>
    </row>
    <row r="88" spans="1:31" x14ac:dyDescent="0.35">
      <c r="B88" s="2"/>
      <c r="E88" s="1" t="s">
        <v>524</v>
      </c>
      <c r="F88" s="2" t="s">
        <v>240</v>
      </c>
      <c r="G88" s="2266" t="s">
        <v>524</v>
      </c>
      <c r="H88" s="2266"/>
      <c r="I88" s="2266">
        <v>13</v>
      </c>
      <c r="J88" s="2266"/>
    </row>
    <row r="89" spans="1:31" x14ac:dyDescent="0.35">
      <c r="B89" s="2"/>
      <c r="E89" s="1" t="s">
        <v>526</v>
      </c>
      <c r="F89" s="2" t="s">
        <v>1074</v>
      </c>
      <c r="G89" s="2266" t="s">
        <v>526</v>
      </c>
      <c r="H89" s="2266"/>
      <c r="I89" s="2267">
        <v>666</v>
      </c>
      <c r="J89" s="2267"/>
    </row>
    <row r="90" spans="1:31" x14ac:dyDescent="0.35">
      <c r="E90" s="1" t="s">
        <v>528</v>
      </c>
      <c r="F90" s="2" t="s">
        <v>1075</v>
      </c>
      <c r="G90" s="2266" t="s">
        <v>528</v>
      </c>
      <c r="H90" s="2266"/>
      <c r="I90" s="2267">
        <v>2015052</v>
      </c>
      <c r="J90" s="2267"/>
    </row>
    <row r="91" spans="1:31" x14ac:dyDescent="0.35">
      <c r="B91" s="2"/>
    </row>
    <row r="92" spans="1:31" ht="18" x14ac:dyDescent="0.4">
      <c r="A92" s="1085" t="s">
        <v>1076</v>
      </c>
    </row>
    <row r="93" spans="1:31" ht="15" thickBot="1" x14ac:dyDescent="0.4"/>
    <row r="94" spans="1:31" ht="18" x14ac:dyDescent="0.35">
      <c r="A94" s="2353" t="s">
        <v>533</v>
      </c>
      <c r="B94" s="2344" t="s">
        <v>534</v>
      </c>
      <c r="C94" s="2344" t="s">
        <v>535</v>
      </c>
      <c r="D94" s="2344" t="s">
        <v>536</v>
      </c>
      <c r="E94" s="2344" t="s">
        <v>537</v>
      </c>
      <c r="F94" s="2355" t="s">
        <v>538</v>
      </c>
      <c r="G94" s="2344" t="s">
        <v>539</v>
      </c>
      <c r="H94" s="2344" t="s">
        <v>540</v>
      </c>
      <c r="I94" s="2346" t="s">
        <v>541</v>
      </c>
      <c r="J94" s="2346"/>
      <c r="K94" s="2346"/>
      <c r="L94" s="2346"/>
      <c r="M94" s="351" t="s">
        <v>542</v>
      </c>
      <c r="N94" s="352" t="s">
        <v>543</v>
      </c>
      <c r="O94" s="353" t="s">
        <v>544</v>
      </c>
      <c r="P94" s="352" t="s">
        <v>543</v>
      </c>
      <c r="Q94" s="352" t="s">
        <v>545</v>
      </c>
      <c r="R94" s="1594" t="s">
        <v>546</v>
      </c>
      <c r="S94" s="1107" t="s">
        <v>547</v>
      </c>
      <c r="T94" s="2659" t="s">
        <v>548</v>
      </c>
      <c r="U94" s="2659"/>
      <c r="V94" s="2659"/>
      <c r="W94" s="2659"/>
      <c r="X94" s="2659"/>
      <c r="Y94" s="2665" t="s">
        <v>549</v>
      </c>
      <c r="Z94" s="2660"/>
      <c r="AA94" s="2665" t="s">
        <v>550</v>
      </c>
      <c r="AB94" s="2659"/>
      <c r="AC94" s="2659"/>
      <c r="AD94" s="2660"/>
    </row>
    <row r="95" spans="1:31" ht="18" customHeight="1" x14ac:dyDescent="0.35">
      <c r="A95" s="2874"/>
      <c r="B95" s="2537"/>
      <c r="C95" s="2537"/>
      <c r="D95" s="2537"/>
      <c r="E95" s="2537"/>
      <c r="F95" s="2541"/>
      <c r="G95" s="2537"/>
      <c r="H95" s="2537"/>
      <c r="I95" s="829" t="s">
        <v>551</v>
      </c>
      <c r="J95" s="829" t="s">
        <v>552</v>
      </c>
      <c r="K95" s="829" t="s">
        <v>553</v>
      </c>
      <c r="L95" s="829" t="s">
        <v>554</v>
      </c>
      <c r="M95" s="833" t="s">
        <v>555</v>
      </c>
      <c r="N95" s="834" t="s">
        <v>556</v>
      </c>
      <c r="O95" s="835" t="s">
        <v>557</v>
      </c>
      <c r="P95" s="834" t="s">
        <v>558</v>
      </c>
      <c r="Q95" s="834" t="s">
        <v>558</v>
      </c>
      <c r="R95" s="1595"/>
      <c r="S95" s="1596" t="s">
        <v>559</v>
      </c>
      <c r="T95" s="2871"/>
      <c r="U95" s="2871"/>
      <c r="V95" s="2871"/>
      <c r="W95" s="2871"/>
      <c r="X95" s="2871"/>
      <c r="Y95" s="2872"/>
      <c r="Z95" s="2873"/>
      <c r="AA95" s="2872"/>
      <c r="AB95" s="2871"/>
      <c r="AC95" s="2871"/>
      <c r="AD95" s="2873"/>
    </row>
    <row r="96" spans="1:31" s="500" customFormat="1" ht="22" customHeight="1" x14ac:dyDescent="0.45">
      <c r="A96" s="2538" t="s">
        <v>1077</v>
      </c>
      <c r="B96" s="2539"/>
      <c r="C96" s="2539"/>
      <c r="D96" s="2539"/>
      <c r="E96" s="2539"/>
      <c r="F96" s="2539"/>
      <c r="G96" s="2539"/>
      <c r="H96" s="2539"/>
      <c r="I96" s="2539"/>
      <c r="J96" s="2539"/>
      <c r="K96" s="2539"/>
      <c r="L96" s="2539"/>
      <c r="M96" s="2539"/>
      <c r="N96" s="2539"/>
      <c r="O96" s="2539"/>
      <c r="P96" s="2539"/>
      <c r="Q96" s="2539"/>
      <c r="R96" s="2539"/>
      <c r="S96" s="1574"/>
      <c r="T96" s="1575" t="s">
        <v>561</v>
      </c>
      <c r="U96" s="1576" t="s">
        <v>38</v>
      </c>
      <c r="V96" s="1576" t="s">
        <v>562</v>
      </c>
      <c r="W96" s="1576" t="s">
        <v>563</v>
      </c>
      <c r="X96" s="1577" t="s">
        <v>564</v>
      </c>
      <c r="Y96" s="1578" t="s">
        <v>565</v>
      </c>
      <c r="Z96" s="1579" t="s">
        <v>566</v>
      </c>
      <c r="AA96" s="1578" t="s">
        <v>231</v>
      </c>
      <c r="AB96" s="1579" t="s">
        <v>232</v>
      </c>
      <c r="AC96" s="1579" t="s">
        <v>233</v>
      </c>
      <c r="AD96" s="1580"/>
      <c r="AE96" s="1581"/>
    </row>
    <row r="97" spans="1:30" x14ac:dyDescent="0.35">
      <c r="A97" s="200"/>
      <c r="B97" s="509"/>
      <c r="C97" s="509"/>
      <c r="D97" s="509"/>
      <c r="E97" s="509"/>
      <c r="F97" s="510"/>
      <c r="G97" s="509"/>
      <c r="H97" s="509"/>
      <c r="I97" s="512"/>
      <c r="J97" s="512"/>
      <c r="K97" s="512"/>
      <c r="L97" s="512"/>
      <c r="M97" s="509"/>
      <c r="N97" s="515"/>
      <c r="O97" s="516"/>
      <c r="P97" s="515"/>
      <c r="Q97" s="515"/>
      <c r="R97" s="579"/>
      <c r="S97" s="212"/>
      <c r="T97" s="234"/>
      <c r="X97" s="332"/>
      <c r="Y97" s="326"/>
      <c r="Z97" s="198"/>
      <c r="AD97" s="198"/>
    </row>
    <row r="98" spans="1:30" x14ac:dyDescent="0.35">
      <c r="A98" s="203" t="s">
        <v>1067</v>
      </c>
      <c r="B98" s="203" t="s">
        <v>234</v>
      </c>
      <c r="C98" s="203" t="s">
        <v>1068</v>
      </c>
      <c r="D98" s="203" t="s">
        <v>235</v>
      </c>
      <c r="E98" s="203" t="s">
        <v>571</v>
      </c>
      <c r="F98" s="204" t="s">
        <v>692</v>
      </c>
      <c r="G98" s="203">
        <v>4</v>
      </c>
      <c r="H98" s="203" t="s">
        <v>90</v>
      </c>
      <c r="I98" s="2291">
        <v>4</v>
      </c>
      <c r="J98" s="2478"/>
      <c r="L98" s="332"/>
      <c r="M98" s="209">
        <v>1</v>
      </c>
      <c r="N98" s="212">
        <v>1800</v>
      </c>
      <c r="O98" s="219">
        <v>0.15</v>
      </c>
      <c r="P98" s="212">
        <f t="shared" ref="P98" si="19">N98*(1-O98)</f>
        <v>1530</v>
      </c>
      <c r="Q98" s="212">
        <f t="shared" ref="Q98:Q103" si="20">P98*M98*G98</f>
        <v>6120</v>
      </c>
      <c r="R98" s="230">
        <f t="shared" ref="R98:R103" si="21">Q98/$Q$108</f>
        <v>0.11627641868630446</v>
      </c>
      <c r="S98" s="550">
        <f t="shared" ref="S98:S103" si="22">Q98*4</f>
        <v>24480</v>
      </c>
      <c r="T98" s="440">
        <f>S98</f>
        <v>24480</v>
      </c>
      <c r="X98" s="332"/>
      <c r="Y98" s="328">
        <f>S98</f>
        <v>24480</v>
      </c>
      <c r="Z98" s="198"/>
      <c r="AA98" s="215">
        <f>S98</f>
        <v>24480</v>
      </c>
      <c r="AD98" s="198"/>
    </row>
    <row r="99" spans="1:30" x14ac:dyDescent="0.35">
      <c r="A99" s="203" t="s">
        <v>1067</v>
      </c>
      <c r="B99" s="203" t="s">
        <v>234</v>
      </c>
      <c r="C99" s="203" t="s">
        <v>1068</v>
      </c>
      <c r="D99" s="203" t="s">
        <v>129</v>
      </c>
      <c r="E99" s="203" t="s">
        <v>569</v>
      </c>
      <c r="F99" s="204" t="s">
        <v>602</v>
      </c>
      <c r="G99" s="203">
        <v>1</v>
      </c>
      <c r="H99" s="203" t="s">
        <v>51</v>
      </c>
      <c r="I99" s="2520">
        <v>1</v>
      </c>
      <c r="J99" s="2521"/>
      <c r="K99" s="2521"/>
      <c r="L99" s="2522"/>
      <c r="M99" s="209">
        <v>1</v>
      </c>
      <c r="N99" s="212">
        <v>5000</v>
      </c>
      <c r="O99" s="219">
        <v>0.15</v>
      </c>
      <c r="P99" s="212">
        <f>N99*(1-O99)</f>
        <v>4250</v>
      </c>
      <c r="Q99" s="212">
        <f t="shared" si="20"/>
        <v>4250</v>
      </c>
      <c r="R99" s="213">
        <f t="shared" si="21"/>
        <v>8.0747512976600322E-2</v>
      </c>
      <c r="S99" s="550">
        <f t="shared" si="22"/>
        <v>17000</v>
      </c>
      <c r="T99" s="440">
        <f t="shared" ref="T99:T100" si="23">S99</f>
        <v>17000</v>
      </c>
      <c r="X99" s="332"/>
      <c r="Y99" s="328"/>
      <c r="Z99" s="217">
        <f>S99</f>
        <v>17000</v>
      </c>
      <c r="AA99" s="215">
        <f>S99</f>
        <v>17000</v>
      </c>
      <c r="AD99" s="198"/>
    </row>
    <row r="100" spans="1:30" x14ac:dyDescent="0.35">
      <c r="A100" s="203" t="s">
        <v>1067</v>
      </c>
      <c r="B100" s="203" t="s">
        <v>234</v>
      </c>
      <c r="C100" s="203" t="s">
        <v>1068</v>
      </c>
      <c r="D100" s="203" t="s">
        <v>53</v>
      </c>
      <c r="E100" s="203" t="s">
        <v>571</v>
      </c>
      <c r="F100" s="204" t="s">
        <v>639</v>
      </c>
      <c r="G100" s="203">
        <v>2</v>
      </c>
      <c r="H100" s="203" t="s">
        <v>51</v>
      </c>
      <c r="I100" s="2306">
        <v>2</v>
      </c>
      <c r="J100" s="2307"/>
      <c r="K100" s="2307"/>
      <c r="L100" s="2308"/>
      <c r="M100" s="209">
        <v>1</v>
      </c>
      <c r="N100" s="212">
        <v>5500</v>
      </c>
      <c r="O100" s="219">
        <v>0.15</v>
      </c>
      <c r="P100" s="212">
        <f t="shared" ref="P100:P103" si="24">N100*(1-O100)</f>
        <v>4675</v>
      </c>
      <c r="Q100" s="212">
        <f t="shared" si="20"/>
        <v>9350</v>
      </c>
      <c r="R100" s="230">
        <f t="shared" si="21"/>
        <v>0.17764452854852072</v>
      </c>
      <c r="S100" s="550">
        <f t="shared" si="22"/>
        <v>37400</v>
      </c>
      <c r="T100" s="440">
        <f t="shared" si="23"/>
        <v>37400</v>
      </c>
      <c r="X100" s="332"/>
      <c r="Y100" s="328">
        <f>S100</f>
        <v>37400</v>
      </c>
      <c r="Z100" s="217"/>
      <c r="AA100" s="215">
        <f>S100</f>
        <v>37400</v>
      </c>
      <c r="AD100" s="198"/>
    </row>
    <row r="101" spans="1:30" x14ac:dyDescent="0.35">
      <c r="A101" s="203" t="s">
        <v>1067</v>
      </c>
      <c r="B101" s="203" t="s">
        <v>237</v>
      </c>
      <c r="C101" s="203" t="s">
        <v>1068</v>
      </c>
      <c r="D101" s="203" t="s">
        <v>238</v>
      </c>
      <c r="E101" s="203" t="s">
        <v>571</v>
      </c>
      <c r="F101" s="204" t="s">
        <v>692</v>
      </c>
      <c r="G101" s="203">
        <v>4</v>
      </c>
      <c r="H101" s="203" t="s">
        <v>51</v>
      </c>
      <c r="I101" s="2291">
        <v>4</v>
      </c>
      <c r="J101" s="2478"/>
      <c r="L101" s="332"/>
      <c r="M101" s="209">
        <v>1</v>
      </c>
      <c r="N101" s="212">
        <v>2732</v>
      </c>
      <c r="O101" s="219">
        <v>0.6</v>
      </c>
      <c r="P101" s="212">
        <f t="shared" si="24"/>
        <v>1092.8</v>
      </c>
      <c r="Q101" s="212">
        <f t="shared" si="20"/>
        <v>4371.2</v>
      </c>
      <c r="R101" s="230">
        <f t="shared" si="21"/>
        <v>8.3050242052544784E-2</v>
      </c>
      <c r="S101" s="550">
        <f t="shared" si="22"/>
        <v>17484.8</v>
      </c>
      <c r="T101" s="440"/>
      <c r="U101" s="215">
        <f>S101</f>
        <v>17484.8</v>
      </c>
      <c r="V101" s="215"/>
      <c r="X101" s="332"/>
      <c r="Y101" s="328">
        <f>S101</f>
        <v>17484.8</v>
      </c>
      <c r="Z101" s="217"/>
      <c r="AA101" s="215"/>
      <c r="AB101" s="215"/>
      <c r="AC101" s="215">
        <f>S101</f>
        <v>17484.8</v>
      </c>
      <c r="AD101" s="198"/>
    </row>
    <row r="102" spans="1:30" x14ac:dyDescent="0.35">
      <c r="A102" s="203" t="s">
        <v>1067</v>
      </c>
      <c r="B102" s="203" t="s">
        <v>237</v>
      </c>
      <c r="C102" s="203" t="s">
        <v>1068</v>
      </c>
      <c r="D102" s="203" t="s">
        <v>129</v>
      </c>
      <c r="E102" s="203" t="s">
        <v>569</v>
      </c>
      <c r="F102" s="204" t="s">
        <v>602</v>
      </c>
      <c r="G102" s="203">
        <v>1</v>
      </c>
      <c r="H102" s="203" t="s">
        <v>51</v>
      </c>
      <c r="I102" s="2306">
        <v>1</v>
      </c>
      <c r="J102" s="2307"/>
      <c r="K102" s="2307"/>
      <c r="L102" s="2308"/>
      <c r="M102" s="209">
        <v>1</v>
      </c>
      <c r="N102" s="212">
        <v>19087</v>
      </c>
      <c r="O102" s="219">
        <v>0.6</v>
      </c>
      <c r="P102" s="212">
        <f t="shared" si="24"/>
        <v>7634.8</v>
      </c>
      <c r="Q102" s="212">
        <f t="shared" si="20"/>
        <v>7634.8</v>
      </c>
      <c r="R102" s="213">
        <f t="shared" si="21"/>
        <v>0.14505673225264662</v>
      </c>
      <c r="S102" s="550">
        <f t="shared" si="22"/>
        <v>30539.200000000001</v>
      </c>
      <c r="T102" s="440">
        <f>S102</f>
        <v>30539.200000000001</v>
      </c>
      <c r="V102" s="215"/>
      <c r="X102" s="332"/>
      <c r="Y102" s="328"/>
      <c r="Z102" s="217">
        <f>S102</f>
        <v>30539.200000000001</v>
      </c>
      <c r="AB102" s="215"/>
      <c r="AC102" s="215">
        <f t="shared" ref="AC102:AC103" si="25">S102</f>
        <v>30539.200000000001</v>
      </c>
      <c r="AD102" s="198"/>
    </row>
    <row r="103" spans="1:30" x14ac:dyDescent="0.35">
      <c r="A103" s="203" t="s">
        <v>1067</v>
      </c>
      <c r="B103" s="203" t="s">
        <v>237</v>
      </c>
      <c r="C103" s="203" t="s">
        <v>1070</v>
      </c>
      <c r="D103" s="203" t="s">
        <v>56</v>
      </c>
      <c r="E103" s="203" t="s">
        <v>575</v>
      </c>
      <c r="F103" s="204" t="s">
        <v>65</v>
      </c>
      <c r="G103" s="203">
        <v>1</v>
      </c>
      <c r="H103" s="203" t="s">
        <v>51</v>
      </c>
      <c r="I103" s="2306">
        <v>1</v>
      </c>
      <c r="J103" s="2307"/>
      <c r="K103" s="2307"/>
      <c r="L103" s="2308"/>
      <c r="M103" s="209">
        <v>1</v>
      </c>
      <c r="N103" s="212">
        <v>27268</v>
      </c>
      <c r="O103" s="219">
        <v>0.6</v>
      </c>
      <c r="P103" s="212">
        <f t="shared" si="24"/>
        <v>10907.2</v>
      </c>
      <c r="Q103" s="212">
        <f t="shared" si="20"/>
        <v>10907.2</v>
      </c>
      <c r="R103" s="230">
        <f t="shared" si="21"/>
        <v>0.20723041730314709</v>
      </c>
      <c r="S103" s="550">
        <f t="shared" si="22"/>
        <v>43628.800000000003</v>
      </c>
      <c r="T103" s="440">
        <f>S103</f>
        <v>43628.800000000003</v>
      </c>
      <c r="V103" s="215"/>
      <c r="X103" s="332"/>
      <c r="Y103" s="328">
        <f>S103</f>
        <v>43628.800000000003</v>
      </c>
      <c r="Z103" s="217"/>
      <c r="AB103" s="215"/>
      <c r="AC103" s="215">
        <f t="shared" si="25"/>
        <v>43628.800000000003</v>
      </c>
      <c r="AD103" s="198"/>
    </row>
    <row r="104" spans="1:30" x14ac:dyDescent="0.35">
      <c r="A104" s="218"/>
      <c r="B104" s="203"/>
      <c r="C104" s="236"/>
      <c r="D104" s="236"/>
      <c r="E104" s="236"/>
      <c r="F104" s="237"/>
      <c r="G104" s="236"/>
      <c r="H104" s="236"/>
      <c r="I104" s="291"/>
      <c r="J104" s="291"/>
      <c r="K104" s="291"/>
      <c r="L104" s="333"/>
      <c r="M104" s="236"/>
      <c r="N104" s="240"/>
      <c r="O104" s="241"/>
      <c r="P104" s="240"/>
      <c r="Q104" s="212"/>
      <c r="R104" s="439"/>
      <c r="S104" s="550"/>
      <c r="T104" s="234"/>
      <c r="X104" s="332"/>
      <c r="Y104" s="328"/>
      <c r="Z104" s="217"/>
      <c r="AB104" s="215"/>
      <c r="AC104" s="215"/>
      <c r="AD104" s="198"/>
    </row>
    <row r="105" spans="1:30" x14ac:dyDescent="0.35">
      <c r="A105" s="154" t="s">
        <v>1071</v>
      </c>
      <c r="B105" s="154" t="s">
        <v>579</v>
      </c>
      <c r="C105" s="335"/>
      <c r="D105" s="298"/>
      <c r="E105" s="298"/>
      <c r="F105" s="299"/>
      <c r="G105" s="298"/>
      <c r="H105" s="298"/>
      <c r="I105" s="300"/>
      <c r="J105" s="300"/>
      <c r="K105" s="300"/>
      <c r="L105" s="300"/>
      <c r="M105" s="298"/>
      <c r="N105" s="301"/>
      <c r="O105" s="302"/>
      <c r="P105" s="336"/>
      <c r="Q105" s="303"/>
      <c r="R105" s="337">
        <f>Q105/Q108</f>
        <v>0</v>
      </c>
      <c r="S105" s="550">
        <f>Q105*4</f>
        <v>0</v>
      </c>
      <c r="T105" s="234"/>
      <c r="W105" s="215"/>
      <c r="X105" s="332"/>
      <c r="Y105" s="328"/>
      <c r="Z105" s="217"/>
      <c r="AC105" s="215"/>
      <c r="AD105" s="217"/>
    </row>
    <row r="106" spans="1:30" x14ac:dyDescent="0.35">
      <c r="A106" s="154" t="s">
        <v>1071</v>
      </c>
      <c r="B106" s="154" t="s">
        <v>580</v>
      </c>
      <c r="C106" s="335"/>
      <c r="D106" s="298"/>
      <c r="E106" s="298"/>
      <c r="F106" s="299"/>
      <c r="G106" s="298"/>
      <c r="H106" s="298"/>
      <c r="I106" s="300"/>
      <c r="J106" s="300"/>
      <c r="K106" s="300"/>
      <c r="L106" s="300"/>
      <c r="M106" s="298"/>
      <c r="N106" s="301"/>
      <c r="O106" s="302"/>
      <c r="P106" s="336"/>
      <c r="Q106" s="303">
        <v>10000</v>
      </c>
      <c r="R106" s="337">
        <f>Q106/Q108</f>
        <v>0.18999414818023605</v>
      </c>
      <c r="S106" s="550">
        <f>Q106*4</f>
        <v>40000</v>
      </c>
      <c r="T106" s="234"/>
      <c r="X106" s="441">
        <f>S106</f>
        <v>40000</v>
      </c>
      <c r="Y106" s="326"/>
      <c r="Z106" s="198"/>
      <c r="AD106" s="217"/>
    </row>
    <row r="107" spans="1:30" ht="15" thickBot="1" x14ac:dyDescent="0.4">
      <c r="S107" s="212"/>
      <c r="T107" s="234"/>
      <c r="X107" s="332"/>
      <c r="Y107" s="326"/>
      <c r="Z107" s="198"/>
      <c r="AD107" s="217"/>
    </row>
    <row r="108" spans="1:30" x14ac:dyDescent="0.35">
      <c r="A108" s="372" t="s">
        <v>582</v>
      </c>
      <c r="B108" s="373"/>
      <c r="C108" s="373"/>
      <c r="D108" s="373"/>
      <c r="E108" s="373"/>
      <c r="F108" s="374"/>
      <c r="G108" s="373"/>
      <c r="H108" s="373"/>
      <c r="I108" s="373">
        <f>I103+I102+I101+I100+I99+I98</f>
        <v>13</v>
      </c>
      <c r="J108" s="373"/>
      <c r="K108" s="373"/>
      <c r="L108" s="373"/>
      <c r="M108" s="373">
        <f>SUM(I108:L108)</f>
        <v>13</v>
      </c>
      <c r="N108" s="375"/>
      <c r="O108" s="376"/>
      <c r="P108" s="375"/>
      <c r="Q108" s="377">
        <f>SUM(Q97:Q107)</f>
        <v>52633.2</v>
      </c>
      <c r="R108" s="376">
        <f>SUM(R97:R106)</f>
        <v>1</v>
      </c>
      <c r="S108" s="1597">
        <f>SUM(S97:S107)</f>
        <v>210532.8</v>
      </c>
      <c r="T108" s="564">
        <f>SUM(T97:T106)</f>
        <v>153048</v>
      </c>
      <c r="U108" s="381">
        <f>SUM(U97:U106)</f>
        <v>17484.8</v>
      </c>
      <c r="V108" s="381">
        <f t="shared" ref="V108:X108" si="26">SUM(V97:V106)</f>
        <v>0</v>
      </c>
      <c r="W108" s="381">
        <f t="shared" si="26"/>
        <v>0</v>
      </c>
      <c r="X108" s="381">
        <f t="shared" si="26"/>
        <v>40000</v>
      </c>
      <c r="Y108" s="382">
        <f>SUM(Y98:Y107)</f>
        <v>122993.60000000001</v>
      </c>
      <c r="Z108" s="383">
        <f>SUM(Z98:Z107)</f>
        <v>47539.199999999997</v>
      </c>
      <c r="AA108" s="381">
        <f>SUM(AA97:AA107)</f>
        <v>78880</v>
      </c>
      <c r="AB108" s="381"/>
      <c r="AC108" s="381">
        <f>SUM(AC97:AC107)</f>
        <v>91652.800000000003</v>
      </c>
      <c r="AD108" s="383"/>
    </row>
    <row r="109" spans="1:30" ht="15" thickBot="1" x14ac:dyDescent="0.4">
      <c r="A109" s="388" t="s">
        <v>583</v>
      </c>
      <c r="B109" s="389"/>
      <c r="C109" s="389"/>
      <c r="D109" s="389"/>
      <c r="E109" s="389"/>
      <c r="F109" s="390"/>
      <c r="G109" s="389"/>
      <c r="H109" s="389"/>
      <c r="I109" s="389">
        <f>I103+I102+I101+I100+I99+I98</f>
        <v>13</v>
      </c>
      <c r="J109" s="389">
        <f>I109</f>
        <v>13</v>
      </c>
      <c r="K109" s="389">
        <f>I103+I102+I100+I99</f>
        <v>5</v>
      </c>
      <c r="L109" s="389"/>
      <c r="M109" s="389">
        <f>SUM(I109:L109)</f>
        <v>31</v>
      </c>
      <c r="N109" s="391"/>
      <c r="O109" s="392"/>
      <c r="P109" s="391"/>
      <c r="Q109" s="391"/>
      <c r="R109" s="392"/>
      <c r="S109" s="1598"/>
      <c r="T109" s="580">
        <f>T108/S108</f>
        <v>0.72695560976721918</v>
      </c>
      <c r="U109" s="396">
        <f>U108/S108</f>
        <v>8.3050242052544784E-2</v>
      </c>
      <c r="V109" s="396">
        <f>V108/S108</f>
        <v>0</v>
      </c>
      <c r="W109" s="396">
        <f>W108/S108</f>
        <v>0</v>
      </c>
      <c r="X109" s="396">
        <f>X108/S108</f>
        <v>0.18999414818023605</v>
      </c>
      <c r="Y109" s="397">
        <f>Y108/S108</f>
        <v>0.58420160659051712</v>
      </c>
      <c r="Z109" s="398">
        <f>Z108/S108</f>
        <v>0.22580424522924694</v>
      </c>
      <c r="AA109" s="1446"/>
      <c r="AB109" s="571"/>
      <c r="AC109" s="571"/>
      <c r="AD109" s="402"/>
    </row>
    <row r="110" spans="1:30" ht="15" thickBot="1" x14ac:dyDescent="0.4">
      <c r="A110" s="289" t="s">
        <v>584</v>
      </c>
      <c r="B110" s="239"/>
      <c r="C110" s="239"/>
      <c r="D110" s="239"/>
      <c r="E110" s="239"/>
      <c r="F110" s="290"/>
      <c r="G110" s="239"/>
      <c r="H110" s="239"/>
      <c r="I110" s="2237">
        <f>I109/$M$109</f>
        <v>0.41935483870967744</v>
      </c>
      <c r="J110" s="2237">
        <f t="shared" ref="J110:L110" si="27">J109/$M$109</f>
        <v>0.41935483870967744</v>
      </c>
      <c r="K110" s="2237">
        <f t="shared" si="27"/>
        <v>0.16129032258064516</v>
      </c>
      <c r="L110" s="2237">
        <f t="shared" si="27"/>
        <v>0</v>
      </c>
      <c r="M110" s="239"/>
      <c r="N110" s="292"/>
      <c r="O110" s="242"/>
      <c r="P110" s="292"/>
      <c r="Q110" s="240">
        <f>T108/4</f>
        <v>38262</v>
      </c>
      <c r="R110" s="293">
        <f>Q110/Q115</f>
        <v>0.72695560976721918</v>
      </c>
      <c r="X110" s="294"/>
      <c r="Y110" s="1096">
        <f>I98+I100+I101+I103</f>
        <v>11</v>
      </c>
      <c r="Z110" s="1097">
        <f>I99+I102</f>
        <v>2</v>
      </c>
      <c r="AA110" s="4"/>
    </row>
    <row r="111" spans="1:30" ht="15" thickBot="1" x14ac:dyDescent="0.4">
      <c r="A111" s="297" t="s">
        <v>38</v>
      </c>
      <c r="B111" s="298"/>
      <c r="C111" s="298"/>
      <c r="D111" s="298"/>
      <c r="E111" s="298"/>
      <c r="F111" s="299"/>
      <c r="G111" s="298"/>
      <c r="H111" s="298"/>
      <c r="I111" s="300"/>
      <c r="J111" s="300"/>
      <c r="K111" s="300"/>
      <c r="L111" s="300"/>
      <c r="M111" s="298"/>
      <c r="N111" s="301"/>
      <c r="O111" s="302"/>
      <c r="P111" s="301"/>
      <c r="Q111" s="303">
        <f>U108/4</f>
        <v>4371.2</v>
      </c>
      <c r="R111" s="308">
        <f>Q111/Q115</f>
        <v>8.3050242052544784E-2</v>
      </c>
      <c r="S111" s="1116">
        <f>Q108/M108</f>
        <v>4048.707692307692</v>
      </c>
      <c r="T111" s="1117" t="s">
        <v>586</v>
      </c>
      <c r="Y111" s="1012">
        <f>Y110/M108</f>
        <v>0.84615384615384615</v>
      </c>
      <c r="Z111" s="369">
        <f>Z110/M108</f>
        <v>0.15384615384615385</v>
      </c>
    </row>
    <row r="112" spans="1:30" ht="15" thickBot="1" x14ac:dyDescent="0.4">
      <c r="A112" s="297" t="s">
        <v>587</v>
      </c>
      <c r="B112" s="298"/>
      <c r="C112" s="298"/>
      <c r="D112" s="298"/>
      <c r="E112" s="298"/>
      <c r="F112" s="299"/>
      <c r="G112" s="298"/>
      <c r="H112" s="298"/>
      <c r="I112" s="300"/>
      <c r="J112" s="300"/>
      <c r="K112" s="300"/>
      <c r="L112" s="300"/>
      <c r="M112" s="298"/>
      <c r="N112" s="301"/>
      <c r="O112" s="302"/>
      <c r="P112" s="301"/>
      <c r="Q112" s="303">
        <f>V108/4</f>
        <v>0</v>
      </c>
      <c r="R112" s="308">
        <f>Q112/Q115</f>
        <v>0</v>
      </c>
      <c r="W112" s="145"/>
      <c r="Y112" s="2812" t="s">
        <v>588</v>
      </c>
      <c r="Z112" s="2812"/>
    </row>
    <row r="113" spans="1:30" x14ac:dyDescent="0.35">
      <c r="A113" s="297" t="s">
        <v>580</v>
      </c>
      <c r="B113" s="298"/>
      <c r="C113" s="298"/>
      <c r="D113" s="298"/>
      <c r="E113" s="298"/>
      <c r="F113" s="299"/>
      <c r="G113" s="298"/>
      <c r="H113" s="298"/>
      <c r="I113" s="300"/>
      <c r="J113" s="300"/>
      <c r="K113" s="300"/>
      <c r="L113" s="300"/>
      <c r="M113" s="298"/>
      <c r="N113" s="301"/>
      <c r="O113" s="302"/>
      <c r="P113" s="301"/>
      <c r="Q113" s="303">
        <f>X108/4</f>
        <v>10000</v>
      </c>
      <c r="R113" s="308">
        <f>Q113/Q115</f>
        <v>0.18999414818023605</v>
      </c>
    </row>
    <row r="114" spans="1:30" x14ac:dyDescent="0.35">
      <c r="A114" s="297" t="s">
        <v>579</v>
      </c>
      <c r="B114" s="298"/>
      <c r="C114" s="298"/>
      <c r="D114" s="298"/>
      <c r="E114" s="298"/>
      <c r="F114" s="299"/>
      <c r="G114" s="298"/>
      <c r="H114" s="298"/>
      <c r="I114" s="300"/>
      <c r="J114" s="300"/>
      <c r="K114" s="300"/>
      <c r="L114" s="300"/>
      <c r="M114" s="298"/>
      <c r="N114" s="301"/>
      <c r="O114" s="302"/>
      <c r="P114" s="301"/>
      <c r="Q114" s="303">
        <f>W108/4</f>
        <v>0</v>
      </c>
      <c r="R114" s="308">
        <f>Q114/Q115</f>
        <v>0</v>
      </c>
    </row>
    <row r="115" spans="1:30" x14ac:dyDescent="0.35">
      <c r="A115" s="297"/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10">
        <f>SUM(Q110:Q114)</f>
        <v>52633.2</v>
      </c>
      <c r="R115" s="308">
        <f>SUM(R110:R114)</f>
        <v>1</v>
      </c>
    </row>
    <row r="116" spans="1:30" x14ac:dyDescent="0.35">
      <c r="A116" s="234"/>
      <c r="N116" s="5"/>
      <c r="O116" s="6"/>
      <c r="P116" s="5"/>
      <c r="Q116" s="5"/>
      <c r="R116" s="6"/>
      <c r="S116" s="748"/>
    </row>
    <row r="117" spans="1:30" ht="18" x14ac:dyDescent="0.4">
      <c r="A117" s="1085" t="s">
        <v>605</v>
      </c>
    </row>
    <row r="118" spans="1:30" ht="15" thickBot="1" x14ac:dyDescent="0.4">
      <c r="A118" s="1527"/>
      <c r="B118" s="415"/>
      <c r="C118" s="415"/>
      <c r="D118" s="415"/>
      <c r="E118" s="415"/>
      <c r="F118" s="416"/>
      <c r="G118" s="415"/>
      <c r="H118" s="415"/>
      <c r="I118" s="254"/>
      <c r="J118" s="254"/>
      <c r="K118" s="254"/>
      <c r="L118" s="254"/>
      <c r="M118" s="415"/>
      <c r="N118" s="417"/>
      <c r="O118" s="418"/>
      <c r="P118" s="417"/>
      <c r="Q118" s="417"/>
      <c r="R118" s="418"/>
      <c r="S118" s="1599"/>
    </row>
    <row r="119" spans="1:30" ht="18" x14ac:dyDescent="0.35">
      <c r="A119" s="2875" t="s">
        <v>533</v>
      </c>
      <c r="B119" s="2875" t="s">
        <v>534</v>
      </c>
      <c r="C119" s="2875" t="s">
        <v>535</v>
      </c>
      <c r="D119" s="2875" t="s">
        <v>606</v>
      </c>
      <c r="E119" s="2875" t="s">
        <v>607</v>
      </c>
      <c r="F119" s="2876" t="s">
        <v>538</v>
      </c>
      <c r="G119" s="2875" t="s">
        <v>608</v>
      </c>
      <c r="H119" s="2875" t="s">
        <v>540</v>
      </c>
      <c r="I119" s="2877" t="s">
        <v>541</v>
      </c>
      <c r="J119" s="2877"/>
      <c r="K119" s="2877"/>
      <c r="L119" s="2877"/>
      <c r="M119" s="1600" t="s">
        <v>542</v>
      </c>
      <c r="N119" s="1601" t="s">
        <v>609</v>
      </c>
      <c r="O119" s="1602" t="s">
        <v>544</v>
      </c>
      <c r="P119" s="1601" t="s">
        <v>609</v>
      </c>
      <c r="Q119" s="1601" t="s">
        <v>610</v>
      </c>
      <c r="R119" s="2878" t="s">
        <v>546</v>
      </c>
      <c r="S119" s="1445" t="s">
        <v>547</v>
      </c>
      <c r="T119" s="2659" t="s">
        <v>548</v>
      </c>
      <c r="U119" s="2659"/>
      <c r="V119" s="2659"/>
      <c r="W119" s="2659"/>
      <c r="X119" s="2659"/>
      <c r="Y119" s="2665" t="s">
        <v>549</v>
      </c>
      <c r="Z119" s="2660"/>
      <c r="AA119" s="2665" t="s">
        <v>550</v>
      </c>
      <c r="AB119" s="2659"/>
      <c r="AC119" s="2659"/>
      <c r="AD119" s="2660"/>
    </row>
    <row r="120" spans="1:30" ht="18" x14ac:dyDescent="0.35">
      <c r="A120" s="2537"/>
      <c r="B120" s="2537"/>
      <c r="C120" s="2537"/>
      <c r="D120" s="2537"/>
      <c r="E120" s="2537"/>
      <c r="F120" s="2541"/>
      <c r="G120" s="2537"/>
      <c r="H120" s="2537"/>
      <c r="I120" s="829" t="s">
        <v>551</v>
      </c>
      <c r="J120" s="829" t="s">
        <v>552</v>
      </c>
      <c r="K120" s="829" t="s">
        <v>553</v>
      </c>
      <c r="L120" s="829" t="s">
        <v>554</v>
      </c>
      <c r="M120" s="833" t="s">
        <v>555</v>
      </c>
      <c r="N120" s="834" t="s">
        <v>556</v>
      </c>
      <c r="O120" s="835" t="s">
        <v>557</v>
      </c>
      <c r="P120" s="834" t="s">
        <v>558</v>
      </c>
      <c r="Q120" s="834" t="s">
        <v>611</v>
      </c>
      <c r="R120" s="2544"/>
      <c r="S120" s="1596" t="s">
        <v>559</v>
      </c>
      <c r="T120" s="2871"/>
      <c r="U120" s="2871"/>
      <c r="V120" s="2871"/>
      <c r="W120" s="2871"/>
      <c r="X120" s="2871"/>
      <c r="Y120" s="2872"/>
      <c r="Z120" s="2873"/>
      <c r="AA120" s="2872"/>
      <c r="AB120" s="2871"/>
      <c r="AC120" s="2871"/>
      <c r="AD120" s="2873"/>
    </row>
    <row r="121" spans="1:30" s="184" customFormat="1" ht="18.5" x14ac:dyDescent="0.45">
      <c r="A121" s="2538" t="s">
        <v>612</v>
      </c>
      <c r="B121" s="2539"/>
      <c r="C121" s="2539"/>
      <c r="D121" s="2539"/>
      <c r="E121" s="2539"/>
      <c r="F121" s="2539"/>
      <c r="G121" s="2539"/>
      <c r="H121" s="2539"/>
      <c r="I121" s="2539"/>
      <c r="J121" s="2539"/>
      <c r="K121" s="2539"/>
      <c r="L121" s="2539"/>
      <c r="M121" s="2539"/>
      <c r="N121" s="2539"/>
      <c r="O121" s="2539"/>
      <c r="P121" s="2539"/>
      <c r="Q121" s="2539"/>
      <c r="R121" s="2539"/>
      <c r="S121" s="1603"/>
      <c r="T121" s="1604" t="s">
        <v>561</v>
      </c>
      <c r="U121" s="1605" t="s">
        <v>38</v>
      </c>
      <c r="V121" s="1605" t="s">
        <v>562</v>
      </c>
      <c r="W121" s="1605" t="s">
        <v>563</v>
      </c>
      <c r="X121" s="1606" t="s">
        <v>564</v>
      </c>
      <c r="Y121" s="1607" t="s">
        <v>565</v>
      </c>
      <c r="Z121" s="324" t="s">
        <v>566</v>
      </c>
      <c r="AA121" s="1578" t="s">
        <v>231</v>
      </c>
      <c r="AB121" s="1579" t="s">
        <v>232</v>
      </c>
      <c r="AC121" s="1579" t="s">
        <v>233</v>
      </c>
      <c r="AD121" s="1580"/>
    </row>
    <row r="122" spans="1:30" ht="14.5" customHeight="1" x14ac:dyDescent="0.35">
      <c r="A122" s="200"/>
      <c r="B122" s="509"/>
      <c r="C122" s="509"/>
      <c r="D122" s="509"/>
      <c r="E122" s="509"/>
      <c r="F122" s="510"/>
      <c r="G122" s="509"/>
      <c r="H122" s="509"/>
      <c r="I122" s="512"/>
      <c r="J122" s="512"/>
      <c r="K122" s="512"/>
      <c r="L122" s="512"/>
      <c r="M122" s="509"/>
      <c r="N122" s="515"/>
      <c r="O122" s="516"/>
      <c r="P122" s="515"/>
      <c r="Q122" s="515"/>
      <c r="R122" s="579"/>
      <c r="S122" s="212"/>
      <c r="T122" s="234"/>
      <c r="X122" s="332"/>
      <c r="Y122" s="326"/>
      <c r="Z122" s="198"/>
      <c r="AD122" s="198"/>
    </row>
    <row r="123" spans="1:30" ht="15" customHeight="1" x14ac:dyDescent="0.35">
      <c r="A123" s="203" t="s">
        <v>1067</v>
      </c>
      <c r="B123" s="203" t="s">
        <v>234</v>
      </c>
      <c r="C123" s="203" t="s">
        <v>1068</v>
      </c>
      <c r="D123" s="203" t="s">
        <v>235</v>
      </c>
      <c r="E123" s="203" t="s">
        <v>571</v>
      </c>
      <c r="F123" s="204" t="s">
        <v>642</v>
      </c>
      <c r="G123" s="203">
        <v>5</v>
      </c>
      <c r="H123" s="203" t="s">
        <v>90</v>
      </c>
      <c r="I123" s="2291">
        <v>5</v>
      </c>
      <c r="J123" s="2478"/>
      <c r="L123" s="332"/>
      <c r="M123" s="209">
        <v>1</v>
      </c>
      <c r="N123" s="212">
        <v>1800</v>
      </c>
      <c r="O123" s="219">
        <v>0.15</v>
      </c>
      <c r="P123" s="212">
        <f t="shared" ref="P123" si="28">N123*(1-O123)</f>
        <v>1530</v>
      </c>
      <c r="Q123" s="212">
        <f t="shared" ref="Q123:Q128" si="29">P123*M123*G123</f>
        <v>7650</v>
      </c>
      <c r="R123" s="230">
        <f t="shared" ref="R123:R128" si="30">Q123/$Q$134</f>
        <v>0.14584707600443833</v>
      </c>
      <c r="S123" s="550">
        <f t="shared" ref="S123:S128" si="31">Q123</f>
        <v>7650</v>
      </c>
      <c r="T123" s="440">
        <f t="shared" ref="T123:T125" si="32">S123</f>
        <v>7650</v>
      </c>
      <c r="X123" s="332"/>
      <c r="Y123" s="328">
        <f>S123</f>
        <v>7650</v>
      </c>
      <c r="Z123" s="217"/>
      <c r="AA123" s="215">
        <f>S123</f>
        <v>7650</v>
      </c>
      <c r="AD123" s="198"/>
    </row>
    <row r="124" spans="1:30" x14ac:dyDescent="0.35">
      <c r="A124" s="203" t="s">
        <v>1067</v>
      </c>
      <c r="B124" s="203" t="s">
        <v>234</v>
      </c>
      <c r="C124" s="203" t="s">
        <v>1068</v>
      </c>
      <c r="D124" s="203" t="s">
        <v>129</v>
      </c>
      <c r="E124" s="203" t="s">
        <v>569</v>
      </c>
      <c r="F124" s="204" t="s">
        <v>574</v>
      </c>
      <c r="G124" s="203">
        <v>1</v>
      </c>
      <c r="H124" s="203" t="s">
        <v>51</v>
      </c>
      <c r="I124" s="2520">
        <v>1</v>
      </c>
      <c r="J124" s="2521"/>
      <c r="K124" s="2521"/>
      <c r="L124" s="2522"/>
      <c r="M124" s="209">
        <v>1</v>
      </c>
      <c r="N124" s="212">
        <v>5000</v>
      </c>
      <c r="O124" s="219">
        <v>0.15</v>
      </c>
      <c r="P124" s="212">
        <f>N124*(1-O124)</f>
        <v>4250</v>
      </c>
      <c r="Q124" s="212">
        <f t="shared" si="29"/>
        <v>4250</v>
      </c>
      <c r="R124" s="213">
        <f t="shared" si="30"/>
        <v>8.1026153335799073E-2</v>
      </c>
      <c r="S124" s="550">
        <f t="shared" si="31"/>
        <v>4250</v>
      </c>
      <c r="T124" s="440">
        <f t="shared" si="32"/>
        <v>4250</v>
      </c>
      <c r="X124" s="332"/>
      <c r="Y124" s="328"/>
      <c r="Z124" s="217">
        <f>S124</f>
        <v>4250</v>
      </c>
      <c r="AA124" s="215">
        <f>S124</f>
        <v>4250</v>
      </c>
      <c r="AD124" s="198"/>
    </row>
    <row r="125" spans="1:30" x14ac:dyDescent="0.35">
      <c r="A125" s="203" t="s">
        <v>1067</v>
      </c>
      <c r="B125" s="203" t="s">
        <v>234</v>
      </c>
      <c r="C125" s="203" t="s">
        <v>1068</v>
      </c>
      <c r="D125" s="203" t="s">
        <v>53</v>
      </c>
      <c r="E125" s="203" t="s">
        <v>571</v>
      </c>
      <c r="F125" s="204" t="s">
        <v>696</v>
      </c>
      <c r="G125" s="203">
        <v>1</v>
      </c>
      <c r="H125" s="203" t="s">
        <v>51</v>
      </c>
      <c r="I125" s="2306">
        <v>1</v>
      </c>
      <c r="J125" s="2307"/>
      <c r="K125" s="2307"/>
      <c r="L125" s="2308"/>
      <c r="M125" s="209">
        <v>1</v>
      </c>
      <c r="N125" s="212">
        <v>5500</v>
      </c>
      <c r="O125" s="219">
        <v>0.15</v>
      </c>
      <c r="P125" s="212">
        <f t="shared" ref="P125:P128" si="33">N125*(1-O125)</f>
        <v>4675</v>
      </c>
      <c r="Q125" s="212">
        <f t="shared" si="29"/>
        <v>4675</v>
      </c>
      <c r="R125" s="230">
        <f t="shared" si="30"/>
        <v>8.912876866937898E-2</v>
      </c>
      <c r="S125" s="550">
        <f t="shared" si="31"/>
        <v>4675</v>
      </c>
      <c r="T125" s="440">
        <f t="shared" si="32"/>
        <v>4675</v>
      </c>
      <c r="X125" s="332"/>
      <c r="Y125" s="328">
        <f>S125</f>
        <v>4675</v>
      </c>
      <c r="Z125" s="217"/>
      <c r="AA125" s="215">
        <f>S125</f>
        <v>4675</v>
      </c>
      <c r="AB125" s="215"/>
      <c r="AD125" s="198"/>
    </row>
    <row r="126" spans="1:30" x14ac:dyDescent="0.35">
      <c r="A126" s="203" t="s">
        <v>1067</v>
      </c>
      <c r="B126" s="203" t="s">
        <v>236</v>
      </c>
      <c r="C126" s="203" t="s">
        <v>1068</v>
      </c>
      <c r="D126" s="203" t="s">
        <v>129</v>
      </c>
      <c r="E126" s="203" t="s">
        <v>569</v>
      </c>
      <c r="F126" s="204" t="s">
        <v>574</v>
      </c>
      <c r="G126" s="203">
        <v>1</v>
      </c>
      <c r="H126" s="203" t="s">
        <v>49</v>
      </c>
      <c r="I126" s="2306">
        <v>1</v>
      </c>
      <c r="J126" s="2307"/>
      <c r="K126" s="2307"/>
      <c r="L126" s="2308"/>
      <c r="M126" s="209">
        <v>1</v>
      </c>
      <c r="N126" s="212">
        <v>18150</v>
      </c>
      <c r="O126" s="219">
        <v>0.56000000000000005</v>
      </c>
      <c r="P126" s="212">
        <f t="shared" si="33"/>
        <v>7985.9999999999991</v>
      </c>
      <c r="Q126" s="212">
        <f t="shared" si="29"/>
        <v>7985.9999999999991</v>
      </c>
      <c r="R126" s="213">
        <f t="shared" si="30"/>
        <v>0.15225290836228031</v>
      </c>
      <c r="S126" s="550">
        <f t="shared" si="31"/>
        <v>7985.9999999999991</v>
      </c>
      <c r="T126" s="440">
        <f>S126</f>
        <v>7985.9999999999991</v>
      </c>
      <c r="X126" s="332"/>
      <c r="Y126" s="328"/>
      <c r="Z126" s="217">
        <f>S126</f>
        <v>7985.9999999999991</v>
      </c>
      <c r="AB126" s="215">
        <f>S126</f>
        <v>7985.9999999999991</v>
      </c>
      <c r="AD126" s="198"/>
    </row>
    <row r="127" spans="1:30" x14ac:dyDescent="0.35">
      <c r="A127" s="203" t="s">
        <v>1067</v>
      </c>
      <c r="B127" s="203" t="s">
        <v>237</v>
      </c>
      <c r="C127" s="203" t="s">
        <v>1068</v>
      </c>
      <c r="D127" s="203" t="s">
        <v>238</v>
      </c>
      <c r="E127" s="203" t="s">
        <v>571</v>
      </c>
      <c r="F127" s="204" t="s">
        <v>692</v>
      </c>
      <c r="G127" s="203">
        <v>4</v>
      </c>
      <c r="H127" s="203" t="s">
        <v>51</v>
      </c>
      <c r="I127" s="2291">
        <v>4</v>
      </c>
      <c r="J127" s="2478"/>
      <c r="L127" s="332"/>
      <c r="M127" s="209">
        <v>1</v>
      </c>
      <c r="N127" s="212">
        <v>2732</v>
      </c>
      <c r="O127" s="219">
        <v>0.6</v>
      </c>
      <c r="P127" s="212">
        <f t="shared" si="33"/>
        <v>1092.8</v>
      </c>
      <c r="Q127" s="212">
        <f t="shared" si="29"/>
        <v>4371.2</v>
      </c>
      <c r="R127" s="230">
        <f t="shared" si="30"/>
        <v>8.333682857916351E-2</v>
      </c>
      <c r="S127" s="550">
        <f t="shared" si="31"/>
        <v>4371.2</v>
      </c>
      <c r="T127" s="440"/>
      <c r="U127" s="215">
        <f>S127</f>
        <v>4371.2</v>
      </c>
      <c r="V127" s="215"/>
      <c r="X127" s="332"/>
      <c r="Y127" s="328">
        <f>S127</f>
        <v>4371.2</v>
      </c>
      <c r="Z127" s="217"/>
      <c r="AB127" s="215"/>
      <c r="AC127" s="215">
        <f>S127</f>
        <v>4371.2</v>
      </c>
      <c r="AD127" s="198"/>
    </row>
    <row r="128" spans="1:30" x14ac:dyDescent="0.35">
      <c r="A128" s="203" t="s">
        <v>1067</v>
      </c>
      <c r="B128" s="203" t="s">
        <v>236</v>
      </c>
      <c r="C128" s="203" t="s">
        <v>1072</v>
      </c>
      <c r="D128" s="203" t="s">
        <v>239</v>
      </c>
      <c r="E128" s="203" t="s">
        <v>571</v>
      </c>
      <c r="F128" s="204" t="s">
        <v>706</v>
      </c>
      <c r="G128" s="203">
        <v>8</v>
      </c>
      <c r="H128" s="203" t="s">
        <v>51</v>
      </c>
      <c r="I128" s="2306">
        <v>8</v>
      </c>
      <c r="J128" s="2307"/>
      <c r="K128" s="2307"/>
      <c r="L128" s="2308"/>
      <c r="M128" s="209">
        <v>1</v>
      </c>
      <c r="N128" s="212">
        <v>2600</v>
      </c>
      <c r="O128" s="219">
        <v>0.35</v>
      </c>
      <c r="P128" s="212">
        <f t="shared" si="33"/>
        <v>1690</v>
      </c>
      <c r="Q128" s="212">
        <f t="shared" si="29"/>
        <v>13520</v>
      </c>
      <c r="R128" s="230">
        <f t="shared" si="30"/>
        <v>0.25775849249411847</v>
      </c>
      <c r="S128" s="550">
        <f t="shared" si="31"/>
        <v>13520</v>
      </c>
      <c r="T128" s="440"/>
      <c r="V128" s="215">
        <f>S128</f>
        <v>13520</v>
      </c>
      <c r="X128" s="332"/>
      <c r="Y128" s="328">
        <f>S128</f>
        <v>13520</v>
      </c>
      <c r="Z128" s="217"/>
      <c r="AB128" s="215">
        <f>S128</f>
        <v>13520</v>
      </c>
      <c r="AC128" s="215"/>
      <c r="AD128" s="198"/>
    </row>
    <row r="129" spans="1:30" x14ac:dyDescent="0.35">
      <c r="A129" s="203"/>
      <c r="B129" s="203"/>
      <c r="C129" s="203"/>
      <c r="D129" s="203"/>
      <c r="E129" s="203"/>
      <c r="F129" s="204"/>
      <c r="G129" s="203"/>
      <c r="H129" s="203"/>
      <c r="I129" s="1"/>
      <c r="J129" s="1"/>
      <c r="K129" s="1"/>
      <c r="L129" s="209"/>
      <c r="M129" s="209"/>
      <c r="N129" s="212"/>
      <c r="O129" s="219"/>
      <c r="P129" s="212"/>
      <c r="Q129" s="212"/>
      <c r="R129" s="230"/>
      <c r="S129" s="550"/>
      <c r="T129" s="440"/>
      <c r="V129" s="215"/>
      <c r="X129" s="332"/>
      <c r="Y129" s="328"/>
      <c r="Z129" s="217"/>
      <c r="AD129" s="217"/>
    </row>
    <row r="130" spans="1:30" x14ac:dyDescent="0.35">
      <c r="A130" s="218"/>
      <c r="B130" s="203"/>
      <c r="C130" s="236"/>
      <c r="D130" s="236"/>
      <c r="E130" s="236"/>
      <c r="F130" s="237"/>
      <c r="G130" s="236"/>
      <c r="H130" s="236"/>
      <c r="I130" s="291"/>
      <c r="J130" s="291"/>
      <c r="K130" s="291"/>
      <c r="L130" s="333"/>
      <c r="M130" s="236"/>
      <c r="N130" s="240"/>
      <c r="O130" s="241"/>
      <c r="P130" s="240"/>
      <c r="Q130" s="212"/>
      <c r="R130" s="439"/>
      <c r="S130" s="550"/>
      <c r="T130" s="234"/>
      <c r="X130" s="332"/>
      <c r="Y130" s="328"/>
      <c r="Z130" s="217"/>
      <c r="AD130" s="217"/>
    </row>
    <row r="131" spans="1:30" x14ac:dyDescent="0.35">
      <c r="A131" s="154" t="s">
        <v>1071</v>
      </c>
      <c r="B131" s="154" t="s">
        <v>579</v>
      </c>
      <c r="C131" s="335"/>
      <c r="D131" s="298"/>
      <c r="E131" s="298"/>
      <c r="F131" s="299"/>
      <c r="G131" s="298"/>
      <c r="H131" s="298"/>
      <c r="I131" s="300"/>
      <c r="J131" s="300"/>
      <c r="K131" s="300"/>
      <c r="L131" s="300"/>
      <c r="M131" s="298"/>
      <c r="N131" s="301"/>
      <c r="O131" s="302"/>
      <c r="P131" s="336"/>
      <c r="Q131" s="303"/>
      <c r="R131" s="337">
        <f>Q131/Q134</f>
        <v>0</v>
      </c>
      <c r="S131" s="550">
        <f>Q131*2</f>
        <v>0</v>
      </c>
      <c r="T131" s="234"/>
      <c r="W131" s="215"/>
      <c r="X131" s="332"/>
      <c r="Y131" s="326"/>
      <c r="Z131" s="198"/>
      <c r="AD131" s="198"/>
    </row>
    <row r="132" spans="1:30" x14ac:dyDescent="0.35">
      <c r="A132" s="154" t="s">
        <v>1071</v>
      </c>
      <c r="B132" s="154" t="s">
        <v>580</v>
      </c>
      <c r="C132" s="335"/>
      <c r="D132" s="298"/>
      <c r="E132" s="298"/>
      <c r="F132" s="299"/>
      <c r="G132" s="298"/>
      <c r="H132" s="298"/>
      <c r="I132" s="300"/>
      <c r="J132" s="300"/>
      <c r="K132" s="300"/>
      <c r="L132" s="300"/>
      <c r="M132" s="298"/>
      <c r="N132" s="301"/>
      <c r="O132" s="302"/>
      <c r="P132" s="336"/>
      <c r="Q132" s="303">
        <v>10000</v>
      </c>
      <c r="R132" s="337">
        <f>Q132/Q134</f>
        <v>0.19064977255482135</v>
      </c>
      <c r="S132" s="550">
        <f>Q132</f>
        <v>10000</v>
      </c>
      <c r="T132" s="234"/>
      <c r="X132" s="441">
        <f>S132</f>
        <v>10000</v>
      </c>
      <c r="Y132" s="326"/>
      <c r="Z132" s="198"/>
      <c r="AD132" s="198"/>
    </row>
    <row r="133" spans="1:30" ht="15" thickBot="1" x14ac:dyDescent="0.4">
      <c r="S133" s="212"/>
      <c r="T133" s="234"/>
      <c r="X133" s="332"/>
      <c r="Y133" s="326"/>
      <c r="Z133" s="198"/>
      <c r="AD133" s="198"/>
    </row>
    <row r="134" spans="1:30" x14ac:dyDescent="0.35">
      <c r="A134" s="372" t="s">
        <v>582</v>
      </c>
      <c r="B134" s="373"/>
      <c r="C134" s="373"/>
      <c r="D134" s="373"/>
      <c r="E134" s="373"/>
      <c r="F134" s="374"/>
      <c r="G134" s="373"/>
      <c r="H134" s="373"/>
      <c r="I134" s="373">
        <f>I128+I127+I126+I125+I124+I123</f>
        <v>20</v>
      </c>
      <c r="J134" s="373"/>
      <c r="K134" s="373"/>
      <c r="L134" s="373"/>
      <c r="M134" s="373">
        <f>SUM(I134:L134)</f>
        <v>20</v>
      </c>
      <c r="N134" s="375"/>
      <c r="O134" s="376"/>
      <c r="P134" s="375"/>
      <c r="Q134" s="377">
        <f>SUM(Q122:Q133)</f>
        <v>52452.2</v>
      </c>
      <c r="R134" s="376">
        <f>SUM(R122:R132)</f>
        <v>1</v>
      </c>
      <c r="S134" s="1597">
        <f>SUM(S123:S133)</f>
        <v>52452.2</v>
      </c>
      <c r="T134" s="564">
        <f>SUM(T123:T132)</f>
        <v>24561</v>
      </c>
      <c r="U134" s="381">
        <f t="shared" ref="U134:X134" si="34">SUM(U123:U132)</f>
        <v>4371.2</v>
      </c>
      <c r="V134" s="381">
        <f t="shared" si="34"/>
        <v>13520</v>
      </c>
      <c r="W134" s="381">
        <f t="shared" si="34"/>
        <v>0</v>
      </c>
      <c r="X134" s="383">
        <f t="shared" si="34"/>
        <v>10000</v>
      </c>
      <c r="Y134" s="382">
        <f>SUM(Y122:Y133)</f>
        <v>30216.2</v>
      </c>
      <c r="Z134" s="383">
        <f>SUM(Z122:Z133)</f>
        <v>12236</v>
      </c>
      <c r="AA134" s="381">
        <f>SUM(AA123:AA133)</f>
        <v>16575</v>
      </c>
      <c r="AB134" s="381">
        <f>SUM(AB122:AB133)</f>
        <v>21506</v>
      </c>
      <c r="AC134" s="381">
        <f>SUM(AC122:AC133)</f>
        <v>4371.2</v>
      </c>
      <c r="AD134" s="383"/>
    </row>
    <row r="135" spans="1:30" ht="15" thickBot="1" x14ac:dyDescent="0.4">
      <c r="A135" s="388" t="s">
        <v>583</v>
      </c>
      <c r="B135" s="389"/>
      <c r="C135" s="389"/>
      <c r="D135" s="389"/>
      <c r="E135" s="389"/>
      <c r="F135" s="390"/>
      <c r="G135" s="389"/>
      <c r="H135" s="389"/>
      <c r="I135" s="389">
        <f>I128+I127+I126+I125+I124+I123</f>
        <v>20</v>
      </c>
      <c r="J135" s="389">
        <f>I135</f>
        <v>20</v>
      </c>
      <c r="K135" s="389">
        <f>I128+I126+I125+I124</f>
        <v>11</v>
      </c>
      <c r="L135" s="389"/>
      <c r="M135" s="389">
        <f>SUM(I135:L135)</f>
        <v>51</v>
      </c>
      <c r="N135" s="391"/>
      <c r="O135" s="392"/>
      <c r="P135" s="391"/>
      <c r="Q135" s="391"/>
      <c r="R135" s="392"/>
      <c r="S135" s="1598"/>
      <c r="T135" s="580">
        <f>T134/S134</f>
        <v>0.46825490637189671</v>
      </c>
      <c r="U135" s="396">
        <f>U134/S134</f>
        <v>8.333682857916351E-2</v>
      </c>
      <c r="V135" s="1608">
        <f>V134/S134</f>
        <v>0.25775849249411847</v>
      </c>
      <c r="W135" s="396">
        <f>W134/S134</f>
        <v>0</v>
      </c>
      <c r="X135" s="398">
        <f>X134/S134</f>
        <v>0.19064977255482135</v>
      </c>
      <c r="Y135" s="397">
        <f>Y134/S134</f>
        <v>0.57607116574709927</v>
      </c>
      <c r="Z135" s="398">
        <f>Z134/S134</f>
        <v>0.23327906169807941</v>
      </c>
      <c r="AA135" s="1446"/>
      <c r="AB135" s="571"/>
      <c r="AC135" s="571"/>
      <c r="AD135" s="402"/>
    </row>
    <row r="136" spans="1:30" ht="15" thickBot="1" x14ac:dyDescent="0.4">
      <c r="A136" s="289" t="s">
        <v>584</v>
      </c>
      <c r="B136" s="239"/>
      <c r="C136" s="239"/>
      <c r="D136" s="239"/>
      <c r="E136" s="239"/>
      <c r="F136" s="290"/>
      <c r="G136" s="239"/>
      <c r="H136" s="239"/>
      <c r="I136" s="2237">
        <f>I135/$M$135</f>
        <v>0.39215686274509803</v>
      </c>
      <c r="J136" s="2237">
        <f t="shared" ref="J136:L136" si="35">J135/$M$135</f>
        <v>0.39215686274509803</v>
      </c>
      <c r="K136" s="2237">
        <f t="shared" si="35"/>
        <v>0.21568627450980393</v>
      </c>
      <c r="L136" s="2237">
        <f t="shared" si="35"/>
        <v>0</v>
      </c>
      <c r="M136" s="239"/>
      <c r="N136" s="292"/>
      <c r="O136" s="242"/>
      <c r="P136" s="292"/>
      <c r="Q136" s="240">
        <f>T134</f>
        <v>24561</v>
      </c>
      <c r="R136" s="293">
        <f>Q136/Q141</f>
        <v>0.46825490637189671</v>
      </c>
      <c r="X136" s="294"/>
      <c r="Y136" s="1096">
        <f>I123+I125+I127+I128</f>
        <v>18</v>
      </c>
      <c r="Z136" s="1097">
        <f>I124+I126</f>
        <v>2</v>
      </c>
      <c r="AA136" s="4"/>
    </row>
    <row r="137" spans="1:30" ht="15" thickBot="1" x14ac:dyDescent="0.4">
      <c r="A137" s="297" t="s">
        <v>38</v>
      </c>
      <c r="B137" s="298"/>
      <c r="C137" s="298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01"/>
      <c r="Q137" s="303">
        <f>U134</f>
        <v>4371.2</v>
      </c>
      <c r="R137" s="308">
        <f>Q137/Q141</f>
        <v>8.333682857916351E-2</v>
      </c>
      <c r="S137" s="1116">
        <f>Q134/M134</f>
        <v>2622.6099999999997</v>
      </c>
      <c r="T137" s="1117" t="s">
        <v>586</v>
      </c>
      <c r="Y137" s="1012">
        <f>Y136/M134</f>
        <v>0.9</v>
      </c>
      <c r="Z137" s="369">
        <f>Z136/M134</f>
        <v>0.1</v>
      </c>
    </row>
    <row r="138" spans="1:30" ht="15" thickBot="1" x14ac:dyDescent="0.4">
      <c r="A138" s="297" t="s">
        <v>587</v>
      </c>
      <c r="B138" s="298"/>
      <c r="C138" s="298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01"/>
      <c r="Q138" s="303">
        <f>V134</f>
        <v>13520</v>
      </c>
      <c r="R138" s="308">
        <f>Q138/Q141</f>
        <v>0.25775849249411847</v>
      </c>
      <c r="W138" s="145"/>
      <c r="Y138" s="2812" t="s">
        <v>588</v>
      </c>
      <c r="Z138" s="2812"/>
    </row>
    <row r="139" spans="1:30" x14ac:dyDescent="0.35">
      <c r="A139" s="297" t="s">
        <v>580</v>
      </c>
      <c r="B139" s="298"/>
      <c r="C139" s="298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2"/>
      <c r="P139" s="301"/>
      <c r="Q139" s="303">
        <f>X134</f>
        <v>10000</v>
      </c>
      <c r="R139" s="308">
        <f>Q139/Q141</f>
        <v>0.19064977255482135</v>
      </c>
    </row>
    <row r="140" spans="1:30" x14ac:dyDescent="0.35">
      <c r="A140" s="297" t="s">
        <v>579</v>
      </c>
      <c r="B140" s="298"/>
      <c r="C140" s="298"/>
      <c r="D140" s="298"/>
      <c r="E140" s="298"/>
      <c r="F140" s="299"/>
      <c r="G140" s="298"/>
      <c r="H140" s="298"/>
      <c r="I140" s="300"/>
      <c r="J140" s="300"/>
      <c r="K140" s="300"/>
      <c r="L140" s="300"/>
      <c r="M140" s="298"/>
      <c r="N140" s="301"/>
      <c r="O140" s="302"/>
      <c r="P140" s="301"/>
      <c r="Q140" s="303">
        <f>W134</f>
        <v>0</v>
      </c>
      <c r="R140" s="308">
        <f>Q140/Q141</f>
        <v>0</v>
      </c>
    </row>
    <row r="141" spans="1:30" x14ac:dyDescent="0.35">
      <c r="A141" s="297"/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10">
        <f>SUM(Q136:Q140)</f>
        <v>52452.2</v>
      </c>
      <c r="R141" s="308">
        <f>SUM(R136:R140)</f>
        <v>1</v>
      </c>
    </row>
    <row r="145" spans="1:30" x14ac:dyDescent="0.35">
      <c r="E145" s="1" t="s">
        <v>613</v>
      </c>
      <c r="F145" s="2" t="s">
        <v>1073</v>
      </c>
    </row>
    <row r="146" spans="1:30" x14ac:dyDescent="0.35">
      <c r="E146" s="1" t="s">
        <v>524</v>
      </c>
      <c r="F146" s="2" t="s">
        <v>240</v>
      </c>
    </row>
    <row r="147" spans="1:30" x14ac:dyDescent="0.35">
      <c r="E147" s="1" t="s">
        <v>526</v>
      </c>
      <c r="F147" s="2" t="s">
        <v>1074</v>
      </c>
    </row>
    <row r="148" spans="1:30" x14ac:dyDescent="0.35">
      <c r="E148" s="1" t="s">
        <v>528</v>
      </c>
      <c r="F148" s="2" t="s">
        <v>1075</v>
      </c>
    </row>
    <row r="150" spans="1:30" ht="18" x14ac:dyDescent="0.4">
      <c r="A150" s="1085" t="s">
        <v>618</v>
      </c>
    </row>
    <row r="151" spans="1:30" ht="15" thickBot="1" x14ac:dyDescent="0.4">
      <c r="A151" s="254"/>
      <c r="B151" s="415"/>
      <c r="C151" s="415"/>
      <c r="D151" s="415"/>
      <c r="E151" s="415"/>
      <c r="F151" s="416"/>
      <c r="G151" s="415"/>
      <c r="H151" s="415"/>
      <c r="I151" s="254"/>
      <c r="J151" s="254"/>
      <c r="K151" s="254"/>
      <c r="L151" s="254"/>
      <c r="M151" s="415"/>
      <c r="N151" s="417"/>
      <c r="O151" s="418"/>
      <c r="P151" s="417"/>
      <c r="Q151" s="417"/>
      <c r="R151" s="418"/>
      <c r="S151" s="417"/>
    </row>
    <row r="152" spans="1:30" ht="18" x14ac:dyDescent="0.35">
      <c r="A152" s="2879" t="s">
        <v>533</v>
      </c>
      <c r="B152" s="2879" t="s">
        <v>534</v>
      </c>
      <c r="C152" s="2879" t="s">
        <v>535</v>
      </c>
      <c r="D152" s="2879" t="s">
        <v>606</v>
      </c>
      <c r="E152" s="2879" t="s">
        <v>607</v>
      </c>
      <c r="F152" s="2880" t="s">
        <v>538</v>
      </c>
      <c r="G152" s="2879" t="s">
        <v>608</v>
      </c>
      <c r="H152" s="2879" t="s">
        <v>540</v>
      </c>
      <c r="I152" s="2881" t="s">
        <v>541</v>
      </c>
      <c r="J152" s="2882"/>
      <c r="K152" s="2882"/>
      <c r="L152" s="2883"/>
      <c r="M152" s="1609" t="s">
        <v>542</v>
      </c>
      <c r="N152" s="1610" t="s">
        <v>609</v>
      </c>
      <c r="O152" s="1611" t="s">
        <v>544</v>
      </c>
      <c r="P152" s="1610" t="s">
        <v>609</v>
      </c>
      <c r="Q152" s="1610" t="s">
        <v>610</v>
      </c>
      <c r="R152" s="2886" t="s">
        <v>546</v>
      </c>
      <c r="S152" s="1122" t="s">
        <v>547</v>
      </c>
      <c r="T152" s="2673" t="s">
        <v>548</v>
      </c>
      <c r="U152" s="2673"/>
      <c r="V152" s="2673"/>
      <c r="W152" s="2673"/>
      <c r="X152" s="2673"/>
      <c r="Y152" s="2672" t="s">
        <v>549</v>
      </c>
      <c r="Z152" s="2676"/>
      <c r="AA152" s="2672" t="s">
        <v>550</v>
      </c>
      <c r="AB152" s="2673"/>
      <c r="AC152" s="2673"/>
      <c r="AD152" s="2676"/>
    </row>
    <row r="153" spans="1:30" ht="18" x14ac:dyDescent="0.35">
      <c r="A153" s="2366"/>
      <c r="B153" s="2366"/>
      <c r="C153" s="2366"/>
      <c r="D153" s="2366"/>
      <c r="E153" s="2366"/>
      <c r="F153" s="2380"/>
      <c r="G153" s="2366"/>
      <c r="H153" s="2366"/>
      <c r="I153" s="152" t="s">
        <v>551</v>
      </c>
      <c r="J153" s="152" t="s">
        <v>552</v>
      </c>
      <c r="K153" s="152" t="s">
        <v>553</v>
      </c>
      <c r="L153" s="152" t="s">
        <v>554</v>
      </c>
      <c r="M153" s="425" t="s">
        <v>555</v>
      </c>
      <c r="N153" s="426" t="s">
        <v>556</v>
      </c>
      <c r="O153" s="427" t="s">
        <v>557</v>
      </c>
      <c r="P153" s="426" t="s">
        <v>558</v>
      </c>
      <c r="Q153" s="426" t="s">
        <v>611</v>
      </c>
      <c r="R153" s="2887"/>
      <c r="S153" s="1612" t="s">
        <v>559</v>
      </c>
      <c r="T153" s="2888"/>
      <c r="U153" s="2888"/>
      <c r="V153" s="2888"/>
      <c r="W153" s="2888"/>
      <c r="X153" s="2888"/>
      <c r="Y153" s="2889"/>
      <c r="Z153" s="2890"/>
      <c r="AA153" s="2889"/>
      <c r="AB153" s="2888"/>
      <c r="AC153" s="2888"/>
      <c r="AD153" s="2890"/>
    </row>
    <row r="154" spans="1:30" s="184" customFormat="1" ht="18.5" x14ac:dyDescent="0.45">
      <c r="A154" s="2863" t="s">
        <v>619</v>
      </c>
      <c r="B154" s="2864"/>
      <c r="C154" s="2864"/>
      <c r="D154" s="2864"/>
      <c r="E154" s="2864"/>
      <c r="F154" s="2864"/>
      <c r="G154" s="2864"/>
      <c r="H154" s="2864"/>
      <c r="I154" s="2864"/>
      <c r="J154" s="2864"/>
      <c r="K154" s="2864"/>
      <c r="L154" s="2864"/>
      <c r="M154" s="2864"/>
      <c r="N154" s="2864"/>
      <c r="O154" s="2864"/>
      <c r="P154" s="2864"/>
      <c r="Q154" s="2864"/>
      <c r="R154" s="2865"/>
      <c r="S154" s="1603"/>
      <c r="T154" s="1604" t="s">
        <v>561</v>
      </c>
      <c r="U154" s="1605" t="s">
        <v>38</v>
      </c>
      <c r="V154" s="1605" t="s">
        <v>562</v>
      </c>
      <c r="W154" s="1605" t="s">
        <v>563</v>
      </c>
      <c r="X154" s="1606" t="s">
        <v>564</v>
      </c>
      <c r="Y154" s="1607" t="s">
        <v>565</v>
      </c>
      <c r="Z154" s="324" t="s">
        <v>566</v>
      </c>
      <c r="AA154" s="1578" t="s">
        <v>231</v>
      </c>
      <c r="AB154" s="1579" t="s">
        <v>232</v>
      </c>
      <c r="AC154" s="1579" t="s">
        <v>233</v>
      </c>
      <c r="AD154" s="1580"/>
    </row>
    <row r="155" spans="1:30" ht="14.5" customHeight="1" x14ac:dyDescent="0.35">
      <c r="A155" s="200"/>
      <c r="B155" s="509"/>
      <c r="C155" s="509"/>
      <c r="D155" s="509"/>
      <c r="E155" s="509"/>
      <c r="F155" s="510"/>
      <c r="G155" s="509"/>
      <c r="H155" s="509"/>
      <c r="I155" s="512"/>
      <c r="J155" s="512"/>
      <c r="K155" s="512"/>
      <c r="L155" s="512"/>
      <c r="M155" s="509"/>
      <c r="N155" s="515"/>
      <c r="O155" s="516"/>
      <c r="P155" s="515"/>
      <c r="Q155" s="515"/>
      <c r="R155" s="516"/>
      <c r="S155" s="212"/>
      <c r="T155" s="234"/>
      <c r="X155" s="332"/>
      <c r="Y155" s="326"/>
      <c r="Z155" s="198"/>
      <c r="AD155" s="198"/>
    </row>
    <row r="156" spans="1:30" ht="15" customHeight="1" x14ac:dyDescent="0.35">
      <c r="A156" s="203" t="s">
        <v>1067</v>
      </c>
      <c r="B156" s="203" t="s">
        <v>234</v>
      </c>
      <c r="C156" s="203" t="s">
        <v>1068</v>
      </c>
      <c r="D156" s="203" t="s">
        <v>235</v>
      </c>
      <c r="E156" s="203" t="s">
        <v>571</v>
      </c>
      <c r="F156" s="204" t="s">
        <v>574</v>
      </c>
      <c r="G156" s="203">
        <v>2</v>
      </c>
      <c r="H156" s="203" t="s">
        <v>90</v>
      </c>
      <c r="I156" s="2291">
        <v>2</v>
      </c>
      <c r="J156" s="2478"/>
      <c r="L156" s="332"/>
      <c r="M156" s="209">
        <v>1</v>
      </c>
      <c r="N156" s="212">
        <v>1800</v>
      </c>
      <c r="O156" s="219">
        <v>0.15</v>
      </c>
      <c r="P156" s="212">
        <f t="shared" ref="P156" si="36">N156*(1-O156)</f>
        <v>1530</v>
      </c>
      <c r="Q156" s="212">
        <f t="shared" ref="Q156:Q159" si="37">P156*M156*G156</f>
        <v>3060</v>
      </c>
      <c r="R156" s="230">
        <f>Q156/$Q$165</f>
        <v>0.14436005095060622</v>
      </c>
      <c r="S156" s="550">
        <f>Q156*3</f>
        <v>9180</v>
      </c>
      <c r="T156" s="440">
        <f t="shared" ref="T156:T158" si="38">S156</f>
        <v>9180</v>
      </c>
      <c r="X156" s="332"/>
      <c r="Y156" s="328">
        <f>S156</f>
        <v>9180</v>
      </c>
      <c r="Z156" s="217"/>
      <c r="AA156" s="215">
        <f>S156</f>
        <v>9180</v>
      </c>
      <c r="AD156" s="198"/>
    </row>
    <row r="157" spans="1:30" x14ac:dyDescent="0.35">
      <c r="A157" s="203" t="s">
        <v>1067</v>
      </c>
      <c r="B157" s="203" t="s">
        <v>234</v>
      </c>
      <c r="C157" s="203" t="s">
        <v>1068</v>
      </c>
      <c r="D157" s="203" t="s">
        <v>129</v>
      </c>
      <c r="E157" s="203" t="s">
        <v>569</v>
      </c>
      <c r="F157" s="204" t="s">
        <v>696</v>
      </c>
      <c r="G157" s="203">
        <v>1</v>
      </c>
      <c r="H157" s="203" t="s">
        <v>51</v>
      </c>
      <c r="I157" s="2520">
        <v>1</v>
      </c>
      <c r="J157" s="2521"/>
      <c r="K157" s="2521"/>
      <c r="L157" s="2522"/>
      <c r="M157" s="209">
        <v>1</v>
      </c>
      <c r="N157" s="212">
        <v>5000</v>
      </c>
      <c r="O157" s="219">
        <v>0.15</v>
      </c>
      <c r="P157" s="212">
        <f>N157*(1-O157)</f>
        <v>4250</v>
      </c>
      <c r="Q157" s="212">
        <f t="shared" si="37"/>
        <v>4250</v>
      </c>
      <c r="R157" s="213">
        <f>Q157/$Q$165</f>
        <v>0.20050007076473086</v>
      </c>
      <c r="S157" s="550">
        <f t="shared" ref="S157:S159" si="39">Q157*3</f>
        <v>12750</v>
      </c>
      <c r="T157" s="440">
        <f t="shared" si="38"/>
        <v>12750</v>
      </c>
      <c r="X157" s="332"/>
      <c r="Y157" s="328"/>
      <c r="Z157" s="217">
        <f>S157</f>
        <v>12750</v>
      </c>
      <c r="AA157" s="215">
        <f>S157</f>
        <v>12750</v>
      </c>
      <c r="AD157" s="198"/>
    </row>
    <row r="158" spans="1:30" x14ac:dyDescent="0.35">
      <c r="A158" s="203" t="s">
        <v>1067</v>
      </c>
      <c r="B158" s="203" t="s">
        <v>234</v>
      </c>
      <c r="C158" s="203" t="s">
        <v>1068</v>
      </c>
      <c r="D158" s="203" t="s">
        <v>53</v>
      </c>
      <c r="E158" s="203" t="s">
        <v>571</v>
      </c>
      <c r="F158" s="204" t="s">
        <v>70</v>
      </c>
      <c r="G158" s="203">
        <v>1</v>
      </c>
      <c r="H158" s="203" t="s">
        <v>51</v>
      </c>
      <c r="I158" s="2306">
        <v>1</v>
      </c>
      <c r="J158" s="2307"/>
      <c r="K158" s="2307"/>
      <c r="L158" s="2308"/>
      <c r="M158" s="209">
        <v>1</v>
      </c>
      <c r="N158" s="212">
        <v>5500</v>
      </c>
      <c r="O158" s="219">
        <v>0.15</v>
      </c>
      <c r="P158" s="212">
        <f t="shared" ref="P158:P159" si="40">N158*(1-O158)</f>
        <v>4675</v>
      </c>
      <c r="Q158" s="212">
        <f t="shared" si="37"/>
        <v>4675</v>
      </c>
      <c r="R158" s="230">
        <f>Q158/$Q$165</f>
        <v>0.22055007784120395</v>
      </c>
      <c r="S158" s="550">
        <f t="shared" si="39"/>
        <v>14025</v>
      </c>
      <c r="T158" s="440">
        <f t="shared" si="38"/>
        <v>14025</v>
      </c>
      <c r="X158" s="332"/>
      <c r="Y158" s="328">
        <f>S158</f>
        <v>14025</v>
      </c>
      <c r="Z158" s="217"/>
      <c r="AA158" s="215">
        <f>S158</f>
        <v>14025</v>
      </c>
      <c r="AB158" s="215"/>
      <c r="AD158" s="198"/>
    </row>
    <row r="159" spans="1:30" x14ac:dyDescent="0.35">
      <c r="A159" s="203" t="s">
        <v>1067</v>
      </c>
      <c r="B159" s="203" t="s">
        <v>236</v>
      </c>
      <c r="C159" s="203" t="s">
        <v>1072</v>
      </c>
      <c r="D159" s="203" t="s">
        <v>241</v>
      </c>
      <c r="E159" s="203" t="s">
        <v>571</v>
      </c>
      <c r="F159" s="204" t="s">
        <v>572</v>
      </c>
      <c r="G159" s="203">
        <v>6</v>
      </c>
      <c r="H159" s="203" t="s">
        <v>51</v>
      </c>
      <c r="I159" s="2306">
        <v>6</v>
      </c>
      <c r="J159" s="2307"/>
      <c r="K159" s="2307"/>
      <c r="L159" s="2308"/>
      <c r="M159" s="209">
        <v>1</v>
      </c>
      <c r="N159" s="212">
        <v>900</v>
      </c>
      <c r="O159" s="219">
        <v>0.22</v>
      </c>
      <c r="P159" s="212">
        <f t="shared" si="40"/>
        <v>702</v>
      </c>
      <c r="Q159" s="212">
        <f t="shared" si="37"/>
        <v>4212</v>
      </c>
      <c r="R159" s="230">
        <f>Q159/$Q$165</f>
        <v>0.19870736424965796</v>
      </c>
      <c r="S159" s="550">
        <f t="shared" si="39"/>
        <v>12636</v>
      </c>
      <c r="T159" s="440"/>
      <c r="V159" s="215">
        <f>S159</f>
        <v>12636</v>
      </c>
      <c r="X159" s="332"/>
      <c r="Y159" s="328"/>
      <c r="Z159" s="217">
        <f>S159</f>
        <v>12636</v>
      </c>
      <c r="AB159" s="215">
        <f>S159</f>
        <v>12636</v>
      </c>
      <c r="AD159" s="198"/>
    </row>
    <row r="160" spans="1:30" x14ac:dyDescent="0.35">
      <c r="A160" s="203"/>
      <c r="B160" s="203"/>
      <c r="C160" s="203"/>
      <c r="D160" s="203"/>
      <c r="E160" s="203"/>
      <c r="F160" s="204"/>
      <c r="G160" s="203"/>
      <c r="H160" s="203"/>
      <c r="I160" s="1"/>
      <c r="J160" s="1"/>
      <c r="K160" s="1"/>
      <c r="L160" s="209"/>
      <c r="M160" s="209"/>
      <c r="N160" s="212"/>
      <c r="O160" s="219"/>
      <c r="P160" s="212"/>
      <c r="Q160" s="212"/>
      <c r="R160" s="230"/>
      <c r="S160" s="550"/>
      <c r="T160" s="440"/>
      <c r="U160" s="215">
        <f>S160</f>
        <v>0</v>
      </c>
      <c r="V160" s="215"/>
      <c r="X160" s="332"/>
      <c r="Y160" s="328">
        <f>S160</f>
        <v>0</v>
      </c>
      <c r="Z160" s="217"/>
      <c r="AB160" s="215"/>
      <c r="AC160" s="215">
        <f>S160</f>
        <v>0</v>
      </c>
      <c r="AD160" s="198"/>
    </row>
    <row r="161" spans="1:30" x14ac:dyDescent="0.35">
      <c r="A161" s="218"/>
      <c r="B161" s="203"/>
      <c r="C161" s="236"/>
      <c r="D161" s="236"/>
      <c r="E161" s="236"/>
      <c r="F161" s="237"/>
      <c r="G161" s="236"/>
      <c r="H161" s="236"/>
      <c r="I161" s="291"/>
      <c r="J161" s="291"/>
      <c r="K161" s="291"/>
      <c r="L161" s="333"/>
      <c r="M161" s="236"/>
      <c r="N161" s="240"/>
      <c r="O161" s="241"/>
      <c r="P161" s="240"/>
      <c r="Q161" s="212"/>
      <c r="R161" s="439"/>
      <c r="S161" s="550"/>
      <c r="T161" s="440"/>
      <c r="V161" s="215">
        <f>S161</f>
        <v>0</v>
      </c>
      <c r="X161" s="332"/>
      <c r="Y161" s="328">
        <f>S161</f>
        <v>0</v>
      </c>
      <c r="Z161" s="217"/>
      <c r="AB161" s="215">
        <f>S161</f>
        <v>0</v>
      </c>
      <c r="AC161" s="215"/>
      <c r="AD161" s="198"/>
    </row>
    <row r="162" spans="1:30" x14ac:dyDescent="0.35">
      <c r="A162" s="154" t="s">
        <v>1071</v>
      </c>
      <c r="B162" s="154" t="s">
        <v>579</v>
      </c>
      <c r="C162" s="335"/>
      <c r="D162" s="298"/>
      <c r="E162" s="298"/>
      <c r="F162" s="299"/>
      <c r="G162" s="298"/>
      <c r="H162" s="298"/>
      <c r="I162" s="300"/>
      <c r="J162" s="300"/>
      <c r="K162" s="300"/>
      <c r="L162" s="300"/>
      <c r="M162" s="298"/>
      <c r="N162" s="301"/>
      <c r="O162" s="302"/>
      <c r="P162" s="336"/>
      <c r="Q162" s="303"/>
      <c r="R162" s="337">
        <f>Q162/Q165</f>
        <v>0</v>
      </c>
      <c r="S162" s="550"/>
      <c r="T162" s="440"/>
      <c r="V162" s="215"/>
      <c r="X162" s="332"/>
      <c r="Y162" s="328"/>
      <c r="Z162" s="217"/>
      <c r="AD162" s="217"/>
    </row>
    <row r="163" spans="1:30" x14ac:dyDescent="0.35">
      <c r="A163" s="154" t="s">
        <v>1071</v>
      </c>
      <c r="B163" s="154" t="s">
        <v>580</v>
      </c>
      <c r="C163" s="335"/>
      <c r="D163" s="298"/>
      <c r="E163" s="298"/>
      <c r="F163" s="299"/>
      <c r="G163" s="298"/>
      <c r="H163" s="298"/>
      <c r="I163" s="300"/>
      <c r="J163" s="300"/>
      <c r="K163" s="300"/>
      <c r="L163" s="300"/>
      <c r="M163" s="298"/>
      <c r="N163" s="301"/>
      <c r="O163" s="302"/>
      <c r="P163" s="336"/>
      <c r="Q163" s="303">
        <v>5000</v>
      </c>
      <c r="R163" s="337">
        <f>Q163/Q165</f>
        <v>0.235882436193801</v>
      </c>
      <c r="S163" s="550">
        <f t="shared" ref="S163" si="41">Q163*3</f>
        <v>15000</v>
      </c>
      <c r="T163" s="234"/>
      <c r="X163" s="1526">
        <f>S163</f>
        <v>15000</v>
      </c>
      <c r="Y163" s="328"/>
      <c r="Z163" s="217"/>
      <c r="AD163" s="217"/>
    </row>
    <row r="164" spans="1:30" ht="15" thickBot="1" x14ac:dyDescent="0.4">
      <c r="S164" s="550"/>
      <c r="T164" s="234"/>
      <c r="W164" s="215"/>
      <c r="X164" s="332"/>
      <c r="Y164" s="326"/>
      <c r="Z164" s="198"/>
      <c r="AD164" s="198"/>
    </row>
    <row r="165" spans="1:30" x14ac:dyDescent="0.35">
      <c r="A165" s="442" t="s">
        <v>582</v>
      </c>
      <c r="B165" s="419"/>
      <c r="C165" s="419"/>
      <c r="D165" s="419"/>
      <c r="E165" s="419"/>
      <c r="F165" s="443"/>
      <c r="G165" s="419"/>
      <c r="H165" s="419"/>
      <c r="I165" s="419">
        <f>I159+I158+I157+I156</f>
        <v>10</v>
      </c>
      <c r="J165" s="419"/>
      <c r="K165" s="419"/>
      <c r="L165" s="419"/>
      <c r="M165" s="419">
        <f>SUM(I165:L165)</f>
        <v>10</v>
      </c>
      <c r="N165" s="444"/>
      <c r="O165" s="445"/>
      <c r="P165" s="444"/>
      <c r="Q165" s="446">
        <f>SUM(Q155:Q164)</f>
        <v>21197</v>
      </c>
      <c r="R165" s="445">
        <f>SUM(R155:R163)</f>
        <v>1</v>
      </c>
      <c r="S165" s="1613">
        <f t="shared" ref="S165:X165" si="42">SUM(S156:S164)</f>
        <v>63591</v>
      </c>
      <c r="T165" s="589">
        <f t="shared" si="42"/>
        <v>35955</v>
      </c>
      <c r="U165" s="450">
        <f t="shared" si="42"/>
        <v>0</v>
      </c>
      <c r="V165" s="450">
        <f t="shared" si="42"/>
        <v>12636</v>
      </c>
      <c r="W165" s="450">
        <f t="shared" si="42"/>
        <v>0</v>
      </c>
      <c r="X165" s="451">
        <f t="shared" si="42"/>
        <v>15000</v>
      </c>
      <c r="Y165" s="452">
        <f>SUM(Y155:Y164)</f>
        <v>23205</v>
      </c>
      <c r="Z165" s="451">
        <f>SUM(Z155:Z164)</f>
        <v>25386</v>
      </c>
      <c r="AA165" s="450">
        <f>SUM(AA156:AA164)</f>
        <v>35955</v>
      </c>
      <c r="AB165" s="450">
        <f>SUM(AB155:AB164)</f>
        <v>12636</v>
      </c>
      <c r="AC165" s="450">
        <f>SUM(AC155:AC164)</f>
        <v>0</v>
      </c>
      <c r="AD165" s="451"/>
    </row>
    <row r="166" spans="1:30" ht="15" thickBot="1" x14ac:dyDescent="0.4">
      <c r="A166" s="456" t="s">
        <v>583</v>
      </c>
      <c r="B166" s="457"/>
      <c r="C166" s="457"/>
      <c r="D166" s="457"/>
      <c r="E166" s="457"/>
      <c r="F166" s="458"/>
      <c r="G166" s="457"/>
      <c r="H166" s="457"/>
      <c r="I166" s="457">
        <f>I159+I158+I157+I156</f>
        <v>10</v>
      </c>
      <c r="J166" s="457">
        <f>I166</f>
        <v>10</v>
      </c>
      <c r="K166" s="457">
        <f>I159+I158+I157</f>
        <v>8</v>
      </c>
      <c r="L166" s="457"/>
      <c r="M166" s="457">
        <f>SUM(I166:L166)</f>
        <v>28</v>
      </c>
      <c r="N166" s="459"/>
      <c r="O166" s="460"/>
      <c r="P166" s="459"/>
      <c r="Q166" s="459"/>
      <c r="R166" s="460"/>
      <c r="S166" s="1614"/>
      <c r="T166" s="671">
        <f>T165/S165</f>
        <v>0.56541019955654104</v>
      </c>
      <c r="U166" s="464">
        <f>U165/S165</f>
        <v>0</v>
      </c>
      <c r="V166" s="1615">
        <f>V165/S165</f>
        <v>0.19870736424965796</v>
      </c>
      <c r="W166" s="464">
        <f>W165/S165</f>
        <v>0</v>
      </c>
      <c r="X166" s="465">
        <f>X165/S165</f>
        <v>0.235882436193801</v>
      </c>
      <c r="Y166" s="466">
        <f>Y165/S165</f>
        <v>0.36491012879181017</v>
      </c>
      <c r="Z166" s="465">
        <f>Z165/S165</f>
        <v>0.39920743501438882</v>
      </c>
      <c r="AA166" s="1452"/>
      <c r="AB166" s="597"/>
      <c r="AC166" s="597"/>
      <c r="AD166" s="470"/>
    </row>
    <row r="167" spans="1:30" ht="15" thickBot="1" x14ac:dyDescent="0.4">
      <c r="A167" s="289" t="s">
        <v>584</v>
      </c>
      <c r="B167" s="239"/>
      <c r="C167" s="239"/>
      <c r="D167" s="239"/>
      <c r="E167" s="239"/>
      <c r="F167" s="290"/>
      <c r="G167" s="239"/>
      <c r="H167" s="239"/>
      <c r="I167" s="2237">
        <f>I166/$M$166</f>
        <v>0.35714285714285715</v>
      </c>
      <c r="J167" s="2237">
        <f t="shared" ref="J167:L167" si="43">J166/$M$166</f>
        <v>0.35714285714285715</v>
      </c>
      <c r="K167" s="2237">
        <f t="shared" si="43"/>
        <v>0.2857142857142857</v>
      </c>
      <c r="L167" s="2237">
        <f t="shared" si="43"/>
        <v>0</v>
      </c>
      <c r="M167" s="239"/>
      <c r="N167" s="292"/>
      <c r="O167" s="242"/>
      <c r="P167" s="292"/>
      <c r="Q167" s="240">
        <f>T165/3</f>
        <v>11985</v>
      </c>
      <c r="R167" s="293">
        <f>Q167/Q172</f>
        <v>0.56541019955654104</v>
      </c>
      <c r="X167" s="294"/>
      <c r="Y167" s="1096">
        <f>I156+I158+I160+I161</f>
        <v>3</v>
      </c>
      <c r="Z167" s="1097">
        <f>I157+I159</f>
        <v>7</v>
      </c>
      <c r="AA167" s="4"/>
    </row>
    <row r="168" spans="1:30" ht="15" thickBot="1" x14ac:dyDescent="0.4">
      <c r="A168" s="297" t="s">
        <v>38</v>
      </c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01"/>
      <c r="Q168" s="303">
        <f>U165/3</f>
        <v>0</v>
      </c>
      <c r="R168" s="308">
        <f>Q168/Q172</f>
        <v>0</v>
      </c>
      <c r="S168" s="1125">
        <f>Q165/M165</f>
        <v>2119.6999999999998</v>
      </c>
      <c r="T168" s="1126" t="s">
        <v>586</v>
      </c>
      <c r="Y168" s="1012">
        <f>Y167/M165</f>
        <v>0.3</v>
      </c>
      <c r="Z168" s="369">
        <f>Z167/M165</f>
        <v>0.7</v>
      </c>
    </row>
    <row r="169" spans="1:30" ht="15" thickBot="1" x14ac:dyDescent="0.4">
      <c r="A169" s="297" t="s">
        <v>587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>
        <f>V165/3</f>
        <v>4212</v>
      </c>
      <c r="R169" s="308">
        <f>Q169/Q172</f>
        <v>0.19870736424965796</v>
      </c>
      <c r="W169" s="145"/>
      <c r="Y169" s="2884" t="s">
        <v>588</v>
      </c>
      <c r="Z169" s="2885"/>
    </row>
    <row r="170" spans="1:30" x14ac:dyDescent="0.35">
      <c r="A170" s="297" t="s">
        <v>580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X165/3</f>
        <v>5000</v>
      </c>
      <c r="R170" s="308">
        <f>Q170/Q172</f>
        <v>0.235882436193801</v>
      </c>
    </row>
    <row r="171" spans="1:30" x14ac:dyDescent="0.35">
      <c r="A171" s="297" t="s">
        <v>579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/>
      <c r="R171" s="308">
        <f>Q171/Q172</f>
        <v>0</v>
      </c>
    </row>
    <row r="172" spans="1:30" x14ac:dyDescent="0.35">
      <c r="A172" s="297"/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10">
        <f>SUM(Q167:Q171)</f>
        <v>21197</v>
      </c>
      <c r="R172" s="308">
        <f>SUM(R167:R171)</f>
        <v>1</v>
      </c>
      <c r="T172" s="309"/>
    </row>
    <row r="173" spans="1:30" x14ac:dyDescent="0.35">
      <c r="A173" s="234"/>
      <c r="N173" s="5"/>
      <c r="O173" s="6"/>
      <c r="P173" s="5"/>
      <c r="Q173" s="5"/>
      <c r="R173" s="6"/>
      <c r="S173" s="647"/>
      <c r="Z173" s="309">
        <f>SUM(AA174:AC174)</f>
        <v>468710.2</v>
      </c>
      <c r="AA173" s="1616" t="s">
        <v>231</v>
      </c>
      <c r="AB173" s="1617" t="s">
        <v>232</v>
      </c>
      <c r="AC173" s="1617" t="s">
        <v>233</v>
      </c>
      <c r="AD173" s="1618"/>
    </row>
    <row r="174" spans="1:30" ht="18.5" x14ac:dyDescent="0.45">
      <c r="A174" s="1619" t="s">
        <v>929</v>
      </c>
      <c r="B174" s="1620"/>
      <c r="C174" s="1620"/>
      <c r="D174" s="1620"/>
      <c r="E174" s="1620"/>
      <c r="F174" s="1621"/>
      <c r="G174" s="1620"/>
      <c r="H174" s="1620"/>
      <c r="I174" s="1622"/>
      <c r="J174" s="1622"/>
      <c r="K174" s="1622"/>
      <c r="L174" s="1622"/>
      <c r="M174" s="1620"/>
      <c r="N174" s="1623"/>
      <c r="O174" s="1624"/>
      <c r="P174" s="1623"/>
      <c r="Q174" s="1623"/>
      <c r="R174" s="810"/>
      <c r="S174" s="1083">
        <f>S165+S134+S108+S75+S47</f>
        <v>572710.19999999995</v>
      </c>
      <c r="Y174" s="183"/>
      <c r="Z174" t="s">
        <v>652</v>
      </c>
      <c r="AA174" s="1625">
        <f>AA165+AA134+AA108+AA75+AA47</f>
        <v>213945</v>
      </c>
      <c r="AB174" s="1626">
        <f t="shared" ref="AB174:AC174" si="44">AB165+AB134+AB108+AB75+AB47</f>
        <v>94352</v>
      </c>
      <c r="AC174" s="1626">
        <f t="shared" si="44"/>
        <v>160413.20000000001</v>
      </c>
      <c r="AD174" s="1627"/>
    </row>
    <row r="175" spans="1:30" x14ac:dyDescent="0.35">
      <c r="R175" s="3" t="s">
        <v>622</v>
      </c>
      <c r="S175" s="145">
        <f>D20-S174</f>
        <v>-11971.449999999953</v>
      </c>
    </row>
    <row r="176" spans="1:30" x14ac:dyDescent="0.35">
      <c r="Q176" s="162"/>
      <c r="R176" s="673"/>
    </row>
    <row r="177" spans="1:18" x14ac:dyDescent="0.35">
      <c r="A177" s="4"/>
      <c r="R177" s="144"/>
    </row>
    <row r="178" spans="1:18" x14ac:dyDescent="0.35">
      <c r="Q178" s="162"/>
      <c r="R178" s="673"/>
    </row>
  </sheetData>
  <mergeCells count="118">
    <mergeCell ref="I157:L157"/>
    <mergeCell ref="I158:L158"/>
    <mergeCell ref="I159:L159"/>
    <mergeCell ref="Y169:Z169"/>
    <mergeCell ref="R152:R153"/>
    <mergeCell ref="T152:X153"/>
    <mergeCell ref="Y152:Z153"/>
    <mergeCell ref="AA152:AD153"/>
    <mergeCell ref="A154:R154"/>
    <mergeCell ref="I156:J156"/>
    <mergeCell ref="Y138:Z138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L152"/>
    <mergeCell ref="I123:J123"/>
    <mergeCell ref="I124:L124"/>
    <mergeCell ref="I125:L125"/>
    <mergeCell ref="I126:L126"/>
    <mergeCell ref="I127:J127"/>
    <mergeCell ref="I128:L128"/>
    <mergeCell ref="I119:L119"/>
    <mergeCell ref="R119:R120"/>
    <mergeCell ref="T119:X120"/>
    <mergeCell ref="Y119:Z120"/>
    <mergeCell ref="AA119:AD120"/>
    <mergeCell ref="A121:R121"/>
    <mergeCell ref="I103:L103"/>
    <mergeCell ref="Y112:Z112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A96:R96"/>
    <mergeCell ref="I98:J98"/>
    <mergeCell ref="I99:L99"/>
    <mergeCell ref="I100:L100"/>
    <mergeCell ref="I101:J101"/>
    <mergeCell ref="I102:L102"/>
    <mergeCell ref="G94:G95"/>
    <mergeCell ref="H94:H95"/>
    <mergeCell ref="I94:L94"/>
    <mergeCell ref="T94:X95"/>
    <mergeCell ref="Y94:Z95"/>
    <mergeCell ref="AA94:AD95"/>
    <mergeCell ref="A94:A95"/>
    <mergeCell ref="B94:B95"/>
    <mergeCell ref="C94:C95"/>
    <mergeCell ref="D94:D95"/>
    <mergeCell ref="E94:E95"/>
    <mergeCell ref="F94:F95"/>
    <mergeCell ref="G88:H88"/>
    <mergeCell ref="I88:J88"/>
    <mergeCell ref="G89:H89"/>
    <mergeCell ref="I89:J89"/>
    <mergeCell ref="G90:H90"/>
    <mergeCell ref="I90:J90"/>
    <mergeCell ref="I67:J67"/>
    <mergeCell ref="I68:L68"/>
    <mergeCell ref="I69:L69"/>
    <mergeCell ref="Y79:Z79"/>
    <mergeCell ref="G87:H87"/>
    <mergeCell ref="I87:J87"/>
    <mergeCell ref="AA59:AD60"/>
    <mergeCell ref="A61:R61"/>
    <mergeCell ref="I63:J63"/>
    <mergeCell ref="I64:L64"/>
    <mergeCell ref="I65:L65"/>
    <mergeCell ref="I66:L66"/>
    <mergeCell ref="F59:F60"/>
    <mergeCell ref="G59:G60"/>
    <mergeCell ref="H59:H60"/>
    <mergeCell ref="I59:L59"/>
    <mergeCell ref="T59:X60"/>
    <mergeCell ref="Y59:Z60"/>
    <mergeCell ref="I41:L41"/>
    <mergeCell ref="I42:L42"/>
    <mergeCell ref="Y51:Z51"/>
    <mergeCell ref="A58:R58"/>
    <mergeCell ref="S58:AD58"/>
    <mergeCell ref="A59:A60"/>
    <mergeCell ref="B59:B60"/>
    <mergeCell ref="C59:C60"/>
    <mergeCell ref="D59:D60"/>
    <mergeCell ref="E59:E60"/>
    <mergeCell ref="A33:R33"/>
    <mergeCell ref="I36:J36"/>
    <mergeCell ref="I37:L37"/>
    <mergeCell ref="I38:L38"/>
    <mergeCell ref="I39:L39"/>
    <mergeCell ref="I40:J40"/>
    <mergeCell ref="G31:G32"/>
    <mergeCell ref="H31:H32"/>
    <mergeCell ref="I31:L31"/>
    <mergeCell ref="J24:L24"/>
    <mergeCell ref="J25:L25"/>
    <mergeCell ref="J26:L26"/>
    <mergeCell ref="J27:L27"/>
    <mergeCell ref="A30:R30"/>
    <mergeCell ref="S30:AD30"/>
    <mergeCell ref="T31:X32"/>
    <mergeCell ref="Y31:Z32"/>
    <mergeCell ref="AA31:AD32"/>
    <mergeCell ref="A31:A32"/>
    <mergeCell ref="B31:B32"/>
    <mergeCell ref="C31:C32"/>
    <mergeCell ref="D31:D32"/>
    <mergeCell ref="E31:E32"/>
    <mergeCell ref="F31:F32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D943-FD46-45DE-8B77-DC36DCB797BC}">
  <sheetPr>
    <tabColor theme="4" tint="0.39997558519241921"/>
  </sheetPr>
  <dimension ref="A1:AH63"/>
  <sheetViews>
    <sheetView workbookViewId="0">
      <selection activeCell="H1" sqref="H1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0.54296875" customWidth="1"/>
    <col min="5" max="5" width="21.54296875" style="1" customWidth="1"/>
    <col min="6" max="10" width="21.9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1223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412</v>
      </c>
      <c r="D2" t="s">
        <v>413</v>
      </c>
      <c r="E2" s="1" t="s">
        <v>234</v>
      </c>
      <c r="F2" s="1" t="s">
        <v>235</v>
      </c>
      <c r="G2" s="1"/>
      <c r="H2" s="1" t="s">
        <v>359</v>
      </c>
      <c r="I2" s="2241">
        <v>1</v>
      </c>
      <c r="J2" s="2241"/>
      <c r="K2" s="1" t="s">
        <v>359</v>
      </c>
      <c r="L2" s="1"/>
      <c r="M2" s="1">
        <v>6</v>
      </c>
      <c r="N2" s="1">
        <v>14</v>
      </c>
      <c r="O2" s="1">
        <v>7</v>
      </c>
      <c r="P2" s="1" t="s">
        <v>90</v>
      </c>
      <c r="Q2" s="1">
        <v>7</v>
      </c>
      <c r="R2" s="1"/>
      <c r="S2" s="1"/>
      <c r="T2" s="1"/>
      <c r="U2" s="1">
        <v>1</v>
      </c>
      <c r="V2" s="72">
        <v>1800</v>
      </c>
      <c r="W2" s="70">
        <v>0.15</v>
      </c>
      <c r="X2" s="71">
        <f>V2*(1-W2)</f>
        <v>1530</v>
      </c>
      <c r="Y2" s="71">
        <f t="shared" ref="Y2:Y8" si="0">X2*U2*O2</f>
        <v>10710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412</v>
      </c>
      <c r="D3" t="s">
        <v>413</v>
      </c>
      <c r="E3" s="1" t="s">
        <v>234</v>
      </c>
      <c r="F3" s="1" t="s">
        <v>129</v>
      </c>
      <c r="H3" s="1" t="s">
        <v>359</v>
      </c>
      <c r="I3" s="2241">
        <v>3</v>
      </c>
      <c r="J3" s="2241"/>
      <c r="L3" s="1" t="s">
        <v>359</v>
      </c>
      <c r="M3" s="1">
        <v>4</v>
      </c>
      <c r="N3" s="1">
        <v>8</v>
      </c>
      <c r="O3" s="1">
        <v>2</v>
      </c>
      <c r="P3" s="1" t="s">
        <v>51</v>
      </c>
      <c r="Q3" s="1">
        <v>2</v>
      </c>
      <c r="U3" s="1">
        <v>1</v>
      </c>
      <c r="V3" s="72">
        <v>5000</v>
      </c>
      <c r="W3" s="70">
        <v>0.15</v>
      </c>
      <c r="X3" s="72">
        <f>V3*(1-W3)</f>
        <v>4250</v>
      </c>
      <c r="Y3" s="72">
        <f t="shared" si="0"/>
        <v>8500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412</v>
      </c>
      <c r="D4" t="s">
        <v>413</v>
      </c>
      <c r="E4" s="1" t="s">
        <v>234</v>
      </c>
      <c r="F4" s="1" t="s">
        <v>53</v>
      </c>
      <c r="H4" s="1" t="s">
        <v>359</v>
      </c>
      <c r="I4" s="2241">
        <v>5</v>
      </c>
      <c r="J4" s="2241"/>
      <c r="K4" s="1" t="s">
        <v>359</v>
      </c>
      <c r="M4" s="1">
        <v>2</v>
      </c>
      <c r="N4" s="1">
        <v>5</v>
      </c>
      <c r="O4" s="1">
        <v>2</v>
      </c>
      <c r="P4" s="1" t="s">
        <v>51</v>
      </c>
      <c r="Q4" s="1">
        <v>2</v>
      </c>
      <c r="U4" s="1">
        <v>1</v>
      </c>
      <c r="V4" s="72">
        <v>5500</v>
      </c>
      <c r="W4" s="70">
        <v>0.15</v>
      </c>
      <c r="X4" s="72">
        <f t="shared" ref="X4" si="1">V4*(1-W4)</f>
        <v>4675</v>
      </c>
      <c r="Y4" s="72">
        <f t="shared" si="0"/>
        <v>9350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412</v>
      </c>
      <c r="D5" t="s">
        <v>413</v>
      </c>
      <c r="E5" s="1" t="s">
        <v>236</v>
      </c>
      <c r="F5" s="1" t="s">
        <v>129</v>
      </c>
      <c r="H5" s="1" t="s">
        <v>359</v>
      </c>
      <c r="I5" s="2241">
        <v>3</v>
      </c>
      <c r="J5" s="2241"/>
      <c r="L5" s="1" t="s">
        <v>359</v>
      </c>
      <c r="M5" s="1">
        <v>4</v>
      </c>
      <c r="N5" s="2" t="s">
        <v>381</v>
      </c>
      <c r="O5" s="1">
        <v>2</v>
      </c>
      <c r="P5" s="1" t="s">
        <v>49</v>
      </c>
      <c r="Q5" s="1">
        <v>2</v>
      </c>
      <c r="U5" s="1">
        <v>1</v>
      </c>
      <c r="V5" s="72">
        <v>18150</v>
      </c>
      <c r="W5" s="70">
        <v>0.56000000000000005</v>
      </c>
      <c r="X5" s="72">
        <f>V5*(1-W5)</f>
        <v>7985.9999999999991</v>
      </c>
      <c r="Y5" s="72">
        <f t="shared" si="0"/>
        <v>15971.999999999998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412</v>
      </c>
      <c r="D6" t="s">
        <v>413</v>
      </c>
      <c r="E6" s="1" t="s">
        <v>237</v>
      </c>
      <c r="F6" s="1" t="s">
        <v>238</v>
      </c>
      <c r="H6" s="1" t="s">
        <v>359</v>
      </c>
      <c r="I6" s="2241">
        <v>4</v>
      </c>
      <c r="J6" s="2241"/>
      <c r="K6" s="1" t="s">
        <v>359</v>
      </c>
      <c r="M6" s="1">
        <v>5</v>
      </c>
      <c r="N6" s="2" t="s">
        <v>283</v>
      </c>
      <c r="O6" s="1">
        <v>5</v>
      </c>
      <c r="P6" s="1" t="s">
        <v>90</v>
      </c>
      <c r="Q6" s="1">
        <v>5</v>
      </c>
      <c r="U6" s="1">
        <v>1</v>
      </c>
      <c r="V6" s="72">
        <v>2732</v>
      </c>
      <c r="W6" s="70">
        <v>0.6</v>
      </c>
      <c r="X6" s="72">
        <f>V6*(1-W6)</f>
        <v>1092.8</v>
      </c>
      <c r="Y6" s="72">
        <f t="shared" si="0"/>
        <v>5464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412</v>
      </c>
      <c r="D7" t="s">
        <v>413</v>
      </c>
      <c r="E7" s="1" t="s">
        <v>237</v>
      </c>
      <c r="F7" s="1" t="s">
        <v>129</v>
      </c>
      <c r="H7" s="1" t="s">
        <v>359</v>
      </c>
      <c r="I7" s="2241">
        <v>3</v>
      </c>
      <c r="J7" s="2241"/>
      <c r="L7" s="1" t="s">
        <v>359</v>
      </c>
      <c r="M7" s="1">
        <v>4</v>
      </c>
      <c r="N7" s="2" t="s">
        <v>381</v>
      </c>
      <c r="O7" s="1">
        <v>1</v>
      </c>
      <c r="P7" s="1" t="s">
        <v>51</v>
      </c>
      <c r="Q7" s="1">
        <v>1</v>
      </c>
      <c r="U7" s="1">
        <v>1</v>
      </c>
      <c r="V7" s="72">
        <v>19087</v>
      </c>
      <c r="W7" s="70">
        <v>0.6</v>
      </c>
      <c r="X7" s="72">
        <f>V7*(1-W7)</f>
        <v>7634.8</v>
      </c>
      <c r="Y7" s="72">
        <f t="shared" si="0"/>
        <v>7634.8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412</v>
      </c>
      <c r="D8" t="s">
        <v>413</v>
      </c>
      <c r="E8" s="1" t="s">
        <v>237</v>
      </c>
      <c r="F8" s="1" t="s">
        <v>56</v>
      </c>
      <c r="H8" s="1" t="s">
        <v>359</v>
      </c>
      <c r="I8" s="2241">
        <v>2</v>
      </c>
      <c r="J8" s="2241"/>
      <c r="K8" s="1" t="s">
        <v>359</v>
      </c>
      <c r="M8" s="1">
        <v>1</v>
      </c>
      <c r="N8" s="2" t="s">
        <v>384</v>
      </c>
      <c r="O8" s="1">
        <v>1</v>
      </c>
      <c r="P8" s="1" t="s">
        <v>51</v>
      </c>
      <c r="Q8" s="1">
        <v>1</v>
      </c>
      <c r="U8" s="1">
        <v>1</v>
      </c>
      <c r="V8" s="72">
        <v>27268</v>
      </c>
      <c r="W8" s="70">
        <v>0.6</v>
      </c>
      <c r="X8" s="72">
        <f>V8*(1-W8)</f>
        <v>10907.2</v>
      </c>
      <c r="Y8" s="72">
        <f t="shared" si="0"/>
        <v>10907.2</v>
      </c>
      <c r="Z8" s="6"/>
      <c r="AA8" s="68"/>
      <c r="AB8" s="1"/>
    </row>
    <row r="9" spans="1:34" x14ac:dyDescent="0.35">
      <c r="I9" s="2241"/>
      <c r="J9" s="2241"/>
      <c r="N9" s="2"/>
      <c r="O9" s="1"/>
      <c r="V9" s="72"/>
      <c r="W9" s="70"/>
      <c r="X9" s="72"/>
      <c r="Y9" s="72"/>
      <c r="Z9" s="6"/>
      <c r="AA9" s="68"/>
      <c r="AB9" s="1"/>
    </row>
    <row r="10" spans="1:34" x14ac:dyDescent="0.35">
      <c r="A10" t="s">
        <v>391</v>
      </c>
      <c r="B10" t="s">
        <v>411</v>
      </c>
      <c r="C10" t="s">
        <v>412</v>
      </c>
      <c r="D10" t="s">
        <v>413</v>
      </c>
      <c r="E10" s="1" t="s">
        <v>234</v>
      </c>
      <c r="F10" s="1" t="s">
        <v>235</v>
      </c>
      <c r="H10" s="1" t="s">
        <v>359</v>
      </c>
      <c r="I10" s="2241">
        <v>2</v>
      </c>
      <c r="J10" s="2241"/>
      <c r="K10" s="1" t="s">
        <v>359</v>
      </c>
      <c r="M10" s="1">
        <v>6</v>
      </c>
      <c r="N10" s="2" t="s">
        <v>402</v>
      </c>
      <c r="O10" s="1">
        <v>8</v>
      </c>
      <c r="P10" s="1" t="s">
        <v>90</v>
      </c>
      <c r="Q10" s="1">
        <v>8</v>
      </c>
      <c r="U10" s="1">
        <v>1</v>
      </c>
      <c r="V10" s="72">
        <v>1800</v>
      </c>
      <c r="W10" s="70">
        <v>0.15</v>
      </c>
      <c r="X10" s="72">
        <f>V10*(1-W10)</f>
        <v>1530</v>
      </c>
      <c r="Y10" s="72">
        <f>X10*U10*O10</f>
        <v>12240</v>
      </c>
      <c r="Z10" s="6"/>
      <c r="AA10" s="68"/>
      <c r="AB10" s="1"/>
    </row>
    <row r="11" spans="1:34" x14ac:dyDescent="0.35">
      <c r="A11" t="s">
        <v>391</v>
      </c>
      <c r="B11" t="s">
        <v>411</v>
      </c>
      <c r="C11" t="s">
        <v>412</v>
      </c>
      <c r="D11" t="s">
        <v>413</v>
      </c>
      <c r="E11" s="1" t="s">
        <v>234</v>
      </c>
      <c r="F11" s="1" t="s">
        <v>129</v>
      </c>
      <c r="H11" s="1" t="s">
        <v>359</v>
      </c>
      <c r="I11" s="2241">
        <v>1</v>
      </c>
      <c r="J11" s="2241"/>
      <c r="L11" s="1" t="s">
        <v>359</v>
      </c>
      <c r="M11" s="1">
        <v>4</v>
      </c>
      <c r="N11" s="2" t="s">
        <v>381</v>
      </c>
      <c r="O11" s="1">
        <v>2</v>
      </c>
      <c r="P11" s="1" t="s">
        <v>51</v>
      </c>
      <c r="Q11" s="1">
        <v>2</v>
      </c>
      <c r="U11" s="1">
        <v>1</v>
      </c>
      <c r="V11" s="72">
        <v>5000</v>
      </c>
      <c r="W11" s="70">
        <v>0.15</v>
      </c>
      <c r="X11" s="72">
        <f>V11*(1-W11)</f>
        <v>4250</v>
      </c>
      <c r="Y11" s="72">
        <f>X11*U11*O11</f>
        <v>8500</v>
      </c>
      <c r="Z11" s="6"/>
      <c r="AA11" s="68"/>
      <c r="AB11" s="1"/>
    </row>
    <row r="12" spans="1:34" x14ac:dyDescent="0.35">
      <c r="A12" t="s">
        <v>391</v>
      </c>
      <c r="B12" t="s">
        <v>411</v>
      </c>
      <c r="C12" t="s">
        <v>412</v>
      </c>
      <c r="D12" t="s">
        <v>413</v>
      </c>
      <c r="E12" s="1" t="s">
        <v>234</v>
      </c>
      <c r="F12" s="1" t="s">
        <v>53</v>
      </c>
      <c r="H12" s="1" t="s">
        <v>359</v>
      </c>
      <c r="I12" s="2241">
        <v>5</v>
      </c>
      <c r="J12" s="2241"/>
      <c r="K12" s="1" t="s">
        <v>359</v>
      </c>
      <c r="M12" s="1">
        <v>2</v>
      </c>
      <c r="N12" s="2" t="s">
        <v>256</v>
      </c>
      <c r="O12" s="1">
        <v>1</v>
      </c>
      <c r="P12" s="1" t="s">
        <v>51</v>
      </c>
      <c r="Q12" s="1">
        <v>1</v>
      </c>
      <c r="U12" s="1">
        <v>1</v>
      </c>
      <c r="V12" s="72">
        <v>5500</v>
      </c>
      <c r="W12" s="70">
        <v>0.15</v>
      </c>
      <c r="X12" s="72">
        <f>V12*(1-W12)</f>
        <v>4675</v>
      </c>
      <c r="Y12" s="72">
        <f>X12*U12*O12</f>
        <v>4675</v>
      </c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412</v>
      </c>
      <c r="D13" t="s">
        <v>413</v>
      </c>
      <c r="E13" s="1" t="s">
        <v>236</v>
      </c>
      <c r="F13" s="1" t="s">
        <v>129</v>
      </c>
      <c r="H13" s="1" t="s">
        <v>359</v>
      </c>
      <c r="I13" s="2241">
        <v>1</v>
      </c>
      <c r="J13" s="2241"/>
      <c r="L13" s="1" t="s">
        <v>359</v>
      </c>
      <c r="M13" s="1">
        <v>4</v>
      </c>
      <c r="N13" s="2" t="s">
        <v>381</v>
      </c>
      <c r="O13" s="1">
        <v>1</v>
      </c>
      <c r="P13" s="1" t="s">
        <v>49</v>
      </c>
      <c r="Q13" s="1">
        <v>1</v>
      </c>
      <c r="U13" s="1">
        <v>1</v>
      </c>
      <c r="V13" s="72">
        <v>18150</v>
      </c>
      <c r="W13" s="70">
        <v>0.56000000000000005</v>
      </c>
      <c r="X13" s="72">
        <f>V13*(1-W13)</f>
        <v>7985.9999999999991</v>
      </c>
      <c r="Y13" s="72">
        <f>X13*U13*O13</f>
        <v>7985.9999999999991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412</v>
      </c>
      <c r="D14" t="s">
        <v>413</v>
      </c>
      <c r="E14" s="1" t="s">
        <v>237</v>
      </c>
      <c r="F14" s="1" t="s">
        <v>238</v>
      </c>
      <c r="H14" s="1" t="s">
        <v>359</v>
      </c>
      <c r="I14" s="2241">
        <v>4</v>
      </c>
      <c r="J14" s="2241"/>
      <c r="K14" s="1" t="s">
        <v>359</v>
      </c>
      <c r="M14" s="1">
        <v>5</v>
      </c>
      <c r="N14" s="2" t="s">
        <v>283</v>
      </c>
      <c r="O14" s="1">
        <v>8</v>
      </c>
      <c r="P14" s="1" t="s">
        <v>51</v>
      </c>
      <c r="Q14" s="1">
        <v>8</v>
      </c>
      <c r="U14" s="1">
        <v>1</v>
      </c>
      <c r="V14" s="72">
        <v>2732</v>
      </c>
      <c r="W14" s="70">
        <v>0.6</v>
      </c>
      <c r="X14" s="72">
        <f t="shared" ref="X14:X16" si="2">V14*(1-W14)</f>
        <v>1092.8</v>
      </c>
      <c r="Y14" s="72">
        <f t="shared" ref="Y14:Y16" si="3">X14*U14*O14</f>
        <v>8742.4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412</v>
      </c>
      <c r="D15" t="s">
        <v>413</v>
      </c>
      <c r="E15" s="1" t="s">
        <v>237</v>
      </c>
      <c r="F15" s="1" t="s">
        <v>129</v>
      </c>
      <c r="H15" s="1" t="s">
        <v>359</v>
      </c>
      <c r="I15" s="2241">
        <v>1</v>
      </c>
      <c r="J15" s="2241"/>
      <c r="L15" s="1" t="s">
        <v>359</v>
      </c>
      <c r="M15" s="1">
        <v>4</v>
      </c>
      <c r="N15" s="2" t="s">
        <v>381</v>
      </c>
      <c r="O15" s="1">
        <v>1</v>
      </c>
      <c r="P15" s="1" t="s">
        <v>51</v>
      </c>
      <c r="Q15" s="1">
        <v>1</v>
      </c>
      <c r="U15" s="1">
        <v>1</v>
      </c>
      <c r="V15" s="72">
        <v>19087</v>
      </c>
      <c r="W15" s="70">
        <v>0.6</v>
      </c>
      <c r="X15" s="72">
        <f t="shared" si="2"/>
        <v>7634.8</v>
      </c>
      <c r="Y15" s="72">
        <f t="shared" si="3"/>
        <v>7634.8</v>
      </c>
      <c r="Z15" s="6"/>
      <c r="AA15" s="68"/>
      <c r="AB15" s="1"/>
    </row>
    <row r="16" spans="1:34" x14ac:dyDescent="0.35">
      <c r="A16" t="s">
        <v>391</v>
      </c>
      <c r="B16" t="s">
        <v>411</v>
      </c>
      <c r="C16" t="s">
        <v>412</v>
      </c>
      <c r="D16" t="s">
        <v>413</v>
      </c>
      <c r="E16" s="1" t="s">
        <v>236</v>
      </c>
      <c r="F16" s="1" t="s">
        <v>239</v>
      </c>
      <c r="H16" s="1" t="s">
        <v>359</v>
      </c>
      <c r="I16" s="2241">
        <v>3</v>
      </c>
      <c r="J16" s="2241"/>
      <c r="K16" s="1" t="s">
        <v>359</v>
      </c>
      <c r="M16" s="1">
        <v>10</v>
      </c>
      <c r="N16" s="2" t="s">
        <v>283</v>
      </c>
      <c r="O16" s="1">
        <v>12</v>
      </c>
      <c r="P16" s="1" t="s">
        <v>51</v>
      </c>
      <c r="Q16" s="1">
        <v>12</v>
      </c>
      <c r="U16" s="1">
        <v>1</v>
      </c>
      <c r="V16" s="72">
        <v>2600</v>
      </c>
      <c r="W16" s="70">
        <v>0.35</v>
      </c>
      <c r="X16" s="72">
        <f t="shared" si="2"/>
        <v>1690</v>
      </c>
      <c r="Y16" s="72">
        <f t="shared" si="3"/>
        <v>20280</v>
      </c>
      <c r="Z16" s="6"/>
      <c r="AA16" s="68"/>
      <c r="AB16" s="1"/>
    </row>
    <row r="17" spans="1:28" x14ac:dyDescent="0.35">
      <c r="I17" s="2241"/>
      <c r="J17" s="2241"/>
      <c r="N17" s="2"/>
      <c r="O17" s="1"/>
      <c r="V17" s="74"/>
      <c r="W17" s="75"/>
      <c r="X17" s="72"/>
      <c r="Y17" s="72"/>
      <c r="Z17" s="6"/>
      <c r="AA17" s="68"/>
      <c r="AB17" s="1"/>
    </row>
    <row r="18" spans="1:28" x14ac:dyDescent="0.35">
      <c r="A18" t="s">
        <v>393</v>
      </c>
      <c r="B18" t="s">
        <v>411</v>
      </c>
      <c r="C18" t="s">
        <v>412</v>
      </c>
      <c r="D18" t="s">
        <v>413</v>
      </c>
      <c r="E18" s="1" t="s">
        <v>234</v>
      </c>
      <c r="F18" s="1" t="s">
        <v>235</v>
      </c>
      <c r="H18" s="1" t="s">
        <v>359</v>
      </c>
      <c r="I18" s="2241">
        <v>1</v>
      </c>
      <c r="J18" s="2241"/>
      <c r="K18" s="1" t="s">
        <v>359</v>
      </c>
      <c r="M18" s="1">
        <v>4</v>
      </c>
      <c r="N18" s="1">
        <v>10</v>
      </c>
      <c r="O18" s="1">
        <v>4</v>
      </c>
      <c r="P18" s="1" t="s">
        <v>90</v>
      </c>
      <c r="Q18" s="1">
        <v>4</v>
      </c>
      <c r="U18" s="1">
        <v>1</v>
      </c>
      <c r="V18" s="72">
        <v>1800</v>
      </c>
      <c r="W18" s="70">
        <v>0.15</v>
      </c>
      <c r="X18" s="71">
        <f>V18*(1-W18)</f>
        <v>1530</v>
      </c>
      <c r="Y18" s="71">
        <f>X18*U18*O18</f>
        <v>6120</v>
      </c>
      <c r="Z18" s="18"/>
    </row>
    <row r="19" spans="1:28" x14ac:dyDescent="0.35">
      <c r="A19" t="s">
        <v>393</v>
      </c>
      <c r="B19" t="s">
        <v>411</v>
      </c>
      <c r="C19" t="s">
        <v>412</v>
      </c>
      <c r="D19" t="s">
        <v>413</v>
      </c>
      <c r="E19" s="1" t="s">
        <v>234</v>
      </c>
      <c r="F19" s="1" t="s">
        <v>129</v>
      </c>
      <c r="H19" s="1" t="s">
        <v>359</v>
      </c>
      <c r="I19" s="2241">
        <v>3</v>
      </c>
      <c r="J19" s="2241"/>
      <c r="L19" s="1" t="s">
        <v>359</v>
      </c>
      <c r="M19" s="1">
        <v>3</v>
      </c>
      <c r="N19" s="1">
        <v>6</v>
      </c>
      <c r="O19" s="1">
        <v>1</v>
      </c>
      <c r="P19" s="1" t="s">
        <v>51</v>
      </c>
      <c r="Q19" s="1">
        <v>1</v>
      </c>
      <c r="U19" s="1">
        <v>1</v>
      </c>
      <c r="V19" s="72">
        <v>5000</v>
      </c>
      <c r="W19" s="70">
        <v>0.15</v>
      </c>
      <c r="X19" s="72">
        <f>V19*(1-W19)</f>
        <v>4250</v>
      </c>
      <c r="Y19" s="72">
        <f>X19*U19*O19</f>
        <v>4250</v>
      </c>
      <c r="Z19" s="6"/>
    </row>
    <row r="20" spans="1:28" x14ac:dyDescent="0.35">
      <c r="A20" t="s">
        <v>393</v>
      </c>
      <c r="B20" t="s">
        <v>411</v>
      </c>
      <c r="C20" t="s">
        <v>412</v>
      </c>
      <c r="D20" t="s">
        <v>413</v>
      </c>
      <c r="E20" s="1" t="s">
        <v>234</v>
      </c>
      <c r="F20" s="1" t="s">
        <v>53</v>
      </c>
      <c r="H20" s="1" t="s">
        <v>359</v>
      </c>
      <c r="I20" s="2241">
        <v>5</v>
      </c>
      <c r="J20" s="2241"/>
      <c r="K20" s="1" t="s">
        <v>359</v>
      </c>
      <c r="M20" s="1">
        <v>2</v>
      </c>
      <c r="N20" s="2" t="s">
        <v>397</v>
      </c>
      <c r="O20" s="1">
        <v>2</v>
      </c>
      <c r="P20" s="1" t="s">
        <v>51</v>
      </c>
      <c r="Q20" s="1">
        <v>2</v>
      </c>
      <c r="U20" s="1">
        <v>1</v>
      </c>
      <c r="V20" s="72">
        <v>5500</v>
      </c>
      <c r="W20" s="70">
        <v>0.15</v>
      </c>
      <c r="X20" s="72">
        <f t="shared" ref="X20:X21" si="4">V20*(1-W20)</f>
        <v>4675</v>
      </c>
      <c r="Y20" s="72">
        <f t="shared" ref="Y20:Y22" si="5">X20*U20*O20</f>
        <v>9350</v>
      </c>
      <c r="Z20" s="6"/>
    </row>
    <row r="21" spans="1:28" x14ac:dyDescent="0.35">
      <c r="A21" t="s">
        <v>393</v>
      </c>
      <c r="B21" t="s">
        <v>411</v>
      </c>
      <c r="C21" t="s">
        <v>412</v>
      </c>
      <c r="D21" t="s">
        <v>413</v>
      </c>
      <c r="E21" s="1" t="s">
        <v>237</v>
      </c>
      <c r="F21" s="1" t="s">
        <v>238</v>
      </c>
      <c r="H21" s="1" t="s">
        <v>359</v>
      </c>
      <c r="I21" s="2241">
        <v>4</v>
      </c>
      <c r="J21" s="2241"/>
      <c r="K21" s="1" t="s">
        <v>359</v>
      </c>
      <c r="M21" s="1">
        <v>4</v>
      </c>
      <c r="N21" s="2" t="s">
        <v>230</v>
      </c>
      <c r="O21" s="1">
        <v>4</v>
      </c>
      <c r="P21" s="1" t="s">
        <v>51</v>
      </c>
      <c r="Q21" s="1">
        <v>4</v>
      </c>
      <c r="U21" s="1">
        <v>1</v>
      </c>
      <c r="V21" s="72">
        <v>2732</v>
      </c>
      <c r="W21" s="70">
        <v>0.6</v>
      </c>
      <c r="X21" s="72">
        <f t="shared" si="4"/>
        <v>1092.8</v>
      </c>
      <c r="Y21" s="72">
        <f t="shared" si="5"/>
        <v>4371.2</v>
      </c>
      <c r="Z21" s="6"/>
    </row>
    <row r="22" spans="1:28" x14ac:dyDescent="0.35">
      <c r="A22" t="s">
        <v>393</v>
      </c>
      <c r="B22" t="s">
        <v>411</v>
      </c>
      <c r="C22" t="s">
        <v>412</v>
      </c>
      <c r="D22" t="s">
        <v>413</v>
      </c>
      <c r="E22" s="1" t="s">
        <v>237</v>
      </c>
      <c r="F22" s="1" t="s">
        <v>129</v>
      </c>
      <c r="H22" s="1" t="s">
        <v>359</v>
      </c>
      <c r="I22" s="2241">
        <v>3</v>
      </c>
      <c r="J22" s="2241"/>
      <c r="L22" s="1" t="s">
        <v>359</v>
      </c>
      <c r="M22" s="1">
        <v>3</v>
      </c>
      <c r="N22" s="2" t="s">
        <v>405</v>
      </c>
      <c r="O22" s="1">
        <v>1</v>
      </c>
      <c r="P22" s="1" t="s">
        <v>51</v>
      </c>
      <c r="Q22" s="1">
        <v>1</v>
      </c>
      <c r="U22" s="1">
        <v>1</v>
      </c>
      <c r="V22" s="72">
        <v>19087</v>
      </c>
      <c r="W22" s="70">
        <v>0.6</v>
      </c>
      <c r="X22" s="72">
        <f>V22*(1-W22)</f>
        <v>7634.8</v>
      </c>
      <c r="Y22" s="72">
        <f t="shared" si="5"/>
        <v>7634.8</v>
      </c>
      <c r="Z22" s="6"/>
    </row>
    <row r="23" spans="1:28" x14ac:dyDescent="0.35">
      <c r="A23" t="s">
        <v>393</v>
      </c>
      <c r="B23" t="s">
        <v>411</v>
      </c>
      <c r="C23" t="s">
        <v>412</v>
      </c>
      <c r="D23" t="s">
        <v>413</v>
      </c>
      <c r="E23" s="1" t="s">
        <v>237</v>
      </c>
      <c r="F23" s="1" t="s">
        <v>56</v>
      </c>
      <c r="H23" s="1" t="s">
        <v>359</v>
      </c>
      <c r="I23" s="2241">
        <v>2</v>
      </c>
      <c r="J23" s="2241"/>
      <c r="K23" s="1" t="s">
        <v>359</v>
      </c>
      <c r="M23" s="1">
        <v>1</v>
      </c>
      <c r="N23" s="2" t="s">
        <v>383</v>
      </c>
      <c r="O23" s="1">
        <v>1</v>
      </c>
      <c r="P23" s="1" t="s">
        <v>51</v>
      </c>
      <c r="Q23" s="1">
        <v>1</v>
      </c>
      <c r="U23" s="1">
        <v>1</v>
      </c>
      <c r="V23" s="72">
        <v>27268</v>
      </c>
      <c r="W23" s="70">
        <v>0.6</v>
      </c>
      <c r="X23" s="72">
        <f>V23*(1-W23)</f>
        <v>10907.2</v>
      </c>
      <c r="Y23" s="72">
        <f t="shared" ref="Y23" si="6">X23*U23*O23</f>
        <v>10907.2</v>
      </c>
      <c r="Z23" s="6"/>
    </row>
    <row r="24" spans="1:28" x14ac:dyDescent="0.35">
      <c r="I24" s="2241"/>
      <c r="J24" s="2241"/>
      <c r="O24" s="1"/>
      <c r="V24" s="74"/>
      <c r="W24" s="75"/>
      <c r="X24" s="72"/>
      <c r="Y24" s="72"/>
      <c r="Z24" s="6"/>
    </row>
    <row r="25" spans="1:28" x14ac:dyDescent="0.35">
      <c r="A25" t="s">
        <v>394</v>
      </c>
      <c r="B25" t="s">
        <v>411</v>
      </c>
      <c r="C25" t="s">
        <v>412</v>
      </c>
      <c r="D25" t="s">
        <v>413</v>
      </c>
      <c r="E25" s="1" t="s">
        <v>234</v>
      </c>
      <c r="F25" s="1" t="s">
        <v>235</v>
      </c>
      <c r="H25" s="1" t="s">
        <v>359</v>
      </c>
      <c r="I25" s="2241">
        <v>4</v>
      </c>
      <c r="J25" s="2241"/>
      <c r="K25" s="1" t="s">
        <v>359</v>
      </c>
      <c r="M25" s="1">
        <v>3</v>
      </c>
      <c r="N25" s="1">
        <v>8</v>
      </c>
      <c r="O25" s="1">
        <v>5</v>
      </c>
      <c r="P25" s="1" t="s">
        <v>90</v>
      </c>
      <c r="Q25" s="1">
        <v>5</v>
      </c>
      <c r="U25" s="1">
        <v>1</v>
      </c>
      <c r="V25" s="72">
        <v>1800</v>
      </c>
      <c r="W25" s="70">
        <v>0.15</v>
      </c>
      <c r="X25" s="72">
        <f t="shared" ref="X25:X29" si="7">V25*(1-W25)</f>
        <v>1530</v>
      </c>
      <c r="Y25" s="72">
        <f t="shared" ref="Y25:Y29" si="8">X25*U25*O25</f>
        <v>7650</v>
      </c>
      <c r="Z25" s="6"/>
    </row>
    <row r="26" spans="1:28" x14ac:dyDescent="0.35">
      <c r="A26" t="s">
        <v>394</v>
      </c>
      <c r="B26" t="s">
        <v>411</v>
      </c>
      <c r="C26" t="s">
        <v>412</v>
      </c>
      <c r="D26" t="s">
        <v>413</v>
      </c>
      <c r="E26" s="1" t="s">
        <v>234</v>
      </c>
      <c r="F26" s="1" t="s">
        <v>129</v>
      </c>
      <c r="H26" s="1" t="s">
        <v>359</v>
      </c>
      <c r="I26" s="2241">
        <v>1</v>
      </c>
      <c r="J26" s="2241"/>
      <c r="L26" s="1" t="s">
        <v>359</v>
      </c>
      <c r="M26" s="1">
        <v>2</v>
      </c>
      <c r="N26" s="1">
        <v>5</v>
      </c>
      <c r="O26" s="1">
        <v>1</v>
      </c>
      <c r="P26" s="1" t="s">
        <v>51</v>
      </c>
      <c r="Q26" s="1">
        <v>1</v>
      </c>
      <c r="T26" s="18"/>
      <c r="U26" s="1">
        <v>1</v>
      </c>
      <c r="V26" s="72">
        <v>5000</v>
      </c>
      <c r="W26" s="70">
        <v>0.15</v>
      </c>
      <c r="X26" s="72">
        <f t="shared" si="7"/>
        <v>4250</v>
      </c>
      <c r="Y26" s="72">
        <f t="shared" si="8"/>
        <v>4250</v>
      </c>
      <c r="Z26" s="6"/>
    </row>
    <row r="27" spans="1:28" x14ac:dyDescent="0.35">
      <c r="A27" t="s">
        <v>394</v>
      </c>
      <c r="B27" t="s">
        <v>411</v>
      </c>
      <c r="C27" t="s">
        <v>412</v>
      </c>
      <c r="D27" t="s">
        <v>413</v>
      </c>
      <c r="E27" s="1" t="s">
        <v>234</v>
      </c>
      <c r="F27" s="1" t="s">
        <v>53</v>
      </c>
      <c r="H27" s="1" t="s">
        <v>359</v>
      </c>
      <c r="I27" s="2241">
        <v>5</v>
      </c>
      <c r="J27" s="2241"/>
      <c r="K27" s="1" t="s">
        <v>359</v>
      </c>
      <c r="M27" s="1">
        <v>1</v>
      </c>
      <c r="N27" s="1">
        <v>4</v>
      </c>
      <c r="O27" s="1">
        <v>1</v>
      </c>
      <c r="P27" s="1" t="s">
        <v>51</v>
      </c>
      <c r="Q27" s="1">
        <v>1</v>
      </c>
      <c r="T27" s="6"/>
      <c r="U27" s="1">
        <v>1</v>
      </c>
      <c r="V27" s="72">
        <v>5500</v>
      </c>
      <c r="W27" s="70">
        <v>0.15</v>
      </c>
      <c r="X27" s="72">
        <f t="shared" si="7"/>
        <v>4675</v>
      </c>
      <c r="Y27" s="72">
        <f t="shared" si="8"/>
        <v>4675</v>
      </c>
      <c r="Z27" s="6"/>
    </row>
    <row r="28" spans="1:28" x14ac:dyDescent="0.35">
      <c r="A28" t="s">
        <v>394</v>
      </c>
      <c r="B28" t="s">
        <v>411</v>
      </c>
      <c r="C28" t="s">
        <v>412</v>
      </c>
      <c r="D28" t="s">
        <v>413</v>
      </c>
      <c r="E28" s="1" t="s">
        <v>236</v>
      </c>
      <c r="F28" s="1" t="s">
        <v>129</v>
      </c>
      <c r="H28" s="1" t="s">
        <v>359</v>
      </c>
      <c r="I28" s="2241">
        <v>1</v>
      </c>
      <c r="J28" s="2241"/>
      <c r="L28" s="1" t="s">
        <v>359</v>
      </c>
      <c r="M28" s="1">
        <v>2</v>
      </c>
      <c r="N28" s="1">
        <v>5</v>
      </c>
      <c r="O28" s="1">
        <v>1</v>
      </c>
      <c r="P28" s="1" t="s">
        <v>49</v>
      </c>
      <c r="Q28" s="1">
        <v>1</v>
      </c>
      <c r="T28" s="6"/>
      <c r="U28" s="1">
        <v>1</v>
      </c>
      <c r="V28" s="72">
        <v>18150</v>
      </c>
      <c r="W28" s="70">
        <v>0.56000000000000005</v>
      </c>
      <c r="X28" s="72">
        <f t="shared" si="7"/>
        <v>7985.9999999999991</v>
      </c>
      <c r="Y28" s="72">
        <f t="shared" si="8"/>
        <v>7985.9999999999991</v>
      </c>
      <c r="Z28" s="6"/>
    </row>
    <row r="29" spans="1:28" x14ac:dyDescent="0.35">
      <c r="A29" t="s">
        <v>394</v>
      </c>
      <c r="B29" t="s">
        <v>411</v>
      </c>
      <c r="C29" t="s">
        <v>412</v>
      </c>
      <c r="D29" t="s">
        <v>413</v>
      </c>
      <c r="E29" s="1" t="s">
        <v>237</v>
      </c>
      <c r="F29" s="1" t="s">
        <v>238</v>
      </c>
      <c r="H29" s="1" t="s">
        <v>359</v>
      </c>
      <c r="I29" s="2241">
        <v>3</v>
      </c>
      <c r="J29" s="2241"/>
      <c r="K29" s="1" t="s">
        <v>359</v>
      </c>
      <c r="M29" s="1">
        <v>4</v>
      </c>
      <c r="N29" s="1">
        <v>10</v>
      </c>
      <c r="O29" s="1">
        <v>4</v>
      </c>
      <c r="P29" s="1" t="s">
        <v>51</v>
      </c>
      <c r="Q29" s="1">
        <v>4</v>
      </c>
      <c r="T29" s="18"/>
      <c r="U29" s="1">
        <v>1</v>
      </c>
      <c r="V29" s="72">
        <v>2732</v>
      </c>
      <c r="W29" s="70">
        <v>0.6</v>
      </c>
      <c r="X29" s="72">
        <f t="shared" si="7"/>
        <v>1092.8</v>
      </c>
      <c r="Y29" s="72">
        <f t="shared" si="8"/>
        <v>4371.2</v>
      </c>
      <c r="Z29" s="6"/>
    </row>
    <row r="30" spans="1:28" x14ac:dyDescent="0.35">
      <c r="A30" t="s">
        <v>394</v>
      </c>
      <c r="B30" t="s">
        <v>411</v>
      </c>
      <c r="C30" t="s">
        <v>412</v>
      </c>
      <c r="D30" t="s">
        <v>413</v>
      </c>
      <c r="E30" s="1" t="s">
        <v>236</v>
      </c>
      <c r="F30" s="1" t="s">
        <v>239</v>
      </c>
      <c r="H30" s="1" t="s">
        <v>359</v>
      </c>
      <c r="I30" s="2241">
        <v>2</v>
      </c>
      <c r="J30" s="2241"/>
      <c r="K30" s="1" t="s">
        <v>359</v>
      </c>
      <c r="M30" s="1">
        <v>8</v>
      </c>
      <c r="N30" s="1">
        <v>15</v>
      </c>
      <c r="O30" s="1">
        <v>8</v>
      </c>
      <c r="P30" s="1" t="s">
        <v>51</v>
      </c>
      <c r="Q30" s="1">
        <v>8</v>
      </c>
      <c r="T30" s="18"/>
      <c r="U30" s="1">
        <v>1</v>
      </c>
      <c r="V30" s="72">
        <v>2600</v>
      </c>
      <c r="W30" s="70">
        <v>0.35</v>
      </c>
      <c r="X30" s="72">
        <f t="shared" ref="X30" si="9">V30*(1-W30)</f>
        <v>1690</v>
      </c>
      <c r="Y30" s="72">
        <f t="shared" ref="Y30" si="10">X30*U30*O30</f>
        <v>13520</v>
      </c>
      <c r="Z30" s="6"/>
    </row>
    <row r="31" spans="1:28" x14ac:dyDescent="0.35">
      <c r="I31" s="2241"/>
      <c r="J31" s="2241"/>
      <c r="O31" s="1"/>
      <c r="T31" s="18"/>
      <c r="V31" s="74"/>
      <c r="W31" s="75"/>
      <c r="X31" s="72"/>
      <c r="Y31" s="72"/>
      <c r="Z31" s="6"/>
    </row>
    <row r="32" spans="1:28" x14ac:dyDescent="0.35">
      <c r="A32" t="s">
        <v>377</v>
      </c>
      <c r="B32" t="s">
        <v>411</v>
      </c>
      <c r="C32" t="s">
        <v>412</v>
      </c>
      <c r="D32" t="s">
        <v>413</v>
      </c>
      <c r="E32" s="1" t="s">
        <v>234</v>
      </c>
      <c r="F32" s="1" t="s">
        <v>235</v>
      </c>
      <c r="H32" s="1" t="s">
        <v>359</v>
      </c>
      <c r="I32" s="2241">
        <v>3</v>
      </c>
      <c r="J32" s="2241"/>
      <c r="K32" s="1" t="s">
        <v>359</v>
      </c>
      <c r="M32" s="2" t="s">
        <v>383</v>
      </c>
      <c r="N32" s="1">
        <v>5</v>
      </c>
      <c r="O32" s="1">
        <v>2</v>
      </c>
      <c r="P32" s="1" t="s">
        <v>90</v>
      </c>
      <c r="Q32" s="1">
        <v>2</v>
      </c>
      <c r="U32" s="1">
        <v>1</v>
      </c>
      <c r="V32" s="72">
        <v>1800</v>
      </c>
      <c r="W32" s="70">
        <v>0.15</v>
      </c>
      <c r="X32" s="72">
        <f t="shared" ref="X32:X35" si="11">V32*(1-W32)</f>
        <v>1530</v>
      </c>
      <c r="Y32" s="72">
        <f t="shared" ref="Y32:Y35" si="12">X32*U32*O32</f>
        <v>3060</v>
      </c>
    </row>
    <row r="33" spans="1:25" x14ac:dyDescent="0.35">
      <c r="A33" t="s">
        <v>377</v>
      </c>
      <c r="B33" t="s">
        <v>411</v>
      </c>
      <c r="C33" t="s">
        <v>412</v>
      </c>
      <c r="D33" t="s">
        <v>413</v>
      </c>
      <c r="E33" s="1" t="s">
        <v>234</v>
      </c>
      <c r="F33" s="1" t="s">
        <v>129</v>
      </c>
      <c r="H33" s="1" t="s">
        <v>359</v>
      </c>
      <c r="I33" s="2241">
        <v>1</v>
      </c>
      <c r="J33" s="2241"/>
      <c r="L33" s="1" t="s">
        <v>359</v>
      </c>
      <c r="M33" s="2" t="s">
        <v>65</v>
      </c>
      <c r="N33" s="1">
        <v>4</v>
      </c>
      <c r="O33" s="1">
        <v>1</v>
      </c>
      <c r="P33" s="1" t="s">
        <v>51</v>
      </c>
      <c r="Q33" s="1">
        <v>1</v>
      </c>
      <c r="U33" s="1">
        <v>1</v>
      </c>
      <c r="V33" s="72">
        <v>5000</v>
      </c>
      <c r="W33" s="70">
        <v>0.15</v>
      </c>
      <c r="X33" s="72">
        <f t="shared" si="11"/>
        <v>4250</v>
      </c>
      <c r="Y33" s="72">
        <f t="shared" si="12"/>
        <v>4250</v>
      </c>
    </row>
    <row r="34" spans="1:25" x14ac:dyDescent="0.35">
      <c r="A34" t="s">
        <v>377</v>
      </c>
      <c r="B34" t="s">
        <v>411</v>
      </c>
      <c r="C34" t="s">
        <v>412</v>
      </c>
      <c r="D34" t="s">
        <v>413</v>
      </c>
      <c r="E34" s="1" t="s">
        <v>234</v>
      </c>
      <c r="F34" s="1" t="s">
        <v>53</v>
      </c>
      <c r="H34" s="1" t="s">
        <v>359</v>
      </c>
      <c r="I34" s="2241">
        <v>4</v>
      </c>
      <c r="J34" s="2241"/>
      <c r="K34" s="1" t="s">
        <v>359</v>
      </c>
      <c r="M34" s="2" t="s">
        <v>65</v>
      </c>
      <c r="N34" s="1">
        <v>3</v>
      </c>
      <c r="O34" s="1">
        <v>1</v>
      </c>
      <c r="P34" s="1" t="s">
        <v>51</v>
      </c>
      <c r="Q34" s="1">
        <v>1</v>
      </c>
      <c r="U34" s="1">
        <v>1</v>
      </c>
      <c r="V34" s="72">
        <v>5500</v>
      </c>
      <c r="W34" s="70">
        <v>0.15</v>
      </c>
      <c r="X34" s="72">
        <f t="shared" si="11"/>
        <v>4675</v>
      </c>
      <c r="Y34" s="72">
        <f t="shared" si="12"/>
        <v>4675</v>
      </c>
    </row>
    <row r="35" spans="1:25" x14ac:dyDescent="0.35">
      <c r="A35" t="s">
        <v>377</v>
      </c>
      <c r="B35" t="s">
        <v>411</v>
      </c>
      <c r="C35" t="s">
        <v>412</v>
      </c>
      <c r="D35" t="s">
        <v>413</v>
      </c>
      <c r="E35" s="1" t="s">
        <v>236</v>
      </c>
      <c r="F35" s="1" t="s">
        <v>241</v>
      </c>
      <c r="H35" s="1" t="s">
        <v>359</v>
      </c>
      <c r="I35" s="2241">
        <v>2</v>
      </c>
      <c r="J35" s="2241"/>
      <c r="K35" s="1" t="s">
        <v>359</v>
      </c>
      <c r="M35" s="2" t="s">
        <v>397</v>
      </c>
      <c r="N35" s="1">
        <v>8</v>
      </c>
      <c r="O35" s="1">
        <v>6</v>
      </c>
      <c r="P35" s="1" t="s">
        <v>51</v>
      </c>
      <c r="Q35" s="1">
        <v>6</v>
      </c>
      <c r="U35" s="1">
        <v>1</v>
      </c>
      <c r="V35" s="72">
        <v>900</v>
      </c>
      <c r="W35" s="70">
        <v>0.22</v>
      </c>
      <c r="X35" s="72">
        <f t="shared" si="11"/>
        <v>702</v>
      </c>
      <c r="Y35" s="72">
        <f t="shared" si="12"/>
        <v>4212</v>
      </c>
    </row>
    <row r="36" spans="1:25" x14ac:dyDescent="0.35">
      <c r="O36" s="2"/>
      <c r="W36" s="75"/>
      <c r="X36" s="72"/>
      <c r="Y36" s="72"/>
    </row>
    <row r="37" spans="1:25" x14ac:dyDescent="0.35">
      <c r="O37" s="2"/>
      <c r="V37" s="74"/>
      <c r="W37" s="75"/>
      <c r="X37" s="72"/>
      <c r="Y37" s="72"/>
    </row>
    <row r="38" spans="1:25" x14ac:dyDescent="0.35">
      <c r="O38" s="2"/>
      <c r="V38" s="74"/>
      <c r="W38" s="75"/>
      <c r="X38" s="72"/>
      <c r="Y38" s="72"/>
    </row>
    <row r="40" spans="1:25" x14ac:dyDescent="0.35">
      <c r="A40" s="93"/>
      <c r="D40" s="89" t="s">
        <v>1209</v>
      </c>
      <c r="E40" s="89" t="s">
        <v>1210</v>
      </c>
      <c r="F40" s="89" t="s">
        <v>1211</v>
      </c>
      <c r="G40" s="89"/>
      <c r="H40" s="89"/>
      <c r="I40" s="89"/>
    </row>
    <row r="41" spans="1:25" x14ac:dyDescent="0.35">
      <c r="A41" s="93" t="s">
        <v>1212</v>
      </c>
      <c r="B41" s="2229"/>
      <c r="C41" s="2229"/>
      <c r="D41" s="2236">
        <f>E41*(1-10%)</f>
        <v>3669.21</v>
      </c>
      <c r="E41" s="473">
        <f>ARACAJU!S50</f>
        <v>4076.9</v>
      </c>
      <c r="F41" s="473">
        <f>E41*(1+15%)</f>
        <v>4688.4349999999995</v>
      </c>
      <c r="G41" s="473"/>
      <c r="H41" s="473"/>
      <c r="I41" s="473"/>
    </row>
    <row r="42" spans="1:25" x14ac:dyDescent="0.35">
      <c r="A42" s="93" t="s">
        <v>1213</v>
      </c>
      <c r="B42" s="2229"/>
      <c r="C42" s="2229"/>
      <c r="D42" s="2236">
        <f>E42*(1-25%)</f>
        <v>1887.6863636363641</v>
      </c>
      <c r="E42" s="473">
        <f>ARACAJU!S78</f>
        <v>2516.915151515152</v>
      </c>
      <c r="F42" s="473">
        <f>E42*(1+5%)</f>
        <v>2642.7609090909095</v>
      </c>
      <c r="G42" s="473"/>
      <c r="H42" s="473"/>
      <c r="I42" s="473"/>
    </row>
    <row r="43" spans="1:25" x14ac:dyDescent="0.35">
      <c r="A43" s="93" t="s">
        <v>601</v>
      </c>
      <c r="B43" s="2229"/>
      <c r="C43" s="2229"/>
      <c r="D43" s="2236">
        <f>E43*(1-15%)</f>
        <v>3441.4015384615382</v>
      </c>
      <c r="E43" s="473">
        <f>ARACAJU!S111</f>
        <v>4048.707692307692</v>
      </c>
      <c r="F43" s="473">
        <f>E43*(1+15%)</f>
        <v>4656.0138461538454</v>
      </c>
      <c r="G43" s="473"/>
      <c r="H43" s="473"/>
      <c r="I43" s="473"/>
    </row>
    <row r="44" spans="1:25" x14ac:dyDescent="0.35">
      <c r="A44" s="93" t="s">
        <v>730</v>
      </c>
      <c r="B44" s="2229"/>
      <c r="C44" s="2229"/>
      <c r="D44" s="2236">
        <f>E44*(1-25%)</f>
        <v>1966.9574999999998</v>
      </c>
      <c r="E44" s="473">
        <f>ARACAJU!S137</f>
        <v>2622.6099999999997</v>
      </c>
      <c r="F44" s="473">
        <f>E44*(1+5%)</f>
        <v>2753.7404999999999</v>
      </c>
      <c r="G44" s="473"/>
      <c r="H44" s="473"/>
      <c r="I44" s="473"/>
    </row>
    <row r="45" spans="1:25" x14ac:dyDescent="0.35">
      <c r="A45" s="93" t="s">
        <v>619</v>
      </c>
      <c r="B45" s="2229"/>
      <c r="C45" s="2229"/>
      <c r="D45" s="2236">
        <f>E45*(1-25%)</f>
        <v>1589.7749999999999</v>
      </c>
      <c r="E45" s="473">
        <f>ARACAJU!S168</f>
        <v>2119.6999999999998</v>
      </c>
      <c r="F45" s="473">
        <f>E45*(1+5%)</f>
        <v>2225.6849999999999</v>
      </c>
      <c r="G45" s="473"/>
      <c r="H45" s="473"/>
      <c r="I45" s="473"/>
    </row>
    <row r="46" spans="1:25" x14ac:dyDescent="0.35">
      <c r="A46" s="93"/>
      <c r="B46" s="93"/>
      <c r="C46" s="93"/>
      <c r="D46" s="94"/>
    </row>
    <row r="47" spans="1:25" x14ac:dyDescent="0.35">
      <c r="A47" s="93"/>
      <c r="B47" s="92"/>
      <c r="C47" s="92"/>
      <c r="D47" s="2386" t="s">
        <v>1214</v>
      </c>
      <c r="E47" s="2387"/>
      <c r="F47" s="2387"/>
      <c r="G47" s="2387"/>
      <c r="H47" s="2387"/>
      <c r="I47" s="2388"/>
    </row>
    <row r="48" spans="1:25" x14ac:dyDescent="0.35">
      <c r="A48" s="93" t="s">
        <v>1212</v>
      </c>
      <c r="B48" s="2230"/>
      <c r="C48" s="2230"/>
      <c r="D48" s="3">
        <v>1</v>
      </c>
      <c r="E48" s="3"/>
      <c r="F48" s="3"/>
      <c r="G48" s="3"/>
      <c r="H48" s="3"/>
      <c r="I48" s="3"/>
    </row>
    <row r="49" spans="1:32" x14ac:dyDescent="0.35">
      <c r="A49" s="93" t="s">
        <v>1213</v>
      </c>
      <c r="B49" s="2230"/>
      <c r="C49" s="2230"/>
      <c r="D49" s="2230">
        <v>1</v>
      </c>
      <c r="E49" s="350"/>
      <c r="F49" s="350"/>
      <c r="G49" s="350"/>
      <c r="H49" s="350"/>
      <c r="I49" s="350"/>
    </row>
    <row r="50" spans="1:32" x14ac:dyDescent="0.35">
      <c r="A50" s="93" t="s">
        <v>601</v>
      </c>
      <c r="B50" s="2230"/>
      <c r="C50" s="2230"/>
      <c r="D50" s="2230">
        <v>1</v>
      </c>
      <c r="E50" s="350"/>
      <c r="F50" s="350"/>
      <c r="G50" s="350"/>
      <c r="H50" s="350"/>
      <c r="I50" s="350"/>
    </row>
    <row r="51" spans="1:32" x14ac:dyDescent="0.35">
      <c r="A51" s="93" t="s">
        <v>730</v>
      </c>
      <c r="B51" s="2230"/>
      <c r="C51" s="2230"/>
      <c r="D51" s="2230"/>
      <c r="E51" s="350"/>
      <c r="F51" s="350"/>
      <c r="G51" s="350"/>
      <c r="H51" s="350"/>
      <c r="I51" s="350"/>
    </row>
    <row r="52" spans="1:32" x14ac:dyDescent="0.35">
      <c r="A52" s="93" t="s">
        <v>619</v>
      </c>
      <c r="B52" s="93"/>
      <c r="C52" s="93"/>
      <c r="D52" s="2230"/>
      <c r="E52" s="3"/>
      <c r="F52" s="350"/>
      <c r="G52" s="350"/>
      <c r="H52" s="350"/>
    </row>
    <row r="53" spans="1:32" x14ac:dyDescent="0.35">
      <c r="A53" s="93"/>
      <c r="B53" s="93"/>
      <c r="C53" s="93"/>
      <c r="D53" s="94"/>
    </row>
    <row r="54" spans="1:32" x14ac:dyDescent="0.35">
      <c r="A54" s="93"/>
      <c r="B54" s="93"/>
      <c r="C54" s="93"/>
      <c r="D54" s="94"/>
    </row>
    <row r="55" spans="1:32" x14ac:dyDescent="0.35">
      <c r="A55" s="93"/>
      <c r="B55" s="93"/>
      <c r="C55" s="93"/>
      <c r="D55" s="94"/>
    </row>
    <row r="56" spans="1:32" x14ac:dyDescent="0.35">
      <c r="A56" s="93"/>
      <c r="B56" s="92"/>
      <c r="C56" s="92"/>
      <c r="D56" s="2386" t="s">
        <v>1215</v>
      </c>
      <c r="E56" s="2387"/>
      <c r="F56" s="2387"/>
      <c r="G56" s="2387"/>
      <c r="H56" s="2387"/>
      <c r="I56" s="2388"/>
    </row>
    <row r="57" spans="1:32" x14ac:dyDescent="0.35">
      <c r="A57" s="93" t="s">
        <v>1212</v>
      </c>
      <c r="B57" s="2230"/>
      <c r="C57" s="2230"/>
      <c r="D57" s="2230">
        <v>0.35714285714285715</v>
      </c>
      <c r="E57" s="2230">
        <v>0.35714285714285715</v>
      </c>
      <c r="F57" s="2230">
        <v>0.14285714285714285</v>
      </c>
      <c r="G57" s="2230"/>
      <c r="H57" s="2230"/>
      <c r="I57" s="2230">
        <v>0.14285714285714285</v>
      </c>
    </row>
    <row r="58" spans="1:32" x14ac:dyDescent="0.35">
      <c r="A58" s="93" t="s">
        <v>1213</v>
      </c>
      <c r="B58" s="6"/>
      <c r="C58" s="6"/>
      <c r="D58" s="6">
        <v>0.33</v>
      </c>
      <c r="E58" s="2230">
        <v>0.33</v>
      </c>
      <c r="F58" s="2230">
        <v>0.17</v>
      </c>
      <c r="G58" s="2230"/>
      <c r="H58" s="2230"/>
      <c r="I58" s="2230">
        <v>0.17</v>
      </c>
    </row>
    <row r="59" spans="1:32" x14ac:dyDescent="0.35">
      <c r="A59" s="93" t="s">
        <v>601</v>
      </c>
      <c r="B59" s="2230"/>
      <c r="C59" s="2230"/>
      <c r="D59" s="2230">
        <v>0.41935483870967744</v>
      </c>
      <c r="E59" s="2230">
        <v>0.41935483870967744</v>
      </c>
      <c r="F59" s="2230">
        <v>0.16129032258064516</v>
      </c>
      <c r="G59" s="2230"/>
      <c r="H59" s="2230"/>
      <c r="I59" s="2230"/>
    </row>
    <row r="60" spans="1:32" x14ac:dyDescent="0.35">
      <c r="A60" s="93" t="s">
        <v>730</v>
      </c>
      <c r="B60" s="2230"/>
      <c r="C60" s="2230"/>
      <c r="D60" s="6">
        <v>0.39215686274509803</v>
      </c>
      <c r="E60" s="6">
        <v>0.39215686274509803</v>
      </c>
      <c r="F60" s="6">
        <v>0.21568627450980393</v>
      </c>
      <c r="G60" s="6"/>
      <c r="H60" s="6"/>
      <c r="I60" s="2255"/>
    </row>
    <row r="61" spans="1:32" x14ac:dyDescent="0.35">
      <c r="A61" s="93" t="s">
        <v>619</v>
      </c>
      <c r="B61" s="93"/>
      <c r="C61" s="93"/>
      <c r="D61" s="6">
        <v>0.35714285714285715</v>
      </c>
      <c r="E61" s="2230">
        <v>0.35714285714285715</v>
      </c>
      <c r="F61" s="2230">
        <v>0.2857142857142857</v>
      </c>
      <c r="G61" s="2230"/>
      <c r="H61" s="2230"/>
      <c r="I61" s="2230"/>
    </row>
    <row r="63" spans="1:32" s="93" customFormat="1" x14ac:dyDescent="0.35">
      <c r="E63" s="94"/>
      <c r="F63" s="94"/>
      <c r="G63" s="94"/>
      <c r="H63" s="94"/>
      <c r="I63" s="94"/>
      <c r="J63" s="94"/>
      <c r="K63" s="94"/>
      <c r="L63" s="94"/>
      <c r="M63" s="94"/>
      <c r="N63" s="94"/>
      <c r="P63" s="94"/>
      <c r="Q63" s="94"/>
      <c r="R63" s="94"/>
      <c r="S63" s="94"/>
      <c r="T63" s="94"/>
      <c r="U63" s="94"/>
      <c r="V63" s="95"/>
      <c r="W63" s="94"/>
      <c r="X63" s="95"/>
      <c r="Y63" s="95"/>
      <c r="Z63" s="97"/>
      <c r="AA63" s="97"/>
      <c r="AD63" s="94"/>
      <c r="AF63" s="94"/>
    </row>
  </sheetData>
  <mergeCells count="2">
    <mergeCell ref="D47:I47"/>
    <mergeCell ref="D56:I56"/>
  </mergeCells>
  <pageMargins left="0.511811024" right="0.511811024" top="0.78740157499999996" bottom="0.78740157499999996" header="0.31496062000000002" footer="0.31496062000000002"/>
  <ignoredErrors>
    <ignoredError sqref="N5:N23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8F8E-5A1B-4C34-A756-68E08EA53505}">
  <sheetPr>
    <tabColor rgb="FF92D050"/>
  </sheetPr>
  <dimension ref="A1:AE181"/>
  <sheetViews>
    <sheetView topLeftCell="A105" zoomScale="82" zoomScaleNormal="82" workbookViewId="0">
      <selection activeCell="I114" sqref="I114:K114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33.453125" style="1" customWidth="1"/>
    <col min="5" max="5" width="18" style="1" customWidth="1"/>
    <col min="6" max="6" width="20.26953125" style="2" customWidth="1"/>
    <col min="7" max="7" width="13.453125" style="1" customWidth="1"/>
    <col min="8" max="8" width="13.54296875" style="1" customWidth="1"/>
    <col min="9" max="12" width="5.7265625" customWidth="1"/>
    <col min="13" max="13" width="8.7265625" style="1" customWidth="1"/>
    <col min="14" max="14" width="12.453125" style="145" customWidth="1"/>
    <col min="15" max="15" width="8.7265625" style="3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3" width="12.453125" customWidth="1"/>
    <col min="24" max="24" width="11.7265625" bestFit="1" customWidth="1"/>
    <col min="25" max="25" width="13.1796875" customWidth="1"/>
    <col min="26" max="26" width="14.453125" customWidth="1"/>
    <col min="27" max="27" width="19.453125" customWidth="1"/>
    <col min="28" max="31" width="15.7265625" customWidth="1"/>
  </cols>
  <sheetData>
    <row r="1" spans="1:5" ht="21" x14ac:dyDescent="0.5">
      <c r="A1" s="138" t="s">
        <v>1078</v>
      </c>
    </row>
    <row r="2" spans="1:5" x14ac:dyDescent="0.35">
      <c r="A2" t="s">
        <v>503</v>
      </c>
    </row>
    <row r="3" spans="1:5" ht="14.15" customHeight="1" x14ac:dyDescent="0.35"/>
    <row r="5" spans="1:5" x14ac:dyDescent="0.35">
      <c r="B5" s="141"/>
    </row>
    <row r="7" spans="1:5" x14ac:dyDescent="0.35">
      <c r="A7" s="146" t="s">
        <v>1079</v>
      </c>
      <c r="B7" s="147">
        <v>512927.37</v>
      </c>
      <c r="C7" s="708"/>
    </row>
    <row r="8" spans="1:5" x14ac:dyDescent="0.35">
      <c r="A8" s="146" t="s">
        <v>1080</v>
      </c>
      <c r="B8" s="147">
        <v>1027405.8999999999</v>
      </c>
    </row>
    <row r="10" spans="1:5" ht="17.5" customHeight="1" x14ac:dyDescent="0.35">
      <c r="A10" s="149" t="s">
        <v>1081</v>
      </c>
      <c r="B10" s="150">
        <f>[24]BASE!B12</f>
        <v>1249049.5</v>
      </c>
      <c r="C10" s="709"/>
    </row>
    <row r="11" spans="1:5" ht="14.15" customHeight="1" x14ac:dyDescent="0.35">
      <c r="A11" s="146" t="s">
        <v>1082</v>
      </c>
      <c r="B11" s="147">
        <f>[24]BASE!B11</f>
        <v>1469470</v>
      </c>
      <c r="C11" s="3"/>
    </row>
    <row r="14" spans="1:5" x14ac:dyDescent="0.35">
      <c r="A14" s="4" t="s">
        <v>508</v>
      </c>
    </row>
    <row r="15" spans="1:5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</row>
    <row r="16" spans="1:5" x14ac:dyDescent="0.35">
      <c r="A16" s="153" t="s">
        <v>657</v>
      </c>
      <c r="B16" s="154" t="s">
        <v>514</v>
      </c>
      <c r="C16" s="155">
        <v>0.44</v>
      </c>
      <c r="D16" s="156">
        <f>B10*C16</f>
        <v>549581.78</v>
      </c>
      <c r="E16" s="156">
        <f>D16/3</f>
        <v>183193.92666666667</v>
      </c>
    </row>
    <row r="17" spans="1:31" x14ac:dyDescent="0.35">
      <c r="A17" s="153" t="s">
        <v>658</v>
      </c>
      <c r="B17" s="154" t="s">
        <v>516</v>
      </c>
      <c r="C17" s="155">
        <v>0.44</v>
      </c>
      <c r="D17" s="156">
        <f>B10*C17</f>
        <v>549581.78</v>
      </c>
      <c r="E17" s="156">
        <f>D17/5</f>
        <v>109916.356</v>
      </c>
    </row>
    <row r="18" spans="1:31" x14ac:dyDescent="0.35">
      <c r="A18" s="153" t="s">
        <v>659</v>
      </c>
      <c r="B18" s="154">
        <v>3</v>
      </c>
      <c r="C18" s="155">
        <v>0.12</v>
      </c>
      <c r="D18" s="156">
        <f>B10*C18</f>
        <v>149885.94</v>
      </c>
      <c r="E18" s="156">
        <f>D18/3</f>
        <v>49961.98</v>
      </c>
    </row>
    <row r="19" spans="1:31" x14ac:dyDescent="0.35">
      <c r="B19" s="1" t="s">
        <v>518</v>
      </c>
      <c r="C19" s="3">
        <f>SUM(C16:C18)</f>
        <v>1</v>
      </c>
      <c r="D19" s="158">
        <f>SUM(D16:D18)</f>
        <v>1249049.5</v>
      </c>
    </row>
    <row r="22" spans="1:31" x14ac:dyDescent="0.35">
      <c r="A22" s="146" t="s">
        <v>820</v>
      </c>
      <c r="B22" s="816">
        <v>602757</v>
      </c>
      <c r="Q22" s="161"/>
    </row>
    <row r="23" spans="1:31" x14ac:dyDescent="0.35">
      <c r="A23" s="761" t="s">
        <v>630</v>
      </c>
      <c r="B23" s="817">
        <v>302394</v>
      </c>
      <c r="E23" s="1" t="s">
        <v>521</v>
      </c>
      <c r="F23" s="2" t="s">
        <v>1083</v>
      </c>
      <c r="H23" s="1" t="s">
        <v>523</v>
      </c>
      <c r="K23" s="2334">
        <v>0.63</v>
      </c>
      <c r="L23" s="2334"/>
      <c r="M23" s="2334"/>
    </row>
    <row r="24" spans="1:31" x14ac:dyDescent="0.35">
      <c r="E24" s="1" t="s">
        <v>524</v>
      </c>
      <c r="F24" s="2" t="s">
        <v>763</v>
      </c>
      <c r="H24" s="1" t="s">
        <v>524</v>
      </c>
      <c r="K24" s="2266">
        <v>54</v>
      </c>
      <c r="L24" s="2266"/>
      <c r="M24" s="2266"/>
    </row>
    <row r="25" spans="1:31" x14ac:dyDescent="0.35">
      <c r="E25" s="1" t="s">
        <v>526</v>
      </c>
      <c r="F25" s="2" t="s">
        <v>1084</v>
      </c>
      <c r="H25" s="1" t="s">
        <v>526</v>
      </c>
      <c r="K25" s="2266">
        <v>2996</v>
      </c>
      <c r="L25" s="2266"/>
      <c r="M25" s="2266"/>
      <c r="P25" s="161"/>
    </row>
    <row r="26" spans="1:31" x14ac:dyDescent="0.35">
      <c r="E26" s="1" t="s">
        <v>528</v>
      </c>
      <c r="F26" s="2" t="s">
        <v>1085</v>
      </c>
      <c r="H26" s="1" t="s">
        <v>528</v>
      </c>
      <c r="K26" s="2267">
        <v>11816590</v>
      </c>
      <c r="L26" s="2267"/>
      <c r="M26" s="2267"/>
    </row>
    <row r="27" spans="1:31" x14ac:dyDescent="0.35">
      <c r="P27" s="161"/>
    </row>
    <row r="28" spans="1:31" ht="18" x14ac:dyDescent="0.4">
      <c r="A28" s="1085" t="s">
        <v>530</v>
      </c>
    </row>
    <row r="29" spans="1:31" ht="18" x14ac:dyDescent="0.4">
      <c r="A29" s="1085"/>
    </row>
    <row r="30" spans="1:31" ht="16.5" customHeight="1" thickBot="1" x14ac:dyDescent="0.4">
      <c r="A30" s="2681" t="s">
        <v>531</v>
      </c>
      <c r="B30" s="2682"/>
      <c r="C30" s="2682"/>
      <c r="D30" s="2682"/>
      <c r="E30" s="2682"/>
      <c r="F30" s="2682"/>
      <c r="G30" s="2682"/>
      <c r="H30" s="2682"/>
      <c r="I30" s="2682"/>
      <c r="J30" s="2682"/>
      <c r="K30" s="2682"/>
      <c r="L30" s="2682"/>
      <c r="M30" s="2682"/>
      <c r="N30" s="2682"/>
      <c r="O30" s="2682"/>
      <c r="P30" s="2682"/>
      <c r="Q30" s="2682"/>
      <c r="R30" s="2683"/>
      <c r="S30" s="2647" t="s">
        <v>635</v>
      </c>
      <c r="T30" s="2648"/>
      <c r="U30" s="2648"/>
      <c r="V30" s="2648"/>
      <c r="W30" s="2648"/>
      <c r="X30" s="2648"/>
      <c r="Y30" s="2648"/>
      <c r="Z30" s="2648"/>
      <c r="AA30" s="2648"/>
      <c r="AB30" s="2648"/>
      <c r="AC30" s="2648"/>
      <c r="AD30" s="2648"/>
      <c r="AE30" s="2649"/>
    </row>
    <row r="31" spans="1:31" ht="18" x14ac:dyDescent="0.35">
      <c r="A31" s="2807" t="s">
        <v>533</v>
      </c>
      <c r="B31" s="2808" t="s">
        <v>534</v>
      </c>
      <c r="C31" s="2808" t="s">
        <v>535</v>
      </c>
      <c r="D31" s="2808" t="s">
        <v>536</v>
      </c>
      <c r="E31" s="2808" t="s">
        <v>537</v>
      </c>
      <c r="F31" s="2809" t="s">
        <v>538</v>
      </c>
      <c r="G31" s="2808" t="s">
        <v>539</v>
      </c>
      <c r="H31" s="2808" t="s">
        <v>540</v>
      </c>
      <c r="I31" s="2810" t="s">
        <v>541</v>
      </c>
      <c r="J31" s="2810"/>
      <c r="K31" s="2810"/>
      <c r="L31" s="2810"/>
      <c r="M31" s="1433" t="s">
        <v>542</v>
      </c>
      <c r="N31" s="1434" t="s">
        <v>543</v>
      </c>
      <c r="O31" s="1435" t="s">
        <v>544</v>
      </c>
      <c r="P31" s="1434" t="s">
        <v>543</v>
      </c>
      <c r="Q31" s="1434" t="s">
        <v>545</v>
      </c>
      <c r="R31" s="1436" t="s">
        <v>546</v>
      </c>
      <c r="S31" s="1100" t="s">
        <v>547</v>
      </c>
      <c r="T31" s="2703" t="s">
        <v>548</v>
      </c>
      <c r="U31" s="2686"/>
      <c r="V31" s="2686"/>
      <c r="W31" s="2686"/>
      <c r="X31" s="2686"/>
      <c r="Y31" s="2703" t="s">
        <v>549</v>
      </c>
      <c r="Z31" s="2686"/>
      <c r="AA31" s="2703" t="s">
        <v>550</v>
      </c>
      <c r="AB31" s="2686"/>
      <c r="AC31" s="2686"/>
      <c r="AD31" s="2686"/>
      <c r="AE31" s="2687"/>
    </row>
    <row r="32" spans="1:31" ht="18" customHeight="1" x14ac:dyDescent="0.35">
      <c r="A32" s="2807"/>
      <c r="B32" s="2808"/>
      <c r="C32" s="2808"/>
      <c r="D32" s="2808"/>
      <c r="E32" s="2808"/>
      <c r="F32" s="2809"/>
      <c r="G32" s="2808"/>
      <c r="H32" s="2808"/>
      <c r="I32" s="1437" t="s">
        <v>551</v>
      </c>
      <c r="J32" s="1437" t="s">
        <v>552</v>
      </c>
      <c r="K32" s="1437" t="s">
        <v>553</v>
      </c>
      <c r="L32" s="1437" t="s">
        <v>554</v>
      </c>
      <c r="M32" s="1433" t="s">
        <v>555</v>
      </c>
      <c r="N32" s="1434" t="s">
        <v>556</v>
      </c>
      <c r="O32" s="1435" t="s">
        <v>557</v>
      </c>
      <c r="P32" s="1434" t="s">
        <v>558</v>
      </c>
      <c r="Q32" s="1434" t="s">
        <v>558</v>
      </c>
      <c r="R32" s="1436"/>
      <c r="S32" s="1100" t="s">
        <v>559</v>
      </c>
      <c r="T32" s="2866"/>
      <c r="U32" s="2867"/>
      <c r="V32" s="2867"/>
      <c r="W32" s="2867"/>
      <c r="X32" s="2867"/>
      <c r="Y32" s="2866"/>
      <c r="Z32" s="2867"/>
      <c r="AA32" s="2866"/>
      <c r="AB32" s="2867"/>
      <c r="AC32" s="2867"/>
      <c r="AD32" s="2867"/>
      <c r="AE32" s="2868"/>
    </row>
    <row r="33" spans="1:31" s="438" customFormat="1" ht="16" x14ac:dyDescent="0.4">
      <c r="A33" s="2891" t="s">
        <v>560</v>
      </c>
      <c r="B33" s="2892"/>
      <c r="C33" s="2892"/>
      <c r="D33" s="2892"/>
      <c r="E33" s="2892"/>
      <c r="F33" s="2892"/>
      <c r="G33" s="2892"/>
      <c r="H33" s="2892"/>
      <c r="I33" s="2892"/>
      <c r="J33" s="2892"/>
      <c r="K33" s="2892"/>
      <c r="L33" s="2892"/>
      <c r="M33" s="2892"/>
      <c r="N33" s="2892"/>
      <c r="O33" s="2892"/>
      <c r="P33" s="2892"/>
      <c r="Q33" s="2892"/>
      <c r="R33" s="2892"/>
      <c r="S33" s="1628"/>
      <c r="T33" s="1604" t="s">
        <v>561</v>
      </c>
      <c r="U33" s="1605" t="s">
        <v>38</v>
      </c>
      <c r="V33" s="1605" t="s">
        <v>562</v>
      </c>
      <c r="W33" s="1605" t="s">
        <v>563</v>
      </c>
      <c r="X33" s="1629" t="s">
        <v>564</v>
      </c>
      <c r="Y33" s="1604" t="s">
        <v>565</v>
      </c>
      <c r="Z33" s="1629" t="s">
        <v>566</v>
      </c>
      <c r="AA33" s="1604" t="s">
        <v>36</v>
      </c>
      <c r="AB33" s="1605" t="s">
        <v>37</v>
      </c>
      <c r="AC33" s="1605" t="s">
        <v>1086</v>
      </c>
      <c r="AD33" s="1605" t="s">
        <v>233</v>
      </c>
      <c r="AE33" s="1629" t="s">
        <v>31</v>
      </c>
    </row>
    <row r="34" spans="1:31" x14ac:dyDescent="0.35">
      <c r="A34" s="200"/>
      <c r="B34" s="509"/>
      <c r="C34" s="509"/>
      <c r="D34" s="509"/>
      <c r="E34" s="509"/>
      <c r="F34" s="510"/>
      <c r="G34" s="509"/>
      <c r="H34" s="509"/>
      <c r="I34" s="511"/>
      <c r="J34" s="512"/>
      <c r="K34" s="512"/>
      <c r="L34" s="513"/>
      <c r="M34" s="514"/>
      <c r="N34" s="515"/>
      <c r="O34" s="516"/>
      <c r="P34" s="515"/>
      <c r="Q34" s="515"/>
      <c r="R34" s="548"/>
      <c r="S34" s="212"/>
      <c r="T34" s="234"/>
      <c r="X34" s="332"/>
      <c r="Y34" s="234"/>
      <c r="Z34" s="332"/>
      <c r="AA34" s="234"/>
      <c r="AE34" s="332"/>
    </row>
    <row r="35" spans="1:31" x14ac:dyDescent="0.35">
      <c r="A35" s="203"/>
      <c r="B35" s="203"/>
      <c r="C35" s="203"/>
      <c r="D35" s="203"/>
      <c r="E35" s="203"/>
      <c r="F35" s="204"/>
      <c r="G35" s="203"/>
      <c r="H35" s="203"/>
      <c r="I35" s="234"/>
      <c r="L35" s="332"/>
      <c r="M35" s="209"/>
      <c r="N35" s="210"/>
      <c r="O35" s="211"/>
      <c r="P35" s="210"/>
      <c r="Q35" s="210"/>
      <c r="R35" s="1094"/>
      <c r="S35" s="210"/>
      <c r="T35" s="440"/>
      <c r="U35" s="215"/>
      <c r="V35" s="215"/>
      <c r="W35" s="215"/>
      <c r="X35" s="441"/>
      <c r="Y35" s="440"/>
      <c r="Z35" s="441"/>
      <c r="AA35" s="234"/>
      <c r="AE35" s="332"/>
    </row>
    <row r="36" spans="1:31" x14ac:dyDescent="0.35">
      <c r="A36" s="203" t="s">
        <v>1087</v>
      </c>
      <c r="B36" s="203" t="s">
        <v>242</v>
      </c>
      <c r="C36" s="203" t="s">
        <v>1088</v>
      </c>
      <c r="D36" s="203" t="s">
        <v>193</v>
      </c>
      <c r="E36" s="203" t="s">
        <v>571</v>
      </c>
      <c r="F36" s="204" t="s">
        <v>664</v>
      </c>
      <c r="G36" s="203">
        <v>5</v>
      </c>
      <c r="H36" s="203" t="s">
        <v>90</v>
      </c>
      <c r="I36" s="234"/>
      <c r="K36" s="2292">
        <v>5</v>
      </c>
      <c r="L36" s="2293"/>
      <c r="M36" s="209">
        <v>1</v>
      </c>
      <c r="N36" s="212">
        <v>4400</v>
      </c>
      <c r="O36" s="219">
        <v>0.3</v>
      </c>
      <c r="P36" s="212">
        <f t="shared" ref="P36:P40" si="0">N36*(1-O36)</f>
        <v>3080</v>
      </c>
      <c r="Q36" s="212">
        <f t="shared" ref="Q36:Q40" si="1">P36*M36*G36</f>
        <v>15400</v>
      </c>
      <c r="R36" s="230">
        <f t="shared" ref="R36:R45" si="2">Q36/$Q$50</f>
        <v>8.3998778199589827E-2</v>
      </c>
      <c r="S36" s="550">
        <f>Q36*2</f>
        <v>30800</v>
      </c>
      <c r="T36" s="440">
        <f t="shared" ref="T36:T39" si="3">S36</f>
        <v>30800</v>
      </c>
      <c r="X36" s="332"/>
      <c r="Y36" s="440">
        <f>S36</f>
        <v>30800</v>
      </c>
      <c r="Z36" s="441"/>
      <c r="AA36" s="440">
        <f>S36</f>
        <v>30800</v>
      </c>
      <c r="AE36" s="332"/>
    </row>
    <row r="37" spans="1:31" x14ac:dyDescent="0.35">
      <c r="A37" s="203" t="s">
        <v>1087</v>
      </c>
      <c r="B37" s="203" t="s">
        <v>242</v>
      </c>
      <c r="C37" s="203" t="s">
        <v>1088</v>
      </c>
      <c r="D37" s="203" t="s">
        <v>129</v>
      </c>
      <c r="E37" s="203" t="s">
        <v>569</v>
      </c>
      <c r="F37" s="204" t="s">
        <v>692</v>
      </c>
      <c r="G37" s="203">
        <v>1</v>
      </c>
      <c r="H37" s="203" t="s">
        <v>51</v>
      </c>
      <c r="I37" s="2306">
        <v>1</v>
      </c>
      <c r="J37" s="2307"/>
      <c r="K37" s="2307"/>
      <c r="L37" s="2308"/>
      <c r="M37" s="209">
        <v>1</v>
      </c>
      <c r="N37" s="212">
        <v>13200</v>
      </c>
      <c r="O37" s="219">
        <v>0.3</v>
      </c>
      <c r="P37" s="212">
        <f>N37*(1-O37)</f>
        <v>9240</v>
      </c>
      <c r="Q37" s="212">
        <f t="shared" si="1"/>
        <v>9240</v>
      </c>
      <c r="R37" s="213">
        <f t="shared" si="2"/>
        <v>5.0399266919753896E-2</v>
      </c>
      <c r="S37" s="550">
        <f t="shared" ref="S37:S48" si="4">Q37*2</f>
        <v>18480</v>
      </c>
      <c r="T37" s="440">
        <f t="shared" si="3"/>
        <v>18480</v>
      </c>
      <c r="X37" s="332"/>
      <c r="Y37" s="440"/>
      <c r="Z37" s="441">
        <f>S37</f>
        <v>18480</v>
      </c>
      <c r="AA37" s="440">
        <f>S37</f>
        <v>18480</v>
      </c>
      <c r="AE37" s="332"/>
    </row>
    <row r="38" spans="1:31" x14ac:dyDescent="0.35">
      <c r="A38" s="203" t="s">
        <v>1087</v>
      </c>
      <c r="B38" s="203" t="s">
        <v>243</v>
      </c>
      <c r="C38" s="203" t="s">
        <v>1088</v>
      </c>
      <c r="D38" s="203" t="s">
        <v>129</v>
      </c>
      <c r="E38" s="203" t="s">
        <v>569</v>
      </c>
      <c r="F38" s="204" t="s">
        <v>692</v>
      </c>
      <c r="G38" s="203">
        <v>3</v>
      </c>
      <c r="H38" s="203" t="s">
        <v>90</v>
      </c>
      <c r="I38" s="2306">
        <v>3</v>
      </c>
      <c r="J38" s="2307"/>
      <c r="K38" s="2307"/>
      <c r="L38" s="2308"/>
      <c r="M38" s="209">
        <v>1</v>
      </c>
      <c r="N38" s="212">
        <v>47500</v>
      </c>
      <c r="O38" s="219">
        <v>0.92</v>
      </c>
      <c r="P38" s="212">
        <f t="shared" ref="P38" si="5">N38*(1-O38)</f>
        <v>3799.9999999999982</v>
      </c>
      <c r="Q38" s="212">
        <f t="shared" si="1"/>
        <v>11399.999999999995</v>
      </c>
      <c r="R38" s="213">
        <f t="shared" si="2"/>
        <v>6.2180913732163869E-2</v>
      </c>
      <c r="S38" s="550">
        <f t="shared" si="4"/>
        <v>22799.999999999989</v>
      </c>
      <c r="T38" s="440">
        <f t="shared" si="3"/>
        <v>22799.999999999989</v>
      </c>
      <c r="X38" s="332"/>
      <c r="Y38" s="440"/>
      <c r="Z38" s="441">
        <f>S38</f>
        <v>22799.999999999989</v>
      </c>
      <c r="AA38" s="234"/>
      <c r="AB38" s="215">
        <f>S38</f>
        <v>22799.999999999989</v>
      </c>
      <c r="AE38" s="332"/>
    </row>
    <row r="39" spans="1:31" x14ac:dyDescent="0.35">
      <c r="A39" s="203" t="s">
        <v>1087</v>
      </c>
      <c r="B39" s="203" t="s">
        <v>243</v>
      </c>
      <c r="C39" s="203" t="s">
        <v>1088</v>
      </c>
      <c r="D39" s="203" t="s">
        <v>193</v>
      </c>
      <c r="E39" s="203" t="s">
        <v>571</v>
      </c>
      <c r="F39" s="204" t="s">
        <v>664</v>
      </c>
      <c r="G39" s="203">
        <v>15</v>
      </c>
      <c r="H39" s="203" t="s">
        <v>90</v>
      </c>
      <c r="I39" s="2291">
        <v>15</v>
      </c>
      <c r="J39" s="2478"/>
      <c r="L39" s="332"/>
      <c r="M39" s="209">
        <v>1</v>
      </c>
      <c r="N39" s="212">
        <v>22000</v>
      </c>
      <c r="O39" s="219">
        <v>0.96</v>
      </c>
      <c r="P39" s="212">
        <f t="shared" si="0"/>
        <v>880.0000000000008</v>
      </c>
      <c r="Q39" s="212">
        <f t="shared" si="1"/>
        <v>13200.000000000013</v>
      </c>
      <c r="R39" s="230">
        <f t="shared" si="2"/>
        <v>7.1998952742505631E-2</v>
      </c>
      <c r="S39" s="550">
        <f t="shared" si="4"/>
        <v>26400.000000000025</v>
      </c>
      <c r="T39" s="440">
        <f t="shared" si="3"/>
        <v>26400.000000000025</v>
      </c>
      <c r="X39" s="332"/>
      <c r="Y39" s="440">
        <f>S39</f>
        <v>26400.000000000025</v>
      </c>
      <c r="Z39" s="441"/>
      <c r="AA39" s="234"/>
      <c r="AB39" s="215">
        <f t="shared" ref="AB39:AB41" si="6">S39</f>
        <v>26400.000000000025</v>
      </c>
      <c r="AE39" s="332"/>
    </row>
    <row r="40" spans="1:31" x14ac:dyDescent="0.35">
      <c r="A40" s="203" t="s">
        <v>1087</v>
      </c>
      <c r="B40" s="203" t="s">
        <v>243</v>
      </c>
      <c r="C40" s="203" t="s">
        <v>1088</v>
      </c>
      <c r="D40" s="203" t="s">
        <v>53</v>
      </c>
      <c r="E40" s="203" t="s">
        <v>571</v>
      </c>
      <c r="F40" s="204" t="s">
        <v>691</v>
      </c>
      <c r="G40" s="203">
        <v>3</v>
      </c>
      <c r="H40" s="203" t="s">
        <v>51</v>
      </c>
      <c r="I40" s="2306">
        <v>3</v>
      </c>
      <c r="J40" s="2307"/>
      <c r="K40" s="2307"/>
      <c r="L40" s="2308"/>
      <c r="M40" s="209">
        <v>1</v>
      </c>
      <c r="N40" s="212">
        <v>32000</v>
      </c>
      <c r="O40" s="219">
        <v>0.83</v>
      </c>
      <c r="P40" s="212">
        <f t="shared" si="0"/>
        <v>5440.0000000000009</v>
      </c>
      <c r="Q40" s="212">
        <f t="shared" si="1"/>
        <v>16320.000000000004</v>
      </c>
      <c r="R40" s="230">
        <f t="shared" si="2"/>
        <v>8.9016887027097813E-2</v>
      </c>
      <c r="S40" s="550">
        <f>Q40*2</f>
        <v>32640.000000000007</v>
      </c>
      <c r="T40" s="440">
        <f>S40</f>
        <v>32640.000000000007</v>
      </c>
      <c r="U40" s="215"/>
      <c r="X40" s="332"/>
      <c r="Y40" s="440">
        <f>S40</f>
        <v>32640.000000000007</v>
      </c>
      <c r="Z40" s="332"/>
      <c r="AA40" s="234"/>
      <c r="AB40" s="215">
        <f t="shared" si="6"/>
        <v>32640.000000000007</v>
      </c>
      <c r="AE40" s="332"/>
    </row>
    <row r="41" spans="1:31" x14ac:dyDescent="0.35">
      <c r="A41" s="203" t="s">
        <v>1087</v>
      </c>
      <c r="B41" s="203" t="s">
        <v>243</v>
      </c>
      <c r="C41" s="203" t="s">
        <v>1089</v>
      </c>
      <c r="D41" s="203" t="s">
        <v>244</v>
      </c>
      <c r="E41" s="203" t="s">
        <v>571</v>
      </c>
      <c r="F41" s="204" t="s">
        <v>70</v>
      </c>
      <c r="G41" s="203">
        <v>1</v>
      </c>
      <c r="H41" s="203" t="s">
        <v>51</v>
      </c>
      <c r="I41" s="2291">
        <v>1</v>
      </c>
      <c r="J41" s="2292"/>
      <c r="K41" s="2292"/>
      <c r="L41" s="2293"/>
      <c r="M41" s="209">
        <v>1</v>
      </c>
      <c r="N41" s="212">
        <v>29200</v>
      </c>
      <c r="O41" s="219">
        <v>0.87</v>
      </c>
      <c r="P41" s="212">
        <f>N41*(1-O41)</f>
        <v>3796</v>
      </c>
      <c r="Q41" s="212">
        <f>P41*M41*G41</f>
        <v>3796</v>
      </c>
      <c r="R41" s="230">
        <f t="shared" si="2"/>
        <v>2.0705153379587206E-2</v>
      </c>
      <c r="S41" s="550">
        <f>Q41*2</f>
        <v>7592</v>
      </c>
      <c r="T41" s="440">
        <f>S41</f>
        <v>7592</v>
      </c>
      <c r="X41" s="332"/>
      <c r="Y41" s="440">
        <f>S41</f>
        <v>7592</v>
      </c>
      <c r="Z41" s="441"/>
      <c r="AA41" s="234"/>
      <c r="AB41" s="215">
        <f t="shared" si="6"/>
        <v>7592</v>
      </c>
      <c r="AE41" s="332"/>
    </row>
    <row r="42" spans="1:31" x14ac:dyDescent="0.35">
      <c r="A42" s="203" t="s">
        <v>1087</v>
      </c>
      <c r="B42" s="203" t="s">
        <v>245</v>
      </c>
      <c r="C42" s="203" t="s">
        <v>1088</v>
      </c>
      <c r="D42" s="203" t="s">
        <v>129</v>
      </c>
      <c r="E42" s="203" t="s">
        <v>569</v>
      </c>
      <c r="F42" s="204" t="s">
        <v>692</v>
      </c>
      <c r="G42" s="203">
        <v>2</v>
      </c>
      <c r="H42" s="203" t="s">
        <v>51</v>
      </c>
      <c r="I42" s="2306">
        <v>2</v>
      </c>
      <c r="J42" s="2307"/>
      <c r="K42" s="2307"/>
      <c r="L42" s="2308"/>
      <c r="M42" s="209">
        <v>1</v>
      </c>
      <c r="N42" s="212">
        <v>5000</v>
      </c>
      <c r="O42" s="219">
        <v>0.2</v>
      </c>
      <c r="P42" s="212">
        <f t="shared" ref="P42:P45" si="7">N42*(1-O42)</f>
        <v>4000</v>
      </c>
      <c r="Q42" s="212">
        <f t="shared" ref="Q42:Q45" si="8">P42*M42*G42</f>
        <v>8000</v>
      </c>
      <c r="R42" s="213">
        <f t="shared" si="2"/>
        <v>4.3635728934851854E-2</v>
      </c>
      <c r="S42" s="550">
        <f>Q42*2</f>
        <v>16000</v>
      </c>
      <c r="T42" s="440">
        <f>S42</f>
        <v>16000</v>
      </c>
      <c r="X42" s="332"/>
      <c r="Y42" s="440"/>
      <c r="Z42" s="441">
        <f>S42</f>
        <v>16000</v>
      </c>
      <c r="AA42" s="234"/>
      <c r="AC42" s="215">
        <f>S42</f>
        <v>16000</v>
      </c>
      <c r="AE42" s="332"/>
    </row>
    <row r="43" spans="1:31" x14ac:dyDescent="0.35">
      <c r="A43" s="203" t="s">
        <v>1087</v>
      </c>
      <c r="B43" s="203" t="s">
        <v>237</v>
      </c>
      <c r="C43" s="203" t="s">
        <v>1090</v>
      </c>
      <c r="D43" s="203" t="s">
        <v>246</v>
      </c>
      <c r="E43" s="203" t="s">
        <v>569</v>
      </c>
      <c r="F43" s="204" t="s">
        <v>1091</v>
      </c>
      <c r="G43" s="203">
        <v>5</v>
      </c>
      <c r="H43" s="203" t="s">
        <v>174</v>
      </c>
      <c r="I43" s="2291">
        <v>5</v>
      </c>
      <c r="J43" s="2292"/>
      <c r="L43" s="332"/>
      <c r="M43" s="209">
        <v>1</v>
      </c>
      <c r="N43" s="212">
        <v>5463</v>
      </c>
      <c r="O43" s="219">
        <v>0.6</v>
      </c>
      <c r="P43" s="212">
        <f t="shared" si="7"/>
        <v>2185.2000000000003</v>
      </c>
      <c r="Q43" s="212">
        <f t="shared" si="8"/>
        <v>10926.000000000002</v>
      </c>
      <c r="R43" s="213">
        <f t="shared" si="2"/>
        <v>5.9595496792773935E-2</v>
      </c>
      <c r="S43" s="550">
        <f t="shared" ref="S43" si="9">Q43*2</f>
        <v>21852.000000000004</v>
      </c>
      <c r="T43" s="440"/>
      <c r="U43" s="215">
        <f>S43</f>
        <v>21852.000000000004</v>
      </c>
      <c r="X43" s="332"/>
      <c r="Y43" s="440"/>
      <c r="Z43" s="441">
        <f>S43</f>
        <v>21852.000000000004</v>
      </c>
      <c r="AA43" s="234"/>
      <c r="AD43" s="215">
        <f>S43</f>
        <v>21852.000000000004</v>
      </c>
      <c r="AE43" s="332"/>
    </row>
    <row r="44" spans="1:31" x14ac:dyDescent="0.35">
      <c r="A44" s="203" t="s">
        <v>1087</v>
      </c>
      <c r="B44" s="203" t="s">
        <v>247</v>
      </c>
      <c r="C44" s="203" t="s">
        <v>1088</v>
      </c>
      <c r="D44" s="203" t="s">
        <v>248</v>
      </c>
      <c r="E44" s="203" t="s">
        <v>571</v>
      </c>
      <c r="F44" s="204" t="s">
        <v>65</v>
      </c>
      <c r="G44" s="203">
        <v>1</v>
      </c>
      <c r="H44" s="203" t="s">
        <v>51</v>
      </c>
      <c r="I44" s="2306">
        <v>1</v>
      </c>
      <c r="J44" s="2307"/>
      <c r="K44" s="2307"/>
      <c r="L44" s="2308"/>
      <c r="M44" s="209">
        <v>1</v>
      </c>
      <c r="N44" s="212">
        <v>45000</v>
      </c>
      <c r="O44" s="219">
        <v>0.2</v>
      </c>
      <c r="P44" s="212">
        <f t="shared" si="7"/>
        <v>36000</v>
      </c>
      <c r="Q44" s="212">
        <f t="shared" si="8"/>
        <v>36000</v>
      </c>
      <c r="R44" s="230">
        <f t="shared" si="2"/>
        <v>0.19636078020683337</v>
      </c>
      <c r="S44" s="550">
        <f>Q44*2</f>
        <v>72000</v>
      </c>
      <c r="T44" s="440"/>
      <c r="V44" s="215">
        <f>S44</f>
        <v>72000</v>
      </c>
      <c r="X44" s="332"/>
      <c r="Y44" s="440">
        <f>S44</f>
        <v>72000</v>
      </c>
      <c r="Z44" s="332"/>
      <c r="AA44" s="234"/>
      <c r="AE44" s="441">
        <f>S44</f>
        <v>72000</v>
      </c>
    </row>
    <row r="45" spans="1:31" x14ac:dyDescent="0.35">
      <c r="A45" s="203" t="s">
        <v>1087</v>
      </c>
      <c r="B45" s="203" t="s">
        <v>237</v>
      </c>
      <c r="C45" s="203" t="s">
        <v>1088</v>
      </c>
      <c r="D45" s="203" t="s">
        <v>249</v>
      </c>
      <c r="E45" s="203" t="s">
        <v>571</v>
      </c>
      <c r="F45" s="204" t="s">
        <v>603</v>
      </c>
      <c r="G45" s="203">
        <v>15</v>
      </c>
      <c r="H45" s="203" t="s">
        <v>174</v>
      </c>
      <c r="I45" s="2291">
        <v>15</v>
      </c>
      <c r="J45" s="2292"/>
      <c r="K45" s="1"/>
      <c r="L45" s="209"/>
      <c r="M45" s="209">
        <v>1</v>
      </c>
      <c r="N45" s="212">
        <v>6009</v>
      </c>
      <c r="O45" s="219">
        <v>0.6</v>
      </c>
      <c r="P45" s="212">
        <f t="shared" si="7"/>
        <v>2403.6</v>
      </c>
      <c r="Q45" s="212">
        <f t="shared" si="8"/>
        <v>36054</v>
      </c>
      <c r="R45" s="230">
        <f t="shared" si="2"/>
        <v>0.19665532137714362</v>
      </c>
      <c r="S45" s="550">
        <f>Q45*2</f>
        <v>72108</v>
      </c>
      <c r="T45" s="440"/>
      <c r="U45" s="215">
        <f>S45</f>
        <v>72108</v>
      </c>
      <c r="V45" s="215"/>
      <c r="X45" s="332"/>
      <c r="Y45" s="440">
        <f>S45</f>
        <v>72108</v>
      </c>
      <c r="Z45" s="332"/>
      <c r="AA45" s="234"/>
      <c r="AD45" s="215">
        <f>S45</f>
        <v>72108</v>
      </c>
      <c r="AE45" s="332"/>
    </row>
    <row r="46" spans="1:31" x14ac:dyDescent="0.35">
      <c r="A46" s="218"/>
      <c r="B46" s="203"/>
      <c r="C46" s="203"/>
      <c r="D46" s="203"/>
      <c r="E46" s="203"/>
      <c r="F46" s="204"/>
      <c r="G46" s="203"/>
      <c r="H46" s="203"/>
      <c r="I46" s="289"/>
      <c r="J46" s="291"/>
      <c r="K46" s="291"/>
      <c r="L46" s="333"/>
      <c r="M46" s="209"/>
      <c r="N46" s="212"/>
      <c r="O46" s="219"/>
      <c r="P46" s="212"/>
      <c r="Q46" s="212"/>
      <c r="R46" s="439"/>
      <c r="S46" s="550"/>
      <c r="T46" s="234"/>
      <c r="X46" s="332"/>
      <c r="Y46" s="234"/>
      <c r="Z46" s="332"/>
      <c r="AA46" s="234"/>
      <c r="AE46" s="332"/>
    </row>
    <row r="47" spans="1:31" x14ac:dyDescent="0.35">
      <c r="A47" s="154" t="s">
        <v>1087</v>
      </c>
      <c r="B47" s="154" t="s">
        <v>579</v>
      </c>
      <c r="C47" s="335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36"/>
      <c r="Q47" s="303"/>
      <c r="R47" s="337"/>
      <c r="S47" s="550"/>
      <c r="T47" s="234"/>
      <c r="W47" s="215"/>
      <c r="X47" s="332"/>
      <c r="Y47" s="234"/>
      <c r="Z47" s="332"/>
      <c r="AA47" s="234"/>
      <c r="AE47" s="332"/>
    </row>
    <row r="48" spans="1:31" x14ac:dyDescent="0.35">
      <c r="A48" s="154" t="s">
        <v>1087</v>
      </c>
      <c r="B48" s="154" t="s">
        <v>580</v>
      </c>
      <c r="C48" s="335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36"/>
      <c r="Q48" s="303">
        <v>23000</v>
      </c>
      <c r="R48" s="337">
        <f>Q48/Q50</f>
        <v>0.12545272068769908</v>
      </c>
      <c r="S48" s="550">
        <f t="shared" si="4"/>
        <v>46000</v>
      </c>
      <c r="T48" s="234"/>
      <c r="X48" s="441">
        <f>S48</f>
        <v>46000</v>
      </c>
      <c r="Y48" s="234"/>
      <c r="Z48" s="332"/>
      <c r="AA48" s="234"/>
      <c r="AE48" s="332"/>
    </row>
    <row r="49" spans="1:31" x14ac:dyDescent="0.35">
      <c r="I49" s="161">
        <f>I50/$M$50</f>
        <v>0.90196078431372551</v>
      </c>
      <c r="J49" s="161">
        <f t="shared" ref="J49:L49" si="10">J50/$M$50</f>
        <v>0</v>
      </c>
      <c r="K49" s="161">
        <f t="shared" si="10"/>
        <v>9.8039215686274508E-2</v>
      </c>
      <c r="L49" s="161">
        <f t="shared" si="10"/>
        <v>0</v>
      </c>
      <c r="S49" s="212"/>
      <c r="T49" s="234"/>
      <c r="X49" s="332"/>
      <c r="Y49" s="234"/>
      <c r="Z49" s="332"/>
      <c r="AA49" s="234"/>
      <c r="AE49" s="332"/>
    </row>
    <row r="50" spans="1:31" x14ac:dyDescent="0.35">
      <c r="A50" s="887" t="s">
        <v>582</v>
      </c>
      <c r="B50" s="888"/>
      <c r="C50" s="888"/>
      <c r="D50" s="888"/>
      <c r="E50" s="888"/>
      <c r="F50" s="889"/>
      <c r="G50" s="888"/>
      <c r="H50" s="888"/>
      <c r="I50" s="1630">
        <f>I44+I43+I39+I42+I41+I40+I38+I37+I45</f>
        <v>46</v>
      </c>
      <c r="J50" s="1630">
        <f>J43</f>
        <v>0</v>
      </c>
      <c r="K50" s="1630">
        <f>K36</f>
        <v>5</v>
      </c>
      <c r="L50" s="1630"/>
      <c r="M50" s="888">
        <f>SUM(I50:L50)</f>
        <v>51</v>
      </c>
      <c r="N50" s="890"/>
      <c r="O50" s="891"/>
      <c r="P50" s="890"/>
      <c r="Q50" s="892">
        <f>SUM(Q35:Q49)</f>
        <v>183336</v>
      </c>
      <c r="R50" s="891">
        <f>SUM(R35:R48)</f>
        <v>1</v>
      </c>
      <c r="S50" s="1631">
        <f>SUM(S35:S49)</f>
        <v>366672</v>
      </c>
      <c r="T50" s="1632">
        <f>SUM(T35:T48)</f>
        <v>154712.00000000003</v>
      </c>
      <c r="U50" s="617">
        <f>SUM(U35:U48)</f>
        <v>93960</v>
      </c>
      <c r="V50" s="617">
        <f>SUM(V35:V48)</f>
        <v>72000</v>
      </c>
      <c r="W50" s="617">
        <f t="shared" ref="W50" si="11">SUM(W35:W48)</f>
        <v>0</v>
      </c>
      <c r="X50" s="617">
        <f>SUM(X35:X48)</f>
        <v>46000</v>
      </c>
      <c r="Y50" s="1140">
        <f>SUM(Y35:Y48)</f>
        <v>241540.00000000003</v>
      </c>
      <c r="Z50" s="1104">
        <f>SUM(Z35:Z48)</f>
        <v>79131.999999999985</v>
      </c>
      <c r="AA50" s="1633">
        <f>SUM(AA34:AA49)</f>
        <v>49280</v>
      </c>
      <c r="AB50" s="1634">
        <f>SUM(AB34:AB49)</f>
        <v>89432.000000000029</v>
      </c>
      <c r="AC50" s="1634">
        <f t="shared" ref="AC50:AE50" si="12">SUM(AC34:AC49)</f>
        <v>16000</v>
      </c>
      <c r="AD50" s="1634">
        <f t="shared" si="12"/>
        <v>93960</v>
      </c>
      <c r="AE50" s="1635">
        <f t="shared" si="12"/>
        <v>72000</v>
      </c>
    </row>
    <row r="51" spans="1:31" x14ac:dyDescent="0.35">
      <c r="A51" s="887" t="s">
        <v>583</v>
      </c>
      <c r="B51" s="888"/>
      <c r="C51" s="888"/>
      <c r="D51" s="888"/>
      <c r="E51" s="888"/>
      <c r="F51" s="889"/>
      <c r="G51" s="888"/>
      <c r="H51" s="888"/>
      <c r="I51" s="1630">
        <f>I44+I43+I42+I41+I40+I39+I38+I37+I45</f>
        <v>46</v>
      </c>
      <c r="J51" s="1630">
        <f>I44+J43+I42+I41+I40+I39+I38+I37+I45</f>
        <v>41</v>
      </c>
      <c r="K51" s="1630">
        <f>I44+I42+I41+I40+I38+I37+K36</f>
        <v>16</v>
      </c>
      <c r="L51" s="1630">
        <f>I44+I42+I41+I40+I38+I37+K36</f>
        <v>16</v>
      </c>
      <c r="M51" s="888">
        <f>SUM(I51:L51)</f>
        <v>119</v>
      </c>
      <c r="N51" s="890"/>
      <c r="O51" s="891"/>
      <c r="P51" s="890"/>
      <c r="Q51" s="890"/>
      <c r="R51" s="891"/>
      <c r="S51" s="1636"/>
      <c r="T51" s="1637">
        <f>T50/S50</f>
        <v>0.42193568093555012</v>
      </c>
      <c r="U51" s="1638">
        <f>U50/S50</f>
        <v>0.25625081816991752</v>
      </c>
      <c r="V51" s="1639">
        <f>V50/S50</f>
        <v>0.19636078020683337</v>
      </c>
      <c r="W51" s="1638">
        <f>W50/S50</f>
        <v>0</v>
      </c>
      <c r="X51" s="1638">
        <f>X50/S50</f>
        <v>0.12545272068769908</v>
      </c>
      <c r="Y51" s="1640">
        <f>Y50/S50</f>
        <v>0.65873587293275737</v>
      </c>
      <c r="Z51" s="1641">
        <f>Z50/S50</f>
        <v>0.21581140637954352</v>
      </c>
      <c r="AA51" s="1642"/>
      <c r="AB51" s="1643"/>
      <c r="AC51" s="1643"/>
      <c r="AD51" s="1643"/>
      <c r="AE51" s="1644"/>
    </row>
    <row r="52" spans="1:31" ht="15" thickBot="1" x14ac:dyDescent="0.4">
      <c r="A52" s="297" t="s">
        <v>584</v>
      </c>
      <c r="B52" s="298"/>
      <c r="C52" s="298"/>
      <c r="D52" s="298"/>
      <c r="E52" s="298"/>
      <c r="F52" s="299"/>
      <c r="G52" s="298"/>
      <c r="H52" s="298"/>
      <c r="I52" s="2243">
        <f>I51/$M$51</f>
        <v>0.38655462184873951</v>
      </c>
      <c r="J52" s="2243">
        <f t="shared" ref="J52:L52" si="13">J51/$M$51</f>
        <v>0.34453781512605042</v>
      </c>
      <c r="K52" s="2243">
        <f t="shared" si="13"/>
        <v>0.13445378151260504</v>
      </c>
      <c r="L52" s="2243">
        <f t="shared" si="13"/>
        <v>0.13445378151260504</v>
      </c>
      <c r="M52" s="298"/>
      <c r="N52" s="301"/>
      <c r="O52" s="302"/>
      <c r="P52" s="301"/>
      <c r="Q52" s="303">
        <f>T50/2</f>
        <v>77356.000000000015</v>
      </c>
      <c r="R52" s="308">
        <f>Q52/Q56</f>
        <v>0.42193568093555012</v>
      </c>
      <c r="X52" s="294"/>
      <c r="Y52" s="403">
        <f>K36+I39+I40+I41+I44</f>
        <v>25</v>
      </c>
      <c r="Z52" s="404">
        <f>I37+I38+I42+I43+J43</f>
        <v>11</v>
      </c>
      <c r="AA52" s="4"/>
    </row>
    <row r="53" spans="1:31" ht="15" thickBot="1" x14ac:dyDescent="0.4">
      <c r="A53" s="297" t="s">
        <v>38</v>
      </c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03">
        <f>U50/2</f>
        <v>46980</v>
      </c>
      <c r="R53" s="308">
        <f>Q53/Q56</f>
        <v>0.25625081816991752</v>
      </c>
      <c r="S53" s="1098">
        <f>Q50/M50</f>
        <v>3594.8235294117649</v>
      </c>
      <c r="T53" s="1099" t="s">
        <v>586</v>
      </c>
      <c r="Y53" s="241">
        <f>Y52/M50</f>
        <v>0.49019607843137253</v>
      </c>
      <c r="Z53" s="293">
        <f>Z52/M50</f>
        <v>0.21568627450980393</v>
      </c>
    </row>
    <row r="54" spans="1:31" ht="15" thickBot="1" x14ac:dyDescent="0.4">
      <c r="A54" s="297" t="s">
        <v>587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V50/2</f>
        <v>36000</v>
      </c>
      <c r="R54" s="308">
        <f>Q54/Q50</f>
        <v>0.19636078020683337</v>
      </c>
      <c r="W54" s="145"/>
      <c r="Y54" s="2657" t="s">
        <v>588</v>
      </c>
      <c r="Z54" s="2657"/>
    </row>
    <row r="55" spans="1:31" x14ac:dyDescent="0.35">
      <c r="A55" s="297" t="s">
        <v>580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03">
        <f>Q48</f>
        <v>23000</v>
      </c>
      <c r="R55" s="308">
        <f>Q55/Q56</f>
        <v>0.12545272068769908</v>
      </c>
    </row>
    <row r="56" spans="1:31" x14ac:dyDescent="0.35">
      <c r="A56" s="289"/>
      <c r="B56" s="239"/>
      <c r="C56" s="239"/>
      <c r="D56" s="239"/>
      <c r="E56" s="239"/>
      <c r="F56" s="290"/>
      <c r="G56" s="239"/>
      <c r="H56" s="239"/>
      <c r="I56" s="291"/>
      <c r="J56" s="291"/>
      <c r="K56" s="291"/>
      <c r="L56" s="291"/>
      <c r="M56" s="239"/>
      <c r="N56" s="292"/>
      <c r="O56" s="242"/>
      <c r="P56" s="292"/>
      <c r="Q56" s="240">
        <f>SUM(Q52:Q55)</f>
        <v>183336</v>
      </c>
      <c r="R56" s="293">
        <f>SUM(R52:R55)</f>
        <v>1</v>
      </c>
      <c r="S56" s="647"/>
    </row>
    <row r="57" spans="1:31" x14ac:dyDescent="0.35">
      <c r="N57" s="5"/>
      <c r="O57" s="6"/>
      <c r="P57" s="5"/>
      <c r="Q57" s="5"/>
      <c r="R57" s="6"/>
      <c r="S57" s="647"/>
    </row>
    <row r="58" spans="1:31" ht="18" x14ac:dyDescent="0.4">
      <c r="A58" s="1085" t="s">
        <v>589</v>
      </c>
    </row>
    <row r="60" spans="1:31" ht="16.5" customHeight="1" thickBot="1" x14ac:dyDescent="0.4">
      <c r="A60" s="2681" t="s">
        <v>531</v>
      </c>
      <c r="B60" s="2682"/>
      <c r="C60" s="2682"/>
      <c r="D60" s="2682"/>
      <c r="E60" s="2682"/>
      <c r="F60" s="2682"/>
      <c r="G60" s="2682"/>
      <c r="H60" s="2682"/>
      <c r="I60" s="2682"/>
      <c r="J60" s="2682"/>
      <c r="K60" s="2682"/>
      <c r="L60" s="2682"/>
      <c r="M60" s="2682"/>
      <c r="N60" s="2682"/>
      <c r="O60" s="2682"/>
      <c r="P60" s="2682"/>
      <c r="Q60" s="2682"/>
      <c r="R60" s="2683"/>
      <c r="S60" s="2647" t="s">
        <v>635</v>
      </c>
      <c r="T60" s="2648"/>
      <c r="U60" s="2648"/>
      <c r="V60" s="2648"/>
      <c r="W60" s="2648"/>
      <c r="X60" s="2648"/>
      <c r="Y60" s="2648"/>
      <c r="Z60" s="2648"/>
      <c r="AA60" s="2648"/>
      <c r="AB60" s="2648"/>
      <c r="AC60" s="2648"/>
      <c r="AD60" s="2648"/>
      <c r="AE60" s="2649"/>
    </row>
    <row r="61" spans="1:31" ht="18" x14ac:dyDescent="0.35">
      <c r="A61" s="2327" t="s">
        <v>533</v>
      </c>
      <c r="B61" s="2329" t="s">
        <v>534</v>
      </c>
      <c r="C61" s="2329" t="s">
        <v>535</v>
      </c>
      <c r="D61" s="2329" t="s">
        <v>536</v>
      </c>
      <c r="E61" s="2329" t="s">
        <v>537</v>
      </c>
      <c r="F61" s="2331" t="s">
        <v>538</v>
      </c>
      <c r="G61" s="2329" t="s">
        <v>539</v>
      </c>
      <c r="H61" s="2329" t="s">
        <v>540</v>
      </c>
      <c r="I61" s="2309" t="s">
        <v>541</v>
      </c>
      <c r="J61" s="2309"/>
      <c r="K61" s="2309"/>
      <c r="L61" s="2309"/>
      <c r="M61" s="311" t="s">
        <v>542</v>
      </c>
      <c r="N61" s="312" t="s">
        <v>543</v>
      </c>
      <c r="O61" s="313" t="s">
        <v>544</v>
      </c>
      <c r="P61" s="312" t="s">
        <v>543</v>
      </c>
      <c r="Q61" s="312" t="s">
        <v>545</v>
      </c>
      <c r="R61" s="1645" t="s">
        <v>546</v>
      </c>
      <c r="S61" s="1134" t="s">
        <v>547</v>
      </c>
      <c r="T61" s="2703" t="s">
        <v>548</v>
      </c>
      <c r="U61" s="2686"/>
      <c r="V61" s="2686"/>
      <c r="W61" s="2686"/>
      <c r="X61" s="2686"/>
      <c r="Y61" s="2703" t="s">
        <v>549</v>
      </c>
      <c r="Z61" s="2686"/>
      <c r="AA61" s="2703" t="s">
        <v>550</v>
      </c>
      <c r="AB61" s="2686"/>
      <c r="AC61" s="2686"/>
      <c r="AD61" s="2686"/>
      <c r="AE61" s="2687"/>
    </row>
    <row r="62" spans="1:31" ht="18" customHeight="1" x14ac:dyDescent="0.35">
      <c r="A62" s="2893"/>
      <c r="B62" s="2894"/>
      <c r="C62" s="2894"/>
      <c r="D62" s="2894"/>
      <c r="E62" s="2894"/>
      <c r="F62" s="2895"/>
      <c r="G62" s="2894"/>
      <c r="H62" s="2894"/>
      <c r="I62" s="1646" t="s">
        <v>551</v>
      </c>
      <c r="J62" s="1646" t="s">
        <v>552</v>
      </c>
      <c r="K62" s="1646" t="s">
        <v>553</v>
      </c>
      <c r="L62" s="1646" t="s">
        <v>554</v>
      </c>
      <c r="M62" s="1432" t="s">
        <v>555</v>
      </c>
      <c r="N62" s="1647" t="s">
        <v>556</v>
      </c>
      <c r="O62" s="1640" t="s">
        <v>557</v>
      </c>
      <c r="P62" s="1647" t="s">
        <v>558</v>
      </c>
      <c r="Q62" s="1647" t="s">
        <v>558</v>
      </c>
      <c r="R62" s="1648"/>
      <c r="S62" s="1649" t="s">
        <v>559</v>
      </c>
      <c r="T62" s="2866"/>
      <c r="U62" s="2867"/>
      <c r="V62" s="2867"/>
      <c r="W62" s="2867"/>
      <c r="X62" s="2867"/>
      <c r="Y62" s="2866"/>
      <c r="Z62" s="2867"/>
      <c r="AA62" s="2866"/>
      <c r="AB62" s="2867"/>
      <c r="AC62" s="2867"/>
      <c r="AD62" s="2867"/>
      <c r="AE62" s="2868"/>
    </row>
    <row r="63" spans="1:31" s="438" customFormat="1" ht="16" x14ac:dyDescent="0.4">
      <c r="A63" s="2891" t="s">
        <v>591</v>
      </c>
      <c r="B63" s="2892"/>
      <c r="C63" s="2892"/>
      <c r="D63" s="2892"/>
      <c r="E63" s="2892"/>
      <c r="F63" s="2892"/>
      <c r="G63" s="2892"/>
      <c r="H63" s="2892"/>
      <c r="I63" s="2892"/>
      <c r="J63" s="2892"/>
      <c r="K63" s="2892"/>
      <c r="L63" s="2892"/>
      <c r="M63" s="2892"/>
      <c r="N63" s="2892"/>
      <c r="O63" s="2892"/>
      <c r="P63" s="2892"/>
      <c r="Q63" s="2892"/>
      <c r="R63" s="2892"/>
      <c r="S63" s="1628"/>
      <c r="T63" s="1604" t="s">
        <v>561</v>
      </c>
      <c r="U63" s="1605" t="s">
        <v>38</v>
      </c>
      <c r="V63" s="1605" t="s">
        <v>562</v>
      </c>
      <c r="W63" s="1605" t="s">
        <v>563</v>
      </c>
      <c r="X63" s="1629" t="s">
        <v>564</v>
      </c>
      <c r="Y63" s="1604" t="s">
        <v>565</v>
      </c>
      <c r="Z63" s="1629" t="s">
        <v>566</v>
      </c>
      <c r="AA63" s="1604" t="s">
        <v>36</v>
      </c>
      <c r="AB63" s="1605" t="s">
        <v>37</v>
      </c>
      <c r="AC63" s="1605" t="s">
        <v>167</v>
      </c>
      <c r="AD63" s="1605" t="s">
        <v>233</v>
      </c>
      <c r="AE63" s="1629" t="s">
        <v>31</v>
      </c>
    </row>
    <row r="64" spans="1:31" x14ac:dyDescent="0.35">
      <c r="A64" s="200"/>
      <c r="B64" s="509"/>
      <c r="C64" s="509"/>
      <c r="D64" s="509"/>
      <c r="E64" s="509"/>
      <c r="F64" s="510"/>
      <c r="G64" s="509"/>
      <c r="H64" s="509"/>
      <c r="I64" s="512"/>
      <c r="J64" s="512"/>
      <c r="K64" s="512"/>
      <c r="L64" s="512"/>
      <c r="M64" s="509"/>
      <c r="N64" s="515"/>
      <c r="O64" s="516"/>
      <c r="P64" s="515"/>
      <c r="Q64" s="515"/>
      <c r="R64" s="548"/>
      <c r="S64" s="212"/>
      <c r="T64" s="234"/>
      <c r="X64" s="332"/>
      <c r="Y64" s="234"/>
      <c r="Z64" s="332"/>
      <c r="AA64" s="234"/>
      <c r="AE64" s="332"/>
    </row>
    <row r="65" spans="1:31" x14ac:dyDescent="0.35">
      <c r="A65" s="203"/>
      <c r="B65" s="203"/>
      <c r="C65" s="203"/>
      <c r="D65" s="203"/>
      <c r="E65" s="203"/>
      <c r="F65" s="204"/>
      <c r="G65" s="203"/>
      <c r="H65" s="203"/>
      <c r="I65" s="234"/>
      <c r="L65" s="332"/>
      <c r="M65" s="209"/>
      <c r="N65" s="210"/>
      <c r="O65" s="211"/>
      <c r="P65" s="210"/>
      <c r="Q65" s="210"/>
      <c r="R65" s="1094"/>
      <c r="S65" s="210"/>
      <c r="T65" s="440"/>
      <c r="U65" s="215"/>
      <c r="V65" s="215"/>
      <c r="W65" s="215"/>
      <c r="X65" s="441"/>
      <c r="Y65" s="440"/>
      <c r="Z65" s="441"/>
      <c r="AA65" s="234"/>
      <c r="AE65" s="332"/>
    </row>
    <row r="66" spans="1:31" x14ac:dyDescent="0.35">
      <c r="A66" s="203" t="s">
        <v>1087</v>
      </c>
      <c r="B66" s="203" t="s">
        <v>242</v>
      </c>
      <c r="C66" s="203" t="s">
        <v>1088</v>
      </c>
      <c r="D66" s="203" t="s">
        <v>193</v>
      </c>
      <c r="E66" s="203" t="s">
        <v>571</v>
      </c>
      <c r="F66" s="204" t="s">
        <v>849</v>
      </c>
      <c r="G66" s="203">
        <v>8</v>
      </c>
      <c r="H66" s="203" t="s">
        <v>90</v>
      </c>
      <c r="I66" s="234"/>
      <c r="K66" s="2292">
        <v>8</v>
      </c>
      <c r="L66" s="2293"/>
      <c r="M66" s="209">
        <v>1</v>
      </c>
      <c r="N66" s="212">
        <v>4400</v>
      </c>
      <c r="O66" s="219">
        <v>0.3</v>
      </c>
      <c r="P66" s="212">
        <f t="shared" ref="P66" si="14">N66*(1-O66)</f>
        <v>3080</v>
      </c>
      <c r="Q66" s="212">
        <f t="shared" ref="Q66:Q74" si="15">P66*M66*G66</f>
        <v>24640</v>
      </c>
      <c r="R66" s="230">
        <f t="shared" ref="R66:R74" si="16">Q66/$Q$50</f>
        <v>0.13439804511934372</v>
      </c>
      <c r="S66" s="550">
        <f>Q66</f>
        <v>24640</v>
      </c>
      <c r="T66" s="440">
        <f t="shared" ref="T66:T69" si="17">S66</f>
        <v>24640</v>
      </c>
      <c r="X66" s="332"/>
      <c r="Y66" s="440">
        <f>S66</f>
        <v>24640</v>
      </c>
      <c r="Z66" s="441"/>
      <c r="AA66" s="440">
        <f>S66</f>
        <v>24640</v>
      </c>
      <c r="AE66" s="332"/>
    </row>
    <row r="67" spans="1:31" x14ac:dyDescent="0.35">
      <c r="A67" s="203" t="s">
        <v>1087</v>
      </c>
      <c r="B67" s="203" t="s">
        <v>242</v>
      </c>
      <c r="C67" s="203" t="s">
        <v>1088</v>
      </c>
      <c r="D67" s="203" t="s">
        <v>129</v>
      </c>
      <c r="E67" s="203" t="s">
        <v>569</v>
      </c>
      <c r="F67" s="204" t="s">
        <v>572</v>
      </c>
      <c r="G67" s="203">
        <v>1</v>
      </c>
      <c r="H67" s="203" t="s">
        <v>51</v>
      </c>
      <c r="I67" s="2306">
        <v>1</v>
      </c>
      <c r="J67" s="2307"/>
      <c r="K67" s="2307"/>
      <c r="L67" s="2308"/>
      <c r="M67" s="209">
        <v>1</v>
      </c>
      <c r="N67" s="212">
        <v>13200</v>
      </c>
      <c r="O67" s="219">
        <v>0.3</v>
      </c>
      <c r="P67" s="212">
        <f>N67*(1-O67)</f>
        <v>9240</v>
      </c>
      <c r="Q67" s="212">
        <f t="shared" si="15"/>
        <v>9240</v>
      </c>
      <c r="R67" s="213">
        <f t="shared" si="16"/>
        <v>5.0399266919753896E-2</v>
      </c>
      <c r="S67" s="550">
        <f t="shared" ref="S67:S74" si="18">Q67</f>
        <v>9240</v>
      </c>
      <c r="T67" s="440">
        <f t="shared" si="17"/>
        <v>9240</v>
      </c>
      <c r="X67" s="332"/>
      <c r="Y67" s="440"/>
      <c r="Z67" s="441">
        <f>S67</f>
        <v>9240</v>
      </c>
      <c r="AA67" s="440">
        <f>S67</f>
        <v>9240</v>
      </c>
      <c r="AE67" s="332"/>
    </row>
    <row r="68" spans="1:31" x14ac:dyDescent="0.35">
      <c r="A68" s="203" t="s">
        <v>1087</v>
      </c>
      <c r="B68" s="203" t="s">
        <v>243</v>
      </c>
      <c r="C68" s="203" t="s">
        <v>1088</v>
      </c>
      <c r="D68" s="203" t="s">
        <v>129</v>
      </c>
      <c r="E68" s="203" t="s">
        <v>569</v>
      </c>
      <c r="F68" s="204" t="s">
        <v>572</v>
      </c>
      <c r="G68" s="203">
        <v>3</v>
      </c>
      <c r="H68" s="203" t="s">
        <v>90</v>
      </c>
      <c r="I68" s="2306">
        <v>3</v>
      </c>
      <c r="J68" s="2307"/>
      <c r="K68" s="2307"/>
      <c r="L68" s="2308"/>
      <c r="M68" s="209">
        <v>1</v>
      </c>
      <c r="N68" s="212">
        <v>47500</v>
      </c>
      <c r="O68" s="219">
        <v>0.92</v>
      </c>
      <c r="P68" s="212">
        <f t="shared" ref="P68:P74" si="19">N68*(1-O68)</f>
        <v>3799.9999999999982</v>
      </c>
      <c r="Q68" s="212">
        <f t="shared" si="15"/>
        <v>11399.999999999995</v>
      </c>
      <c r="R68" s="213">
        <f t="shared" si="16"/>
        <v>6.2180913732163869E-2</v>
      </c>
      <c r="S68" s="550">
        <f t="shared" si="18"/>
        <v>11399.999999999995</v>
      </c>
      <c r="T68" s="440">
        <f t="shared" si="17"/>
        <v>11399.999999999995</v>
      </c>
      <c r="X68" s="332"/>
      <c r="Y68" s="440"/>
      <c r="Z68" s="441">
        <f>S68</f>
        <v>11399.999999999995</v>
      </c>
      <c r="AA68" s="234"/>
      <c r="AB68" s="215">
        <f>S68</f>
        <v>11399.999999999995</v>
      </c>
      <c r="AE68" s="332"/>
    </row>
    <row r="69" spans="1:31" x14ac:dyDescent="0.35">
      <c r="A69" s="203" t="s">
        <v>1087</v>
      </c>
      <c r="B69" s="203" t="s">
        <v>243</v>
      </c>
      <c r="C69" s="203" t="s">
        <v>1088</v>
      </c>
      <c r="D69" s="203" t="s">
        <v>193</v>
      </c>
      <c r="E69" s="203" t="s">
        <v>571</v>
      </c>
      <c r="F69" s="204" t="s">
        <v>849</v>
      </c>
      <c r="G69" s="203">
        <v>14</v>
      </c>
      <c r="H69" s="203" t="s">
        <v>90</v>
      </c>
      <c r="I69" s="2291">
        <v>14</v>
      </c>
      <c r="J69" s="2478"/>
      <c r="L69" s="332"/>
      <c r="M69" s="209">
        <v>1</v>
      </c>
      <c r="N69" s="212">
        <v>22000</v>
      </c>
      <c r="O69" s="219">
        <v>0.96</v>
      </c>
      <c r="P69" s="212">
        <f t="shared" si="19"/>
        <v>880.0000000000008</v>
      </c>
      <c r="Q69" s="212">
        <f t="shared" si="15"/>
        <v>12320.000000000011</v>
      </c>
      <c r="R69" s="230">
        <f t="shared" si="16"/>
        <v>6.7199022559671917E-2</v>
      </c>
      <c r="S69" s="550">
        <f t="shared" si="18"/>
        <v>12320.000000000011</v>
      </c>
      <c r="T69" s="440">
        <f t="shared" si="17"/>
        <v>12320.000000000011</v>
      </c>
      <c r="X69" s="332"/>
      <c r="Y69" s="440">
        <f>S69</f>
        <v>12320.000000000011</v>
      </c>
      <c r="Z69" s="441"/>
      <c r="AA69" s="234"/>
      <c r="AB69" s="215">
        <f t="shared" ref="AB69:AB72" si="20">S69</f>
        <v>12320.000000000011</v>
      </c>
      <c r="AE69" s="332"/>
    </row>
    <row r="70" spans="1:31" x14ac:dyDescent="0.35">
      <c r="A70" s="203" t="s">
        <v>1087</v>
      </c>
      <c r="B70" s="203" t="s">
        <v>243</v>
      </c>
      <c r="C70" s="203" t="s">
        <v>1088</v>
      </c>
      <c r="D70" s="203" t="s">
        <v>53</v>
      </c>
      <c r="E70" s="203" t="s">
        <v>571</v>
      </c>
      <c r="F70" s="204" t="s">
        <v>691</v>
      </c>
      <c r="G70" s="203">
        <v>3</v>
      </c>
      <c r="H70" s="203" t="s">
        <v>51</v>
      </c>
      <c r="I70" s="2306">
        <v>3</v>
      </c>
      <c r="J70" s="2307"/>
      <c r="K70" s="2307"/>
      <c r="L70" s="2308"/>
      <c r="M70" s="209">
        <v>1</v>
      </c>
      <c r="N70" s="212">
        <v>32000</v>
      </c>
      <c r="O70" s="219">
        <v>0.83</v>
      </c>
      <c r="P70" s="212">
        <f t="shared" si="19"/>
        <v>5440.0000000000009</v>
      </c>
      <c r="Q70" s="212">
        <f t="shared" si="15"/>
        <v>16320.000000000004</v>
      </c>
      <c r="R70" s="230">
        <f t="shared" si="16"/>
        <v>8.9016887027097813E-2</v>
      </c>
      <c r="S70" s="550">
        <f t="shared" si="18"/>
        <v>16320.000000000004</v>
      </c>
      <c r="T70" s="440">
        <f>S70</f>
        <v>16320.000000000004</v>
      </c>
      <c r="U70" s="215"/>
      <c r="X70" s="332"/>
      <c r="Y70" s="440">
        <f>S70</f>
        <v>16320.000000000004</v>
      </c>
      <c r="Z70" s="332"/>
      <c r="AA70" s="234"/>
      <c r="AB70" s="215">
        <f t="shared" si="20"/>
        <v>16320.000000000004</v>
      </c>
      <c r="AE70" s="332"/>
    </row>
    <row r="71" spans="1:31" x14ac:dyDescent="0.35">
      <c r="A71" s="203" t="s">
        <v>1087</v>
      </c>
      <c r="B71" s="203" t="s">
        <v>237</v>
      </c>
      <c r="C71" s="203" t="s">
        <v>1090</v>
      </c>
      <c r="D71" s="203" t="s">
        <v>246</v>
      </c>
      <c r="E71" s="203" t="s">
        <v>569</v>
      </c>
      <c r="F71" s="204" t="s">
        <v>1091</v>
      </c>
      <c r="G71" s="203">
        <v>5</v>
      </c>
      <c r="H71" s="203" t="s">
        <v>49</v>
      </c>
      <c r="I71" s="2291">
        <v>5</v>
      </c>
      <c r="J71" s="2478"/>
      <c r="L71" s="332"/>
      <c r="M71" s="209">
        <v>1</v>
      </c>
      <c r="N71" s="212">
        <v>5463</v>
      </c>
      <c r="O71" s="219">
        <v>0.6</v>
      </c>
      <c r="P71" s="212">
        <f t="shared" si="19"/>
        <v>2185.2000000000003</v>
      </c>
      <c r="Q71" s="212">
        <f t="shared" si="15"/>
        <v>10926.000000000002</v>
      </c>
      <c r="R71" s="213">
        <f t="shared" si="16"/>
        <v>5.9595496792773935E-2</v>
      </c>
      <c r="S71" s="550">
        <f t="shared" si="18"/>
        <v>10926.000000000002</v>
      </c>
      <c r="T71" s="440"/>
      <c r="U71" s="215">
        <f>S71</f>
        <v>10926.000000000002</v>
      </c>
      <c r="X71" s="332"/>
      <c r="Y71" s="440"/>
      <c r="Z71" s="441">
        <f>S71</f>
        <v>10926.000000000002</v>
      </c>
      <c r="AA71" s="234"/>
      <c r="AB71" s="215"/>
      <c r="AD71" s="215">
        <f>S71</f>
        <v>10926.000000000002</v>
      </c>
      <c r="AE71" s="332"/>
    </row>
    <row r="72" spans="1:31" x14ac:dyDescent="0.35">
      <c r="A72" s="203" t="s">
        <v>1087</v>
      </c>
      <c r="B72" s="203" t="s">
        <v>243</v>
      </c>
      <c r="C72" s="203" t="s">
        <v>1092</v>
      </c>
      <c r="D72" s="203" t="s">
        <v>95</v>
      </c>
      <c r="E72" s="203" t="s">
        <v>571</v>
      </c>
      <c r="F72" s="204" t="s">
        <v>706</v>
      </c>
      <c r="G72" s="203">
        <v>9</v>
      </c>
      <c r="H72" s="203" t="s">
        <v>51</v>
      </c>
      <c r="I72" s="2306">
        <v>9</v>
      </c>
      <c r="J72" s="2307"/>
      <c r="K72" s="2307"/>
      <c r="L72" s="2308"/>
      <c r="M72" s="209">
        <v>1</v>
      </c>
      <c r="N72" s="212">
        <v>2300</v>
      </c>
      <c r="O72" s="219">
        <v>0.1</v>
      </c>
      <c r="P72" s="212">
        <f t="shared" si="19"/>
        <v>2070</v>
      </c>
      <c r="Q72" s="212">
        <f t="shared" si="15"/>
        <v>18630</v>
      </c>
      <c r="R72" s="230">
        <f t="shared" si="16"/>
        <v>0.10161670375703626</v>
      </c>
      <c r="S72" s="550">
        <f t="shared" si="18"/>
        <v>18630</v>
      </c>
      <c r="T72" s="440"/>
      <c r="V72" s="215">
        <f>S72</f>
        <v>18630</v>
      </c>
      <c r="X72" s="332"/>
      <c r="Y72" s="440">
        <f>S72</f>
        <v>18630</v>
      </c>
      <c r="Z72" s="332"/>
      <c r="AA72" s="234"/>
      <c r="AB72" s="215">
        <f t="shared" si="20"/>
        <v>18630</v>
      </c>
      <c r="AC72" s="215"/>
      <c r="AE72" s="332"/>
    </row>
    <row r="73" spans="1:31" x14ac:dyDescent="0.35">
      <c r="A73" s="203" t="s">
        <v>1087</v>
      </c>
      <c r="B73" s="203" t="s">
        <v>157</v>
      </c>
      <c r="C73" s="203" t="s">
        <v>1093</v>
      </c>
      <c r="D73" s="203" t="s">
        <v>250</v>
      </c>
      <c r="E73" s="203" t="s">
        <v>571</v>
      </c>
      <c r="F73" s="204" t="s">
        <v>706</v>
      </c>
      <c r="G73" s="203">
        <v>9</v>
      </c>
      <c r="H73" s="203" t="s">
        <v>51</v>
      </c>
      <c r="I73" s="2306">
        <v>9</v>
      </c>
      <c r="J73" s="2307"/>
      <c r="K73" s="2307"/>
      <c r="L73" s="2308"/>
      <c r="M73" s="209">
        <v>1</v>
      </c>
      <c r="N73" s="212">
        <v>2005</v>
      </c>
      <c r="O73" s="219">
        <v>0.1</v>
      </c>
      <c r="P73" s="212">
        <f t="shared" si="19"/>
        <v>1804.5</v>
      </c>
      <c r="Q73" s="212">
        <f t="shared" si="15"/>
        <v>16240.5</v>
      </c>
      <c r="R73" s="230">
        <f t="shared" si="16"/>
        <v>8.8583256970807697E-2</v>
      </c>
      <c r="S73" s="550">
        <f t="shared" si="18"/>
        <v>16240.5</v>
      </c>
      <c r="T73" s="440"/>
      <c r="V73" s="215">
        <f>S73</f>
        <v>16240.5</v>
      </c>
      <c r="X73" s="332"/>
      <c r="Y73" s="440">
        <f>S73</f>
        <v>16240.5</v>
      </c>
      <c r="Z73" s="332"/>
      <c r="AA73" s="234"/>
      <c r="AB73" s="215"/>
      <c r="AC73" s="215">
        <f>S73</f>
        <v>16240.5</v>
      </c>
      <c r="AD73" s="215"/>
      <c r="AE73" s="332"/>
    </row>
    <row r="74" spans="1:31" x14ac:dyDescent="0.35">
      <c r="A74" s="203" t="s">
        <v>1087</v>
      </c>
      <c r="B74" s="203" t="s">
        <v>237</v>
      </c>
      <c r="C74" s="203" t="s">
        <v>1088</v>
      </c>
      <c r="D74" s="203" t="s">
        <v>249</v>
      </c>
      <c r="E74" s="203" t="s">
        <v>571</v>
      </c>
      <c r="F74" s="204" t="s">
        <v>603</v>
      </c>
      <c r="G74" s="203">
        <v>17</v>
      </c>
      <c r="H74" s="203" t="s">
        <v>174</v>
      </c>
      <c r="I74" s="2291">
        <v>17</v>
      </c>
      <c r="J74" s="2292"/>
      <c r="K74" s="1"/>
      <c r="L74" s="209"/>
      <c r="M74" s="209">
        <v>1</v>
      </c>
      <c r="N74" s="212">
        <v>6009</v>
      </c>
      <c r="O74" s="219">
        <v>0.6</v>
      </c>
      <c r="P74" s="212">
        <f t="shared" si="19"/>
        <v>2403.6</v>
      </c>
      <c r="Q74" s="212">
        <f t="shared" si="15"/>
        <v>40861.199999999997</v>
      </c>
      <c r="R74" s="230">
        <f t="shared" si="16"/>
        <v>0.22287603089409608</v>
      </c>
      <c r="S74" s="550">
        <f t="shared" si="18"/>
        <v>40861.199999999997</v>
      </c>
      <c r="T74" s="440"/>
      <c r="U74" s="215">
        <f>S74</f>
        <v>40861.199999999997</v>
      </c>
      <c r="V74" s="215"/>
      <c r="X74" s="332"/>
      <c r="Y74" s="440">
        <f>S74</f>
        <v>40861.199999999997</v>
      </c>
      <c r="Z74" s="332"/>
      <c r="AA74" s="234"/>
      <c r="AD74" s="215">
        <f>S74</f>
        <v>40861.199999999997</v>
      </c>
      <c r="AE74" s="441"/>
    </row>
    <row r="75" spans="1:31" x14ac:dyDescent="0.35">
      <c r="A75" s="218"/>
      <c r="B75" s="203"/>
      <c r="C75" s="521"/>
      <c r="I75" s="291"/>
      <c r="J75" s="291"/>
      <c r="K75" s="291"/>
      <c r="L75" s="291"/>
      <c r="N75" s="5"/>
      <c r="O75" s="6"/>
      <c r="P75" s="232"/>
      <c r="Q75" s="212"/>
      <c r="R75" s="439"/>
      <c r="S75" s="550"/>
      <c r="T75" s="234"/>
      <c r="X75" s="332"/>
      <c r="Y75" s="234"/>
      <c r="Z75" s="332"/>
      <c r="AA75" s="234"/>
      <c r="AD75" s="215"/>
      <c r="AE75" s="332"/>
    </row>
    <row r="76" spans="1:31" x14ac:dyDescent="0.35">
      <c r="A76" s="154" t="s">
        <v>1087</v>
      </c>
      <c r="B76" s="154" t="s">
        <v>579</v>
      </c>
      <c r="C76" s="335"/>
      <c r="D76" s="298"/>
      <c r="E76" s="298"/>
      <c r="F76" s="299"/>
      <c r="G76" s="298"/>
      <c r="H76" s="298"/>
      <c r="I76" s="300"/>
      <c r="J76" s="300"/>
      <c r="K76" s="300"/>
      <c r="L76" s="300"/>
      <c r="M76" s="298"/>
      <c r="N76" s="301"/>
      <c r="O76" s="302"/>
      <c r="P76" s="336"/>
      <c r="Q76" s="303"/>
      <c r="R76" s="337"/>
      <c r="S76" s="550"/>
      <c r="T76" s="234"/>
      <c r="W76" s="215">
        <f>S76</f>
        <v>0</v>
      </c>
      <c r="X76" s="332"/>
      <c r="Y76" s="234"/>
      <c r="Z76" s="332"/>
      <c r="AA76" s="234"/>
      <c r="AE76" s="332"/>
    </row>
    <row r="77" spans="1:31" x14ac:dyDescent="0.35">
      <c r="A77" s="154" t="s">
        <v>1087</v>
      </c>
      <c r="B77" s="154" t="s">
        <v>580</v>
      </c>
      <c r="C77" s="335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36"/>
      <c r="Q77" s="303">
        <v>23000</v>
      </c>
      <c r="R77" s="337">
        <f>Q77/Q79</f>
        <v>0.12528754854211593</v>
      </c>
      <c r="S77" s="550">
        <f>Q77</f>
        <v>23000</v>
      </c>
      <c r="T77" s="234"/>
      <c r="X77" s="441">
        <f>S77</f>
        <v>23000</v>
      </c>
      <c r="Y77" s="234"/>
      <c r="Z77" s="332"/>
      <c r="AA77" s="234"/>
      <c r="AE77" s="332"/>
    </row>
    <row r="78" spans="1:31" x14ac:dyDescent="0.35">
      <c r="I78" s="161">
        <f>I79/$M$79</f>
        <v>0.88405797101449279</v>
      </c>
      <c r="J78" s="161">
        <f t="shared" ref="J78:L78" si="21">J79/$M$79</f>
        <v>0</v>
      </c>
      <c r="K78" s="161">
        <f t="shared" si="21"/>
        <v>0.11594202898550725</v>
      </c>
      <c r="L78" s="161">
        <f t="shared" si="21"/>
        <v>0</v>
      </c>
      <c r="S78" s="212"/>
      <c r="T78" s="234"/>
      <c r="X78" s="332"/>
      <c r="Y78" s="234"/>
      <c r="Z78" s="332"/>
      <c r="AA78" s="234"/>
      <c r="AE78" s="332"/>
    </row>
    <row r="79" spans="1:31" x14ac:dyDescent="0.35">
      <c r="A79" s="887" t="s">
        <v>582</v>
      </c>
      <c r="B79" s="888"/>
      <c r="C79" s="888"/>
      <c r="D79" s="888"/>
      <c r="E79" s="888"/>
      <c r="F79" s="889"/>
      <c r="G79" s="888"/>
      <c r="H79" s="888"/>
      <c r="I79" s="1630">
        <f>I73+I72+I71+I70+I69+I68+I67+I74</f>
        <v>61</v>
      </c>
      <c r="J79" s="1630">
        <f>J71</f>
        <v>0</v>
      </c>
      <c r="K79" s="1630">
        <f>K66</f>
        <v>8</v>
      </c>
      <c r="L79" s="1630"/>
      <c r="M79" s="888">
        <f>SUM(I79:L79)</f>
        <v>69</v>
      </c>
      <c r="N79" s="890"/>
      <c r="O79" s="891"/>
      <c r="P79" s="890"/>
      <c r="Q79" s="892">
        <f>SUM(Q64:Q78)</f>
        <v>183577.7</v>
      </c>
      <c r="R79" s="891">
        <f>SUM(R65:R77)</f>
        <v>1.001153172314861</v>
      </c>
      <c r="S79" s="1631">
        <f>SUM(S65:S78)</f>
        <v>183577.7</v>
      </c>
      <c r="T79" s="1632">
        <f t="shared" ref="T79:Z79" si="22">SUM(T65:T77)</f>
        <v>73920</v>
      </c>
      <c r="U79" s="617">
        <f t="shared" si="22"/>
        <v>51787.199999999997</v>
      </c>
      <c r="V79" s="617">
        <f t="shared" si="22"/>
        <v>34870.5</v>
      </c>
      <c r="W79" s="617">
        <f t="shared" si="22"/>
        <v>0</v>
      </c>
      <c r="X79" s="617">
        <f t="shared" si="22"/>
        <v>23000</v>
      </c>
      <c r="Y79" s="1140">
        <f>SUM(Y65:Y77)</f>
        <v>129011.70000000001</v>
      </c>
      <c r="Z79" s="1104">
        <f t="shared" si="22"/>
        <v>31565.999999999993</v>
      </c>
      <c r="AA79" s="1633">
        <f>SUM(AA64:AA78)</f>
        <v>33880</v>
      </c>
      <c r="AB79" s="1634">
        <f>SUM(AB64:AB78)</f>
        <v>58670.000000000015</v>
      </c>
      <c r="AC79" s="1634">
        <f>SUM(AC64:AC78)</f>
        <v>16240.5</v>
      </c>
      <c r="AD79" s="1634">
        <f>SUM(AD64:AD78)</f>
        <v>51787.199999999997</v>
      </c>
      <c r="AE79" s="1635">
        <f>SUM(AE64:AE78)</f>
        <v>0</v>
      </c>
    </row>
    <row r="80" spans="1:31" x14ac:dyDescent="0.35">
      <c r="A80" s="887" t="s">
        <v>583</v>
      </c>
      <c r="B80" s="888"/>
      <c r="C80" s="888"/>
      <c r="D80" s="888"/>
      <c r="E80" s="888"/>
      <c r="F80" s="889"/>
      <c r="G80" s="888"/>
      <c r="H80" s="888"/>
      <c r="I80" s="1630">
        <f>I73+I72+I71+I70+I69+I68+I67+I74</f>
        <v>61</v>
      </c>
      <c r="J80" s="1630">
        <f>I73+I72+J71+I70+I69+I68+I67+I74</f>
        <v>56</v>
      </c>
      <c r="K80" s="1630">
        <f>I73+I72+I70+I68+I67+K66</f>
        <v>33</v>
      </c>
      <c r="L80" s="1630">
        <f>I73+I72+I70+I68+I67+K66</f>
        <v>33</v>
      </c>
      <c r="M80" s="888">
        <f>SUM(I80:L80)</f>
        <v>183</v>
      </c>
      <c r="N80" s="890"/>
      <c r="O80" s="891"/>
      <c r="P80" s="890"/>
      <c r="Q80" s="890"/>
      <c r="R80" s="891"/>
      <c r="S80" s="1636"/>
      <c r="T80" s="1637">
        <f>T79/S79</f>
        <v>0.40266328644492222</v>
      </c>
      <c r="U80" s="1638">
        <f>U79/S79</f>
        <v>0.28209962321131593</v>
      </c>
      <c r="V80" s="1639">
        <f>V79/S79</f>
        <v>0.18994954180164583</v>
      </c>
      <c r="W80" s="1638">
        <f>W79/S79</f>
        <v>0</v>
      </c>
      <c r="X80" s="1638">
        <f>X79/S79</f>
        <v>0.12528754854211593</v>
      </c>
      <c r="Y80" s="1640">
        <f>Y79/S79</f>
        <v>0.70276346201090878</v>
      </c>
      <c r="Z80" s="1641">
        <f>Z79/S79</f>
        <v>0.17194898944697526</v>
      </c>
      <c r="AA80" s="1642"/>
      <c r="AB80" s="1643"/>
      <c r="AC80" s="1643"/>
      <c r="AD80" s="1643"/>
      <c r="AE80" s="1644"/>
    </row>
    <row r="81" spans="1:31" ht="15" thickBot="1" x14ac:dyDescent="0.4">
      <c r="A81" s="297" t="s">
        <v>584</v>
      </c>
      <c r="B81" s="298"/>
      <c r="C81" s="298"/>
      <c r="D81" s="298"/>
      <c r="E81" s="298"/>
      <c r="F81" s="299"/>
      <c r="G81" s="298"/>
      <c r="H81" s="298"/>
      <c r="I81" s="2243">
        <f>I80/$M$80</f>
        <v>0.33333333333333331</v>
      </c>
      <c r="J81" s="2243">
        <f t="shared" ref="J81:L81" si="23">J80/$M$80</f>
        <v>0.30601092896174864</v>
      </c>
      <c r="K81" s="2243">
        <f t="shared" si="23"/>
        <v>0.18032786885245902</v>
      </c>
      <c r="L81" s="2243">
        <f t="shared" si="23"/>
        <v>0.18032786885245902</v>
      </c>
      <c r="M81" s="298"/>
      <c r="N81" s="301"/>
      <c r="O81" s="302"/>
      <c r="P81" s="301"/>
      <c r="Q81" s="303">
        <f>T79</f>
        <v>73920</v>
      </c>
      <c r="R81" s="308">
        <f>Q81/Q85</f>
        <v>0.40266328644492222</v>
      </c>
      <c r="X81" s="294"/>
      <c r="Y81" s="403">
        <f>K66+I69+I70+I72+I73+I74</f>
        <v>60</v>
      </c>
      <c r="Z81" s="404">
        <f>I67+I68+I71+J71</f>
        <v>9</v>
      </c>
    </row>
    <row r="82" spans="1:31" ht="15" thickBot="1" x14ac:dyDescent="0.4">
      <c r="A82" s="297" t="s">
        <v>38</v>
      </c>
      <c r="B82" s="298"/>
      <c r="C82" s="298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01"/>
      <c r="Q82" s="303">
        <f>U79</f>
        <v>51787.199999999997</v>
      </c>
      <c r="R82" s="308">
        <f>Q82/Q85</f>
        <v>0.28209962321131593</v>
      </c>
      <c r="S82" s="1098">
        <f>Q79/M79</f>
        <v>2660.5463768115942</v>
      </c>
      <c r="T82" s="1099" t="s">
        <v>586</v>
      </c>
      <c r="Y82" s="241">
        <f>Y81/M79</f>
        <v>0.86956521739130432</v>
      </c>
      <c r="Z82" s="293">
        <f>Z81/M79</f>
        <v>0.13043478260869565</v>
      </c>
    </row>
    <row r="83" spans="1:31" ht="15" thickBot="1" x14ac:dyDescent="0.4">
      <c r="A83" s="297" t="s">
        <v>587</v>
      </c>
      <c r="B83" s="298"/>
      <c r="C83" s="298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01"/>
      <c r="Q83" s="303">
        <f>V79</f>
        <v>34870.5</v>
      </c>
      <c r="R83" s="308">
        <f>Q83/Q79</f>
        <v>0.18994954180164583</v>
      </c>
      <c r="W83" s="145"/>
      <c r="Y83" s="2657" t="s">
        <v>588</v>
      </c>
      <c r="Z83" s="2657"/>
    </row>
    <row r="84" spans="1:31" x14ac:dyDescent="0.35">
      <c r="A84" s="297" t="s">
        <v>580</v>
      </c>
      <c r="B84" s="298"/>
      <c r="C84" s="298"/>
      <c r="D84" s="298"/>
      <c r="E84" s="298"/>
      <c r="F84" s="299"/>
      <c r="G84" s="298"/>
      <c r="H84" s="298"/>
      <c r="I84" s="300"/>
      <c r="J84" s="300"/>
      <c r="K84" s="300"/>
      <c r="L84" s="300"/>
      <c r="M84" s="298"/>
      <c r="N84" s="301"/>
      <c r="O84" s="302"/>
      <c r="P84" s="301"/>
      <c r="Q84" s="303">
        <f>X79</f>
        <v>23000</v>
      </c>
      <c r="R84" s="308">
        <f>Q84/Q85</f>
        <v>0.12528754854211593</v>
      </c>
    </row>
    <row r="85" spans="1:31" x14ac:dyDescent="0.35">
      <c r="A85" s="289"/>
      <c r="B85" s="239"/>
      <c r="C85" s="239"/>
      <c r="D85" s="239"/>
      <c r="E85" s="239"/>
      <c r="F85" s="290"/>
      <c r="G85" s="239"/>
      <c r="H85" s="239"/>
      <c r="I85" s="291"/>
      <c r="J85" s="291"/>
      <c r="K85" s="291"/>
      <c r="L85" s="291"/>
      <c r="M85" s="239"/>
      <c r="N85" s="292"/>
      <c r="O85" s="242"/>
      <c r="P85" s="292"/>
      <c r="Q85" s="240">
        <f>SUM(Q81:Q84)</f>
        <v>183577.7</v>
      </c>
      <c r="R85" s="293">
        <f>SUM(R81:R84)</f>
        <v>1</v>
      </c>
      <c r="S85" s="647"/>
    </row>
    <row r="88" spans="1:31" x14ac:dyDescent="0.35">
      <c r="B88" s="2"/>
      <c r="E88" s="1" t="s">
        <v>594</v>
      </c>
      <c r="F88" s="2" t="s">
        <v>1094</v>
      </c>
      <c r="H88" s="1" t="s">
        <v>1095</v>
      </c>
      <c r="K88" s="2334">
        <v>0.52</v>
      </c>
      <c r="L88" s="2334"/>
    </row>
    <row r="89" spans="1:31" x14ac:dyDescent="0.35">
      <c r="E89" s="1" t="s">
        <v>524</v>
      </c>
      <c r="F89" s="2" t="s">
        <v>212</v>
      </c>
      <c r="H89" s="1" t="s">
        <v>524</v>
      </c>
      <c r="K89" s="2266">
        <v>36</v>
      </c>
      <c r="L89" s="2266"/>
    </row>
    <row r="90" spans="1:31" x14ac:dyDescent="0.35">
      <c r="B90" s="2"/>
      <c r="E90" s="1" t="s">
        <v>526</v>
      </c>
      <c r="F90" s="2" t="s">
        <v>1096</v>
      </c>
      <c r="H90" s="1" t="s">
        <v>526</v>
      </c>
      <c r="K90" s="2266">
        <v>1980</v>
      </c>
      <c r="L90" s="2266"/>
    </row>
    <row r="91" spans="1:31" x14ac:dyDescent="0.35">
      <c r="E91" s="1" t="s">
        <v>528</v>
      </c>
      <c r="F91" s="2" t="s">
        <v>1097</v>
      </c>
      <c r="H91" s="1" t="s">
        <v>528</v>
      </c>
      <c r="K91" s="2267">
        <v>8676680</v>
      </c>
      <c r="L91" s="2267"/>
    </row>
    <row r="92" spans="1:31" ht="18" x14ac:dyDescent="0.4">
      <c r="A92" s="1085" t="s">
        <v>647</v>
      </c>
    </row>
    <row r="93" spans="1:31" ht="18" x14ac:dyDescent="0.4">
      <c r="A93" s="1085"/>
    </row>
    <row r="94" spans="1:31" ht="21" customHeight="1" thickBot="1" x14ac:dyDescent="0.4">
      <c r="A94" s="2681" t="s">
        <v>531</v>
      </c>
      <c r="B94" s="2682"/>
      <c r="C94" s="2682"/>
      <c r="D94" s="2682"/>
      <c r="E94" s="2682"/>
      <c r="F94" s="2682"/>
      <c r="G94" s="2682"/>
      <c r="H94" s="2682"/>
      <c r="I94" s="2682"/>
      <c r="J94" s="2682"/>
      <c r="K94" s="2682"/>
      <c r="L94" s="2682"/>
      <c r="M94" s="2682"/>
      <c r="N94" s="2682"/>
      <c r="O94" s="2682"/>
      <c r="P94" s="2682"/>
      <c r="Q94" s="2682"/>
      <c r="R94" s="2683"/>
      <c r="S94" s="2647" t="s">
        <v>635</v>
      </c>
      <c r="T94" s="2648"/>
      <c r="U94" s="2648"/>
      <c r="V94" s="2648"/>
      <c r="W94" s="2648"/>
      <c r="X94" s="2648"/>
      <c r="Y94" s="2648"/>
      <c r="Z94" s="2648"/>
      <c r="AA94" s="2648"/>
      <c r="AB94" s="2648"/>
      <c r="AC94" s="2648"/>
      <c r="AD94" s="2648"/>
      <c r="AE94" s="2649"/>
    </row>
    <row r="95" spans="1:31" ht="18" x14ac:dyDescent="0.35">
      <c r="A95" s="2536" t="s">
        <v>533</v>
      </c>
      <c r="B95" s="2536" t="s">
        <v>534</v>
      </c>
      <c r="C95" s="2536" t="s">
        <v>535</v>
      </c>
      <c r="D95" s="2536" t="s">
        <v>606</v>
      </c>
      <c r="E95" s="2536" t="s">
        <v>607</v>
      </c>
      <c r="F95" s="2540" t="s">
        <v>538</v>
      </c>
      <c r="G95" s="2536" t="s">
        <v>608</v>
      </c>
      <c r="H95" s="2536" t="s">
        <v>540</v>
      </c>
      <c r="I95" s="2542" t="s">
        <v>541</v>
      </c>
      <c r="J95" s="2542"/>
      <c r="K95" s="2542"/>
      <c r="L95" s="2542"/>
      <c r="M95" s="830" t="s">
        <v>542</v>
      </c>
      <c r="N95" s="831" t="s">
        <v>609</v>
      </c>
      <c r="O95" s="832" t="s">
        <v>544</v>
      </c>
      <c r="P95" s="831" t="s">
        <v>609</v>
      </c>
      <c r="Q95" s="831" t="s">
        <v>610</v>
      </c>
      <c r="R95" s="2543" t="s">
        <v>546</v>
      </c>
      <c r="S95" s="1107" t="s">
        <v>547</v>
      </c>
      <c r="T95" s="2665" t="s">
        <v>548</v>
      </c>
      <c r="U95" s="2659"/>
      <c r="V95" s="2659"/>
      <c r="W95" s="2659"/>
      <c r="X95" s="2659"/>
      <c r="Y95" s="2665" t="s">
        <v>549</v>
      </c>
      <c r="Z95" s="2659"/>
      <c r="AA95" s="2665" t="s">
        <v>550</v>
      </c>
      <c r="AB95" s="2659"/>
      <c r="AC95" s="2659"/>
      <c r="AD95" s="2659"/>
      <c r="AE95" s="2660"/>
    </row>
    <row r="96" spans="1:31" ht="18" x14ac:dyDescent="0.35">
      <c r="A96" s="2537"/>
      <c r="B96" s="2537"/>
      <c r="C96" s="2537"/>
      <c r="D96" s="2537"/>
      <c r="E96" s="2537"/>
      <c r="F96" s="2541"/>
      <c r="G96" s="2537"/>
      <c r="H96" s="2537"/>
      <c r="I96" s="829" t="s">
        <v>551</v>
      </c>
      <c r="J96" s="829" t="s">
        <v>552</v>
      </c>
      <c r="K96" s="829" t="s">
        <v>553</v>
      </c>
      <c r="L96" s="829" t="s">
        <v>554</v>
      </c>
      <c r="M96" s="833" t="s">
        <v>555</v>
      </c>
      <c r="N96" s="834" t="s">
        <v>556</v>
      </c>
      <c r="O96" s="835" t="s">
        <v>557</v>
      </c>
      <c r="P96" s="834" t="s">
        <v>558</v>
      </c>
      <c r="Q96" s="834" t="s">
        <v>611</v>
      </c>
      <c r="R96" s="2544"/>
      <c r="S96" s="1596" t="s">
        <v>559</v>
      </c>
      <c r="T96" s="2872"/>
      <c r="U96" s="2871"/>
      <c r="V96" s="2871"/>
      <c r="W96" s="2871"/>
      <c r="X96" s="2871"/>
      <c r="Y96" s="2872"/>
      <c r="Z96" s="2871"/>
      <c r="AA96" s="2872"/>
      <c r="AB96" s="2871"/>
      <c r="AC96" s="2871"/>
      <c r="AD96" s="2871"/>
      <c r="AE96" s="2873"/>
    </row>
    <row r="97" spans="1:31" s="438" customFormat="1" ht="16" x14ac:dyDescent="0.4">
      <c r="A97" s="2898" t="s">
        <v>690</v>
      </c>
      <c r="B97" s="2899"/>
      <c r="C97" s="2899"/>
      <c r="D97" s="2899"/>
      <c r="E97" s="2899"/>
      <c r="F97" s="2899"/>
      <c r="G97" s="2899"/>
      <c r="H97" s="2899"/>
      <c r="I97" s="2899"/>
      <c r="J97" s="2899"/>
      <c r="K97" s="2899"/>
      <c r="L97" s="2899"/>
      <c r="M97" s="2899"/>
      <c r="N97" s="2899"/>
      <c r="O97" s="2899"/>
      <c r="P97" s="2899"/>
      <c r="Q97" s="2899"/>
      <c r="R97" s="2899"/>
      <c r="S97" s="1628"/>
      <c r="T97" s="1604" t="s">
        <v>561</v>
      </c>
      <c r="U97" s="1605" t="s">
        <v>38</v>
      </c>
      <c r="V97" s="1605" t="s">
        <v>562</v>
      </c>
      <c r="W97" s="1605" t="s">
        <v>563</v>
      </c>
      <c r="X97" s="1629" t="s">
        <v>564</v>
      </c>
      <c r="Y97" s="1604" t="s">
        <v>565</v>
      </c>
      <c r="Z97" s="1629" t="s">
        <v>566</v>
      </c>
      <c r="AA97" s="1604" t="s">
        <v>36</v>
      </c>
      <c r="AB97" s="1605" t="s">
        <v>37</v>
      </c>
      <c r="AC97" s="1605" t="s">
        <v>1086</v>
      </c>
      <c r="AD97" s="1605" t="s">
        <v>233</v>
      </c>
      <c r="AE97" s="1629" t="s">
        <v>31</v>
      </c>
    </row>
    <row r="98" spans="1:31" x14ac:dyDescent="0.35">
      <c r="A98" s="200"/>
      <c r="B98" s="509"/>
      <c r="C98" s="509"/>
      <c r="D98" s="509"/>
      <c r="E98" s="509"/>
      <c r="F98" s="510"/>
      <c r="G98" s="509"/>
      <c r="H98" s="509"/>
      <c r="I98" s="512"/>
      <c r="J98" s="512"/>
      <c r="K98" s="512"/>
      <c r="L98" s="512"/>
      <c r="M98" s="509"/>
      <c r="N98" s="515"/>
      <c r="O98" s="516"/>
      <c r="P98" s="515"/>
      <c r="Q98" s="515"/>
      <c r="R98" s="579"/>
      <c r="S98" s="212"/>
      <c r="T98" s="234"/>
      <c r="X98" s="332"/>
      <c r="Y98" s="234"/>
      <c r="Z98" s="332"/>
      <c r="AA98" s="234"/>
      <c r="AE98" s="332"/>
    </row>
    <row r="99" spans="1:31" x14ac:dyDescent="0.35">
      <c r="A99" s="203" t="s">
        <v>1087</v>
      </c>
      <c r="B99" s="203" t="s">
        <v>242</v>
      </c>
      <c r="C99" s="203" t="s">
        <v>1088</v>
      </c>
      <c r="D99" s="203" t="s">
        <v>129</v>
      </c>
      <c r="E99" s="203" t="s">
        <v>569</v>
      </c>
      <c r="F99" s="204" t="s">
        <v>602</v>
      </c>
      <c r="G99" s="203">
        <v>1</v>
      </c>
      <c r="H99" s="203" t="s">
        <v>51</v>
      </c>
      <c r="I99" s="2306">
        <v>1</v>
      </c>
      <c r="J99" s="2307"/>
      <c r="K99" s="2307"/>
      <c r="L99" s="2308"/>
      <c r="M99" s="209">
        <v>1</v>
      </c>
      <c r="N99" s="212">
        <v>13200</v>
      </c>
      <c r="O99" s="219">
        <v>0.3</v>
      </c>
      <c r="P99" s="212">
        <f>N99*(1-O99)</f>
        <v>9240</v>
      </c>
      <c r="Q99" s="212">
        <f t="shared" ref="Q99:Q102" si="24">P99*M99*G99</f>
        <v>9240</v>
      </c>
      <c r="R99" s="213">
        <f t="shared" ref="R99:R106" si="25">Q99/$Q$112</f>
        <v>8.4397435194826551E-2</v>
      </c>
      <c r="S99" s="550">
        <f>Q99*4</f>
        <v>36960</v>
      </c>
      <c r="T99" s="440">
        <f t="shared" ref="T99:T103" si="26">S99</f>
        <v>36960</v>
      </c>
      <c r="U99" s="215"/>
      <c r="V99" s="215"/>
      <c r="W99" s="215"/>
      <c r="X99" s="441"/>
      <c r="Y99" s="440"/>
      <c r="Z99" s="441">
        <f>S99</f>
        <v>36960</v>
      </c>
      <c r="AA99" s="440">
        <f>S99</f>
        <v>36960</v>
      </c>
      <c r="AE99" s="332"/>
    </row>
    <row r="100" spans="1:31" x14ac:dyDescent="0.35">
      <c r="A100" s="203" t="s">
        <v>1087</v>
      </c>
      <c r="B100" s="203" t="s">
        <v>243</v>
      </c>
      <c r="C100" s="203" t="s">
        <v>1088</v>
      </c>
      <c r="D100" s="203" t="s">
        <v>129</v>
      </c>
      <c r="E100" s="203" t="s">
        <v>569</v>
      </c>
      <c r="F100" s="204" t="s">
        <v>602</v>
      </c>
      <c r="G100" s="203">
        <v>2</v>
      </c>
      <c r="H100" s="203" t="s">
        <v>90</v>
      </c>
      <c r="I100" s="2306">
        <v>2</v>
      </c>
      <c r="J100" s="2307"/>
      <c r="K100" s="2307"/>
      <c r="L100" s="2308"/>
      <c r="M100" s="209">
        <v>1</v>
      </c>
      <c r="N100" s="212">
        <v>47500</v>
      </c>
      <c r="O100" s="219">
        <v>0.92</v>
      </c>
      <c r="P100" s="212">
        <f t="shared" ref="P100:P102" si="27">N100*(1-O100)</f>
        <v>3799.9999999999982</v>
      </c>
      <c r="Q100" s="212">
        <f t="shared" si="24"/>
        <v>7599.9999999999964</v>
      </c>
      <c r="R100" s="213">
        <f t="shared" si="25"/>
        <v>6.9417803839900594E-2</v>
      </c>
      <c r="S100" s="550">
        <f t="shared" ref="S100:S106" si="28">Q100*4</f>
        <v>30399.999999999985</v>
      </c>
      <c r="T100" s="440">
        <f t="shared" si="26"/>
        <v>30399.999999999985</v>
      </c>
      <c r="X100" s="332"/>
      <c r="Y100" s="440"/>
      <c r="Z100" s="441">
        <f>S100</f>
        <v>30399.999999999985</v>
      </c>
      <c r="AA100" s="440"/>
      <c r="AB100" s="215">
        <f>S100</f>
        <v>30399.999999999985</v>
      </c>
      <c r="AE100" s="332"/>
    </row>
    <row r="101" spans="1:31" x14ac:dyDescent="0.35">
      <c r="A101" s="203" t="s">
        <v>1087</v>
      </c>
      <c r="B101" s="203" t="s">
        <v>243</v>
      </c>
      <c r="C101" s="203" t="s">
        <v>1088</v>
      </c>
      <c r="D101" s="203" t="s">
        <v>193</v>
      </c>
      <c r="E101" s="203" t="s">
        <v>571</v>
      </c>
      <c r="F101" s="204" t="s">
        <v>570</v>
      </c>
      <c r="G101" s="203">
        <v>8</v>
      </c>
      <c r="H101" s="203" t="s">
        <v>90</v>
      </c>
      <c r="I101" s="2291">
        <v>8</v>
      </c>
      <c r="J101" s="2478"/>
      <c r="L101" s="332"/>
      <c r="M101" s="209">
        <v>1</v>
      </c>
      <c r="N101" s="212">
        <v>22000</v>
      </c>
      <c r="O101" s="219">
        <v>0.96</v>
      </c>
      <c r="P101" s="212">
        <f t="shared" si="27"/>
        <v>880.0000000000008</v>
      </c>
      <c r="Q101" s="212">
        <f t="shared" si="24"/>
        <v>7040.0000000000064</v>
      </c>
      <c r="R101" s="230">
        <f t="shared" si="25"/>
        <v>6.4302807767486952E-2</v>
      </c>
      <c r="S101" s="550">
        <f t="shared" si="28"/>
        <v>28160.000000000025</v>
      </c>
      <c r="T101" s="440">
        <f t="shared" si="26"/>
        <v>28160.000000000025</v>
      </c>
      <c r="X101" s="332"/>
      <c r="Y101" s="440">
        <f>S101</f>
        <v>28160.000000000025</v>
      </c>
      <c r="Z101" s="441"/>
      <c r="AA101" s="440"/>
      <c r="AB101" s="215">
        <f>S101</f>
        <v>28160.000000000025</v>
      </c>
      <c r="AE101" s="332"/>
    </row>
    <row r="102" spans="1:31" x14ac:dyDescent="0.35">
      <c r="A102" s="203" t="s">
        <v>1087</v>
      </c>
      <c r="B102" s="203" t="s">
        <v>243</v>
      </c>
      <c r="C102" s="203" t="s">
        <v>1088</v>
      </c>
      <c r="D102" s="203" t="s">
        <v>53</v>
      </c>
      <c r="E102" s="203" t="s">
        <v>571</v>
      </c>
      <c r="F102" s="204" t="s">
        <v>696</v>
      </c>
      <c r="G102" s="203">
        <v>2</v>
      </c>
      <c r="H102" s="203" t="s">
        <v>51</v>
      </c>
      <c r="I102" s="2306">
        <v>2</v>
      </c>
      <c r="J102" s="2307"/>
      <c r="K102" s="2307"/>
      <c r="L102" s="2308"/>
      <c r="M102" s="209">
        <v>1</v>
      </c>
      <c r="N102" s="212">
        <v>32000</v>
      </c>
      <c r="O102" s="219">
        <v>0.83</v>
      </c>
      <c r="P102" s="212">
        <f t="shared" si="27"/>
        <v>5440.0000000000009</v>
      </c>
      <c r="Q102" s="212">
        <f t="shared" si="24"/>
        <v>10880.000000000002</v>
      </c>
      <c r="R102" s="230">
        <f t="shared" si="25"/>
        <v>9.9377066549752494E-2</v>
      </c>
      <c r="S102" s="550">
        <f t="shared" si="28"/>
        <v>43520.000000000007</v>
      </c>
      <c r="T102" s="440">
        <f t="shared" si="26"/>
        <v>43520.000000000007</v>
      </c>
      <c r="X102" s="332"/>
      <c r="Y102" s="440">
        <f>S102</f>
        <v>43520.000000000007</v>
      </c>
      <c r="Z102" s="441"/>
      <c r="AA102" s="234"/>
      <c r="AB102" s="215">
        <f>S102</f>
        <v>43520.000000000007</v>
      </c>
      <c r="AE102" s="332"/>
    </row>
    <row r="103" spans="1:31" x14ac:dyDescent="0.35">
      <c r="A103" s="203" t="s">
        <v>1087</v>
      </c>
      <c r="B103" s="203" t="s">
        <v>243</v>
      </c>
      <c r="C103" s="203" t="s">
        <v>1089</v>
      </c>
      <c r="D103" s="203" t="s">
        <v>244</v>
      </c>
      <c r="E103" s="203" t="s">
        <v>571</v>
      </c>
      <c r="F103" s="204" t="s">
        <v>640</v>
      </c>
      <c r="G103" s="203">
        <v>1</v>
      </c>
      <c r="H103" s="203" t="s">
        <v>51</v>
      </c>
      <c r="I103" s="2291">
        <v>1</v>
      </c>
      <c r="J103" s="2292"/>
      <c r="K103" s="2292"/>
      <c r="L103" s="2293"/>
      <c r="M103" s="209">
        <v>1</v>
      </c>
      <c r="N103" s="212">
        <v>29200</v>
      </c>
      <c r="O103" s="219">
        <v>0.87</v>
      </c>
      <c r="P103" s="212">
        <f>N103*(1-O103)</f>
        <v>3796</v>
      </c>
      <c r="Q103" s="212">
        <f>P103*M103*G103</f>
        <v>3796</v>
      </c>
      <c r="R103" s="230">
        <f t="shared" si="25"/>
        <v>3.4672366233718784E-2</v>
      </c>
      <c r="S103" s="550">
        <f t="shared" si="28"/>
        <v>15184</v>
      </c>
      <c r="T103" s="440">
        <f t="shared" si="26"/>
        <v>15184</v>
      </c>
      <c r="X103" s="332"/>
      <c r="Y103" s="440">
        <f>S103</f>
        <v>15184</v>
      </c>
      <c r="Z103" s="441"/>
      <c r="AA103" s="234"/>
      <c r="AB103" s="215">
        <f t="shared" ref="AB103" si="29">S103</f>
        <v>15184</v>
      </c>
      <c r="AE103" s="332"/>
    </row>
    <row r="104" spans="1:31" x14ac:dyDescent="0.35">
      <c r="A104" s="203" t="s">
        <v>1087</v>
      </c>
      <c r="B104" s="203" t="s">
        <v>245</v>
      </c>
      <c r="C104" s="203" t="s">
        <v>1088</v>
      </c>
      <c r="D104" s="203" t="s">
        <v>129</v>
      </c>
      <c r="E104" s="203" t="s">
        <v>569</v>
      </c>
      <c r="F104" s="204" t="s">
        <v>572</v>
      </c>
      <c r="G104" s="203">
        <v>1</v>
      </c>
      <c r="H104" s="203" t="s">
        <v>51</v>
      </c>
      <c r="I104" s="2306">
        <v>1</v>
      </c>
      <c r="J104" s="2307"/>
      <c r="K104" s="2307"/>
      <c r="L104" s="2308"/>
      <c r="M104" s="209">
        <v>1</v>
      </c>
      <c r="N104" s="212">
        <v>5000</v>
      </c>
      <c r="O104" s="219">
        <v>0.2</v>
      </c>
      <c r="P104" s="212">
        <f t="shared" ref="P104:P106" si="30">N104*(1-O104)</f>
        <v>4000</v>
      </c>
      <c r="Q104" s="212">
        <f t="shared" ref="Q104:Q106" si="31">P104*M104*G104</f>
        <v>4000</v>
      </c>
      <c r="R104" s="213">
        <f t="shared" si="25"/>
        <v>3.6535686231526643E-2</v>
      </c>
      <c r="S104" s="550">
        <f t="shared" si="28"/>
        <v>16000</v>
      </c>
      <c r="T104" s="440">
        <f>S104</f>
        <v>16000</v>
      </c>
      <c r="U104" s="215"/>
      <c r="X104" s="332"/>
      <c r="Y104" s="440"/>
      <c r="Z104" s="441">
        <f>S104</f>
        <v>16000</v>
      </c>
      <c r="AA104" s="234"/>
      <c r="AB104" s="215"/>
      <c r="AC104" s="215">
        <f>S104</f>
        <v>16000</v>
      </c>
      <c r="AE104" s="332"/>
    </row>
    <row r="105" spans="1:31" x14ac:dyDescent="0.35">
      <c r="A105" s="203" t="s">
        <v>1087</v>
      </c>
      <c r="B105" s="203" t="s">
        <v>237</v>
      </c>
      <c r="C105" s="203" t="s">
        <v>1090</v>
      </c>
      <c r="D105" s="203" t="s">
        <v>251</v>
      </c>
      <c r="E105" s="203" t="s">
        <v>569</v>
      </c>
      <c r="F105" s="204" t="s">
        <v>1098</v>
      </c>
      <c r="G105" s="203">
        <v>5</v>
      </c>
      <c r="H105" s="203" t="s">
        <v>49</v>
      </c>
      <c r="I105" s="2291">
        <v>5</v>
      </c>
      <c r="J105" s="2292"/>
      <c r="L105" s="332"/>
      <c r="M105" s="209">
        <v>1</v>
      </c>
      <c r="N105" s="212">
        <v>5463</v>
      </c>
      <c r="O105" s="219">
        <v>0.6</v>
      </c>
      <c r="P105" s="212">
        <f t="shared" si="30"/>
        <v>2185.2000000000003</v>
      </c>
      <c r="Q105" s="212">
        <f t="shared" si="31"/>
        <v>10926.000000000002</v>
      </c>
      <c r="R105" s="213">
        <f t="shared" si="25"/>
        <v>9.9797226941415046E-2</v>
      </c>
      <c r="S105" s="550">
        <f t="shared" si="28"/>
        <v>43704.000000000007</v>
      </c>
      <c r="T105" s="440"/>
      <c r="U105" s="215">
        <f>S105</f>
        <v>43704.000000000007</v>
      </c>
      <c r="X105" s="332"/>
      <c r="Y105" s="440"/>
      <c r="Z105" s="441">
        <f>S105</f>
        <v>43704.000000000007</v>
      </c>
      <c r="AA105" s="234"/>
      <c r="AB105" s="215"/>
      <c r="AD105" s="215">
        <f>S105</f>
        <v>43704.000000000007</v>
      </c>
      <c r="AE105" s="332"/>
    </row>
    <row r="106" spans="1:31" x14ac:dyDescent="0.35">
      <c r="A106" s="203" t="s">
        <v>1087</v>
      </c>
      <c r="B106" s="203" t="s">
        <v>247</v>
      </c>
      <c r="C106" s="203" t="s">
        <v>1088</v>
      </c>
      <c r="D106" s="203" t="s">
        <v>248</v>
      </c>
      <c r="E106" s="203" t="s">
        <v>748</v>
      </c>
      <c r="F106" s="204" t="s">
        <v>65</v>
      </c>
      <c r="G106" s="203">
        <v>1</v>
      </c>
      <c r="H106" s="203" t="s">
        <v>51</v>
      </c>
      <c r="I106" s="2306">
        <v>1</v>
      </c>
      <c r="J106" s="2307"/>
      <c r="K106" s="2307"/>
      <c r="L106" s="2308"/>
      <c r="M106" s="209">
        <v>1</v>
      </c>
      <c r="N106" s="212">
        <v>45000</v>
      </c>
      <c r="O106" s="219">
        <v>0.2</v>
      </c>
      <c r="P106" s="212">
        <f t="shared" si="30"/>
        <v>36000</v>
      </c>
      <c r="Q106" s="212">
        <f t="shared" si="31"/>
        <v>36000</v>
      </c>
      <c r="R106" s="230">
        <f t="shared" si="25"/>
        <v>0.32882117608373979</v>
      </c>
      <c r="S106" s="550">
        <f t="shared" si="28"/>
        <v>144000</v>
      </c>
      <c r="T106" s="440"/>
      <c r="V106" s="215">
        <f>S106</f>
        <v>144000</v>
      </c>
      <c r="X106" s="332"/>
      <c r="Y106" s="440">
        <f>S106</f>
        <v>144000</v>
      </c>
      <c r="Z106" s="332"/>
      <c r="AA106" s="234"/>
      <c r="AB106" s="215"/>
      <c r="AC106" s="215"/>
      <c r="AE106" s="441">
        <f>S106</f>
        <v>144000</v>
      </c>
    </row>
    <row r="107" spans="1:31" x14ac:dyDescent="0.35">
      <c r="A107" s="203"/>
      <c r="B107" s="203"/>
      <c r="C107" s="203"/>
      <c r="D107" s="203"/>
      <c r="E107" s="203"/>
      <c r="F107" s="204"/>
      <c r="G107" s="203"/>
      <c r="H107" s="203"/>
      <c r="I107" s="521"/>
      <c r="J107" s="1"/>
      <c r="K107" s="1"/>
      <c r="L107" s="209"/>
      <c r="M107" s="209"/>
      <c r="N107" s="212"/>
      <c r="O107" s="219"/>
      <c r="P107" s="212"/>
      <c r="Q107" s="212"/>
      <c r="R107" s="230"/>
      <c r="S107" s="550"/>
      <c r="T107" s="440"/>
      <c r="V107" s="215"/>
      <c r="X107" s="332"/>
      <c r="Y107" s="440"/>
      <c r="Z107" s="332"/>
      <c r="AA107" s="234"/>
      <c r="AB107" s="215"/>
      <c r="AC107" s="215"/>
      <c r="AD107" s="215"/>
      <c r="AE107" s="332"/>
    </row>
    <row r="108" spans="1:31" x14ac:dyDescent="0.35">
      <c r="A108" s="218"/>
      <c r="B108" s="203"/>
      <c r="C108" s="203"/>
      <c r="D108" s="203"/>
      <c r="E108" s="203"/>
      <c r="F108" s="204"/>
      <c r="G108" s="203"/>
      <c r="H108" s="203"/>
      <c r="I108" s="289"/>
      <c r="J108" s="291"/>
      <c r="K108" s="291"/>
      <c r="L108" s="333"/>
      <c r="M108" s="209"/>
      <c r="N108" s="212"/>
      <c r="O108" s="219"/>
      <c r="P108" s="212"/>
      <c r="Q108" s="212"/>
      <c r="R108" s="439"/>
      <c r="S108" s="550"/>
      <c r="T108" s="440"/>
      <c r="U108" s="215"/>
      <c r="V108" s="215"/>
      <c r="X108" s="332"/>
      <c r="Y108" s="440"/>
      <c r="Z108" s="332"/>
      <c r="AA108" s="234"/>
      <c r="AD108" s="215"/>
      <c r="AE108" s="441"/>
    </row>
    <row r="109" spans="1:31" x14ac:dyDescent="0.35">
      <c r="A109" s="154" t="s">
        <v>1087</v>
      </c>
      <c r="B109" s="154" t="s">
        <v>579</v>
      </c>
      <c r="C109" s="335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36"/>
      <c r="Q109" s="303"/>
      <c r="R109" s="337"/>
      <c r="S109" s="550"/>
      <c r="T109" s="234"/>
      <c r="X109" s="332"/>
      <c r="Y109" s="234"/>
      <c r="Z109" s="332"/>
      <c r="AA109" s="234"/>
      <c r="AD109" s="215"/>
      <c r="AE109" s="332"/>
    </row>
    <row r="110" spans="1:31" x14ac:dyDescent="0.35">
      <c r="A110" s="154" t="s">
        <v>1087</v>
      </c>
      <c r="B110" s="154" t="s">
        <v>580</v>
      </c>
      <c r="C110" s="335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36"/>
      <c r="Q110" s="303">
        <v>20000</v>
      </c>
      <c r="R110" s="337">
        <f>Q110/Q112</f>
        <v>0.18267843115763321</v>
      </c>
      <c r="S110" s="550">
        <f t="shared" ref="S110" si="32">Q110*4</f>
        <v>80000</v>
      </c>
      <c r="T110" s="234"/>
      <c r="W110" s="215"/>
      <c r="X110" s="441">
        <f>S110</f>
        <v>80000</v>
      </c>
      <c r="Y110" s="234"/>
      <c r="Z110" s="332"/>
      <c r="AA110" s="234"/>
      <c r="AE110" s="332"/>
    </row>
    <row r="111" spans="1:31" x14ac:dyDescent="0.35">
      <c r="I111" s="161">
        <f>I112/M112</f>
        <v>1</v>
      </c>
      <c r="S111" s="550">
        <f>Q111</f>
        <v>0</v>
      </c>
      <c r="T111" s="234"/>
      <c r="X111" s="441">
        <f>S111</f>
        <v>0</v>
      </c>
      <c r="Y111" s="234"/>
      <c r="Z111" s="332"/>
      <c r="AA111" s="234"/>
      <c r="AE111" s="332"/>
    </row>
    <row r="112" spans="1:31" x14ac:dyDescent="0.35">
      <c r="A112" s="836" t="s">
        <v>582</v>
      </c>
      <c r="B112" s="837"/>
      <c r="C112" s="837"/>
      <c r="D112" s="837"/>
      <c r="E112" s="837"/>
      <c r="F112" s="838"/>
      <c r="G112" s="837"/>
      <c r="H112" s="837"/>
      <c r="I112" s="839">
        <f>I106+I105+I101+I104+I103+I102+I100+I99</f>
        <v>21</v>
      </c>
      <c r="J112" s="839"/>
      <c r="K112" s="839"/>
      <c r="L112" s="839"/>
      <c r="M112" s="837">
        <f>SUM(I112:L112)</f>
        <v>21</v>
      </c>
      <c r="N112" s="840"/>
      <c r="O112" s="841"/>
      <c r="P112" s="840"/>
      <c r="Q112" s="842">
        <f>SUM(Q98:Q111)</f>
        <v>109482</v>
      </c>
      <c r="R112" s="841">
        <f>SUM(R98:R110)</f>
        <v>1.0000000000000002</v>
      </c>
      <c r="S112" s="1650">
        <f t="shared" ref="S112:Z112" si="33">SUM(S99:S111)</f>
        <v>437928</v>
      </c>
      <c r="T112" s="1651">
        <f t="shared" si="33"/>
        <v>170224.00000000003</v>
      </c>
      <c r="U112" s="632">
        <f t="shared" si="33"/>
        <v>43704.000000000007</v>
      </c>
      <c r="V112" s="632">
        <f t="shared" si="33"/>
        <v>144000</v>
      </c>
      <c r="W112" s="632">
        <f t="shared" si="33"/>
        <v>0</v>
      </c>
      <c r="X112" s="632">
        <f t="shared" si="33"/>
        <v>80000</v>
      </c>
      <c r="Y112" s="1652">
        <f t="shared" si="33"/>
        <v>230864.00000000003</v>
      </c>
      <c r="Z112" s="1653">
        <f t="shared" si="33"/>
        <v>127064</v>
      </c>
      <c r="AA112" s="1654">
        <f>SUM(AA98:AA111)</f>
        <v>36960</v>
      </c>
      <c r="AB112" s="1655">
        <f>SUM(AB98:AB111)</f>
        <v>117264.00000000003</v>
      </c>
      <c r="AC112" s="1655">
        <f>SUM(AC98:AC111)</f>
        <v>16000</v>
      </c>
      <c r="AD112" s="1655">
        <f>SUM(AD98:AD111)</f>
        <v>43704.000000000007</v>
      </c>
      <c r="AE112" s="1656">
        <f>SUM(AE98:AE111)</f>
        <v>144000</v>
      </c>
    </row>
    <row r="113" spans="1:31" x14ac:dyDescent="0.35">
      <c r="A113" s="836" t="s">
        <v>583</v>
      </c>
      <c r="B113" s="837"/>
      <c r="C113" s="837"/>
      <c r="D113" s="837"/>
      <c r="E113" s="837"/>
      <c r="F113" s="838"/>
      <c r="G113" s="837"/>
      <c r="H113" s="837"/>
      <c r="I113" s="839">
        <f>I106+I105+I104+I103+I102+I101+I100+I99</f>
        <v>21</v>
      </c>
      <c r="J113" s="839">
        <f>I106+J105+I104+I103+I102+I101+I100+I99</f>
        <v>16</v>
      </c>
      <c r="K113" s="839">
        <f>I106+I104+I103+I102+I100+I99</f>
        <v>8</v>
      </c>
      <c r="L113" s="839"/>
      <c r="M113" s="837">
        <f>SUM(I113:L113)</f>
        <v>45</v>
      </c>
      <c r="N113" s="840"/>
      <c r="O113" s="841"/>
      <c r="P113" s="840"/>
      <c r="Q113" s="840"/>
      <c r="R113" s="841"/>
      <c r="S113" s="1657"/>
      <c r="T113" s="1658">
        <f>T112/S112</f>
        <v>0.38870316581721204</v>
      </c>
      <c r="U113" s="1659">
        <f>U112/S112</f>
        <v>9.9797226941415046E-2</v>
      </c>
      <c r="V113" s="1660">
        <f>V112/S112</f>
        <v>0.32882117608373979</v>
      </c>
      <c r="W113" s="1659">
        <f>W112/S112</f>
        <v>0</v>
      </c>
      <c r="X113" s="1659">
        <f>X112/S112</f>
        <v>0.18267843115763321</v>
      </c>
      <c r="Y113" s="835">
        <f>Y112/S112</f>
        <v>0.52717341663469797</v>
      </c>
      <c r="Z113" s="1661">
        <f>Z112/S112</f>
        <v>0.29014815220766882</v>
      </c>
      <c r="AA113" s="1662"/>
      <c r="AB113" s="1663"/>
      <c r="AC113" s="1663"/>
      <c r="AD113" s="1663"/>
      <c r="AE113" s="1664"/>
    </row>
    <row r="114" spans="1:31" ht="15" thickBot="1" x14ac:dyDescent="0.4">
      <c r="A114" s="297" t="s">
        <v>584</v>
      </c>
      <c r="B114" s="298"/>
      <c r="C114" s="298"/>
      <c r="D114" s="298"/>
      <c r="E114" s="298"/>
      <c r="F114" s="299"/>
      <c r="G114" s="298"/>
      <c r="H114" s="298"/>
      <c r="I114" s="2243">
        <f>I113/$M$113</f>
        <v>0.46666666666666667</v>
      </c>
      <c r="J114" s="2243">
        <f t="shared" ref="J114:L114" si="34">J113/$M$113</f>
        <v>0.35555555555555557</v>
      </c>
      <c r="K114" s="2243">
        <f t="shared" si="34"/>
        <v>0.17777777777777778</v>
      </c>
      <c r="L114" s="2243">
        <f t="shared" si="34"/>
        <v>0</v>
      </c>
      <c r="M114" s="298"/>
      <c r="N114" s="301"/>
      <c r="O114" s="302"/>
      <c r="P114" s="301"/>
      <c r="Q114" s="303">
        <f>T112/4</f>
        <v>42556.000000000007</v>
      </c>
      <c r="R114" s="308">
        <f>Q114/Q118</f>
        <v>0.38870316581721204</v>
      </c>
      <c r="X114" s="294"/>
      <c r="Y114" s="403">
        <f>I101+I102+I103+I106</f>
        <v>12</v>
      </c>
      <c r="Z114" s="404">
        <f>I99+I100+I104+I105</f>
        <v>9</v>
      </c>
    </row>
    <row r="115" spans="1:31" ht="15" thickBot="1" x14ac:dyDescent="0.4">
      <c r="A115" s="297" t="s">
        <v>38</v>
      </c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03">
        <f>U112/4</f>
        <v>10926.000000000002</v>
      </c>
      <c r="R115" s="308">
        <f>Q115/Q118</f>
        <v>9.9797226941415046E-2</v>
      </c>
      <c r="S115" s="1116">
        <f>Q112/M112</f>
        <v>5213.4285714285716</v>
      </c>
      <c r="T115" s="1117" t="s">
        <v>586</v>
      </c>
      <c r="Y115" s="241">
        <f>Y114/M113</f>
        <v>0.26666666666666666</v>
      </c>
      <c r="Z115" s="293">
        <f>Z114/M113</f>
        <v>0.2</v>
      </c>
    </row>
    <row r="116" spans="1:31" ht="15" thickBot="1" x14ac:dyDescent="0.4">
      <c r="A116" s="297" t="s">
        <v>587</v>
      </c>
      <c r="B116" s="298"/>
      <c r="C116" s="298"/>
      <c r="D116" s="298"/>
      <c r="E116" s="298"/>
      <c r="F116" s="299"/>
      <c r="G116" s="298"/>
      <c r="H116" s="298"/>
      <c r="I116" s="300"/>
      <c r="J116" s="300"/>
      <c r="K116" s="300"/>
      <c r="L116" s="300"/>
      <c r="M116" s="298"/>
      <c r="N116" s="301"/>
      <c r="O116" s="302"/>
      <c r="P116" s="301"/>
      <c r="Q116" s="303">
        <f>V112/4</f>
        <v>36000</v>
      </c>
      <c r="R116" s="308">
        <f>Q116/Q112</f>
        <v>0.32882117608373979</v>
      </c>
      <c r="W116" s="145"/>
      <c r="Y116" s="2884" t="s">
        <v>588</v>
      </c>
      <c r="Z116" s="2885"/>
    </row>
    <row r="117" spans="1:31" x14ac:dyDescent="0.35">
      <c r="A117" s="297" t="s">
        <v>580</v>
      </c>
      <c r="B117" s="298"/>
      <c r="C117" s="298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01"/>
      <c r="Q117" s="303">
        <f>Q110</f>
        <v>20000</v>
      </c>
      <c r="R117" s="308">
        <f>Q117/Q118</f>
        <v>0.18267843115763321</v>
      </c>
    </row>
    <row r="118" spans="1:31" x14ac:dyDescent="0.35">
      <c r="A118" s="289"/>
      <c r="B118" s="239"/>
      <c r="C118" s="239"/>
      <c r="D118" s="239"/>
      <c r="E118" s="239"/>
      <c r="F118" s="290"/>
      <c r="G118" s="239"/>
      <c r="H118" s="239"/>
      <c r="I118" s="291"/>
      <c r="J118" s="291"/>
      <c r="K118" s="291"/>
      <c r="L118" s="291"/>
      <c r="M118" s="239"/>
      <c r="N118" s="292"/>
      <c r="O118" s="242"/>
      <c r="P118" s="292"/>
      <c r="Q118" s="240">
        <f>SUM(Q114:Q117)</f>
        <v>109482</v>
      </c>
      <c r="R118" s="293">
        <f>SUM(R114:R117)</f>
        <v>1.0000000000000002</v>
      </c>
    </row>
    <row r="119" spans="1:31" x14ac:dyDescent="0.35">
      <c r="A119" s="234"/>
      <c r="N119" s="5"/>
      <c r="O119" s="6"/>
      <c r="P119" s="5"/>
      <c r="Q119" s="5"/>
      <c r="R119" s="6"/>
      <c r="S119" s="748"/>
    </row>
    <row r="120" spans="1:31" x14ac:dyDescent="0.35">
      <c r="A120" s="234"/>
      <c r="N120" s="5"/>
      <c r="O120" s="6"/>
      <c r="P120" s="5"/>
      <c r="Q120" s="5"/>
      <c r="R120" s="6"/>
      <c r="S120" s="748"/>
    </row>
    <row r="121" spans="1:31" ht="18" x14ac:dyDescent="0.4">
      <c r="A121" s="1085" t="s">
        <v>648</v>
      </c>
      <c r="N121" s="5"/>
      <c r="O121" s="6"/>
      <c r="P121" s="5"/>
      <c r="Q121" s="5"/>
      <c r="R121" s="6"/>
      <c r="S121" s="748"/>
    </row>
    <row r="122" spans="1:31" x14ac:dyDescent="0.35">
      <c r="A122" s="289"/>
      <c r="B122" s="239"/>
      <c r="C122" s="239"/>
      <c r="D122" s="239"/>
      <c r="E122" s="239"/>
      <c r="F122" s="290"/>
      <c r="G122" s="239"/>
      <c r="H122" s="239"/>
      <c r="I122" s="291"/>
      <c r="J122" s="291"/>
      <c r="K122" s="291"/>
      <c r="L122" s="291"/>
      <c r="M122" s="239"/>
      <c r="N122" s="292"/>
      <c r="O122" s="242"/>
      <c r="P122" s="292"/>
      <c r="Q122" s="292"/>
      <c r="R122" s="242"/>
      <c r="S122" s="749"/>
    </row>
    <row r="123" spans="1:31" ht="22" customHeight="1" thickBot="1" x14ac:dyDescent="0.4">
      <c r="A123" s="2896" t="s">
        <v>531</v>
      </c>
      <c r="B123" s="2816"/>
      <c r="C123" s="2816"/>
      <c r="D123" s="2816"/>
      <c r="E123" s="2816"/>
      <c r="F123" s="2816"/>
      <c r="G123" s="2816"/>
      <c r="H123" s="2816"/>
      <c r="I123" s="2816"/>
      <c r="J123" s="2816"/>
      <c r="K123" s="2816"/>
      <c r="L123" s="2816"/>
      <c r="M123" s="2816"/>
      <c r="N123" s="2816"/>
      <c r="O123" s="2816"/>
      <c r="P123" s="2816"/>
      <c r="Q123" s="2816"/>
      <c r="R123" s="2817"/>
      <c r="S123" s="2897" t="s">
        <v>635</v>
      </c>
      <c r="T123" s="2648"/>
      <c r="U123" s="2648"/>
      <c r="V123" s="2648"/>
      <c r="W123" s="2648"/>
      <c r="X123" s="2648"/>
      <c r="Y123" s="2648"/>
      <c r="Z123" s="2648"/>
      <c r="AA123" s="2648"/>
      <c r="AB123" s="2648"/>
      <c r="AC123" s="2648"/>
      <c r="AD123" s="2648"/>
      <c r="AE123" s="2649"/>
    </row>
    <row r="124" spans="1:31" ht="18" x14ac:dyDescent="0.35">
      <c r="A124" s="2875" t="s">
        <v>533</v>
      </c>
      <c r="B124" s="2875" t="s">
        <v>534</v>
      </c>
      <c r="C124" s="2875" t="s">
        <v>535</v>
      </c>
      <c r="D124" s="2875" t="s">
        <v>606</v>
      </c>
      <c r="E124" s="2875" t="s">
        <v>607</v>
      </c>
      <c r="F124" s="2876" t="s">
        <v>538</v>
      </c>
      <c r="G124" s="2875" t="s">
        <v>608</v>
      </c>
      <c r="H124" s="2875" t="s">
        <v>540</v>
      </c>
      <c r="I124" s="2877" t="s">
        <v>541</v>
      </c>
      <c r="J124" s="2877"/>
      <c r="K124" s="2877"/>
      <c r="L124" s="2877"/>
      <c r="M124" s="1600" t="s">
        <v>542</v>
      </c>
      <c r="N124" s="1601" t="s">
        <v>609</v>
      </c>
      <c r="O124" s="1602" t="s">
        <v>544</v>
      </c>
      <c r="P124" s="1601" t="s">
        <v>609</v>
      </c>
      <c r="Q124" s="1601" t="s">
        <v>610</v>
      </c>
      <c r="R124" s="2878" t="s">
        <v>546</v>
      </c>
      <c r="S124" s="1107" t="s">
        <v>547</v>
      </c>
      <c r="T124" s="2665" t="s">
        <v>548</v>
      </c>
      <c r="U124" s="2659"/>
      <c r="V124" s="2659"/>
      <c r="W124" s="2659"/>
      <c r="X124" s="2659"/>
      <c r="Y124" s="2665" t="s">
        <v>549</v>
      </c>
      <c r="Z124" s="2659"/>
      <c r="AA124" s="2665" t="s">
        <v>550</v>
      </c>
      <c r="AB124" s="2659"/>
      <c r="AC124" s="2659"/>
      <c r="AD124" s="2659"/>
      <c r="AE124" s="2660"/>
    </row>
    <row r="125" spans="1:31" ht="18" x14ac:dyDescent="0.35">
      <c r="A125" s="2537"/>
      <c r="B125" s="2537"/>
      <c r="C125" s="2537"/>
      <c r="D125" s="2537"/>
      <c r="E125" s="2537"/>
      <c r="F125" s="2541"/>
      <c r="G125" s="2537"/>
      <c r="H125" s="2537"/>
      <c r="I125" s="829" t="s">
        <v>551</v>
      </c>
      <c r="J125" s="829" t="s">
        <v>552</v>
      </c>
      <c r="K125" s="829" t="s">
        <v>553</v>
      </c>
      <c r="L125" s="829" t="s">
        <v>554</v>
      </c>
      <c r="M125" s="833" t="s">
        <v>555</v>
      </c>
      <c r="N125" s="834" t="s">
        <v>556</v>
      </c>
      <c r="O125" s="835" t="s">
        <v>557</v>
      </c>
      <c r="P125" s="834" t="s">
        <v>558</v>
      </c>
      <c r="Q125" s="834" t="s">
        <v>611</v>
      </c>
      <c r="R125" s="2544"/>
      <c r="S125" s="1596" t="s">
        <v>559</v>
      </c>
      <c r="T125" s="2872"/>
      <c r="U125" s="2871"/>
      <c r="V125" s="2871"/>
      <c r="W125" s="2871"/>
      <c r="X125" s="2871"/>
      <c r="Y125" s="2872"/>
      <c r="Z125" s="2871"/>
      <c r="AA125" s="2872"/>
      <c r="AB125" s="2871"/>
      <c r="AC125" s="2871"/>
      <c r="AD125" s="2871"/>
      <c r="AE125" s="2873"/>
    </row>
    <row r="126" spans="1:31" s="438" customFormat="1" ht="16" x14ac:dyDescent="0.4">
      <c r="A126" s="2898" t="s">
        <v>612</v>
      </c>
      <c r="B126" s="2899"/>
      <c r="C126" s="2899"/>
      <c r="D126" s="2899"/>
      <c r="E126" s="2899"/>
      <c r="F126" s="2899"/>
      <c r="G126" s="2899"/>
      <c r="H126" s="2899"/>
      <c r="I126" s="2899"/>
      <c r="J126" s="2899"/>
      <c r="K126" s="2899"/>
      <c r="L126" s="2899"/>
      <c r="M126" s="2899"/>
      <c r="N126" s="2899"/>
      <c r="O126" s="2899"/>
      <c r="P126" s="2899"/>
      <c r="Q126" s="2899"/>
      <c r="R126" s="2899"/>
      <c r="S126" s="1628"/>
      <c r="T126" s="1604" t="s">
        <v>561</v>
      </c>
      <c r="U126" s="1605" t="s">
        <v>38</v>
      </c>
      <c r="V126" s="1605" t="s">
        <v>562</v>
      </c>
      <c r="W126" s="1605" t="s">
        <v>563</v>
      </c>
      <c r="X126" s="1629" t="s">
        <v>564</v>
      </c>
      <c r="Y126" s="1604" t="s">
        <v>565</v>
      </c>
      <c r="Z126" s="1629" t="s">
        <v>566</v>
      </c>
      <c r="AA126" s="1604" t="s">
        <v>36</v>
      </c>
      <c r="AB126" s="1605" t="s">
        <v>37</v>
      </c>
      <c r="AC126" s="1605" t="s">
        <v>167</v>
      </c>
      <c r="AD126" s="1605" t="s">
        <v>233</v>
      </c>
      <c r="AE126" s="1629" t="s">
        <v>31</v>
      </c>
    </row>
    <row r="127" spans="1:31" x14ac:dyDescent="0.35">
      <c r="A127" s="200"/>
      <c r="B127" s="509"/>
      <c r="C127" s="509"/>
      <c r="D127" s="509"/>
      <c r="E127" s="509"/>
      <c r="F127" s="510"/>
      <c r="G127" s="509"/>
      <c r="H127" s="509"/>
      <c r="I127" s="512"/>
      <c r="J127" s="512"/>
      <c r="K127" s="512"/>
      <c r="L127" s="512"/>
      <c r="M127" s="509"/>
      <c r="N127" s="515"/>
      <c r="O127" s="516"/>
      <c r="P127" s="515"/>
      <c r="Q127" s="515"/>
      <c r="R127" s="579"/>
      <c r="S127" s="212"/>
      <c r="T127" s="234"/>
      <c r="X127" s="332"/>
      <c r="Y127" s="234"/>
      <c r="Z127" s="332"/>
      <c r="AE127" s="332"/>
    </row>
    <row r="128" spans="1:31" x14ac:dyDescent="0.35">
      <c r="A128" s="203" t="s">
        <v>1087</v>
      </c>
      <c r="B128" s="203" t="s">
        <v>242</v>
      </c>
      <c r="C128" s="203" t="s">
        <v>1088</v>
      </c>
      <c r="D128" s="203" t="s">
        <v>193</v>
      </c>
      <c r="E128" s="203" t="s">
        <v>571</v>
      </c>
      <c r="F128" s="204" t="s">
        <v>570</v>
      </c>
      <c r="G128" s="203">
        <v>5</v>
      </c>
      <c r="H128" s="203" t="s">
        <v>90</v>
      </c>
      <c r="I128" s="234"/>
      <c r="K128" s="2292">
        <v>5</v>
      </c>
      <c r="L128" s="2293"/>
      <c r="M128" s="209">
        <v>1</v>
      </c>
      <c r="N128" s="212">
        <v>4400</v>
      </c>
      <c r="O128" s="219">
        <v>0.3</v>
      </c>
      <c r="P128" s="212">
        <f t="shared" ref="P128" si="35">N128*(1-O128)</f>
        <v>3080</v>
      </c>
      <c r="Q128" s="212">
        <f t="shared" ref="Q128:Q136" si="36">P128*M128*G128</f>
        <v>15400</v>
      </c>
      <c r="R128" s="230">
        <f>Q128/$Q$141</f>
        <v>0.14042894660052524</v>
      </c>
      <c r="S128" s="550">
        <f>Q128</f>
        <v>15400</v>
      </c>
      <c r="T128" s="440">
        <f t="shared" ref="T128:T131" si="37">S128</f>
        <v>15400</v>
      </c>
      <c r="X128" s="332"/>
      <c r="Y128" s="440">
        <f>S128</f>
        <v>15400</v>
      </c>
      <c r="Z128" s="441"/>
      <c r="AA128" s="215">
        <f>S128</f>
        <v>15400</v>
      </c>
      <c r="AE128" s="332"/>
    </row>
    <row r="129" spans="1:31" x14ac:dyDescent="0.35">
      <c r="A129" s="203" t="s">
        <v>1087</v>
      </c>
      <c r="B129" s="203" t="s">
        <v>242</v>
      </c>
      <c r="C129" s="203" t="s">
        <v>1088</v>
      </c>
      <c r="D129" s="203" t="s">
        <v>129</v>
      </c>
      <c r="E129" s="203" t="s">
        <v>569</v>
      </c>
      <c r="F129" s="204" t="s">
        <v>602</v>
      </c>
      <c r="G129" s="203">
        <v>1</v>
      </c>
      <c r="H129" s="203" t="s">
        <v>51</v>
      </c>
      <c r="I129" s="2306">
        <v>1</v>
      </c>
      <c r="J129" s="2307"/>
      <c r="K129" s="2307"/>
      <c r="L129" s="2308"/>
      <c r="M129" s="209">
        <v>1</v>
      </c>
      <c r="N129" s="212">
        <v>13200</v>
      </c>
      <c r="O129" s="219">
        <v>0.3</v>
      </c>
      <c r="P129" s="212">
        <f>N129*(1-O129)</f>
        <v>9240</v>
      </c>
      <c r="Q129" s="212">
        <f t="shared" si="36"/>
        <v>9240</v>
      </c>
      <c r="R129" s="213">
        <f>Q129/$Q$141</f>
        <v>8.4257367960315147E-2</v>
      </c>
      <c r="S129" s="550">
        <f t="shared" ref="S129:S136" si="38">Q129</f>
        <v>9240</v>
      </c>
      <c r="T129" s="440">
        <f t="shared" si="37"/>
        <v>9240</v>
      </c>
      <c r="X129" s="332"/>
      <c r="Y129" s="440"/>
      <c r="Z129" s="441">
        <f>S129</f>
        <v>9240</v>
      </c>
      <c r="AA129" s="215">
        <f>S129</f>
        <v>9240</v>
      </c>
      <c r="AE129" s="332"/>
    </row>
    <row r="130" spans="1:31" x14ac:dyDescent="0.35">
      <c r="A130" s="203" t="s">
        <v>1087</v>
      </c>
      <c r="B130" s="203" t="s">
        <v>243</v>
      </c>
      <c r="C130" s="203" t="s">
        <v>1088</v>
      </c>
      <c r="D130" s="203" t="s">
        <v>129</v>
      </c>
      <c r="E130" s="203" t="s">
        <v>569</v>
      </c>
      <c r="F130" s="204" t="s">
        <v>602</v>
      </c>
      <c r="G130" s="203">
        <v>2</v>
      </c>
      <c r="H130" s="203" t="s">
        <v>90</v>
      </c>
      <c r="I130" s="2306">
        <v>2</v>
      </c>
      <c r="J130" s="2307"/>
      <c r="K130" s="2307"/>
      <c r="L130" s="2308"/>
      <c r="M130" s="209">
        <v>1</v>
      </c>
      <c r="N130" s="212">
        <v>47500</v>
      </c>
      <c r="O130" s="219">
        <v>0.92</v>
      </c>
      <c r="P130" s="212">
        <f t="shared" ref="P130:P136" si="39">N130*(1-O130)</f>
        <v>3799.9999999999982</v>
      </c>
      <c r="Q130" s="212">
        <f t="shared" si="36"/>
        <v>7599.9999999999964</v>
      </c>
      <c r="R130" s="213">
        <f>Q130/$Q$141</f>
        <v>6.9302597023635795E-2</v>
      </c>
      <c r="S130" s="550">
        <f t="shared" si="38"/>
        <v>7599.9999999999964</v>
      </c>
      <c r="T130" s="440">
        <f t="shared" si="37"/>
        <v>7599.9999999999964</v>
      </c>
      <c r="X130" s="332"/>
      <c r="Y130" s="440"/>
      <c r="Z130" s="441">
        <f>S130</f>
        <v>7599.9999999999964</v>
      </c>
      <c r="AB130" s="215">
        <f>S130</f>
        <v>7599.9999999999964</v>
      </c>
      <c r="AE130" s="332"/>
    </row>
    <row r="131" spans="1:31" x14ac:dyDescent="0.35">
      <c r="A131" s="203" t="s">
        <v>1087</v>
      </c>
      <c r="B131" s="203" t="s">
        <v>243</v>
      </c>
      <c r="C131" s="203" t="s">
        <v>1088</v>
      </c>
      <c r="D131" s="203" t="s">
        <v>193</v>
      </c>
      <c r="E131" s="203" t="s">
        <v>571</v>
      </c>
      <c r="F131" s="204" t="s">
        <v>570</v>
      </c>
      <c r="G131" s="203">
        <v>9</v>
      </c>
      <c r="H131" s="203" t="s">
        <v>90</v>
      </c>
      <c r="I131" s="2291">
        <v>9</v>
      </c>
      <c r="J131" s="2478"/>
      <c r="L131" s="332"/>
      <c r="M131" s="209">
        <v>1</v>
      </c>
      <c r="N131" s="212">
        <v>22000</v>
      </c>
      <c r="O131" s="219">
        <v>0.96</v>
      </c>
      <c r="P131" s="212">
        <f t="shared" si="39"/>
        <v>880.0000000000008</v>
      </c>
      <c r="Q131" s="212">
        <f t="shared" si="36"/>
        <v>7920.0000000000073</v>
      </c>
      <c r="R131" s="230">
        <f t="shared" ref="R131:R136" si="40">Q131/$Q$141</f>
        <v>7.2220601108841626E-2</v>
      </c>
      <c r="S131" s="550">
        <f t="shared" si="38"/>
        <v>7920.0000000000073</v>
      </c>
      <c r="T131" s="440">
        <f t="shared" si="37"/>
        <v>7920.0000000000073</v>
      </c>
      <c r="X131" s="332"/>
      <c r="Y131" s="440">
        <f>S131</f>
        <v>7920.0000000000073</v>
      </c>
      <c r="Z131" s="441"/>
      <c r="AB131" s="215">
        <f t="shared" ref="AB131:AB132" si="41">S131</f>
        <v>7920.0000000000073</v>
      </c>
      <c r="AE131" s="332"/>
    </row>
    <row r="132" spans="1:31" x14ac:dyDescent="0.35">
      <c r="A132" s="203" t="s">
        <v>1087</v>
      </c>
      <c r="B132" s="203" t="s">
        <v>243</v>
      </c>
      <c r="C132" s="203" t="s">
        <v>1088</v>
      </c>
      <c r="D132" s="203" t="s">
        <v>53</v>
      </c>
      <c r="E132" s="203" t="s">
        <v>571</v>
      </c>
      <c r="F132" s="204" t="s">
        <v>696</v>
      </c>
      <c r="G132" s="203">
        <v>1</v>
      </c>
      <c r="H132" s="203" t="s">
        <v>51</v>
      </c>
      <c r="I132" s="2306">
        <v>1</v>
      </c>
      <c r="J132" s="2307"/>
      <c r="K132" s="2307"/>
      <c r="L132" s="2308"/>
      <c r="M132" s="209">
        <v>1</v>
      </c>
      <c r="N132" s="212">
        <v>32000</v>
      </c>
      <c r="O132" s="219">
        <v>0.83</v>
      </c>
      <c r="P132" s="212">
        <f t="shared" si="39"/>
        <v>5440.0000000000009</v>
      </c>
      <c r="Q132" s="212">
        <f t="shared" si="36"/>
        <v>5440.0000000000009</v>
      </c>
      <c r="R132" s="230">
        <f t="shared" si="40"/>
        <v>4.9606069448497235E-2</v>
      </c>
      <c r="S132" s="550">
        <f t="shared" si="38"/>
        <v>5440.0000000000009</v>
      </c>
      <c r="T132" s="440">
        <f>S132</f>
        <v>5440.0000000000009</v>
      </c>
      <c r="U132" s="215"/>
      <c r="X132" s="332"/>
      <c r="Y132" s="440">
        <f>S132</f>
        <v>5440.0000000000009</v>
      </c>
      <c r="Z132" s="332"/>
      <c r="AB132" s="215">
        <f t="shared" si="41"/>
        <v>5440.0000000000009</v>
      </c>
      <c r="AE132" s="332"/>
    </row>
    <row r="133" spans="1:31" x14ac:dyDescent="0.35">
      <c r="A133" s="203" t="s">
        <v>1087</v>
      </c>
      <c r="B133" s="203" t="s">
        <v>237</v>
      </c>
      <c r="C133" s="203" t="s">
        <v>1090</v>
      </c>
      <c r="D133" s="203" t="s">
        <v>246</v>
      </c>
      <c r="E133" s="203" t="s">
        <v>569</v>
      </c>
      <c r="F133" s="204" t="s">
        <v>1098</v>
      </c>
      <c r="G133" s="203">
        <v>4</v>
      </c>
      <c r="H133" s="203" t="s">
        <v>49</v>
      </c>
      <c r="I133" s="2291">
        <v>4</v>
      </c>
      <c r="J133" s="2478"/>
      <c r="L133" s="332"/>
      <c r="M133" s="209">
        <v>1</v>
      </c>
      <c r="N133" s="212">
        <v>5463</v>
      </c>
      <c r="O133" s="219">
        <v>0.6</v>
      </c>
      <c r="P133" s="212">
        <f t="shared" si="39"/>
        <v>2185.2000000000003</v>
      </c>
      <c r="Q133" s="212">
        <f t="shared" si="36"/>
        <v>8740.8000000000011</v>
      </c>
      <c r="R133" s="213">
        <f>Q133/$Q$141</f>
        <v>7.9705281587394233E-2</v>
      </c>
      <c r="S133" s="550">
        <f t="shared" si="38"/>
        <v>8740.8000000000011</v>
      </c>
      <c r="T133" s="440"/>
      <c r="U133" s="215">
        <f>S133</f>
        <v>8740.8000000000011</v>
      </c>
      <c r="X133" s="332"/>
      <c r="Y133" s="440"/>
      <c r="Z133" s="441">
        <f>S133</f>
        <v>8740.8000000000011</v>
      </c>
      <c r="AC133" s="215"/>
      <c r="AD133" s="215">
        <f>S133</f>
        <v>8740.8000000000011</v>
      </c>
      <c r="AE133" s="332"/>
    </row>
    <row r="134" spans="1:31" x14ac:dyDescent="0.35">
      <c r="A134" s="203" t="s">
        <v>1087</v>
      </c>
      <c r="B134" s="203" t="s">
        <v>243</v>
      </c>
      <c r="C134" s="203" t="s">
        <v>1092</v>
      </c>
      <c r="D134" s="203" t="s">
        <v>95</v>
      </c>
      <c r="E134" s="203" t="s">
        <v>571</v>
      </c>
      <c r="F134" s="204" t="s">
        <v>572</v>
      </c>
      <c r="G134" s="203">
        <v>4</v>
      </c>
      <c r="H134" s="203" t="s">
        <v>51</v>
      </c>
      <c r="I134" s="2306">
        <v>4</v>
      </c>
      <c r="J134" s="2307"/>
      <c r="K134" s="2307"/>
      <c r="L134" s="2308"/>
      <c r="M134" s="209">
        <v>1</v>
      </c>
      <c r="N134" s="212">
        <v>2300</v>
      </c>
      <c r="O134" s="219">
        <v>0.1</v>
      </c>
      <c r="P134" s="212">
        <f t="shared" si="39"/>
        <v>2070</v>
      </c>
      <c r="Q134" s="212">
        <f t="shared" si="36"/>
        <v>8280</v>
      </c>
      <c r="R134" s="230">
        <f t="shared" si="40"/>
        <v>7.5503355704697989E-2</v>
      </c>
      <c r="S134" s="550">
        <f t="shared" si="38"/>
        <v>8280</v>
      </c>
      <c r="T134" s="440"/>
      <c r="V134" s="215">
        <f>S134</f>
        <v>8280</v>
      </c>
      <c r="X134" s="332"/>
      <c r="Y134" s="440">
        <f>S134</f>
        <v>8280</v>
      </c>
      <c r="Z134" s="332"/>
      <c r="AB134" s="215">
        <f>S134</f>
        <v>8280</v>
      </c>
      <c r="AE134" s="332"/>
    </row>
    <row r="135" spans="1:31" x14ac:dyDescent="0.35">
      <c r="A135" s="203" t="s">
        <v>1087</v>
      </c>
      <c r="B135" s="203" t="s">
        <v>157</v>
      </c>
      <c r="C135" s="203" t="s">
        <v>1093</v>
      </c>
      <c r="D135" s="203" t="s">
        <v>250</v>
      </c>
      <c r="E135" s="203" t="s">
        <v>571</v>
      </c>
      <c r="F135" s="204" t="s">
        <v>572</v>
      </c>
      <c r="G135" s="203">
        <v>4</v>
      </c>
      <c r="H135" s="203" t="s">
        <v>51</v>
      </c>
      <c r="I135" s="2306">
        <v>4</v>
      </c>
      <c r="J135" s="2307"/>
      <c r="K135" s="2307"/>
      <c r="L135" s="2308"/>
      <c r="M135" s="209">
        <v>1</v>
      </c>
      <c r="N135" s="212">
        <v>2005</v>
      </c>
      <c r="O135" s="219">
        <v>0.1</v>
      </c>
      <c r="P135" s="212">
        <f t="shared" si="39"/>
        <v>1804.5</v>
      </c>
      <c r="Q135" s="212">
        <f t="shared" si="36"/>
        <v>7218</v>
      </c>
      <c r="R135" s="230">
        <f t="shared" si="40"/>
        <v>6.5819229646921509E-2</v>
      </c>
      <c r="S135" s="550">
        <f t="shared" si="38"/>
        <v>7218</v>
      </c>
      <c r="T135" s="440"/>
      <c r="V135" s="215">
        <f>S135</f>
        <v>7218</v>
      </c>
      <c r="X135" s="332"/>
      <c r="Y135" s="440">
        <f>S135</f>
        <v>7218</v>
      </c>
      <c r="Z135" s="332"/>
      <c r="AC135" s="215">
        <f>S135</f>
        <v>7218</v>
      </c>
      <c r="AE135" s="332"/>
    </row>
    <row r="136" spans="1:31" x14ac:dyDescent="0.35">
      <c r="A136" s="203" t="s">
        <v>1087</v>
      </c>
      <c r="B136" s="203" t="s">
        <v>237</v>
      </c>
      <c r="C136" s="203" t="s">
        <v>1088</v>
      </c>
      <c r="D136" s="203" t="s">
        <v>249</v>
      </c>
      <c r="E136" s="203" t="s">
        <v>571</v>
      </c>
      <c r="F136" s="204" t="s">
        <v>570</v>
      </c>
      <c r="G136" s="203">
        <v>7</v>
      </c>
      <c r="H136" s="203" t="s">
        <v>174</v>
      </c>
      <c r="I136" s="2291">
        <v>7</v>
      </c>
      <c r="J136" s="2292"/>
      <c r="K136" s="1"/>
      <c r="L136" s="209"/>
      <c r="M136" s="209">
        <v>1</v>
      </c>
      <c r="N136" s="212">
        <v>6009</v>
      </c>
      <c r="O136" s="219">
        <v>0.6</v>
      </c>
      <c r="P136" s="212">
        <f t="shared" si="39"/>
        <v>2403.6</v>
      </c>
      <c r="Q136" s="212">
        <f t="shared" si="36"/>
        <v>16825.2</v>
      </c>
      <c r="R136" s="230">
        <f t="shared" si="40"/>
        <v>0.15342500729501021</v>
      </c>
      <c r="S136" s="550">
        <f t="shared" si="38"/>
        <v>16825.2</v>
      </c>
      <c r="T136" s="440"/>
      <c r="U136" s="215">
        <f>S136</f>
        <v>16825.2</v>
      </c>
      <c r="V136" s="215"/>
      <c r="X136" s="332"/>
      <c r="Y136" s="440">
        <f>S136</f>
        <v>16825.2</v>
      </c>
      <c r="Z136" s="332"/>
      <c r="AD136" s="215">
        <f>S136</f>
        <v>16825.2</v>
      </c>
      <c r="AE136" s="332"/>
    </row>
    <row r="137" spans="1:31" x14ac:dyDescent="0.35">
      <c r="A137" s="218"/>
      <c r="B137" s="203"/>
      <c r="C137" s="236"/>
      <c r="D137" s="236"/>
      <c r="E137" s="236"/>
      <c r="F137" s="237"/>
      <c r="G137" s="236"/>
      <c r="H137" s="236"/>
      <c r="I137" s="291"/>
      <c r="J137" s="291"/>
      <c r="K137" s="291"/>
      <c r="L137" s="333"/>
      <c r="M137" s="236"/>
      <c r="N137" s="240"/>
      <c r="O137" s="241"/>
      <c r="P137" s="240"/>
      <c r="Q137" s="240"/>
      <c r="R137" s="241"/>
      <c r="S137" s="550"/>
      <c r="T137" s="234"/>
      <c r="X137" s="332"/>
      <c r="Y137" s="234"/>
      <c r="Z137" s="332"/>
      <c r="AE137" s="332"/>
    </row>
    <row r="138" spans="1:31" x14ac:dyDescent="0.35">
      <c r="A138" s="154" t="s">
        <v>1087</v>
      </c>
      <c r="B138" s="154" t="s">
        <v>579</v>
      </c>
      <c r="C138" s="335"/>
      <c r="D138" s="298"/>
      <c r="E138" s="298"/>
      <c r="F138" s="299"/>
      <c r="G138" s="298"/>
      <c r="H138" s="298"/>
      <c r="I138" s="300"/>
      <c r="J138" s="300"/>
      <c r="K138" s="300"/>
      <c r="L138" s="300"/>
      <c r="M138" s="298"/>
      <c r="N138" s="301"/>
      <c r="O138" s="302"/>
      <c r="P138" s="336"/>
      <c r="Q138" s="303"/>
      <c r="R138" s="337"/>
      <c r="S138" s="550"/>
      <c r="T138" s="234"/>
      <c r="W138" s="215">
        <f>S138</f>
        <v>0</v>
      </c>
      <c r="X138" s="332"/>
      <c r="Y138" s="234"/>
      <c r="Z138" s="332"/>
      <c r="AE138" s="332"/>
    </row>
    <row r="139" spans="1:31" x14ac:dyDescent="0.35">
      <c r="A139" s="154" t="s">
        <v>1087</v>
      </c>
      <c r="B139" s="154" t="s">
        <v>580</v>
      </c>
      <c r="C139" s="335"/>
      <c r="D139" s="298"/>
      <c r="E139" s="298"/>
      <c r="F139" s="299"/>
      <c r="G139" s="298"/>
      <c r="H139" s="298"/>
      <c r="I139" s="300"/>
      <c r="J139" s="300"/>
      <c r="K139" s="300"/>
      <c r="L139" s="300"/>
      <c r="M139" s="298"/>
      <c r="N139" s="301"/>
      <c r="O139" s="302"/>
      <c r="P139" s="336"/>
      <c r="Q139" s="303">
        <v>23000</v>
      </c>
      <c r="R139" s="337">
        <f>Q139/Q141</f>
        <v>0.20973154362416108</v>
      </c>
      <c r="S139" s="550">
        <f>Q139</f>
        <v>23000</v>
      </c>
      <c r="T139" s="234"/>
      <c r="X139" s="441">
        <f>S139</f>
        <v>23000</v>
      </c>
      <c r="Y139" s="234"/>
      <c r="Z139" s="332"/>
      <c r="AE139" s="332"/>
    </row>
    <row r="140" spans="1:31" x14ac:dyDescent="0.35">
      <c r="I140" s="161">
        <f>I141/M141</f>
        <v>0.86486486486486491</v>
      </c>
      <c r="J140" s="161"/>
      <c r="K140" s="161">
        <f>K141/M141</f>
        <v>0.13513513513513514</v>
      </c>
      <c r="S140" s="212"/>
      <c r="T140" s="234"/>
      <c r="X140" s="332"/>
      <c r="Y140" s="234"/>
      <c r="Z140" s="332"/>
      <c r="AE140" s="333"/>
    </row>
    <row r="141" spans="1:31" x14ac:dyDescent="0.35">
      <c r="A141" s="836" t="s">
        <v>582</v>
      </c>
      <c r="B141" s="837"/>
      <c r="C141" s="837"/>
      <c r="D141" s="837"/>
      <c r="E141" s="837"/>
      <c r="F141" s="838"/>
      <c r="G141" s="837"/>
      <c r="H141" s="837"/>
      <c r="I141" s="839">
        <f>I135+I134+I133+I132+I131+I130+I129+I136</f>
        <v>32</v>
      </c>
      <c r="J141" s="839">
        <f>J133</f>
        <v>0</v>
      </c>
      <c r="K141" s="839">
        <f>K128</f>
        <v>5</v>
      </c>
      <c r="L141" s="839"/>
      <c r="M141" s="837">
        <f>SUM(I141:L141)</f>
        <v>37</v>
      </c>
      <c r="N141" s="840"/>
      <c r="O141" s="841"/>
      <c r="P141" s="840"/>
      <c r="Q141" s="842">
        <f>SUM(Q128:Q140)</f>
        <v>109664</v>
      </c>
      <c r="R141" s="841">
        <f>SUM(R127:R139)</f>
        <v>1</v>
      </c>
      <c r="S141" s="1650">
        <f t="shared" ref="S141:Z141" si="42">SUM(S128:S140)</f>
        <v>109664</v>
      </c>
      <c r="T141" s="1651">
        <f t="shared" si="42"/>
        <v>45600</v>
      </c>
      <c r="U141" s="632">
        <f t="shared" si="42"/>
        <v>25566</v>
      </c>
      <c r="V141" s="632">
        <f t="shared" si="42"/>
        <v>15498</v>
      </c>
      <c r="W141" s="632">
        <f t="shared" si="42"/>
        <v>0</v>
      </c>
      <c r="X141" s="632">
        <f t="shared" si="42"/>
        <v>23000</v>
      </c>
      <c r="Y141" s="1652">
        <f t="shared" si="42"/>
        <v>61083.200000000012</v>
      </c>
      <c r="Z141" s="1653">
        <f t="shared" si="42"/>
        <v>25580.799999999996</v>
      </c>
      <c r="AA141" s="1654">
        <f>SUM(AA127:AA140)</f>
        <v>24640</v>
      </c>
      <c r="AB141" s="1655">
        <f>SUM(AB127:AB140)</f>
        <v>29240.000000000004</v>
      </c>
      <c r="AC141" s="1655">
        <f>SUM(AC127:AC140)</f>
        <v>7218</v>
      </c>
      <c r="AD141" s="1655">
        <f>SUM(AD127:AD140)</f>
        <v>25566</v>
      </c>
      <c r="AE141" s="1656">
        <f>SUM(AE127:AE140)</f>
        <v>0</v>
      </c>
    </row>
    <row r="142" spans="1:31" x14ac:dyDescent="0.35">
      <c r="A142" s="836" t="s">
        <v>583</v>
      </c>
      <c r="B142" s="837"/>
      <c r="C142" s="837"/>
      <c r="D142" s="837"/>
      <c r="E142" s="837"/>
      <c r="F142" s="838"/>
      <c r="G142" s="837"/>
      <c r="H142" s="837"/>
      <c r="I142" s="839">
        <f>I135+I134+I133+I132+I131+I130+I129+I136</f>
        <v>32</v>
      </c>
      <c r="J142" s="839">
        <f>I135+I134+J133+I132+I131+I130+I129+I136</f>
        <v>28</v>
      </c>
      <c r="K142" s="839">
        <f>I135+I134+I132+I130+I129+K128</f>
        <v>17</v>
      </c>
      <c r="L142" s="839"/>
      <c r="M142" s="837">
        <f>SUM(I142:L142)</f>
        <v>77</v>
      </c>
      <c r="N142" s="840"/>
      <c r="O142" s="841"/>
      <c r="P142" s="840"/>
      <c r="Q142" s="840"/>
      <c r="R142" s="841"/>
      <c r="S142" s="1657"/>
      <c r="T142" s="1658">
        <f>T141/S141</f>
        <v>0.41581558214181502</v>
      </c>
      <c r="U142" s="1659">
        <f>U141/S141</f>
        <v>0.23313028888240445</v>
      </c>
      <c r="V142" s="1660">
        <f>V141/S141</f>
        <v>0.14132258535161948</v>
      </c>
      <c r="W142" s="1659">
        <f>W141/S141</f>
        <v>0</v>
      </c>
      <c r="X142" s="1659">
        <f>X141/S141</f>
        <v>0.20973154362416108</v>
      </c>
      <c r="Y142" s="835">
        <f>Y141/S141</f>
        <v>0.5570032098044938</v>
      </c>
      <c r="Z142" s="1661">
        <f>Z141/S141</f>
        <v>0.23326524657134515</v>
      </c>
      <c r="AA142" s="1662"/>
      <c r="AB142" s="1663"/>
      <c r="AC142" s="1663"/>
      <c r="AD142" s="1663"/>
      <c r="AE142" s="1664"/>
    </row>
    <row r="143" spans="1:31" ht="15" thickBot="1" x14ac:dyDescent="0.4">
      <c r="A143" s="297" t="s">
        <v>584</v>
      </c>
      <c r="B143" s="298"/>
      <c r="C143" s="298"/>
      <c r="D143" s="298"/>
      <c r="E143" s="298"/>
      <c r="F143" s="299"/>
      <c r="G143" s="298"/>
      <c r="H143" s="298"/>
      <c r="I143" s="2243">
        <f>I142/$M$142</f>
        <v>0.41558441558441561</v>
      </c>
      <c r="J143" s="2243">
        <f t="shared" ref="J143:L143" si="43">J142/$M$142</f>
        <v>0.36363636363636365</v>
      </c>
      <c r="K143" s="2243">
        <f t="shared" si="43"/>
        <v>0.22077922077922077</v>
      </c>
      <c r="L143" s="2243">
        <f t="shared" si="43"/>
        <v>0</v>
      </c>
      <c r="M143" s="298"/>
      <c r="N143" s="301"/>
      <c r="O143" s="302"/>
      <c r="P143" s="301"/>
      <c r="Q143" s="303">
        <f>T141</f>
        <v>45600</v>
      </c>
      <c r="R143" s="308">
        <f>Q143/Q147</f>
        <v>0.41581558214181502</v>
      </c>
      <c r="X143" s="294"/>
      <c r="Y143" s="403">
        <f>K128+I131+I132+I134+I135+I136</f>
        <v>30</v>
      </c>
      <c r="Z143" s="404">
        <f>I129+I130+I133</f>
        <v>7</v>
      </c>
    </row>
    <row r="144" spans="1:31" ht="15" thickBot="1" x14ac:dyDescent="0.4">
      <c r="A144" s="297" t="s">
        <v>38</v>
      </c>
      <c r="B144" s="298"/>
      <c r="C144" s="298"/>
      <c r="D144" s="298"/>
      <c r="E144" s="298"/>
      <c r="F144" s="299"/>
      <c r="G144" s="298"/>
      <c r="H144" s="298"/>
      <c r="I144" s="300"/>
      <c r="J144" s="300"/>
      <c r="K144" s="300"/>
      <c r="L144" s="300"/>
      <c r="M144" s="298"/>
      <c r="N144" s="301"/>
      <c r="O144" s="302"/>
      <c r="P144" s="301"/>
      <c r="Q144" s="303">
        <f>U141</f>
        <v>25566</v>
      </c>
      <c r="R144" s="308">
        <f>Q144/Q147</f>
        <v>0.23313028888240445</v>
      </c>
      <c r="S144" s="1116">
        <f>Q141/M141</f>
        <v>2963.8918918918921</v>
      </c>
      <c r="T144" s="1117" t="s">
        <v>586</v>
      </c>
      <c r="Y144" s="241">
        <f>Y143/M142</f>
        <v>0.38961038961038963</v>
      </c>
      <c r="Z144" s="293">
        <f>Z143/M142</f>
        <v>9.0909090909090912E-2</v>
      </c>
    </row>
    <row r="145" spans="1:31" ht="15" thickBot="1" x14ac:dyDescent="0.4">
      <c r="A145" s="297" t="s">
        <v>587</v>
      </c>
      <c r="B145" s="298"/>
      <c r="C145" s="298"/>
      <c r="D145" s="298"/>
      <c r="E145" s="298"/>
      <c r="F145" s="299"/>
      <c r="G145" s="298"/>
      <c r="H145" s="298"/>
      <c r="I145" s="300"/>
      <c r="J145" s="300"/>
      <c r="K145" s="300"/>
      <c r="L145" s="300"/>
      <c r="M145" s="298"/>
      <c r="N145" s="301"/>
      <c r="O145" s="302"/>
      <c r="P145" s="301"/>
      <c r="Q145" s="303">
        <f>V141</f>
        <v>15498</v>
      </c>
      <c r="R145" s="308">
        <f>Q145/Q141</f>
        <v>0.14132258535161948</v>
      </c>
      <c r="W145" s="145"/>
      <c r="Y145" s="2884" t="s">
        <v>588</v>
      </c>
      <c r="Z145" s="2885"/>
    </row>
    <row r="146" spans="1:31" x14ac:dyDescent="0.35">
      <c r="A146" s="297" t="s">
        <v>580</v>
      </c>
      <c r="B146" s="298"/>
      <c r="C146" s="298"/>
      <c r="D146" s="298"/>
      <c r="E146" s="298"/>
      <c r="F146" s="299"/>
      <c r="G146" s="298"/>
      <c r="H146" s="298"/>
      <c r="I146" s="300"/>
      <c r="J146" s="300"/>
      <c r="K146" s="300"/>
      <c r="L146" s="300"/>
      <c r="M146" s="298"/>
      <c r="N146" s="301"/>
      <c r="O146" s="302"/>
      <c r="P146" s="301"/>
      <c r="Q146" s="303">
        <f>Q139</f>
        <v>23000</v>
      </c>
      <c r="R146" s="308">
        <f>Q146/Q147</f>
        <v>0.20973154362416108</v>
      </c>
    </row>
    <row r="147" spans="1:31" x14ac:dyDescent="0.35">
      <c r="A147" s="289"/>
      <c r="B147" s="239"/>
      <c r="C147" s="239"/>
      <c r="D147" s="239"/>
      <c r="E147" s="239"/>
      <c r="F147" s="290"/>
      <c r="G147" s="239"/>
      <c r="H147" s="239"/>
      <c r="I147" s="291"/>
      <c r="J147" s="291"/>
      <c r="K147" s="291"/>
      <c r="L147" s="291"/>
      <c r="M147" s="239"/>
      <c r="N147" s="292"/>
      <c r="O147" s="242"/>
      <c r="P147" s="292"/>
      <c r="Q147" s="240">
        <f>SUM(Q143:Q146)</f>
        <v>109664</v>
      </c>
      <c r="R147" s="293">
        <f>SUM(R143:R146)</f>
        <v>1</v>
      </c>
    </row>
    <row r="151" spans="1:31" x14ac:dyDescent="0.35">
      <c r="E151" s="1" t="s">
        <v>613</v>
      </c>
      <c r="F151" s="2" t="s">
        <v>693</v>
      </c>
    </row>
    <row r="152" spans="1:31" x14ac:dyDescent="0.35">
      <c r="E152" s="1" t="s">
        <v>524</v>
      </c>
      <c r="F152" s="2" t="s">
        <v>723</v>
      </c>
    </row>
    <row r="153" spans="1:31" x14ac:dyDescent="0.35">
      <c r="E153" s="1" t="s">
        <v>526</v>
      </c>
      <c r="F153" s="2" t="s">
        <v>1099</v>
      </c>
    </row>
    <row r="154" spans="1:31" x14ac:dyDescent="0.35">
      <c r="E154" s="1" t="s">
        <v>528</v>
      </c>
      <c r="F154" s="2" t="s">
        <v>1100</v>
      </c>
    </row>
    <row r="156" spans="1:31" ht="18" x14ac:dyDescent="0.4">
      <c r="A156" s="1085" t="s">
        <v>1101</v>
      </c>
    </row>
    <row r="157" spans="1:31" ht="15" thickBot="1" x14ac:dyDescent="0.4">
      <c r="A157" s="254"/>
      <c r="B157" s="415"/>
      <c r="C157" s="415"/>
      <c r="D157" s="415"/>
      <c r="E157" s="415"/>
      <c r="F157" s="416"/>
      <c r="G157" s="415"/>
      <c r="H157" s="415"/>
      <c r="I157" s="254"/>
      <c r="J157" s="254"/>
      <c r="K157" s="254"/>
      <c r="L157" s="254"/>
      <c r="M157" s="415"/>
      <c r="N157" s="417"/>
      <c r="O157" s="418"/>
      <c r="P157" s="417"/>
      <c r="Q157" s="417"/>
      <c r="R157" s="418"/>
    </row>
    <row r="158" spans="1:31" ht="18" x14ac:dyDescent="0.35">
      <c r="A158" s="2879" t="s">
        <v>533</v>
      </c>
      <c r="B158" s="2879" t="s">
        <v>534</v>
      </c>
      <c r="C158" s="2879" t="s">
        <v>535</v>
      </c>
      <c r="D158" s="2879" t="s">
        <v>606</v>
      </c>
      <c r="E158" s="2879" t="s">
        <v>607</v>
      </c>
      <c r="F158" s="2880" t="s">
        <v>538</v>
      </c>
      <c r="G158" s="2879" t="s">
        <v>608</v>
      </c>
      <c r="H158" s="2879" t="s">
        <v>540</v>
      </c>
      <c r="I158" s="2881" t="s">
        <v>541</v>
      </c>
      <c r="J158" s="2882"/>
      <c r="K158" s="2882"/>
      <c r="L158" s="2883"/>
      <c r="M158" s="1609" t="s">
        <v>542</v>
      </c>
      <c r="N158" s="1610" t="s">
        <v>609</v>
      </c>
      <c r="O158" s="1611" t="s">
        <v>544</v>
      </c>
      <c r="P158" s="1610" t="s">
        <v>609</v>
      </c>
      <c r="Q158" s="1610" t="s">
        <v>610</v>
      </c>
      <c r="R158" s="2886" t="s">
        <v>546</v>
      </c>
      <c r="S158" s="1121" t="s">
        <v>547</v>
      </c>
      <c r="T158" s="2672" t="s">
        <v>548</v>
      </c>
      <c r="U158" s="2673"/>
      <c r="V158" s="2673"/>
      <c r="W158" s="2673"/>
      <c r="X158" s="2673"/>
      <c r="Y158" s="2672" t="s">
        <v>549</v>
      </c>
      <c r="Z158" s="2673"/>
      <c r="AA158" s="2672" t="s">
        <v>550</v>
      </c>
      <c r="AB158" s="2673"/>
      <c r="AC158" s="2673"/>
      <c r="AD158" s="2673"/>
      <c r="AE158" s="2676"/>
    </row>
    <row r="159" spans="1:31" ht="18" x14ac:dyDescent="0.35">
      <c r="A159" s="2366"/>
      <c r="B159" s="2366"/>
      <c r="C159" s="2366"/>
      <c r="D159" s="2366"/>
      <c r="E159" s="2366"/>
      <c r="F159" s="2380"/>
      <c r="G159" s="2366"/>
      <c r="H159" s="2366"/>
      <c r="I159" s="152" t="s">
        <v>551</v>
      </c>
      <c r="J159" s="152" t="s">
        <v>552</v>
      </c>
      <c r="K159" s="152" t="s">
        <v>553</v>
      </c>
      <c r="L159" s="152" t="s">
        <v>554</v>
      </c>
      <c r="M159" s="425" t="s">
        <v>555</v>
      </c>
      <c r="N159" s="426" t="s">
        <v>556</v>
      </c>
      <c r="O159" s="427" t="s">
        <v>557</v>
      </c>
      <c r="P159" s="426" t="s">
        <v>558</v>
      </c>
      <c r="Q159" s="426" t="s">
        <v>611</v>
      </c>
      <c r="R159" s="2887"/>
      <c r="S159" s="1612" t="s">
        <v>559</v>
      </c>
      <c r="T159" s="2889"/>
      <c r="U159" s="2888"/>
      <c r="V159" s="2888"/>
      <c r="W159" s="2888"/>
      <c r="X159" s="2888"/>
      <c r="Y159" s="2889"/>
      <c r="Z159" s="2888"/>
      <c r="AA159" s="2889"/>
      <c r="AB159" s="2888"/>
      <c r="AC159" s="2888"/>
      <c r="AD159" s="2888"/>
      <c r="AE159" s="2890"/>
    </row>
    <row r="160" spans="1:31" s="184" customFormat="1" ht="18.5" x14ac:dyDescent="0.45">
      <c r="A160" s="2863" t="s">
        <v>619</v>
      </c>
      <c r="B160" s="2864"/>
      <c r="C160" s="2864"/>
      <c r="D160" s="2864"/>
      <c r="E160" s="2864"/>
      <c r="F160" s="2864"/>
      <c r="G160" s="2864"/>
      <c r="H160" s="2864"/>
      <c r="I160" s="2864"/>
      <c r="J160" s="2864"/>
      <c r="K160" s="2864"/>
      <c r="L160" s="2864"/>
      <c r="M160" s="2864"/>
      <c r="N160" s="2864"/>
      <c r="O160" s="2864"/>
      <c r="P160" s="2864"/>
      <c r="Q160" s="2864"/>
      <c r="R160" s="2865"/>
      <c r="S160" s="1628"/>
      <c r="T160" s="1604" t="s">
        <v>561</v>
      </c>
      <c r="U160" s="1605" t="s">
        <v>38</v>
      </c>
      <c r="V160" s="1605" t="s">
        <v>562</v>
      </c>
      <c r="W160" s="1605" t="s">
        <v>563</v>
      </c>
      <c r="X160" s="1629" t="s">
        <v>564</v>
      </c>
      <c r="Y160" s="1604" t="s">
        <v>565</v>
      </c>
      <c r="Z160" s="1629" t="s">
        <v>566</v>
      </c>
      <c r="AA160" s="1604" t="s">
        <v>36</v>
      </c>
      <c r="AB160" s="1605" t="s">
        <v>37</v>
      </c>
      <c r="AC160" s="1605" t="s">
        <v>167</v>
      </c>
      <c r="AD160" s="1605" t="s">
        <v>233</v>
      </c>
      <c r="AE160" s="1629" t="s">
        <v>31</v>
      </c>
    </row>
    <row r="161" spans="1:31" x14ac:dyDescent="0.35">
      <c r="A161" s="200"/>
      <c r="B161" s="509"/>
      <c r="C161" s="509"/>
      <c r="D161" s="509"/>
      <c r="E161" s="509"/>
      <c r="F161" s="510"/>
      <c r="G161" s="509"/>
      <c r="H161" s="509"/>
      <c r="I161" s="512"/>
      <c r="J161" s="512"/>
      <c r="K161" s="512"/>
      <c r="L161" s="512"/>
      <c r="M161" s="509"/>
      <c r="N161" s="515"/>
      <c r="O161" s="516"/>
      <c r="P161" s="515"/>
      <c r="Q161" s="515"/>
      <c r="R161" s="516"/>
      <c r="S161" s="212"/>
      <c r="X161" s="332"/>
      <c r="Z161" s="332"/>
      <c r="AE161" s="332"/>
    </row>
    <row r="162" spans="1:31" x14ac:dyDescent="0.35">
      <c r="A162" s="203" t="s">
        <v>1087</v>
      </c>
      <c r="B162" s="203" t="s">
        <v>242</v>
      </c>
      <c r="C162" s="203" t="s">
        <v>1088</v>
      </c>
      <c r="D162" s="203" t="s">
        <v>252</v>
      </c>
      <c r="E162" s="203" t="s">
        <v>571</v>
      </c>
      <c r="F162" s="204" t="s">
        <v>691</v>
      </c>
      <c r="G162" s="203">
        <v>2</v>
      </c>
      <c r="H162" s="203" t="s">
        <v>90</v>
      </c>
      <c r="I162" s="234"/>
      <c r="K162" s="2292">
        <v>2</v>
      </c>
      <c r="L162" s="2293"/>
      <c r="M162" s="209">
        <v>1</v>
      </c>
      <c r="N162" s="212">
        <v>2450</v>
      </c>
      <c r="O162" s="219">
        <v>0.3</v>
      </c>
      <c r="P162" s="212">
        <f t="shared" ref="P162" si="44">N162*(1-O162)</f>
        <v>1715</v>
      </c>
      <c r="Q162" s="212">
        <f t="shared" ref="Q162:Q166" si="45">P162*M162*G162</f>
        <v>3430</v>
      </c>
      <c r="R162" s="230">
        <f>Q162/$Q$171</f>
        <v>6.8177300735440274E-2</v>
      </c>
      <c r="S162" s="550">
        <f>Q162*3</f>
        <v>10290</v>
      </c>
      <c r="T162" s="440">
        <f t="shared" ref="T162:T165" si="46">S162</f>
        <v>10290</v>
      </c>
      <c r="X162" s="332"/>
      <c r="Y162" s="440">
        <f>S162</f>
        <v>10290</v>
      </c>
      <c r="Z162" s="441"/>
      <c r="AA162" s="215">
        <f>S162</f>
        <v>10290</v>
      </c>
      <c r="AE162" s="332"/>
    </row>
    <row r="163" spans="1:31" x14ac:dyDescent="0.35">
      <c r="A163" s="203" t="s">
        <v>1087</v>
      </c>
      <c r="B163" s="203" t="s">
        <v>242</v>
      </c>
      <c r="C163" s="203" t="s">
        <v>1088</v>
      </c>
      <c r="D163" s="203" t="s">
        <v>129</v>
      </c>
      <c r="E163" s="203" t="s">
        <v>569</v>
      </c>
      <c r="F163" s="204" t="s">
        <v>639</v>
      </c>
      <c r="G163" s="203">
        <v>1</v>
      </c>
      <c r="H163" s="203" t="s">
        <v>51</v>
      </c>
      <c r="I163" s="2306">
        <v>1</v>
      </c>
      <c r="J163" s="2307"/>
      <c r="K163" s="2307"/>
      <c r="L163" s="2308"/>
      <c r="M163" s="209">
        <v>1</v>
      </c>
      <c r="N163" s="212">
        <v>13200</v>
      </c>
      <c r="O163" s="219">
        <v>0.3</v>
      </c>
      <c r="P163" s="212">
        <f>N163*(1-O163)</f>
        <v>9240</v>
      </c>
      <c r="Q163" s="212">
        <f t="shared" si="45"/>
        <v>9240</v>
      </c>
      <c r="R163" s="213">
        <f>Q163/$Q$171</f>
        <v>0.1836612999403697</v>
      </c>
      <c r="S163" s="550">
        <f t="shared" ref="S163:S166" si="47">Q163*3</f>
        <v>27720</v>
      </c>
      <c r="T163" s="440">
        <f t="shared" si="46"/>
        <v>27720</v>
      </c>
      <c r="X163" s="332"/>
      <c r="Y163" s="440"/>
      <c r="Z163" s="441">
        <f>S163</f>
        <v>27720</v>
      </c>
      <c r="AA163" s="215">
        <f>S163</f>
        <v>27720</v>
      </c>
      <c r="AE163" s="332"/>
    </row>
    <row r="164" spans="1:31" x14ac:dyDescent="0.35">
      <c r="A164" s="203" t="s">
        <v>1087</v>
      </c>
      <c r="B164" s="203" t="s">
        <v>243</v>
      </c>
      <c r="C164" s="203" t="s">
        <v>1088</v>
      </c>
      <c r="D164" s="203" t="s">
        <v>129</v>
      </c>
      <c r="E164" s="203" t="s">
        <v>569</v>
      </c>
      <c r="F164" s="204" t="s">
        <v>639</v>
      </c>
      <c r="G164" s="203">
        <v>2</v>
      </c>
      <c r="H164" s="203" t="s">
        <v>90</v>
      </c>
      <c r="I164" s="2306">
        <v>2</v>
      </c>
      <c r="J164" s="2307"/>
      <c r="K164" s="2307"/>
      <c r="L164" s="2308"/>
      <c r="M164" s="209">
        <v>1</v>
      </c>
      <c r="N164" s="212">
        <v>47500</v>
      </c>
      <c r="O164" s="219">
        <v>0.92</v>
      </c>
      <c r="P164" s="212">
        <f t="shared" ref="P164:P166" si="48">N164*(1-O164)</f>
        <v>3799.9999999999982</v>
      </c>
      <c r="Q164" s="212">
        <f t="shared" si="45"/>
        <v>7599.9999999999964</v>
      </c>
      <c r="R164" s="213">
        <f>Q164/$Q$171</f>
        <v>0.15106340687736031</v>
      </c>
      <c r="S164" s="550">
        <f t="shared" si="47"/>
        <v>22799.999999999989</v>
      </c>
      <c r="T164" s="440">
        <f t="shared" si="46"/>
        <v>22799.999999999989</v>
      </c>
      <c r="X164" s="332"/>
      <c r="Y164" s="440"/>
      <c r="Z164" s="441">
        <f>S164</f>
        <v>22799.999999999989</v>
      </c>
      <c r="AB164" s="215">
        <f>S164</f>
        <v>22799.999999999989</v>
      </c>
      <c r="AE164" s="332"/>
    </row>
    <row r="165" spans="1:31" x14ac:dyDescent="0.35">
      <c r="A165" s="203" t="s">
        <v>1087</v>
      </c>
      <c r="B165" s="203" t="s">
        <v>243</v>
      </c>
      <c r="C165" s="203" t="s">
        <v>1088</v>
      </c>
      <c r="D165" s="203" t="s">
        <v>252</v>
      </c>
      <c r="E165" s="203" t="s">
        <v>571</v>
      </c>
      <c r="F165" s="204" t="s">
        <v>691</v>
      </c>
      <c r="G165" s="203">
        <v>5</v>
      </c>
      <c r="H165" s="203" t="s">
        <v>90</v>
      </c>
      <c r="I165" s="2291">
        <v>5</v>
      </c>
      <c r="J165" s="2478"/>
      <c r="L165" s="332"/>
      <c r="M165" s="209">
        <v>1</v>
      </c>
      <c r="N165" s="212">
        <v>6400</v>
      </c>
      <c r="O165" s="219">
        <v>0.87</v>
      </c>
      <c r="P165" s="212">
        <f t="shared" si="48"/>
        <v>832</v>
      </c>
      <c r="Q165" s="212">
        <f t="shared" si="45"/>
        <v>4160</v>
      </c>
      <c r="R165" s="230">
        <f>Q165/$Q$171</f>
        <v>8.2687338501291993E-2</v>
      </c>
      <c r="S165" s="550">
        <f t="shared" si="47"/>
        <v>12480</v>
      </c>
      <c r="T165" s="440">
        <f t="shared" si="46"/>
        <v>12480</v>
      </c>
      <c r="X165" s="332"/>
      <c r="Y165" s="440">
        <f>S165</f>
        <v>12480</v>
      </c>
      <c r="Z165" s="441"/>
      <c r="AB165" s="215">
        <f>S165</f>
        <v>12480</v>
      </c>
      <c r="AE165" s="332"/>
    </row>
    <row r="166" spans="1:31" x14ac:dyDescent="0.35">
      <c r="A166" s="203" t="s">
        <v>1087</v>
      </c>
      <c r="B166" s="203" t="s">
        <v>243</v>
      </c>
      <c r="C166" s="203" t="s">
        <v>1088</v>
      </c>
      <c r="D166" s="203" t="s">
        <v>53</v>
      </c>
      <c r="E166" s="203" t="s">
        <v>571</v>
      </c>
      <c r="F166" s="204" t="s">
        <v>640</v>
      </c>
      <c r="G166" s="203">
        <v>2</v>
      </c>
      <c r="H166" s="203" t="s">
        <v>51</v>
      </c>
      <c r="I166" s="2306">
        <v>2</v>
      </c>
      <c r="J166" s="2307"/>
      <c r="K166" s="2307"/>
      <c r="L166" s="2308"/>
      <c r="M166" s="209">
        <v>1</v>
      </c>
      <c r="N166" s="212">
        <v>32000</v>
      </c>
      <c r="O166" s="219">
        <v>0.83</v>
      </c>
      <c r="P166" s="212">
        <f t="shared" si="48"/>
        <v>5440.0000000000009</v>
      </c>
      <c r="Q166" s="212">
        <f t="shared" si="45"/>
        <v>10880.000000000002</v>
      </c>
      <c r="R166" s="230">
        <f>Q166/$Q$171</f>
        <v>0.21625919300337909</v>
      </c>
      <c r="S166" s="550">
        <f t="shared" si="47"/>
        <v>32640.000000000007</v>
      </c>
      <c r="T166" s="440">
        <f>S166</f>
        <v>32640.000000000007</v>
      </c>
      <c r="U166" s="215"/>
      <c r="X166" s="332"/>
      <c r="Y166" s="440">
        <f>S166</f>
        <v>32640.000000000007</v>
      </c>
      <c r="Z166" s="332"/>
      <c r="AB166" s="215">
        <f>S166</f>
        <v>32640.000000000007</v>
      </c>
      <c r="AE166" s="332"/>
    </row>
    <row r="167" spans="1:31" x14ac:dyDescent="0.35">
      <c r="A167" s="218"/>
      <c r="B167" s="203"/>
      <c r="C167" s="236"/>
      <c r="D167" s="236"/>
      <c r="E167" s="236"/>
      <c r="F167" s="237"/>
      <c r="G167" s="236"/>
      <c r="H167" s="236"/>
      <c r="I167" s="291"/>
      <c r="J167" s="291"/>
      <c r="K167" s="291"/>
      <c r="L167" s="333"/>
      <c r="M167" s="236"/>
      <c r="N167" s="240"/>
      <c r="O167" s="241"/>
      <c r="P167" s="240"/>
      <c r="Q167" s="240"/>
      <c r="R167" s="241"/>
      <c r="S167" s="550"/>
      <c r="T167" s="234"/>
      <c r="X167" s="332"/>
      <c r="Y167" s="234"/>
      <c r="Z167" s="332"/>
      <c r="AE167" s="332"/>
    </row>
    <row r="168" spans="1:31" x14ac:dyDescent="0.35">
      <c r="A168" s="154" t="s">
        <v>1087</v>
      </c>
      <c r="B168" s="154" t="s">
        <v>579</v>
      </c>
      <c r="C168" s="335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36"/>
      <c r="Q168" s="303"/>
      <c r="R168" s="337"/>
      <c r="S168" s="550"/>
      <c r="T168" s="234"/>
      <c r="W168" s="215">
        <f>S168</f>
        <v>0</v>
      </c>
      <c r="X168" s="332"/>
      <c r="Y168" s="234"/>
      <c r="Z168" s="332"/>
      <c r="AE168" s="332"/>
    </row>
    <row r="169" spans="1:31" x14ac:dyDescent="0.35">
      <c r="A169" s="154" t="s">
        <v>1087</v>
      </c>
      <c r="B169" s="154" t="s">
        <v>580</v>
      </c>
      <c r="C169" s="335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36"/>
      <c r="Q169" s="303">
        <v>15000</v>
      </c>
      <c r="R169" s="337">
        <f>Q169/Q171</f>
        <v>0.29815146094215861</v>
      </c>
      <c r="S169" s="550">
        <f>Q169*3</f>
        <v>45000</v>
      </c>
      <c r="T169" s="234"/>
      <c r="X169" s="441">
        <f>S169</f>
        <v>45000</v>
      </c>
      <c r="Y169" s="234"/>
      <c r="Z169" s="332"/>
      <c r="AE169" s="332"/>
    </row>
    <row r="170" spans="1:31" x14ac:dyDescent="0.35">
      <c r="I170" s="161">
        <f>I171/M171</f>
        <v>0.83333333333333337</v>
      </c>
      <c r="J170" s="161"/>
      <c r="K170" s="161">
        <f>K171/M171</f>
        <v>0.16666666666666666</v>
      </c>
      <c r="S170" s="212"/>
      <c r="T170" s="234"/>
      <c r="X170" s="332"/>
      <c r="Y170" s="234"/>
      <c r="Z170" s="332"/>
      <c r="AE170" s="333"/>
    </row>
    <row r="171" spans="1:31" x14ac:dyDescent="0.35">
      <c r="A171" s="1455" t="s">
        <v>582</v>
      </c>
      <c r="B171" s="1456"/>
      <c r="C171" s="1456"/>
      <c r="D171" s="1456"/>
      <c r="E171" s="1456"/>
      <c r="F171" s="1665"/>
      <c r="G171" s="1456"/>
      <c r="H171" s="1456"/>
      <c r="I171" s="1666">
        <f>I166+I165+I164+I163</f>
        <v>10</v>
      </c>
      <c r="J171" s="1666"/>
      <c r="K171" s="1666">
        <f>K162</f>
        <v>2</v>
      </c>
      <c r="L171" s="1666"/>
      <c r="M171" s="1456">
        <f>SUM(I171:L171)</f>
        <v>12</v>
      </c>
      <c r="N171" s="1667"/>
      <c r="O171" s="1668"/>
      <c r="P171" s="1667"/>
      <c r="Q171" s="1669">
        <f>SUM(Q161:Q170)</f>
        <v>50310</v>
      </c>
      <c r="R171" s="1668">
        <f>SUM(R161:R169)</f>
        <v>1</v>
      </c>
      <c r="S171" s="1670">
        <f>SUM(S162:S170)</f>
        <v>150930</v>
      </c>
      <c r="T171" s="1671">
        <f>SUM(T162:T170)</f>
        <v>105930</v>
      </c>
      <c r="U171" s="845">
        <f>SUM(U159:U170)</f>
        <v>0</v>
      </c>
      <c r="V171" s="845">
        <f>SUM(V159:V170)</f>
        <v>0</v>
      </c>
      <c r="W171" s="845">
        <f>SUM(W159:W170)</f>
        <v>0</v>
      </c>
      <c r="X171" s="845">
        <f>SUM(X162:X170)</f>
        <v>45000</v>
      </c>
      <c r="Y171" s="1672">
        <f>SUM(Y161:Y170)</f>
        <v>55410.000000000007</v>
      </c>
      <c r="Z171" s="1673">
        <f>SUM(Z161:Z170)</f>
        <v>50519.999999999985</v>
      </c>
      <c r="AA171" s="1674">
        <f>SUM(AA158:AA170)</f>
        <v>38010</v>
      </c>
      <c r="AB171" s="1675">
        <f>SUM(AB158:AB170)</f>
        <v>67920</v>
      </c>
      <c r="AC171" s="1675">
        <f>SUM(AC158:AC170)</f>
        <v>0</v>
      </c>
      <c r="AD171" s="1675">
        <f>SUM(AD158:AD170)</f>
        <v>0</v>
      </c>
      <c r="AE171" s="1676">
        <f>SUM(AE158:AE170)</f>
        <v>0</v>
      </c>
    </row>
    <row r="172" spans="1:31" x14ac:dyDescent="0.35">
      <c r="A172" s="1455" t="s">
        <v>583</v>
      </c>
      <c r="B172" s="1456"/>
      <c r="C172" s="1456"/>
      <c r="D172" s="1456"/>
      <c r="E172" s="1456"/>
      <c r="F172" s="1665"/>
      <c r="G172" s="1456"/>
      <c r="H172" s="1456"/>
      <c r="I172" s="1666">
        <f>I166+I165+I164+I163</f>
        <v>10</v>
      </c>
      <c r="J172" s="1666">
        <f>I166+I165+I164+I163</f>
        <v>10</v>
      </c>
      <c r="K172" s="1666">
        <f>I166+I164+I163+K162</f>
        <v>7</v>
      </c>
      <c r="L172" s="1666"/>
      <c r="M172" s="1456">
        <f>SUM(I172:L172)</f>
        <v>27</v>
      </c>
      <c r="N172" s="1667"/>
      <c r="O172" s="1668"/>
      <c r="P172" s="1667"/>
      <c r="Q172" s="1667"/>
      <c r="R172" s="1668"/>
      <c r="S172" s="1677"/>
      <c r="T172" s="1678">
        <f>T171/S171</f>
        <v>0.70184853905784139</v>
      </c>
      <c r="U172" s="1679">
        <f>U171/S171</f>
        <v>0</v>
      </c>
      <c r="V172" s="1680">
        <f>V171/S171</f>
        <v>0</v>
      </c>
      <c r="W172" s="1679">
        <f>W171/S171</f>
        <v>0</v>
      </c>
      <c r="X172" s="1679">
        <f>X171/S171</f>
        <v>0.29815146094215861</v>
      </c>
      <c r="Y172" s="427">
        <f>Y171/S171</f>
        <v>0.36712383224011136</v>
      </c>
      <c r="Z172" s="1681">
        <f>Z171/S171</f>
        <v>0.33472470681772998</v>
      </c>
      <c r="AA172" s="1682"/>
      <c r="AB172" s="1683"/>
      <c r="AC172" s="1683"/>
      <c r="AD172" s="1683"/>
      <c r="AE172" s="1684"/>
    </row>
    <row r="173" spans="1:31" ht="15" thickBot="1" x14ac:dyDescent="0.4">
      <c r="A173" s="297" t="s">
        <v>584</v>
      </c>
      <c r="B173" s="298"/>
      <c r="C173" s="298"/>
      <c r="D173" s="298"/>
      <c r="E173" s="298"/>
      <c r="F173" s="299"/>
      <c r="G173" s="298"/>
      <c r="H173" s="298"/>
      <c r="I173" s="2243">
        <f>I172/$M$172</f>
        <v>0.37037037037037035</v>
      </c>
      <c r="J173" s="2243">
        <f t="shared" ref="J173:L173" si="49">J172/$M$172</f>
        <v>0.37037037037037035</v>
      </c>
      <c r="K173" s="2243">
        <f t="shared" si="49"/>
        <v>0.25925925925925924</v>
      </c>
      <c r="L173" s="2243">
        <f t="shared" si="49"/>
        <v>0</v>
      </c>
      <c r="M173" s="298"/>
      <c r="N173" s="301"/>
      <c r="O173" s="302"/>
      <c r="P173" s="301"/>
      <c r="Q173" s="303">
        <f>T171/3</f>
        <v>35310</v>
      </c>
      <c r="R173" s="308">
        <f>Q173/Q177</f>
        <v>0.70184853905784139</v>
      </c>
      <c r="X173" s="294"/>
      <c r="Y173" s="403">
        <f>K162+I165+I166</f>
        <v>9</v>
      </c>
      <c r="Z173" s="404">
        <f>I163+I164</f>
        <v>3</v>
      </c>
      <c r="AA173" s="4"/>
    </row>
    <row r="174" spans="1:31" ht="15" thickBot="1" x14ac:dyDescent="0.4">
      <c r="A174" s="297" t="s">
        <v>38</v>
      </c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2"/>
      <c r="P174" s="301"/>
      <c r="Q174" s="303">
        <f>U171/2</f>
        <v>0</v>
      </c>
      <c r="R174" s="308">
        <f>Q174/Q177</f>
        <v>0</v>
      </c>
      <c r="S174" s="1125">
        <f>Q171/M171</f>
        <v>4192.5</v>
      </c>
      <c r="T174" s="1126" t="s">
        <v>586</v>
      </c>
      <c r="Y174" s="241">
        <f>Y173/M171</f>
        <v>0.75</v>
      </c>
      <c r="Z174" s="293">
        <f>Z173/M171</f>
        <v>0.25</v>
      </c>
    </row>
    <row r="175" spans="1:31" ht="15" thickBot="1" x14ac:dyDescent="0.4">
      <c r="A175" s="297" t="s">
        <v>587</v>
      </c>
      <c r="B175" s="298"/>
      <c r="C175" s="298"/>
      <c r="D175" s="298"/>
      <c r="E175" s="298"/>
      <c r="F175" s="299"/>
      <c r="G175" s="298"/>
      <c r="H175" s="298"/>
      <c r="I175" s="300"/>
      <c r="J175" s="300"/>
      <c r="K175" s="300"/>
      <c r="L175" s="300"/>
      <c r="M175" s="298"/>
      <c r="N175" s="301"/>
      <c r="O175" s="302"/>
      <c r="P175" s="301"/>
      <c r="Q175" s="303">
        <f>V171/2</f>
        <v>0</v>
      </c>
      <c r="R175" s="308">
        <f>Q175/Q171</f>
        <v>0</v>
      </c>
      <c r="W175" s="145"/>
      <c r="Y175" s="2884" t="s">
        <v>588</v>
      </c>
      <c r="Z175" s="2885"/>
    </row>
    <row r="176" spans="1:31" x14ac:dyDescent="0.35">
      <c r="A176" s="297" t="s">
        <v>580</v>
      </c>
      <c r="B176" s="298"/>
      <c r="C176" s="298"/>
      <c r="D176" s="298"/>
      <c r="E176" s="298"/>
      <c r="F176" s="299"/>
      <c r="G176" s="298"/>
      <c r="H176" s="298"/>
      <c r="I176" s="300"/>
      <c r="J176" s="300"/>
      <c r="K176" s="300"/>
      <c r="L176" s="300"/>
      <c r="M176" s="298"/>
      <c r="N176" s="301"/>
      <c r="O176" s="302"/>
      <c r="P176" s="301"/>
      <c r="Q176" s="303">
        <f>Q169</f>
        <v>15000</v>
      </c>
      <c r="R176" s="308">
        <f>Q176/Q177</f>
        <v>0.29815146094215861</v>
      </c>
    </row>
    <row r="177" spans="1:31" x14ac:dyDescent="0.35">
      <c r="A177" s="289"/>
      <c r="B177" s="239"/>
      <c r="C177" s="239"/>
      <c r="D177" s="239"/>
      <c r="E177" s="239"/>
      <c r="F177" s="290"/>
      <c r="G177" s="239"/>
      <c r="H177" s="239"/>
      <c r="I177" s="291"/>
      <c r="J177" s="291"/>
      <c r="K177" s="291"/>
      <c r="L177" s="291"/>
      <c r="M177" s="239"/>
      <c r="N177" s="292"/>
      <c r="O177" s="242"/>
      <c r="P177" s="292"/>
      <c r="Q177" s="240">
        <f>SUM(Q173:Q176)</f>
        <v>50310</v>
      </c>
      <c r="R177" s="293">
        <f>SUM(R173:R176)</f>
        <v>1</v>
      </c>
      <c r="S177" s="647"/>
    </row>
    <row r="178" spans="1:31" ht="16" x14ac:dyDescent="0.4">
      <c r="N178" s="5"/>
      <c r="O178" s="6"/>
      <c r="P178" s="5"/>
      <c r="Q178" s="5"/>
      <c r="R178" s="755"/>
      <c r="S178" s="748"/>
      <c r="Z178" s="349">
        <f>SUM(AA179:AE179)</f>
        <v>1031771.7000000002</v>
      </c>
      <c r="AA178" s="1604" t="s">
        <v>36</v>
      </c>
      <c r="AB178" s="1605" t="s">
        <v>37</v>
      </c>
      <c r="AC178" s="1605" t="s">
        <v>167</v>
      </c>
      <c r="AD178" s="1605" t="s">
        <v>233</v>
      </c>
      <c r="AE178" s="1629" t="s">
        <v>31</v>
      </c>
    </row>
    <row r="179" spans="1:31" ht="18.5" x14ac:dyDescent="0.45">
      <c r="A179" s="1619" t="s">
        <v>929</v>
      </c>
      <c r="B179" s="1620"/>
      <c r="C179" s="1620"/>
      <c r="D179" s="1620"/>
      <c r="E179" s="1620"/>
      <c r="F179" s="1621"/>
      <c r="G179" s="1620"/>
      <c r="H179" s="1620"/>
      <c r="I179" s="1622"/>
      <c r="J179" s="1622"/>
      <c r="K179" s="1622"/>
      <c r="L179" s="1622"/>
      <c r="M179" s="1620"/>
      <c r="N179" s="1623"/>
      <c r="O179" s="1624"/>
      <c r="P179" s="1623"/>
      <c r="Q179" s="1623"/>
      <c r="R179" s="810"/>
      <c r="S179" s="1083">
        <f>S171+S141+S112+S79+S50</f>
        <v>1248771.7</v>
      </c>
      <c r="Y179" s="183"/>
      <c r="Z179" t="s">
        <v>652</v>
      </c>
      <c r="AA179" s="1083">
        <f>AA171+AA141+AA112+AA79+AA50</f>
        <v>182770</v>
      </c>
      <c r="AB179" s="1083">
        <f t="shared" ref="AB179:AE179" si="50">AB171+AB141+AB112+AB79+AB50</f>
        <v>362526.00000000012</v>
      </c>
      <c r="AC179" s="1083">
        <f t="shared" si="50"/>
        <v>55458.5</v>
      </c>
      <c r="AD179" s="1083">
        <f t="shared" si="50"/>
        <v>215017.2</v>
      </c>
      <c r="AE179" s="1083">
        <f t="shared" si="50"/>
        <v>216000</v>
      </c>
    </row>
    <row r="180" spans="1:31" x14ac:dyDescent="0.35">
      <c r="R180" s="3" t="s">
        <v>622</v>
      </c>
      <c r="S180" s="145">
        <f>D19-S179</f>
        <v>277.80000000004657</v>
      </c>
    </row>
    <row r="181" spans="1:31" x14ac:dyDescent="0.35">
      <c r="R181" s="144"/>
    </row>
  </sheetData>
  <mergeCells count="130">
    <mergeCell ref="I166:L166"/>
    <mergeCell ref="Y175:Z175"/>
    <mergeCell ref="AA158:AE159"/>
    <mergeCell ref="A160:R160"/>
    <mergeCell ref="K162:L162"/>
    <mergeCell ref="I163:L163"/>
    <mergeCell ref="I164:L164"/>
    <mergeCell ref="I165:J165"/>
    <mergeCell ref="G158:G159"/>
    <mergeCell ref="H158:H159"/>
    <mergeCell ref="I158:L158"/>
    <mergeCell ref="R158:R159"/>
    <mergeCell ref="T158:X159"/>
    <mergeCell ref="Y158:Z159"/>
    <mergeCell ref="A158:A159"/>
    <mergeCell ref="B158:B159"/>
    <mergeCell ref="C158:C159"/>
    <mergeCell ref="D158:D159"/>
    <mergeCell ref="E158:E159"/>
    <mergeCell ref="F158:F159"/>
    <mergeCell ref="I132:L132"/>
    <mergeCell ref="I133:J133"/>
    <mergeCell ref="I134:L134"/>
    <mergeCell ref="I135:L135"/>
    <mergeCell ref="I136:J136"/>
    <mergeCell ref="Y145:Z145"/>
    <mergeCell ref="AA124:AE125"/>
    <mergeCell ref="A126:R126"/>
    <mergeCell ref="K128:L128"/>
    <mergeCell ref="I129:L129"/>
    <mergeCell ref="I130:L130"/>
    <mergeCell ref="I131:J131"/>
    <mergeCell ref="G124:G125"/>
    <mergeCell ref="H124:H125"/>
    <mergeCell ref="I124:L124"/>
    <mergeCell ref="R124:R125"/>
    <mergeCell ref="T124:X125"/>
    <mergeCell ref="Y124:Z125"/>
    <mergeCell ref="A124:A125"/>
    <mergeCell ref="B124:B125"/>
    <mergeCell ref="C124:C125"/>
    <mergeCell ref="D124:D125"/>
    <mergeCell ref="E124:E125"/>
    <mergeCell ref="F124:F125"/>
    <mergeCell ref="I104:L104"/>
    <mergeCell ref="I105:J105"/>
    <mergeCell ref="I106:L106"/>
    <mergeCell ref="Y116:Z116"/>
    <mergeCell ref="A123:R123"/>
    <mergeCell ref="S123:AE123"/>
    <mergeCell ref="A97:R97"/>
    <mergeCell ref="I99:L99"/>
    <mergeCell ref="I100:L100"/>
    <mergeCell ref="I101:J101"/>
    <mergeCell ref="I102:L102"/>
    <mergeCell ref="I103:L103"/>
    <mergeCell ref="H95:H96"/>
    <mergeCell ref="I95:L95"/>
    <mergeCell ref="R95:R96"/>
    <mergeCell ref="T95:X96"/>
    <mergeCell ref="Y95:Z96"/>
    <mergeCell ref="AA95:AE96"/>
    <mergeCell ref="K91:L91"/>
    <mergeCell ref="A94:R94"/>
    <mergeCell ref="S94:AE94"/>
    <mergeCell ref="A95:A96"/>
    <mergeCell ref="B95:B96"/>
    <mergeCell ref="C95:C96"/>
    <mergeCell ref="D95:D96"/>
    <mergeCell ref="E95:E96"/>
    <mergeCell ref="F95:F96"/>
    <mergeCell ref="G95:G96"/>
    <mergeCell ref="I73:L73"/>
    <mergeCell ref="I74:J74"/>
    <mergeCell ref="Y83:Z83"/>
    <mergeCell ref="K88:L88"/>
    <mergeCell ref="K89:L89"/>
    <mergeCell ref="K90:L90"/>
    <mergeCell ref="I67:L67"/>
    <mergeCell ref="I68:L68"/>
    <mergeCell ref="I69:J69"/>
    <mergeCell ref="I70:L70"/>
    <mergeCell ref="I71:J71"/>
    <mergeCell ref="I72:L72"/>
    <mergeCell ref="I61:L61"/>
    <mergeCell ref="T61:X62"/>
    <mergeCell ref="Y61:Z62"/>
    <mergeCell ref="AA61:AE62"/>
    <mergeCell ref="A63:R63"/>
    <mergeCell ref="K66:L66"/>
    <mergeCell ref="A60:R60"/>
    <mergeCell ref="S60:AE60"/>
    <mergeCell ref="A61:A62"/>
    <mergeCell ref="B61:B62"/>
    <mergeCell ref="C61:C62"/>
    <mergeCell ref="D61:D62"/>
    <mergeCell ref="E61:E62"/>
    <mergeCell ref="F61:F62"/>
    <mergeCell ref="G61:G62"/>
    <mergeCell ref="H61:H62"/>
    <mergeCell ref="I41:L41"/>
    <mergeCell ref="I42:L42"/>
    <mergeCell ref="I43:J43"/>
    <mergeCell ref="I44:L44"/>
    <mergeCell ref="I45:J45"/>
    <mergeCell ref="Y54:Z54"/>
    <mergeCell ref="A33:R33"/>
    <mergeCell ref="K36:L36"/>
    <mergeCell ref="I37:L37"/>
    <mergeCell ref="I38:L38"/>
    <mergeCell ref="I39:J39"/>
    <mergeCell ref="I40:L40"/>
    <mergeCell ref="K23:M23"/>
    <mergeCell ref="K24:M24"/>
    <mergeCell ref="K25:M25"/>
    <mergeCell ref="K26:M26"/>
    <mergeCell ref="A30:R30"/>
    <mergeCell ref="S30:AE30"/>
    <mergeCell ref="G31:G32"/>
    <mergeCell ref="H31:H32"/>
    <mergeCell ref="I31:L31"/>
    <mergeCell ref="T31:X32"/>
    <mergeCell ref="Y31:Z32"/>
    <mergeCell ref="AA31:AE32"/>
    <mergeCell ref="A31:A32"/>
    <mergeCell ref="B31:B32"/>
    <mergeCell ref="C31:C32"/>
    <mergeCell ref="D31:D32"/>
    <mergeCell ref="E31:E32"/>
    <mergeCell ref="F31:F32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FFC0-CFDD-4967-9719-35DB55FCB8DA}">
  <sheetPr>
    <tabColor theme="4" tint="0.39997558519241921"/>
  </sheetPr>
  <dimension ref="A1:AH76"/>
  <sheetViews>
    <sheetView workbookViewId="0">
      <selection activeCell="A50" sqref="A50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0.54296875" customWidth="1"/>
    <col min="5" max="5" width="21.54296875" style="1" customWidth="1"/>
    <col min="6" max="6" width="31.81640625" style="1" customWidth="1"/>
    <col min="7" max="7" width="24.26953125" style="1" customWidth="1"/>
    <col min="8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415</v>
      </c>
      <c r="D2" t="s">
        <v>414</v>
      </c>
      <c r="E2" s="1" t="s">
        <v>242</v>
      </c>
      <c r="F2" s="1" t="s">
        <v>193</v>
      </c>
      <c r="G2" s="1"/>
      <c r="H2" s="1" t="s">
        <v>359</v>
      </c>
      <c r="I2" s="2241">
        <v>1</v>
      </c>
      <c r="J2" s="2241"/>
      <c r="K2" s="1" t="s">
        <v>359</v>
      </c>
      <c r="L2" s="1"/>
      <c r="M2" s="1">
        <v>10</v>
      </c>
      <c r="N2" s="1">
        <v>25</v>
      </c>
      <c r="O2" s="1">
        <v>5</v>
      </c>
      <c r="P2" s="1" t="s">
        <v>90</v>
      </c>
      <c r="Q2" s="1"/>
      <c r="R2" s="1"/>
      <c r="S2" s="1">
        <v>5</v>
      </c>
      <c r="T2" s="1"/>
      <c r="U2" s="1">
        <v>1</v>
      </c>
      <c r="V2" s="5">
        <v>4400</v>
      </c>
      <c r="W2" s="70">
        <v>0.3</v>
      </c>
      <c r="X2" s="71">
        <f>V2*(1-W2)</f>
        <v>3080</v>
      </c>
      <c r="Y2" s="71">
        <f t="shared" ref="Y2:Y11" si="0">X2*U2*O2</f>
        <v>15400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415</v>
      </c>
      <c r="D3" t="s">
        <v>414</v>
      </c>
      <c r="E3" s="1" t="s">
        <v>242</v>
      </c>
      <c r="F3" s="1" t="s">
        <v>129</v>
      </c>
      <c r="H3" s="1" t="s">
        <v>359</v>
      </c>
      <c r="I3" s="2241">
        <v>2</v>
      </c>
      <c r="J3" s="2241"/>
      <c r="L3" s="1" t="s">
        <v>359</v>
      </c>
      <c r="M3" s="1">
        <v>4</v>
      </c>
      <c r="N3" s="1">
        <v>10</v>
      </c>
      <c r="O3" s="1">
        <v>1</v>
      </c>
      <c r="P3" s="1" t="s">
        <v>51</v>
      </c>
      <c r="Q3" s="1">
        <v>1</v>
      </c>
      <c r="U3" s="1">
        <v>1</v>
      </c>
      <c r="V3" s="5">
        <v>13200</v>
      </c>
      <c r="W3" s="70">
        <v>0.3</v>
      </c>
      <c r="X3" s="72">
        <f>V3*(1-W3)</f>
        <v>9240</v>
      </c>
      <c r="Y3" s="72">
        <f t="shared" si="0"/>
        <v>9240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415</v>
      </c>
      <c r="D4" t="s">
        <v>414</v>
      </c>
      <c r="E4" s="1" t="s">
        <v>243</v>
      </c>
      <c r="F4" s="1" t="s">
        <v>129</v>
      </c>
      <c r="H4" s="1" t="s">
        <v>359</v>
      </c>
      <c r="I4" s="2241">
        <v>2</v>
      </c>
      <c r="J4" s="2241"/>
      <c r="L4" s="1" t="s">
        <v>359</v>
      </c>
      <c r="M4" s="1">
        <v>4</v>
      </c>
      <c r="N4" s="1">
        <v>10</v>
      </c>
      <c r="O4" s="1">
        <v>3</v>
      </c>
      <c r="P4" s="1" t="s">
        <v>90</v>
      </c>
      <c r="Q4" s="1">
        <v>3</v>
      </c>
      <c r="U4" s="1">
        <v>1</v>
      </c>
      <c r="V4" s="5">
        <v>47500</v>
      </c>
      <c r="W4" s="70">
        <v>0.92</v>
      </c>
      <c r="X4" s="72">
        <f t="shared" ref="X4" si="1">V4*(1-W4)</f>
        <v>3799.9999999999982</v>
      </c>
      <c r="Y4" s="72">
        <f t="shared" si="0"/>
        <v>11399.999999999995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415</v>
      </c>
      <c r="D5" t="s">
        <v>414</v>
      </c>
      <c r="E5" s="1" t="s">
        <v>243</v>
      </c>
      <c r="F5" s="1" t="s">
        <v>193</v>
      </c>
      <c r="H5" s="1" t="s">
        <v>359</v>
      </c>
      <c r="I5" s="2241">
        <v>1</v>
      </c>
      <c r="J5" s="2241"/>
      <c r="K5" s="1" t="s">
        <v>359</v>
      </c>
      <c r="M5" s="1">
        <v>10</v>
      </c>
      <c r="N5" s="2" t="s">
        <v>110</v>
      </c>
      <c r="O5" s="1">
        <v>15</v>
      </c>
      <c r="P5" s="1" t="s">
        <v>90</v>
      </c>
      <c r="Q5" s="1">
        <v>15</v>
      </c>
      <c r="U5" s="1">
        <v>1</v>
      </c>
      <c r="V5" s="5">
        <v>22000</v>
      </c>
      <c r="W5" s="70">
        <v>0.96</v>
      </c>
      <c r="X5" s="72">
        <f t="shared" ref="X5:X11" si="2">V5*(1-W5)</f>
        <v>880.0000000000008</v>
      </c>
      <c r="Y5" s="72">
        <f t="shared" si="0"/>
        <v>13200.000000000013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415</v>
      </c>
      <c r="D6" t="s">
        <v>414</v>
      </c>
      <c r="E6" s="1" t="s">
        <v>243</v>
      </c>
      <c r="F6" s="1" t="s">
        <v>53</v>
      </c>
      <c r="H6" s="1" t="s">
        <v>359</v>
      </c>
      <c r="I6" s="2241">
        <v>4</v>
      </c>
      <c r="J6" s="2241"/>
      <c r="K6" s="1" t="s">
        <v>359</v>
      </c>
      <c r="M6" s="1">
        <v>2</v>
      </c>
      <c r="N6" s="2" t="s">
        <v>405</v>
      </c>
      <c r="O6" s="1">
        <v>3</v>
      </c>
      <c r="P6" s="1" t="s">
        <v>51</v>
      </c>
      <c r="Q6" s="1">
        <v>3</v>
      </c>
      <c r="U6" s="1">
        <v>1</v>
      </c>
      <c r="V6" s="5">
        <v>32000</v>
      </c>
      <c r="W6" s="70">
        <v>0.83</v>
      </c>
      <c r="X6" s="72">
        <f t="shared" si="2"/>
        <v>5440.0000000000009</v>
      </c>
      <c r="Y6" s="72">
        <f t="shared" si="0"/>
        <v>16320.000000000004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415</v>
      </c>
      <c r="D7" t="s">
        <v>414</v>
      </c>
      <c r="E7" s="1" t="s">
        <v>243</v>
      </c>
      <c r="F7" s="1" t="s">
        <v>244</v>
      </c>
      <c r="H7" s="1" t="s">
        <v>359</v>
      </c>
      <c r="I7" s="2241">
        <v>5</v>
      </c>
      <c r="J7" s="2241"/>
      <c r="K7" s="1" t="s">
        <v>359</v>
      </c>
      <c r="M7" s="1">
        <v>1</v>
      </c>
      <c r="N7" s="2" t="s">
        <v>384</v>
      </c>
      <c r="O7" s="1">
        <v>1</v>
      </c>
      <c r="P7" s="1" t="s">
        <v>51</v>
      </c>
      <c r="Q7" s="1">
        <v>1</v>
      </c>
      <c r="U7" s="1">
        <v>1</v>
      </c>
      <c r="V7" s="5">
        <v>29200</v>
      </c>
      <c r="W7" s="70">
        <v>0.87</v>
      </c>
      <c r="X7" s="72">
        <f t="shared" si="2"/>
        <v>3796</v>
      </c>
      <c r="Y7" s="72">
        <f t="shared" si="0"/>
        <v>3796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415</v>
      </c>
      <c r="D8" t="s">
        <v>414</v>
      </c>
      <c r="E8" s="1" t="s">
        <v>245</v>
      </c>
      <c r="F8" s="1" t="s">
        <v>129</v>
      </c>
      <c r="H8" s="1" t="s">
        <v>359</v>
      </c>
      <c r="I8" s="2241">
        <v>2</v>
      </c>
      <c r="J8" s="2241"/>
      <c r="L8" s="1" t="s">
        <v>359</v>
      </c>
      <c r="M8" s="1">
        <v>4</v>
      </c>
      <c r="N8" s="2" t="s">
        <v>230</v>
      </c>
      <c r="O8" s="1">
        <v>2</v>
      </c>
      <c r="P8" s="1" t="s">
        <v>51</v>
      </c>
      <c r="Q8" s="1">
        <v>2</v>
      </c>
      <c r="U8" s="1">
        <v>1</v>
      </c>
      <c r="V8" s="5">
        <v>5000</v>
      </c>
      <c r="W8" s="70">
        <v>0.2</v>
      </c>
      <c r="X8" s="72">
        <f t="shared" si="2"/>
        <v>4000</v>
      </c>
      <c r="Y8" s="72">
        <f t="shared" si="0"/>
        <v>8000</v>
      </c>
      <c r="Z8" s="6"/>
      <c r="AA8" s="68"/>
      <c r="AB8" s="1"/>
    </row>
    <row r="9" spans="1:34" x14ac:dyDescent="0.35">
      <c r="A9" t="s">
        <v>378</v>
      </c>
      <c r="B9" t="s">
        <v>411</v>
      </c>
      <c r="C9" t="s">
        <v>415</v>
      </c>
      <c r="D9" t="s">
        <v>414</v>
      </c>
      <c r="E9" s="1" t="s">
        <v>237</v>
      </c>
      <c r="F9" s="1" t="s">
        <v>246</v>
      </c>
      <c r="G9" s="1" t="s">
        <v>359</v>
      </c>
      <c r="I9" s="2241">
        <v>5</v>
      </c>
      <c r="J9" s="2241"/>
      <c r="K9" s="1" t="s">
        <v>359</v>
      </c>
      <c r="M9" s="1">
        <v>5</v>
      </c>
      <c r="N9" s="2" t="s">
        <v>256</v>
      </c>
      <c r="O9" s="1">
        <v>5</v>
      </c>
      <c r="P9" s="1" t="s">
        <v>174</v>
      </c>
      <c r="Q9" s="1">
        <v>5</v>
      </c>
      <c r="U9" s="1">
        <v>1</v>
      </c>
      <c r="V9" s="5">
        <v>5463</v>
      </c>
      <c r="W9" s="70">
        <v>0.6</v>
      </c>
      <c r="X9" s="72">
        <f t="shared" si="2"/>
        <v>2185.2000000000003</v>
      </c>
      <c r="Y9" s="72">
        <f t="shared" si="0"/>
        <v>10926.000000000002</v>
      </c>
      <c r="Z9" s="6"/>
      <c r="AA9" s="68"/>
      <c r="AB9" s="1"/>
    </row>
    <row r="10" spans="1:34" x14ac:dyDescent="0.35">
      <c r="A10" t="s">
        <v>378</v>
      </c>
      <c r="B10" t="s">
        <v>411</v>
      </c>
      <c r="C10" t="s">
        <v>415</v>
      </c>
      <c r="D10" t="s">
        <v>414</v>
      </c>
      <c r="E10" s="1" t="s">
        <v>247</v>
      </c>
      <c r="F10" s="1" t="s">
        <v>248</v>
      </c>
      <c r="H10" s="1" t="s">
        <v>359</v>
      </c>
      <c r="I10" s="2241">
        <v>3</v>
      </c>
      <c r="J10" s="2241"/>
      <c r="K10" s="1" t="s">
        <v>359</v>
      </c>
      <c r="M10" s="1">
        <v>1</v>
      </c>
      <c r="N10" s="2" t="s">
        <v>384</v>
      </c>
      <c r="O10" s="1">
        <v>1</v>
      </c>
      <c r="P10" s="1" t="s">
        <v>51</v>
      </c>
      <c r="Q10" s="1">
        <v>1</v>
      </c>
      <c r="U10" s="1">
        <v>1</v>
      </c>
      <c r="V10" s="5">
        <v>45000</v>
      </c>
      <c r="W10" s="70">
        <v>0.2</v>
      </c>
      <c r="X10" s="72">
        <f t="shared" si="2"/>
        <v>36000</v>
      </c>
      <c r="Y10" s="72">
        <f t="shared" si="0"/>
        <v>36000</v>
      </c>
      <c r="Z10" s="6"/>
      <c r="AA10" s="68"/>
      <c r="AB10" s="1"/>
    </row>
    <row r="11" spans="1:34" x14ac:dyDescent="0.35">
      <c r="A11" t="s">
        <v>378</v>
      </c>
      <c r="B11" t="s">
        <v>411</v>
      </c>
      <c r="C11" t="s">
        <v>415</v>
      </c>
      <c r="D11" t="s">
        <v>414</v>
      </c>
      <c r="E11" s="1" t="s">
        <v>237</v>
      </c>
      <c r="F11" s="1" t="s">
        <v>249</v>
      </c>
      <c r="H11" s="1" t="s">
        <v>359</v>
      </c>
      <c r="I11" s="2241">
        <v>5</v>
      </c>
      <c r="J11" s="2241"/>
      <c r="K11" s="1" t="s">
        <v>359</v>
      </c>
      <c r="M11" s="1">
        <v>10</v>
      </c>
      <c r="N11" s="2" t="s">
        <v>78</v>
      </c>
      <c r="O11" s="1">
        <v>15</v>
      </c>
      <c r="P11" s="1" t="s">
        <v>174</v>
      </c>
      <c r="Q11" s="1">
        <v>15</v>
      </c>
      <c r="U11" s="1">
        <v>1</v>
      </c>
      <c r="V11" s="5">
        <v>6009</v>
      </c>
      <c r="W11" s="70">
        <v>0.6</v>
      </c>
      <c r="X11" s="72">
        <f t="shared" si="2"/>
        <v>2403.6</v>
      </c>
      <c r="Y11" s="72">
        <f t="shared" si="0"/>
        <v>36054</v>
      </c>
      <c r="Z11" s="6"/>
      <c r="AA11" s="68"/>
      <c r="AB11" s="1"/>
    </row>
    <row r="12" spans="1:34" x14ac:dyDescent="0.35">
      <c r="I12" s="2241"/>
      <c r="J12" s="2241"/>
      <c r="N12" s="2"/>
      <c r="O12" s="1"/>
      <c r="V12" s="72"/>
      <c r="W12" s="70"/>
      <c r="X12" s="72"/>
      <c r="Y12" s="72"/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415</v>
      </c>
      <c r="D13" t="s">
        <v>414</v>
      </c>
      <c r="E13" s="1" t="s">
        <v>242</v>
      </c>
      <c r="F13" s="1" t="s">
        <v>193</v>
      </c>
      <c r="H13" s="1" t="s">
        <v>359</v>
      </c>
      <c r="I13" s="2241">
        <v>2</v>
      </c>
      <c r="J13" s="2241"/>
      <c r="K13" s="1" t="s">
        <v>359</v>
      </c>
      <c r="M13" s="1">
        <v>10</v>
      </c>
      <c r="N13" s="2" t="s">
        <v>110</v>
      </c>
      <c r="O13" s="1">
        <v>8</v>
      </c>
      <c r="P13" s="1" t="s">
        <v>90</v>
      </c>
      <c r="S13" s="1">
        <v>8</v>
      </c>
      <c r="U13" s="1">
        <v>1</v>
      </c>
      <c r="V13" s="5">
        <v>4400</v>
      </c>
      <c r="W13" s="70">
        <v>0.3</v>
      </c>
      <c r="X13" s="72">
        <f>V13*(1-W13)</f>
        <v>3080</v>
      </c>
      <c r="Y13" s="72">
        <f>X13*U13*O13</f>
        <v>24640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415</v>
      </c>
      <c r="D14" t="s">
        <v>414</v>
      </c>
      <c r="E14" s="1" t="s">
        <v>242</v>
      </c>
      <c r="F14" s="1" t="s">
        <v>129</v>
      </c>
      <c r="H14" s="1" t="s">
        <v>359</v>
      </c>
      <c r="I14" s="2241">
        <v>1</v>
      </c>
      <c r="J14" s="2241"/>
      <c r="L14" s="1" t="s">
        <v>359</v>
      </c>
      <c r="M14" s="1">
        <v>4</v>
      </c>
      <c r="N14" s="2" t="s">
        <v>230</v>
      </c>
      <c r="O14" s="1">
        <v>1</v>
      </c>
      <c r="P14" s="1" t="s">
        <v>51</v>
      </c>
      <c r="Q14" s="1">
        <v>1</v>
      </c>
      <c r="U14" s="1">
        <v>1</v>
      </c>
      <c r="V14" s="5">
        <v>13200</v>
      </c>
      <c r="W14" s="70">
        <v>0.3</v>
      </c>
      <c r="X14" s="72">
        <f>V14*(1-W14)</f>
        <v>9240</v>
      </c>
      <c r="Y14" s="72">
        <f>X14*U14*O14</f>
        <v>9240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415</v>
      </c>
      <c r="D15" t="s">
        <v>414</v>
      </c>
      <c r="E15" s="1" t="s">
        <v>243</v>
      </c>
      <c r="F15" s="1" t="s">
        <v>129</v>
      </c>
      <c r="H15" s="1" t="s">
        <v>359</v>
      </c>
      <c r="I15" s="2241">
        <v>1</v>
      </c>
      <c r="J15" s="2241"/>
      <c r="L15" s="1" t="s">
        <v>359</v>
      </c>
      <c r="M15" s="1">
        <v>4</v>
      </c>
      <c r="N15" s="2" t="s">
        <v>230</v>
      </c>
      <c r="O15" s="1">
        <v>3</v>
      </c>
      <c r="P15" s="1" t="s">
        <v>90</v>
      </c>
      <c r="Q15" s="1">
        <v>3</v>
      </c>
      <c r="U15" s="1">
        <v>1</v>
      </c>
      <c r="V15" s="5">
        <v>47500</v>
      </c>
      <c r="W15" s="70">
        <v>0.92</v>
      </c>
      <c r="X15" s="72">
        <f t="shared" ref="X15:X17" si="3">V15*(1-W15)</f>
        <v>3799.9999999999982</v>
      </c>
      <c r="Y15" s="72">
        <f t="shared" ref="Y15:Y17" si="4">X15*U15*O15</f>
        <v>11399.999999999995</v>
      </c>
      <c r="Z15" s="6"/>
      <c r="AA15" s="68"/>
      <c r="AB15" s="1"/>
    </row>
    <row r="16" spans="1:34" x14ac:dyDescent="0.35">
      <c r="A16" t="s">
        <v>391</v>
      </c>
      <c r="B16" t="s">
        <v>411</v>
      </c>
      <c r="C16" t="s">
        <v>415</v>
      </c>
      <c r="D16" t="s">
        <v>414</v>
      </c>
      <c r="E16" s="1" t="s">
        <v>243</v>
      </c>
      <c r="F16" s="1" t="s">
        <v>193</v>
      </c>
      <c r="H16" s="1" t="s">
        <v>359</v>
      </c>
      <c r="I16" s="2241">
        <v>2</v>
      </c>
      <c r="J16" s="2241"/>
      <c r="K16" s="1" t="s">
        <v>359</v>
      </c>
      <c r="M16" s="1">
        <v>10</v>
      </c>
      <c r="N16" s="2" t="s">
        <v>110</v>
      </c>
      <c r="O16" s="1">
        <v>14</v>
      </c>
      <c r="P16" s="1" t="s">
        <v>90</v>
      </c>
      <c r="Q16" s="1">
        <v>14</v>
      </c>
      <c r="U16" s="1">
        <v>1</v>
      </c>
      <c r="V16" s="5">
        <v>22000</v>
      </c>
      <c r="W16" s="70">
        <v>0.96</v>
      </c>
      <c r="X16" s="72">
        <f t="shared" si="3"/>
        <v>880.0000000000008</v>
      </c>
      <c r="Y16" s="72">
        <f t="shared" si="4"/>
        <v>12320.000000000011</v>
      </c>
      <c r="Z16" s="6"/>
      <c r="AA16" s="68"/>
      <c r="AB16" s="1"/>
    </row>
    <row r="17" spans="1:28" x14ac:dyDescent="0.35">
      <c r="A17" t="s">
        <v>391</v>
      </c>
      <c r="B17" t="s">
        <v>411</v>
      </c>
      <c r="C17" t="s">
        <v>415</v>
      </c>
      <c r="D17" t="s">
        <v>414</v>
      </c>
      <c r="E17" s="1" t="s">
        <v>243</v>
      </c>
      <c r="F17" s="1" t="s">
        <v>53</v>
      </c>
      <c r="H17" s="1" t="s">
        <v>359</v>
      </c>
      <c r="I17" s="2241">
        <v>6</v>
      </c>
      <c r="J17" s="2241"/>
      <c r="K17" s="1" t="s">
        <v>359</v>
      </c>
      <c r="M17" s="1">
        <v>2</v>
      </c>
      <c r="N17" s="2" t="s">
        <v>405</v>
      </c>
      <c r="O17" s="1">
        <v>3</v>
      </c>
      <c r="P17" s="1" t="s">
        <v>51</v>
      </c>
      <c r="Q17" s="1">
        <v>3</v>
      </c>
      <c r="U17" s="1">
        <v>1</v>
      </c>
      <c r="V17" s="5">
        <v>32000</v>
      </c>
      <c r="W17" s="70">
        <v>0.83</v>
      </c>
      <c r="X17" s="72">
        <f t="shared" si="3"/>
        <v>5440.0000000000009</v>
      </c>
      <c r="Y17" s="72">
        <f t="shared" si="4"/>
        <v>16320.000000000004</v>
      </c>
      <c r="Z17" s="6"/>
      <c r="AA17" s="68"/>
      <c r="AB17" s="1"/>
    </row>
    <row r="18" spans="1:28" x14ac:dyDescent="0.35">
      <c r="A18" t="s">
        <v>391</v>
      </c>
      <c r="B18" t="s">
        <v>411</v>
      </c>
      <c r="C18" t="s">
        <v>415</v>
      </c>
      <c r="D18" t="s">
        <v>414</v>
      </c>
      <c r="E18" s="1" t="s">
        <v>237</v>
      </c>
      <c r="F18" s="1" t="s">
        <v>246</v>
      </c>
      <c r="G18" s="1" t="s">
        <v>359</v>
      </c>
      <c r="I18" s="2241">
        <v>4</v>
      </c>
      <c r="J18" s="2241"/>
      <c r="K18" s="1" t="s">
        <v>359</v>
      </c>
      <c r="M18" s="1">
        <v>5</v>
      </c>
      <c r="N18" s="2" t="s">
        <v>256</v>
      </c>
      <c r="O18" s="1">
        <v>5</v>
      </c>
      <c r="P18" s="1" t="s">
        <v>49</v>
      </c>
      <c r="Q18" s="1">
        <v>5</v>
      </c>
      <c r="U18" s="1">
        <v>1</v>
      </c>
      <c r="V18" s="5">
        <v>5463</v>
      </c>
      <c r="W18" s="70">
        <v>0.6</v>
      </c>
      <c r="X18" s="72">
        <f t="shared" ref="X18" si="5">V18*(1-W18)</f>
        <v>2185.2000000000003</v>
      </c>
      <c r="Y18" s="72">
        <f t="shared" ref="Y18" si="6">X18*U18*O18</f>
        <v>10926.000000000002</v>
      </c>
      <c r="Z18" s="6"/>
      <c r="AA18" s="68"/>
      <c r="AB18" s="1"/>
    </row>
    <row r="19" spans="1:28" x14ac:dyDescent="0.35">
      <c r="A19" t="s">
        <v>391</v>
      </c>
      <c r="B19" t="s">
        <v>411</v>
      </c>
      <c r="C19" t="s">
        <v>415</v>
      </c>
      <c r="D19" t="s">
        <v>414</v>
      </c>
      <c r="E19" s="1" t="s">
        <v>243</v>
      </c>
      <c r="F19" s="1" t="s">
        <v>95</v>
      </c>
      <c r="H19" s="1" t="s">
        <v>359</v>
      </c>
      <c r="I19" s="2241">
        <v>3</v>
      </c>
      <c r="J19" s="2241"/>
      <c r="K19" s="1" t="s">
        <v>359</v>
      </c>
      <c r="M19" s="1">
        <v>8</v>
      </c>
      <c r="N19" s="1">
        <v>15</v>
      </c>
      <c r="O19" s="1">
        <v>9</v>
      </c>
      <c r="P19" s="1" t="s">
        <v>51</v>
      </c>
      <c r="Q19" s="1">
        <v>9</v>
      </c>
      <c r="U19" s="1">
        <v>1</v>
      </c>
      <c r="V19" s="5">
        <v>2300</v>
      </c>
      <c r="W19" s="70">
        <v>0.1</v>
      </c>
      <c r="X19" s="71">
        <f>V19*(1-W19)</f>
        <v>2070</v>
      </c>
      <c r="Y19" s="71">
        <f>X19*U19*O19</f>
        <v>18630</v>
      </c>
      <c r="Z19" s="18"/>
    </row>
    <row r="20" spans="1:28" x14ac:dyDescent="0.35">
      <c r="A20" t="s">
        <v>391</v>
      </c>
      <c r="B20" t="s">
        <v>411</v>
      </c>
      <c r="C20" t="s">
        <v>415</v>
      </c>
      <c r="D20" t="s">
        <v>414</v>
      </c>
      <c r="E20" s="1" t="s">
        <v>157</v>
      </c>
      <c r="F20" s="1" t="s">
        <v>250</v>
      </c>
      <c r="H20" s="1" t="s">
        <v>359</v>
      </c>
      <c r="I20" s="2241">
        <v>5</v>
      </c>
      <c r="J20" s="2241"/>
      <c r="K20" s="1" t="s">
        <v>359</v>
      </c>
      <c r="M20" s="1">
        <v>8</v>
      </c>
      <c r="N20" s="1">
        <v>15</v>
      </c>
      <c r="O20" s="1">
        <v>9</v>
      </c>
      <c r="P20" s="1" t="s">
        <v>51</v>
      </c>
      <c r="Q20" s="1">
        <v>9</v>
      </c>
      <c r="U20" s="1">
        <v>1</v>
      </c>
      <c r="V20" s="5">
        <v>2005</v>
      </c>
      <c r="W20" s="70">
        <v>0.1</v>
      </c>
      <c r="X20" s="72">
        <f>V20*(1-W20)</f>
        <v>1804.5</v>
      </c>
      <c r="Y20" s="72">
        <f>X20*U20*O20</f>
        <v>16240.5</v>
      </c>
      <c r="Z20" s="6"/>
    </row>
    <row r="21" spans="1:28" x14ac:dyDescent="0.35">
      <c r="A21" t="s">
        <v>391</v>
      </c>
      <c r="B21" t="s">
        <v>411</v>
      </c>
      <c r="C21" t="s">
        <v>415</v>
      </c>
      <c r="D21" t="s">
        <v>414</v>
      </c>
      <c r="E21" s="1" t="s">
        <v>237</v>
      </c>
      <c r="F21" s="1" t="s">
        <v>246</v>
      </c>
      <c r="H21" s="1" t="s">
        <v>359</v>
      </c>
      <c r="I21" s="2241">
        <v>4</v>
      </c>
      <c r="J21" s="2241"/>
      <c r="K21" s="1" t="s">
        <v>359</v>
      </c>
      <c r="M21" s="1">
        <v>10</v>
      </c>
      <c r="N21" s="2" t="s">
        <v>78</v>
      </c>
      <c r="O21" s="1">
        <v>17</v>
      </c>
      <c r="P21" s="1" t="s">
        <v>174</v>
      </c>
      <c r="Q21" s="1">
        <v>17</v>
      </c>
      <c r="U21" s="1">
        <v>1</v>
      </c>
      <c r="V21" s="5">
        <v>6009</v>
      </c>
      <c r="W21" s="70">
        <v>0.6</v>
      </c>
      <c r="X21" s="72">
        <f t="shared" ref="X21" si="7">V21*(1-W21)</f>
        <v>2403.6</v>
      </c>
      <c r="Y21" s="72">
        <f t="shared" ref="Y21:Y24" si="8">X21*U21*O21</f>
        <v>40861.199999999997</v>
      </c>
      <c r="Z21" s="6"/>
    </row>
    <row r="22" spans="1:28" x14ac:dyDescent="0.35">
      <c r="I22" s="2241"/>
      <c r="J22" s="2241"/>
      <c r="N22" s="2"/>
      <c r="O22" s="1"/>
      <c r="V22" s="72"/>
      <c r="W22" s="70"/>
      <c r="X22" s="72"/>
      <c r="Y22" s="72"/>
      <c r="Z22" s="6"/>
    </row>
    <row r="23" spans="1:28" x14ac:dyDescent="0.35">
      <c r="A23" t="s">
        <v>393</v>
      </c>
      <c r="B23" t="s">
        <v>411</v>
      </c>
      <c r="C23" t="s">
        <v>415</v>
      </c>
      <c r="D23" t="s">
        <v>414</v>
      </c>
      <c r="E23" s="1" t="s">
        <v>242</v>
      </c>
      <c r="F23" s="1" t="s">
        <v>129</v>
      </c>
      <c r="H23" s="1" t="s">
        <v>359</v>
      </c>
      <c r="I23" s="2241">
        <v>2</v>
      </c>
      <c r="J23" s="2241"/>
      <c r="L23" s="1" t="s">
        <v>359</v>
      </c>
      <c r="M23" s="1">
        <v>3</v>
      </c>
      <c r="N23" s="2" t="s">
        <v>405</v>
      </c>
      <c r="O23" s="1">
        <v>1</v>
      </c>
      <c r="P23" s="1" t="s">
        <v>51</v>
      </c>
      <c r="Q23" s="1">
        <v>1</v>
      </c>
      <c r="U23" s="1">
        <v>1</v>
      </c>
      <c r="V23" s="5">
        <v>13200</v>
      </c>
      <c r="W23" s="70">
        <v>0.3</v>
      </c>
      <c r="X23" s="72">
        <f>V23*(1-W23)</f>
        <v>9240</v>
      </c>
      <c r="Y23" s="72">
        <f t="shared" si="8"/>
        <v>9240</v>
      </c>
      <c r="Z23" s="6"/>
    </row>
    <row r="24" spans="1:28" x14ac:dyDescent="0.35">
      <c r="A24" t="s">
        <v>393</v>
      </c>
      <c r="B24" t="s">
        <v>411</v>
      </c>
      <c r="C24" t="s">
        <v>415</v>
      </c>
      <c r="D24" t="s">
        <v>414</v>
      </c>
      <c r="E24" s="1" t="s">
        <v>243</v>
      </c>
      <c r="F24" s="1" t="s">
        <v>129</v>
      </c>
      <c r="H24" s="1" t="s">
        <v>359</v>
      </c>
      <c r="I24" s="2241">
        <v>2</v>
      </c>
      <c r="J24" s="2241"/>
      <c r="L24" s="1" t="s">
        <v>359</v>
      </c>
      <c r="M24" s="1">
        <v>3</v>
      </c>
      <c r="N24" s="2" t="s">
        <v>405</v>
      </c>
      <c r="O24" s="1">
        <v>2</v>
      </c>
      <c r="P24" s="1" t="s">
        <v>90</v>
      </c>
      <c r="Q24" s="1">
        <v>2</v>
      </c>
      <c r="U24" s="1">
        <v>1</v>
      </c>
      <c r="V24" s="5">
        <v>47500</v>
      </c>
      <c r="W24" s="70">
        <v>0.92</v>
      </c>
      <c r="X24" s="72">
        <f>V24*(1-W24)</f>
        <v>3799.9999999999982</v>
      </c>
      <c r="Y24" s="72">
        <f t="shared" si="8"/>
        <v>7599.9999999999964</v>
      </c>
      <c r="Z24" s="6"/>
    </row>
    <row r="25" spans="1:28" x14ac:dyDescent="0.35">
      <c r="A25" t="s">
        <v>393</v>
      </c>
      <c r="B25" t="s">
        <v>411</v>
      </c>
      <c r="C25" t="s">
        <v>415</v>
      </c>
      <c r="D25" t="s">
        <v>414</v>
      </c>
      <c r="E25" s="1" t="s">
        <v>243</v>
      </c>
      <c r="F25" s="1" t="s">
        <v>193</v>
      </c>
      <c r="H25" s="1" t="s">
        <v>359</v>
      </c>
      <c r="I25" s="2241">
        <v>1</v>
      </c>
      <c r="J25" s="2241"/>
      <c r="K25" s="1" t="s">
        <v>359</v>
      </c>
      <c r="M25" s="1">
        <v>6</v>
      </c>
      <c r="N25" s="1">
        <v>20</v>
      </c>
      <c r="O25" s="1">
        <v>8</v>
      </c>
      <c r="P25" s="1" t="s">
        <v>90</v>
      </c>
      <c r="Q25" s="1">
        <v>8</v>
      </c>
      <c r="U25" s="1">
        <v>1</v>
      </c>
      <c r="V25" s="5">
        <v>22000</v>
      </c>
      <c r="W25" s="70">
        <v>0.96</v>
      </c>
      <c r="X25" s="72">
        <f>V25*(1-W25)</f>
        <v>880.0000000000008</v>
      </c>
      <c r="Y25" s="72">
        <f t="shared" ref="Y25" si="9">X25*U25*O25</f>
        <v>7040.0000000000064</v>
      </c>
      <c r="Z25" s="6"/>
    </row>
    <row r="26" spans="1:28" x14ac:dyDescent="0.35">
      <c r="A26" t="s">
        <v>393</v>
      </c>
      <c r="B26" t="s">
        <v>411</v>
      </c>
      <c r="C26" t="s">
        <v>415</v>
      </c>
      <c r="D26" t="s">
        <v>414</v>
      </c>
      <c r="E26" s="1" t="s">
        <v>243</v>
      </c>
      <c r="F26" s="1" t="s">
        <v>53</v>
      </c>
      <c r="H26" s="1" t="s">
        <v>359</v>
      </c>
      <c r="I26" s="2241">
        <v>4</v>
      </c>
      <c r="J26" s="2241"/>
      <c r="K26" s="1" t="s">
        <v>359</v>
      </c>
      <c r="M26" s="1">
        <v>1</v>
      </c>
      <c r="N26" s="1">
        <v>4</v>
      </c>
      <c r="O26" s="1">
        <v>2</v>
      </c>
      <c r="P26" s="1" t="s">
        <v>51</v>
      </c>
      <c r="Q26" s="1">
        <v>2</v>
      </c>
      <c r="U26" s="1">
        <v>1</v>
      </c>
      <c r="V26" s="5">
        <v>32000</v>
      </c>
      <c r="W26" s="70">
        <v>0.83</v>
      </c>
      <c r="X26" s="72">
        <f t="shared" ref="X26:X30" si="10">V26*(1-W26)</f>
        <v>5440.0000000000009</v>
      </c>
      <c r="Y26" s="72">
        <f t="shared" ref="Y26:Y30" si="11">X26*U26*O26</f>
        <v>10880.000000000002</v>
      </c>
      <c r="Z26" s="6"/>
    </row>
    <row r="27" spans="1:28" x14ac:dyDescent="0.35">
      <c r="A27" t="s">
        <v>393</v>
      </c>
      <c r="B27" t="s">
        <v>411</v>
      </c>
      <c r="C27" t="s">
        <v>415</v>
      </c>
      <c r="D27" t="s">
        <v>414</v>
      </c>
      <c r="E27" s="1" t="s">
        <v>243</v>
      </c>
      <c r="F27" s="1" t="s">
        <v>244</v>
      </c>
      <c r="H27" s="1" t="s">
        <v>359</v>
      </c>
      <c r="I27" s="2241">
        <v>6</v>
      </c>
      <c r="J27" s="2241"/>
      <c r="K27" s="1" t="s">
        <v>359</v>
      </c>
      <c r="M27" s="1">
        <v>1</v>
      </c>
      <c r="N27" s="1">
        <v>2</v>
      </c>
      <c r="O27" s="1">
        <v>1</v>
      </c>
      <c r="P27" s="1" t="s">
        <v>51</v>
      </c>
      <c r="Q27" s="1">
        <v>1</v>
      </c>
      <c r="T27" s="18"/>
      <c r="U27" s="1">
        <v>1</v>
      </c>
      <c r="V27" s="5">
        <v>29200</v>
      </c>
      <c r="W27" s="70">
        <v>0.87</v>
      </c>
      <c r="X27" s="72">
        <f t="shared" si="10"/>
        <v>3796</v>
      </c>
      <c r="Y27" s="72">
        <f t="shared" si="11"/>
        <v>3796</v>
      </c>
      <c r="Z27" s="6"/>
    </row>
    <row r="28" spans="1:28" x14ac:dyDescent="0.35">
      <c r="A28" t="s">
        <v>393</v>
      </c>
      <c r="B28" t="s">
        <v>411</v>
      </c>
      <c r="C28" t="s">
        <v>415</v>
      </c>
      <c r="D28" t="s">
        <v>414</v>
      </c>
      <c r="E28" s="1" t="s">
        <v>245</v>
      </c>
      <c r="F28" s="1" t="s">
        <v>129</v>
      </c>
      <c r="H28" s="1" t="s">
        <v>359</v>
      </c>
      <c r="I28" s="2241">
        <v>2</v>
      </c>
      <c r="J28" s="2241"/>
      <c r="L28" s="1" t="s">
        <v>359</v>
      </c>
      <c r="M28" s="1">
        <v>3</v>
      </c>
      <c r="N28" s="1">
        <v>6</v>
      </c>
      <c r="O28" s="1">
        <v>1</v>
      </c>
      <c r="P28" s="1" t="s">
        <v>51</v>
      </c>
      <c r="Q28" s="1">
        <v>1</v>
      </c>
      <c r="T28" s="6"/>
      <c r="U28" s="1">
        <v>1</v>
      </c>
      <c r="V28" s="5">
        <v>5000</v>
      </c>
      <c r="W28" s="70">
        <v>0.2</v>
      </c>
      <c r="X28" s="72">
        <f t="shared" si="10"/>
        <v>4000</v>
      </c>
      <c r="Y28" s="72">
        <f t="shared" si="11"/>
        <v>4000</v>
      </c>
      <c r="Z28" s="6"/>
    </row>
    <row r="29" spans="1:28" x14ac:dyDescent="0.35">
      <c r="A29" t="s">
        <v>393</v>
      </c>
      <c r="B29" t="s">
        <v>411</v>
      </c>
      <c r="C29" t="s">
        <v>415</v>
      </c>
      <c r="D29" t="s">
        <v>414</v>
      </c>
      <c r="E29" s="1" t="s">
        <v>237</v>
      </c>
      <c r="F29" s="1" t="s">
        <v>246</v>
      </c>
      <c r="G29" s="1" t="s">
        <v>359</v>
      </c>
      <c r="I29" s="2241">
        <v>5</v>
      </c>
      <c r="J29" s="2241"/>
      <c r="K29" s="1" t="s">
        <v>359</v>
      </c>
      <c r="M29" s="1">
        <v>5</v>
      </c>
      <c r="N29" s="1">
        <v>5</v>
      </c>
      <c r="O29" s="1">
        <v>5</v>
      </c>
      <c r="P29" s="1" t="s">
        <v>49</v>
      </c>
      <c r="Q29" s="1">
        <v>5</v>
      </c>
      <c r="T29" s="6"/>
      <c r="U29" s="1">
        <v>1</v>
      </c>
      <c r="V29" s="5">
        <v>5463</v>
      </c>
      <c r="W29" s="70">
        <v>0.6</v>
      </c>
      <c r="X29" s="72">
        <f t="shared" si="10"/>
        <v>2185.2000000000003</v>
      </c>
      <c r="Y29" s="72">
        <f t="shared" si="11"/>
        <v>10926.000000000002</v>
      </c>
      <c r="Z29" s="6"/>
    </row>
    <row r="30" spans="1:28" x14ac:dyDescent="0.35">
      <c r="A30" t="s">
        <v>393</v>
      </c>
      <c r="B30" t="s">
        <v>411</v>
      </c>
      <c r="C30" t="s">
        <v>415</v>
      </c>
      <c r="D30" t="s">
        <v>414</v>
      </c>
      <c r="E30" s="1" t="s">
        <v>247</v>
      </c>
      <c r="F30" s="1" t="s">
        <v>248</v>
      </c>
      <c r="H30" s="1" t="s">
        <v>359</v>
      </c>
      <c r="I30" s="2241">
        <v>3</v>
      </c>
      <c r="J30" s="2241"/>
      <c r="K30" s="1" t="s">
        <v>359</v>
      </c>
      <c r="M30" s="1">
        <v>1</v>
      </c>
      <c r="N30" s="1">
        <v>2</v>
      </c>
      <c r="O30" s="1">
        <v>1</v>
      </c>
      <c r="P30" s="1" t="s">
        <v>51</v>
      </c>
      <c r="Q30" s="1">
        <v>1</v>
      </c>
      <c r="T30" s="18"/>
      <c r="U30" s="1">
        <v>1</v>
      </c>
      <c r="V30" s="5">
        <v>45000</v>
      </c>
      <c r="W30" s="70">
        <v>0.2</v>
      </c>
      <c r="X30" s="72">
        <f t="shared" si="10"/>
        <v>36000</v>
      </c>
      <c r="Y30" s="72">
        <f t="shared" si="11"/>
        <v>36000</v>
      </c>
      <c r="Z30" s="6"/>
    </row>
    <row r="31" spans="1:28" x14ac:dyDescent="0.35">
      <c r="I31" s="2241"/>
      <c r="J31" s="2241"/>
      <c r="O31" s="1"/>
      <c r="T31" s="18"/>
      <c r="V31" s="72"/>
      <c r="W31" s="70"/>
      <c r="X31" s="72"/>
      <c r="Y31" s="72"/>
      <c r="Z31" s="6"/>
    </row>
    <row r="32" spans="1:28" x14ac:dyDescent="0.35">
      <c r="A32" t="s">
        <v>394</v>
      </c>
      <c r="B32" t="s">
        <v>411</v>
      </c>
      <c r="C32" t="s">
        <v>415</v>
      </c>
      <c r="D32" t="s">
        <v>414</v>
      </c>
      <c r="E32" s="1" t="s">
        <v>242</v>
      </c>
      <c r="F32" s="1" t="s">
        <v>193</v>
      </c>
      <c r="H32" s="1" t="s">
        <v>359</v>
      </c>
      <c r="I32" s="2241">
        <v>3</v>
      </c>
      <c r="J32" s="2241"/>
      <c r="K32" s="1" t="s">
        <v>359</v>
      </c>
      <c r="M32" s="1">
        <v>6</v>
      </c>
      <c r="N32" s="1">
        <v>20</v>
      </c>
      <c r="O32" s="1">
        <v>5</v>
      </c>
      <c r="P32" s="1" t="s">
        <v>90</v>
      </c>
      <c r="S32" s="1">
        <v>5</v>
      </c>
      <c r="T32" s="18"/>
      <c r="U32" s="1">
        <v>1</v>
      </c>
      <c r="V32" s="5">
        <v>4400</v>
      </c>
      <c r="W32" s="70">
        <v>0.3</v>
      </c>
      <c r="X32" s="72">
        <f t="shared" ref="X32" si="12">V32*(1-W32)</f>
        <v>3080</v>
      </c>
      <c r="Y32" s="72">
        <f t="shared" ref="Y32" si="13">X32*U32*O32</f>
        <v>15400</v>
      </c>
      <c r="Z32" s="6"/>
    </row>
    <row r="33" spans="1:25" x14ac:dyDescent="0.35">
      <c r="A33" t="s">
        <v>394</v>
      </c>
      <c r="B33" t="s">
        <v>411</v>
      </c>
      <c r="C33" t="s">
        <v>415</v>
      </c>
      <c r="D33" t="s">
        <v>414</v>
      </c>
      <c r="E33" s="1" t="s">
        <v>242</v>
      </c>
      <c r="F33" s="1" t="s">
        <v>129</v>
      </c>
      <c r="H33" s="1" t="s">
        <v>359</v>
      </c>
      <c r="I33" s="2241">
        <v>1</v>
      </c>
      <c r="J33" s="2241"/>
      <c r="L33" s="1" t="s">
        <v>359</v>
      </c>
      <c r="M33" s="2" t="s">
        <v>384</v>
      </c>
      <c r="N33" s="1">
        <v>6</v>
      </c>
      <c r="O33" s="1">
        <v>1</v>
      </c>
      <c r="P33" s="1" t="s">
        <v>51</v>
      </c>
      <c r="Q33" s="1">
        <v>1</v>
      </c>
      <c r="U33" s="1">
        <v>1</v>
      </c>
      <c r="V33" s="5">
        <v>13200</v>
      </c>
      <c r="W33" s="70">
        <v>0.3</v>
      </c>
      <c r="X33" s="72">
        <f t="shared" ref="X33:X40" si="14">V33*(1-W33)</f>
        <v>9240</v>
      </c>
      <c r="Y33" s="72">
        <f t="shared" ref="Y33:Y40" si="15">X33*U33*O33</f>
        <v>9240</v>
      </c>
    </row>
    <row r="34" spans="1:25" x14ac:dyDescent="0.35">
      <c r="A34" t="s">
        <v>394</v>
      </c>
      <c r="B34" t="s">
        <v>411</v>
      </c>
      <c r="C34" t="s">
        <v>415</v>
      </c>
      <c r="D34" t="s">
        <v>414</v>
      </c>
      <c r="E34" s="1" t="s">
        <v>243</v>
      </c>
      <c r="F34" s="1" t="s">
        <v>129</v>
      </c>
      <c r="H34" s="1" t="s">
        <v>359</v>
      </c>
      <c r="I34" s="2241">
        <v>1</v>
      </c>
      <c r="J34" s="2241"/>
      <c r="L34" s="1" t="s">
        <v>359</v>
      </c>
      <c r="M34" s="2" t="s">
        <v>384</v>
      </c>
      <c r="N34" s="1">
        <v>6</v>
      </c>
      <c r="O34" s="1">
        <v>2</v>
      </c>
      <c r="P34" s="1" t="s">
        <v>90</v>
      </c>
      <c r="Q34" s="1">
        <v>2</v>
      </c>
      <c r="U34" s="1">
        <v>1</v>
      </c>
      <c r="V34" s="5">
        <v>47500</v>
      </c>
      <c r="W34" s="70">
        <v>0.92</v>
      </c>
      <c r="X34" s="72">
        <f t="shared" si="14"/>
        <v>3799.9999999999982</v>
      </c>
      <c r="Y34" s="72">
        <f t="shared" si="15"/>
        <v>7599.9999999999964</v>
      </c>
    </row>
    <row r="35" spans="1:25" x14ac:dyDescent="0.35">
      <c r="A35" t="s">
        <v>394</v>
      </c>
      <c r="B35" t="s">
        <v>411</v>
      </c>
      <c r="C35" t="s">
        <v>415</v>
      </c>
      <c r="D35" t="s">
        <v>414</v>
      </c>
      <c r="E35" s="1" t="s">
        <v>243</v>
      </c>
      <c r="F35" s="1" t="s">
        <v>193</v>
      </c>
      <c r="H35" s="1" t="s">
        <v>359</v>
      </c>
      <c r="I35" s="2241">
        <v>3</v>
      </c>
      <c r="J35" s="2241"/>
      <c r="K35" s="1" t="s">
        <v>359</v>
      </c>
      <c r="M35" s="2" t="s">
        <v>405</v>
      </c>
      <c r="N35" s="1">
        <v>20</v>
      </c>
      <c r="O35" s="1">
        <v>9</v>
      </c>
      <c r="P35" s="1" t="s">
        <v>90</v>
      </c>
      <c r="Q35" s="1">
        <v>9</v>
      </c>
      <c r="U35" s="1">
        <v>1</v>
      </c>
      <c r="V35" s="5">
        <v>22000</v>
      </c>
      <c r="W35" s="70">
        <v>0.96</v>
      </c>
      <c r="X35" s="72">
        <f t="shared" si="14"/>
        <v>880.0000000000008</v>
      </c>
      <c r="Y35" s="72">
        <f t="shared" si="15"/>
        <v>7920.0000000000073</v>
      </c>
    </row>
    <row r="36" spans="1:25" x14ac:dyDescent="0.35">
      <c r="A36" t="s">
        <v>394</v>
      </c>
      <c r="B36" t="s">
        <v>411</v>
      </c>
      <c r="C36" t="s">
        <v>415</v>
      </c>
      <c r="D36" t="s">
        <v>414</v>
      </c>
      <c r="E36" s="1" t="s">
        <v>243</v>
      </c>
      <c r="F36" s="1" t="s">
        <v>53</v>
      </c>
      <c r="H36" s="1" t="s">
        <v>359</v>
      </c>
      <c r="I36" s="2241">
        <v>5</v>
      </c>
      <c r="J36" s="2241"/>
      <c r="K36" s="1" t="s">
        <v>359</v>
      </c>
      <c r="M36" s="2" t="s">
        <v>65</v>
      </c>
      <c r="N36" s="1">
        <v>4</v>
      </c>
      <c r="O36" s="1">
        <v>1</v>
      </c>
      <c r="P36" s="1" t="s">
        <v>51</v>
      </c>
      <c r="Q36" s="1">
        <v>1</v>
      </c>
      <c r="U36" s="1">
        <v>1</v>
      </c>
      <c r="V36" s="5">
        <v>32000</v>
      </c>
      <c r="W36" s="70">
        <v>0.83</v>
      </c>
      <c r="X36" s="72">
        <f t="shared" si="14"/>
        <v>5440.0000000000009</v>
      </c>
      <c r="Y36" s="72">
        <f t="shared" si="15"/>
        <v>5440.0000000000009</v>
      </c>
    </row>
    <row r="37" spans="1:25" x14ac:dyDescent="0.35">
      <c r="A37" t="s">
        <v>394</v>
      </c>
      <c r="B37" t="s">
        <v>411</v>
      </c>
      <c r="C37" t="s">
        <v>415</v>
      </c>
      <c r="D37" t="s">
        <v>414</v>
      </c>
      <c r="E37" s="1" t="s">
        <v>237</v>
      </c>
      <c r="F37" s="1" t="s">
        <v>246</v>
      </c>
      <c r="G37" s="1" t="s">
        <v>359</v>
      </c>
      <c r="I37" s="2241">
        <v>4</v>
      </c>
      <c r="J37" s="2241"/>
      <c r="K37" s="1" t="s">
        <v>359</v>
      </c>
      <c r="M37" s="1">
        <v>7</v>
      </c>
      <c r="N37" s="1">
        <v>15</v>
      </c>
      <c r="O37" s="1">
        <v>4</v>
      </c>
      <c r="P37" s="1" t="s">
        <v>49</v>
      </c>
      <c r="Q37" s="1">
        <v>4</v>
      </c>
      <c r="U37" s="1">
        <v>1</v>
      </c>
      <c r="V37" s="5">
        <v>5463</v>
      </c>
      <c r="W37" s="70">
        <v>0.6</v>
      </c>
      <c r="X37" s="72">
        <f t="shared" si="14"/>
        <v>2185.2000000000003</v>
      </c>
      <c r="Y37" s="72">
        <f t="shared" si="15"/>
        <v>8740.8000000000011</v>
      </c>
    </row>
    <row r="38" spans="1:25" x14ac:dyDescent="0.35">
      <c r="A38" t="s">
        <v>394</v>
      </c>
      <c r="B38" t="s">
        <v>411</v>
      </c>
      <c r="C38" t="s">
        <v>415</v>
      </c>
      <c r="D38" t="s">
        <v>414</v>
      </c>
      <c r="E38" s="1" t="s">
        <v>243</v>
      </c>
      <c r="F38" s="1" t="s">
        <v>95</v>
      </c>
      <c r="H38" s="1" t="s">
        <v>359</v>
      </c>
      <c r="I38" s="2241">
        <v>2</v>
      </c>
      <c r="J38" s="2241"/>
      <c r="K38" s="1" t="s">
        <v>359</v>
      </c>
      <c r="M38" s="1">
        <v>4</v>
      </c>
      <c r="N38" s="1">
        <v>8</v>
      </c>
      <c r="O38" s="1">
        <v>4</v>
      </c>
      <c r="P38" s="1" t="s">
        <v>51</v>
      </c>
      <c r="Q38" s="1">
        <v>4</v>
      </c>
      <c r="U38" s="1">
        <v>1</v>
      </c>
      <c r="V38" s="5">
        <v>2300</v>
      </c>
      <c r="W38" s="70">
        <v>0.1</v>
      </c>
      <c r="X38" s="72">
        <f t="shared" si="14"/>
        <v>2070</v>
      </c>
      <c r="Y38" s="72">
        <f t="shared" si="15"/>
        <v>8280</v>
      </c>
    </row>
    <row r="39" spans="1:25" x14ac:dyDescent="0.35">
      <c r="A39" t="s">
        <v>394</v>
      </c>
      <c r="B39" t="s">
        <v>411</v>
      </c>
      <c r="C39" t="s">
        <v>415</v>
      </c>
      <c r="D39" t="s">
        <v>414</v>
      </c>
      <c r="E39" s="1" t="s">
        <v>157</v>
      </c>
      <c r="F39" s="1" t="s">
        <v>250</v>
      </c>
      <c r="H39" s="1" t="s">
        <v>359</v>
      </c>
      <c r="I39" s="2241">
        <v>6</v>
      </c>
      <c r="J39" s="2241"/>
      <c r="K39" s="1" t="s">
        <v>359</v>
      </c>
      <c r="M39" s="1">
        <v>4</v>
      </c>
      <c r="N39" s="1">
        <v>8</v>
      </c>
      <c r="O39" s="1">
        <v>4</v>
      </c>
      <c r="P39" s="1" t="s">
        <v>51</v>
      </c>
      <c r="Q39" s="1">
        <v>4</v>
      </c>
      <c r="U39" s="1">
        <v>1</v>
      </c>
      <c r="V39" s="5">
        <v>2005</v>
      </c>
      <c r="W39" s="70">
        <v>0.1</v>
      </c>
      <c r="X39" s="72">
        <f t="shared" si="14"/>
        <v>1804.5</v>
      </c>
      <c r="Y39" s="72">
        <f t="shared" si="15"/>
        <v>7218</v>
      </c>
    </row>
    <row r="40" spans="1:25" x14ac:dyDescent="0.35">
      <c r="A40" t="s">
        <v>394</v>
      </c>
      <c r="B40" t="s">
        <v>411</v>
      </c>
      <c r="C40" t="s">
        <v>415</v>
      </c>
      <c r="D40" t="s">
        <v>414</v>
      </c>
      <c r="E40" s="1" t="s">
        <v>237</v>
      </c>
      <c r="F40" s="1" t="s">
        <v>246</v>
      </c>
      <c r="G40" s="1" t="s">
        <v>359</v>
      </c>
      <c r="I40" s="2241">
        <v>4</v>
      </c>
      <c r="J40" s="2241"/>
      <c r="K40" s="1" t="s">
        <v>359</v>
      </c>
      <c r="M40" s="1">
        <v>6</v>
      </c>
      <c r="N40" s="1">
        <v>12</v>
      </c>
      <c r="O40" s="1">
        <v>7</v>
      </c>
      <c r="P40" s="1" t="s">
        <v>174</v>
      </c>
      <c r="Q40" s="1">
        <v>7</v>
      </c>
      <c r="U40" s="1">
        <v>1</v>
      </c>
      <c r="V40" s="5">
        <v>6009</v>
      </c>
      <c r="W40" s="70">
        <v>0.6</v>
      </c>
      <c r="X40" s="72">
        <f t="shared" si="14"/>
        <v>2403.6</v>
      </c>
      <c r="Y40" s="72">
        <f t="shared" si="15"/>
        <v>16825.2</v>
      </c>
    </row>
    <row r="41" spans="1:25" x14ac:dyDescent="0.35">
      <c r="I41" s="2241"/>
      <c r="J41" s="2241"/>
      <c r="O41" s="1"/>
      <c r="V41" s="72"/>
      <c r="W41" s="70"/>
      <c r="X41" s="72"/>
      <c r="Y41" s="72"/>
    </row>
    <row r="42" spans="1:25" x14ac:dyDescent="0.35">
      <c r="A42" t="s">
        <v>377</v>
      </c>
      <c r="B42" t="s">
        <v>411</v>
      </c>
      <c r="C42" t="s">
        <v>415</v>
      </c>
      <c r="D42" t="s">
        <v>414</v>
      </c>
      <c r="E42" s="1" t="s">
        <v>242</v>
      </c>
      <c r="F42" s="1" t="s">
        <v>252</v>
      </c>
      <c r="H42" s="1" t="s">
        <v>359</v>
      </c>
      <c r="I42" s="2241">
        <v>2</v>
      </c>
      <c r="J42" s="2241"/>
      <c r="K42" s="1" t="s">
        <v>359</v>
      </c>
      <c r="M42" s="1">
        <v>2</v>
      </c>
      <c r="N42" s="1">
        <v>6</v>
      </c>
      <c r="O42" s="1">
        <v>2</v>
      </c>
      <c r="P42" s="1" t="s">
        <v>90</v>
      </c>
      <c r="S42" s="1">
        <v>2</v>
      </c>
      <c r="U42" s="1">
        <v>1</v>
      </c>
      <c r="V42" s="5">
        <v>2450</v>
      </c>
      <c r="W42" s="70">
        <v>0.3</v>
      </c>
      <c r="X42" s="72">
        <f t="shared" ref="X42:X46" si="16">V42*(1-W42)</f>
        <v>1715</v>
      </c>
      <c r="Y42" s="72">
        <f t="shared" ref="Y42:Y46" si="17">X42*U42*O42</f>
        <v>3430</v>
      </c>
    </row>
    <row r="43" spans="1:25" x14ac:dyDescent="0.35">
      <c r="A43" t="s">
        <v>377</v>
      </c>
      <c r="B43" t="s">
        <v>411</v>
      </c>
      <c r="C43" t="s">
        <v>415</v>
      </c>
      <c r="D43" t="s">
        <v>414</v>
      </c>
      <c r="E43" s="1" t="s">
        <v>242</v>
      </c>
      <c r="F43" s="1" t="s">
        <v>129</v>
      </c>
      <c r="H43" s="1" t="s">
        <v>359</v>
      </c>
      <c r="I43" s="2241">
        <v>1</v>
      </c>
      <c r="J43" s="2241"/>
      <c r="L43" s="1" t="s">
        <v>359</v>
      </c>
      <c r="M43" s="1">
        <v>2</v>
      </c>
      <c r="N43" s="1">
        <v>4</v>
      </c>
      <c r="O43" s="1">
        <v>1</v>
      </c>
      <c r="P43" s="1" t="s">
        <v>51</v>
      </c>
      <c r="Q43" s="1">
        <v>1</v>
      </c>
      <c r="U43" s="1">
        <v>1</v>
      </c>
      <c r="V43" s="5">
        <v>13200</v>
      </c>
      <c r="W43" s="70">
        <v>0.3</v>
      </c>
      <c r="X43" s="72">
        <f t="shared" si="16"/>
        <v>9240</v>
      </c>
      <c r="Y43" s="72">
        <f t="shared" si="17"/>
        <v>9240</v>
      </c>
    </row>
    <row r="44" spans="1:25" x14ac:dyDescent="0.35">
      <c r="A44" t="s">
        <v>377</v>
      </c>
      <c r="B44" t="s">
        <v>411</v>
      </c>
      <c r="C44" t="s">
        <v>415</v>
      </c>
      <c r="D44" t="s">
        <v>414</v>
      </c>
      <c r="E44" s="1" t="s">
        <v>243</v>
      </c>
      <c r="F44" s="1" t="s">
        <v>129</v>
      </c>
      <c r="H44" s="1" t="s">
        <v>359</v>
      </c>
      <c r="I44" s="2241">
        <v>1</v>
      </c>
      <c r="J44" s="2241"/>
      <c r="L44" s="1" t="s">
        <v>359</v>
      </c>
      <c r="M44" s="1">
        <v>2</v>
      </c>
      <c r="N44" s="1">
        <v>4</v>
      </c>
      <c r="O44" s="1">
        <v>2</v>
      </c>
      <c r="P44" s="1" t="s">
        <v>90</v>
      </c>
      <c r="Q44" s="1">
        <v>2</v>
      </c>
      <c r="U44" s="1">
        <v>1</v>
      </c>
      <c r="V44" s="5">
        <v>47500</v>
      </c>
      <c r="W44" s="70">
        <v>0.92</v>
      </c>
      <c r="X44" s="72">
        <f t="shared" si="16"/>
        <v>3799.9999999999982</v>
      </c>
      <c r="Y44" s="72">
        <f t="shared" si="17"/>
        <v>7599.9999999999964</v>
      </c>
    </row>
    <row r="45" spans="1:25" x14ac:dyDescent="0.35">
      <c r="A45" t="s">
        <v>377</v>
      </c>
      <c r="B45" t="s">
        <v>411</v>
      </c>
      <c r="C45" t="s">
        <v>415</v>
      </c>
      <c r="D45" t="s">
        <v>414</v>
      </c>
      <c r="E45" s="1" t="s">
        <v>243</v>
      </c>
      <c r="F45" s="1" t="s">
        <v>252</v>
      </c>
      <c r="H45" s="1" t="s">
        <v>359</v>
      </c>
      <c r="I45" s="2241">
        <v>2</v>
      </c>
      <c r="J45" s="2241"/>
      <c r="K45" s="1" t="s">
        <v>359</v>
      </c>
      <c r="M45" s="1">
        <v>2</v>
      </c>
      <c r="N45" s="1">
        <v>6</v>
      </c>
      <c r="O45" s="1">
        <v>5</v>
      </c>
      <c r="P45" s="1" t="s">
        <v>90</v>
      </c>
      <c r="Q45" s="1">
        <v>5</v>
      </c>
      <c r="U45" s="1">
        <v>1</v>
      </c>
      <c r="V45" s="5">
        <v>6400</v>
      </c>
      <c r="W45" s="70">
        <v>0.87</v>
      </c>
      <c r="X45" s="72">
        <f t="shared" si="16"/>
        <v>832</v>
      </c>
      <c r="Y45" s="72">
        <f t="shared" si="17"/>
        <v>4160</v>
      </c>
    </row>
    <row r="46" spans="1:25" x14ac:dyDescent="0.35">
      <c r="A46" t="s">
        <v>377</v>
      </c>
      <c r="B46" t="s">
        <v>411</v>
      </c>
      <c r="C46" t="s">
        <v>415</v>
      </c>
      <c r="D46" t="s">
        <v>414</v>
      </c>
      <c r="E46" s="1" t="s">
        <v>243</v>
      </c>
      <c r="F46" s="1" t="s">
        <v>53</v>
      </c>
      <c r="H46" s="1" t="s">
        <v>359</v>
      </c>
      <c r="I46" s="2241"/>
      <c r="J46" s="2241"/>
      <c r="K46" s="1" t="s">
        <v>359</v>
      </c>
      <c r="M46" s="1">
        <v>1</v>
      </c>
      <c r="N46" s="1">
        <v>2</v>
      </c>
      <c r="O46" s="1">
        <v>2</v>
      </c>
      <c r="P46" s="1" t="s">
        <v>51</v>
      </c>
      <c r="Q46" s="1">
        <v>2</v>
      </c>
      <c r="U46" s="1">
        <v>1</v>
      </c>
      <c r="V46" s="5">
        <v>32000</v>
      </c>
      <c r="W46" s="70">
        <v>0.83</v>
      </c>
      <c r="X46" s="72">
        <f t="shared" si="16"/>
        <v>5440.0000000000009</v>
      </c>
      <c r="Y46" s="72">
        <f t="shared" si="17"/>
        <v>10880.000000000002</v>
      </c>
    </row>
    <row r="47" spans="1:25" x14ac:dyDescent="0.35">
      <c r="O47" s="1"/>
      <c r="V47" s="72"/>
      <c r="W47" s="70"/>
      <c r="X47" s="72"/>
      <c r="Y47" s="72"/>
    </row>
    <row r="48" spans="1:25" x14ac:dyDescent="0.35">
      <c r="O48" s="1"/>
      <c r="V48" s="72"/>
      <c r="W48" s="70"/>
      <c r="X48" s="72"/>
      <c r="Y48" s="72"/>
    </row>
    <row r="49" spans="1:25" x14ac:dyDescent="0.35">
      <c r="O49" s="1"/>
      <c r="V49" s="74"/>
      <c r="W49" s="75"/>
      <c r="X49" s="72"/>
      <c r="Y49" s="72"/>
    </row>
    <row r="50" spans="1:25" x14ac:dyDescent="0.35">
      <c r="O50" s="1"/>
      <c r="V50" s="74"/>
      <c r="W50" s="75"/>
      <c r="X50" s="72"/>
      <c r="Y50" s="72"/>
    </row>
    <row r="51" spans="1:25" x14ac:dyDescent="0.35">
      <c r="O51" s="1"/>
      <c r="V51" s="74"/>
      <c r="W51" s="75"/>
      <c r="X51" s="72"/>
      <c r="Y51" s="72"/>
    </row>
    <row r="52" spans="1:25" x14ac:dyDescent="0.35">
      <c r="O52" s="1"/>
      <c r="V52" s="74"/>
      <c r="W52" s="75"/>
      <c r="X52" s="72"/>
      <c r="Y52" s="72"/>
    </row>
    <row r="53" spans="1:25" x14ac:dyDescent="0.35">
      <c r="A53" s="93"/>
      <c r="D53" s="89" t="s">
        <v>1209</v>
      </c>
      <c r="E53" s="89" t="s">
        <v>1210</v>
      </c>
      <c r="F53" s="89" t="s">
        <v>1211</v>
      </c>
      <c r="G53" s="89"/>
      <c r="H53" s="89"/>
      <c r="I53" s="89"/>
    </row>
    <row r="54" spans="1:25" x14ac:dyDescent="0.35">
      <c r="A54" s="93" t="s">
        <v>1212</v>
      </c>
      <c r="B54" s="2229"/>
      <c r="C54" s="2229"/>
      <c r="D54" s="2236">
        <f>E54*(1-10%)</f>
        <v>3235.3411764705884</v>
      </c>
      <c r="E54" s="473">
        <f>'MACEIO '!S53</f>
        <v>3594.8235294117649</v>
      </c>
      <c r="F54" s="473">
        <f>E54*(1+15%)</f>
        <v>4134.0470588235294</v>
      </c>
      <c r="G54" s="473"/>
      <c r="H54" s="473"/>
      <c r="I54" s="473"/>
    </row>
    <row r="55" spans="1:25" x14ac:dyDescent="0.35">
      <c r="A55" s="93" t="s">
        <v>1213</v>
      </c>
      <c r="B55" s="2229"/>
      <c r="C55" s="2229"/>
      <c r="D55" s="2236">
        <f>E55*(1-25%)</f>
        <v>1995.4097826086957</v>
      </c>
      <c r="E55" s="473">
        <f>'MACEIO '!S82</f>
        <v>2660.5463768115942</v>
      </c>
      <c r="F55" s="473">
        <f>E55*(1+5%)</f>
        <v>2793.5736956521741</v>
      </c>
      <c r="G55" s="473"/>
      <c r="H55" s="473"/>
      <c r="I55" s="473"/>
    </row>
    <row r="56" spans="1:25" x14ac:dyDescent="0.35">
      <c r="A56" s="93" t="s">
        <v>601</v>
      </c>
      <c r="B56" s="2229"/>
      <c r="C56" s="2229"/>
      <c r="D56" s="2236">
        <f>E56*(1-15%)</f>
        <v>4431.4142857142861</v>
      </c>
      <c r="E56" s="473">
        <f>'MACEIO '!S115</f>
        <v>5213.4285714285716</v>
      </c>
      <c r="F56" s="473">
        <f>E56*(1+15%)</f>
        <v>5995.4428571428571</v>
      </c>
      <c r="G56" s="473"/>
      <c r="H56" s="473"/>
      <c r="I56" s="473"/>
    </row>
    <row r="57" spans="1:25" x14ac:dyDescent="0.35">
      <c r="A57" s="93" t="s">
        <v>730</v>
      </c>
      <c r="B57" s="2229"/>
      <c r="C57" s="2229"/>
      <c r="D57" s="2236">
        <f>E57*(1-25%)</f>
        <v>2222.9189189189192</v>
      </c>
      <c r="E57" s="473">
        <f>'MACEIO '!S144</f>
        <v>2963.8918918918921</v>
      </c>
      <c r="F57" s="473">
        <f>E57*(1+5%)</f>
        <v>3112.086486486487</v>
      </c>
      <c r="G57" s="473"/>
      <c r="H57" s="473"/>
      <c r="I57" s="473"/>
    </row>
    <row r="58" spans="1:25" x14ac:dyDescent="0.35">
      <c r="A58" s="93" t="s">
        <v>619</v>
      </c>
      <c r="B58" s="2229"/>
      <c r="C58" s="2229"/>
      <c r="D58" s="2236">
        <f>E58*(1-25%)</f>
        <v>3144.375</v>
      </c>
      <c r="E58" s="473">
        <f>'MACEIO '!S174</f>
        <v>4192.5</v>
      </c>
      <c r="F58" s="473">
        <f>E58*(1+5%)</f>
        <v>4402.125</v>
      </c>
      <c r="G58" s="473"/>
      <c r="H58" s="473"/>
      <c r="I58" s="473"/>
    </row>
    <row r="59" spans="1:25" x14ac:dyDescent="0.35">
      <c r="A59" s="93"/>
      <c r="B59" s="93"/>
      <c r="C59" s="93"/>
      <c r="D59" s="94"/>
    </row>
    <row r="60" spans="1:25" x14ac:dyDescent="0.35">
      <c r="A60" s="93"/>
      <c r="B60" s="92"/>
      <c r="C60" s="92"/>
      <c r="D60" s="2386" t="s">
        <v>1214</v>
      </c>
      <c r="E60" s="2387"/>
      <c r="F60" s="2387"/>
      <c r="G60" s="2387"/>
      <c r="H60" s="2387"/>
      <c r="I60" s="2388"/>
    </row>
    <row r="61" spans="1:25" x14ac:dyDescent="0.35">
      <c r="A61" s="93" t="s">
        <v>1212</v>
      </c>
      <c r="B61" s="2230"/>
      <c r="C61" s="2230"/>
      <c r="D61" s="3">
        <v>0.90196078431372551</v>
      </c>
      <c r="E61" s="3">
        <v>9.8039215686274508E-2</v>
      </c>
      <c r="G61" s="3"/>
      <c r="H61" s="3"/>
      <c r="I61" s="3"/>
    </row>
    <row r="62" spans="1:25" x14ac:dyDescent="0.35">
      <c r="A62" s="93" t="s">
        <v>1213</v>
      </c>
      <c r="B62" s="2230"/>
      <c r="C62" s="2230"/>
      <c r="D62" s="2230">
        <v>0.88405797101449279</v>
      </c>
      <c r="E62" s="350">
        <v>0.11594202898550725</v>
      </c>
      <c r="G62" s="350"/>
      <c r="H62" s="350"/>
      <c r="I62" s="350"/>
    </row>
    <row r="63" spans="1:25" x14ac:dyDescent="0.35">
      <c r="A63" s="93" t="s">
        <v>601</v>
      </c>
      <c r="B63" s="2230"/>
      <c r="C63" s="2230"/>
      <c r="D63" s="2230">
        <v>1</v>
      </c>
      <c r="E63" s="350"/>
      <c r="G63" s="350"/>
      <c r="H63" s="350"/>
      <c r="I63" s="350"/>
    </row>
    <row r="64" spans="1:25" x14ac:dyDescent="0.35">
      <c r="A64" s="93" t="s">
        <v>730</v>
      </c>
      <c r="B64" s="2230"/>
      <c r="C64" s="2230"/>
      <c r="D64" s="2230">
        <v>0.86486486486486491</v>
      </c>
      <c r="E64" s="350">
        <v>0.13513513513513514</v>
      </c>
      <c r="G64" s="350"/>
      <c r="H64" s="350"/>
      <c r="I64" s="350"/>
    </row>
    <row r="65" spans="1:32" x14ac:dyDescent="0.35">
      <c r="A65" s="93" t="s">
        <v>619</v>
      </c>
      <c r="B65" s="93"/>
      <c r="C65" s="93"/>
      <c r="D65" s="2230">
        <v>0.83333333333333337</v>
      </c>
      <c r="E65" s="350">
        <v>0.16666666666666666</v>
      </c>
      <c r="G65" s="350"/>
      <c r="H65" s="350"/>
    </row>
    <row r="66" spans="1:32" x14ac:dyDescent="0.35">
      <c r="A66" s="93"/>
      <c r="B66" s="93"/>
      <c r="C66" s="93"/>
      <c r="D66" s="94"/>
    </row>
    <row r="67" spans="1:32" x14ac:dyDescent="0.35">
      <c r="A67" s="93"/>
      <c r="B67" s="93"/>
      <c r="C67" s="93"/>
      <c r="D67" s="94"/>
    </row>
    <row r="68" spans="1:32" x14ac:dyDescent="0.35">
      <c r="A68" s="93"/>
      <c r="B68" s="93"/>
      <c r="C68" s="93"/>
      <c r="D68" s="94"/>
    </row>
    <row r="69" spans="1:32" x14ac:dyDescent="0.35">
      <c r="A69" s="93"/>
      <c r="B69" s="92"/>
      <c r="C69" s="92"/>
      <c r="D69" s="2386" t="s">
        <v>1215</v>
      </c>
      <c r="E69" s="2387"/>
      <c r="F69" s="2387"/>
      <c r="G69" s="2387"/>
      <c r="H69" s="2387"/>
      <c r="I69" s="2388"/>
    </row>
    <row r="70" spans="1:32" x14ac:dyDescent="0.35">
      <c r="A70" s="93" t="s">
        <v>1212</v>
      </c>
      <c r="B70" s="2230"/>
      <c r="C70" s="2230"/>
      <c r="D70" s="2230">
        <v>0.38655462184873951</v>
      </c>
      <c r="E70" s="2230">
        <v>0.34453781512605042</v>
      </c>
      <c r="F70" s="2230">
        <v>0.13445378151260504</v>
      </c>
      <c r="G70" s="2230">
        <v>0.13445378151260504</v>
      </c>
      <c r="H70" s="2230"/>
    </row>
    <row r="71" spans="1:32" x14ac:dyDescent="0.35">
      <c r="A71" s="93" t="s">
        <v>1213</v>
      </c>
      <c r="B71" s="6"/>
      <c r="C71" s="6"/>
      <c r="D71" s="6">
        <v>0.33333333333333331</v>
      </c>
      <c r="E71" s="2230">
        <v>0.30601092896174864</v>
      </c>
      <c r="F71" s="2230">
        <v>0.18032786885245902</v>
      </c>
      <c r="G71" s="2230">
        <v>0.18032786885245902</v>
      </c>
      <c r="H71" s="2230"/>
    </row>
    <row r="72" spans="1:32" x14ac:dyDescent="0.35">
      <c r="A72" s="93" t="s">
        <v>601</v>
      </c>
      <c r="B72" s="2230"/>
      <c r="C72" s="2230"/>
      <c r="D72" s="2230">
        <v>0.46666666666666667</v>
      </c>
      <c r="E72" s="2230">
        <v>0.35555555555555557</v>
      </c>
      <c r="F72" s="2230">
        <v>0.17777777777777778</v>
      </c>
      <c r="G72" s="2230"/>
      <c r="H72" s="2230"/>
    </row>
    <row r="73" spans="1:32" x14ac:dyDescent="0.35">
      <c r="A73" s="93" t="s">
        <v>730</v>
      </c>
      <c r="B73" s="2230"/>
      <c r="C73" s="2230"/>
      <c r="D73" s="6">
        <v>0.41558441558441561</v>
      </c>
      <c r="E73" s="6">
        <v>0.36363636363636365</v>
      </c>
      <c r="F73" s="6">
        <v>0.22077922077922077</v>
      </c>
      <c r="G73" s="2255"/>
      <c r="H73" s="6"/>
    </row>
    <row r="74" spans="1:32" x14ac:dyDescent="0.35">
      <c r="A74" s="93" t="s">
        <v>619</v>
      </c>
      <c r="B74" s="93"/>
      <c r="C74" s="93"/>
      <c r="D74" s="6">
        <v>0.37037037037037035</v>
      </c>
      <c r="E74" s="2230">
        <v>0.37037037037037035</v>
      </c>
      <c r="F74" s="2230">
        <v>0.25925925925925924</v>
      </c>
      <c r="G74" s="2230"/>
      <c r="H74" s="2230"/>
      <c r="I74" s="2230"/>
    </row>
    <row r="76" spans="1:32" s="93" customFormat="1" x14ac:dyDescent="0.35">
      <c r="E76" s="94"/>
      <c r="F76" s="94"/>
      <c r="G76" s="94"/>
      <c r="H76" s="94"/>
      <c r="I76" s="94"/>
      <c r="J76" s="94"/>
      <c r="K76" s="94"/>
      <c r="L76" s="94"/>
      <c r="M76" s="94"/>
      <c r="N76" s="94"/>
      <c r="P76" s="94"/>
      <c r="Q76" s="94"/>
      <c r="R76" s="94"/>
      <c r="S76" s="94"/>
      <c r="T76" s="94"/>
      <c r="U76" s="94"/>
      <c r="V76" s="95"/>
      <c r="W76" s="94"/>
      <c r="X76" s="95"/>
      <c r="Y76" s="95"/>
      <c r="Z76" s="97"/>
      <c r="AA76" s="97"/>
      <c r="AD76" s="94"/>
      <c r="AF76" s="94"/>
    </row>
  </sheetData>
  <mergeCells count="2">
    <mergeCell ref="D60:I60"/>
    <mergeCell ref="D69:I69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2E09-06E5-4582-B928-D5D5086C082F}">
  <sheetPr>
    <tabColor rgb="FF92D050"/>
  </sheetPr>
  <dimension ref="A1:AE184"/>
  <sheetViews>
    <sheetView topLeftCell="E110" zoomScale="89" zoomScaleNormal="89" workbookViewId="0">
      <selection activeCell="I141" sqref="I141:K141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29.1796875" style="1" customWidth="1"/>
    <col min="5" max="5" width="26.816406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2.453125" style="145" customWidth="1"/>
    <col min="15" max="15" width="10.1796875" style="3" bestFit="1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3" width="12.453125" customWidth="1"/>
    <col min="24" max="24" width="11.7265625" bestFit="1" customWidth="1"/>
    <col min="25" max="25" width="13.1796875" customWidth="1"/>
    <col min="26" max="26" width="14.453125" customWidth="1"/>
    <col min="27" max="27" width="16.54296875" customWidth="1"/>
    <col min="28" max="32" width="13.81640625" customWidth="1"/>
  </cols>
  <sheetData>
    <row r="1" spans="1:5" ht="21" x14ac:dyDescent="0.5">
      <c r="A1" s="138" t="s">
        <v>1102</v>
      </c>
    </row>
    <row r="2" spans="1:5" x14ac:dyDescent="0.35">
      <c r="A2" t="s">
        <v>503</v>
      </c>
    </row>
    <row r="4" spans="1:5" x14ac:dyDescent="0.35">
      <c r="B4" s="141"/>
    </row>
    <row r="5" spans="1:5" x14ac:dyDescent="0.35">
      <c r="B5" s="142"/>
      <c r="C5" s="650"/>
    </row>
    <row r="6" spans="1:5" x14ac:dyDescent="0.35">
      <c r="A6" s="146" t="s">
        <v>1103</v>
      </c>
      <c r="B6" s="147">
        <f>[25]BASE!B18</f>
        <v>749608.24</v>
      </c>
      <c r="C6" s="708"/>
    </row>
    <row r="7" spans="1:5" x14ac:dyDescent="0.35">
      <c r="A7" s="146" t="s">
        <v>1104</v>
      </c>
      <c r="B7" s="147">
        <f>[25]BASE!B19</f>
        <v>899439.24</v>
      </c>
    </row>
    <row r="9" spans="1:5" ht="17.5" customHeight="1" x14ac:dyDescent="0.35">
      <c r="A9" s="149" t="s">
        <v>1105</v>
      </c>
      <c r="B9" s="150">
        <f>[25]BASE!B12</f>
        <v>1324803.4624999999</v>
      </c>
      <c r="C9" s="709"/>
    </row>
    <row r="10" spans="1:5" ht="14.15" customHeight="1" x14ac:dyDescent="0.35">
      <c r="A10" s="146" t="s">
        <v>1106</v>
      </c>
      <c r="B10" s="147">
        <f>[25]BASE!B11</f>
        <v>1596148.75</v>
      </c>
      <c r="C10" s="3"/>
    </row>
    <row r="13" spans="1:5" x14ac:dyDescent="0.35">
      <c r="A13" s="4" t="s">
        <v>508</v>
      </c>
    </row>
    <row r="14" spans="1:5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</row>
    <row r="15" spans="1:5" x14ac:dyDescent="0.35">
      <c r="A15" s="153" t="s">
        <v>657</v>
      </c>
      <c r="B15" s="154" t="s">
        <v>514</v>
      </c>
      <c r="C15" s="155">
        <v>0.42</v>
      </c>
      <c r="D15" s="156">
        <f>B9*C15</f>
        <v>556417.45424999995</v>
      </c>
      <c r="E15" s="156">
        <f>D15/3</f>
        <v>185472.48474999997</v>
      </c>
    </row>
    <row r="16" spans="1:5" x14ac:dyDescent="0.35">
      <c r="A16" s="153" t="s">
        <v>658</v>
      </c>
      <c r="B16" s="154" t="s">
        <v>516</v>
      </c>
      <c r="C16" s="155">
        <v>0.45</v>
      </c>
      <c r="D16" s="156">
        <f>B9*C16</f>
        <v>596161.55812499998</v>
      </c>
      <c r="E16" s="156">
        <f>D16/5</f>
        <v>119232.311625</v>
      </c>
    </row>
    <row r="17" spans="1:31" x14ac:dyDescent="0.35">
      <c r="A17" s="153" t="s">
        <v>659</v>
      </c>
      <c r="B17" s="154">
        <v>3</v>
      </c>
      <c r="C17" s="155">
        <v>0.13</v>
      </c>
      <c r="D17" s="156">
        <f>B9*C17</f>
        <v>172224.450125</v>
      </c>
      <c r="E17" s="156">
        <f>D17/3</f>
        <v>57408.150041666668</v>
      </c>
    </row>
    <row r="18" spans="1:31" x14ac:dyDescent="0.35">
      <c r="B18" s="1" t="s">
        <v>518</v>
      </c>
      <c r="C18" s="3">
        <f>SUM(C15:C17)</f>
        <v>1</v>
      </c>
      <c r="D18" s="158">
        <f>SUM(D15:D17)</f>
        <v>1324803.4624999999</v>
      </c>
    </row>
    <row r="21" spans="1:31" x14ac:dyDescent="0.35">
      <c r="Q21" s="161"/>
    </row>
    <row r="22" spans="1:31" x14ac:dyDescent="0.35">
      <c r="A22" s="146" t="s">
        <v>820</v>
      </c>
      <c r="B22" s="816">
        <v>751300</v>
      </c>
      <c r="E22" s="1" t="s">
        <v>521</v>
      </c>
      <c r="F22" s="2" t="s">
        <v>1039</v>
      </c>
      <c r="H22" s="1" t="s">
        <v>523</v>
      </c>
      <c r="J22" s="2334">
        <v>0.82</v>
      </c>
      <c r="K22" s="2334"/>
      <c r="L22" s="2334"/>
    </row>
    <row r="23" spans="1:31" x14ac:dyDescent="0.35">
      <c r="A23" s="761" t="s">
        <v>630</v>
      </c>
      <c r="B23" s="817">
        <v>357685</v>
      </c>
      <c r="E23" s="1" t="s">
        <v>524</v>
      </c>
      <c r="F23" s="2" t="s">
        <v>1107</v>
      </c>
      <c r="H23" s="1" t="s">
        <v>524</v>
      </c>
      <c r="J23" s="2266">
        <v>56</v>
      </c>
      <c r="K23" s="2266"/>
      <c r="L23" s="2266"/>
    </row>
    <row r="24" spans="1:31" x14ac:dyDescent="0.35">
      <c r="E24" s="1" t="s">
        <v>526</v>
      </c>
      <c r="F24" s="2" t="s">
        <v>1108</v>
      </c>
      <c r="H24" s="1" t="s">
        <v>526</v>
      </c>
      <c r="J24" s="2267">
        <v>4759</v>
      </c>
      <c r="K24" s="2267"/>
      <c r="L24" s="2267"/>
      <c r="P24" s="161"/>
    </row>
    <row r="25" spans="1:31" x14ac:dyDescent="0.35">
      <c r="E25" s="1" t="s">
        <v>528</v>
      </c>
      <c r="F25" s="2" t="s">
        <v>1109</v>
      </c>
      <c r="H25" s="1" t="s">
        <v>528</v>
      </c>
      <c r="J25" s="2267">
        <v>7971678</v>
      </c>
      <c r="K25" s="2267"/>
      <c r="L25" s="2267"/>
      <c r="O25" s="144"/>
      <c r="S25" s="162"/>
    </row>
    <row r="26" spans="1:31" x14ac:dyDescent="0.35">
      <c r="O26" s="144"/>
      <c r="P26" s="163"/>
    </row>
    <row r="27" spans="1:31" ht="18" x14ac:dyDescent="0.4">
      <c r="A27" s="1085" t="s">
        <v>530</v>
      </c>
      <c r="O27" s="165"/>
    </row>
    <row r="29" spans="1:31" ht="16.5" customHeight="1" thickBot="1" x14ac:dyDescent="0.4">
      <c r="A29" s="2681" t="s">
        <v>531</v>
      </c>
      <c r="B29" s="2682"/>
      <c r="C29" s="2682"/>
      <c r="D29" s="2682"/>
      <c r="E29" s="2682"/>
      <c r="F29" s="2682"/>
      <c r="G29" s="2682"/>
      <c r="H29" s="2682"/>
      <c r="I29" s="2682"/>
      <c r="J29" s="2682"/>
      <c r="K29" s="2682"/>
      <c r="L29" s="2682"/>
      <c r="M29" s="2682"/>
      <c r="N29" s="2682"/>
      <c r="O29" s="2682"/>
      <c r="P29" s="2682"/>
      <c r="Q29" s="2682"/>
      <c r="R29" s="2683"/>
      <c r="S29" s="2647" t="s">
        <v>635</v>
      </c>
      <c r="T29" s="2648"/>
      <c r="U29" s="2648"/>
      <c r="V29" s="2648"/>
      <c r="W29" s="2648"/>
      <c r="X29" s="2648"/>
      <c r="Y29" s="2648"/>
      <c r="Z29" s="2648"/>
      <c r="AA29" s="2648"/>
      <c r="AB29" s="2648"/>
      <c r="AC29" s="2648"/>
      <c r="AD29" s="2648"/>
      <c r="AE29" s="2649"/>
    </row>
    <row r="30" spans="1:31" ht="18" x14ac:dyDescent="0.35">
      <c r="A30" s="2807" t="s">
        <v>533</v>
      </c>
      <c r="B30" s="2808" t="s">
        <v>534</v>
      </c>
      <c r="C30" s="2808" t="s">
        <v>535</v>
      </c>
      <c r="D30" s="2808" t="s">
        <v>536</v>
      </c>
      <c r="E30" s="2808" t="s">
        <v>537</v>
      </c>
      <c r="F30" s="2809" t="s">
        <v>538</v>
      </c>
      <c r="G30" s="2808" t="s">
        <v>539</v>
      </c>
      <c r="H30" s="2808" t="s">
        <v>540</v>
      </c>
      <c r="I30" s="2810" t="s">
        <v>541</v>
      </c>
      <c r="J30" s="2810"/>
      <c r="K30" s="2810"/>
      <c r="L30" s="2810"/>
      <c r="M30" s="1433" t="s">
        <v>542</v>
      </c>
      <c r="N30" s="1434" t="s">
        <v>543</v>
      </c>
      <c r="O30" s="1435" t="s">
        <v>544</v>
      </c>
      <c r="P30" s="1434" t="s">
        <v>543</v>
      </c>
      <c r="Q30" s="1434" t="s">
        <v>545</v>
      </c>
      <c r="R30" s="1436" t="s">
        <v>546</v>
      </c>
      <c r="S30" s="1100" t="s">
        <v>547</v>
      </c>
      <c r="T30" s="2703" t="s">
        <v>548</v>
      </c>
      <c r="U30" s="2686"/>
      <c r="V30" s="2686"/>
      <c r="W30" s="2686"/>
      <c r="X30" s="2686"/>
      <c r="Y30" s="2703" t="s">
        <v>549</v>
      </c>
      <c r="Z30" s="2686"/>
      <c r="AA30" s="2703" t="s">
        <v>550</v>
      </c>
      <c r="AB30" s="2686"/>
      <c r="AC30" s="2686"/>
      <c r="AD30" s="2686"/>
      <c r="AE30" s="2687"/>
    </row>
    <row r="31" spans="1:31" ht="18" customHeight="1" x14ac:dyDescent="0.35">
      <c r="A31" s="2807"/>
      <c r="B31" s="2808"/>
      <c r="C31" s="2808"/>
      <c r="D31" s="2808"/>
      <c r="E31" s="2808"/>
      <c r="F31" s="2809"/>
      <c r="G31" s="2808"/>
      <c r="H31" s="2808"/>
      <c r="I31" s="1437" t="s">
        <v>551</v>
      </c>
      <c r="J31" s="1437" t="s">
        <v>552</v>
      </c>
      <c r="K31" s="1437" t="s">
        <v>553</v>
      </c>
      <c r="L31" s="1437" t="s">
        <v>554</v>
      </c>
      <c r="M31" s="1433" t="s">
        <v>555</v>
      </c>
      <c r="N31" s="1434" t="s">
        <v>556</v>
      </c>
      <c r="O31" s="1435" t="s">
        <v>557</v>
      </c>
      <c r="P31" s="1434" t="s">
        <v>558</v>
      </c>
      <c r="Q31" s="1434" t="s">
        <v>558</v>
      </c>
      <c r="R31" s="1436"/>
      <c r="S31" s="1100" t="s">
        <v>559</v>
      </c>
      <c r="T31" s="2866"/>
      <c r="U31" s="2867"/>
      <c r="V31" s="2867"/>
      <c r="W31" s="2867"/>
      <c r="X31" s="2867"/>
      <c r="Y31" s="2866"/>
      <c r="Z31" s="2867"/>
      <c r="AA31" s="2866"/>
      <c r="AB31" s="2867"/>
      <c r="AC31" s="2867"/>
      <c r="AD31" s="2867"/>
      <c r="AE31" s="2868"/>
    </row>
    <row r="32" spans="1:31" s="438" customFormat="1" ht="16" x14ac:dyDescent="0.4">
      <c r="A32" s="2891" t="s">
        <v>560</v>
      </c>
      <c r="B32" s="2892"/>
      <c r="C32" s="2892"/>
      <c r="D32" s="2892"/>
      <c r="E32" s="2892"/>
      <c r="F32" s="2892"/>
      <c r="G32" s="2892"/>
      <c r="H32" s="2892"/>
      <c r="I32" s="2892"/>
      <c r="J32" s="2892"/>
      <c r="K32" s="2892"/>
      <c r="L32" s="2892"/>
      <c r="M32" s="2892"/>
      <c r="N32" s="2892"/>
      <c r="O32" s="2892"/>
      <c r="P32" s="2892"/>
      <c r="Q32" s="2892"/>
      <c r="R32" s="2892"/>
      <c r="S32" s="1628"/>
      <c r="T32" s="1604" t="s">
        <v>561</v>
      </c>
      <c r="U32" s="1605" t="s">
        <v>38</v>
      </c>
      <c r="V32" s="1605" t="s">
        <v>562</v>
      </c>
      <c r="W32" s="1605" t="s">
        <v>563</v>
      </c>
      <c r="X32" s="1629" t="s">
        <v>564</v>
      </c>
      <c r="Y32" s="1604" t="s">
        <v>565</v>
      </c>
      <c r="Z32" s="1629" t="s">
        <v>566</v>
      </c>
      <c r="AA32" s="1604" t="s">
        <v>36</v>
      </c>
      <c r="AB32" s="1605" t="s">
        <v>37</v>
      </c>
      <c r="AC32" s="1605" t="s">
        <v>253</v>
      </c>
      <c r="AD32" s="1605" t="s">
        <v>233</v>
      </c>
      <c r="AE32" s="1629" t="s">
        <v>31</v>
      </c>
    </row>
    <row r="33" spans="1:31" x14ac:dyDescent="0.35">
      <c r="A33" s="203"/>
      <c r="B33" s="203"/>
      <c r="C33" s="203"/>
      <c r="D33" s="203"/>
      <c r="E33" s="203"/>
      <c r="F33" s="204"/>
      <c r="G33" s="203"/>
      <c r="H33" s="203"/>
      <c r="I33" s="234"/>
      <c r="L33" s="332"/>
      <c r="M33" s="209"/>
      <c r="N33" s="210"/>
      <c r="O33" s="211"/>
      <c r="P33" s="210"/>
      <c r="Q33" s="210"/>
      <c r="R33" s="1094"/>
      <c r="S33" s="210"/>
      <c r="T33" s="440"/>
      <c r="U33" s="215"/>
      <c r="V33" s="215"/>
      <c r="W33" s="215"/>
      <c r="X33" s="441"/>
      <c r="Y33" s="440"/>
      <c r="Z33" s="441"/>
      <c r="AE33" s="332"/>
    </row>
    <row r="34" spans="1:31" x14ac:dyDescent="0.35">
      <c r="A34" s="203" t="s">
        <v>1110</v>
      </c>
      <c r="B34" s="203" t="s">
        <v>242</v>
      </c>
      <c r="C34" s="203" t="s">
        <v>1088</v>
      </c>
      <c r="D34" s="203" t="s">
        <v>193</v>
      </c>
      <c r="E34" s="203" t="s">
        <v>571</v>
      </c>
      <c r="F34" s="204" t="s">
        <v>603</v>
      </c>
      <c r="G34" s="203">
        <v>12</v>
      </c>
      <c r="H34" s="203" t="s">
        <v>90</v>
      </c>
      <c r="I34" s="234"/>
      <c r="K34" s="2292">
        <v>12</v>
      </c>
      <c r="L34" s="2293"/>
      <c r="M34" s="209">
        <v>1</v>
      </c>
      <c r="N34" s="212">
        <v>4600</v>
      </c>
      <c r="O34" s="219">
        <v>0.3</v>
      </c>
      <c r="P34" s="212">
        <f t="shared" ref="P34:P42" si="0">N34*(1-O34)</f>
        <v>3220</v>
      </c>
      <c r="Q34" s="212">
        <f t="shared" ref="Q34:Q42" si="1">P34*M34*G34</f>
        <v>38640</v>
      </c>
      <c r="R34" s="230">
        <f t="shared" ref="R34:R42" si="2">Q34/$Q$47</f>
        <v>0.206819878204416</v>
      </c>
      <c r="S34" s="550">
        <f t="shared" ref="S34:S45" si="3">Q34*2</f>
        <v>77280</v>
      </c>
      <c r="T34" s="440">
        <f t="shared" ref="T34:T38" si="4">S34</f>
        <v>77280</v>
      </c>
      <c r="X34" s="332"/>
      <c r="Y34" s="440">
        <f>S34</f>
        <v>77280</v>
      </c>
      <c r="Z34" s="441"/>
      <c r="AA34" s="215">
        <f>S34</f>
        <v>77280</v>
      </c>
      <c r="AE34" s="332"/>
    </row>
    <row r="35" spans="1:31" x14ac:dyDescent="0.35">
      <c r="A35" s="203" t="s">
        <v>1110</v>
      </c>
      <c r="B35" s="203" t="s">
        <v>242</v>
      </c>
      <c r="C35" s="203" t="s">
        <v>1088</v>
      </c>
      <c r="D35" s="203" t="s">
        <v>129</v>
      </c>
      <c r="E35" s="203" t="s">
        <v>569</v>
      </c>
      <c r="F35" s="204" t="s">
        <v>592</v>
      </c>
      <c r="G35" s="203">
        <v>1</v>
      </c>
      <c r="H35" s="203" t="s">
        <v>51</v>
      </c>
      <c r="I35" s="2306">
        <v>1</v>
      </c>
      <c r="J35" s="2307"/>
      <c r="K35" s="2307"/>
      <c r="L35" s="2308"/>
      <c r="M35" s="209">
        <v>1</v>
      </c>
      <c r="N35" s="212">
        <v>13100</v>
      </c>
      <c r="O35" s="219">
        <v>0.3</v>
      </c>
      <c r="P35" s="212">
        <f>N35*(1-O35)</f>
        <v>9170</v>
      </c>
      <c r="Q35" s="212">
        <f t="shared" si="1"/>
        <v>9170</v>
      </c>
      <c r="R35" s="213">
        <f t="shared" si="2"/>
        <v>4.9082253704308874E-2</v>
      </c>
      <c r="S35" s="550">
        <f t="shared" si="3"/>
        <v>18340</v>
      </c>
      <c r="T35" s="440">
        <f t="shared" si="4"/>
        <v>18340</v>
      </c>
      <c r="X35" s="332"/>
      <c r="Y35" s="440"/>
      <c r="Z35" s="441">
        <f>S35</f>
        <v>18340</v>
      </c>
      <c r="AA35" s="215">
        <f t="shared" ref="AA35:AA36" si="5">S35</f>
        <v>18340</v>
      </c>
      <c r="AE35" s="332"/>
    </row>
    <row r="36" spans="1:31" x14ac:dyDescent="0.35">
      <c r="A36" s="203" t="s">
        <v>1110</v>
      </c>
      <c r="B36" s="203" t="s">
        <v>242</v>
      </c>
      <c r="C36" s="203" t="s">
        <v>1088</v>
      </c>
      <c r="D36" s="203" t="s">
        <v>53</v>
      </c>
      <c r="E36" s="203" t="s">
        <v>571</v>
      </c>
      <c r="F36" s="204" t="s">
        <v>602</v>
      </c>
      <c r="G36" s="203">
        <v>3</v>
      </c>
      <c r="H36" s="203" t="s">
        <v>90</v>
      </c>
      <c r="I36" s="2306">
        <v>3</v>
      </c>
      <c r="J36" s="2307"/>
      <c r="K36" s="2307"/>
      <c r="L36" s="2308"/>
      <c r="M36" s="209">
        <v>1</v>
      </c>
      <c r="N36" s="212">
        <v>13400</v>
      </c>
      <c r="O36" s="219">
        <v>0.3</v>
      </c>
      <c r="P36" s="212">
        <f t="shared" ref="P36:P37" si="6">N36*(1-O36)</f>
        <v>9380</v>
      </c>
      <c r="Q36" s="212">
        <f t="shared" si="1"/>
        <v>28140</v>
      </c>
      <c r="R36" s="230">
        <f t="shared" si="2"/>
        <v>0.15061882434452034</v>
      </c>
      <c r="S36" s="550">
        <f t="shared" si="3"/>
        <v>56280</v>
      </c>
      <c r="T36" s="440">
        <f t="shared" si="4"/>
        <v>56280</v>
      </c>
      <c r="X36" s="332"/>
      <c r="Y36" s="440">
        <f>S36</f>
        <v>56280</v>
      </c>
      <c r="Z36" s="441"/>
      <c r="AA36" s="215">
        <f t="shared" si="5"/>
        <v>56280</v>
      </c>
      <c r="AE36" s="332"/>
    </row>
    <row r="37" spans="1:31" x14ac:dyDescent="0.35">
      <c r="A37" s="203" t="s">
        <v>1110</v>
      </c>
      <c r="B37" s="203" t="s">
        <v>243</v>
      </c>
      <c r="C37" s="203" t="s">
        <v>1088</v>
      </c>
      <c r="D37" s="203" t="s">
        <v>129</v>
      </c>
      <c r="E37" s="203" t="s">
        <v>569</v>
      </c>
      <c r="F37" s="204" t="s">
        <v>592</v>
      </c>
      <c r="G37" s="203">
        <v>3</v>
      </c>
      <c r="H37" s="203" t="s">
        <v>90</v>
      </c>
      <c r="I37" s="2306">
        <v>3</v>
      </c>
      <c r="J37" s="2307"/>
      <c r="K37" s="2307"/>
      <c r="L37" s="2308"/>
      <c r="M37" s="209">
        <v>1</v>
      </c>
      <c r="N37" s="212">
        <v>47500</v>
      </c>
      <c r="O37" s="219">
        <v>0.92</v>
      </c>
      <c r="P37" s="212">
        <f t="shared" si="6"/>
        <v>3799.9999999999982</v>
      </c>
      <c r="Q37" s="212">
        <f t="shared" si="1"/>
        <v>11399.999999999995</v>
      </c>
      <c r="R37" s="213">
        <f t="shared" si="2"/>
        <v>6.1018287047886678E-2</v>
      </c>
      <c r="S37" s="550">
        <f t="shared" si="3"/>
        <v>22799.999999999989</v>
      </c>
      <c r="T37" s="440">
        <f t="shared" si="4"/>
        <v>22799.999999999989</v>
      </c>
      <c r="X37" s="332"/>
      <c r="Y37" s="440"/>
      <c r="Z37" s="441">
        <f>S37</f>
        <v>22799.999999999989</v>
      </c>
      <c r="AB37" s="215">
        <f>S37</f>
        <v>22799.999999999989</v>
      </c>
      <c r="AE37" s="332"/>
    </row>
    <row r="38" spans="1:31" x14ac:dyDescent="0.35">
      <c r="A38" s="203" t="s">
        <v>1110</v>
      </c>
      <c r="B38" s="203" t="s">
        <v>243</v>
      </c>
      <c r="C38" s="203" t="s">
        <v>1088</v>
      </c>
      <c r="D38" s="203" t="s">
        <v>193</v>
      </c>
      <c r="E38" s="203" t="s">
        <v>571</v>
      </c>
      <c r="F38" s="204" t="s">
        <v>603</v>
      </c>
      <c r="G38" s="203">
        <v>10</v>
      </c>
      <c r="H38" s="203" t="s">
        <v>90</v>
      </c>
      <c r="I38" s="2291">
        <v>10</v>
      </c>
      <c r="J38" s="2478"/>
      <c r="L38" s="332"/>
      <c r="M38" s="209">
        <v>1</v>
      </c>
      <c r="N38" s="212">
        <v>7500</v>
      </c>
      <c r="O38" s="219">
        <v>0.8</v>
      </c>
      <c r="P38" s="212">
        <f t="shared" si="0"/>
        <v>1499.9999999999998</v>
      </c>
      <c r="Q38" s="212">
        <f t="shared" si="1"/>
        <v>14999.999999999998</v>
      </c>
      <c r="R38" s="230">
        <f t="shared" si="2"/>
        <v>8.0287219799850928E-2</v>
      </c>
      <c r="S38" s="550">
        <f t="shared" si="3"/>
        <v>29999.999999999996</v>
      </c>
      <c r="T38" s="440">
        <f t="shared" si="4"/>
        <v>29999.999999999996</v>
      </c>
      <c r="X38" s="332"/>
      <c r="Y38" s="440">
        <f>S38</f>
        <v>29999.999999999996</v>
      </c>
      <c r="Z38" s="441"/>
      <c r="AB38" s="215">
        <f t="shared" ref="AB38:AB39" si="7">S38</f>
        <v>29999.999999999996</v>
      </c>
      <c r="AE38" s="332"/>
    </row>
    <row r="39" spans="1:31" x14ac:dyDescent="0.35">
      <c r="A39" s="203" t="s">
        <v>1110</v>
      </c>
      <c r="B39" s="203" t="s">
        <v>243</v>
      </c>
      <c r="C39" s="203" t="s">
        <v>1088</v>
      </c>
      <c r="D39" s="203" t="s">
        <v>53</v>
      </c>
      <c r="E39" s="203" t="s">
        <v>571</v>
      </c>
      <c r="F39" s="204" t="s">
        <v>602</v>
      </c>
      <c r="G39" s="203">
        <v>3</v>
      </c>
      <c r="H39" s="203" t="s">
        <v>51</v>
      </c>
      <c r="I39" s="2306">
        <v>3</v>
      </c>
      <c r="J39" s="2307"/>
      <c r="K39" s="2307"/>
      <c r="L39" s="2308"/>
      <c r="M39" s="209">
        <v>1</v>
      </c>
      <c r="N39" s="212">
        <v>30000</v>
      </c>
      <c r="O39" s="219">
        <v>0.8</v>
      </c>
      <c r="P39" s="212">
        <f t="shared" si="0"/>
        <v>5999.9999999999991</v>
      </c>
      <c r="Q39" s="212">
        <f t="shared" si="1"/>
        <v>17999.999999999996</v>
      </c>
      <c r="R39" s="230">
        <f t="shared" si="2"/>
        <v>9.6344663759821106E-2</v>
      </c>
      <c r="S39" s="550">
        <f>Q39*2</f>
        <v>35999.999999999993</v>
      </c>
      <c r="T39" s="440">
        <f>S39</f>
        <v>35999.999999999993</v>
      </c>
      <c r="U39" s="215"/>
      <c r="X39" s="332"/>
      <c r="Y39" s="440">
        <f>S39</f>
        <v>35999.999999999993</v>
      </c>
      <c r="Z39" s="332"/>
      <c r="AB39" s="215">
        <f t="shared" si="7"/>
        <v>35999.999999999993</v>
      </c>
      <c r="AE39" s="332"/>
    </row>
    <row r="40" spans="1:31" x14ac:dyDescent="0.35">
      <c r="A40" s="203" t="s">
        <v>1110</v>
      </c>
      <c r="B40" s="203" t="s">
        <v>254</v>
      </c>
      <c r="C40" s="203" t="s">
        <v>1088</v>
      </c>
      <c r="D40" s="203" t="s">
        <v>129</v>
      </c>
      <c r="E40" s="203" t="s">
        <v>569</v>
      </c>
      <c r="F40" s="204" t="s">
        <v>592</v>
      </c>
      <c r="G40" s="203">
        <v>2</v>
      </c>
      <c r="H40" s="203" t="s">
        <v>49</v>
      </c>
      <c r="I40" s="228">
        <v>2</v>
      </c>
      <c r="K40" s="229">
        <v>2</v>
      </c>
      <c r="L40" s="332"/>
      <c r="M40" s="209">
        <v>2</v>
      </c>
      <c r="N40" s="212">
        <v>8132.89</v>
      </c>
      <c r="O40" s="219">
        <v>0.72</v>
      </c>
      <c r="P40" s="212">
        <f t="shared" si="0"/>
        <v>2277.2092000000002</v>
      </c>
      <c r="Q40" s="212">
        <f t="shared" si="1"/>
        <v>9108.8368000000009</v>
      </c>
      <c r="R40" s="213">
        <f t="shared" si="2"/>
        <v>4.8754878818838061E-2</v>
      </c>
      <c r="S40" s="550">
        <f>Q40*2</f>
        <v>18217.673600000002</v>
      </c>
      <c r="T40" s="440">
        <f>S40</f>
        <v>18217.673600000002</v>
      </c>
      <c r="X40" s="332"/>
      <c r="Y40" s="440"/>
      <c r="Z40" s="441">
        <f>S40</f>
        <v>18217.673600000002</v>
      </c>
      <c r="AC40" s="215">
        <f>S40</f>
        <v>18217.673600000002</v>
      </c>
      <c r="AE40" s="332"/>
    </row>
    <row r="41" spans="1:31" x14ac:dyDescent="0.35">
      <c r="A41" s="203" t="s">
        <v>1110</v>
      </c>
      <c r="B41" s="203" t="s">
        <v>237</v>
      </c>
      <c r="C41" s="203" t="s">
        <v>1088</v>
      </c>
      <c r="D41" s="203" t="s">
        <v>129</v>
      </c>
      <c r="E41" s="203" t="s">
        <v>569</v>
      </c>
      <c r="F41" s="204" t="s">
        <v>592</v>
      </c>
      <c r="G41" s="203">
        <v>2</v>
      </c>
      <c r="H41" s="203" t="s">
        <v>174</v>
      </c>
      <c r="I41" s="2291">
        <v>2</v>
      </c>
      <c r="J41" s="2292"/>
      <c r="L41" s="332"/>
      <c r="M41" s="209">
        <v>1</v>
      </c>
      <c r="N41" s="212">
        <v>5463</v>
      </c>
      <c r="O41" s="219">
        <v>0.6</v>
      </c>
      <c r="P41" s="212">
        <f t="shared" si="0"/>
        <v>2185.2000000000003</v>
      </c>
      <c r="Q41" s="212">
        <f t="shared" si="1"/>
        <v>4370.4000000000005</v>
      </c>
      <c r="R41" s="213">
        <f t="shared" si="2"/>
        <v>2.339248436088457E-2</v>
      </c>
      <c r="S41" s="550">
        <f t="shared" ref="S41" si="8">Q41*2</f>
        <v>8740.8000000000011</v>
      </c>
      <c r="T41" s="440">
        <f>S41</f>
        <v>8740.8000000000011</v>
      </c>
      <c r="U41" s="215"/>
      <c r="X41" s="332"/>
      <c r="Y41" s="440"/>
      <c r="Z41" s="441">
        <f>S41</f>
        <v>8740.8000000000011</v>
      </c>
      <c r="AD41" s="215">
        <f>S41</f>
        <v>8740.8000000000011</v>
      </c>
      <c r="AE41" s="332"/>
    </row>
    <row r="42" spans="1:31" x14ac:dyDescent="0.35">
      <c r="A42" s="203" t="s">
        <v>1110</v>
      </c>
      <c r="B42" s="203" t="s">
        <v>247</v>
      </c>
      <c r="C42" s="203" t="s">
        <v>1088</v>
      </c>
      <c r="D42" s="203" t="s">
        <v>248</v>
      </c>
      <c r="E42" s="203" t="s">
        <v>571</v>
      </c>
      <c r="F42" s="204" t="s">
        <v>65</v>
      </c>
      <c r="G42" s="203">
        <v>1</v>
      </c>
      <c r="H42" s="203" t="s">
        <v>51</v>
      </c>
      <c r="I42" s="2306">
        <v>1</v>
      </c>
      <c r="J42" s="2307"/>
      <c r="K42" s="2307"/>
      <c r="L42" s="2308"/>
      <c r="M42" s="209">
        <v>1</v>
      </c>
      <c r="N42" s="212">
        <v>45000</v>
      </c>
      <c r="O42" s="219">
        <v>0.2</v>
      </c>
      <c r="P42" s="212">
        <f t="shared" si="0"/>
        <v>36000</v>
      </c>
      <c r="Q42" s="212">
        <f t="shared" si="1"/>
        <v>36000</v>
      </c>
      <c r="R42" s="230">
        <f t="shared" si="2"/>
        <v>0.19268932751964224</v>
      </c>
      <c r="S42" s="550">
        <f>Q42*2</f>
        <v>72000</v>
      </c>
      <c r="T42" s="440"/>
      <c r="V42" s="215">
        <f>S42</f>
        <v>72000</v>
      </c>
      <c r="X42" s="332"/>
      <c r="Y42" s="440">
        <f>S42</f>
        <v>72000</v>
      </c>
      <c r="Z42" s="332"/>
      <c r="AE42" s="441">
        <f>S42</f>
        <v>72000</v>
      </c>
    </row>
    <row r="43" spans="1:31" x14ac:dyDescent="0.35">
      <c r="A43" s="218"/>
      <c r="B43" s="203"/>
      <c r="C43" s="203"/>
      <c r="D43" s="203"/>
      <c r="E43" s="203"/>
      <c r="F43" s="204"/>
      <c r="G43" s="203"/>
      <c r="H43" s="203"/>
      <c r="I43" s="289"/>
      <c r="J43" s="291"/>
      <c r="K43" s="291"/>
      <c r="L43" s="333"/>
      <c r="M43" s="209"/>
      <c r="N43" s="212"/>
      <c r="O43" s="219"/>
      <c r="P43" s="212"/>
      <c r="Q43" s="212"/>
      <c r="R43" s="439"/>
      <c r="S43" s="550"/>
      <c r="T43" s="234"/>
      <c r="X43" s="332"/>
      <c r="Y43" s="234"/>
      <c r="Z43" s="332"/>
      <c r="AE43" s="332"/>
    </row>
    <row r="44" spans="1:31" x14ac:dyDescent="0.35">
      <c r="A44" s="154" t="s">
        <v>1110</v>
      </c>
      <c r="B44" s="154" t="s">
        <v>579</v>
      </c>
      <c r="C44" s="335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2"/>
      <c r="P44" s="336"/>
      <c r="Q44" s="303"/>
      <c r="R44" s="337"/>
      <c r="S44" s="550"/>
      <c r="T44" s="234"/>
      <c r="W44" s="215">
        <f>S44</f>
        <v>0</v>
      </c>
      <c r="X44" s="332"/>
      <c r="Y44" s="234"/>
      <c r="Z44" s="332"/>
      <c r="AE44" s="332"/>
    </row>
    <row r="45" spans="1:31" x14ac:dyDescent="0.35">
      <c r="A45" s="154" t="s">
        <v>1110</v>
      </c>
      <c r="B45" s="154" t="s">
        <v>580</v>
      </c>
      <c r="C45" s="335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2"/>
      <c r="P45" s="336"/>
      <c r="Q45" s="303">
        <v>17000</v>
      </c>
      <c r="R45" s="337">
        <f>Q45/Q47</f>
        <v>9.0992182439831065E-2</v>
      </c>
      <c r="S45" s="550">
        <f t="shared" si="3"/>
        <v>34000</v>
      </c>
      <c r="T45" s="234"/>
      <c r="X45" s="441">
        <f>S45</f>
        <v>34000</v>
      </c>
      <c r="Y45" s="234"/>
      <c r="Z45" s="332"/>
      <c r="AE45" s="332"/>
    </row>
    <row r="46" spans="1:31" x14ac:dyDescent="0.35">
      <c r="I46" s="161">
        <f>I47/M47</f>
        <v>0.64102564102564108</v>
      </c>
      <c r="J46" s="161"/>
      <c r="K46" s="161">
        <f>K47/M47</f>
        <v>0.35897435897435898</v>
      </c>
      <c r="S46" s="212"/>
      <c r="T46" s="234"/>
      <c r="X46" s="332"/>
      <c r="Y46" s="234"/>
      <c r="Z46" s="332"/>
      <c r="AE46" s="332"/>
    </row>
    <row r="47" spans="1:31" x14ac:dyDescent="0.35">
      <c r="A47" s="887" t="s">
        <v>582</v>
      </c>
      <c r="B47" s="888"/>
      <c r="C47" s="888"/>
      <c r="D47" s="888"/>
      <c r="E47" s="888"/>
      <c r="F47" s="889"/>
      <c r="G47" s="888"/>
      <c r="H47" s="888"/>
      <c r="I47" s="1630">
        <f>I42+I41+I40+I39+I38+I37+I36+I35</f>
        <v>25</v>
      </c>
      <c r="J47" s="1630"/>
      <c r="K47" s="1630">
        <f>K40+K34</f>
        <v>14</v>
      </c>
      <c r="L47" s="1630"/>
      <c r="M47" s="888">
        <f>SUM(I47:L47)</f>
        <v>39</v>
      </c>
      <c r="N47" s="890"/>
      <c r="O47" s="891"/>
      <c r="P47" s="890"/>
      <c r="Q47" s="892">
        <f>SUM(Q33:Q46)</f>
        <v>186829.23680000001</v>
      </c>
      <c r="R47" s="891">
        <f>SUM(R33:R45)</f>
        <v>0.99999999999999989</v>
      </c>
      <c r="S47" s="1631">
        <f>SUM(S33:S46)</f>
        <v>373658.47360000003</v>
      </c>
      <c r="T47" s="1632">
        <f>SUM(T33:T45)</f>
        <v>267658.47360000003</v>
      </c>
      <c r="U47" s="617">
        <f t="shared" ref="U47:Z47" si="9">SUM(U33:U45)</f>
        <v>0</v>
      </c>
      <c r="V47" s="617">
        <f t="shared" si="9"/>
        <v>72000</v>
      </c>
      <c r="W47" s="617">
        <f t="shared" si="9"/>
        <v>0</v>
      </c>
      <c r="X47" s="617">
        <f t="shared" si="9"/>
        <v>34000</v>
      </c>
      <c r="Y47" s="1140">
        <f t="shared" si="9"/>
        <v>271560</v>
      </c>
      <c r="Z47" s="1104">
        <f t="shared" si="9"/>
        <v>68098.473599999983</v>
      </c>
      <c r="AA47" s="1632">
        <f>SUM(AA33:AA46)</f>
        <v>151900</v>
      </c>
      <c r="AB47" s="617">
        <f>SUM(AB33:AB46)</f>
        <v>88799.999999999971</v>
      </c>
      <c r="AC47" s="617">
        <f t="shared" ref="AC47:AE47" si="10">SUM(AC33:AC46)</f>
        <v>18217.673600000002</v>
      </c>
      <c r="AD47" s="617">
        <f t="shared" si="10"/>
        <v>8740.8000000000011</v>
      </c>
      <c r="AE47" s="1104">
        <f t="shared" si="10"/>
        <v>72000</v>
      </c>
    </row>
    <row r="48" spans="1:31" x14ac:dyDescent="0.35">
      <c r="A48" s="887" t="s">
        <v>583</v>
      </c>
      <c r="B48" s="888"/>
      <c r="C48" s="888"/>
      <c r="D48" s="888"/>
      <c r="E48" s="888"/>
      <c r="F48" s="889"/>
      <c r="G48" s="888"/>
      <c r="H48" s="888"/>
      <c r="I48" s="1630">
        <f>I42+I41+I40+I39+I38+I37+I36+I35</f>
        <v>25</v>
      </c>
      <c r="J48" s="1630">
        <f>I42+I41+I39+I38+I37+I36+I35</f>
        <v>23</v>
      </c>
      <c r="K48" s="1630">
        <f>I42+K40+I39+I37+I36+I35+K34</f>
        <v>25</v>
      </c>
      <c r="L48" s="1630">
        <f>I42+I39+I37+I36+I35+K34</f>
        <v>23</v>
      </c>
      <c r="M48" s="888">
        <f>SUM(I48:L48)</f>
        <v>96</v>
      </c>
      <c r="N48" s="890"/>
      <c r="O48" s="891"/>
      <c r="P48" s="890"/>
      <c r="Q48" s="890"/>
      <c r="R48" s="891"/>
      <c r="S48" s="1636"/>
      <c r="T48" s="1637">
        <f>T47/S47</f>
        <v>0.71631849004052672</v>
      </c>
      <c r="U48" s="1638">
        <f>U47/S47</f>
        <v>0</v>
      </c>
      <c r="V48" s="1639">
        <f>V47/S47</f>
        <v>0.19268932751964224</v>
      </c>
      <c r="W48" s="1638">
        <f>W47/S47</f>
        <v>0</v>
      </c>
      <c r="X48" s="1638">
        <f>X47/S47</f>
        <v>9.0992182439831065E-2</v>
      </c>
      <c r="Y48" s="1640">
        <f>Y47/S47</f>
        <v>0.72675991362825065</v>
      </c>
      <c r="Z48" s="1641">
        <f>Z47/S47</f>
        <v>0.18224790393191817</v>
      </c>
      <c r="AA48" s="1642"/>
      <c r="AB48" s="1643"/>
      <c r="AC48" s="1643"/>
      <c r="AD48" s="1643"/>
      <c r="AE48" s="1644"/>
    </row>
    <row r="49" spans="1:31" ht="15" thickBot="1" x14ac:dyDescent="0.4">
      <c r="A49" s="297" t="s">
        <v>584</v>
      </c>
      <c r="B49" s="298"/>
      <c r="C49" s="298"/>
      <c r="D49" s="298"/>
      <c r="E49" s="298"/>
      <c r="F49" s="299"/>
      <c r="G49" s="298"/>
      <c r="H49" s="298"/>
      <c r="I49" s="2243">
        <f>I48/$M$48</f>
        <v>0.26041666666666669</v>
      </c>
      <c r="J49" s="2243">
        <f t="shared" ref="J49:L49" si="11">J48/$M$48</f>
        <v>0.23958333333333334</v>
      </c>
      <c r="K49" s="2243">
        <f t="shared" si="11"/>
        <v>0.26041666666666669</v>
      </c>
      <c r="L49" s="2243">
        <f t="shared" si="11"/>
        <v>0.23958333333333334</v>
      </c>
      <c r="M49" s="298"/>
      <c r="N49" s="301"/>
      <c r="O49" s="302"/>
      <c r="P49" s="301"/>
      <c r="Q49" s="303">
        <f>T47/2</f>
        <v>133829.23680000001</v>
      </c>
      <c r="R49" s="308">
        <f>Q49/Q53</f>
        <v>0.71631849004052672</v>
      </c>
      <c r="X49" s="294"/>
      <c r="Y49" s="403">
        <f>K34+I36+I38+I39+I42</f>
        <v>29</v>
      </c>
      <c r="Z49" s="404">
        <f>I35+I37+K40+I40+I41</f>
        <v>10</v>
      </c>
      <c r="AA49" s="4"/>
    </row>
    <row r="50" spans="1:31" ht="15" thickBot="1" x14ac:dyDescent="0.4">
      <c r="A50" s="297" t="s">
        <v>38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U47/2</f>
        <v>0</v>
      </c>
      <c r="R50" s="308">
        <f>Q50/Q53</f>
        <v>0</v>
      </c>
      <c r="S50" s="1098">
        <f>Q47/M47</f>
        <v>4790.4932512820515</v>
      </c>
      <c r="T50" s="1099" t="s">
        <v>586</v>
      </c>
      <c r="Y50" s="241">
        <f>Y49/M47</f>
        <v>0.74358974358974361</v>
      </c>
      <c r="Z50" s="293">
        <f>Z49/M47</f>
        <v>0.25641025641025639</v>
      </c>
    </row>
    <row r="51" spans="1:31" ht="15" thickBot="1" x14ac:dyDescent="0.4">
      <c r="A51" s="297" t="s">
        <v>587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>
        <f>V47/2</f>
        <v>36000</v>
      </c>
      <c r="R51" s="308">
        <f>Q51/Q47</f>
        <v>0.19268932751964224</v>
      </c>
      <c r="W51" s="145"/>
      <c r="Y51" s="2657" t="s">
        <v>588</v>
      </c>
      <c r="Z51" s="2657"/>
    </row>
    <row r="52" spans="1:31" x14ac:dyDescent="0.35">
      <c r="A52" s="297" t="s">
        <v>580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X47/2</f>
        <v>17000</v>
      </c>
      <c r="R52" s="308">
        <f>Q52/Q53</f>
        <v>9.0992182439831065E-2</v>
      </c>
    </row>
    <row r="53" spans="1:31" x14ac:dyDescent="0.35">
      <c r="A53" s="289"/>
      <c r="B53" s="239"/>
      <c r="C53" s="239"/>
      <c r="D53" s="239"/>
      <c r="E53" s="239"/>
      <c r="F53" s="290"/>
      <c r="G53" s="239"/>
      <c r="H53" s="239"/>
      <c r="I53" s="291"/>
      <c r="J53" s="291"/>
      <c r="K53" s="291"/>
      <c r="L53" s="291"/>
      <c r="M53" s="239"/>
      <c r="N53" s="292"/>
      <c r="O53" s="242"/>
      <c r="P53" s="292"/>
      <c r="Q53" s="240">
        <f>SUM(Q49:Q52)</f>
        <v>186829.23680000001</v>
      </c>
      <c r="R53" s="293">
        <f>SUM(R49:R52)</f>
        <v>1</v>
      </c>
      <c r="S53" s="647"/>
    </row>
    <row r="55" spans="1:31" ht="18" x14ac:dyDescent="0.4">
      <c r="A55" s="1085" t="s">
        <v>589</v>
      </c>
    </row>
    <row r="56" spans="1:31" ht="18" x14ac:dyDescent="0.4">
      <c r="A56" s="1085"/>
    </row>
    <row r="57" spans="1:31" ht="16.5" customHeight="1" thickBot="1" x14ac:dyDescent="0.4">
      <c r="A57" s="2681" t="s">
        <v>531</v>
      </c>
      <c r="B57" s="2682"/>
      <c r="C57" s="2682"/>
      <c r="D57" s="2682"/>
      <c r="E57" s="2682"/>
      <c r="F57" s="2682"/>
      <c r="G57" s="2682"/>
      <c r="H57" s="2682"/>
      <c r="I57" s="2682"/>
      <c r="J57" s="2682"/>
      <c r="K57" s="2682"/>
      <c r="L57" s="2682"/>
      <c r="M57" s="2682"/>
      <c r="N57" s="2682"/>
      <c r="O57" s="2682"/>
      <c r="P57" s="2682"/>
      <c r="Q57" s="2682"/>
      <c r="R57" s="2683"/>
      <c r="S57" s="2647" t="s">
        <v>635</v>
      </c>
      <c r="T57" s="2648"/>
      <c r="U57" s="2648"/>
      <c r="V57" s="2648"/>
      <c r="W57" s="2648"/>
      <c r="X57" s="2648"/>
      <c r="Y57" s="2648"/>
      <c r="Z57" s="2648"/>
      <c r="AA57" s="2648"/>
      <c r="AB57" s="2648"/>
      <c r="AC57" s="2648"/>
      <c r="AD57" s="2648"/>
      <c r="AE57" s="2649"/>
    </row>
    <row r="58" spans="1:31" ht="18" x14ac:dyDescent="0.35">
      <c r="A58" s="2900" t="s">
        <v>533</v>
      </c>
      <c r="B58" s="2900" t="s">
        <v>534</v>
      </c>
      <c r="C58" s="2900" t="s">
        <v>535</v>
      </c>
      <c r="D58" s="2900" t="s">
        <v>536</v>
      </c>
      <c r="E58" s="2900" t="s">
        <v>537</v>
      </c>
      <c r="F58" s="2904" t="s">
        <v>538</v>
      </c>
      <c r="G58" s="2900" t="s">
        <v>539</v>
      </c>
      <c r="H58" s="2900" t="s">
        <v>540</v>
      </c>
      <c r="I58" s="2901" t="s">
        <v>541</v>
      </c>
      <c r="J58" s="2901"/>
      <c r="K58" s="2901"/>
      <c r="L58" s="2901"/>
      <c r="M58" s="1437" t="s">
        <v>542</v>
      </c>
      <c r="N58" s="1685" t="s">
        <v>543</v>
      </c>
      <c r="O58" s="1686" t="s">
        <v>544</v>
      </c>
      <c r="P58" s="1685" t="s">
        <v>543</v>
      </c>
      <c r="Q58" s="1685" t="s">
        <v>545</v>
      </c>
      <c r="R58" s="2902" t="s">
        <v>546</v>
      </c>
      <c r="S58" s="1100" t="s">
        <v>547</v>
      </c>
      <c r="T58" s="2703" t="s">
        <v>548</v>
      </c>
      <c r="U58" s="2686"/>
      <c r="V58" s="2686"/>
      <c r="W58" s="2686"/>
      <c r="X58" s="2686"/>
      <c r="Y58" s="2703" t="s">
        <v>549</v>
      </c>
      <c r="Z58" s="2686"/>
      <c r="AA58" s="2703" t="s">
        <v>550</v>
      </c>
      <c r="AB58" s="2686"/>
      <c r="AC58" s="2686"/>
      <c r="AD58" s="2686"/>
      <c r="AE58" s="2687"/>
    </row>
    <row r="59" spans="1:31" ht="18" x14ac:dyDescent="0.35">
      <c r="A59" s="2894"/>
      <c r="B59" s="2894"/>
      <c r="C59" s="2894"/>
      <c r="D59" s="2894"/>
      <c r="E59" s="2894"/>
      <c r="F59" s="2895"/>
      <c r="G59" s="2894"/>
      <c r="H59" s="2894"/>
      <c r="I59" s="1646" t="s">
        <v>551</v>
      </c>
      <c r="J59" s="1646" t="s">
        <v>552</v>
      </c>
      <c r="K59" s="1646" t="s">
        <v>553</v>
      </c>
      <c r="L59" s="1646" t="s">
        <v>554</v>
      </c>
      <c r="M59" s="1432" t="s">
        <v>555</v>
      </c>
      <c r="N59" s="1647" t="s">
        <v>556</v>
      </c>
      <c r="O59" s="1640" t="s">
        <v>557</v>
      </c>
      <c r="P59" s="1647" t="s">
        <v>558</v>
      </c>
      <c r="Q59" s="1647" t="s">
        <v>558</v>
      </c>
      <c r="R59" s="2903"/>
      <c r="S59" s="1100" t="s">
        <v>559</v>
      </c>
      <c r="T59" s="2866"/>
      <c r="U59" s="2867"/>
      <c r="V59" s="2867"/>
      <c r="W59" s="2867"/>
      <c r="X59" s="2867"/>
      <c r="Y59" s="2866"/>
      <c r="Z59" s="2867"/>
      <c r="AA59" s="2866"/>
      <c r="AB59" s="2867"/>
      <c r="AC59" s="2867"/>
      <c r="AD59" s="2867"/>
      <c r="AE59" s="2868"/>
    </row>
    <row r="60" spans="1:31" s="184" customFormat="1" ht="18.5" x14ac:dyDescent="0.45">
      <c r="A60" s="2558" t="s">
        <v>591</v>
      </c>
      <c r="B60" s="2559"/>
      <c r="C60" s="2559"/>
      <c r="D60" s="2559"/>
      <c r="E60" s="2559"/>
      <c r="F60" s="2559"/>
      <c r="G60" s="2559"/>
      <c r="H60" s="2559"/>
      <c r="I60" s="2559"/>
      <c r="J60" s="2559"/>
      <c r="K60" s="2559"/>
      <c r="L60" s="2559"/>
      <c r="M60" s="2559"/>
      <c r="N60" s="2559"/>
      <c r="O60" s="2559"/>
      <c r="P60" s="2559"/>
      <c r="Q60" s="2559"/>
      <c r="R60" s="2559"/>
      <c r="S60" s="1628"/>
      <c r="T60" s="1604" t="s">
        <v>561</v>
      </c>
      <c r="U60" s="1605" t="s">
        <v>38</v>
      </c>
      <c r="V60" s="1605" t="s">
        <v>562</v>
      </c>
      <c r="W60" s="1605" t="s">
        <v>563</v>
      </c>
      <c r="X60" s="1629" t="s">
        <v>564</v>
      </c>
      <c r="Y60" s="1604" t="s">
        <v>565</v>
      </c>
      <c r="Z60" s="1629" t="s">
        <v>566</v>
      </c>
      <c r="AA60" s="1604" t="s">
        <v>36</v>
      </c>
      <c r="AB60" s="1605" t="s">
        <v>37</v>
      </c>
      <c r="AC60" s="1605" t="s">
        <v>253</v>
      </c>
      <c r="AD60" s="1605" t="s">
        <v>233</v>
      </c>
      <c r="AE60" s="1629" t="s">
        <v>31</v>
      </c>
    </row>
    <row r="61" spans="1:31" x14ac:dyDescent="0.35">
      <c r="A61" s="200"/>
      <c r="B61" s="509"/>
      <c r="C61" s="509"/>
      <c r="D61" s="509"/>
      <c r="E61" s="509"/>
      <c r="F61" s="510"/>
      <c r="G61" s="509"/>
      <c r="H61" s="509"/>
      <c r="I61" s="512"/>
      <c r="J61" s="512"/>
      <c r="K61" s="512"/>
      <c r="L61" s="512"/>
      <c r="M61" s="509"/>
      <c r="N61" s="515"/>
      <c r="O61" s="516"/>
      <c r="P61" s="515"/>
      <c r="Q61" s="515"/>
      <c r="R61" s="548"/>
      <c r="S61" s="212"/>
      <c r="T61" s="234"/>
      <c r="X61" s="332"/>
      <c r="Y61" s="234"/>
      <c r="Z61" s="332"/>
      <c r="AA61" s="511"/>
      <c r="AB61" s="512"/>
      <c r="AC61" s="512"/>
      <c r="AD61" s="512"/>
      <c r="AE61" s="513"/>
    </row>
    <row r="62" spans="1:31" x14ac:dyDescent="0.35">
      <c r="A62" s="203"/>
      <c r="B62" s="203"/>
      <c r="C62" s="203"/>
      <c r="D62" s="203"/>
      <c r="E62" s="203"/>
      <c r="F62" s="204"/>
      <c r="G62" s="203"/>
      <c r="H62" s="203"/>
      <c r="I62" s="234"/>
      <c r="L62" s="332"/>
      <c r="M62" s="209"/>
      <c r="N62" s="210"/>
      <c r="O62" s="211"/>
      <c r="P62" s="210"/>
      <c r="Q62" s="210"/>
      <c r="R62" s="1094"/>
      <c r="S62" s="210"/>
      <c r="T62" s="440"/>
      <c r="U62" s="215"/>
      <c r="V62" s="215"/>
      <c r="W62" s="215"/>
      <c r="X62" s="441"/>
      <c r="Y62" s="440"/>
      <c r="Z62" s="441"/>
      <c r="AA62" s="234"/>
      <c r="AE62" s="332"/>
    </row>
    <row r="63" spans="1:31" x14ac:dyDescent="0.35">
      <c r="A63" s="203" t="s">
        <v>1110</v>
      </c>
      <c r="B63" s="203" t="s">
        <v>242</v>
      </c>
      <c r="C63" s="203" t="s">
        <v>1088</v>
      </c>
      <c r="D63" s="203" t="s">
        <v>193</v>
      </c>
      <c r="E63" s="203" t="s">
        <v>571</v>
      </c>
      <c r="F63" s="204" t="s">
        <v>603</v>
      </c>
      <c r="G63" s="203">
        <v>13</v>
      </c>
      <c r="H63" s="203" t="s">
        <v>90</v>
      </c>
      <c r="I63" s="234"/>
      <c r="K63" s="2292">
        <v>13</v>
      </c>
      <c r="L63" s="2293"/>
      <c r="M63" s="209">
        <v>1</v>
      </c>
      <c r="N63" s="212">
        <v>4600</v>
      </c>
      <c r="O63" s="219">
        <v>0.3</v>
      </c>
      <c r="P63" s="212">
        <f t="shared" ref="P63" si="12">N63*(1-O63)</f>
        <v>3220</v>
      </c>
      <c r="Q63" s="212">
        <f t="shared" ref="Q63:Q72" si="13">P63*M63*G63</f>
        <v>41860</v>
      </c>
      <c r="R63" s="230">
        <f t="shared" ref="R63:R72" si="14">Q63/$Q$77</f>
        <v>0.22560728339041586</v>
      </c>
      <c r="S63" s="550">
        <f>Q63*2</f>
        <v>83720</v>
      </c>
      <c r="T63" s="440">
        <f t="shared" ref="T63:T67" si="15">S63</f>
        <v>83720</v>
      </c>
      <c r="X63" s="332"/>
      <c r="Y63" s="440">
        <f>S63</f>
        <v>83720</v>
      </c>
      <c r="Z63" s="441"/>
      <c r="AA63" s="440">
        <f>S63</f>
        <v>83720</v>
      </c>
      <c r="AE63" s="332"/>
    </row>
    <row r="64" spans="1:31" x14ac:dyDescent="0.35">
      <c r="A64" s="203" t="s">
        <v>1110</v>
      </c>
      <c r="B64" s="203" t="s">
        <v>242</v>
      </c>
      <c r="C64" s="203" t="s">
        <v>1088</v>
      </c>
      <c r="D64" s="203" t="s">
        <v>129</v>
      </c>
      <c r="E64" s="203" t="s">
        <v>569</v>
      </c>
      <c r="F64" s="204" t="s">
        <v>592</v>
      </c>
      <c r="G64" s="203">
        <v>1</v>
      </c>
      <c r="H64" s="203" t="s">
        <v>51</v>
      </c>
      <c r="I64" s="2306">
        <v>1</v>
      </c>
      <c r="J64" s="2307"/>
      <c r="K64" s="2307"/>
      <c r="L64" s="2308"/>
      <c r="M64" s="209">
        <v>1</v>
      </c>
      <c r="N64" s="212">
        <v>13100</v>
      </c>
      <c r="O64" s="219">
        <v>0.3</v>
      </c>
      <c r="P64" s="212">
        <f>N64*(1-O64)</f>
        <v>9170</v>
      </c>
      <c r="Q64" s="212">
        <f t="shared" si="13"/>
        <v>9170</v>
      </c>
      <c r="R64" s="213">
        <f t="shared" si="14"/>
        <v>4.9422331311278385E-2</v>
      </c>
      <c r="S64" s="550">
        <f t="shared" ref="S64:S72" si="16">Q64*2</f>
        <v>18340</v>
      </c>
      <c r="T64" s="440">
        <f t="shared" si="15"/>
        <v>18340</v>
      </c>
      <c r="X64" s="332"/>
      <c r="Y64" s="440"/>
      <c r="Z64" s="441">
        <f>S64</f>
        <v>18340</v>
      </c>
      <c r="AA64" s="440">
        <f t="shared" ref="AA64:AA65" si="17">S64</f>
        <v>18340</v>
      </c>
      <c r="AE64" s="332"/>
    </row>
    <row r="65" spans="1:31" x14ac:dyDescent="0.35">
      <c r="A65" s="203" t="s">
        <v>1110</v>
      </c>
      <c r="B65" s="203" t="s">
        <v>242</v>
      </c>
      <c r="C65" s="203" t="s">
        <v>1088</v>
      </c>
      <c r="D65" s="203" t="s">
        <v>53</v>
      </c>
      <c r="E65" s="203" t="s">
        <v>571</v>
      </c>
      <c r="F65" s="204" t="s">
        <v>602</v>
      </c>
      <c r="G65" s="203">
        <v>1</v>
      </c>
      <c r="H65" s="203" t="s">
        <v>90</v>
      </c>
      <c r="I65" s="2306">
        <v>1</v>
      </c>
      <c r="J65" s="2307"/>
      <c r="K65" s="2307"/>
      <c r="L65" s="2308"/>
      <c r="M65" s="209">
        <v>1</v>
      </c>
      <c r="N65" s="212">
        <v>13400</v>
      </c>
      <c r="O65" s="219">
        <v>0.3</v>
      </c>
      <c r="P65" s="212">
        <f t="shared" ref="P65:P72" si="18">N65*(1-O65)</f>
        <v>9380</v>
      </c>
      <c r="Q65" s="212">
        <f t="shared" si="13"/>
        <v>9380</v>
      </c>
      <c r="R65" s="230">
        <f t="shared" si="14"/>
        <v>5.055414042527713E-2</v>
      </c>
      <c r="S65" s="550">
        <f t="shared" si="16"/>
        <v>18760</v>
      </c>
      <c r="T65" s="440">
        <f t="shared" si="15"/>
        <v>18760</v>
      </c>
      <c r="X65" s="332"/>
      <c r="Y65" s="440">
        <f>S65</f>
        <v>18760</v>
      </c>
      <c r="Z65" s="441"/>
      <c r="AA65" s="440">
        <f t="shared" si="17"/>
        <v>18760</v>
      </c>
      <c r="AE65" s="332"/>
    </row>
    <row r="66" spans="1:31" x14ac:dyDescent="0.35">
      <c r="A66" s="203" t="s">
        <v>1110</v>
      </c>
      <c r="B66" s="203" t="s">
        <v>243</v>
      </c>
      <c r="C66" s="203" t="s">
        <v>1088</v>
      </c>
      <c r="D66" s="203" t="s">
        <v>129</v>
      </c>
      <c r="E66" s="203" t="s">
        <v>569</v>
      </c>
      <c r="F66" s="204" t="s">
        <v>592</v>
      </c>
      <c r="G66" s="203">
        <v>4</v>
      </c>
      <c r="H66" s="203" t="s">
        <v>90</v>
      </c>
      <c r="I66" s="2306">
        <v>4</v>
      </c>
      <c r="J66" s="2307"/>
      <c r="K66" s="2307"/>
      <c r="L66" s="2308"/>
      <c r="M66" s="209">
        <v>1</v>
      </c>
      <c r="N66" s="212">
        <v>47500</v>
      </c>
      <c r="O66" s="219">
        <v>0.92</v>
      </c>
      <c r="P66" s="212">
        <f t="shared" si="18"/>
        <v>3799.9999999999982</v>
      </c>
      <c r="Q66" s="212">
        <f t="shared" si="13"/>
        <v>15199.999999999993</v>
      </c>
      <c r="R66" s="213">
        <f t="shared" si="14"/>
        <v>8.1921421584670792E-2</v>
      </c>
      <c r="S66" s="550">
        <f t="shared" si="16"/>
        <v>30399.999999999985</v>
      </c>
      <c r="T66" s="440">
        <f t="shared" si="15"/>
        <v>30399.999999999985</v>
      </c>
      <c r="X66" s="332"/>
      <c r="Y66" s="440"/>
      <c r="Z66" s="441">
        <f>S66</f>
        <v>30399.999999999985</v>
      </c>
      <c r="AA66" s="234"/>
      <c r="AB66" s="215">
        <f>S66</f>
        <v>30399.999999999985</v>
      </c>
      <c r="AE66" s="332"/>
    </row>
    <row r="67" spans="1:31" x14ac:dyDescent="0.35">
      <c r="A67" s="203" t="s">
        <v>1110</v>
      </c>
      <c r="B67" s="203" t="s">
        <v>243</v>
      </c>
      <c r="C67" s="203" t="s">
        <v>1088</v>
      </c>
      <c r="D67" s="203" t="s">
        <v>193</v>
      </c>
      <c r="E67" s="203" t="s">
        <v>571</v>
      </c>
      <c r="F67" s="204" t="s">
        <v>603</v>
      </c>
      <c r="G67" s="203">
        <v>13</v>
      </c>
      <c r="H67" s="203" t="s">
        <v>90</v>
      </c>
      <c r="I67" s="2291">
        <v>13</v>
      </c>
      <c r="J67" s="2478"/>
      <c r="L67" s="332"/>
      <c r="M67" s="209">
        <v>1</v>
      </c>
      <c r="N67" s="212">
        <v>7500</v>
      </c>
      <c r="O67" s="219">
        <v>0.8</v>
      </c>
      <c r="P67" s="212">
        <f t="shared" si="18"/>
        <v>1499.9999999999998</v>
      </c>
      <c r="Q67" s="212">
        <f t="shared" si="13"/>
        <v>19499.999999999996</v>
      </c>
      <c r="R67" s="230">
        <f t="shared" si="14"/>
        <v>0.10509656058559742</v>
      </c>
      <c r="S67" s="550">
        <f t="shared" si="16"/>
        <v>38999.999999999993</v>
      </c>
      <c r="T67" s="440">
        <f t="shared" si="15"/>
        <v>38999.999999999993</v>
      </c>
      <c r="X67" s="332"/>
      <c r="Y67" s="440">
        <f>S67</f>
        <v>38999.999999999993</v>
      </c>
      <c r="Z67" s="441"/>
      <c r="AA67" s="234"/>
      <c r="AB67" s="215">
        <f t="shared" ref="AB67:AB68" si="19">S67</f>
        <v>38999.999999999993</v>
      </c>
      <c r="AE67" s="332"/>
    </row>
    <row r="68" spans="1:31" x14ac:dyDescent="0.35">
      <c r="A68" s="203" t="s">
        <v>1110</v>
      </c>
      <c r="B68" s="203" t="s">
        <v>243</v>
      </c>
      <c r="C68" s="203" t="s">
        <v>1088</v>
      </c>
      <c r="D68" s="203" t="s">
        <v>53</v>
      </c>
      <c r="E68" s="203" t="s">
        <v>571</v>
      </c>
      <c r="F68" s="204" t="s">
        <v>602</v>
      </c>
      <c r="G68" s="203">
        <v>1</v>
      </c>
      <c r="H68" s="203" t="s">
        <v>51</v>
      </c>
      <c r="I68" s="2306">
        <v>1</v>
      </c>
      <c r="J68" s="2307"/>
      <c r="K68" s="2307"/>
      <c r="L68" s="2308"/>
      <c r="M68" s="209">
        <v>1</v>
      </c>
      <c r="N68" s="212">
        <v>30000</v>
      </c>
      <c r="O68" s="219">
        <v>0.8</v>
      </c>
      <c r="P68" s="212">
        <f t="shared" si="18"/>
        <v>5999.9999999999991</v>
      </c>
      <c r="Q68" s="212">
        <f t="shared" si="13"/>
        <v>5999.9999999999991</v>
      </c>
      <c r="R68" s="230">
        <f t="shared" si="14"/>
        <v>3.2337403257106899E-2</v>
      </c>
      <c r="S68" s="550">
        <f t="shared" si="16"/>
        <v>11999.999999999998</v>
      </c>
      <c r="T68" s="440">
        <f>S68</f>
        <v>11999.999999999998</v>
      </c>
      <c r="U68" s="215"/>
      <c r="X68" s="332"/>
      <c r="Y68" s="440">
        <f>S68</f>
        <v>11999.999999999998</v>
      </c>
      <c r="Z68" s="332"/>
      <c r="AA68" s="234"/>
      <c r="AB68" s="215">
        <f t="shared" si="19"/>
        <v>11999.999999999998</v>
      </c>
      <c r="AE68" s="332"/>
    </row>
    <row r="69" spans="1:31" x14ac:dyDescent="0.35">
      <c r="A69" s="203" t="s">
        <v>1110</v>
      </c>
      <c r="B69" s="203" t="s">
        <v>254</v>
      </c>
      <c r="C69" s="203" t="s">
        <v>1088</v>
      </c>
      <c r="D69" s="203" t="s">
        <v>129</v>
      </c>
      <c r="E69" s="203" t="s">
        <v>569</v>
      </c>
      <c r="F69" s="204" t="s">
        <v>592</v>
      </c>
      <c r="G69" s="203">
        <v>3</v>
      </c>
      <c r="H69" s="203" t="s">
        <v>49</v>
      </c>
      <c r="I69" s="228">
        <v>3</v>
      </c>
      <c r="K69" s="229">
        <v>3</v>
      </c>
      <c r="L69" s="332"/>
      <c r="M69" s="209">
        <v>2</v>
      </c>
      <c r="N69" s="212">
        <v>8132.89</v>
      </c>
      <c r="O69" s="219">
        <v>0.72</v>
      </c>
      <c r="P69" s="212">
        <f t="shared" si="18"/>
        <v>2277.2092000000002</v>
      </c>
      <c r="Q69" s="212">
        <f t="shared" si="13"/>
        <v>13663.255200000001</v>
      </c>
      <c r="R69" s="213">
        <f t="shared" si="14"/>
        <v>7.3639032201193819E-2</v>
      </c>
      <c r="S69" s="550">
        <f t="shared" si="16"/>
        <v>27326.510400000003</v>
      </c>
      <c r="T69" s="440">
        <f>S69</f>
        <v>27326.510400000003</v>
      </c>
      <c r="X69" s="332"/>
      <c r="Y69" s="440"/>
      <c r="Z69" s="441">
        <f>S69</f>
        <v>27326.510400000003</v>
      </c>
      <c r="AA69" s="234"/>
      <c r="AC69" s="215">
        <f>S69</f>
        <v>27326.510400000003</v>
      </c>
      <c r="AE69" s="332"/>
    </row>
    <row r="70" spans="1:31" x14ac:dyDescent="0.35">
      <c r="A70" s="203" t="s">
        <v>1110</v>
      </c>
      <c r="B70" s="203" t="s">
        <v>237</v>
      </c>
      <c r="C70" s="203" t="s">
        <v>1088</v>
      </c>
      <c r="D70" s="203" t="s">
        <v>129</v>
      </c>
      <c r="E70" s="203" t="s">
        <v>569</v>
      </c>
      <c r="F70" s="204" t="s">
        <v>592</v>
      </c>
      <c r="G70" s="203">
        <v>2</v>
      </c>
      <c r="H70" s="203" t="s">
        <v>174</v>
      </c>
      <c r="I70" s="2291">
        <v>2</v>
      </c>
      <c r="J70" s="2292"/>
      <c r="L70" s="332"/>
      <c r="M70" s="209">
        <v>1</v>
      </c>
      <c r="N70" s="212">
        <v>5463</v>
      </c>
      <c r="O70" s="219">
        <v>0.6</v>
      </c>
      <c r="P70" s="212">
        <f t="shared" si="18"/>
        <v>2185.2000000000003</v>
      </c>
      <c r="Q70" s="212">
        <f t="shared" si="13"/>
        <v>4370.4000000000005</v>
      </c>
      <c r="R70" s="213">
        <f t="shared" si="14"/>
        <v>2.3554564532476674E-2</v>
      </c>
      <c r="S70" s="550">
        <f t="shared" si="16"/>
        <v>8740.8000000000011</v>
      </c>
      <c r="T70" s="440">
        <f>S70</f>
        <v>8740.8000000000011</v>
      </c>
      <c r="U70" s="215"/>
      <c r="X70" s="332"/>
      <c r="Y70" s="440"/>
      <c r="Z70" s="441">
        <f>S70</f>
        <v>8740.8000000000011</v>
      </c>
      <c r="AA70" s="234"/>
      <c r="AD70" s="215">
        <f>S70</f>
        <v>8740.8000000000011</v>
      </c>
      <c r="AE70" s="332"/>
    </row>
    <row r="71" spans="1:31" x14ac:dyDescent="0.35">
      <c r="A71" s="203" t="s">
        <v>1110</v>
      </c>
      <c r="B71" s="203" t="s">
        <v>243</v>
      </c>
      <c r="C71" s="203" t="s">
        <v>1092</v>
      </c>
      <c r="D71" s="203" t="s">
        <v>207</v>
      </c>
      <c r="E71" s="203" t="s">
        <v>571</v>
      </c>
      <c r="F71" s="204" t="s">
        <v>749</v>
      </c>
      <c r="G71" s="203">
        <v>15</v>
      </c>
      <c r="H71" s="203" t="s">
        <v>51</v>
      </c>
      <c r="I71" s="2306">
        <v>15</v>
      </c>
      <c r="J71" s="2307"/>
      <c r="K71" s="2307"/>
      <c r="L71" s="2308"/>
      <c r="M71" s="209">
        <v>1</v>
      </c>
      <c r="N71" s="212">
        <v>9000</v>
      </c>
      <c r="O71" s="219">
        <v>0.8</v>
      </c>
      <c r="P71" s="212">
        <f t="shared" si="18"/>
        <v>1799.9999999999995</v>
      </c>
      <c r="Q71" s="212">
        <f t="shared" si="13"/>
        <v>26999.999999999993</v>
      </c>
      <c r="R71" s="230">
        <f t="shared" si="14"/>
        <v>0.14551831465698103</v>
      </c>
      <c r="S71" s="550">
        <f t="shared" si="16"/>
        <v>53999.999999999985</v>
      </c>
      <c r="T71" s="440"/>
      <c r="V71" s="215">
        <f>S71</f>
        <v>53999.999999999985</v>
      </c>
      <c r="X71" s="332"/>
      <c r="Y71" s="440">
        <f>S71</f>
        <v>53999.999999999985</v>
      </c>
      <c r="Z71" s="332"/>
      <c r="AA71" s="234"/>
      <c r="AB71" s="215">
        <f>S71</f>
        <v>53999.999999999985</v>
      </c>
      <c r="AE71" s="332"/>
    </row>
    <row r="72" spans="1:31" x14ac:dyDescent="0.35">
      <c r="A72" s="203" t="s">
        <v>1110</v>
      </c>
      <c r="B72" s="203" t="s">
        <v>247</v>
      </c>
      <c r="C72" s="203" t="s">
        <v>1088</v>
      </c>
      <c r="D72" s="203" t="s">
        <v>255</v>
      </c>
      <c r="E72" s="203" t="s">
        <v>571</v>
      </c>
      <c r="F72" s="204" t="s">
        <v>256</v>
      </c>
      <c r="G72" s="203">
        <v>1</v>
      </c>
      <c r="H72" s="203" t="s">
        <v>51</v>
      </c>
      <c r="I72" s="2306">
        <v>5</v>
      </c>
      <c r="J72" s="2307"/>
      <c r="K72" s="2307"/>
      <c r="L72" s="2308"/>
      <c r="M72" s="209">
        <v>1</v>
      </c>
      <c r="N72" s="212">
        <v>25500</v>
      </c>
      <c r="O72" s="219">
        <v>0.2</v>
      </c>
      <c r="P72" s="212">
        <f t="shared" si="18"/>
        <v>20400</v>
      </c>
      <c r="Q72" s="212">
        <f t="shared" si="13"/>
        <v>20400</v>
      </c>
      <c r="R72" s="224">
        <f t="shared" si="14"/>
        <v>0.10994717107416348</v>
      </c>
      <c r="S72" s="550">
        <f t="shared" si="16"/>
        <v>40800</v>
      </c>
      <c r="T72" s="234"/>
      <c r="V72" s="215">
        <f>S72</f>
        <v>40800</v>
      </c>
      <c r="X72" s="332"/>
      <c r="Y72" s="252">
        <f>S72</f>
        <v>40800</v>
      </c>
      <c r="Z72" s="332"/>
      <c r="AA72" s="234"/>
      <c r="AE72" s="441">
        <f>S72</f>
        <v>40800</v>
      </c>
    </row>
    <row r="73" spans="1:31" x14ac:dyDescent="0.35">
      <c r="A73" s="218"/>
      <c r="B73" s="203"/>
      <c r="C73" s="203"/>
      <c r="D73" s="203"/>
      <c r="E73" s="203"/>
      <c r="F73" s="203"/>
      <c r="G73" s="203"/>
      <c r="H73" s="203"/>
      <c r="I73" s="2303"/>
      <c r="J73" s="2304"/>
      <c r="K73" s="2304"/>
      <c r="L73" s="2452"/>
      <c r="M73" s="203"/>
      <c r="N73" s="203"/>
      <c r="O73" s="203"/>
      <c r="P73" s="232"/>
      <c r="Q73" s="212"/>
      <c r="R73" s="439"/>
      <c r="S73" s="550"/>
      <c r="T73" s="234"/>
      <c r="X73" s="332"/>
      <c r="Y73" s="234"/>
      <c r="Z73" s="332"/>
      <c r="AA73" s="234"/>
      <c r="AE73" s="332"/>
    </row>
    <row r="74" spans="1:31" x14ac:dyDescent="0.35">
      <c r="A74" s="154" t="s">
        <v>1110</v>
      </c>
      <c r="B74" s="154" t="s">
        <v>579</v>
      </c>
      <c r="C74" s="335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2"/>
      <c r="P74" s="336"/>
      <c r="Q74" s="303"/>
      <c r="R74" s="337"/>
      <c r="S74" s="550"/>
      <c r="T74" s="234"/>
      <c r="W74" s="215">
        <f>S74</f>
        <v>0</v>
      </c>
      <c r="X74" s="332"/>
      <c r="Y74" s="234"/>
      <c r="Z74" s="332"/>
      <c r="AA74" s="234"/>
      <c r="AE74" s="332"/>
    </row>
    <row r="75" spans="1:31" x14ac:dyDescent="0.35">
      <c r="A75" s="154" t="s">
        <v>1110</v>
      </c>
      <c r="B75" s="154" t="s">
        <v>580</v>
      </c>
      <c r="C75" s="335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2"/>
      <c r="P75" s="336"/>
      <c r="Q75" s="303">
        <v>19000</v>
      </c>
      <c r="R75" s="337">
        <f>Q75/Q77</f>
        <v>0.10240177698083854</v>
      </c>
      <c r="S75" s="550">
        <f>Q75*2</f>
        <v>38000</v>
      </c>
      <c r="T75" s="234"/>
      <c r="X75" s="441">
        <f>S75</f>
        <v>38000</v>
      </c>
      <c r="Y75" s="234"/>
      <c r="Z75" s="332"/>
      <c r="AA75" s="234"/>
      <c r="AE75" s="332"/>
    </row>
    <row r="76" spans="1:31" x14ac:dyDescent="0.35">
      <c r="I76" s="161">
        <f>I77/M77</f>
        <v>0.73770491803278693</v>
      </c>
      <c r="J76" s="161"/>
      <c r="K76" s="161">
        <f>K77/M77</f>
        <v>0.26229508196721313</v>
      </c>
      <c r="L76" s="161"/>
      <c r="S76" s="212"/>
      <c r="T76" s="234"/>
      <c r="X76" s="332"/>
      <c r="Y76" s="234"/>
      <c r="Z76" s="332"/>
      <c r="AA76" s="289"/>
      <c r="AB76" s="291"/>
      <c r="AC76" s="291"/>
      <c r="AD76" s="291"/>
      <c r="AE76" s="333"/>
    </row>
    <row r="77" spans="1:31" x14ac:dyDescent="0.35">
      <c r="A77" s="887" t="s">
        <v>582</v>
      </c>
      <c r="B77" s="888"/>
      <c r="C77" s="888"/>
      <c r="D77" s="888"/>
      <c r="E77" s="888"/>
      <c r="F77" s="889"/>
      <c r="G77" s="888"/>
      <c r="H77" s="888"/>
      <c r="I77" s="1630">
        <f>I71+I70+I69+I68+I67+I66+I65+I64+I72</f>
        <v>45</v>
      </c>
      <c r="J77" s="1630"/>
      <c r="K77" s="1630">
        <f>K69+K63</f>
        <v>16</v>
      </c>
      <c r="L77" s="1630"/>
      <c r="M77" s="888">
        <f>SUM(I77:L77)</f>
        <v>61</v>
      </c>
      <c r="N77" s="890"/>
      <c r="O77" s="891"/>
      <c r="P77" s="890"/>
      <c r="Q77" s="892">
        <f>SUM(Q62:Q76)</f>
        <v>185543.65519999998</v>
      </c>
      <c r="R77" s="891">
        <f>SUM(R62:R75)</f>
        <v>1.0000000000000002</v>
      </c>
      <c r="S77" s="1631">
        <f>SUM(S62:S76)</f>
        <v>371087.31039999996</v>
      </c>
      <c r="T77" s="1632">
        <f>SUM(T62:T75)</f>
        <v>238287.31039999999</v>
      </c>
      <c r="U77" s="617">
        <f t="shared" ref="U77:AE77" si="20">SUM(U62:U75)</f>
        <v>0</v>
      </c>
      <c r="V77" s="617">
        <f>SUM(V62:V75)</f>
        <v>94799.999999999985</v>
      </c>
      <c r="W77" s="617">
        <f t="shared" si="20"/>
        <v>0</v>
      </c>
      <c r="X77" s="617">
        <f t="shared" si="20"/>
        <v>38000</v>
      </c>
      <c r="Y77" s="1140">
        <f t="shared" si="20"/>
        <v>248280</v>
      </c>
      <c r="Z77" s="1104">
        <f t="shared" si="20"/>
        <v>84807.310399999988</v>
      </c>
      <c r="AA77" s="617">
        <f t="shared" si="20"/>
        <v>120820</v>
      </c>
      <c r="AB77" s="617">
        <f t="shared" si="20"/>
        <v>135399.99999999994</v>
      </c>
      <c r="AC77" s="617">
        <f t="shared" si="20"/>
        <v>27326.510400000003</v>
      </c>
      <c r="AD77" s="617">
        <f t="shared" si="20"/>
        <v>8740.8000000000011</v>
      </c>
      <c r="AE77" s="1104">
        <f t="shared" si="20"/>
        <v>40800</v>
      </c>
    </row>
    <row r="78" spans="1:31" x14ac:dyDescent="0.35">
      <c r="A78" s="887" t="s">
        <v>583</v>
      </c>
      <c r="B78" s="888"/>
      <c r="C78" s="888"/>
      <c r="D78" s="888"/>
      <c r="E78" s="888"/>
      <c r="F78" s="889"/>
      <c r="G78" s="888"/>
      <c r="H78" s="888"/>
      <c r="I78" s="1630">
        <f>I72+I71+I70+I69+I68+I67+I66+I65+I64</f>
        <v>45</v>
      </c>
      <c r="J78" s="1630">
        <f>I72+I71+I70+I68+I67+I66+I65+I64</f>
        <v>42</v>
      </c>
      <c r="K78" s="1630">
        <f>I72+I71+K69+I68+I66+I65+I64+K63</f>
        <v>43</v>
      </c>
      <c r="L78" s="1630">
        <f>I72+I71+I68+I66+I65+I64+K63</f>
        <v>40</v>
      </c>
      <c r="M78" s="888">
        <f>SUM(I78:L78)</f>
        <v>170</v>
      </c>
      <c r="N78" s="890"/>
      <c r="O78" s="891"/>
      <c r="P78" s="890"/>
      <c r="Q78" s="890"/>
      <c r="R78" s="891"/>
      <c r="S78" s="1636"/>
      <c r="T78" s="1637">
        <f>T77/S77</f>
        <v>0.64213273728801701</v>
      </c>
      <c r="U78" s="1638">
        <f>U77/S77</f>
        <v>0</v>
      </c>
      <c r="V78" s="1639">
        <f>V77/S77</f>
        <v>0.25546548573114453</v>
      </c>
      <c r="W78" s="1638">
        <f>W77/S77</f>
        <v>0</v>
      </c>
      <c r="X78" s="1638">
        <f>X77/S77</f>
        <v>0.10240177698083854</v>
      </c>
      <c r="Y78" s="1640">
        <f>Y77/S77</f>
        <v>0.6690608733895419</v>
      </c>
      <c r="Z78" s="1641">
        <f>Z77/S77</f>
        <v>0.22853734962961966</v>
      </c>
      <c r="AA78" s="1687"/>
      <c r="AB78" s="1643"/>
      <c r="AC78" s="1643"/>
      <c r="AD78" s="1643"/>
      <c r="AE78" s="1644"/>
    </row>
    <row r="79" spans="1:31" ht="15" thickBot="1" x14ac:dyDescent="0.4">
      <c r="A79" s="297" t="s">
        <v>584</v>
      </c>
      <c r="B79" s="298"/>
      <c r="C79" s="298"/>
      <c r="D79" s="298"/>
      <c r="E79" s="298"/>
      <c r="F79" s="299"/>
      <c r="G79" s="298"/>
      <c r="H79" s="298"/>
      <c r="I79" s="2243">
        <f>I78/$M$78</f>
        <v>0.26470588235294118</v>
      </c>
      <c r="J79" s="2243">
        <f t="shared" ref="J79:L79" si="21">J78/$M$78</f>
        <v>0.24705882352941178</v>
      </c>
      <c r="K79" s="2243">
        <f t="shared" si="21"/>
        <v>0.25294117647058822</v>
      </c>
      <c r="L79" s="2243">
        <f t="shared" si="21"/>
        <v>0.23529411764705882</v>
      </c>
      <c r="M79" s="298"/>
      <c r="N79" s="301"/>
      <c r="O79" s="302"/>
      <c r="P79" s="301"/>
      <c r="Q79" s="303">
        <f>T77/2</f>
        <v>119143.65519999999</v>
      </c>
      <c r="R79" s="308">
        <f>Q79/Q83</f>
        <v>0.64213273728801701</v>
      </c>
      <c r="X79" s="294"/>
      <c r="Y79" s="403">
        <f>K63+I65+I67+I68+I71+I72</f>
        <v>48</v>
      </c>
      <c r="Z79" s="404">
        <f>I64+I66+I69+K69+I70</f>
        <v>13</v>
      </c>
      <c r="AA79" s="4"/>
    </row>
    <row r="80" spans="1:31" ht="15" thickBot="1" x14ac:dyDescent="0.4">
      <c r="A80" s="297" t="s">
        <v>38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U77/2</f>
        <v>0</v>
      </c>
      <c r="R80" s="308">
        <f>Q80/Q83</f>
        <v>0</v>
      </c>
      <c r="S80" s="1098">
        <f>Q77/M77</f>
        <v>3041.6992655737699</v>
      </c>
      <c r="T80" s="1099" t="s">
        <v>586</v>
      </c>
      <c r="X80" s="309"/>
      <c r="Y80" s="241">
        <f>Y79/M77</f>
        <v>0.78688524590163933</v>
      </c>
      <c r="Z80" s="293">
        <f>Z79/M77</f>
        <v>0.21311475409836064</v>
      </c>
    </row>
    <row r="81" spans="1:31" ht="15" thickBot="1" x14ac:dyDescent="0.4">
      <c r="A81" s="297" t="s">
        <v>587</v>
      </c>
      <c r="B81" s="298"/>
      <c r="C81" s="298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01"/>
      <c r="Q81" s="303">
        <f>V77/2</f>
        <v>47399.999999999993</v>
      </c>
      <c r="R81" s="308">
        <f>Q81/Q77</f>
        <v>0.25546548573114453</v>
      </c>
      <c r="W81" s="145"/>
      <c r="Y81" s="2657" t="s">
        <v>588</v>
      </c>
      <c r="Z81" s="2657"/>
    </row>
    <row r="82" spans="1:31" x14ac:dyDescent="0.35">
      <c r="A82" s="297" t="s">
        <v>580</v>
      </c>
      <c r="B82" s="298"/>
      <c r="C82" s="298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01"/>
      <c r="Q82" s="303">
        <f>Q75</f>
        <v>19000</v>
      </c>
      <c r="R82" s="308">
        <f>Q82/Q83</f>
        <v>0.10240177698083854</v>
      </c>
    </row>
    <row r="83" spans="1:31" x14ac:dyDescent="0.35">
      <c r="A83" s="289"/>
      <c r="B83" s="239"/>
      <c r="C83" s="239"/>
      <c r="D83" s="239"/>
      <c r="E83" s="239"/>
      <c r="F83" s="290"/>
      <c r="G83" s="239"/>
      <c r="H83" s="239"/>
      <c r="I83" s="291"/>
      <c r="J83" s="291"/>
      <c r="K83" s="291"/>
      <c r="L83" s="291"/>
      <c r="M83" s="239"/>
      <c r="N83" s="292"/>
      <c r="O83" s="242"/>
      <c r="P83" s="292"/>
      <c r="Q83" s="240">
        <f>SUM(Q79:Q82)</f>
        <v>185543.65519999998</v>
      </c>
      <c r="R83" s="293">
        <f>SUM(R79:R82)</f>
        <v>1</v>
      </c>
      <c r="S83" s="647"/>
    </row>
    <row r="86" spans="1:31" x14ac:dyDescent="0.35">
      <c r="B86" s="2"/>
      <c r="E86" s="1" t="s">
        <v>594</v>
      </c>
      <c r="F86" s="2" t="s">
        <v>1111</v>
      </c>
      <c r="G86" s="2266" t="s">
        <v>596</v>
      </c>
      <c r="H86" s="2266"/>
      <c r="I86" s="2334">
        <v>0.72</v>
      </c>
      <c r="J86" s="2334"/>
    </row>
    <row r="87" spans="1:31" x14ac:dyDescent="0.35">
      <c r="B87" s="2"/>
      <c r="E87" s="1" t="s">
        <v>524</v>
      </c>
      <c r="F87" s="2" t="s">
        <v>968</v>
      </c>
      <c r="G87" s="2266" t="s">
        <v>524</v>
      </c>
      <c r="H87" s="2266"/>
      <c r="I87" s="2266">
        <v>49</v>
      </c>
      <c r="J87" s="2266"/>
    </row>
    <row r="88" spans="1:31" x14ac:dyDescent="0.35">
      <c r="B88" s="2"/>
      <c r="E88" s="1" t="s">
        <v>526</v>
      </c>
      <c r="F88" s="2" t="s">
        <v>1112</v>
      </c>
      <c r="G88" s="2266" t="s">
        <v>526</v>
      </c>
      <c r="H88" s="2266"/>
      <c r="I88" s="2267">
        <v>3571</v>
      </c>
      <c r="J88" s="2267"/>
    </row>
    <row r="89" spans="1:31" x14ac:dyDescent="0.35">
      <c r="E89" s="1" t="s">
        <v>528</v>
      </c>
      <c r="F89" s="2" t="s">
        <v>1113</v>
      </c>
      <c r="G89" s="2266" t="s">
        <v>528</v>
      </c>
      <c r="H89" s="2266"/>
      <c r="I89" s="2267">
        <v>5990387</v>
      </c>
      <c r="J89" s="2267"/>
    </row>
    <row r="91" spans="1:31" ht="18" x14ac:dyDescent="0.4">
      <c r="A91" s="1085" t="s">
        <v>600</v>
      </c>
    </row>
    <row r="92" spans="1:31" ht="18" x14ac:dyDescent="0.4">
      <c r="A92" s="1085"/>
    </row>
    <row r="93" spans="1:31" ht="16.5" customHeight="1" thickBot="1" x14ac:dyDescent="0.4">
      <c r="A93" s="2681" t="s">
        <v>531</v>
      </c>
      <c r="B93" s="2682"/>
      <c r="C93" s="2682"/>
      <c r="D93" s="2682"/>
      <c r="E93" s="2682"/>
      <c r="F93" s="2682"/>
      <c r="G93" s="2682"/>
      <c r="H93" s="2682"/>
      <c r="I93" s="2682"/>
      <c r="J93" s="2682"/>
      <c r="K93" s="2682"/>
      <c r="L93" s="2682"/>
      <c r="M93" s="2682"/>
      <c r="N93" s="2682"/>
      <c r="O93" s="2682"/>
      <c r="P93" s="2682"/>
      <c r="Q93" s="2682"/>
      <c r="R93" s="2683"/>
      <c r="S93" s="2647" t="s">
        <v>635</v>
      </c>
      <c r="T93" s="2648"/>
      <c r="U93" s="2648"/>
      <c r="V93" s="2648"/>
      <c r="W93" s="2648"/>
      <c r="X93" s="2648"/>
      <c r="Y93" s="2648"/>
      <c r="Z93" s="2648"/>
      <c r="AA93" s="2648"/>
      <c r="AB93" s="2648"/>
      <c r="AC93" s="2648"/>
      <c r="AD93" s="2648"/>
      <c r="AE93" s="2649"/>
    </row>
    <row r="94" spans="1:31" ht="18" x14ac:dyDescent="0.35">
      <c r="A94" s="2536" t="s">
        <v>533</v>
      </c>
      <c r="B94" s="2536" t="s">
        <v>534</v>
      </c>
      <c r="C94" s="2536" t="s">
        <v>535</v>
      </c>
      <c r="D94" s="2536" t="s">
        <v>536</v>
      </c>
      <c r="E94" s="2536" t="s">
        <v>537</v>
      </c>
      <c r="F94" s="2540" t="s">
        <v>538</v>
      </c>
      <c r="G94" s="2536" t="s">
        <v>539</v>
      </c>
      <c r="H94" s="2536" t="s">
        <v>540</v>
      </c>
      <c r="I94" s="2542" t="s">
        <v>541</v>
      </c>
      <c r="J94" s="2542"/>
      <c r="K94" s="2542"/>
      <c r="L94" s="2542"/>
      <c r="M94" s="830" t="s">
        <v>542</v>
      </c>
      <c r="N94" s="831" t="s">
        <v>543</v>
      </c>
      <c r="O94" s="832" t="s">
        <v>544</v>
      </c>
      <c r="P94" s="831" t="s">
        <v>543</v>
      </c>
      <c r="Q94" s="831" t="s">
        <v>545</v>
      </c>
      <c r="R94" s="2543" t="s">
        <v>546</v>
      </c>
      <c r="S94" s="1445" t="s">
        <v>547</v>
      </c>
      <c r="T94" s="2665" t="s">
        <v>548</v>
      </c>
      <c r="U94" s="2659"/>
      <c r="V94" s="2659"/>
      <c r="W94" s="2659"/>
      <c r="X94" s="2659"/>
      <c r="Y94" s="2665" t="s">
        <v>549</v>
      </c>
      <c r="Z94" s="2659"/>
      <c r="AA94" s="2665" t="s">
        <v>550</v>
      </c>
      <c r="AB94" s="2659"/>
      <c r="AC94" s="2659"/>
      <c r="AD94" s="2659"/>
      <c r="AE94" s="2660"/>
    </row>
    <row r="95" spans="1:31" ht="18" x14ac:dyDescent="0.35">
      <c r="A95" s="2537"/>
      <c r="B95" s="2537"/>
      <c r="C95" s="2537"/>
      <c r="D95" s="2537"/>
      <c r="E95" s="2537"/>
      <c r="F95" s="2541"/>
      <c r="G95" s="2537"/>
      <c r="H95" s="2537"/>
      <c r="I95" s="829" t="s">
        <v>551</v>
      </c>
      <c r="J95" s="829" t="s">
        <v>552</v>
      </c>
      <c r="K95" s="829" t="s">
        <v>553</v>
      </c>
      <c r="L95" s="829" t="s">
        <v>554</v>
      </c>
      <c r="M95" s="833" t="s">
        <v>555</v>
      </c>
      <c r="N95" s="834" t="s">
        <v>556</v>
      </c>
      <c r="O95" s="835" t="s">
        <v>557</v>
      </c>
      <c r="P95" s="834" t="s">
        <v>558</v>
      </c>
      <c r="Q95" s="834" t="s">
        <v>558</v>
      </c>
      <c r="R95" s="2544"/>
      <c r="S95" s="1445" t="s">
        <v>559</v>
      </c>
      <c r="T95" s="2872"/>
      <c r="U95" s="2871"/>
      <c r="V95" s="2871"/>
      <c r="W95" s="2871"/>
      <c r="X95" s="2871"/>
      <c r="Y95" s="2872"/>
      <c r="Z95" s="2871"/>
      <c r="AA95" s="2872"/>
      <c r="AB95" s="2871"/>
      <c r="AC95" s="2871"/>
      <c r="AD95" s="2871"/>
      <c r="AE95" s="2873"/>
    </row>
    <row r="96" spans="1:31" s="184" customFormat="1" ht="18.5" x14ac:dyDescent="0.45">
      <c r="A96" s="2538" t="s">
        <v>1077</v>
      </c>
      <c r="B96" s="2539"/>
      <c r="C96" s="2539"/>
      <c r="D96" s="2539"/>
      <c r="E96" s="2539"/>
      <c r="F96" s="2539"/>
      <c r="G96" s="2539"/>
      <c r="H96" s="2539"/>
      <c r="I96" s="2539"/>
      <c r="J96" s="2539"/>
      <c r="K96" s="2539"/>
      <c r="L96" s="2539"/>
      <c r="M96" s="2539"/>
      <c r="N96" s="2539"/>
      <c r="O96" s="2539"/>
      <c r="P96" s="2539"/>
      <c r="Q96" s="2539"/>
      <c r="R96" s="2539"/>
      <c r="S96" s="1628"/>
      <c r="T96" s="1604" t="s">
        <v>561</v>
      </c>
      <c r="U96" s="1605" t="s">
        <v>38</v>
      </c>
      <c r="V96" s="1605" t="s">
        <v>562</v>
      </c>
      <c r="W96" s="1605" t="s">
        <v>563</v>
      </c>
      <c r="X96" s="1629" t="s">
        <v>564</v>
      </c>
      <c r="Y96" s="1604" t="s">
        <v>565</v>
      </c>
      <c r="Z96" s="1629" t="s">
        <v>566</v>
      </c>
      <c r="AA96" s="1604" t="s">
        <v>36</v>
      </c>
      <c r="AB96" s="1605" t="s">
        <v>37</v>
      </c>
      <c r="AC96" s="1605" t="s">
        <v>253</v>
      </c>
      <c r="AD96" s="1605" t="s">
        <v>233</v>
      </c>
      <c r="AE96" s="1629" t="s">
        <v>31</v>
      </c>
    </row>
    <row r="97" spans="1:31" x14ac:dyDescent="0.35">
      <c r="A97" s="200"/>
      <c r="B97" s="509"/>
      <c r="C97" s="509"/>
      <c r="D97" s="509"/>
      <c r="E97" s="509"/>
      <c r="F97" s="510"/>
      <c r="G97" s="509"/>
      <c r="H97" s="509"/>
      <c r="I97" s="512"/>
      <c r="J97" s="512"/>
      <c r="K97" s="512"/>
      <c r="L97" s="512"/>
      <c r="M97" s="509"/>
      <c r="N97" s="515"/>
      <c r="O97" s="516"/>
      <c r="P97" s="515"/>
      <c r="Q97" s="515"/>
      <c r="R97" s="579"/>
      <c r="S97" s="212"/>
      <c r="T97" s="234"/>
      <c r="X97" s="332"/>
      <c r="Y97" s="234"/>
      <c r="Z97" s="332"/>
      <c r="AE97" s="332"/>
    </row>
    <row r="98" spans="1:31" x14ac:dyDescent="0.35">
      <c r="A98" s="203"/>
      <c r="B98" s="203"/>
      <c r="C98" s="203"/>
      <c r="D98" s="203"/>
      <c r="E98" s="203"/>
      <c r="F98" s="204"/>
      <c r="G98" s="203"/>
      <c r="H98" s="203"/>
      <c r="I98" s="234"/>
      <c r="L98" s="332"/>
      <c r="M98" s="209"/>
      <c r="N98" s="210"/>
      <c r="O98" s="211"/>
      <c r="P98" s="210"/>
      <c r="Q98" s="210"/>
      <c r="R98" s="1094"/>
      <c r="S98" s="210"/>
      <c r="T98" s="440"/>
      <c r="U98" s="215"/>
      <c r="V98" s="215"/>
      <c r="W98" s="215"/>
      <c r="X98" s="441"/>
      <c r="Y98" s="440"/>
      <c r="Z98" s="441"/>
      <c r="AE98" s="332"/>
    </row>
    <row r="99" spans="1:31" x14ac:dyDescent="0.35">
      <c r="A99" s="203" t="s">
        <v>1110</v>
      </c>
      <c r="B99" s="203" t="s">
        <v>242</v>
      </c>
      <c r="C99" s="203" t="s">
        <v>1088</v>
      </c>
      <c r="D99" s="203" t="s">
        <v>193</v>
      </c>
      <c r="E99" s="203" t="s">
        <v>571</v>
      </c>
      <c r="F99" s="204" t="s">
        <v>1045</v>
      </c>
      <c r="G99" s="203">
        <v>7</v>
      </c>
      <c r="H99" s="203" t="s">
        <v>90</v>
      </c>
      <c r="I99" s="234"/>
      <c r="K99" s="2292">
        <v>7</v>
      </c>
      <c r="L99" s="2293"/>
      <c r="M99" s="209">
        <v>1</v>
      </c>
      <c r="N99" s="212">
        <v>4600</v>
      </c>
      <c r="O99" s="219">
        <v>0.3</v>
      </c>
      <c r="P99" s="212">
        <f t="shared" ref="P99" si="22">N99*(1-O99)</f>
        <v>3220</v>
      </c>
      <c r="Q99" s="212">
        <f t="shared" ref="Q99:Q107" si="23">P99*M99*G99</f>
        <v>22540</v>
      </c>
      <c r="R99" s="230">
        <f t="shared" ref="R99:R107" si="24">Q99/$Q$112</f>
        <v>0.18697754210916748</v>
      </c>
      <c r="S99" s="550">
        <f>Q99*4</f>
        <v>90160</v>
      </c>
      <c r="T99" s="440">
        <f t="shared" ref="T99:T103" si="25">S99</f>
        <v>90160</v>
      </c>
      <c r="X99" s="332"/>
      <c r="Y99" s="440">
        <f>S99</f>
        <v>90160</v>
      </c>
      <c r="Z99" s="441"/>
      <c r="AA99" s="215">
        <f>S99</f>
        <v>90160</v>
      </c>
      <c r="AE99" s="332"/>
    </row>
    <row r="100" spans="1:31" x14ac:dyDescent="0.35">
      <c r="A100" s="203" t="s">
        <v>1110</v>
      </c>
      <c r="B100" s="203" t="s">
        <v>242</v>
      </c>
      <c r="C100" s="203" t="s">
        <v>1088</v>
      </c>
      <c r="D100" s="203" t="s">
        <v>129</v>
      </c>
      <c r="E100" s="203" t="s">
        <v>569</v>
      </c>
      <c r="F100" s="204" t="s">
        <v>572</v>
      </c>
      <c r="G100" s="203">
        <v>1</v>
      </c>
      <c r="H100" s="203" t="s">
        <v>51</v>
      </c>
      <c r="I100" s="2306">
        <v>1</v>
      </c>
      <c r="J100" s="2307"/>
      <c r="K100" s="2307"/>
      <c r="L100" s="2308"/>
      <c r="M100" s="209">
        <v>1</v>
      </c>
      <c r="N100" s="212">
        <v>13100</v>
      </c>
      <c r="O100" s="219">
        <v>0.3</v>
      </c>
      <c r="P100" s="212">
        <f>N100*(1-O100)</f>
        <v>9170</v>
      </c>
      <c r="Q100" s="212">
        <f t="shared" si="23"/>
        <v>9170</v>
      </c>
      <c r="R100" s="213">
        <f t="shared" si="24"/>
        <v>7.6068503156214093E-2</v>
      </c>
      <c r="S100" s="550">
        <f t="shared" ref="S100:S107" si="26">Q100*4</f>
        <v>36680</v>
      </c>
      <c r="T100" s="440">
        <f t="shared" si="25"/>
        <v>36680</v>
      </c>
      <c r="X100" s="332"/>
      <c r="Y100" s="440"/>
      <c r="Z100" s="441">
        <f>S100</f>
        <v>36680</v>
      </c>
      <c r="AA100" s="215">
        <f>S100</f>
        <v>36680</v>
      </c>
      <c r="AE100" s="332"/>
    </row>
    <row r="101" spans="1:31" x14ac:dyDescent="0.35">
      <c r="A101" s="203" t="s">
        <v>1110</v>
      </c>
      <c r="B101" s="203" t="s">
        <v>242</v>
      </c>
      <c r="C101" s="203" t="s">
        <v>1088</v>
      </c>
      <c r="D101" s="203" t="s">
        <v>53</v>
      </c>
      <c r="E101" s="203" t="s">
        <v>571</v>
      </c>
      <c r="F101" s="204" t="s">
        <v>639</v>
      </c>
      <c r="G101" s="203">
        <v>2</v>
      </c>
      <c r="H101" s="203" t="s">
        <v>90</v>
      </c>
      <c r="I101" s="2306">
        <v>2</v>
      </c>
      <c r="J101" s="2307"/>
      <c r="K101" s="2307"/>
      <c r="L101" s="2308"/>
      <c r="M101" s="209">
        <v>1</v>
      </c>
      <c r="N101" s="212">
        <v>13400</v>
      </c>
      <c r="O101" s="219">
        <v>0.3</v>
      </c>
      <c r="P101" s="212">
        <f t="shared" ref="P101:P107" si="27">N101*(1-O101)</f>
        <v>9380</v>
      </c>
      <c r="Q101" s="212">
        <f t="shared" si="23"/>
        <v>18760</v>
      </c>
      <c r="R101" s="230">
        <f t="shared" si="24"/>
        <v>0.15562105989210212</v>
      </c>
      <c r="S101" s="550">
        <f t="shared" si="26"/>
        <v>75040</v>
      </c>
      <c r="T101" s="440">
        <f t="shared" si="25"/>
        <v>75040</v>
      </c>
      <c r="X101" s="332"/>
      <c r="Y101" s="440">
        <f>S101</f>
        <v>75040</v>
      </c>
      <c r="Z101" s="441"/>
      <c r="AA101" s="215">
        <f>S101</f>
        <v>75040</v>
      </c>
      <c r="AE101" s="332"/>
    </row>
    <row r="102" spans="1:31" x14ac:dyDescent="0.35">
      <c r="A102" s="203" t="s">
        <v>1110</v>
      </c>
      <c r="B102" s="203" t="s">
        <v>243</v>
      </c>
      <c r="C102" s="203" t="s">
        <v>1088</v>
      </c>
      <c r="D102" s="203" t="s">
        <v>129</v>
      </c>
      <c r="E102" s="203" t="s">
        <v>569</v>
      </c>
      <c r="F102" s="204" t="s">
        <v>572</v>
      </c>
      <c r="G102" s="203">
        <v>2</v>
      </c>
      <c r="H102" s="203" t="s">
        <v>90</v>
      </c>
      <c r="I102" s="2306">
        <v>2</v>
      </c>
      <c r="J102" s="2307"/>
      <c r="K102" s="2307"/>
      <c r="L102" s="2308"/>
      <c r="M102" s="209">
        <v>1</v>
      </c>
      <c r="N102" s="212">
        <v>47500</v>
      </c>
      <c r="O102" s="219">
        <v>0.92</v>
      </c>
      <c r="P102" s="212">
        <f t="shared" si="27"/>
        <v>3799.9999999999982</v>
      </c>
      <c r="Q102" s="212">
        <f t="shared" si="23"/>
        <v>7599.9999999999964</v>
      </c>
      <c r="R102" s="213">
        <f t="shared" si="24"/>
        <v>6.304477906076629E-2</v>
      </c>
      <c r="S102" s="550">
        <f t="shared" si="26"/>
        <v>30399.999999999985</v>
      </c>
      <c r="T102" s="440">
        <f t="shared" si="25"/>
        <v>30399.999999999985</v>
      </c>
      <c r="X102" s="332"/>
      <c r="Y102" s="440"/>
      <c r="Z102" s="441">
        <f>S102</f>
        <v>30399.999999999985</v>
      </c>
      <c r="AB102" s="215">
        <f>S102</f>
        <v>30399.999999999985</v>
      </c>
      <c r="AE102" s="332"/>
    </row>
    <row r="103" spans="1:31" x14ac:dyDescent="0.35">
      <c r="A103" s="203" t="s">
        <v>1110</v>
      </c>
      <c r="B103" s="203" t="s">
        <v>243</v>
      </c>
      <c r="C103" s="203" t="s">
        <v>1088</v>
      </c>
      <c r="D103" s="203" t="s">
        <v>193</v>
      </c>
      <c r="E103" s="203" t="s">
        <v>571</v>
      </c>
      <c r="F103" s="204" t="s">
        <v>1045</v>
      </c>
      <c r="G103" s="203">
        <v>8</v>
      </c>
      <c r="H103" s="203" t="s">
        <v>90</v>
      </c>
      <c r="I103" s="2291">
        <v>8</v>
      </c>
      <c r="J103" s="2478"/>
      <c r="L103" s="332"/>
      <c r="M103" s="209">
        <v>1</v>
      </c>
      <c r="N103" s="212">
        <v>7500</v>
      </c>
      <c r="O103" s="219">
        <v>0.8</v>
      </c>
      <c r="P103" s="212">
        <f t="shared" si="27"/>
        <v>1499.9999999999998</v>
      </c>
      <c r="Q103" s="212">
        <f t="shared" si="23"/>
        <v>11999.999999999998</v>
      </c>
      <c r="R103" s="230">
        <f t="shared" si="24"/>
        <v>9.9544387990683644E-2</v>
      </c>
      <c r="S103" s="550">
        <f t="shared" si="26"/>
        <v>47999.999999999993</v>
      </c>
      <c r="T103" s="440">
        <f t="shared" si="25"/>
        <v>47999.999999999993</v>
      </c>
      <c r="X103" s="332"/>
      <c r="Y103" s="440">
        <f>S103</f>
        <v>47999.999999999993</v>
      </c>
      <c r="Z103" s="441"/>
      <c r="AB103" s="215">
        <f>S103</f>
        <v>47999.999999999993</v>
      </c>
      <c r="AE103" s="332"/>
    </row>
    <row r="104" spans="1:31" x14ac:dyDescent="0.35">
      <c r="A104" s="203" t="s">
        <v>1110</v>
      </c>
      <c r="B104" s="203" t="s">
        <v>243</v>
      </c>
      <c r="C104" s="203" t="s">
        <v>1088</v>
      </c>
      <c r="D104" s="203" t="s">
        <v>53</v>
      </c>
      <c r="E104" s="203" t="s">
        <v>571</v>
      </c>
      <c r="F104" s="204" t="s">
        <v>639</v>
      </c>
      <c r="G104" s="203">
        <v>2</v>
      </c>
      <c r="H104" s="203" t="s">
        <v>51</v>
      </c>
      <c r="I104" s="2306">
        <v>2</v>
      </c>
      <c r="J104" s="2307"/>
      <c r="K104" s="2307"/>
      <c r="L104" s="2308"/>
      <c r="M104" s="209">
        <v>1</v>
      </c>
      <c r="N104" s="212">
        <v>30000</v>
      </c>
      <c r="O104" s="219">
        <v>0.8</v>
      </c>
      <c r="P104" s="212">
        <f t="shared" si="27"/>
        <v>5999.9999999999991</v>
      </c>
      <c r="Q104" s="212">
        <f t="shared" si="23"/>
        <v>11999.999999999998</v>
      </c>
      <c r="R104" s="230">
        <f t="shared" si="24"/>
        <v>9.9544387990683644E-2</v>
      </c>
      <c r="S104" s="550">
        <f t="shared" si="26"/>
        <v>47999.999999999993</v>
      </c>
      <c r="T104" s="440">
        <f>S104</f>
        <v>47999.999999999993</v>
      </c>
      <c r="U104" s="215"/>
      <c r="X104" s="332"/>
      <c r="Y104" s="440">
        <f>S104</f>
        <v>47999.999999999993</v>
      </c>
      <c r="Z104" s="332"/>
      <c r="AB104" s="215">
        <f>S104</f>
        <v>47999.999999999993</v>
      </c>
      <c r="AE104" s="332"/>
    </row>
    <row r="105" spans="1:31" x14ac:dyDescent="0.35">
      <c r="A105" s="203" t="s">
        <v>1110</v>
      </c>
      <c r="B105" s="203" t="s">
        <v>254</v>
      </c>
      <c r="C105" s="203" t="s">
        <v>1088</v>
      </c>
      <c r="D105" s="203" t="s">
        <v>129</v>
      </c>
      <c r="E105" s="203" t="s">
        <v>569</v>
      </c>
      <c r="F105" s="204" t="s">
        <v>572</v>
      </c>
      <c r="G105" s="203">
        <v>2</v>
      </c>
      <c r="H105" s="203" t="s">
        <v>49</v>
      </c>
      <c r="I105" s="228">
        <v>2</v>
      </c>
      <c r="K105" s="229">
        <v>2</v>
      </c>
      <c r="L105" s="332"/>
      <c r="M105" s="209">
        <v>2</v>
      </c>
      <c r="N105" s="212">
        <v>8132.89</v>
      </c>
      <c r="O105" s="219">
        <v>0.72</v>
      </c>
      <c r="P105" s="212">
        <f t="shared" si="27"/>
        <v>2277.2092000000002</v>
      </c>
      <c r="Q105" s="212">
        <f t="shared" si="23"/>
        <v>9108.8368000000009</v>
      </c>
      <c r="R105" s="213">
        <f t="shared" si="24"/>
        <v>7.5561132046918125E-2</v>
      </c>
      <c r="S105" s="550">
        <f t="shared" si="26"/>
        <v>36435.347200000004</v>
      </c>
      <c r="T105" s="440">
        <f>S105</f>
        <v>36435.347200000004</v>
      </c>
      <c r="X105" s="332"/>
      <c r="Y105" s="440"/>
      <c r="Z105" s="441">
        <f>S105</f>
        <v>36435.347200000004</v>
      </c>
      <c r="AC105" s="215">
        <f>S105</f>
        <v>36435.347200000004</v>
      </c>
      <c r="AE105" s="332"/>
    </row>
    <row r="106" spans="1:31" x14ac:dyDescent="0.35">
      <c r="A106" s="203" t="s">
        <v>1110</v>
      </c>
      <c r="B106" s="203" t="s">
        <v>237</v>
      </c>
      <c r="C106" s="203" t="s">
        <v>1088</v>
      </c>
      <c r="D106" s="203" t="s">
        <v>129</v>
      </c>
      <c r="E106" s="203" t="s">
        <v>569</v>
      </c>
      <c r="F106" s="204" t="s">
        <v>572</v>
      </c>
      <c r="G106" s="203">
        <v>2</v>
      </c>
      <c r="H106" s="203" t="s">
        <v>174</v>
      </c>
      <c r="I106" s="2291">
        <v>2</v>
      </c>
      <c r="J106" s="2292"/>
      <c r="L106" s="332"/>
      <c r="M106" s="209">
        <v>1</v>
      </c>
      <c r="N106" s="212">
        <v>5463</v>
      </c>
      <c r="O106" s="219">
        <v>0.6</v>
      </c>
      <c r="P106" s="212">
        <f t="shared" si="27"/>
        <v>2185.2000000000003</v>
      </c>
      <c r="Q106" s="212">
        <f t="shared" si="23"/>
        <v>4370.4000000000005</v>
      </c>
      <c r="R106" s="213">
        <f t="shared" si="24"/>
        <v>3.6254066106206989E-2</v>
      </c>
      <c r="S106" s="550">
        <f t="shared" si="26"/>
        <v>17481.600000000002</v>
      </c>
      <c r="T106" s="440">
        <f>S106</f>
        <v>17481.600000000002</v>
      </c>
      <c r="U106" s="215"/>
      <c r="X106" s="332"/>
      <c r="Y106" s="440"/>
      <c r="Z106" s="441">
        <f>S106</f>
        <v>17481.600000000002</v>
      </c>
      <c r="AD106" s="215">
        <f>S106</f>
        <v>17481.600000000002</v>
      </c>
      <c r="AE106" s="332"/>
    </row>
    <row r="107" spans="1:31" x14ac:dyDescent="0.35">
      <c r="A107" s="203" t="s">
        <v>1110</v>
      </c>
      <c r="B107" s="203" t="s">
        <v>247</v>
      </c>
      <c r="C107" s="203" t="s">
        <v>1088</v>
      </c>
      <c r="D107" s="203" t="s">
        <v>257</v>
      </c>
      <c r="E107" s="203" t="s">
        <v>571</v>
      </c>
      <c r="F107" s="204" t="s">
        <v>65</v>
      </c>
      <c r="G107" s="203">
        <v>1</v>
      </c>
      <c r="H107" s="203" t="s">
        <v>51</v>
      </c>
      <c r="I107" s="2306">
        <v>1</v>
      </c>
      <c r="J107" s="2307"/>
      <c r="K107" s="2307"/>
      <c r="L107" s="2308"/>
      <c r="M107" s="209">
        <v>1</v>
      </c>
      <c r="N107" s="212">
        <v>15000</v>
      </c>
      <c r="O107" s="219">
        <v>0.2</v>
      </c>
      <c r="P107" s="212">
        <f t="shared" si="27"/>
        <v>12000</v>
      </c>
      <c r="Q107" s="212">
        <f t="shared" si="23"/>
        <v>12000</v>
      </c>
      <c r="R107" s="230">
        <f t="shared" si="24"/>
        <v>9.9544387990683658E-2</v>
      </c>
      <c r="S107" s="550">
        <f t="shared" si="26"/>
        <v>48000</v>
      </c>
      <c r="T107" s="440"/>
      <c r="V107" s="215">
        <f>S107</f>
        <v>48000</v>
      </c>
      <c r="X107" s="332"/>
      <c r="Y107" s="440">
        <f>S107</f>
        <v>48000</v>
      </c>
      <c r="Z107" s="332"/>
      <c r="AE107" s="441">
        <f>S107</f>
        <v>48000</v>
      </c>
    </row>
    <row r="108" spans="1:31" x14ac:dyDescent="0.35">
      <c r="A108" s="218"/>
      <c r="B108" s="203"/>
      <c r="C108" s="203"/>
      <c r="D108" s="203"/>
      <c r="E108" s="203"/>
      <c r="F108" s="204"/>
      <c r="G108" s="203"/>
      <c r="H108" s="203"/>
      <c r="I108" s="289"/>
      <c r="J108" s="291"/>
      <c r="K108" s="291"/>
      <c r="L108" s="333"/>
      <c r="M108" s="209"/>
      <c r="N108" s="212"/>
      <c r="O108" s="219"/>
      <c r="P108" s="212"/>
      <c r="Q108" s="212"/>
      <c r="R108" s="439"/>
      <c r="S108" s="550"/>
      <c r="T108" s="234"/>
      <c r="X108" s="332"/>
      <c r="Y108" s="234"/>
      <c r="Z108" s="332"/>
      <c r="AE108" s="332"/>
    </row>
    <row r="109" spans="1:31" x14ac:dyDescent="0.35">
      <c r="A109" s="154" t="s">
        <v>1110</v>
      </c>
      <c r="B109" s="154" t="s">
        <v>579</v>
      </c>
      <c r="C109" s="335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36"/>
      <c r="Q109" s="303"/>
      <c r="R109" s="337"/>
      <c r="S109" s="550"/>
      <c r="T109" s="234"/>
      <c r="W109" s="215"/>
      <c r="X109" s="332"/>
      <c r="Y109" s="234"/>
      <c r="Z109" s="332"/>
      <c r="AE109" s="332"/>
    </row>
    <row r="110" spans="1:31" x14ac:dyDescent="0.35">
      <c r="A110" s="154" t="s">
        <v>1110</v>
      </c>
      <c r="B110" s="154" t="s">
        <v>580</v>
      </c>
      <c r="C110" s="335"/>
      <c r="D110" s="298"/>
      <c r="E110" s="298"/>
      <c r="F110" s="299"/>
      <c r="G110" s="298"/>
      <c r="H110" s="298"/>
      <c r="I110" s="300"/>
      <c r="J110" s="300"/>
      <c r="K110" s="300"/>
      <c r="L110" s="300"/>
      <c r="M110" s="298"/>
      <c r="N110" s="301"/>
      <c r="O110" s="302"/>
      <c r="P110" s="336"/>
      <c r="Q110" s="303">
        <v>13000</v>
      </c>
      <c r="R110" s="337">
        <f>Q110/Q112</f>
        <v>0.10783975365657396</v>
      </c>
      <c r="S110" s="550">
        <f>Q110*4</f>
        <v>52000</v>
      </c>
      <c r="T110" s="234"/>
      <c r="X110" s="441">
        <f>S110</f>
        <v>52000</v>
      </c>
      <c r="Y110" s="234"/>
      <c r="Z110" s="332"/>
      <c r="AE110" s="332"/>
    </row>
    <row r="111" spans="1:31" x14ac:dyDescent="0.35">
      <c r="I111" s="161">
        <f>I112/M112</f>
        <v>0.68965517241379315</v>
      </c>
      <c r="J111" s="161"/>
      <c r="K111" s="161">
        <f>K112/M112</f>
        <v>0.31034482758620691</v>
      </c>
      <c r="S111" s="212"/>
      <c r="T111" s="234"/>
      <c r="X111" s="332"/>
      <c r="Y111" s="234"/>
      <c r="Z111" s="332"/>
      <c r="AE111" s="333"/>
    </row>
    <row r="112" spans="1:31" x14ac:dyDescent="0.35">
      <c r="A112" s="836" t="s">
        <v>582</v>
      </c>
      <c r="B112" s="837"/>
      <c r="C112" s="837"/>
      <c r="D112" s="837"/>
      <c r="E112" s="837"/>
      <c r="F112" s="838"/>
      <c r="G112" s="837"/>
      <c r="H112" s="837"/>
      <c r="I112" s="839">
        <f>I107+I106+I105+I104+I103+I102+I101+I100</f>
        <v>20</v>
      </c>
      <c r="J112" s="839"/>
      <c r="K112" s="839">
        <f>K105+K99</f>
        <v>9</v>
      </c>
      <c r="L112" s="839"/>
      <c r="M112" s="837">
        <f>SUM(I112:L112)</f>
        <v>29</v>
      </c>
      <c r="N112" s="840"/>
      <c r="O112" s="841"/>
      <c r="P112" s="840"/>
      <c r="Q112" s="842">
        <f>SUM(Q98:Q111)</f>
        <v>120549.2368</v>
      </c>
      <c r="R112" s="841">
        <f>SUM(R98:R110)</f>
        <v>1</v>
      </c>
      <c r="S112" s="1650">
        <f>SUM(S98:S111)</f>
        <v>482196.9472</v>
      </c>
      <c r="T112" s="1651">
        <f>SUM(T98:T110)</f>
        <v>382196.9472</v>
      </c>
      <c r="U112" s="632">
        <f t="shared" ref="U112:W112" si="28">SUM(U98:U110)</f>
        <v>0</v>
      </c>
      <c r="V112" s="632">
        <f>SUM(V98:V110)</f>
        <v>48000</v>
      </c>
      <c r="W112" s="632">
        <f t="shared" si="28"/>
        <v>0</v>
      </c>
      <c r="X112" s="632">
        <f>SUM(X98:X110)</f>
        <v>52000</v>
      </c>
      <c r="Y112" s="1652">
        <f>SUM(Y98:Y110)</f>
        <v>309200</v>
      </c>
      <c r="Z112" s="1653">
        <f>SUM(Z98:Z110)</f>
        <v>120996.9472</v>
      </c>
      <c r="AA112" s="1654">
        <f>SUM(AA97:AA111)</f>
        <v>201880</v>
      </c>
      <c r="AB112" s="1655">
        <f t="shared" ref="AB112:AE112" si="29">SUM(AB97:AB111)</f>
        <v>126399.99999999997</v>
      </c>
      <c r="AC112" s="1655">
        <f t="shared" si="29"/>
        <v>36435.347200000004</v>
      </c>
      <c r="AD112" s="1655">
        <f t="shared" si="29"/>
        <v>17481.600000000002</v>
      </c>
      <c r="AE112" s="1656">
        <f t="shared" si="29"/>
        <v>48000</v>
      </c>
    </row>
    <row r="113" spans="1:31" x14ac:dyDescent="0.35">
      <c r="A113" s="836" t="s">
        <v>583</v>
      </c>
      <c r="B113" s="837"/>
      <c r="C113" s="837"/>
      <c r="D113" s="837"/>
      <c r="E113" s="837"/>
      <c r="F113" s="838"/>
      <c r="G113" s="837"/>
      <c r="H113" s="837"/>
      <c r="I113" s="839">
        <f>I107+I106+I105+I104+I103+I102+I101+I100</f>
        <v>20</v>
      </c>
      <c r="J113" s="839">
        <f>I107+I106+I104+I103+I102+I101+I100</f>
        <v>18</v>
      </c>
      <c r="K113" s="839">
        <f>I107+K105+I104+I102+I101+I100+K99</f>
        <v>17</v>
      </c>
      <c r="L113" s="839"/>
      <c r="M113" s="837">
        <f>SUM(I113:L113)</f>
        <v>55</v>
      </c>
      <c r="N113" s="840"/>
      <c r="O113" s="841"/>
      <c r="P113" s="840"/>
      <c r="Q113" s="840"/>
      <c r="R113" s="841"/>
      <c r="S113" s="1657">
        <f>Q112/M112</f>
        <v>4156.8702344827589</v>
      </c>
      <c r="T113" s="1658">
        <f>T112/S112</f>
        <v>0.7926158583527424</v>
      </c>
      <c r="U113" s="1659">
        <f>U112/S112</f>
        <v>0</v>
      </c>
      <c r="V113" s="1660">
        <f>V112/S112</f>
        <v>9.9544387990683658E-2</v>
      </c>
      <c r="W113" s="1659">
        <f>W112/S112</f>
        <v>0</v>
      </c>
      <c r="X113" s="1659">
        <f>X112/S112</f>
        <v>0.10783975365657396</v>
      </c>
      <c r="Y113" s="835">
        <f>Y112/S112</f>
        <v>0.64123176597332054</v>
      </c>
      <c r="Z113" s="1661">
        <f>Z112/S112</f>
        <v>0.25092848037010551</v>
      </c>
      <c r="AA113" s="1662"/>
      <c r="AB113" s="1663"/>
      <c r="AC113" s="1663"/>
      <c r="AD113" s="1663"/>
      <c r="AE113" s="1664"/>
    </row>
    <row r="114" spans="1:31" ht="15" thickBot="1" x14ac:dyDescent="0.4">
      <c r="A114" s="297" t="s">
        <v>584</v>
      </c>
      <c r="B114" s="298"/>
      <c r="C114" s="298"/>
      <c r="D114" s="298"/>
      <c r="E114" s="298"/>
      <c r="F114" s="299"/>
      <c r="G114" s="298"/>
      <c r="H114" s="298"/>
      <c r="I114" s="2243">
        <f>I113/$M$113</f>
        <v>0.36363636363636365</v>
      </c>
      <c r="J114" s="2243">
        <f t="shared" ref="J114:L114" si="30">J113/$M$113</f>
        <v>0.32727272727272727</v>
      </c>
      <c r="K114" s="2243">
        <f t="shared" si="30"/>
        <v>0.30909090909090908</v>
      </c>
      <c r="L114" s="2243">
        <f t="shared" si="30"/>
        <v>0</v>
      </c>
      <c r="M114" s="298"/>
      <c r="N114" s="301"/>
      <c r="O114" s="302"/>
      <c r="P114" s="301"/>
      <c r="Q114" s="303">
        <f>T112/4</f>
        <v>95549.236799999999</v>
      </c>
      <c r="R114" s="308">
        <f>Q114/Q118</f>
        <v>0.7926158583527424</v>
      </c>
      <c r="X114" s="294"/>
      <c r="Y114" s="403">
        <f>K99+I101+I103+I104+I107</f>
        <v>20</v>
      </c>
      <c r="Z114" s="404">
        <f>I100+I102+I105+K105+I106</f>
        <v>9</v>
      </c>
      <c r="AA114" s="4"/>
    </row>
    <row r="115" spans="1:31" ht="15" thickBot="1" x14ac:dyDescent="0.4">
      <c r="A115" s="297" t="s">
        <v>38</v>
      </c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03">
        <f>U112/4</f>
        <v>0</v>
      </c>
      <c r="R115" s="308">
        <f>Q115/Q118</f>
        <v>0</v>
      </c>
      <c r="S115" s="1116">
        <f>Q112/M112</f>
        <v>4156.8702344827589</v>
      </c>
      <c r="T115" s="1117" t="s">
        <v>586</v>
      </c>
      <c r="Y115" s="241">
        <f>Y114/M112</f>
        <v>0.68965517241379315</v>
      </c>
      <c r="Z115" s="293">
        <f>Z114/M112</f>
        <v>0.31034482758620691</v>
      </c>
    </row>
    <row r="116" spans="1:31" ht="15" thickBot="1" x14ac:dyDescent="0.4">
      <c r="A116" s="297" t="s">
        <v>587</v>
      </c>
      <c r="B116" s="298"/>
      <c r="C116" s="298"/>
      <c r="D116" s="298"/>
      <c r="E116" s="298"/>
      <c r="F116" s="299"/>
      <c r="G116" s="298"/>
      <c r="H116" s="298"/>
      <c r="I116" s="300"/>
      <c r="J116" s="300"/>
      <c r="K116" s="300"/>
      <c r="L116" s="300"/>
      <c r="M116" s="298"/>
      <c r="N116" s="301"/>
      <c r="O116" s="302"/>
      <c r="P116" s="301"/>
      <c r="Q116" s="303">
        <f>V112/4</f>
        <v>12000</v>
      </c>
      <c r="R116" s="308">
        <f>Q116/Q118</f>
        <v>9.9544387990683658E-2</v>
      </c>
      <c r="W116" s="145"/>
      <c r="Y116" s="2657" t="s">
        <v>588</v>
      </c>
      <c r="Z116" s="2657"/>
    </row>
    <row r="117" spans="1:31" x14ac:dyDescent="0.35">
      <c r="A117" s="297" t="s">
        <v>580</v>
      </c>
      <c r="B117" s="298"/>
      <c r="C117" s="298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01"/>
      <c r="Q117" s="303">
        <f>X110/4</f>
        <v>13000</v>
      </c>
      <c r="R117" s="308">
        <f>Q117/Q118</f>
        <v>0.10783975365657396</v>
      </c>
    </row>
    <row r="118" spans="1:31" x14ac:dyDescent="0.35">
      <c r="A118" s="289"/>
      <c r="B118" s="239"/>
      <c r="C118" s="239"/>
      <c r="D118" s="239"/>
      <c r="E118" s="239"/>
      <c r="F118" s="290"/>
      <c r="G118" s="239"/>
      <c r="H118" s="239"/>
      <c r="I118" s="291"/>
      <c r="J118" s="291"/>
      <c r="K118" s="291"/>
      <c r="L118" s="291"/>
      <c r="M118" s="239"/>
      <c r="N118" s="292"/>
      <c r="O118" s="242"/>
      <c r="P118" s="292"/>
      <c r="Q118" s="240">
        <f>SUM(Q114:Q117)</f>
        <v>120549.2368</v>
      </c>
      <c r="R118" s="293">
        <f>SUM(R114:R117)</f>
        <v>1</v>
      </c>
      <c r="S118" s="647"/>
    </row>
    <row r="119" spans="1:31" x14ac:dyDescent="0.35">
      <c r="A119" s="234"/>
      <c r="N119" s="5"/>
      <c r="O119" s="6"/>
      <c r="P119" s="576"/>
      <c r="Q119" s="576"/>
      <c r="R119" s="577"/>
      <c r="S119" s="647"/>
    </row>
    <row r="120" spans="1:31" ht="18" x14ac:dyDescent="0.4">
      <c r="A120" s="1085" t="s">
        <v>605</v>
      </c>
      <c r="N120" s="5"/>
      <c r="O120" s="6"/>
      <c r="P120" s="5"/>
      <c r="Q120" s="5"/>
      <c r="R120" s="6"/>
      <c r="S120" s="647"/>
    </row>
    <row r="121" spans="1:31" ht="18" x14ac:dyDescent="0.4">
      <c r="A121" s="1085"/>
      <c r="N121" s="5"/>
      <c r="O121" s="6"/>
      <c r="P121" s="292"/>
      <c r="Q121" s="292"/>
      <c r="R121" s="242"/>
      <c r="S121" s="647"/>
    </row>
    <row r="122" spans="1:31" ht="16.5" customHeight="1" thickBot="1" x14ac:dyDescent="0.4">
      <c r="A122" s="2681" t="s">
        <v>531</v>
      </c>
      <c r="B122" s="2682"/>
      <c r="C122" s="2682"/>
      <c r="D122" s="2682"/>
      <c r="E122" s="2682"/>
      <c r="F122" s="2682"/>
      <c r="G122" s="2682"/>
      <c r="H122" s="2682"/>
      <c r="I122" s="2682"/>
      <c r="J122" s="2682"/>
      <c r="K122" s="2682"/>
      <c r="L122" s="2682"/>
      <c r="M122" s="2682"/>
      <c r="N122" s="2682"/>
      <c r="O122" s="2682"/>
      <c r="P122" s="2682"/>
      <c r="Q122" s="2682"/>
      <c r="R122" s="2683"/>
      <c r="S122" s="2647" t="s">
        <v>635</v>
      </c>
      <c r="T122" s="2648"/>
      <c r="U122" s="2648"/>
      <c r="V122" s="2648"/>
      <c r="W122" s="2648"/>
      <c r="X122" s="2648"/>
      <c r="Y122" s="2648"/>
      <c r="Z122" s="2648"/>
      <c r="AA122" s="2648"/>
      <c r="AB122" s="2648"/>
      <c r="AC122" s="2648"/>
      <c r="AD122" s="2648"/>
      <c r="AE122" s="2649"/>
    </row>
    <row r="123" spans="1:31" ht="18" x14ac:dyDescent="0.35">
      <c r="A123" s="2536" t="s">
        <v>533</v>
      </c>
      <c r="B123" s="2536" t="s">
        <v>534</v>
      </c>
      <c r="C123" s="2536" t="s">
        <v>535</v>
      </c>
      <c r="D123" s="2536" t="s">
        <v>606</v>
      </c>
      <c r="E123" s="2536" t="s">
        <v>607</v>
      </c>
      <c r="F123" s="2540" t="s">
        <v>538</v>
      </c>
      <c r="G123" s="2536" t="s">
        <v>608</v>
      </c>
      <c r="H123" s="2536" t="s">
        <v>540</v>
      </c>
      <c r="I123" s="2542" t="s">
        <v>541</v>
      </c>
      <c r="J123" s="2542"/>
      <c r="K123" s="2542"/>
      <c r="L123" s="2542"/>
      <c r="M123" s="830" t="s">
        <v>542</v>
      </c>
      <c r="N123" s="831" t="s">
        <v>609</v>
      </c>
      <c r="O123" s="832" t="s">
        <v>544</v>
      </c>
      <c r="P123" s="831" t="s">
        <v>609</v>
      </c>
      <c r="Q123" s="831" t="s">
        <v>610</v>
      </c>
      <c r="R123" s="2543" t="s">
        <v>546</v>
      </c>
      <c r="S123" s="1445" t="s">
        <v>547</v>
      </c>
      <c r="T123" s="2665" t="s">
        <v>548</v>
      </c>
      <c r="U123" s="2659"/>
      <c r="V123" s="2659"/>
      <c r="W123" s="2659"/>
      <c r="X123" s="2659"/>
      <c r="Y123" s="2665" t="s">
        <v>549</v>
      </c>
      <c r="Z123" s="2659"/>
      <c r="AA123" s="2665" t="s">
        <v>550</v>
      </c>
      <c r="AB123" s="2659"/>
      <c r="AC123" s="2659"/>
      <c r="AD123" s="2659"/>
      <c r="AE123" s="2660"/>
    </row>
    <row r="124" spans="1:31" ht="18" x14ac:dyDescent="0.35">
      <c r="A124" s="2537"/>
      <c r="B124" s="2537"/>
      <c r="C124" s="2537"/>
      <c r="D124" s="2537"/>
      <c r="E124" s="2537"/>
      <c r="F124" s="2541"/>
      <c r="G124" s="2537"/>
      <c r="H124" s="2537"/>
      <c r="I124" s="829" t="s">
        <v>551</v>
      </c>
      <c r="J124" s="829" t="s">
        <v>552</v>
      </c>
      <c r="K124" s="829" t="s">
        <v>553</v>
      </c>
      <c r="L124" s="829" t="s">
        <v>554</v>
      </c>
      <c r="M124" s="833" t="s">
        <v>555</v>
      </c>
      <c r="N124" s="834" t="s">
        <v>556</v>
      </c>
      <c r="O124" s="835" t="s">
        <v>557</v>
      </c>
      <c r="P124" s="834" t="s">
        <v>558</v>
      </c>
      <c r="Q124" s="834" t="s">
        <v>611</v>
      </c>
      <c r="R124" s="2544"/>
      <c r="S124" s="1445" t="s">
        <v>559</v>
      </c>
      <c r="T124" s="2872"/>
      <c r="U124" s="2871"/>
      <c r="V124" s="2871"/>
      <c r="W124" s="2871"/>
      <c r="X124" s="2871"/>
      <c r="Y124" s="2872"/>
      <c r="Z124" s="2871"/>
      <c r="AA124" s="2872"/>
      <c r="AB124" s="2871"/>
      <c r="AC124" s="2871"/>
      <c r="AD124" s="2871"/>
      <c r="AE124" s="2873"/>
    </row>
    <row r="125" spans="1:31" s="184" customFormat="1" ht="18.5" x14ac:dyDescent="0.45">
      <c r="A125" s="2538" t="s">
        <v>612</v>
      </c>
      <c r="B125" s="2539"/>
      <c r="C125" s="2539"/>
      <c r="D125" s="2539"/>
      <c r="E125" s="2539"/>
      <c r="F125" s="2539"/>
      <c r="G125" s="2539"/>
      <c r="H125" s="2539"/>
      <c r="I125" s="2539"/>
      <c r="J125" s="2539"/>
      <c r="K125" s="2539"/>
      <c r="L125" s="2539"/>
      <c r="M125" s="2539"/>
      <c r="N125" s="2539"/>
      <c r="O125" s="2539"/>
      <c r="P125" s="2539"/>
      <c r="Q125" s="2539"/>
      <c r="R125" s="2539"/>
      <c r="S125" s="1628"/>
      <c r="T125" s="1604" t="s">
        <v>561</v>
      </c>
      <c r="U125" s="1605" t="s">
        <v>38</v>
      </c>
      <c r="V125" s="1605" t="s">
        <v>562</v>
      </c>
      <c r="W125" s="1605" t="s">
        <v>563</v>
      </c>
      <c r="X125" s="1629" t="s">
        <v>564</v>
      </c>
      <c r="Y125" s="1604" t="s">
        <v>565</v>
      </c>
      <c r="Z125" s="1629" t="s">
        <v>566</v>
      </c>
      <c r="AA125" s="1604" t="s">
        <v>36</v>
      </c>
      <c r="AB125" s="1605" t="s">
        <v>37</v>
      </c>
      <c r="AC125" s="1605" t="s">
        <v>253</v>
      </c>
      <c r="AD125" s="1605" t="s">
        <v>233</v>
      </c>
      <c r="AE125" s="1629" t="s">
        <v>31</v>
      </c>
    </row>
    <row r="126" spans="1:31" x14ac:dyDescent="0.35">
      <c r="A126" s="200"/>
      <c r="B126" s="509"/>
      <c r="C126" s="509"/>
      <c r="D126" s="509"/>
      <c r="E126" s="509"/>
      <c r="F126" s="510"/>
      <c r="G126" s="509"/>
      <c r="H126" s="509"/>
      <c r="I126" s="512"/>
      <c r="J126" s="512"/>
      <c r="K126" s="512"/>
      <c r="L126" s="512"/>
      <c r="M126" s="509"/>
      <c r="N126" s="515"/>
      <c r="O126" s="516"/>
      <c r="P126" s="515"/>
      <c r="Q126" s="515"/>
      <c r="R126" s="579"/>
      <c r="S126" s="212"/>
      <c r="T126" s="234"/>
      <c r="X126" s="332"/>
      <c r="Y126" s="234"/>
      <c r="Z126" s="332"/>
      <c r="AA126" s="511"/>
      <c r="AB126" s="512"/>
      <c r="AC126" s="512"/>
      <c r="AD126" s="512"/>
      <c r="AE126" s="513"/>
    </row>
    <row r="127" spans="1:31" x14ac:dyDescent="0.35">
      <c r="A127" s="203" t="s">
        <v>1110</v>
      </c>
      <c r="B127" s="203" t="s">
        <v>242</v>
      </c>
      <c r="C127" s="203" t="s">
        <v>1088</v>
      </c>
      <c r="D127" s="203" t="s">
        <v>193</v>
      </c>
      <c r="E127" s="203" t="s">
        <v>571</v>
      </c>
      <c r="F127" s="204" t="s">
        <v>1045</v>
      </c>
      <c r="G127" s="203">
        <v>8</v>
      </c>
      <c r="H127" s="203" t="s">
        <v>90</v>
      </c>
      <c r="I127" s="234"/>
      <c r="K127" s="2292">
        <v>8</v>
      </c>
      <c r="L127" s="2293"/>
      <c r="M127" s="209">
        <v>1</v>
      </c>
      <c r="N127" s="212">
        <v>4600</v>
      </c>
      <c r="O127" s="219">
        <v>0.3</v>
      </c>
      <c r="P127" s="212">
        <f t="shared" ref="P127:P134" si="31">N127*(1-O127)</f>
        <v>3220</v>
      </c>
      <c r="Q127" s="212">
        <f t="shared" ref="Q127:Q134" si="32">P127*M127*G127</f>
        <v>25760</v>
      </c>
      <c r="R127" s="230">
        <f t="shared" ref="R127:R134" si="33">Q127/$Q$139</f>
        <v>0.21477542034851435</v>
      </c>
      <c r="S127" s="550">
        <f>Q127</f>
        <v>25760</v>
      </c>
      <c r="T127" s="440">
        <f t="shared" ref="T127:T129" si="34">S127</f>
        <v>25760</v>
      </c>
      <c r="X127" s="332"/>
      <c r="Y127" s="440">
        <f>S127</f>
        <v>25760</v>
      </c>
      <c r="Z127" s="441"/>
      <c r="AA127" s="440">
        <f>S127</f>
        <v>25760</v>
      </c>
      <c r="AE127" s="332"/>
    </row>
    <row r="128" spans="1:31" x14ac:dyDescent="0.35">
      <c r="A128" s="203" t="s">
        <v>1110</v>
      </c>
      <c r="B128" s="203" t="s">
        <v>243</v>
      </c>
      <c r="C128" s="203" t="s">
        <v>1088</v>
      </c>
      <c r="D128" s="203" t="s">
        <v>129</v>
      </c>
      <c r="E128" s="203" t="s">
        <v>569</v>
      </c>
      <c r="F128" s="204" t="s">
        <v>572</v>
      </c>
      <c r="G128" s="203">
        <v>2</v>
      </c>
      <c r="H128" s="203" t="s">
        <v>90</v>
      </c>
      <c r="I128" s="2306">
        <v>2</v>
      </c>
      <c r="J128" s="2307"/>
      <c r="K128" s="2307"/>
      <c r="L128" s="2308"/>
      <c r="M128" s="209">
        <v>1</v>
      </c>
      <c r="N128" s="212">
        <v>47500</v>
      </c>
      <c r="O128" s="219">
        <v>0.92</v>
      </c>
      <c r="P128" s="212">
        <f t="shared" si="31"/>
        <v>3799.9999999999982</v>
      </c>
      <c r="Q128" s="212">
        <f t="shared" si="32"/>
        <v>7599.9999999999964</v>
      </c>
      <c r="R128" s="213">
        <f t="shared" si="33"/>
        <v>6.3365419046921903E-2</v>
      </c>
      <c r="S128" s="550">
        <f t="shared" ref="S128:S134" si="35">Q128</f>
        <v>7599.9999999999964</v>
      </c>
      <c r="T128" s="440">
        <f t="shared" si="34"/>
        <v>7599.9999999999964</v>
      </c>
      <c r="X128" s="332"/>
      <c r="Y128" s="440"/>
      <c r="Z128" s="441">
        <f>S128</f>
        <v>7599.9999999999964</v>
      </c>
      <c r="AA128" s="234"/>
      <c r="AB128" s="215">
        <f>S128</f>
        <v>7599.9999999999964</v>
      </c>
      <c r="AE128" s="332"/>
    </row>
    <row r="129" spans="1:31" x14ac:dyDescent="0.35">
      <c r="A129" s="203" t="s">
        <v>1110</v>
      </c>
      <c r="B129" s="203" t="s">
        <v>243</v>
      </c>
      <c r="C129" s="203" t="s">
        <v>1088</v>
      </c>
      <c r="D129" s="203" t="s">
        <v>193</v>
      </c>
      <c r="E129" s="203" t="s">
        <v>571</v>
      </c>
      <c r="F129" s="204" t="s">
        <v>1045</v>
      </c>
      <c r="G129" s="203">
        <v>9</v>
      </c>
      <c r="H129" s="203" t="s">
        <v>90</v>
      </c>
      <c r="I129" s="2291">
        <v>9</v>
      </c>
      <c r="J129" s="2478"/>
      <c r="L129" s="332"/>
      <c r="M129" s="209">
        <v>1</v>
      </c>
      <c r="N129" s="212">
        <v>7500</v>
      </c>
      <c r="O129" s="219">
        <v>0.8</v>
      </c>
      <c r="P129" s="212">
        <f t="shared" si="31"/>
        <v>1499.9999999999998</v>
      </c>
      <c r="Q129" s="212">
        <f t="shared" si="32"/>
        <v>13499.999999999998</v>
      </c>
      <c r="R129" s="230">
        <f t="shared" si="33"/>
        <v>0.11255699435966394</v>
      </c>
      <c r="S129" s="550">
        <f t="shared" si="35"/>
        <v>13499.999999999998</v>
      </c>
      <c r="T129" s="440">
        <f t="shared" si="34"/>
        <v>13499.999999999998</v>
      </c>
      <c r="X129" s="332"/>
      <c r="Y129" s="440">
        <f>S129</f>
        <v>13499.999999999998</v>
      </c>
      <c r="Z129" s="441"/>
      <c r="AA129" s="234"/>
      <c r="AB129" s="215">
        <f t="shared" ref="AB129:AB130" si="36">S129</f>
        <v>13499.999999999998</v>
      </c>
      <c r="AE129" s="332"/>
    </row>
    <row r="130" spans="1:31" x14ac:dyDescent="0.35">
      <c r="A130" s="203" t="s">
        <v>1110</v>
      </c>
      <c r="B130" s="203" t="s">
        <v>243</v>
      </c>
      <c r="C130" s="203" t="s">
        <v>1088</v>
      </c>
      <c r="D130" s="203" t="s">
        <v>53</v>
      </c>
      <c r="E130" s="203" t="s">
        <v>571</v>
      </c>
      <c r="F130" s="204" t="s">
        <v>639</v>
      </c>
      <c r="G130" s="203">
        <v>1</v>
      </c>
      <c r="H130" s="203" t="s">
        <v>51</v>
      </c>
      <c r="I130" s="2306">
        <v>1</v>
      </c>
      <c r="J130" s="2307"/>
      <c r="K130" s="2307"/>
      <c r="L130" s="2308"/>
      <c r="M130" s="209">
        <v>1</v>
      </c>
      <c r="N130" s="212">
        <v>30000</v>
      </c>
      <c r="O130" s="219">
        <v>0.8</v>
      </c>
      <c r="P130" s="212">
        <f t="shared" si="31"/>
        <v>5999.9999999999991</v>
      </c>
      <c r="Q130" s="212">
        <f t="shared" si="32"/>
        <v>5999.9999999999991</v>
      </c>
      <c r="R130" s="230">
        <f t="shared" si="33"/>
        <v>5.0025330826517306E-2</v>
      </c>
      <c r="S130" s="550">
        <f t="shared" si="35"/>
        <v>5999.9999999999991</v>
      </c>
      <c r="T130" s="440">
        <f>S130</f>
        <v>5999.9999999999991</v>
      </c>
      <c r="U130" s="215"/>
      <c r="X130" s="332"/>
      <c r="Y130" s="440">
        <f>S130</f>
        <v>5999.9999999999991</v>
      </c>
      <c r="Z130" s="332"/>
      <c r="AA130" s="234"/>
      <c r="AB130" s="215">
        <f t="shared" si="36"/>
        <v>5999.9999999999991</v>
      </c>
      <c r="AE130" s="332"/>
    </row>
    <row r="131" spans="1:31" x14ac:dyDescent="0.35">
      <c r="A131" s="203" t="s">
        <v>1110</v>
      </c>
      <c r="B131" s="203" t="s">
        <v>254</v>
      </c>
      <c r="C131" s="203" t="s">
        <v>1088</v>
      </c>
      <c r="D131" s="203" t="s">
        <v>129</v>
      </c>
      <c r="E131" s="203" t="s">
        <v>569</v>
      </c>
      <c r="F131" s="204" t="s">
        <v>572</v>
      </c>
      <c r="G131" s="203">
        <v>2</v>
      </c>
      <c r="H131" s="203" t="s">
        <v>49</v>
      </c>
      <c r="I131" s="228">
        <v>2</v>
      </c>
      <c r="K131" s="229">
        <v>2</v>
      </c>
      <c r="L131" s="332"/>
      <c r="M131" s="209">
        <v>2</v>
      </c>
      <c r="N131" s="212">
        <v>8132.89</v>
      </c>
      <c r="O131" s="219">
        <v>0.72</v>
      </c>
      <c r="P131" s="212">
        <f t="shared" si="31"/>
        <v>2277.2092000000002</v>
      </c>
      <c r="Q131" s="212">
        <f t="shared" si="32"/>
        <v>9108.8368000000009</v>
      </c>
      <c r="R131" s="213">
        <f t="shared" si="33"/>
        <v>7.594542906079256E-2</v>
      </c>
      <c r="S131" s="550">
        <f t="shared" si="35"/>
        <v>9108.8368000000009</v>
      </c>
      <c r="T131" s="440">
        <f>S131</f>
        <v>9108.8368000000009</v>
      </c>
      <c r="X131" s="332"/>
      <c r="Y131" s="440"/>
      <c r="Z131" s="441">
        <f>S131</f>
        <v>9108.8368000000009</v>
      </c>
      <c r="AA131" s="234"/>
      <c r="AC131" s="215">
        <f>S131</f>
        <v>9108.8368000000009</v>
      </c>
      <c r="AE131" s="332"/>
    </row>
    <row r="132" spans="1:31" x14ac:dyDescent="0.35">
      <c r="A132" s="203" t="s">
        <v>1110</v>
      </c>
      <c r="B132" s="203" t="s">
        <v>237</v>
      </c>
      <c r="C132" s="203" t="s">
        <v>1088</v>
      </c>
      <c r="D132" s="203" t="s">
        <v>129</v>
      </c>
      <c r="E132" s="203" t="s">
        <v>569</v>
      </c>
      <c r="F132" s="204" t="s">
        <v>572</v>
      </c>
      <c r="G132" s="203">
        <v>2</v>
      </c>
      <c r="H132" s="203" t="s">
        <v>174</v>
      </c>
      <c r="I132" s="2291">
        <v>2</v>
      </c>
      <c r="J132" s="2292"/>
      <c r="L132" s="332"/>
      <c r="M132" s="209">
        <v>1</v>
      </c>
      <c r="N132" s="212">
        <v>5463</v>
      </c>
      <c r="O132" s="219">
        <v>0.6</v>
      </c>
      <c r="P132" s="212">
        <f t="shared" si="31"/>
        <v>2185.2000000000003</v>
      </c>
      <c r="Q132" s="212">
        <f t="shared" si="32"/>
        <v>4370.4000000000005</v>
      </c>
      <c r="R132" s="213">
        <f t="shared" si="33"/>
        <v>3.6438450974035218E-2</v>
      </c>
      <c r="S132" s="550">
        <f t="shared" si="35"/>
        <v>4370.4000000000005</v>
      </c>
      <c r="T132" s="440">
        <f>S132</f>
        <v>4370.4000000000005</v>
      </c>
      <c r="U132" s="215"/>
      <c r="X132" s="332"/>
      <c r="Y132" s="440"/>
      <c r="Z132" s="441">
        <f>S132</f>
        <v>4370.4000000000005</v>
      </c>
      <c r="AA132" s="234"/>
      <c r="AD132" s="215">
        <f>S132</f>
        <v>4370.4000000000005</v>
      </c>
      <c r="AE132" s="332"/>
    </row>
    <row r="133" spans="1:31" x14ac:dyDescent="0.35">
      <c r="A133" s="203" t="s">
        <v>1110</v>
      </c>
      <c r="B133" s="203" t="s">
        <v>243</v>
      </c>
      <c r="C133" s="203" t="s">
        <v>1092</v>
      </c>
      <c r="D133" s="203" t="s">
        <v>207</v>
      </c>
      <c r="E133" s="203" t="s">
        <v>571</v>
      </c>
      <c r="F133" s="204" t="s">
        <v>942</v>
      </c>
      <c r="G133" s="203">
        <v>9</v>
      </c>
      <c r="H133" s="203" t="s">
        <v>51</v>
      </c>
      <c r="I133" s="2306">
        <v>9</v>
      </c>
      <c r="J133" s="2307"/>
      <c r="K133" s="2307"/>
      <c r="L133" s="2308"/>
      <c r="M133" s="209">
        <v>1</v>
      </c>
      <c r="N133" s="212">
        <v>9000</v>
      </c>
      <c r="O133" s="219">
        <v>0.8</v>
      </c>
      <c r="P133" s="212">
        <f t="shared" si="31"/>
        <v>1799.9999999999995</v>
      </c>
      <c r="Q133" s="212">
        <f t="shared" si="32"/>
        <v>16199.999999999996</v>
      </c>
      <c r="R133" s="230">
        <f t="shared" si="33"/>
        <v>0.13506839323159672</v>
      </c>
      <c r="S133" s="550">
        <f t="shared" si="35"/>
        <v>16199.999999999996</v>
      </c>
      <c r="T133" s="440"/>
      <c r="V133" s="215">
        <f>S133</f>
        <v>16199.999999999996</v>
      </c>
      <c r="X133" s="332"/>
      <c r="Y133" s="440">
        <f>S133</f>
        <v>16199.999999999996</v>
      </c>
      <c r="Z133" s="332"/>
      <c r="AA133" s="234"/>
      <c r="AB133" s="215">
        <f>S133</f>
        <v>16199.999999999996</v>
      </c>
      <c r="AE133" s="332"/>
    </row>
    <row r="134" spans="1:31" x14ac:dyDescent="0.35">
      <c r="A134" s="203" t="s">
        <v>1110</v>
      </c>
      <c r="B134" s="203" t="s">
        <v>247</v>
      </c>
      <c r="C134" s="203" t="s">
        <v>1088</v>
      </c>
      <c r="D134" s="203" t="s">
        <v>255</v>
      </c>
      <c r="E134" s="203" t="s">
        <v>571</v>
      </c>
      <c r="F134" s="204" t="s">
        <v>256</v>
      </c>
      <c r="G134" s="203">
        <v>1</v>
      </c>
      <c r="H134" s="203" t="s">
        <v>51</v>
      </c>
      <c r="I134" s="2306">
        <v>5</v>
      </c>
      <c r="J134" s="2307"/>
      <c r="K134" s="2307"/>
      <c r="L134" s="2308"/>
      <c r="M134" s="209">
        <v>1</v>
      </c>
      <c r="N134" s="212">
        <v>25500</v>
      </c>
      <c r="O134" s="219">
        <v>0.2</v>
      </c>
      <c r="P134" s="212">
        <f t="shared" si="31"/>
        <v>20400</v>
      </c>
      <c r="Q134" s="212">
        <f t="shared" si="32"/>
        <v>20400</v>
      </c>
      <c r="R134" s="224">
        <f t="shared" si="33"/>
        <v>0.17008612481015886</v>
      </c>
      <c r="S134" s="550">
        <f t="shared" si="35"/>
        <v>20400</v>
      </c>
      <c r="T134" s="234"/>
      <c r="V134" s="215">
        <f>S134</f>
        <v>20400</v>
      </c>
      <c r="X134" s="332"/>
      <c r="Y134" s="252">
        <f>S134</f>
        <v>20400</v>
      </c>
      <c r="Z134" s="332"/>
      <c r="AA134" s="234"/>
      <c r="AE134" s="441">
        <f>S134</f>
        <v>20400</v>
      </c>
    </row>
    <row r="135" spans="1:31" x14ac:dyDescent="0.35">
      <c r="A135" s="218"/>
      <c r="B135" s="203"/>
      <c r="C135" s="203"/>
      <c r="D135" s="203"/>
      <c r="E135" s="203"/>
      <c r="F135" s="203"/>
      <c r="G135" s="203"/>
      <c r="H135" s="203"/>
      <c r="I135" s="2303"/>
      <c r="J135" s="2304"/>
      <c r="K135" s="2304"/>
      <c r="L135" s="2452"/>
      <c r="M135" s="203"/>
      <c r="N135" s="203"/>
      <c r="O135" s="203"/>
      <c r="P135" s="232"/>
      <c r="Q135" s="212"/>
      <c r="R135" s="439"/>
      <c r="S135" s="550"/>
      <c r="T135" s="234"/>
      <c r="X135" s="332"/>
      <c r="Y135" s="234"/>
      <c r="Z135" s="332"/>
      <c r="AA135" s="234"/>
      <c r="AE135" s="332"/>
    </row>
    <row r="136" spans="1:31" x14ac:dyDescent="0.35">
      <c r="A136" s="154" t="s">
        <v>1110</v>
      </c>
      <c r="B136" s="154" t="s">
        <v>579</v>
      </c>
      <c r="C136" s="335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36"/>
      <c r="Q136" s="303"/>
      <c r="R136" s="337"/>
      <c r="S136" s="550"/>
      <c r="T136" s="234"/>
      <c r="W136" s="215">
        <f>S136</f>
        <v>0</v>
      </c>
      <c r="X136" s="332"/>
      <c r="Y136" s="234"/>
      <c r="Z136" s="332"/>
      <c r="AA136" s="234"/>
      <c r="AE136" s="332"/>
    </row>
    <row r="137" spans="1:31" x14ac:dyDescent="0.35">
      <c r="A137" s="154" t="s">
        <v>1110</v>
      </c>
      <c r="B137" s="154" t="s">
        <v>580</v>
      </c>
      <c r="C137" s="335"/>
      <c r="D137" s="298"/>
      <c r="E137" s="298"/>
      <c r="F137" s="299"/>
      <c r="G137" s="298"/>
      <c r="H137" s="298"/>
      <c r="I137" s="300"/>
      <c r="J137" s="300"/>
      <c r="K137" s="300"/>
      <c r="L137" s="300"/>
      <c r="M137" s="298"/>
      <c r="N137" s="301"/>
      <c r="O137" s="302"/>
      <c r="P137" s="336"/>
      <c r="Q137" s="303">
        <v>17000</v>
      </c>
      <c r="R137" s="337">
        <f>Q137/Q139</f>
        <v>0.14173843734179906</v>
      </c>
      <c r="S137" s="550">
        <f>Q137</f>
        <v>17000</v>
      </c>
      <c r="T137" s="234"/>
      <c r="X137" s="441">
        <f>S137</f>
        <v>17000</v>
      </c>
      <c r="Y137" s="234"/>
      <c r="Z137" s="332"/>
      <c r="AA137" s="234"/>
      <c r="AE137" s="332"/>
    </row>
    <row r="138" spans="1:31" x14ac:dyDescent="0.35">
      <c r="I138" s="161">
        <f>I139/M139</f>
        <v>0.75</v>
      </c>
      <c r="J138" s="161"/>
      <c r="K138" s="161">
        <f>K139/M139</f>
        <v>0.25</v>
      </c>
      <c r="S138" s="212"/>
      <c r="T138" s="234"/>
      <c r="X138" s="332"/>
      <c r="Y138" s="234"/>
      <c r="Z138" s="332"/>
      <c r="AA138" s="289"/>
      <c r="AB138" s="291"/>
      <c r="AC138" s="291"/>
      <c r="AD138" s="291"/>
      <c r="AE138" s="333"/>
    </row>
    <row r="139" spans="1:31" x14ac:dyDescent="0.35">
      <c r="A139" s="836" t="s">
        <v>582</v>
      </c>
      <c r="B139" s="837"/>
      <c r="C139" s="837"/>
      <c r="D139" s="837"/>
      <c r="E139" s="837"/>
      <c r="F139" s="838"/>
      <c r="G139" s="837"/>
      <c r="H139" s="837"/>
      <c r="I139" s="839">
        <f>I133+I132+I131+I130+I129+I128+I134</f>
        <v>30</v>
      </c>
      <c r="J139" s="839"/>
      <c r="K139" s="839">
        <f>K131+K127</f>
        <v>10</v>
      </c>
      <c r="L139" s="839"/>
      <c r="M139" s="837">
        <f>SUM(I139:L139)</f>
        <v>40</v>
      </c>
      <c r="N139" s="840"/>
      <c r="O139" s="841"/>
      <c r="P139" s="840"/>
      <c r="Q139" s="842">
        <f>SUM(Q126:Q138)</f>
        <v>119939.2368</v>
      </c>
      <c r="R139" s="841">
        <f>SUM(R126:R137)</f>
        <v>0.99999999999999989</v>
      </c>
      <c r="S139" s="1650">
        <f>SUM(S126:S138)</f>
        <v>119939.2368</v>
      </c>
      <c r="T139" s="1651">
        <f t="shared" ref="T139:Z139" si="37">SUM(T126:T137)</f>
        <v>66339.236799999999</v>
      </c>
      <c r="U139" s="632">
        <f t="shared" si="37"/>
        <v>0</v>
      </c>
      <c r="V139" s="632">
        <f t="shared" si="37"/>
        <v>36600</v>
      </c>
      <c r="W139" s="632">
        <f t="shared" si="37"/>
        <v>0</v>
      </c>
      <c r="X139" s="632">
        <f t="shared" si="37"/>
        <v>17000</v>
      </c>
      <c r="Y139" s="1652">
        <f t="shared" si="37"/>
        <v>81860</v>
      </c>
      <c r="Z139" s="1653">
        <f t="shared" si="37"/>
        <v>21079.236799999999</v>
      </c>
      <c r="AA139" s="1654">
        <f>SUM(AA126:AA138)</f>
        <v>25760</v>
      </c>
      <c r="AB139" s="1655">
        <f>SUM(AB126:AB138)</f>
        <v>43299.999999999985</v>
      </c>
      <c r="AC139" s="1655">
        <f t="shared" ref="AC139:AE139" si="38">SUM(AC126:AC138)</f>
        <v>9108.8368000000009</v>
      </c>
      <c r="AD139" s="1655">
        <f t="shared" si="38"/>
        <v>4370.4000000000005</v>
      </c>
      <c r="AE139" s="1656">
        <f t="shared" si="38"/>
        <v>20400</v>
      </c>
    </row>
    <row r="140" spans="1:31" x14ac:dyDescent="0.35">
      <c r="A140" s="836" t="s">
        <v>583</v>
      </c>
      <c r="B140" s="837"/>
      <c r="C140" s="837"/>
      <c r="D140" s="837"/>
      <c r="E140" s="837"/>
      <c r="F140" s="838"/>
      <c r="G140" s="837"/>
      <c r="H140" s="837"/>
      <c r="I140" s="839">
        <f>I134+I133+I132+I131+I130+I129+I128</f>
        <v>30</v>
      </c>
      <c r="J140" s="839">
        <f>I134+I133+I132+I130+I129+I128</f>
        <v>28</v>
      </c>
      <c r="K140" s="839">
        <f>I134+I133+K131+I130+I128+K127</f>
        <v>27</v>
      </c>
      <c r="L140" s="839"/>
      <c r="M140" s="837">
        <f>SUM(I140:L140)</f>
        <v>85</v>
      </c>
      <c r="N140" s="840"/>
      <c r="O140" s="841"/>
      <c r="P140" s="840"/>
      <c r="Q140" s="840"/>
      <c r="R140" s="841"/>
      <c r="S140" s="1657">
        <f>Q139/M139</f>
        <v>2998.48092</v>
      </c>
      <c r="T140" s="1658">
        <f>T139/S139</f>
        <v>0.55310704461644533</v>
      </c>
      <c r="U140" s="1659">
        <f>U139/S139</f>
        <v>0</v>
      </c>
      <c r="V140" s="1660">
        <f>V139/S139</f>
        <v>0.30515451804175564</v>
      </c>
      <c r="W140" s="1659">
        <f>W139/S139</f>
        <v>0</v>
      </c>
      <c r="X140" s="1659">
        <f>X139/S139</f>
        <v>0.14173843734179906</v>
      </c>
      <c r="Y140" s="835">
        <f>Y139/S139</f>
        <v>0.68251226357645123</v>
      </c>
      <c r="Z140" s="1661">
        <f>Z139/S139</f>
        <v>0.17574929908174969</v>
      </c>
      <c r="AA140" s="1662"/>
      <c r="AB140" s="1663"/>
      <c r="AC140" s="1663"/>
      <c r="AD140" s="1663"/>
      <c r="AE140" s="1664"/>
    </row>
    <row r="141" spans="1:31" ht="15" thickBot="1" x14ac:dyDescent="0.4">
      <c r="A141" s="297" t="s">
        <v>584</v>
      </c>
      <c r="B141" s="298"/>
      <c r="C141" s="298"/>
      <c r="D141" s="298"/>
      <c r="E141" s="298"/>
      <c r="F141" s="299"/>
      <c r="G141" s="298"/>
      <c r="H141" s="298"/>
      <c r="I141" s="2243">
        <f>I140/$M$140</f>
        <v>0.35294117647058826</v>
      </c>
      <c r="J141" s="2243">
        <f t="shared" ref="J141:L141" si="39">J140/$M$140</f>
        <v>0.32941176470588235</v>
      </c>
      <c r="K141" s="2243">
        <f t="shared" si="39"/>
        <v>0.31764705882352939</v>
      </c>
      <c r="L141" s="2243">
        <f t="shared" si="39"/>
        <v>0</v>
      </c>
      <c r="M141" s="298"/>
      <c r="N141" s="301"/>
      <c r="O141" s="302"/>
      <c r="P141" s="301"/>
      <c r="Q141" s="303">
        <f>T139</f>
        <v>66339.236799999999</v>
      </c>
      <c r="R141" s="308">
        <f>Q141/Q145</f>
        <v>0.55310704461644533</v>
      </c>
      <c r="X141" s="294"/>
      <c r="Y141" s="403">
        <f>K127+I129+I130+I133+I134</f>
        <v>32</v>
      </c>
      <c r="Z141" s="404">
        <f>I128+I131+K131+I132</f>
        <v>8</v>
      </c>
      <c r="AA141" s="4"/>
    </row>
    <row r="142" spans="1:31" ht="15" thickBot="1" x14ac:dyDescent="0.4">
      <c r="A142" s="297" t="s">
        <v>38</v>
      </c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03">
        <f>U139</f>
        <v>0</v>
      </c>
      <c r="R142" s="308">
        <f>Q142/Q145</f>
        <v>0</v>
      </c>
      <c r="S142" s="1116">
        <f>Q139/M139</f>
        <v>2998.48092</v>
      </c>
      <c r="T142" s="1117" t="s">
        <v>586</v>
      </c>
      <c r="X142" s="309"/>
      <c r="Y142" s="241">
        <f>Y141/M139</f>
        <v>0.8</v>
      </c>
      <c r="Z142" s="293">
        <f>Z141/M139</f>
        <v>0.2</v>
      </c>
    </row>
    <row r="143" spans="1:31" ht="15" thickBot="1" x14ac:dyDescent="0.4">
      <c r="A143" s="297" t="s">
        <v>587</v>
      </c>
      <c r="B143" s="298"/>
      <c r="C143" s="298"/>
      <c r="D143" s="298"/>
      <c r="E143" s="298"/>
      <c r="F143" s="299"/>
      <c r="G143" s="298"/>
      <c r="H143" s="298"/>
      <c r="I143" s="300"/>
      <c r="J143" s="300"/>
      <c r="K143" s="300"/>
      <c r="L143" s="300"/>
      <c r="M143" s="298"/>
      <c r="N143" s="301"/>
      <c r="O143" s="302"/>
      <c r="P143" s="301"/>
      <c r="Q143" s="303">
        <f>V139</f>
        <v>36600</v>
      </c>
      <c r="R143" s="308">
        <f>Q143/Q139</f>
        <v>0.30515451804175564</v>
      </c>
      <c r="W143" s="145"/>
      <c r="Y143" s="2657" t="s">
        <v>588</v>
      </c>
      <c r="Z143" s="2657"/>
    </row>
    <row r="144" spans="1:31" x14ac:dyDescent="0.35">
      <c r="A144" s="297" t="s">
        <v>580</v>
      </c>
      <c r="B144" s="298"/>
      <c r="C144" s="298"/>
      <c r="D144" s="298"/>
      <c r="E144" s="298"/>
      <c r="F144" s="299"/>
      <c r="G144" s="298"/>
      <c r="H144" s="298"/>
      <c r="I144" s="300"/>
      <c r="J144" s="300"/>
      <c r="K144" s="300"/>
      <c r="L144" s="300"/>
      <c r="M144" s="298"/>
      <c r="N144" s="301"/>
      <c r="O144" s="302"/>
      <c r="P144" s="301"/>
      <c r="Q144" s="303">
        <f>Q137</f>
        <v>17000</v>
      </c>
      <c r="R144" s="308">
        <f>Q144/Q145</f>
        <v>0.14173843734179906</v>
      </c>
    </row>
    <row r="145" spans="1:31" x14ac:dyDescent="0.35">
      <c r="A145" s="289"/>
      <c r="B145" s="239"/>
      <c r="C145" s="239"/>
      <c r="D145" s="239"/>
      <c r="E145" s="239"/>
      <c r="F145" s="290"/>
      <c r="G145" s="239"/>
      <c r="H145" s="239"/>
      <c r="I145" s="291"/>
      <c r="J145" s="291"/>
      <c r="K145" s="291"/>
      <c r="L145" s="291"/>
      <c r="M145" s="239"/>
      <c r="N145" s="292"/>
      <c r="O145" s="242"/>
      <c r="P145" s="292"/>
      <c r="Q145" s="240">
        <f>SUM(Q141:Q144)</f>
        <v>119939.2368</v>
      </c>
      <c r="R145" s="293">
        <f>SUM(R141:R144)</f>
        <v>1</v>
      </c>
      <c r="S145" s="647"/>
    </row>
    <row r="147" spans="1:31" x14ac:dyDescent="0.35">
      <c r="B147" s="2"/>
    </row>
    <row r="148" spans="1:31" x14ac:dyDescent="0.35">
      <c r="B148" s="2"/>
      <c r="E148" s="1" t="s">
        <v>613</v>
      </c>
      <c r="F148" s="2" t="s">
        <v>1114</v>
      </c>
    </row>
    <row r="149" spans="1:31" x14ac:dyDescent="0.35">
      <c r="E149" s="1" t="s">
        <v>524</v>
      </c>
      <c r="F149" s="2" t="s">
        <v>155</v>
      </c>
    </row>
    <row r="150" spans="1:31" x14ac:dyDescent="0.35">
      <c r="E150" s="1" t="s">
        <v>526</v>
      </c>
      <c r="F150" s="2" t="s">
        <v>1115</v>
      </c>
    </row>
    <row r="151" spans="1:31" x14ac:dyDescent="0.35">
      <c r="E151" s="1" t="s">
        <v>528</v>
      </c>
      <c r="F151" s="2" t="s">
        <v>1116</v>
      </c>
    </row>
    <row r="153" spans="1:31" ht="18" x14ac:dyDescent="0.4">
      <c r="A153" s="1085" t="s">
        <v>618</v>
      </c>
    </row>
    <row r="154" spans="1:31" ht="18" x14ac:dyDescent="0.4">
      <c r="A154" s="1085"/>
    </row>
    <row r="155" spans="1:31" ht="16.5" customHeight="1" thickBot="1" x14ac:dyDescent="0.4">
      <c r="A155" s="2681" t="s">
        <v>531</v>
      </c>
      <c r="B155" s="2682"/>
      <c r="C155" s="2682"/>
      <c r="D155" s="2682"/>
      <c r="E155" s="2682"/>
      <c r="F155" s="2682"/>
      <c r="G155" s="2682"/>
      <c r="H155" s="2682"/>
      <c r="I155" s="2682"/>
      <c r="J155" s="2682"/>
      <c r="K155" s="2682"/>
      <c r="L155" s="2682"/>
      <c r="M155" s="2682"/>
      <c r="N155" s="2682"/>
      <c r="O155" s="2682"/>
      <c r="P155" s="2682"/>
      <c r="Q155" s="2682"/>
      <c r="R155" s="2683"/>
      <c r="S155" s="2647" t="s">
        <v>635</v>
      </c>
      <c r="T155" s="2648"/>
      <c r="U155" s="2648"/>
      <c r="V155" s="2648"/>
      <c r="W155" s="2648"/>
      <c r="X155" s="2648"/>
      <c r="Y155" s="2648"/>
      <c r="Z155" s="2648"/>
      <c r="AA155" s="2648"/>
      <c r="AB155" s="2648"/>
      <c r="AC155" s="2648"/>
      <c r="AD155" s="2648"/>
      <c r="AE155" s="2649"/>
    </row>
    <row r="156" spans="1:31" ht="18" x14ac:dyDescent="0.35">
      <c r="A156" s="2905" t="s">
        <v>533</v>
      </c>
      <c r="B156" s="2905" t="s">
        <v>534</v>
      </c>
      <c r="C156" s="2905" t="s">
        <v>535</v>
      </c>
      <c r="D156" s="2905" t="s">
        <v>606</v>
      </c>
      <c r="E156" s="2905" t="s">
        <v>607</v>
      </c>
      <c r="F156" s="2910" t="s">
        <v>538</v>
      </c>
      <c r="G156" s="2905" t="s">
        <v>608</v>
      </c>
      <c r="H156" s="2905" t="s">
        <v>540</v>
      </c>
      <c r="I156" s="2906" t="s">
        <v>541</v>
      </c>
      <c r="J156" s="2907"/>
      <c r="K156" s="2907"/>
      <c r="L156" s="2908"/>
      <c r="M156" s="1688" t="s">
        <v>542</v>
      </c>
      <c r="N156" s="1689" t="s">
        <v>609</v>
      </c>
      <c r="O156" s="1690" t="s">
        <v>544</v>
      </c>
      <c r="P156" s="1689" t="s">
        <v>609</v>
      </c>
      <c r="Q156" s="1689" t="s">
        <v>610</v>
      </c>
      <c r="R156" s="2909" t="s">
        <v>546</v>
      </c>
      <c r="S156" s="1122" t="s">
        <v>547</v>
      </c>
      <c r="T156" s="2672" t="s">
        <v>548</v>
      </c>
      <c r="U156" s="2673"/>
      <c r="V156" s="2673"/>
      <c r="W156" s="2673"/>
      <c r="X156" s="2673"/>
      <c r="Y156" s="2672" t="s">
        <v>549</v>
      </c>
      <c r="Z156" s="2673"/>
      <c r="AA156" s="2672" t="s">
        <v>550</v>
      </c>
      <c r="AB156" s="2673"/>
      <c r="AC156" s="2673"/>
      <c r="AD156" s="2673"/>
      <c r="AE156" s="2676"/>
    </row>
    <row r="157" spans="1:31" ht="18" x14ac:dyDescent="0.35">
      <c r="A157" s="2366"/>
      <c r="B157" s="2366"/>
      <c r="C157" s="2366"/>
      <c r="D157" s="2366"/>
      <c r="E157" s="2366"/>
      <c r="F157" s="2380"/>
      <c r="G157" s="2366"/>
      <c r="H157" s="2366"/>
      <c r="I157" s="152" t="s">
        <v>551</v>
      </c>
      <c r="J157" s="152" t="s">
        <v>552</v>
      </c>
      <c r="K157" s="152" t="s">
        <v>553</v>
      </c>
      <c r="L157" s="152" t="s">
        <v>554</v>
      </c>
      <c r="M157" s="425" t="s">
        <v>555</v>
      </c>
      <c r="N157" s="426" t="s">
        <v>556</v>
      </c>
      <c r="O157" s="427" t="s">
        <v>557</v>
      </c>
      <c r="P157" s="426" t="s">
        <v>558</v>
      </c>
      <c r="Q157" s="426" t="s">
        <v>611</v>
      </c>
      <c r="R157" s="2887"/>
      <c r="S157" s="1122" t="s">
        <v>559</v>
      </c>
      <c r="T157" s="2889"/>
      <c r="U157" s="2888"/>
      <c r="V157" s="2888"/>
      <c r="W157" s="2888"/>
      <c r="X157" s="2888"/>
      <c r="Y157" s="2889"/>
      <c r="Z157" s="2888"/>
      <c r="AA157" s="2889"/>
      <c r="AB157" s="2888"/>
      <c r="AC157" s="2888"/>
      <c r="AD157" s="2888"/>
      <c r="AE157" s="2890"/>
    </row>
    <row r="158" spans="1:31" s="184" customFormat="1" ht="18.5" x14ac:dyDescent="0.45">
      <c r="A158" s="2863" t="s">
        <v>619</v>
      </c>
      <c r="B158" s="2864"/>
      <c r="C158" s="2864"/>
      <c r="D158" s="2864"/>
      <c r="E158" s="2864"/>
      <c r="F158" s="2864"/>
      <c r="G158" s="2864"/>
      <c r="H158" s="2864"/>
      <c r="I158" s="2864"/>
      <c r="J158" s="2864"/>
      <c r="K158" s="2864"/>
      <c r="L158" s="2864"/>
      <c r="M158" s="2864"/>
      <c r="N158" s="2864"/>
      <c r="O158" s="2864"/>
      <c r="P158" s="2864"/>
      <c r="Q158" s="2864"/>
      <c r="R158" s="2865"/>
      <c r="S158" s="1628"/>
      <c r="T158" s="1604" t="s">
        <v>561</v>
      </c>
      <c r="U158" s="1605" t="s">
        <v>38</v>
      </c>
      <c r="V158" s="1605" t="s">
        <v>562</v>
      </c>
      <c r="W158" s="1605" t="s">
        <v>563</v>
      </c>
      <c r="X158" s="1629" t="s">
        <v>564</v>
      </c>
      <c r="Y158" s="1604" t="s">
        <v>565</v>
      </c>
      <c r="Z158" s="1629" t="s">
        <v>566</v>
      </c>
      <c r="AA158" s="1604" t="s">
        <v>36</v>
      </c>
      <c r="AB158" s="1605" t="s">
        <v>37</v>
      </c>
      <c r="AC158" s="1605" t="s">
        <v>253</v>
      </c>
      <c r="AD158" s="1605" t="s">
        <v>233</v>
      </c>
      <c r="AE158" s="1629" t="s">
        <v>31</v>
      </c>
    </row>
    <row r="159" spans="1:31" x14ac:dyDescent="0.35">
      <c r="A159" s="200"/>
      <c r="B159" s="509"/>
      <c r="C159" s="509"/>
      <c r="D159" s="509"/>
      <c r="E159" s="509"/>
      <c r="F159" s="510"/>
      <c r="G159" s="509"/>
      <c r="H159" s="509"/>
      <c r="I159" s="512"/>
      <c r="J159" s="512"/>
      <c r="K159" s="512"/>
      <c r="L159" s="512"/>
      <c r="M159" s="509"/>
      <c r="N159" s="515"/>
      <c r="O159" s="516"/>
      <c r="P159" s="515"/>
      <c r="Q159" s="515"/>
      <c r="R159" s="516"/>
      <c r="S159" s="212"/>
      <c r="X159" s="332"/>
      <c r="Z159" s="332"/>
      <c r="AA159" s="511"/>
      <c r="AB159" s="512"/>
      <c r="AC159" s="512"/>
      <c r="AD159" s="512"/>
      <c r="AE159" s="513"/>
    </row>
    <row r="160" spans="1:31" x14ac:dyDescent="0.35">
      <c r="A160" s="203" t="s">
        <v>1110</v>
      </c>
      <c r="B160" s="203" t="s">
        <v>242</v>
      </c>
      <c r="C160" s="203" t="s">
        <v>1088</v>
      </c>
      <c r="D160" s="203" t="s">
        <v>116</v>
      </c>
      <c r="E160" s="203" t="s">
        <v>571</v>
      </c>
      <c r="F160" s="204" t="s">
        <v>570</v>
      </c>
      <c r="G160" s="203">
        <v>8</v>
      </c>
      <c r="H160" s="203" t="s">
        <v>90</v>
      </c>
      <c r="I160" s="234"/>
      <c r="K160" s="2292">
        <v>8</v>
      </c>
      <c r="L160" s="2293"/>
      <c r="M160" s="209">
        <v>1</v>
      </c>
      <c r="N160" s="212">
        <v>2800</v>
      </c>
      <c r="O160" s="219">
        <v>0.3</v>
      </c>
      <c r="P160" s="212">
        <f t="shared" ref="P160:P167" si="40">N160*(1-O160)</f>
        <v>1959.9999999999998</v>
      </c>
      <c r="Q160" s="212">
        <f t="shared" ref="Q160:Q167" si="41">P160*M160*G160</f>
        <v>15679.999999999998</v>
      </c>
      <c r="R160" s="230">
        <f t="shared" ref="R160:R167" si="42">Q160/$Q$172</f>
        <v>0.27005424363272895</v>
      </c>
      <c r="S160" s="550">
        <f>Q160*3</f>
        <v>47039.999999999993</v>
      </c>
      <c r="T160" s="440">
        <f t="shared" ref="T160:T162" si="43">S160</f>
        <v>47039.999999999993</v>
      </c>
      <c r="X160" s="332"/>
      <c r="Y160" s="440">
        <f>S160</f>
        <v>47039.999999999993</v>
      </c>
      <c r="Z160" s="441"/>
      <c r="AA160" s="440">
        <f>S160</f>
        <v>47039.999999999993</v>
      </c>
      <c r="AE160" s="332"/>
    </row>
    <row r="161" spans="1:31" x14ac:dyDescent="0.35">
      <c r="A161" s="203" t="s">
        <v>1110</v>
      </c>
      <c r="B161" s="203" t="s">
        <v>243</v>
      </c>
      <c r="C161" s="203" t="s">
        <v>1088</v>
      </c>
      <c r="D161" s="203" t="s">
        <v>129</v>
      </c>
      <c r="E161" s="203" t="s">
        <v>569</v>
      </c>
      <c r="F161" s="204" t="s">
        <v>639</v>
      </c>
      <c r="G161" s="203">
        <v>1</v>
      </c>
      <c r="H161" s="203" t="s">
        <v>90</v>
      </c>
      <c r="I161" s="2306">
        <v>1</v>
      </c>
      <c r="J161" s="2307"/>
      <c r="K161" s="2307"/>
      <c r="L161" s="2308"/>
      <c r="M161" s="209">
        <v>1</v>
      </c>
      <c r="N161" s="212">
        <v>47500</v>
      </c>
      <c r="O161" s="219">
        <v>0.92</v>
      </c>
      <c r="P161" s="212">
        <f t="shared" si="40"/>
        <v>3799.9999999999982</v>
      </c>
      <c r="Q161" s="212">
        <f t="shared" si="41"/>
        <v>3799.9999999999982</v>
      </c>
      <c r="R161" s="213">
        <f t="shared" si="42"/>
        <v>6.5446819247727647E-2</v>
      </c>
      <c r="S161" s="550">
        <f t="shared" ref="S161:S167" si="44">Q161*3</f>
        <v>11399.999999999995</v>
      </c>
      <c r="T161" s="440">
        <f t="shared" si="43"/>
        <v>11399.999999999995</v>
      </c>
      <c r="X161" s="332"/>
      <c r="Y161" s="440"/>
      <c r="Z161" s="441">
        <f>S161</f>
        <v>11399.999999999995</v>
      </c>
      <c r="AA161" s="234"/>
      <c r="AB161" s="215">
        <f>S161</f>
        <v>11399.999999999995</v>
      </c>
      <c r="AE161" s="332"/>
    </row>
    <row r="162" spans="1:31" x14ac:dyDescent="0.35">
      <c r="A162" s="203" t="s">
        <v>1110</v>
      </c>
      <c r="B162" s="203" t="s">
        <v>243</v>
      </c>
      <c r="C162" s="203" t="s">
        <v>1088</v>
      </c>
      <c r="D162" s="203" t="s">
        <v>258</v>
      </c>
      <c r="E162" s="203" t="s">
        <v>571</v>
      </c>
      <c r="F162" s="204" t="s">
        <v>570</v>
      </c>
      <c r="G162" s="203">
        <v>8</v>
      </c>
      <c r="H162" s="203" t="s">
        <v>90</v>
      </c>
      <c r="I162" s="2291">
        <v>8</v>
      </c>
      <c r="J162" s="2478"/>
      <c r="L162" s="332"/>
      <c r="M162" s="209">
        <v>1</v>
      </c>
      <c r="N162" s="212">
        <v>5250</v>
      </c>
      <c r="O162" s="219">
        <v>0.8</v>
      </c>
      <c r="P162" s="212">
        <f t="shared" si="40"/>
        <v>1049.9999999999998</v>
      </c>
      <c r="Q162" s="212">
        <f t="shared" si="41"/>
        <v>8399.9999999999982</v>
      </c>
      <c r="R162" s="230">
        <f t="shared" si="42"/>
        <v>0.14467191623181905</v>
      </c>
      <c r="S162" s="550">
        <f t="shared" si="44"/>
        <v>25199.999999999993</v>
      </c>
      <c r="T162" s="440">
        <f t="shared" si="43"/>
        <v>25199.999999999993</v>
      </c>
      <c r="X162" s="332"/>
      <c r="Y162" s="440">
        <f>S162</f>
        <v>25199.999999999993</v>
      </c>
      <c r="Z162" s="441"/>
      <c r="AA162" s="234"/>
      <c r="AB162" s="215">
        <f t="shared" ref="AB162:AB163" si="45">S162</f>
        <v>25199.999999999993</v>
      </c>
      <c r="AE162" s="332"/>
    </row>
    <row r="163" spans="1:31" x14ac:dyDescent="0.35">
      <c r="A163" s="203" t="s">
        <v>1110</v>
      </c>
      <c r="B163" s="203" t="s">
        <v>243</v>
      </c>
      <c r="C163" s="203" t="s">
        <v>1088</v>
      </c>
      <c r="D163" s="203" t="s">
        <v>53</v>
      </c>
      <c r="E163" s="203" t="s">
        <v>571</v>
      </c>
      <c r="F163" s="204" t="s">
        <v>70</v>
      </c>
      <c r="G163" s="203">
        <v>1</v>
      </c>
      <c r="H163" s="203" t="s">
        <v>51</v>
      </c>
      <c r="I163" s="2306">
        <v>1</v>
      </c>
      <c r="J163" s="2307"/>
      <c r="K163" s="2307"/>
      <c r="L163" s="2308"/>
      <c r="M163" s="209">
        <v>1</v>
      </c>
      <c r="N163" s="212">
        <v>30000</v>
      </c>
      <c r="O163" s="219">
        <v>0.8</v>
      </c>
      <c r="P163" s="212">
        <f t="shared" si="40"/>
        <v>5999.9999999999991</v>
      </c>
      <c r="Q163" s="212">
        <f t="shared" si="41"/>
        <v>5999.9999999999991</v>
      </c>
      <c r="R163" s="230">
        <f t="shared" si="42"/>
        <v>0.1033370830227279</v>
      </c>
      <c r="S163" s="550">
        <f t="shared" si="44"/>
        <v>17999.999999999996</v>
      </c>
      <c r="T163" s="440">
        <f>S163</f>
        <v>17999.999999999996</v>
      </c>
      <c r="U163" s="215"/>
      <c r="X163" s="332"/>
      <c r="Y163" s="440">
        <f>S163</f>
        <v>17999.999999999996</v>
      </c>
      <c r="Z163" s="332"/>
      <c r="AA163" s="234"/>
      <c r="AB163" s="215">
        <f t="shared" si="45"/>
        <v>17999.999999999996</v>
      </c>
      <c r="AE163" s="332"/>
    </row>
    <row r="164" spans="1:31" x14ac:dyDescent="0.35">
      <c r="A164" s="203" t="s">
        <v>1110</v>
      </c>
      <c r="B164" s="203" t="s">
        <v>254</v>
      </c>
      <c r="C164" s="203" t="s">
        <v>1088</v>
      </c>
      <c r="D164" s="203" t="s">
        <v>129</v>
      </c>
      <c r="E164" s="203" t="s">
        <v>569</v>
      </c>
      <c r="F164" s="204" t="s">
        <v>639</v>
      </c>
      <c r="G164" s="203">
        <v>1</v>
      </c>
      <c r="H164" s="203" t="s">
        <v>49</v>
      </c>
      <c r="K164" s="229">
        <v>1</v>
      </c>
      <c r="L164" s="332"/>
      <c r="M164" s="209">
        <v>1</v>
      </c>
      <c r="N164" s="212">
        <v>8132.89</v>
      </c>
      <c r="O164" s="219">
        <v>0.72</v>
      </c>
      <c r="P164" s="212">
        <f t="shared" si="40"/>
        <v>2277.2092000000002</v>
      </c>
      <c r="Q164" s="212">
        <f t="shared" si="41"/>
        <v>2277.2092000000002</v>
      </c>
      <c r="R164" s="213">
        <f t="shared" si="42"/>
        <v>3.9220026026753306E-2</v>
      </c>
      <c r="S164" s="550">
        <f t="shared" si="44"/>
        <v>6831.6276000000007</v>
      </c>
      <c r="T164" s="440">
        <f>S164</f>
        <v>6831.6276000000007</v>
      </c>
      <c r="X164" s="332"/>
      <c r="Y164" s="440"/>
      <c r="Z164" s="441">
        <f>S164</f>
        <v>6831.6276000000007</v>
      </c>
      <c r="AA164" s="234"/>
      <c r="AC164" s="215">
        <f>S164</f>
        <v>6831.6276000000007</v>
      </c>
      <c r="AE164" s="332"/>
    </row>
    <row r="165" spans="1:31" x14ac:dyDescent="0.35">
      <c r="A165" s="203" t="s">
        <v>1110</v>
      </c>
      <c r="B165" s="203" t="s">
        <v>237</v>
      </c>
      <c r="C165" s="203" t="s">
        <v>1088</v>
      </c>
      <c r="D165" s="203" t="s">
        <v>129</v>
      </c>
      <c r="E165" s="203" t="s">
        <v>569</v>
      </c>
      <c r="F165" s="204" t="s">
        <v>639</v>
      </c>
      <c r="G165" s="203">
        <v>1</v>
      </c>
      <c r="H165" s="203" t="s">
        <v>174</v>
      </c>
      <c r="I165" s="2291">
        <v>1</v>
      </c>
      <c r="J165" s="2292"/>
      <c r="L165" s="332"/>
      <c r="M165" s="209">
        <v>1</v>
      </c>
      <c r="N165" s="212">
        <v>5463</v>
      </c>
      <c r="O165" s="219">
        <v>0.6</v>
      </c>
      <c r="P165" s="212">
        <f t="shared" si="40"/>
        <v>2185.2000000000003</v>
      </c>
      <c r="Q165" s="212">
        <f t="shared" si="41"/>
        <v>2185.2000000000003</v>
      </c>
      <c r="R165" s="213">
        <f t="shared" si="42"/>
        <v>3.7635365636877513E-2</v>
      </c>
      <c r="S165" s="550">
        <f t="shared" si="44"/>
        <v>6555.6</v>
      </c>
      <c r="T165" s="440">
        <f>S165</f>
        <v>6555.6</v>
      </c>
      <c r="U165" s="215"/>
      <c r="X165" s="332"/>
      <c r="Y165" s="440"/>
      <c r="Z165" s="441">
        <f>S165</f>
        <v>6555.6</v>
      </c>
      <c r="AA165" s="234"/>
      <c r="AD165" s="215">
        <f>S165</f>
        <v>6555.6</v>
      </c>
      <c r="AE165" s="332"/>
    </row>
    <row r="166" spans="1:31" x14ac:dyDescent="0.35">
      <c r="A166" s="203" t="s">
        <v>1110</v>
      </c>
      <c r="B166" s="203" t="s">
        <v>243</v>
      </c>
      <c r="C166" s="203" t="s">
        <v>1092</v>
      </c>
      <c r="D166" s="203" t="s">
        <v>207</v>
      </c>
      <c r="E166" s="203" t="s">
        <v>571</v>
      </c>
      <c r="F166" s="204" t="s">
        <v>705</v>
      </c>
      <c r="G166" s="203">
        <v>3</v>
      </c>
      <c r="H166" s="203" t="s">
        <v>51</v>
      </c>
      <c r="I166" s="2306">
        <v>3</v>
      </c>
      <c r="J166" s="2307"/>
      <c r="K166" s="2307"/>
      <c r="L166" s="2308"/>
      <c r="M166" s="209">
        <v>1</v>
      </c>
      <c r="N166" s="212">
        <v>9000</v>
      </c>
      <c r="O166" s="219">
        <v>0.8</v>
      </c>
      <c r="P166" s="212">
        <f t="shared" si="40"/>
        <v>1799.9999999999995</v>
      </c>
      <c r="Q166" s="212">
        <f t="shared" si="41"/>
        <v>5399.9999999999982</v>
      </c>
      <c r="R166" s="230">
        <f t="shared" si="42"/>
        <v>9.3003374720455098E-2</v>
      </c>
      <c r="S166" s="550">
        <f t="shared" si="44"/>
        <v>16199.999999999995</v>
      </c>
      <c r="T166" s="440"/>
      <c r="V166" s="215">
        <f>S166</f>
        <v>16199.999999999995</v>
      </c>
      <c r="X166" s="332"/>
      <c r="Y166" s="440">
        <f>S166</f>
        <v>16199.999999999995</v>
      </c>
      <c r="Z166" s="332"/>
      <c r="AA166" s="234"/>
      <c r="AB166" s="215">
        <f>S166</f>
        <v>16199.999999999995</v>
      </c>
      <c r="AE166" s="332"/>
    </row>
    <row r="167" spans="1:31" x14ac:dyDescent="0.35">
      <c r="A167" s="203" t="s">
        <v>1110</v>
      </c>
      <c r="B167" s="203" t="s">
        <v>247</v>
      </c>
      <c r="C167" s="203" t="s">
        <v>1088</v>
      </c>
      <c r="D167" s="203" t="s">
        <v>259</v>
      </c>
      <c r="E167" s="203" t="s">
        <v>571</v>
      </c>
      <c r="F167" s="204" t="s">
        <v>65</v>
      </c>
      <c r="G167" s="203">
        <v>1</v>
      </c>
      <c r="H167" s="203" t="s">
        <v>51</v>
      </c>
      <c r="I167" s="2306">
        <v>3</v>
      </c>
      <c r="J167" s="2307"/>
      <c r="K167" s="2307"/>
      <c r="L167" s="2308"/>
      <c r="M167" s="209">
        <v>1</v>
      </c>
      <c r="N167" s="212">
        <v>5400</v>
      </c>
      <c r="O167" s="219">
        <v>0.2</v>
      </c>
      <c r="P167" s="212">
        <f t="shared" si="40"/>
        <v>4320</v>
      </c>
      <c r="Q167" s="212">
        <f t="shared" si="41"/>
        <v>4320</v>
      </c>
      <c r="R167" s="224">
        <f t="shared" si="42"/>
        <v>7.4402699776364101E-2</v>
      </c>
      <c r="S167" s="550">
        <f t="shared" si="44"/>
        <v>12960</v>
      </c>
      <c r="T167" s="234"/>
      <c r="V167" s="215">
        <f>S167</f>
        <v>12960</v>
      </c>
      <c r="X167" s="332"/>
      <c r="Y167" s="252">
        <f>S167</f>
        <v>12960</v>
      </c>
      <c r="Z167" s="332"/>
      <c r="AA167" s="234"/>
      <c r="AE167" s="441">
        <f>S167</f>
        <v>12960</v>
      </c>
    </row>
    <row r="168" spans="1:31" x14ac:dyDescent="0.35">
      <c r="A168" s="218"/>
      <c r="B168" s="203"/>
      <c r="C168" s="203"/>
      <c r="D168" s="203"/>
      <c r="E168" s="203"/>
      <c r="F168" s="203"/>
      <c r="G168" s="203"/>
      <c r="H168" s="203"/>
      <c r="I168" s="2303"/>
      <c r="J168" s="2304"/>
      <c r="K168" s="2304"/>
      <c r="L168" s="2452"/>
      <c r="M168" s="203"/>
      <c r="N168" s="203"/>
      <c r="O168" s="203"/>
      <c r="P168" s="232"/>
      <c r="Q168" s="212"/>
      <c r="R168" s="439"/>
      <c r="S168" s="550"/>
      <c r="T168" s="234"/>
      <c r="X168" s="332"/>
      <c r="Y168" s="234"/>
      <c r="Z168" s="332"/>
      <c r="AA168" s="234"/>
      <c r="AE168" s="332"/>
    </row>
    <row r="169" spans="1:31" x14ac:dyDescent="0.35">
      <c r="A169" s="154" t="s">
        <v>1110</v>
      </c>
      <c r="B169" s="154" t="s">
        <v>579</v>
      </c>
      <c r="C169" s="335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36"/>
      <c r="Q169" s="303"/>
      <c r="R169" s="337"/>
      <c r="S169" s="550"/>
      <c r="T169" s="234"/>
      <c r="W169" s="215">
        <f>S169</f>
        <v>0</v>
      </c>
      <c r="X169" s="332"/>
      <c r="Y169" s="234"/>
      <c r="Z169" s="332"/>
      <c r="AA169" s="234"/>
      <c r="AE169" s="332"/>
    </row>
    <row r="170" spans="1:31" x14ac:dyDescent="0.35">
      <c r="A170" s="154" t="s">
        <v>1110</v>
      </c>
      <c r="B170" s="154" t="s">
        <v>580</v>
      </c>
      <c r="C170" s="335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36"/>
      <c r="Q170" s="303">
        <v>10000</v>
      </c>
      <c r="R170" s="337">
        <f>Q170/Q172</f>
        <v>0.17222847170454653</v>
      </c>
      <c r="S170" s="550">
        <f>Q170*3</f>
        <v>30000</v>
      </c>
      <c r="T170" s="234"/>
      <c r="X170" s="441">
        <f>S170</f>
        <v>30000</v>
      </c>
      <c r="Y170" s="234"/>
      <c r="Z170" s="332"/>
      <c r="AA170" s="234"/>
      <c r="AE170" s="332"/>
    </row>
    <row r="171" spans="1:31" x14ac:dyDescent="0.35">
      <c r="S171" s="212"/>
      <c r="T171" s="234"/>
      <c r="X171" s="332"/>
      <c r="Y171" s="234"/>
      <c r="Z171" s="332"/>
      <c r="AA171" s="289"/>
      <c r="AB171" s="291"/>
      <c r="AC171" s="291"/>
      <c r="AD171" s="291"/>
      <c r="AE171" s="333"/>
    </row>
    <row r="172" spans="1:31" x14ac:dyDescent="0.35">
      <c r="A172" s="1455" t="s">
        <v>582</v>
      </c>
      <c r="B172" s="1456"/>
      <c r="C172" s="1456"/>
      <c r="D172" s="1456"/>
      <c r="E172" s="1456"/>
      <c r="F172" s="1665"/>
      <c r="G172" s="1456"/>
      <c r="H172" s="1456"/>
      <c r="I172" s="1666">
        <f>I167+I166+I165+I163+I162+I161</f>
        <v>17</v>
      </c>
      <c r="J172" s="1666"/>
      <c r="K172" s="1666">
        <f>K164+K160</f>
        <v>9</v>
      </c>
      <c r="L172" s="1666"/>
      <c r="M172" s="1456">
        <f>SUM(I172:L172)</f>
        <v>26</v>
      </c>
      <c r="N172" s="1667"/>
      <c r="O172" s="1668"/>
      <c r="P172" s="1667"/>
      <c r="Q172" s="1669">
        <f>SUM(Q159:Q171)</f>
        <v>58062.409199999987</v>
      </c>
      <c r="R172" s="1668">
        <f>SUM(R159:R170)</f>
        <v>1.0000000000000002</v>
      </c>
      <c r="S172" s="1670">
        <f>SUM(S159:S171)</f>
        <v>174187.22759999998</v>
      </c>
      <c r="T172" s="1671">
        <f t="shared" ref="T172:Z172" si="46">SUM(T159:T170)</f>
        <v>115027.22759999998</v>
      </c>
      <c r="U172" s="845">
        <f t="shared" si="46"/>
        <v>0</v>
      </c>
      <c r="V172" s="845">
        <f t="shared" si="46"/>
        <v>29159.999999999993</v>
      </c>
      <c r="W172" s="845">
        <f t="shared" si="46"/>
        <v>0</v>
      </c>
      <c r="X172" s="845">
        <f t="shared" si="46"/>
        <v>30000</v>
      </c>
      <c r="Y172" s="1672">
        <f t="shared" si="46"/>
        <v>119399.99999999999</v>
      </c>
      <c r="Z172" s="1673">
        <f t="shared" si="46"/>
        <v>24787.227599999998</v>
      </c>
      <c r="AA172" s="1691">
        <f>SUM(AA159:AA171)</f>
        <v>47039.999999999993</v>
      </c>
      <c r="AB172" s="699">
        <f>SUM(AB159:AB171)</f>
        <v>70799.999999999985</v>
      </c>
      <c r="AC172" s="699">
        <f t="shared" ref="AC172:AE172" si="47">SUM(AC159:AC171)</f>
        <v>6831.6276000000007</v>
      </c>
      <c r="AD172" s="699">
        <f t="shared" si="47"/>
        <v>6555.6</v>
      </c>
      <c r="AE172" s="1673">
        <f t="shared" si="47"/>
        <v>12960</v>
      </c>
    </row>
    <row r="173" spans="1:31" x14ac:dyDescent="0.35">
      <c r="A173" s="1455" t="s">
        <v>583</v>
      </c>
      <c r="B173" s="1456"/>
      <c r="C173" s="1456"/>
      <c r="D173" s="1456"/>
      <c r="E173" s="1456"/>
      <c r="F173" s="1665"/>
      <c r="G173" s="1456"/>
      <c r="H173" s="1456"/>
      <c r="I173" s="1666">
        <f>I167+I166+I165+I163+I162+I161</f>
        <v>17</v>
      </c>
      <c r="J173" s="1666">
        <f>I167+I166+I165+I163+I162+I161</f>
        <v>17</v>
      </c>
      <c r="K173" s="1666">
        <f>I167+I166+K164+I163+I161+K160</f>
        <v>17</v>
      </c>
      <c r="L173" s="1666">
        <f>I167+I166+I163+I161+K160</f>
        <v>16</v>
      </c>
      <c r="M173" s="1456">
        <f>SUM(I173:L173)</f>
        <v>67</v>
      </c>
      <c r="N173" s="1667"/>
      <c r="O173" s="1668"/>
      <c r="P173" s="1667"/>
      <c r="Q173" s="1667"/>
      <c r="R173" s="1668"/>
      <c r="S173" s="1677"/>
      <c r="T173" s="1678">
        <f>T172/S172</f>
        <v>0.66036545379863432</v>
      </c>
      <c r="U173" s="1679">
        <f>U172/S172</f>
        <v>0</v>
      </c>
      <c r="V173" s="1680">
        <f>V172/S172</f>
        <v>0.16740607449681916</v>
      </c>
      <c r="W173" s="1679">
        <f>W172/S172</f>
        <v>0</v>
      </c>
      <c r="X173" s="1679">
        <f>X172/S172</f>
        <v>0.1722284717045465</v>
      </c>
      <c r="Y173" s="427">
        <f>Y172/S172</f>
        <v>0.685469317384095</v>
      </c>
      <c r="Z173" s="1681">
        <f>Z172/S172</f>
        <v>0.14230221091135847</v>
      </c>
      <c r="AA173" s="1682"/>
      <c r="AB173" s="1683"/>
      <c r="AC173" s="1683"/>
      <c r="AD173" s="1683"/>
      <c r="AE173" s="1684"/>
    </row>
    <row r="174" spans="1:31" ht="15" thickBot="1" x14ac:dyDescent="0.4">
      <c r="A174" s="297" t="s">
        <v>584</v>
      </c>
      <c r="B174" s="298"/>
      <c r="C174" s="298"/>
      <c r="D174" s="298"/>
      <c r="E174" s="298"/>
      <c r="F174" s="299"/>
      <c r="G174" s="298"/>
      <c r="H174" s="298"/>
      <c r="I174" s="300"/>
      <c r="J174" s="300"/>
      <c r="K174" s="300"/>
      <c r="L174" s="300"/>
      <c r="M174" s="298"/>
      <c r="N174" s="301"/>
      <c r="O174" s="302"/>
      <c r="P174" s="301"/>
      <c r="Q174" s="303">
        <f>T172/3</f>
        <v>38342.409199999995</v>
      </c>
      <c r="R174" s="308">
        <f>Q174/Q178</f>
        <v>0.66036545379863432</v>
      </c>
      <c r="X174" s="294"/>
      <c r="Y174" s="403">
        <f>K160+I162+I163+I166+I167</f>
        <v>23</v>
      </c>
      <c r="Z174" s="404">
        <f>I161+I164+K164+I165</f>
        <v>3</v>
      </c>
      <c r="AA174" s="4"/>
    </row>
    <row r="175" spans="1:31" ht="15" thickBot="1" x14ac:dyDescent="0.4">
      <c r="A175" s="297" t="s">
        <v>38</v>
      </c>
      <c r="B175" s="298"/>
      <c r="C175" s="298"/>
      <c r="D175" s="298"/>
      <c r="E175" s="298"/>
      <c r="F175" s="299"/>
      <c r="G175" s="298"/>
      <c r="H175" s="298"/>
      <c r="I175" s="300"/>
      <c r="J175" s="300"/>
      <c r="K175" s="300"/>
      <c r="L175" s="300"/>
      <c r="M175" s="298"/>
      <c r="N175" s="301"/>
      <c r="O175" s="302"/>
      <c r="P175" s="301"/>
      <c r="Q175" s="303">
        <f>U172/3</f>
        <v>0</v>
      </c>
      <c r="R175" s="308"/>
      <c r="S175" s="1125">
        <f>Q172/M172</f>
        <v>2233.1695846153843</v>
      </c>
      <c r="T175" s="1126" t="s">
        <v>586</v>
      </c>
      <c r="X175" s="309"/>
      <c r="Y175" s="241">
        <f>Y174/M172</f>
        <v>0.88461538461538458</v>
      </c>
      <c r="Z175" s="293">
        <f>Z174/M172</f>
        <v>0.11538461538461539</v>
      </c>
    </row>
    <row r="176" spans="1:31" ht="15" thickBot="1" x14ac:dyDescent="0.4">
      <c r="A176" s="297" t="s">
        <v>587</v>
      </c>
      <c r="B176" s="298"/>
      <c r="C176" s="298"/>
      <c r="D176" s="298"/>
      <c r="E176" s="298"/>
      <c r="F176" s="299"/>
      <c r="G176" s="298"/>
      <c r="H176" s="298"/>
      <c r="I176" s="300"/>
      <c r="J176" s="300"/>
      <c r="K176" s="300"/>
      <c r="L176" s="300"/>
      <c r="M176" s="298"/>
      <c r="N176" s="301"/>
      <c r="O176" s="302"/>
      <c r="P176" s="301"/>
      <c r="Q176" s="303">
        <f>V172/3</f>
        <v>9719.9999999999982</v>
      </c>
      <c r="R176" s="308">
        <f>Q176/Q178</f>
        <v>0.16740607449681918</v>
      </c>
      <c r="W176" s="145"/>
      <c r="Y176" s="2657" t="s">
        <v>588</v>
      </c>
      <c r="Z176" s="2657"/>
    </row>
    <row r="177" spans="1:31" x14ac:dyDescent="0.35">
      <c r="A177" s="297" t="s">
        <v>580</v>
      </c>
      <c r="B177" s="298"/>
      <c r="C177" s="298"/>
      <c r="D177" s="298"/>
      <c r="E177" s="298"/>
      <c r="F177" s="299"/>
      <c r="G177" s="298"/>
      <c r="H177" s="298"/>
      <c r="I177" s="300"/>
      <c r="J177" s="300"/>
      <c r="K177" s="300"/>
      <c r="L177" s="300"/>
      <c r="M177" s="298"/>
      <c r="N177" s="301"/>
      <c r="O177" s="302"/>
      <c r="P177" s="301"/>
      <c r="Q177" s="303">
        <f>X170/3</f>
        <v>10000</v>
      </c>
      <c r="R177" s="308">
        <f>Q177/Q178</f>
        <v>0.1722284717045465</v>
      </c>
    </row>
    <row r="178" spans="1:31" x14ac:dyDescent="0.35">
      <c r="A178" s="289"/>
      <c r="B178" s="239"/>
      <c r="C178" s="239"/>
      <c r="D178" s="239"/>
      <c r="E178" s="239"/>
      <c r="F178" s="290"/>
      <c r="G178" s="239"/>
      <c r="H178" s="239"/>
      <c r="I178" s="291"/>
      <c r="J178" s="291"/>
      <c r="K178" s="291"/>
      <c r="L178" s="291"/>
      <c r="M178" s="239"/>
      <c r="N178" s="292"/>
      <c r="O178" s="242"/>
      <c r="P178" s="292"/>
      <c r="Q178" s="240">
        <f>SUM(Q174:Q177)</f>
        <v>58062.409199999995</v>
      </c>
      <c r="R178" s="293">
        <f>SUM(R174:R177)</f>
        <v>1</v>
      </c>
      <c r="S178" s="647"/>
    </row>
    <row r="179" spans="1:31" x14ac:dyDescent="0.35">
      <c r="N179" s="5"/>
      <c r="O179" s="6"/>
      <c r="P179" s="5"/>
      <c r="Q179" s="5"/>
      <c r="R179" s="6"/>
      <c r="S179" s="748"/>
      <c r="Z179" s="349">
        <f>SUM(AA180:AE180)</f>
        <v>1350069.1955999997</v>
      </c>
      <c r="AA179" s="545" t="s">
        <v>36</v>
      </c>
      <c r="AB179" s="543" t="s">
        <v>37</v>
      </c>
      <c r="AC179" s="543" t="s">
        <v>253</v>
      </c>
      <c r="AD179" s="543" t="s">
        <v>233</v>
      </c>
      <c r="AE179" s="544" t="s">
        <v>31</v>
      </c>
    </row>
    <row r="180" spans="1:31" x14ac:dyDescent="0.35">
      <c r="A180" s="1619" t="s">
        <v>929</v>
      </c>
      <c r="B180" s="1692"/>
      <c r="C180" s="1692"/>
      <c r="D180" s="1692"/>
      <c r="E180" s="1692"/>
      <c r="F180" s="1693"/>
      <c r="G180" s="1692"/>
      <c r="H180" s="1692"/>
      <c r="I180" s="1694"/>
      <c r="J180" s="1694"/>
      <c r="K180" s="1694"/>
      <c r="L180" s="1694"/>
      <c r="M180" s="1692"/>
      <c r="N180" s="1083"/>
      <c r="O180" s="1695"/>
      <c r="P180" s="1083"/>
      <c r="Q180" s="1696"/>
      <c r="R180" s="1697"/>
      <c r="S180" s="1698">
        <f>S172+S139+S112+S77+S47</f>
        <v>1521069.1956000002</v>
      </c>
      <c r="Z180" t="s">
        <v>652</v>
      </c>
      <c r="AA180" s="1696">
        <f>AA172+AA139+AA112+AA77+AA47</f>
        <v>547400</v>
      </c>
      <c r="AB180" s="1696">
        <f t="shared" ref="AB180:AE180" si="48">AB172+AB139+AB112+AB77+AB47</f>
        <v>464699.99999999988</v>
      </c>
      <c r="AC180" s="1696">
        <f t="shared" si="48"/>
        <v>97919.995599999995</v>
      </c>
      <c r="AD180" s="1696">
        <f t="shared" si="48"/>
        <v>45889.200000000004</v>
      </c>
      <c r="AE180" s="1696">
        <f t="shared" si="48"/>
        <v>194160</v>
      </c>
    </row>
    <row r="181" spans="1:31" x14ac:dyDescent="0.35">
      <c r="R181" s="3" t="s">
        <v>622</v>
      </c>
      <c r="S181" s="166">
        <f>D18-S180</f>
        <v>-196265.7331000003</v>
      </c>
    </row>
    <row r="182" spans="1:31" x14ac:dyDescent="0.35">
      <c r="Q182" s="162"/>
      <c r="R182" s="673"/>
    </row>
    <row r="183" spans="1:31" x14ac:dyDescent="0.35">
      <c r="A183" s="4"/>
      <c r="R183" s="144"/>
    </row>
    <row r="184" spans="1:31" x14ac:dyDescent="0.35">
      <c r="Q184" s="162"/>
      <c r="R184" s="673"/>
    </row>
  </sheetData>
  <mergeCells count="138">
    <mergeCell ref="I165:J165"/>
    <mergeCell ref="I166:L166"/>
    <mergeCell ref="I167:L167"/>
    <mergeCell ref="I168:L168"/>
    <mergeCell ref="Y176:Z176"/>
    <mergeCell ref="AA156:AE157"/>
    <mergeCell ref="A158:R158"/>
    <mergeCell ref="K160:L160"/>
    <mergeCell ref="I161:L161"/>
    <mergeCell ref="I162:J162"/>
    <mergeCell ref="I163:L163"/>
    <mergeCell ref="G156:G157"/>
    <mergeCell ref="H156:H157"/>
    <mergeCell ref="I156:L156"/>
    <mergeCell ref="R156:R157"/>
    <mergeCell ref="T156:X157"/>
    <mergeCell ref="Y156:Z157"/>
    <mergeCell ref="A156:A157"/>
    <mergeCell ref="B156:B157"/>
    <mergeCell ref="C156:C157"/>
    <mergeCell ref="D156:D157"/>
    <mergeCell ref="E156:E157"/>
    <mergeCell ref="F156:F157"/>
    <mergeCell ref="I132:J132"/>
    <mergeCell ref="I133:L133"/>
    <mergeCell ref="I134:L134"/>
    <mergeCell ref="I135:L135"/>
    <mergeCell ref="Y143:Z143"/>
    <mergeCell ref="A155:R155"/>
    <mergeCell ref="S155:AE155"/>
    <mergeCell ref="AA123:AE124"/>
    <mergeCell ref="A125:R125"/>
    <mergeCell ref="K127:L127"/>
    <mergeCell ref="I128:L128"/>
    <mergeCell ref="I129:J129"/>
    <mergeCell ref="I130:L130"/>
    <mergeCell ref="G123:G124"/>
    <mergeCell ref="H123:H124"/>
    <mergeCell ref="I123:L123"/>
    <mergeCell ref="R123:R124"/>
    <mergeCell ref="T123:X124"/>
    <mergeCell ref="Y123:Z124"/>
    <mergeCell ref="A123:A124"/>
    <mergeCell ref="B123:B124"/>
    <mergeCell ref="C123:C124"/>
    <mergeCell ref="D123:D124"/>
    <mergeCell ref="E123:E124"/>
    <mergeCell ref="F123:F124"/>
    <mergeCell ref="I103:J103"/>
    <mergeCell ref="I104:L104"/>
    <mergeCell ref="I106:J106"/>
    <mergeCell ref="I107:L107"/>
    <mergeCell ref="Y116:Z116"/>
    <mergeCell ref="A122:R122"/>
    <mergeCell ref="S122:AE122"/>
    <mergeCell ref="AA94:AE95"/>
    <mergeCell ref="A96:R96"/>
    <mergeCell ref="K99:L99"/>
    <mergeCell ref="I100:L100"/>
    <mergeCell ref="I101:L101"/>
    <mergeCell ref="I102:L102"/>
    <mergeCell ref="G94:G95"/>
    <mergeCell ref="H94:H95"/>
    <mergeCell ref="I94:L94"/>
    <mergeCell ref="R94:R95"/>
    <mergeCell ref="T94:X95"/>
    <mergeCell ref="Y94:Z95"/>
    <mergeCell ref="G89:H89"/>
    <mergeCell ref="I89:J89"/>
    <mergeCell ref="A93:R93"/>
    <mergeCell ref="S93:AE93"/>
    <mergeCell ref="A94:A95"/>
    <mergeCell ref="B94:B95"/>
    <mergeCell ref="C94:C95"/>
    <mergeCell ref="D94:D95"/>
    <mergeCell ref="E94:E95"/>
    <mergeCell ref="F94:F95"/>
    <mergeCell ref="Y81:Z81"/>
    <mergeCell ref="G86:H86"/>
    <mergeCell ref="I86:J86"/>
    <mergeCell ref="G87:H87"/>
    <mergeCell ref="I87:J87"/>
    <mergeCell ref="G88:H88"/>
    <mergeCell ref="I88:J88"/>
    <mergeCell ref="I67:J67"/>
    <mergeCell ref="I68:L68"/>
    <mergeCell ref="I70:J70"/>
    <mergeCell ref="I71:L71"/>
    <mergeCell ref="I72:L72"/>
    <mergeCell ref="I73:L73"/>
    <mergeCell ref="AA58:AE59"/>
    <mergeCell ref="A60:R60"/>
    <mergeCell ref="K63:L63"/>
    <mergeCell ref="I64:L64"/>
    <mergeCell ref="I65:L65"/>
    <mergeCell ref="I66:L66"/>
    <mergeCell ref="G58:G59"/>
    <mergeCell ref="H58:H59"/>
    <mergeCell ref="I58:L58"/>
    <mergeCell ref="R58:R59"/>
    <mergeCell ref="T58:X59"/>
    <mergeCell ref="Y58:Z59"/>
    <mergeCell ref="A58:A59"/>
    <mergeCell ref="B58:B59"/>
    <mergeCell ref="C58:C59"/>
    <mergeCell ref="D58:D59"/>
    <mergeCell ref="E58:E59"/>
    <mergeCell ref="F58:F59"/>
    <mergeCell ref="I39:L39"/>
    <mergeCell ref="I41:J41"/>
    <mergeCell ref="I42:L42"/>
    <mergeCell ref="Y51:Z51"/>
    <mergeCell ref="A57:R57"/>
    <mergeCell ref="S57:AE57"/>
    <mergeCell ref="A32:R32"/>
    <mergeCell ref="K34:L34"/>
    <mergeCell ref="I35:L35"/>
    <mergeCell ref="I36:L36"/>
    <mergeCell ref="I37:L37"/>
    <mergeCell ref="I38:J38"/>
    <mergeCell ref="J22:L22"/>
    <mergeCell ref="J23:L23"/>
    <mergeCell ref="J24:L24"/>
    <mergeCell ref="J25:L25"/>
    <mergeCell ref="A29:R29"/>
    <mergeCell ref="S29:AE29"/>
    <mergeCell ref="G30:G31"/>
    <mergeCell ref="H30:H31"/>
    <mergeCell ref="I30:L30"/>
    <mergeCell ref="T30:X31"/>
    <mergeCell ref="Y30:Z31"/>
    <mergeCell ref="AA30:AE31"/>
    <mergeCell ref="A30:A31"/>
    <mergeCell ref="B30:B31"/>
    <mergeCell ref="C30:C31"/>
    <mergeCell ref="D30:D31"/>
    <mergeCell ref="E30:E31"/>
    <mergeCell ref="F30:F31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1C75-F797-40C8-A957-4D27735311D7}">
  <sheetPr>
    <tabColor theme="4" tint="0.39997558519241921"/>
  </sheetPr>
  <dimension ref="A1:AH78"/>
  <sheetViews>
    <sheetView topLeftCell="A3" workbookViewId="0">
      <selection activeCell="G72" sqref="G72:G76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0.54296875" customWidth="1"/>
    <col min="5" max="5" width="21.54296875" style="1" customWidth="1"/>
    <col min="6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417</v>
      </c>
      <c r="D2" t="s">
        <v>416</v>
      </c>
      <c r="E2" s="1" t="s">
        <v>242</v>
      </c>
      <c r="F2" s="1" t="s">
        <v>193</v>
      </c>
      <c r="G2" s="1"/>
      <c r="H2" s="1" t="s">
        <v>359</v>
      </c>
      <c r="I2" s="2241">
        <v>1</v>
      </c>
      <c r="J2" s="2241"/>
      <c r="K2" s="1" t="s">
        <v>359</v>
      </c>
      <c r="L2" s="1"/>
      <c r="M2" s="1">
        <v>10</v>
      </c>
      <c r="N2" s="1">
        <v>20</v>
      </c>
      <c r="O2" s="1">
        <v>12</v>
      </c>
      <c r="P2" s="1" t="s">
        <v>90</v>
      </c>
      <c r="Q2" s="1"/>
      <c r="R2" s="1"/>
      <c r="S2" s="1">
        <v>12</v>
      </c>
      <c r="T2" s="1"/>
      <c r="U2" s="1">
        <v>1</v>
      </c>
      <c r="V2" s="5">
        <v>4600</v>
      </c>
      <c r="W2" s="70">
        <v>0.3</v>
      </c>
      <c r="X2" s="71">
        <f>V2*(1-W2)</f>
        <v>3220</v>
      </c>
      <c r="Y2" s="71">
        <f t="shared" ref="Y2:Y10" si="0">X2*U2*O2</f>
        <v>38640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417</v>
      </c>
      <c r="D3" t="s">
        <v>416</v>
      </c>
      <c r="E3" s="1" t="s">
        <v>242</v>
      </c>
      <c r="F3" s="1" t="s">
        <v>129</v>
      </c>
      <c r="H3" s="1" t="s">
        <v>359</v>
      </c>
      <c r="I3" s="2241">
        <v>2</v>
      </c>
      <c r="J3" s="2241"/>
      <c r="L3" s="1" t="s">
        <v>359</v>
      </c>
      <c r="M3" s="1">
        <v>5</v>
      </c>
      <c r="N3" s="1">
        <v>10</v>
      </c>
      <c r="O3" s="1">
        <v>1</v>
      </c>
      <c r="P3" s="1" t="s">
        <v>51</v>
      </c>
      <c r="Q3" s="1">
        <v>1</v>
      </c>
      <c r="U3" s="1">
        <v>1</v>
      </c>
      <c r="V3" s="5">
        <v>13100</v>
      </c>
      <c r="W3" s="70">
        <v>0.3</v>
      </c>
      <c r="X3" s="72">
        <f>V3*(1-W3)</f>
        <v>9170</v>
      </c>
      <c r="Y3" s="72">
        <f t="shared" si="0"/>
        <v>9170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417</v>
      </c>
      <c r="D4" t="s">
        <v>416</v>
      </c>
      <c r="E4" s="1" t="s">
        <v>242</v>
      </c>
      <c r="F4" s="1" t="s">
        <v>53</v>
      </c>
      <c r="H4" s="1" t="s">
        <v>359</v>
      </c>
      <c r="I4" s="2241">
        <v>4</v>
      </c>
      <c r="J4" s="2241"/>
      <c r="K4" s="1" t="s">
        <v>359</v>
      </c>
      <c r="M4" s="1">
        <v>3</v>
      </c>
      <c r="N4" s="1">
        <v>6</v>
      </c>
      <c r="O4" s="1">
        <v>3</v>
      </c>
      <c r="P4" s="1" t="s">
        <v>90</v>
      </c>
      <c r="Q4" s="1">
        <v>3</v>
      </c>
      <c r="U4" s="1">
        <v>1</v>
      </c>
      <c r="V4" s="5">
        <v>13400</v>
      </c>
      <c r="W4" s="70">
        <v>0.3</v>
      </c>
      <c r="X4" s="72">
        <f t="shared" ref="X4" si="1">V4*(1-W4)</f>
        <v>9380</v>
      </c>
      <c r="Y4" s="72">
        <f t="shared" si="0"/>
        <v>28140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417</v>
      </c>
      <c r="D5" t="s">
        <v>416</v>
      </c>
      <c r="E5" s="1" t="s">
        <v>243</v>
      </c>
      <c r="F5" s="1" t="s">
        <v>129</v>
      </c>
      <c r="H5" s="1" t="s">
        <v>359</v>
      </c>
      <c r="I5" s="2241">
        <v>2</v>
      </c>
      <c r="J5" s="2241"/>
      <c r="L5" s="1" t="s">
        <v>359</v>
      </c>
      <c r="M5" s="1">
        <v>5</v>
      </c>
      <c r="N5" s="2" t="s">
        <v>230</v>
      </c>
      <c r="O5" s="1">
        <v>3</v>
      </c>
      <c r="P5" s="1" t="s">
        <v>90</v>
      </c>
      <c r="Q5" s="1">
        <v>3</v>
      </c>
      <c r="U5" s="1">
        <v>1</v>
      </c>
      <c r="V5" s="5">
        <v>47500</v>
      </c>
      <c r="W5" s="70">
        <v>0.92</v>
      </c>
      <c r="X5" s="72">
        <f t="shared" ref="X5:X10" si="2">V5*(1-W5)</f>
        <v>3799.9999999999982</v>
      </c>
      <c r="Y5" s="72">
        <f t="shared" si="0"/>
        <v>11399.999999999995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417</v>
      </c>
      <c r="D6" t="s">
        <v>416</v>
      </c>
      <c r="E6" s="1" t="s">
        <v>243</v>
      </c>
      <c r="F6" s="1" t="s">
        <v>193</v>
      </c>
      <c r="H6" s="1" t="s">
        <v>359</v>
      </c>
      <c r="I6" s="2241">
        <v>1</v>
      </c>
      <c r="J6" s="2241"/>
      <c r="K6" s="1" t="s">
        <v>359</v>
      </c>
      <c r="M6" s="1">
        <v>10</v>
      </c>
      <c r="N6" s="2" t="s">
        <v>78</v>
      </c>
      <c r="O6" s="1">
        <v>10</v>
      </c>
      <c r="P6" s="1" t="s">
        <v>90</v>
      </c>
      <c r="Q6" s="1">
        <v>10</v>
      </c>
      <c r="U6" s="1">
        <v>1</v>
      </c>
      <c r="V6" s="5">
        <v>7500</v>
      </c>
      <c r="W6" s="70">
        <v>0.8</v>
      </c>
      <c r="X6" s="72">
        <f t="shared" si="2"/>
        <v>1499.9999999999998</v>
      </c>
      <c r="Y6" s="72">
        <f t="shared" si="0"/>
        <v>14999.999999999998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417</v>
      </c>
      <c r="D7" t="s">
        <v>416</v>
      </c>
      <c r="E7" s="1" t="s">
        <v>243</v>
      </c>
      <c r="F7" s="1" t="s">
        <v>53</v>
      </c>
      <c r="H7" s="1" t="s">
        <v>359</v>
      </c>
      <c r="I7" s="2241">
        <v>4</v>
      </c>
      <c r="J7" s="2241"/>
      <c r="K7" s="1" t="s">
        <v>359</v>
      </c>
      <c r="M7" s="1">
        <v>3</v>
      </c>
      <c r="N7" s="2" t="s">
        <v>405</v>
      </c>
      <c r="O7" s="1">
        <v>3</v>
      </c>
      <c r="P7" s="1" t="s">
        <v>51</v>
      </c>
      <c r="Q7" s="1">
        <v>3</v>
      </c>
      <c r="U7" s="1">
        <v>1</v>
      </c>
      <c r="V7" s="5">
        <v>30000</v>
      </c>
      <c r="W7" s="70">
        <v>0.8</v>
      </c>
      <c r="X7" s="72">
        <f t="shared" si="2"/>
        <v>5999.9999999999991</v>
      </c>
      <c r="Y7" s="72">
        <f t="shared" si="0"/>
        <v>17999.999999999996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417</v>
      </c>
      <c r="D8" t="s">
        <v>416</v>
      </c>
      <c r="E8" s="1" t="s">
        <v>254</v>
      </c>
      <c r="F8" s="1" t="s">
        <v>129</v>
      </c>
      <c r="H8" s="1" t="s">
        <v>359</v>
      </c>
      <c r="I8" s="2241">
        <v>2</v>
      </c>
      <c r="J8" s="2241"/>
      <c r="L8" s="1" t="s">
        <v>359</v>
      </c>
      <c r="M8" s="1">
        <v>5</v>
      </c>
      <c r="N8" s="2" t="s">
        <v>230</v>
      </c>
      <c r="O8" s="1">
        <v>2</v>
      </c>
      <c r="P8" s="1" t="s">
        <v>49</v>
      </c>
      <c r="Q8" s="1">
        <v>2</v>
      </c>
      <c r="S8" s="1">
        <v>2</v>
      </c>
      <c r="U8" s="1">
        <v>2</v>
      </c>
      <c r="V8" s="5">
        <v>8132.89</v>
      </c>
      <c r="W8" s="70">
        <v>0.72</v>
      </c>
      <c r="X8" s="72">
        <f t="shared" si="2"/>
        <v>2277.2092000000002</v>
      </c>
      <c r="Y8" s="72">
        <f t="shared" si="0"/>
        <v>9108.8368000000009</v>
      </c>
      <c r="Z8" s="6"/>
      <c r="AA8" s="68"/>
      <c r="AB8" s="1"/>
    </row>
    <row r="9" spans="1:34" x14ac:dyDescent="0.35">
      <c r="A9" t="s">
        <v>378</v>
      </c>
      <c r="B9" t="s">
        <v>411</v>
      </c>
      <c r="C9" t="s">
        <v>417</v>
      </c>
      <c r="D9" t="s">
        <v>416</v>
      </c>
      <c r="E9" s="1" t="s">
        <v>237</v>
      </c>
      <c r="F9" s="1" t="s">
        <v>129</v>
      </c>
      <c r="H9" s="1" t="s">
        <v>359</v>
      </c>
      <c r="I9" s="2241">
        <v>2</v>
      </c>
      <c r="J9" s="2241"/>
      <c r="L9" s="1" t="s">
        <v>359</v>
      </c>
      <c r="M9" s="1">
        <v>5</v>
      </c>
      <c r="N9" s="2" t="s">
        <v>230</v>
      </c>
      <c r="O9" s="1">
        <v>2</v>
      </c>
      <c r="P9" s="1" t="s">
        <v>174</v>
      </c>
      <c r="Q9" s="1">
        <v>2</v>
      </c>
      <c r="U9" s="1">
        <v>1</v>
      </c>
      <c r="V9" s="5">
        <v>5463</v>
      </c>
      <c r="W9" s="70">
        <v>0.6</v>
      </c>
      <c r="X9" s="72">
        <f t="shared" si="2"/>
        <v>2185.2000000000003</v>
      </c>
      <c r="Y9" s="72">
        <f t="shared" si="0"/>
        <v>4370.4000000000005</v>
      </c>
      <c r="Z9" s="6"/>
      <c r="AA9" s="68"/>
      <c r="AB9" s="1"/>
    </row>
    <row r="10" spans="1:34" x14ac:dyDescent="0.35">
      <c r="A10" t="s">
        <v>378</v>
      </c>
      <c r="B10" t="s">
        <v>411</v>
      </c>
      <c r="C10" t="s">
        <v>417</v>
      </c>
      <c r="D10" t="s">
        <v>416</v>
      </c>
      <c r="E10" s="1" t="s">
        <v>247</v>
      </c>
      <c r="F10" s="1" t="s">
        <v>248</v>
      </c>
      <c r="H10" s="1" t="s">
        <v>359</v>
      </c>
      <c r="I10" s="2241">
        <v>3</v>
      </c>
      <c r="J10" s="2241"/>
      <c r="K10" s="1" t="s">
        <v>359</v>
      </c>
      <c r="M10" s="1">
        <v>1</v>
      </c>
      <c r="N10" s="2" t="s">
        <v>384</v>
      </c>
      <c r="O10" s="1">
        <v>1</v>
      </c>
      <c r="P10" s="1" t="s">
        <v>51</v>
      </c>
      <c r="Q10" s="1">
        <v>1</v>
      </c>
      <c r="U10" s="1">
        <v>1</v>
      </c>
      <c r="V10" s="5">
        <v>45000</v>
      </c>
      <c r="W10" s="70">
        <v>0.2</v>
      </c>
      <c r="X10" s="72">
        <f t="shared" si="2"/>
        <v>36000</v>
      </c>
      <c r="Y10" s="72">
        <f t="shared" si="0"/>
        <v>36000</v>
      </c>
      <c r="Z10" s="6"/>
      <c r="AA10" s="68"/>
      <c r="AB10" s="1"/>
    </row>
    <row r="11" spans="1:34" x14ac:dyDescent="0.35">
      <c r="I11" s="2241"/>
      <c r="J11" s="2241"/>
      <c r="N11" s="2"/>
      <c r="O11" s="1"/>
      <c r="V11" s="72"/>
      <c r="W11" s="70"/>
      <c r="X11" s="72"/>
      <c r="Y11" s="72"/>
      <c r="Z11" s="6"/>
      <c r="AA11" s="68"/>
      <c r="AB11" s="1"/>
    </row>
    <row r="12" spans="1:34" x14ac:dyDescent="0.35">
      <c r="A12" t="s">
        <v>391</v>
      </c>
      <c r="B12" t="s">
        <v>411</v>
      </c>
      <c r="C12" t="s">
        <v>417</v>
      </c>
      <c r="D12" t="s">
        <v>416</v>
      </c>
      <c r="E12" s="1" t="s">
        <v>242</v>
      </c>
      <c r="F12" s="1" t="s">
        <v>193</v>
      </c>
      <c r="H12" s="1" t="s">
        <v>359</v>
      </c>
      <c r="I12" s="2241">
        <v>2</v>
      </c>
      <c r="J12" s="2241"/>
      <c r="K12" s="1" t="s">
        <v>359</v>
      </c>
      <c r="M12" s="1">
        <v>10</v>
      </c>
      <c r="N12" s="2" t="s">
        <v>78</v>
      </c>
      <c r="O12" s="1">
        <v>13</v>
      </c>
      <c r="P12" s="1" t="s">
        <v>90</v>
      </c>
      <c r="S12" s="1">
        <v>13</v>
      </c>
      <c r="U12" s="1">
        <v>1</v>
      </c>
      <c r="V12" s="5">
        <v>4600</v>
      </c>
      <c r="W12" s="70">
        <v>0.3</v>
      </c>
      <c r="X12" s="72">
        <f>V12*(1-W12)</f>
        <v>3220</v>
      </c>
      <c r="Y12" s="72">
        <f>X12*U12*O12</f>
        <v>41860</v>
      </c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417</v>
      </c>
      <c r="D13" t="s">
        <v>416</v>
      </c>
      <c r="E13" s="1" t="s">
        <v>242</v>
      </c>
      <c r="F13" s="1" t="s">
        <v>129</v>
      </c>
      <c r="H13" s="1" t="s">
        <v>359</v>
      </c>
      <c r="I13" s="2241">
        <v>1</v>
      </c>
      <c r="J13" s="2241"/>
      <c r="L13" s="1" t="s">
        <v>359</v>
      </c>
      <c r="M13" s="1">
        <v>5</v>
      </c>
      <c r="N13" s="2" t="s">
        <v>230</v>
      </c>
      <c r="O13" s="1">
        <v>1</v>
      </c>
      <c r="P13" s="1" t="s">
        <v>51</v>
      </c>
      <c r="Q13" s="1">
        <v>1</v>
      </c>
      <c r="U13" s="1">
        <v>1</v>
      </c>
      <c r="V13" s="5">
        <v>13100</v>
      </c>
      <c r="W13" s="70">
        <v>0.3</v>
      </c>
      <c r="X13" s="72">
        <f>V13*(1-W13)</f>
        <v>9170</v>
      </c>
      <c r="Y13" s="72">
        <f>X13*U13*O13</f>
        <v>9170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417</v>
      </c>
      <c r="D14" t="s">
        <v>416</v>
      </c>
      <c r="E14" s="1" t="s">
        <v>242</v>
      </c>
      <c r="F14" s="1" t="s">
        <v>53</v>
      </c>
      <c r="H14" s="1" t="s">
        <v>359</v>
      </c>
      <c r="I14" s="2241">
        <v>5</v>
      </c>
      <c r="J14" s="2241"/>
      <c r="K14" s="1" t="s">
        <v>359</v>
      </c>
      <c r="M14" s="1">
        <v>3</v>
      </c>
      <c r="N14" s="2" t="s">
        <v>405</v>
      </c>
      <c r="O14" s="1">
        <v>1</v>
      </c>
      <c r="P14" s="1" t="s">
        <v>90</v>
      </c>
      <c r="Q14" s="1">
        <v>1</v>
      </c>
      <c r="U14" s="1">
        <v>1</v>
      </c>
      <c r="V14" s="5">
        <v>13400</v>
      </c>
      <c r="W14" s="70">
        <v>0.3</v>
      </c>
      <c r="X14" s="72">
        <f t="shared" ref="X14:X17" si="3">V14*(1-W14)</f>
        <v>9380</v>
      </c>
      <c r="Y14" s="72">
        <f t="shared" ref="Y14:Y17" si="4">X14*U14*O14</f>
        <v>9380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417</v>
      </c>
      <c r="D15" t="s">
        <v>416</v>
      </c>
      <c r="E15" s="1" t="s">
        <v>243</v>
      </c>
      <c r="F15" s="1" t="s">
        <v>129</v>
      </c>
      <c r="H15" s="1" t="s">
        <v>359</v>
      </c>
      <c r="I15" s="2241">
        <v>1</v>
      </c>
      <c r="J15" s="2241"/>
      <c r="L15" s="1" t="s">
        <v>359</v>
      </c>
      <c r="M15" s="1">
        <v>5</v>
      </c>
      <c r="N15" s="2" t="s">
        <v>230</v>
      </c>
      <c r="O15" s="1">
        <v>4</v>
      </c>
      <c r="P15" s="1" t="s">
        <v>90</v>
      </c>
      <c r="Q15" s="1">
        <v>4</v>
      </c>
      <c r="U15" s="1">
        <v>1</v>
      </c>
      <c r="V15" s="5">
        <v>47500</v>
      </c>
      <c r="W15" s="70">
        <v>0.92</v>
      </c>
      <c r="X15" s="72">
        <f t="shared" si="3"/>
        <v>3799.9999999999982</v>
      </c>
      <c r="Y15" s="72">
        <f t="shared" si="4"/>
        <v>15199.999999999993</v>
      </c>
      <c r="Z15" s="6"/>
      <c r="AA15" s="68"/>
      <c r="AB15" s="1"/>
    </row>
    <row r="16" spans="1:34" x14ac:dyDescent="0.35">
      <c r="A16" t="s">
        <v>391</v>
      </c>
      <c r="B16" t="s">
        <v>411</v>
      </c>
      <c r="C16" t="s">
        <v>417</v>
      </c>
      <c r="D16" t="s">
        <v>416</v>
      </c>
      <c r="E16" s="1" t="s">
        <v>243</v>
      </c>
      <c r="F16" s="1" t="s">
        <v>193</v>
      </c>
      <c r="H16" s="1" t="s">
        <v>359</v>
      </c>
      <c r="I16" s="2241">
        <v>2</v>
      </c>
      <c r="J16" s="2241"/>
      <c r="K16" s="1" t="s">
        <v>359</v>
      </c>
      <c r="M16" s="1">
        <v>10</v>
      </c>
      <c r="N16" s="2" t="s">
        <v>78</v>
      </c>
      <c r="O16" s="1">
        <v>13</v>
      </c>
      <c r="P16" s="1" t="s">
        <v>90</v>
      </c>
      <c r="Q16" s="1">
        <v>13</v>
      </c>
      <c r="U16" s="1">
        <v>1</v>
      </c>
      <c r="V16" s="5">
        <v>7500</v>
      </c>
      <c r="W16" s="70">
        <v>0.8</v>
      </c>
      <c r="X16" s="72">
        <f t="shared" si="3"/>
        <v>1499.9999999999998</v>
      </c>
      <c r="Y16" s="72">
        <f t="shared" si="4"/>
        <v>19499.999999999996</v>
      </c>
      <c r="Z16" s="6"/>
      <c r="AA16" s="68"/>
      <c r="AB16" s="1"/>
    </row>
    <row r="17" spans="1:28" x14ac:dyDescent="0.35">
      <c r="A17" t="s">
        <v>391</v>
      </c>
      <c r="B17" t="s">
        <v>411</v>
      </c>
      <c r="C17" t="s">
        <v>417</v>
      </c>
      <c r="D17" t="s">
        <v>416</v>
      </c>
      <c r="E17" s="1" t="s">
        <v>243</v>
      </c>
      <c r="F17" s="1" t="s">
        <v>53</v>
      </c>
      <c r="H17" s="1" t="s">
        <v>359</v>
      </c>
      <c r="I17" s="2241">
        <v>5</v>
      </c>
      <c r="J17" s="2241"/>
      <c r="K17" s="1" t="s">
        <v>359</v>
      </c>
      <c r="M17" s="1">
        <v>3</v>
      </c>
      <c r="N17" s="2" t="s">
        <v>405</v>
      </c>
      <c r="O17" s="1">
        <v>1</v>
      </c>
      <c r="P17" s="1" t="s">
        <v>51</v>
      </c>
      <c r="Q17" s="1">
        <v>1</v>
      </c>
      <c r="U17" s="1">
        <v>1</v>
      </c>
      <c r="V17" s="5">
        <v>30000</v>
      </c>
      <c r="W17" s="70">
        <v>0.8</v>
      </c>
      <c r="X17" s="72">
        <f t="shared" si="3"/>
        <v>5999.9999999999991</v>
      </c>
      <c r="Y17" s="72">
        <f t="shared" si="4"/>
        <v>5999.9999999999991</v>
      </c>
      <c r="Z17" s="6"/>
      <c r="AA17" s="68"/>
      <c r="AB17" s="1"/>
    </row>
    <row r="18" spans="1:28" x14ac:dyDescent="0.35">
      <c r="A18" t="s">
        <v>391</v>
      </c>
      <c r="B18" t="s">
        <v>411</v>
      </c>
      <c r="C18" t="s">
        <v>417</v>
      </c>
      <c r="D18" t="s">
        <v>416</v>
      </c>
      <c r="E18" s="1" t="s">
        <v>254</v>
      </c>
      <c r="F18" s="1" t="s">
        <v>129</v>
      </c>
      <c r="H18" s="1" t="s">
        <v>359</v>
      </c>
      <c r="I18" s="2241">
        <v>1</v>
      </c>
      <c r="J18" s="2241"/>
      <c r="L18" s="1" t="s">
        <v>359</v>
      </c>
      <c r="M18" s="1">
        <v>5</v>
      </c>
      <c r="N18" s="1">
        <v>10</v>
      </c>
      <c r="O18" s="1">
        <v>3</v>
      </c>
      <c r="P18" s="1" t="s">
        <v>49</v>
      </c>
      <c r="Q18" s="1">
        <v>3</v>
      </c>
      <c r="S18" s="1">
        <v>3</v>
      </c>
      <c r="U18" s="1">
        <v>2</v>
      </c>
      <c r="V18" s="5">
        <v>8132.89</v>
      </c>
      <c r="W18" s="70">
        <v>0.72</v>
      </c>
      <c r="X18" s="71">
        <f>V18*(1-W18)</f>
        <v>2277.2092000000002</v>
      </c>
      <c r="Y18" s="71">
        <f>X18*U18*O18</f>
        <v>13663.255200000001</v>
      </c>
      <c r="Z18" s="18"/>
    </row>
    <row r="19" spans="1:28" x14ac:dyDescent="0.35">
      <c r="A19" t="s">
        <v>391</v>
      </c>
      <c r="B19" t="s">
        <v>411</v>
      </c>
      <c r="C19" t="s">
        <v>417</v>
      </c>
      <c r="D19" t="s">
        <v>416</v>
      </c>
      <c r="E19" s="1" t="s">
        <v>237</v>
      </c>
      <c r="F19" s="1" t="s">
        <v>129</v>
      </c>
      <c r="H19" s="1" t="s">
        <v>359</v>
      </c>
      <c r="I19" s="2241">
        <v>1</v>
      </c>
      <c r="J19" s="2241"/>
      <c r="L19" s="1" t="s">
        <v>359</v>
      </c>
      <c r="M19" s="1">
        <v>5</v>
      </c>
      <c r="N19" s="1">
        <v>10</v>
      </c>
      <c r="O19" s="1">
        <v>2</v>
      </c>
      <c r="P19" s="1" t="s">
        <v>174</v>
      </c>
      <c r="Q19" s="1">
        <v>2</v>
      </c>
      <c r="U19" s="1">
        <v>1</v>
      </c>
      <c r="V19" s="5">
        <v>5463</v>
      </c>
      <c r="W19" s="70">
        <v>0.6</v>
      </c>
      <c r="X19" s="72">
        <f>V19*(1-W19)</f>
        <v>2185.2000000000003</v>
      </c>
      <c r="Y19" s="72">
        <f>X19*U19*O19</f>
        <v>4370.4000000000005</v>
      </c>
      <c r="Z19" s="6"/>
    </row>
    <row r="20" spans="1:28" x14ac:dyDescent="0.35">
      <c r="A20" t="s">
        <v>391</v>
      </c>
      <c r="B20" t="s">
        <v>411</v>
      </c>
      <c r="C20" t="s">
        <v>417</v>
      </c>
      <c r="D20" t="s">
        <v>416</v>
      </c>
      <c r="E20" s="1" t="s">
        <v>243</v>
      </c>
      <c r="F20" s="1" t="s">
        <v>207</v>
      </c>
      <c r="H20" s="1" t="s">
        <v>359</v>
      </c>
      <c r="I20" s="2241">
        <v>3</v>
      </c>
      <c r="J20" s="2241"/>
      <c r="K20" s="1" t="s">
        <v>359</v>
      </c>
      <c r="M20" s="1">
        <v>8</v>
      </c>
      <c r="N20" s="2" t="s">
        <v>79</v>
      </c>
      <c r="O20" s="1">
        <v>15</v>
      </c>
      <c r="P20" s="1" t="s">
        <v>51</v>
      </c>
      <c r="Q20" s="1">
        <v>15</v>
      </c>
      <c r="U20" s="1">
        <v>1</v>
      </c>
      <c r="V20" s="5">
        <v>9000</v>
      </c>
      <c r="W20" s="70">
        <v>0.8</v>
      </c>
      <c r="X20" s="72">
        <f t="shared" ref="X20" si="5">V20*(1-W20)</f>
        <v>1799.9999999999995</v>
      </c>
      <c r="Y20" s="72">
        <f t="shared" ref="Y20:Y29" si="6">X20*U20*O20</f>
        <v>26999.999999999993</v>
      </c>
      <c r="Z20" s="6"/>
    </row>
    <row r="21" spans="1:28" x14ac:dyDescent="0.35">
      <c r="A21" t="s">
        <v>391</v>
      </c>
      <c r="B21" t="s">
        <v>411</v>
      </c>
      <c r="C21" t="s">
        <v>417</v>
      </c>
      <c r="D21" t="s">
        <v>416</v>
      </c>
      <c r="E21" s="1" t="s">
        <v>247</v>
      </c>
      <c r="F21" s="1" t="s">
        <v>255</v>
      </c>
      <c r="H21" s="1" t="s">
        <v>359</v>
      </c>
      <c r="I21" s="2241">
        <v>4</v>
      </c>
      <c r="J21" s="2241"/>
      <c r="K21" s="1" t="s">
        <v>359</v>
      </c>
      <c r="M21" s="1">
        <v>5</v>
      </c>
      <c r="N21" s="2" t="s">
        <v>256</v>
      </c>
      <c r="O21" s="1">
        <v>1</v>
      </c>
      <c r="P21" s="1" t="s">
        <v>51</v>
      </c>
      <c r="Q21" s="1">
        <v>5</v>
      </c>
      <c r="U21" s="1">
        <v>1</v>
      </c>
      <c r="V21" s="5">
        <v>25500</v>
      </c>
      <c r="W21" s="70">
        <v>0.2</v>
      </c>
      <c r="X21" s="72">
        <f t="shared" ref="X21" si="7">V21*(1-W21)</f>
        <v>20400</v>
      </c>
      <c r="Y21" s="72">
        <f t="shared" ref="Y21" si="8">X21*U21*O21</f>
        <v>20400</v>
      </c>
      <c r="Z21" s="6"/>
    </row>
    <row r="22" spans="1:28" x14ac:dyDescent="0.35">
      <c r="I22" s="2241"/>
      <c r="J22" s="2241"/>
      <c r="N22" s="2"/>
      <c r="O22" s="1"/>
      <c r="V22" s="5"/>
      <c r="W22" s="70"/>
      <c r="X22" s="72"/>
      <c r="Y22" s="72"/>
      <c r="Z22" s="6"/>
    </row>
    <row r="23" spans="1:28" x14ac:dyDescent="0.35">
      <c r="A23" t="s">
        <v>393</v>
      </c>
      <c r="B23" t="s">
        <v>411</v>
      </c>
      <c r="C23" t="s">
        <v>417</v>
      </c>
      <c r="D23" t="s">
        <v>416</v>
      </c>
      <c r="E23" s="1" t="s">
        <v>242</v>
      </c>
      <c r="F23" s="1" t="s">
        <v>193</v>
      </c>
      <c r="H23" s="1" t="s">
        <v>359</v>
      </c>
      <c r="I23" s="2241">
        <v>1</v>
      </c>
      <c r="J23" s="2241"/>
      <c r="K23" s="1" t="s">
        <v>359</v>
      </c>
      <c r="M23" s="1">
        <v>7</v>
      </c>
      <c r="N23" s="2" t="s">
        <v>283</v>
      </c>
      <c r="O23" s="1">
        <v>7</v>
      </c>
      <c r="P23" s="1" t="s">
        <v>90</v>
      </c>
      <c r="S23" s="1">
        <v>7</v>
      </c>
      <c r="U23" s="1">
        <v>1</v>
      </c>
      <c r="V23" s="5">
        <v>4600</v>
      </c>
      <c r="W23" s="70">
        <v>0.3</v>
      </c>
      <c r="X23" s="72">
        <f>V23*(1-W23)</f>
        <v>3220</v>
      </c>
      <c r="Y23" s="72">
        <f t="shared" si="6"/>
        <v>22540</v>
      </c>
      <c r="Z23" s="6"/>
    </row>
    <row r="24" spans="1:28" x14ac:dyDescent="0.35">
      <c r="A24" t="s">
        <v>393</v>
      </c>
      <c r="B24" t="s">
        <v>411</v>
      </c>
      <c r="C24" t="s">
        <v>417</v>
      </c>
      <c r="D24" t="s">
        <v>416</v>
      </c>
      <c r="E24" s="1" t="s">
        <v>242</v>
      </c>
      <c r="F24" s="1" t="s">
        <v>129</v>
      </c>
      <c r="H24" s="1" t="s">
        <v>359</v>
      </c>
      <c r="I24" s="2241">
        <v>2</v>
      </c>
      <c r="J24" s="2241"/>
      <c r="L24" s="1" t="s">
        <v>359</v>
      </c>
      <c r="M24" s="1">
        <v>4</v>
      </c>
      <c r="N24" s="1">
        <v>8</v>
      </c>
      <c r="O24" s="1">
        <v>1</v>
      </c>
      <c r="P24" s="1" t="s">
        <v>51</v>
      </c>
      <c r="Q24" s="1">
        <v>1</v>
      </c>
      <c r="U24" s="1">
        <v>1</v>
      </c>
      <c r="V24" s="5">
        <v>13100</v>
      </c>
      <c r="W24" s="70">
        <v>0.3</v>
      </c>
      <c r="X24" s="72">
        <f>V24*(1-W24)</f>
        <v>9170</v>
      </c>
      <c r="Y24" s="72">
        <f t="shared" si="6"/>
        <v>9170</v>
      </c>
      <c r="Z24" s="6"/>
    </row>
    <row r="25" spans="1:28" x14ac:dyDescent="0.35">
      <c r="A25" t="s">
        <v>393</v>
      </c>
      <c r="B25" t="s">
        <v>411</v>
      </c>
      <c r="C25" t="s">
        <v>417</v>
      </c>
      <c r="D25" t="s">
        <v>416</v>
      </c>
      <c r="E25" s="1" t="s">
        <v>242</v>
      </c>
      <c r="F25" s="1" t="s">
        <v>53</v>
      </c>
      <c r="H25" s="1" t="s">
        <v>359</v>
      </c>
      <c r="I25" s="2241"/>
      <c r="J25" s="2241"/>
      <c r="K25" s="1" t="s">
        <v>359</v>
      </c>
      <c r="M25" s="1">
        <v>2</v>
      </c>
      <c r="N25" s="1">
        <v>4</v>
      </c>
      <c r="O25" s="1">
        <v>2</v>
      </c>
      <c r="P25" s="1" t="s">
        <v>90</v>
      </c>
      <c r="Q25" s="1">
        <v>2</v>
      </c>
      <c r="U25" s="1">
        <v>1</v>
      </c>
      <c r="V25" s="5">
        <v>13400</v>
      </c>
      <c r="W25" s="70">
        <v>0.3</v>
      </c>
      <c r="X25" s="72">
        <f t="shared" ref="X25:X29" si="9">V25*(1-W25)</f>
        <v>9380</v>
      </c>
      <c r="Y25" s="72">
        <f t="shared" si="6"/>
        <v>18760</v>
      </c>
      <c r="Z25" s="6"/>
    </row>
    <row r="26" spans="1:28" x14ac:dyDescent="0.35">
      <c r="A26" t="s">
        <v>393</v>
      </c>
      <c r="B26" t="s">
        <v>411</v>
      </c>
      <c r="C26" t="s">
        <v>417</v>
      </c>
      <c r="D26" t="s">
        <v>416</v>
      </c>
      <c r="E26" s="1" t="s">
        <v>243</v>
      </c>
      <c r="F26" s="1" t="s">
        <v>129</v>
      </c>
      <c r="H26" s="1" t="s">
        <v>359</v>
      </c>
      <c r="I26" s="2241">
        <v>2</v>
      </c>
      <c r="J26" s="2241"/>
      <c r="L26" s="1" t="s">
        <v>359</v>
      </c>
      <c r="M26" s="1">
        <v>4</v>
      </c>
      <c r="N26" s="1">
        <v>8</v>
      </c>
      <c r="O26" s="1">
        <v>2</v>
      </c>
      <c r="P26" s="1" t="s">
        <v>90</v>
      </c>
      <c r="Q26" s="1">
        <v>2</v>
      </c>
      <c r="T26" s="18"/>
      <c r="U26" s="1">
        <v>1</v>
      </c>
      <c r="V26" s="5">
        <v>47500</v>
      </c>
      <c r="W26" s="70">
        <v>0.92</v>
      </c>
      <c r="X26" s="72">
        <f t="shared" si="9"/>
        <v>3799.9999999999982</v>
      </c>
      <c r="Y26" s="72">
        <f t="shared" si="6"/>
        <v>7599.9999999999964</v>
      </c>
      <c r="Z26" s="6"/>
    </row>
    <row r="27" spans="1:28" x14ac:dyDescent="0.35">
      <c r="A27" t="s">
        <v>393</v>
      </c>
      <c r="B27" t="s">
        <v>411</v>
      </c>
      <c r="C27" t="s">
        <v>417</v>
      </c>
      <c r="D27" t="s">
        <v>416</v>
      </c>
      <c r="E27" s="1" t="s">
        <v>243</v>
      </c>
      <c r="F27" s="1" t="s">
        <v>193</v>
      </c>
      <c r="H27" s="1" t="s">
        <v>359</v>
      </c>
      <c r="I27" s="2241">
        <v>1</v>
      </c>
      <c r="J27" s="2241"/>
      <c r="K27" s="1" t="s">
        <v>359</v>
      </c>
      <c r="M27" s="1">
        <v>7</v>
      </c>
      <c r="N27" s="1">
        <v>15</v>
      </c>
      <c r="O27" s="1">
        <v>8</v>
      </c>
      <c r="P27" s="1" t="s">
        <v>90</v>
      </c>
      <c r="Q27" s="1">
        <v>8</v>
      </c>
      <c r="T27" s="6"/>
      <c r="U27" s="1">
        <v>1</v>
      </c>
      <c r="V27" s="5">
        <v>7500</v>
      </c>
      <c r="W27" s="70">
        <v>0.8</v>
      </c>
      <c r="X27" s="72">
        <f t="shared" si="9"/>
        <v>1499.9999999999998</v>
      </c>
      <c r="Y27" s="72">
        <f t="shared" si="6"/>
        <v>11999.999999999998</v>
      </c>
      <c r="Z27" s="6"/>
    </row>
    <row r="28" spans="1:28" x14ac:dyDescent="0.35">
      <c r="A28" t="s">
        <v>393</v>
      </c>
      <c r="B28" t="s">
        <v>411</v>
      </c>
      <c r="C28" t="s">
        <v>417</v>
      </c>
      <c r="D28" t="s">
        <v>416</v>
      </c>
      <c r="E28" s="1" t="s">
        <v>243</v>
      </c>
      <c r="F28" s="1" t="s">
        <v>53</v>
      </c>
      <c r="H28" s="1" t="s">
        <v>359</v>
      </c>
      <c r="I28" s="2241"/>
      <c r="J28" s="2241"/>
      <c r="K28" s="1" t="s">
        <v>359</v>
      </c>
      <c r="M28" s="1">
        <v>2</v>
      </c>
      <c r="N28" s="1">
        <v>4</v>
      </c>
      <c r="O28" s="1">
        <v>2</v>
      </c>
      <c r="P28" s="1" t="s">
        <v>51</v>
      </c>
      <c r="Q28" s="1">
        <v>2</v>
      </c>
      <c r="T28" s="6"/>
      <c r="U28" s="1">
        <v>1</v>
      </c>
      <c r="V28" s="5">
        <v>30000</v>
      </c>
      <c r="W28" s="70">
        <v>0.8</v>
      </c>
      <c r="X28" s="72">
        <f t="shared" si="9"/>
        <v>5999.9999999999991</v>
      </c>
      <c r="Y28" s="72">
        <f t="shared" si="6"/>
        <v>11999.999999999998</v>
      </c>
      <c r="Z28" s="6"/>
    </row>
    <row r="29" spans="1:28" x14ac:dyDescent="0.35">
      <c r="A29" t="s">
        <v>393</v>
      </c>
      <c r="B29" t="s">
        <v>411</v>
      </c>
      <c r="C29" t="s">
        <v>417</v>
      </c>
      <c r="D29" t="s">
        <v>416</v>
      </c>
      <c r="E29" s="1" t="s">
        <v>254</v>
      </c>
      <c r="F29" s="1" t="s">
        <v>129</v>
      </c>
      <c r="H29" s="1" t="s">
        <v>359</v>
      </c>
      <c r="I29" s="2241">
        <v>2</v>
      </c>
      <c r="J29" s="2241"/>
      <c r="L29" s="1" t="s">
        <v>359</v>
      </c>
      <c r="M29" s="1">
        <v>4</v>
      </c>
      <c r="N29" s="1">
        <v>8</v>
      </c>
      <c r="O29" s="1">
        <v>2</v>
      </c>
      <c r="P29" s="1" t="s">
        <v>49</v>
      </c>
      <c r="Q29" s="1">
        <v>2</v>
      </c>
      <c r="S29" s="1">
        <v>2</v>
      </c>
      <c r="T29" s="18"/>
      <c r="U29" s="1">
        <v>2</v>
      </c>
      <c r="V29" s="5">
        <v>8132.89</v>
      </c>
      <c r="W29" s="70">
        <v>0.72</v>
      </c>
      <c r="X29" s="72">
        <f t="shared" si="9"/>
        <v>2277.2092000000002</v>
      </c>
      <c r="Y29" s="72">
        <f t="shared" si="6"/>
        <v>9108.8368000000009</v>
      </c>
      <c r="Z29" s="6"/>
    </row>
    <row r="30" spans="1:28" x14ac:dyDescent="0.35">
      <c r="A30" t="s">
        <v>393</v>
      </c>
      <c r="B30" t="s">
        <v>411</v>
      </c>
      <c r="C30" t="s">
        <v>417</v>
      </c>
      <c r="D30" t="s">
        <v>416</v>
      </c>
      <c r="E30" s="1" t="s">
        <v>237</v>
      </c>
      <c r="F30" s="1" t="s">
        <v>129</v>
      </c>
      <c r="H30" s="1" t="s">
        <v>359</v>
      </c>
      <c r="I30" s="2241">
        <v>2</v>
      </c>
      <c r="J30" s="2241"/>
      <c r="L30" s="1" t="s">
        <v>359</v>
      </c>
      <c r="M30" s="1">
        <v>4</v>
      </c>
      <c r="N30" s="1">
        <v>8</v>
      </c>
      <c r="O30" s="1">
        <v>2</v>
      </c>
      <c r="P30" s="1" t="s">
        <v>174</v>
      </c>
      <c r="Q30" s="1">
        <v>2</v>
      </c>
      <c r="T30" s="18"/>
      <c r="U30" s="1">
        <v>1</v>
      </c>
      <c r="V30" s="5">
        <v>5463</v>
      </c>
      <c r="W30" s="70">
        <v>0.6</v>
      </c>
      <c r="X30" s="72">
        <f t="shared" ref="X30" si="10">V30*(1-W30)</f>
        <v>2185.2000000000003</v>
      </c>
      <c r="Y30" s="72">
        <f t="shared" ref="Y30" si="11">X30*U30*O30</f>
        <v>4370.4000000000005</v>
      </c>
      <c r="Z30" s="6"/>
    </row>
    <row r="31" spans="1:28" x14ac:dyDescent="0.35">
      <c r="A31" t="s">
        <v>393</v>
      </c>
      <c r="B31" t="s">
        <v>411</v>
      </c>
      <c r="C31" t="s">
        <v>417</v>
      </c>
      <c r="D31" t="s">
        <v>416</v>
      </c>
      <c r="E31" s="1" t="s">
        <v>247</v>
      </c>
      <c r="F31" s="1" t="s">
        <v>257</v>
      </c>
      <c r="H31" s="1" t="s">
        <v>359</v>
      </c>
      <c r="I31" s="2241"/>
      <c r="J31" s="2241"/>
      <c r="K31" s="1" t="s">
        <v>359</v>
      </c>
      <c r="M31" s="1">
        <v>1</v>
      </c>
      <c r="N31" s="1">
        <v>2</v>
      </c>
      <c r="O31" s="1">
        <v>1</v>
      </c>
      <c r="P31" s="1" t="s">
        <v>51</v>
      </c>
      <c r="Q31" s="1">
        <v>1</v>
      </c>
      <c r="T31" s="18"/>
      <c r="U31" s="1">
        <v>1</v>
      </c>
      <c r="V31" s="5">
        <v>15000</v>
      </c>
      <c r="W31" s="70">
        <v>0.2</v>
      </c>
      <c r="X31" s="72">
        <f t="shared" ref="X31:X39" si="12">V31*(1-W31)</f>
        <v>12000</v>
      </c>
      <c r="Y31" s="72">
        <f t="shared" ref="Y31:Y39" si="13">X31*U31*O31</f>
        <v>12000</v>
      </c>
      <c r="Z31" s="6"/>
    </row>
    <row r="32" spans="1:28" x14ac:dyDescent="0.35">
      <c r="I32" s="2241"/>
      <c r="J32" s="2241"/>
      <c r="M32" s="2"/>
      <c r="O32" s="1"/>
      <c r="V32" s="5"/>
      <c r="W32" s="70"/>
      <c r="X32" s="72"/>
      <c r="Y32" s="72"/>
    </row>
    <row r="33" spans="1:25" x14ac:dyDescent="0.35">
      <c r="A33" t="s">
        <v>394</v>
      </c>
      <c r="B33" t="s">
        <v>411</v>
      </c>
      <c r="C33" t="s">
        <v>417</v>
      </c>
      <c r="D33" t="s">
        <v>416</v>
      </c>
      <c r="E33" s="1" t="s">
        <v>242</v>
      </c>
      <c r="F33" s="1" t="s">
        <v>193</v>
      </c>
      <c r="H33" s="1" t="s">
        <v>359</v>
      </c>
      <c r="I33" s="2241">
        <v>2</v>
      </c>
      <c r="J33" s="2241"/>
      <c r="K33" s="1" t="s">
        <v>359</v>
      </c>
      <c r="M33" s="2" t="s">
        <v>290</v>
      </c>
      <c r="N33" s="1">
        <v>15</v>
      </c>
      <c r="O33" s="1">
        <v>8</v>
      </c>
      <c r="P33" s="1" t="s">
        <v>90</v>
      </c>
      <c r="S33" s="1">
        <v>8</v>
      </c>
      <c r="U33" s="1">
        <v>1</v>
      </c>
      <c r="V33" s="5">
        <v>4600</v>
      </c>
      <c r="W33" s="70">
        <v>0.3</v>
      </c>
      <c r="X33" s="72">
        <f t="shared" si="12"/>
        <v>3220</v>
      </c>
      <c r="Y33" s="72">
        <f t="shared" si="13"/>
        <v>25760</v>
      </c>
    </row>
    <row r="34" spans="1:25" x14ac:dyDescent="0.35">
      <c r="A34" t="s">
        <v>394</v>
      </c>
      <c r="B34" t="s">
        <v>411</v>
      </c>
      <c r="C34" t="s">
        <v>417</v>
      </c>
      <c r="D34" t="s">
        <v>416</v>
      </c>
      <c r="E34" s="1" t="s">
        <v>243</v>
      </c>
      <c r="F34" s="1" t="s">
        <v>129</v>
      </c>
      <c r="H34" s="1" t="s">
        <v>359</v>
      </c>
      <c r="I34" s="2241">
        <v>1</v>
      </c>
      <c r="J34" s="2241"/>
      <c r="L34" s="1" t="s">
        <v>359</v>
      </c>
      <c r="M34" s="2" t="s">
        <v>397</v>
      </c>
      <c r="N34" s="1">
        <v>8</v>
      </c>
      <c r="O34" s="1">
        <v>2</v>
      </c>
      <c r="P34" s="1" t="s">
        <v>90</v>
      </c>
      <c r="Q34" s="1">
        <v>2</v>
      </c>
      <c r="U34" s="1">
        <v>1</v>
      </c>
      <c r="V34" s="5">
        <v>47500</v>
      </c>
      <c r="W34" s="70">
        <v>0.92</v>
      </c>
      <c r="X34" s="72">
        <f t="shared" si="12"/>
        <v>3799.9999999999982</v>
      </c>
      <c r="Y34" s="72">
        <f t="shared" si="13"/>
        <v>7599.9999999999964</v>
      </c>
    </row>
    <row r="35" spans="1:25" x14ac:dyDescent="0.35">
      <c r="A35" t="s">
        <v>394</v>
      </c>
      <c r="B35" t="s">
        <v>411</v>
      </c>
      <c r="C35" t="s">
        <v>417</v>
      </c>
      <c r="D35" t="s">
        <v>416</v>
      </c>
      <c r="E35" s="1" t="s">
        <v>243</v>
      </c>
      <c r="F35" s="1" t="s">
        <v>193</v>
      </c>
      <c r="H35" s="1" t="s">
        <v>359</v>
      </c>
      <c r="I35" s="2241">
        <v>2</v>
      </c>
      <c r="J35" s="2241"/>
      <c r="K35" s="1" t="s">
        <v>359</v>
      </c>
      <c r="M35" s="2" t="s">
        <v>290</v>
      </c>
      <c r="N35" s="1">
        <v>15</v>
      </c>
      <c r="O35" s="1">
        <v>9</v>
      </c>
      <c r="P35" s="1" t="s">
        <v>90</v>
      </c>
      <c r="Q35" s="1">
        <v>9</v>
      </c>
      <c r="U35" s="1">
        <v>1</v>
      </c>
      <c r="V35" s="5">
        <v>7500</v>
      </c>
      <c r="W35" s="70">
        <v>0.8</v>
      </c>
      <c r="X35" s="72">
        <f t="shared" si="12"/>
        <v>1499.9999999999998</v>
      </c>
      <c r="Y35" s="72">
        <f t="shared" si="13"/>
        <v>13499.999999999998</v>
      </c>
    </row>
    <row r="36" spans="1:25" x14ac:dyDescent="0.35">
      <c r="A36" t="s">
        <v>394</v>
      </c>
      <c r="B36" t="s">
        <v>411</v>
      </c>
      <c r="C36" t="s">
        <v>417</v>
      </c>
      <c r="D36" t="s">
        <v>416</v>
      </c>
      <c r="E36" s="1" t="s">
        <v>243</v>
      </c>
      <c r="F36" s="1" t="s">
        <v>53</v>
      </c>
      <c r="H36" s="1" t="s">
        <v>359</v>
      </c>
      <c r="I36" s="2241">
        <v>5</v>
      </c>
      <c r="J36" s="2241"/>
      <c r="K36" s="1" t="s">
        <v>359</v>
      </c>
      <c r="M36" s="1">
        <v>2</v>
      </c>
      <c r="N36" s="1">
        <v>4</v>
      </c>
      <c r="O36" s="1">
        <v>1</v>
      </c>
      <c r="P36" s="1" t="s">
        <v>51</v>
      </c>
      <c r="Q36" s="1">
        <v>1</v>
      </c>
      <c r="U36" s="1">
        <v>1</v>
      </c>
      <c r="V36" s="5">
        <v>30000</v>
      </c>
      <c r="W36" s="70">
        <v>0.8</v>
      </c>
      <c r="X36" s="72">
        <f t="shared" si="12"/>
        <v>5999.9999999999991</v>
      </c>
      <c r="Y36" s="72">
        <f t="shared" si="13"/>
        <v>5999.9999999999991</v>
      </c>
    </row>
    <row r="37" spans="1:25" x14ac:dyDescent="0.35">
      <c r="A37" t="s">
        <v>394</v>
      </c>
      <c r="B37" t="s">
        <v>411</v>
      </c>
      <c r="C37" t="s">
        <v>417</v>
      </c>
      <c r="D37" t="s">
        <v>416</v>
      </c>
      <c r="E37" s="1" t="s">
        <v>254</v>
      </c>
      <c r="F37" s="1" t="s">
        <v>129</v>
      </c>
      <c r="H37" s="1" t="s">
        <v>359</v>
      </c>
      <c r="I37" s="2241">
        <v>1</v>
      </c>
      <c r="J37" s="2241"/>
      <c r="L37" s="1" t="s">
        <v>359</v>
      </c>
      <c r="M37" s="1">
        <v>4</v>
      </c>
      <c r="N37" s="1">
        <v>8</v>
      </c>
      <c r="O37" s="1">
        <v>2</v>
      </c>
      <c r="P37" s="1" t="s">
        <v>49</v>
      </c>
      <c r="Q37" s="1">
        <v>2</v>
      </c>
      <c r="S37" s="1">
        <v>2</v>
      </c>
      <c r="U37" s="1">
        <v>2</v>
      </c>
      <c r="V37" s="5">
        <v>8132.89</v>
      </c>
      <c r="W37" s="70">
        <v>0.72</v>
      </c>
      <c r="X37" s="72">
        <f t="shared" si="12"/>
        <v>2277.2092000000002</v>
      </c>
      <c r="Y37" s="72">
        <f t="shared" si="13"/>
        <v>9108.8368000000009</v>
      </c>
    </row>
    <row r="38" spans="1:25" x14ac:dyDescent="0.35">
      <c r="A38" t="s">
        <v>394</v>
      </c>
      <c r="B38" t="s">
        <v>411</v>
      </c>
      <c r="C38" t="s">
        <v>417</v>
      </c>
      <c r="D38" t="s">
        <v>416</v>
      </c>
      <c r="E38" s="1" t="s">
        <v>237</v>
      </c>
      <c r="F38" s="1" t="s">
        <v>129</v>
      </c>
      <c r="H38" s="1" t="s">
        <v>359</v>
      </c>
      <c r="I38" s="2241">
        <v>1</v>
      </c>
      <c r="J38" s="2241"/>
      <c r="L38" s="1" t="s">
        <v>359</v>
      </c>
      <c r="M38" s="1">
        <v>4</v>
      </c>
      <c r="N38" s="1">
        <v>8</v>
      </c>
      <c r="O38" s="1">
        <v>2</v>
      </c>
      <c r="P38" s="1" t="s">
        <v>174</v>
      </c>
      <c r="Q38" s="1">
        <v>2</v>
      </c>
      <c r="U38" s="1">
        <v>1</v>
      </c>
      <c r="V38" s="5">
        <v>5463</v>
      </c>
      <c r="W38" s="70">
        <v>0.6</v>
      </c>
      <c r="X38" s="72">
        <f t="shared" si="12"/>
        <v>2185.2000000000003</v>
      </c>
      <c r="Y38" s="72">
        <f t="shared" si="13"/>
        <v>4370.4000000000005</v>
      </c>
    </row>
    <row r="39" spans="1:25" x14ac:dyDescent="0.35">
      <c r="A39" t="s">
        <v>394</v>
      </c>
      <c r="B39" t="s">
        <v>411</v>
      </c>
      <c r="C39" t="s">
        <v>417</v>
      </c>
      <c r="D39" t="s">
        <v>416</v>
      </c>
      <c r="E39" s="1" t="s">
        <v>243</v>
      </c>
      <c r="F39" s="1" t="s">
        <v>207</v>
      </c>
      <c r="H39" s="1" t="s">
        <v>359</v>
      </c>
      <c r="I39" s="2241">
        <v>3</v>
      </c>
      <c r="J39" s="2241"/>
      <c r="K39" s="1" t="s">
        <v>359</v>
      </c>
      <c r="M39" s="1">
        <v>6</v>
      </c>
      <c r="N39" s="1">
        <v>14</v>
      </c>
      <c r="O39" s="1">
        <v>9</v>
      </c>
      <c r="P39" s="1" t="s">
        <v>51</v>
      </c>
      <c r="Q39" s="1">
        <v>9</v>
      </c>
      <c r="U39" s="1">
        <v>1</v>
      </c>
      <c r="V39" s="5">
        <v>9000</v>
      </c>
      <c r="W39" s="70">
        <v>0.8</v>
      </c>
      <c r="X39" s="72">
        <f t="shared" si="12"/>
        <v>1799.9999999999995</v>
      </c>
      <c r="Y39" s="72">
        <f t="shared" si="13"/>
        <v>16199.999999999996</v>
      </c>
    </row>
    <row r="40" spans="1:25" x14ac:dyDescent="0.35">
      <c r="A40" t="s">
        <v>394</v>
      </c>
      <c r="B40" t="s">
        <v>411</v>
      </c>
      <c r="C40" t="s">
        <v>417</v>
      </c>
      <c r="D40" t="s">
        <v>416</v>
      </c>
      <c r="E40" s="1" t="s">
        <v>247</v>
      </c>
      <c r="F40" s="1" t="s">
        <v>255</v>
      </c>
      <c r="H40" s="1" t="s">
        <v>359</v>
      </c>
      <c r="I40" s="2241">
        <v>4</v>
      </c>
      <c r="J40" s="2241"/>
      <c r="K40" s="1" t="s">
        <v>359</v>
      </c>
      <c r="M40" s="1">
        <v>5</v>
      </c>
      <c r="N40" s="1">
        <v>5</v>
      </c>
      <c r="O40" s="1">
        <v>1</v>
      </c>
      <c r="P40" s="1" t="s">
        <v>51</v>
      </c>
      <c r="Q40" s="1">
        <v>5</v>
      </c>
      <c r="U40" s="1">
        <v>1</v>
      </c>
      <c r="V40" s="5">
        <v>25500</v>
      </c>
      <c r="W40" s="70">
        <v>0.2</v>
      </c>
      <c r="X40" s="72">
        <f t="shared" ref="X40" si="14">V40*(1-W40)</f>
        <v>20400</v>
      </c>
      <c r="Y40" s="72">
        <f t="shared" ref="Y40" si="15">X40*U40*O40</f>
        <v>20400</v>
      </c>
    </row>
    <row r="41" spans="1:25" x14ac:dyDescent="0.35">
      <c r="I41" s="2241"/>
      <c r="J41" s="2241"/>
      <c r="O41" s="1"/>
      <c r="V41" s="5"/>
      <c r="W41" s="70"/>
      <c r="X41" s="72"/>
      <c r="Y41" s="72"/>
    </row>
    <row r="42" spans="1:25" x14ac:dyDescent="0.35">
      <c r="A42" t="s">
        <v>377</v>
      </c>
      <c r="B42" t="s">
        <v>411</v>
      </c>
      <c r="C42" t="s">
        <v>417</v>
      </c>
      <c r="D42" t="s">
        <v>416</v>
      </c>
      <c r="E42" s="1" t="s">
        <v>242</v>
      </c>
      <c r="F42" s="1" t="s">
        <v>116</v>
      </c>
      <c r="H42" s="1" t="s">
        <v>359</v>
      </c>
      <c r="I42" s="2241">
        <v>2</v>
      </c>
      <c r="J42" s="2241"/>
      <c r="K42" s="1" t="s">
        <v>359</v>
      </c>
      <c r="M42" s="1">
        <v>6</v>
      </c>
      <c r="N42" s="1">
        <v>12</v>
      </c>
      <c r="O42" s="1">
        <v>8</v>
      </c>
      <c r="P42" s="1" t="s">
        <v>90</v>
      </c>
      <c r="S42" s="1">
        <v>8</v>
      </c>
      <c r="U42" s="1">
        <v>1</v>
      </c>
      <c r="V42" s="5">
        <v>2800</v>
      </c>
      <c r="W42" s="70">
        <v>0.3</v>
      </c>
      <c r="X42" s="72">
        <f t="shared" ref="X42:X45" si="16">V42*(1-W42)</f>
        <v>1959.9999999999998</v>
      </c>
      <c r="Y42" s="72">
        <f t="shared" ref="Y42:Y45" si="17">X42*U42*O42</f>
        <v>15679.999999999998</v>
      </c>
    </row>
    <row r="43" spans="1:25" x14ac:dyDescent="0.35">
      <c r="A43" t="s">
        <v>377</v>
      </c>
      <c r="B43" t="s">
        <v>411</v>
      </c>
      <c r="C43" t="s">
        <v>417</v>
      </c>
      <c r="D43" t="s">
        <v>416</v>
      </c>
      <c r="E43" s="1" t="s">
        <v>243</v>
      </c>
      <c r="F43" s="1" t="s">
        <v>129</v>
      </c>
      <c r="H43" s="1" t="s">
        <v>359</v>
      </c>
      <c r="I43" s="2241">
        <v>1</v>
      </c>
      <c r="J43" s="2241"/>
      <c r="L43" s="1" t="s">
        <v>359</v>
      </c>
      <c r="M43" s="1">
        <v>2</v>
      </c>
      <c r="N43" s="1">
        <v>4</v>
      </c>
      <c r="O43" s="1">
        <v>1</v>
      </c>
      <c r="P43" s="1" t="s">
        <v>90</v>
      </c>
      <c r="Q43" s="1">
        <v>1</v>
      </c>
      <c r="U43" s="1">
        <v>1</v>
      </c>
      <c r="V43" s="5">
        <v>47500</v>
      </c>
      <c r="W43" s="70">
        <v>0.92</v>
      </c>
      <c r="X43" s="72">
        <f t="shared" si="16"/>
        <v>3799.9999999999982</v>
      </c>
      <c r="Y43" s="72">
        <f t="shared" si="17"/>
        <v>3799.9999999999982</v>
      </c>
    </row>
    <row r="44" spans="1:25" x14ac:dyDescent="0.35">
      <c r="A44" t="s">
        <v>377</v>
      </c>
      <c r="B44" t="s">
        <v>411</v>
      </c>
      <c r="C44" t="s">
        <v>417</v>
      </c>
      <c r="D44" t="s">
        <v>416</v>
      </c>
      <c r="E44" s="1" t="s">
        <v>243</v>
      </c>
      <c r="F44" s="1" t="s">
        <v>258</v>
      </c>
      <c r="H44" s="1" t="s">
        <v>359</v>
      </c>
      <c r="I44" s="2241">
        <v>2</v>
      </c>
      <c r="J44" s="2241"/>
      <c r="K44" s="1" t="s">
        <v>359</v>
      </c>
      <c r="M44" s="1">
        <v>6</v>
      </c>
      <c r="N44" s="1">
        <v>12</v>
      </c>
      <c r="O44" s="1">
        <v>8</v>
      </c>
      <c r="P44" s="1" t="s">
        <v>90</v>
      </c>
      <c r="Q44" s="1">
        <v>8</v>
      </c>
      <c r="U44" s="1">
        <v>1</v>
      </c>
      <c r="V44" s="5">
        <v>5250</v>
      </c>
      <c r="W44" s="70">
        <v>0.8</v>
      </c>
      <c r="X44" s="72">
        <f>V44*(1-W44)</f>
        <v>1049.9999999999998</v>
      </c>
      <c r="Y44" s="72">
        <f t="shared" si="17"/>
        <v>8399.9999999999982</v>
      </c>
    </row>
    <row r="45" spans="1:25" x14ac:dyDescent="0.35">
      <c r="A45" t="s">
        <v>377</v>
      </c>
      <c r="B45" t="s">
        <v>411</v>
      </c>
      <c r="C45" t="s">
        <v>417</v>
      </c>
      <c r="D45" t="s">
        <v>416</v>
      </c>
      <c r="E45" s="1" t="s">
        <v>243</v>
      </c>
      <c r="F45" s="1" t="s">
        <v>53</v>
      </c>
      <c r="H45" s="1" t="s">
        <v>359</v>
      </c>
      <c r="I45" s="2241">
        <v>4</v>
      </c>
      <c r="J45" s="2241"/>
      <c r="K45" s="1" t="s">
        <v>359</v>
      </c>
      <c r="M45" s="1">
        <v>1</v>
      </c>
      <c r="N45" s="1">
        <v>3</v>
      </c>
      <c r="O45" s="1">
        <v>1</v>
      </c>
      <c r="P45" s="1" t="s">
        <v>51</v>
      </c>
      <c r="Q45" s="1">
        <v>1</v>
      </c>
      <c r="U45" s="1">
        <v>1</v>
      </c>
      <c r="V45" s="5">
        <v>30000</v>
      </c>
      <c r="W45" s="70">
        <v>0.8</v>
      </c>
      <c r="X45" s="72">
        <f t="shared" si="16"/>
        <v>5999.9999999999991</v>
      </c>
      <c r="Y45" s="72">
        <f t="shared" si="17"/>
        <v>5999.9999999999991</v>
      </c>
    </row>
    <row r="46" spans="1:25" x14ac:dyDescent="0.35">
      <c r="A46" t="s">
        <v>377</v>
      </c>
      <c r="B46" t="s">
        <v>411</v>
      </c>
      <c r="C46" t="s">
        <v>417</v>
      </c>
      <c r="D46" t="s">
        <v>416</v>
      </c>
      <c r="E46" s="1" t="s">
        <v>254</v>
      </c>
      <c r="F46" s="1" t="s">
        <v>129</v>
      </c>
      <c r="H46" s="1" t="s">
        <v>359</v>
      </c>
      <c r="I46" s="2241">
        <v>1</v>
      </c>
      <c r="J46" s="2241"/>
      <c r="L46" s="1" t="s">
        <v>359</v>
      </c>
      <c r="M46" s="1">
        <v>2</v>
      </c>
      <c r="N46" s="1">
        <v>4</v>
      </c>
      <c r="O46" s="1">
        <v>1</v>
      </c>
      <c r="P46" s="1" t="s">
        <v>49</v>
      </c>
      <c r="S46" s="1">
        <v>1</v>
      </c>
      <c r="U46" s="1">
        <v>1</v>
      </c>
      <c r="V46" s="5">
        <v>8132.89</v>
      </c>
      <c r="W46" s="70">
        <v>0.72</v>
      </c>
      <c r="X46" s="72">
        <f t="shared" ref="X46:X49" si="18">V46*(1-W46)</f>
        <v>2277.2092000000002</v>
      </c>
      <c r="Y46" s="72">
        <f t="shared" ref="Y46:Y49" si="19">X46*U46*O46</f>
        <v>2277.2092000000002</v>
      </c>
    </row>
    <row r="47" spans="1:25" x14ac:dyDescent="0.35">
      <c r="A47" t="s">
        <v>377</v>
      </c>
      <c r="B47" t="s">
        <v>411</v>
      </c>
      <c r="C47" t="s">
        <v>417</v>
      </c>
      <c r="D47" t="s">
        <v>416</v>
      </c>
      <c r="E47" s="1" t="s">
        <v>237</v>
      </c>
      <c r="F47" s="1" t="s">
        <v>129</v>
      </c>
      <c r="H47" s="1" t="s">
        <v>359</v>
      </c>
      <c r="I47" s="2241">
        <v>1</v>
      </c>
      <c r="J47" s="2241"/>
      <c r="L47" s="1" t="s">
        <v>359</v>
      </c>
      <c r="M47" s="1">
        <v>2</v>
      </c>
      <c r="N47" s="1">
        <v>4</v>
      </c>
      <c r="O47" s="1">
        <v>1</v>
      </c>
      <c r="P47" s="1" t="s">
        <v>174</v>
      </c>
      <c r="Q47" s="1">
        <v>1</v>
      </c>
      <c r="U47" s="1">
        <v>1</v>
      </c>
      <c r="V47" s="5">
        <v>5463</v>
      </c>
      <c r="W47" s="70">
        <v>0.6</v>
      </c>
      <c r="X47" s="72">
        <f t="shared" si="18"/>
        <v>2185.2000000000003</v>
      </c>
      <c r="Y47" s="72">
        <f t="shared" si="19"/>
        <v>2185.2000000000003</v>
      </c>
    </row>
    <row r="48" spans="1:25" x14ac:dyDescent="0.35">
      <c r="A48" t="s">
        <v>377</v>
      </c>
      <c r="B48" t="s">
        <v>411</v>
      </c>
      <c r="C48" t="s">
        <v>417</v>
      </c>
      <c r="D48" t="s">
        <v>416</v>
      </c>
      <c r="E48" s="1" t="s">
        <v>243</v>
      </c>
      <c r="F48" s="1" t="s">
        <v>207</v>
      </c>
      <c r="H48" s="1" t="s">
        <v>359</v>
      </c>
      <c r="I48" s="2241">
        <v>3</v>
      </c>
      <c r="J48" s="2241"/>
      <c r="K48" s="1" t="s">
        <v>359</v>
      </c>
      <c r="M48" s="1">
        <v>3</v>
      </c>
      <c r="N48" s="1">
        <v>7</v>
      </c>
      <c r="O48" s="1">
        <v>3</v>
      </c>
      <c r="P48" s="1" t="s">
        <v>51</v>
      </c>
      <c r="Q48" s="1">
        <v>3</v>
      </c>
      <c r="U48" s="1">
        <v>1</v>
      </c>
      <c r="V48" s="5">
        <v>9000</v>
      </c>
      <c r="W48" s="70">
        <v>0.8</v>
      </c>
      <c r="X48" s="72">
        <f t="shared" si="18"/>
        <v>1799.9999999999995</v>
      </c>
      <c r="Y48" s="72">
        <f t="shared" si="19"/>
        <v>5399.9999999999982</v>
      </c>
    </row>
    <row r="49" spans="1:25" x14ac:dyDescent="0.35">
      <c r="A49" t="s">
        <v>377</v>
      </c>
      <c r="B49" t="s">
        <v>411</v>
      </c>
      <c r="C49" t="s">
        <v>417</v>
      </c>
      <c r="D49" t="s">
        <v>416</v>
      </c>
      <c r="E49" s="1" t="s">
        <v>247</v>
      </c>
      <c r="F49" s="1" t="s">
        <v>259</v>
      </c>
      <c r="G49" s="1" t="s">
        <v>359</v>
      </c>
      <c r="I49" s="2241">
        <v>4</v>
      </c>
      <c r="J49" s="2241"/>
      <c r="K49" s="1" t="s">
        <v>359</v>
      </c>
      <c r="M49" s="1">
        <v>3</v>
      </c>
      <c r="N49" s="1">
        <v>3</v>
      </c>
      <c r="O49" s="1">
        <v>1</v>
      </c>
      <c r="P49" s="1" t="s">
        <v>51</v>
      </c>
      <c r="Q49" s="1">
        <v>3</v>
      </c>
      <c r="U49" s="1">
        <v>1</v>
      </c>
      <c r="V49" s="5">
        <v>5400</v>
      </c>
      <c r="W49" s="70">
        <v>0.2</v>
      </c>
      <c r="X49" s="72">
        <f t="shared" si="18"/>
        <v>4320</v>
      </c>
      <c r="Y49" s="72">
        <f t="shared" si="19"/>
        <v>4320</v>
      </c>
    </row>
    <row r="50" spans="1:25" x14ac:dyDescent="0.35">
      <c r="O50" s="1"/>
      <c r="V50" s="74"/>
      <c r="W50" s="75"/>
      <c r="X50" s="72"/>
      <c r="Y50" s="72"/>
    </row>
    <row r="51" spans="1:25" x14ac:dyDescent="0.35">
      <c r="O51" s="1"/>
      <c r="V51" s="74"/>
      <c r="W51" s="75"/>
      <c r="X51" s="72"/>
      <c r="Y51" s="72"/>
    </row>
    <row r="52" spans="1:25" x14ac:dyDescent="0.35">
      <c r="O52" s="1"/>
      <c r="V52" s="74"/>
      <c r="W52" s="75"/>
      <c r="X52" s="72"/>
      <c r="Y52" s="72"/>
    </row>
    <row r="54" spans="1:25" x14ac:dyDescent="0.35">
      <c r="O54" s="1"/>
      <c r="V54" s="74"/>
      <c r="W54" s="75"/>
      <c r="X54" s="72"/>
      <c r="Y54" s="72"/>
    </row>
    <row r="55" spans="1:25" x14ac:dyDescent="0.35">
      <c r="A55" s="93"/>
      <c r="D55" s="89" t="s">
        <v>1209</v>
      </c>
      <c r="E55" s="89" t="s">
        <v>1210</v>
      </c>
      <c r="F55" s="89" t="s">
        <v>1211</v>
      </c>
      <c r="G55" s="89"/>
      <c r="H55" s="89"/>
      <c r="I55" s="89"/>
    </row>
    <row r="56" spans="1:25" x14ac:dyDescent="0.35">
      <c r="A56" s="93" t="s">
        <v>1212</v>
      </c>
      <c r="B56" s="2229"/>
      <c r="C56" s="2229"/>
      <c r="D56" s="2236">
        <f>E56*(1-10%)</f>
        <v>4311.4439261538464</v>
      </c>
      <c r="E56" s="473">
        <f>NATAL!S50</f>
        <v>4790.4932512820515</v>
      </c>
      <c r="F56" s="473">
        <f>E56*(1+15%)</f>
        <v>5509.0672389743586</v>
      </c>
      <c r="G56" s="473"/>
      <c r="H56" s="473"/>
      <c r="I56" s="473"/>
    </row>
    <row r="57" spans="1:25" x14ac:dyDescent="0.35">
      <c r="A57" s="93" t="s">
        <v>1213</v>
      </c>
      <c r="B57" s="2229"/>
      <c r="C57" s="2229"/>
      <c r="D57" s="2236">
        <f>E57*(1-25%)</f>
        <v>2281.2744491803273</v>
      </c>
      <c r="E57" s="473">
        <f>NATAL!S80</f>
        <v>3041.6992655737699</v>
      </c>
      <c r="F57" s="473">
        <f>E57*(1+5%)</f>
        <v>3193.7842288524585</v>
      </c>
      <c r="G57" s="473"/>
      <c r="H57" s="473"/>
      <c r="I57" s="473"/>
    </row>
    <row r="58" spans="1:25" x14ac:dyDescent="0.35">
      <c r="A58" s="93" t="s">
        <v>601</v>
      </c>
      <c r="B58" s="2229"/>
      <c r="C58" s="2229"/>
      <c r="D58" s="2236">
        <f>E58*(1-15%)</f>
        <v>3533.3396993103447</v>
      </c>
      <c r="E58" s="473">
        <f>NATAL!S115</f>
        <v>4156.8702344827589</v>
      </c>
      <c r="F58" s="473">
        <f>E58*(1+15%)</f>
        <v>4780.4007696551726</v>
      </c>
      <c r="G58" s="473"/>
      <c r="H58" s="473"/>
      <c r="I58" s="473"/>
    </row>
    <row r="59" spans="1:25" x14ac:dyDescent="0.35">
      <c r="A59" s="93" t="s">
        <v>730</v>
      </c>
      <c r="B59" s="2229"/>
      <c r="C59" s="2229"/>
      <c r="D59" s="2236">
        <f>E59*(1-25%)</f>
        <v>2248.86069</v>
      </c>
      <c r="E59" s="473">
        <f>NATAL!S142</f>
        <v>2998.48092</v>
      </c>
      <c r="F59" s="473">
        <f>E59*(1+5%)</f>
        <v>3148.4049660000001</v>
      </c>
      <c r="G59" s="473"/>
      <c r="H59" s="473"/>
      <c r="I59" s="473"/>
    </row>
    <row r="60" spans="1:25" x14ac:dyDescent="0.35">
      <c r="A60" s="93" t="s">
        <v>619</v>
      </c>
      <c r="B60" s="2229"/>
      <c r="C60" s="2229"/>
      <c r="D60" s="2236">
        <f>E60*(1-25%)</f>
        <v>1674.8771884615383</v>
      </c>
      <c r="E60" s="473">
        <f>NATAL!S175</f>
        <v>2233.1695846153843</v>
      </c>
      <c r="F60" s="473">
        <f>E60*(1+5%)</f>
        <v>2344.8280638461538</v>
      </c>
      <c r="G60" s="473"/>
      <c r="H60" s="473"/>
      <c r="I60" s="473"/>
    </row>
    <row r="61" spans="1:25" x14ac:dyDescent="0.35">
      <c r="A61" s="93"/>
      <c r="B61" s="93"/>
      <c r="C61" s="93"/>
      <c r="D61" s="94"/>
    </row>
    <row r="62" spans="1:25" x14ac:dyDescent="0.35">
      <c r="A62" s="93"/>
      <c r="B62" s="92"/>
      <c r="C62" s="92"/>
      <c r="D62" s="2386" t="s">
        <v>1214</v>
      </c>
      <c r="E62" s="2387"/>
      <c r="F62" s="2387"/>
      <c r="G62" s="2387"/>
      <c r="H62" s="2387"/>
      <c r="I62" s="2388"/>
    </row>
    <row r="63" spans="1:25" x14ac:dyDescent="0.35">
      <c r="A63" s="93" t="s">
        <v>1212</v>
      </c>
      <c r="B63" s="2230"/>
      <c r="C63" s="2230"/>
      <c r="D63" s="3">
        <v>0.64102564102564108</v>
      </c>
      <c r="E63" s="3">
        <v>0.35897435897435898</v>
      </c>
      <c r="F63" s="3"/>
      <c r="G63" s="3"/>
      <c r="H63" s="3"/>
      <c r="I63" s="3"/>
    </row>
    <row r="64" spans="1:25" x14ac:dyDescent="0.35">
      <c r="A64" s="93" t="s">
        <v>1213</v>
      </c>
      <c r="B64" s="2230"/>
      <c r="C64" s="2230"/>
      <c r="D64" s="2230">
        <v>0.73770491803278693</v>
      </c>
      <c r="E64" s="350">
        <v>0.26229508196721313</v>
      </c>
      <c r="F64" s="350"/>
      <c r="G64" s="350"/>
      <c r="H64" s="350"/>
      <c r="I64" s="350"/>
    </row>
    <row r="65" spans="1:32" x14ac:dyDescent="0.35">
      <c r="A65" s="93" t="s">
        <v>601</v>
      </c>
      <c r="B65" s="2230"/>
      <c r="C65" s="2230"/>
      <c r="D65" s="2230">
        <v>0.68965517241379315</v>
      </c>
      <c r="E65" s="350">
        <v>0.31034482758620691</v>
      </c>
      <c r="F65" s="350"/>
      <c r="G65" s="350"/>
      <c r="H65" s="350"/>
      <c r="I65" s="350"/>
    </row>
    <row r="66" spans="1:32" x14ac:dyDescent="0.35">
      <c r="A66" s="93" t="s">
        <v>730</v>
      </c>
      <c r="B66" s="2230"/>
      <c r="C66" s="2230"/>
      <c r="D66" s="2230">
        <v>0.75</v>
      </c>
      <c r="E66" s="350">
        <v>0.25</v>
      </c>
      <c r="F66" s="350"/>
      <c r="G66" s="350"/>
      <c r="H66" s="350"/>
      <c r="I66" s="350"/>
    </row>
    <row r="67" spans="1:32" x14ac:dyDescent="0.35">
      <c r="A67" s="93" t="s">
        <v>619</v>
      </c>
      <c r="B67" s="93"/>
      <c r="C67" s="93"/>
      <c r="D67" s="2230"/>
      <c r="E67" s="350"/>
      <c r="F67" s="350"/>
      <c r="G67" s="350"/>
      <c r="H67" s="350"/>
    </row>
    <row r="68" spans="1:32" x14ac:dyDescent="0.35">
      <c r="A68" s="93"/>
      <c r="B68" s="93"/>
      <c r="C68" s="93"/>
      <c r="D68" s="94"/>
    </row>
    <row r="69" spans="1:32" x14ac:dyDescent="0.35">
      <c r="A69" s="93"/>
      <c r="B69" s="93"/>
      <c r="C69" s="93"/>
      <c r="D69" s="94"/>
    </row>
    <row r="70" spans="1:32" x14ac:dyDescent="0.35">
      <c r="A70" s="93"/>
      <c r="B70" s="93"/>
      <c r="C70" s="93"/>
      <c r="D70" s="94"/>
    </row>
    <row r="71" spans="1:32" x14ac:dyDescent="0.35">
      <c r="A71" s="93"/>
      <c r="B71" s="92"/>
      <c r="C71" s="92"/>
      <c r="D71" s="2386" t="s">
        <v>1215</v>
      </c>
      <c r="E71" s="2387"/>
      <c r="F71" s="2387"/>
      <c r="G71" s="2387"/>
      <c r="H71" s="2387"/>
      <c r="I71" s="2388"/>
    </row>
    <row r="72" spans="1:32" x14ac:dyDescent="0.35">
      <c r="A72" s="93" t="s">
        <v>1212</v>
      </c>
      <c r="B72" s="2230"/>
      <c r="C72" s="2230"/>
      <c r="D72" s="2230">
        <v>0.26041666666666669</v>
      </c>
      <c r="E72" s="2230">
        <v>0.23958333333333334</v>
      </c>
      <c r="F72" s="2230">
        <v>0.26041666666666669</v>
      </c>
      <c r="G72" s="2230">
        <v>0.23958333333333334</v>
      </c>
      <c r="H72" s="2230"/>
    </row>
    <row r="73" spans="1:32" x14ac:dyDescent="0.35">
      <c r="A73" s="93" t="s">
        <v>1213</v>
      </c>
      <c r="B73" s="6"/>
      <c r="C73" s="6"/>
      <c r="D73" s="6">
        <v>0.26470588235294118</v>
      </c>
      <c r="E73" s="2230">
        <v>0.24705882352941178</v>
      </c>
      <c r="F73" s="2230">
        <v>0.25294117647058822</v>
      </c>
      <c r="G73" s="2230">
        <v>0.23529411764705882</v>
      </c>
      <c r="H73" s="2230"/>
    </row>
    <row r="74" spans="1:32" x14ac:dyDescent="0.35">
      <c r="A74" s="93" t="s">
        <v>601</v>
      </c>
      <c r="B74" s="2230"/>
      <c r="C74" s="2230"/>
      <c r="D74" s="2230">
        <v>0.36363636363636365</v>
      </c>
      <c r="E74" s="2230">
        <v>0.32727272727272727</v>
      </c>
      <c r="F74" s="2230">
        <v>0.30909090909090908</v>
      </c>
      <c r="G74" s="2230"/>
      <c r="H74" s="2230"/>
    </row>
    <row r="75" spans="1:32" x14ac:dyDescent="0.35">
      <c r="A75" s="93" t="s">
        <v>730</v>
      </c>
      <c r="B75" s="2230"/>
      <c r="C75" s="2230"/>
      <c r="D75" s="6">
        <v>0.35294117647058826</v>
      </c>
      <c r="E75" s="6">
        <v>0.32941176470588235</v>
      </c>
      <c r="F75" s="6">
        <v>0.31764705882352939</v>
      </c>
      <c r="G75" s="2255"/>
      <c r="H75" s="6"/>
    </row>
    <row r="76" spans="1:32" x14ac:dyDescent="0.35">
      <c r="A76" s="93" t="s">
        <v>619</v>
      </c>
      <c r="B76" s="93"/>
      <c r="C76" s="93"/>
      <c r="D76" s="6"/>
      <c r="E76" s="2230"/>
      <c r="F76" s="2230"/>
      <c r="G76" s="2230"/>
      <c r="H76" s="2230"/>
    </row>
    <row r="78" spans="1:32" s="93" customFormat="1" x14ac:dyDescent="0.35">
      <c r="E78" s="94"/>
      <c r="F78" s="94"/>
      <c r="G78" s="94"/>
      <c r="H78" s="94"/>
      <c r="I78" s="94"/>
      <c r="J78" s="94"/>
      <c r="K78" s="94"/>
      <c r="L78" s="94"/>
      <c r="M78" s="94"/>
      <c r="N78" s="94"/>
      <c r="P78" s="94"/>
      <c r="Q78" s="94"/>
      <c r="R78" s="94"/>
      <c r="S78" s="94"/>
      <c r="T78" s="94"/>
      <c r="U78" s="94"/>
      <c r="V78" s="95"/>
      <c r="W78" s="94"/>
      <c r="X78" s="95"/>
      <c r="Y78" s="95"/>
      <c r="Z78" s="97"/>
      <c r="AA78" s="97"/>
      <c r="AD78" s="94"/>
      <c r="AF78" s="94"/>
    </row>
  </sheetData>
  <mergeCells count="2">
    <mergeCell ref="D62:I62"/>
    <mergeCell ref="D71:I71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EA2D-A1BC-4AEE-BC9C-48CAF79ABFF8}">
  <sheetPr>
    <tabColor rgb="FF92D050"/>
  </sheetPr>
  <dimension ref="A1:AG188"/>
  <sheetViews>
    <sheetView topLeftCell="D149" zoomScale="91" zoomScaleNormal="91" workbookViewId="0">
      <selection activeCell="I175" sqref="I175:K175"/>
    </sheetView>
  </sheetViews>
  <sheetFormatPr defaultRowHeight="14.5" x14ac:dyDescent="0.35"/>
  <cols>
    <col min="1" max="1" width="41.81640625" customWidth="1"/>
    <col min="2" max="2" width="24.26953125" style="1" customWidth="1"/>
    <col min="3" max="3" width="18.453125" style="1" customWidth="1"/>
    <col min="4" max="4" width="29.1796875" style="1" customWidth="1"/>
    <col min="5" max="5" width="26.816406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5.1796875" style="145" customWidth="1"/>
    <col min="15" max="15" width="10.1796875" style="3" customWidth="1"/>
    <col min="16" max="16" width="17.1796875" style="145" customWidth="1"/>
    <col min="17" max="17" width="21.26953125" style="145" bestFit="1" customWidth="1"/>
    <col min="18" max="18" width="11.453125" style="3" customWidth="1"/>
    <col min="19" max="19" width="17.54296875" style="145" bestFit="1" customWidth="1"/>
    <col min="20" max="20" width="13.26953125" customWidth="1"/>
    <col min="21" max="23" width="12.453125" customWidth="1"/>
    <col min="24" max="24" width="17.54296875" bestFit="1" customWidth="1"/>
    <col min="25" max="25" width="17.26953125" customWidth="1"/>
    <col min="26" max="26" width="17.6328125" customWidth="1"/>
    <col min="27" max="28" width="12.7265625" customWidth="1"/>
    <col min="29" max="29" width="14.54296875" customWidth="1"/>
    <col min="30" max="32" width="12.7265625" customWidth="1"/>
  </cols>
  <sheetData>
    <row r="1" spans="1:5" ht="21" x14ac:dyDescent="0.5">
      <c r="A1" s="138" t="s">
        <v>1117</v>
      </c>
    </row>
    <row r="2" spans="1:5" x14ac:dyDescent="0.35">
      <c r="A2" t="s">
        <v>503</v>
      </c>
    </row>
    <row r="4" spans="1:5" x14ac:dyDescent="0.35">
      <c r="B4" s="141"/>
    </row>
    <row r="5" spans="1:5" x14ac:dyDescent="0.35">
      <c r="B5" s="142"/>
      <c r="C5" s="650"/>
    </row>
    <row r="6" spans="1:5" x14ac:dyDescent="0.35">
      <c r="A6" s="146" t="s">
        <v>1118</v>
      </c>
      <c r="B6" s="147">
        <v>378911.28</v>
      </c>
      <c r="C6" s="148"/>
    </row>
    <row r="7" spans="1:5" x14ac:dyDescent="0.35">
      <c r="A7" s="146" t="s">
        <v>1119</v>
      </c>
      <c r="B7" s="147">
        <v>378911.28</v>
      </c>
      <c r="C7" s="143"/>
    </row>
    <row r="8" spans="1:5" x14ac:dyDescent="0.35">
      <c r="C8" s="143"/>
    </row>
    <row r="9" spans="1:5" ht="17.5" customHeight="1" x14ac:dyDescent="0.35">
      <c r="A9" s="149" t="s">
        <v>1120</v>
      </c>
      <c r="B9" s="150">
        <v>1733118.75</v>
      </c>
      <c r="C9" s="151"/>
    </row>
    <row r="10" spans="1:5" ht="14.15" customHeight="1" x14ac:dyDescent="0.35">
      <c r="A10" s="146" t="s">
        <v>1121</v>
      </c>
      <c r="B10" s="147">
        <v>1733118.75</v>
      </c>
      <c r="C10" s="3"/>
    </row>
    <row r="13" spans="1:5" x14ac:dyDescent="0.35">
      <c r="A13" s="4" t="s">
        <v>508</v>
      </c>
    </row>
    <row r="14" spans="1:5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</row>
    <row r="15" spans="1:5" x14ac:dyDescent="0.35">
      <c r="A15" s="153" t="s">
        <v>657</v>
      </c>
      <c r="B15" s="154" t="s">
        <v>514</v>
      </c>
      <c r="C15" s="155">
        <v>0.36</v>
      </c>
      <c r="D15" s="156">
        <v>623922.75</v>
      </c>
      <c r="E15" s="156">
        <v>207974.25</v>
      </c>
    </row>
    <row r="16" spans="1:5" x14ac:dyDescent="0.35">
      <c r="A16" s="153" t="s">
        <v>658</v>
      </c>
      <c r="B16" s="154" t="s">
        <v>516</v>
      </c>
      <c r="C16" s="155">
        <v>0.44</v>
      </c>
      <c r="D16" s="156">
        <v>762572.25</v>
      </c>
      <c r="E16" s="156">
        <v>152514.45000000001</v>
      </c>
    </row>
    <row r="17" spans="1:32" x14ac:dyDescent="0.35">
      <c r="A17" s="153" t="s">
        <v>659</v>
      </c>
      <c r="B17" s="154">
        <v>3</v>
      </c>
      <c r="C17" s="155">
        <v>0.2</v>
      </c>
      <c r="D17" s="156">
        <v>346623.75</v>
      </c>
      <c r="E17" s="156">
        <v>115541.25</v>
      </c>
    </row>
    <row r="18" spans="1:32" x14ac:dyDescent="0.35">
      <c r="B18" s="1" t="s">
        <v>518</v>
      </c>
      <c r="C18" s="3">
        <v>1</v>
      </c>
      <c r="D18" s="158">
        <v>1733118.75</v>
      </c>
      <c r="F18" s="16"/>
    </row>
    <row r="21" spans="1:32" x14ac:dyDescent="0.35">
      <c r="A21" s="146" t="s">
        <v>820</v>
      </c>
      <c r="B21" s="816">
        <v>866300</v>
      </c>
      <c r="Q21" s="161"/>
    </row>
    <row r="22" spans="1:32" x14ac:dyDescent="0.35">
      <c r="A22" s="761" t="s">
        <v>630</v>
      </c>
      <c r="B22" s="817">
        <v>408977</v>
      </c>
      <c r="E22" s="1" t="s">
        <v>521</v>
      </c>
      <c r="F22" s="2" t="s">
        <v>1122</v>
      </c>
      <c r="H22" s="1" t="s">
        <v>523</v>
      </c>
      <c r="J22" s="2334">
        <v>0.36</v>
      </c>
      <c r="K22" s="2334"/>
      <c r="L22" s="2334"/>
    </row>
    <row r="23" spans="1:32" x14ac:dyDescent="0.35">
      <c r="E23" s="1" t="s">
        <v>524</v>
      </c>
      <c r="F23" s="2" t="s">
        <v>80</v>
      </c>
      <c r="H23" s="1" t="s">
        <v>524</v>
      </c>
      <c r="J23" s="2266">
        <v>24</v>
      </c>
      <c r="K23" s="2266"/>
      <c r="L23" s="2266"/>
    </row>
    <row r="24" spans="1:32" x14ac:dyDescent="0.35">
      <c r="E24" s="1" t="s">
        <v>526</v>
      </c>
      <c r="F24" s="2" t="s">
        <v>1123</v>
      </c>
      <c r="H24" s="1" t="s">
        <v>526</v>
      </c>
      <c r="J24" s="2267">
        <v>877</v>
      </c>
      <c r="K24" s="2267"/>
      <c r="L24" s="2267"/>
      <c r="P24" s="161"/>
    </row>
    <row r="25" spans="1:32" x14ac:dyDescent="0.35">
      <c r="E25" s="1" t="s">
        <v>528</v>
      </c>
      <c r="F25" s="2" t="s">
        <v>1124</v>
      </c>
      <c r="H25" s="1" t="s">
        <v>528</v>
      </c>
      <c r="J25" s="2267">
        <v>3588088</v>
      </c>
      <c r="K25" s="2267"/>
      <c r="L25" s="2267"/>
      <c r="O25" s="144"/>
      <c r="S25" s="162"/>
    </row>
    <row r="26" spans="1:32" ht="18" x14ac:dyDescent="0.4">
      <c r="A26" s="1085" t="s">
        <v>530</v>
      </c>
      <c r="O26" s="144"/>
      <c r="P26" s="163"/>
    </row>
    <row r="27" spans="1:32" x14ac:dyDescent="0.35">
      <c r="O27" s="165"/>
    </row>
    <row r="28" spans="1:32" ht="16.5" customHeight="1" thickBot="1" x14ac:dyDescent="0.4">
      <c r="A28" s="2681" t="s">
        <v>531</v>
      </c>
      <c r="B28" s="2682"/>
      <c r="C28" s="2682"/>
      <c r="D28" s="2682"/>
      <c r="E28" s="2682"/>
      <c r="F28" s="2682"/>
      <c r="G28" s="2682"/>
      <c r="H28" s="2682"/>
      <c r="I28" s="2682"/>
      <c r="J28" s="2682"/>
      <c r="K28" s="2682"/>
      <c r="L28" s="2682"/>
      <c r="M28" s="2682"/>
      <c r="N28" s="2682"/>
      <c r="O28" s="2682"/>
      <c r="P28" s="2682"/>
      <c r="Q28" s="2682"/>
      <c r="R28" s="2683"/>
      <c r="S28" s="2647" t="s">
        <v>635</v>
      </c>
      <c r="T28" s="2648"/>
      <c r="U28" s="2648"/>
      <c r="V28" s="2648"/>
      <c r="W28" s="2648"/>
      <c r="X28" s="2648"/>
      <c r="Y28" s="2648"/>
      <c r="Z28" s="2648"/>
      <c r="AA28" s="2648"/>
      <c r="AB28" s="2648"/>
      <c r="AC28" s="2648"/>
      <c r="AD28" s="2648"/>
      <c r="AE28" s="2648"/>
      <c r="AF28" s="2649"/>
    </row>
    <row r="29" spans="1:32" ht="18" x14ac:dyDescent="0.35">
      <c r="A29" s="2807" t="s">
        <v>533</v>
      </c>
      <c r="B29" s="2808" t="s">
        <v>534</v>
      </c>
      <c r="C29" s="2808" t="s">
        <v>535</v>
      </c>
      <c r="D29" s="2808" t="s">
        <v>536</v>
      </c>
      <c r="E29" s="2808" t="s">
        <v>537</v>
      </c>
      <c r="F29" s="2809" t="s">
        <v>538</v>
      </c>
      <c r="G29" s="2808" t="s">
        <v>539</v>
      </c>
      <c r="H29" s="2808" t="s">
        <v>540</v>
      </c>
      <c r="I29" s="2810" t="s">
        <v>541</v>
      </c>
      <c r="J29" s="2810"/>
      <c r="K29" s="2810"/>
      <c r="L29" s="2810"/>
      <c r="M29" s="1433" t="s">
        <v>542</v>
      </c>
      <c r="N29" s="1434" t="s">
        <v>543</v>
      </c>
      <c r="O29" s="1435" t="s">
        <v>544</v>
      </c>
      <c r="P29" s="1434" t="s">
        <v>543</v>
      </c>
      <c r="Q29" s="1434" t="s">
        <v>545</v>
      </c>
      <c r="R29" s="1436" t="s">
        <v>546</v>
      </c>
      <c r="S29" s="1100" t="s">
        <v>547</v>
      </c>
      <c r="T29" s="2650" t="s">
        <v>548</v>
      </c>
      <c r="U29" s="2651"/>
      <c r="V29" s="2651"/>
      <c r="W29" s="2651"/>
      <c r="X29" s="2651"/>
      <c r="Y29" s="2650" t="s">
        <v>549</v>
      </c>
      <c r="Z29" s="2651"/>
      <c r="AA29" s="2703" t="s">
        <v>550</v>
      </c>
      <c r="AB29" s="2686"/>
      <c r="AC29" s="2686"/>
      <c r="AD29" s="2686"/>
      <c r="AE29" s="2686"/>
      <c r="AF29" s="2687"/>
    </row>
    <row r="30" spans="1:32" ht="18" customHeight="1" x14ac:dyDescent="0.35">
      <c r="A30" s="2807"/>
      <c r="B30" s="2808"/>
      <c r="C30" s="2808"/>
      <c r="D30" s="2808"/>
      <c r="E30" s="2808"/>
      <c r="F30" s="2809"/>
      <c r="G30" s="2808"/>
      <c r="H30" s="2808"/>
      <c r="I30" s="1437" t="s">
        <v>551</v>
      </c>
      <c r="J30" s="1437" t="s">
        <v>552</v>
      </c>
      <c r="K30" s="1437" t="s">
        <v>553</v>
      </c>
      <c r="L30" s="1437" t="s">
        <v>554</v>
      </c>
      <c r="M30" s="1433" t="s">
        <v>555</v>
      </c>
      <c r="N30" s="1434" t="s">
        <v>556</v>
      </c>
      <c r="O30" s="1435" t="s">
        <v>557</v>
      </c>
      <c r="P30" s="1434" t="s">
        <v>558</v>
      </c>
      <c r="Q30" s="1434" t="s">
        <v>558</v>
      </c>
      <c r="R30" s="1436"/>
      <c r="S30" s="1100" t="s">
        <v>559</v>
      </c>
      <c r="T30" s="2866"/>
      <c r="U30" s="2867"/>
      <c r="V30" s="2867"/>
      <c r="W30" s="2867"/>
      <c r="X30" s="2867"/>
      <c r="Y30" s="2866"/>
      <c r="Z30" s="2867"/>
      <c r="AA30" s="2866"/>
      <c r="AB30" s="2867"/>
      <c r="AC30" s="2867"/>
      <c r="AD30" s="2867"/>
      <c r="AE30" s="2867"/>
      <c r="AF30" s="2868"/>
    </row>
    <row r="31" spans="1:32" s="438" customFormat="1" ht="16" x14ac:dyDescent="0.4">
      <c r="A31" s="2891" t="s">
        <v>560</v>
      </c>
      <c r="B31" s="2892"/>
      <c r="C31" s="2892"/>
      <c r="D31" s="2892"/>
      <c r="E31" s="2892"/>
      <c r="F31" s="2892"/>
      <c r="G31" s="2892"/>
      <c r="H31" s="2892"/>
      <c r="I31" s="2892"/>
      <c r="J31" s="2892"/>
      <c r="K31" s="2892"/>
      <c r="L31" s="2892"/>
      <c r="M31" s="2892"/>
      <c r="N31" s="2892"/>
      <c r="O31" s="2892"/>
      <c r="P31" s="2892"/>
      <c r="Q31" s="2892"/>
      <c r="R31" s="2892"/>
      <c r="S31" s="1628"/>
      <c r="T31" s="1604" t="s">
        <v>561</v>
      </c>
      <c r="U31" s="1605" t="s">
        <v>38</v>
      </c>
      <c r="V31" s="1605" t="s">
        <v>562</v>
      </c>
      <c r="W31" s="1605" t="s">
        <v>563</v>
      </c>
      <c r="X31" s="1629" t="s">
        <v>564</v>
      </c>
      <c r="Y31" s="1604" t="s">
        <v>565</v>
      </c>
      <c r="Z31" s="1629" t="s">
        <v>566</v>
      </c>
      <c r="AA31" s="1604" t="s">
        <v>260</v>
      </c>
      <c r="AB31" s="1605" t="s">
        <v>261</v>
      </c>
      <c r="AC31" s="1605" t="s">
        <v>27</v>
      </c>
      <c r="AD31" s="1605" t="s">
        <v>262</v>
      </c>
      <c r="AE31" s="1605" t="s">
        <v>166</v>
      </c>
      <c r="AF31" s="1629" t="s">
        <v>31</v>
      </c>
    </row>
    <row r="32" spans="1:32" x14ac:dyDescent="0.35">
      <c r="A32" s="200"/>
      <c r="B32" s="509"/>
      <c r="C32" s="509"/>
      <c r="D32" s="509"/>
      <c r="E32" s="509"/>
      <c r="F32" s="510"/>
      <c r="G32" s="509"/>
      <c r="H32" s="509"/>
      <c r="I32" s="511"/>
      <c r="J32" s="512"/>
      <c r="K32" s="512"/>
      <c r="L32" s="513"/>
      <c r="M32" s="514"/>
      <c r="N32" s="515"/>
      <c r="O32" s="516"/>
      <c r="P32" s="515"/>
      <c r="Q32" s="515"/>
      <c r="R32" s="548"/>
      <c r="S32" s="212"/>
      <c r="T32" s="234"/>
      <c r="X32" s="332"/>
      <c r="Y32" s="234"/>
      <c r="Z32" s="332"/>
      <c r="AF32" s="332"/>
    </row>
    <row r="33" spans="1:32" x14ac:dyDescent="0.35">
      <c r="A33" s="203"/>
      <c r="B33" s="203"/>
      <c r="C33" s="203"/>
      <c r="D33" s="203"/>
      <c r="E33" s="203"/>
      <c r="F33" s="204"/>
      <c r="G33" s="203"/>
      <c r="H33" s="203"/>
      <c r="I33" s="234"/>
      <c r="L33" s="332"/>
      <c r="M33" s="209"/>
      <c r="N33" s="210"/>
      <c r="O33" s="211"/>
      <c r="P33" s="210"/>
      <c r="Q33" s="210"/>
      <c r="R33" s="1094"/>
      <c r="S33" s="210"/>
      <c r="T33" s="440"/>
      <c r="U33" s="215"/>
      <c r="V33" s="215"/>
      <c r="W33" s="215"/>
      <c r="X33" s="441"/>
      <c r="Y33" s="440"/>
      <c r="Z33" s="441"/>
      <c r="AA33" s="215"/>
      <c r="AF33" s="332"/>
    </row>
    <row r="34" spans="1:32" x14ac:dyDescent="0.35">
      <c r="A34" s="203" t="s">
        <v>1125</v>
      </c>
      <c r="B34" s="203" t="s">
        <v>263</v>
      </c>
      <c r="C34" s="203" t="s">
        <v>1126</v>
      </c>
      <c r="D34" s="203" t="s">
        <v>235</v>
      </c>
      <c r="E34" s="203" t="s">
        <v>571</v>
      </c>
      <c r="F34" s="204" t="s">
        <v>847</v>
      </c>
      <c r="G34" s="203">
        <v>25</v>
      </c>
      <c r="H34" s="203" t="s">
        <v>90</v>
      </c>
      <c r="I34" s="2291">
        <v>25</v>
      </c>
      <c r="J34" s="2478"/>
      <c r="L34" s="332"/>
      <c r="M34" s="209">
        <v>1</v>
      </c>
      <c r="N34" s="212">
        <v>1152</v>
      </c>
      <c r="O34" s="219">
        <v>0.16</v>
      </c>
      <c r="P34" s="212">
        <f>N34*(1-O34)</f>
        <v>967.68</v>
      </c>
      <c r="Q34" s="212">
        <f t="shared" ref="Q34:Q39" si="0">P34*M34*G34</f>
        <v>24192</v>
      </c>
      <c r="R34" s="230">
        <f t="shared" ref="R34:R39" si="1">Q34/$Q$46</f>
        <v>0.13004419148039603</v>
      </c>
      <c r="S34" s="550">
        <f t="shared" ref="S34:S44" si="2">Q34*2</f>
        <v>48384</v>
      </c>
      <c r="T34" s="440">
        <f t="shared" ref="T34:T36" si="3">S34</f>
        <v>48384</v>
      </c>
      <c r="X34" s="332"/>
      <c r="Y34" s="440">
        <f>S34</f>
        <v>48384</v>
      </c>
      <c r="Z34" s="441"/>
      <c r="AA34" s="215">
        <f>S34</f>
        <v>48384</v>
      </c>
      <c r="AF34" s="332"/>
    </row>
    <row r="35" spans="1:32" x14ac:dyDescent="0.35">
      <c r="A35" s="203" t="s">
        <v>1125</v>
      </c>
      <c r="B35" s="203" t="s">
        <v>263</v>
      </c>
      <c r="C35" s="203" t="s">
        <v>1126</v>
      </c>
      <c r="D35" s="203" t="s">
        <v>129</v>
      </c>
      <c r="E35" s="203" t="s">
        <v>569</v>
      </c>
      <c r="F35" s="204" t="s">
        <v>1127</v>
      </c>
      <c r="G35" s="203">
        <v>7</v>
      </c>
      <c r="H35" s="203" t="s">
        <v>51</v>
      </c>
      <c r="I35" s="2520">
        <v>7</v>
      </c>
      <c r="J35" s="2521"/>
      <c r="K35" s="2521"/>
      <c r="L35" s="2522"/>
      <c r="M35" s="209">
        <v>1</v>
      </c>
      <c r="N35" s="212">
        <v>4199</v>
      </c>
      <c r="O35" s="219">
        <v>0.17</v>
      </c>
      <c r="P35" s="212">
        <f>N35*(1-O35)</f>
        <v>3485.1699999999996</v>
      </c>
      <c r="Q35" s="212">
        <f t="shared" si="0"/>
        <v>24396.19</v>
      </c>
      <c r="R35" s="213">
        <f t="shared" si="1"/>
        <v>0.13114181563128816</v>
      </c>
      <c r="S35" s="550">
        <f t="shared" si="2"/>
        <v>48792.38</v>
      </c>
      <c r="T35" s="440">
        <f t="shared" si="3"/>
        <v>48792.38</v>
      </c>
      <c r="X35" s="332"/>
      <c r="Y35" s="440"/>
      <c r="Z35" s="441">
        <f>S35</f>
        <v>48792.38</v>
      </c>
      <c r="AA35" s="215">
        <f>S35</f>
        <v>48792.38</v>
      </c>
      <c r="AF35" s="332"/>
    </row>
    <row r="36" spans="1:32" x14ac:dyDescent="0.35">
      <c r="A36" s="203" t="s">
        <v>1125</v>
      </c>
      <c r="B36" s="203" t="s">
        <v>263</v>
      </c>
      <c r="C36" s="203" t="s">
        <v>1126</v>
      </c>
      <c r="D36" s="203" t="s">
        <v>53</v>
      </c>
      <c r="E36" s="203" t="s">
        <v>571</v>
      </c>
      <c r="F36" s="204" t="s">
        <v>1128</v>
      </c>
      <c r="G36" s="203">
        <v>7</v>
      </c>
      <c r="H36" s="203" t="s">
        <v>51</v>
      </c>
      <c r="I36" s="2291">
        <v>7</v>
      </c>
      <c r="J36" s="2292"/>
      <c r="K36" s="2292"/>
      <c r="L36" s="2293"/>
      <c r="M36" s="209">
        <v>1</v>
      </c>
      <c r="N36" s="212">
        <v>4680</v>
      </c>
      <c r="O36" s="219">
        <v>0.17</v>
      </c>
      <c r="P36" s="212">
        <f t="shared" ref="P36:P39" si="4">N36*(1-O36)</f>
        <v>3884.3999999999996</v>
      </c>
      <c r="Q36" s="212">
        <f t="shared" si="0"/>
        <v>27190.799999999996</v>
      </c>
      <c r="R36" s="230">
        <f t="shared" si="1"/>
        <v>0.14616425271598679</v>
      </c>
      <c r="S36" s="550">
        <f t="shared" si="2"/>
        <v>54381.599999999991</v>
      </c>
      <c r="T36" s="440">
        <f t="shared" si="3"/>
        <v>54381.599999999991</v>
      </c>
      <c r="X36" s="332"/>
      <c r="Y36" s="440">
        <f>S36</f>
        <v>54381.599999999991</v>
      </c>
      <c r="Z36" s="441"/>
      <c r="AA36" s="215">
        <f>S36</f>
        <v>54381.599999999991</v>
      </c>
      <c r="AB36" s="215"/>
      <c r="AF36" s="332"/>
    </row>
    <row r="37" spans="1:32" x14ac:dyDescent="0.35">
      <c r="A37" s="203" t="s">
        <v>1125</v>
      </c>
      <c r="B37" s="203" t="s">
        <v>264</v>
      </c>
      <c r="C37" s="203" t="s">
        <v>1126</v>
      </c>
      <c r="D37" s="203" t="s">
        <v>129</v>
      </c>
      <c r="E37" s="203" t="s">
        <v>569</v>
      </c>
      <c r="F37" s="204" t="s">
        <v>1127</v>
      </c>
      <c r="G37" s="203">
        <v>2</v>
      </c>
      <c r="H37" s="203" t="s">
        <v>51</v>
      </c>
      <c r="I37" s="2291">
        <v>2</v>
      </c>
      <c r="J37" s="2478"/>
      <c r="K37" s="1699"/>
      <c r="L37" s="1700"/>
      <c r="M37" s="209">
        <v>1</v>
      </c>
      <c r="N37" s="212">
        <v>4740</v>
      </c>
      <c r="O37" s="219">
        <v>0.2</v>
      </c>
      <c r="P37" s="212">
        <f t="shared" si="4"/>
        <v>3792</v>
      </c>
      <c r="Q37" s="212">
        <f t="shared" si="0"/>
        <v>7584</v>
      </c>
      <c r="R37" s="213">
        <f t="shared" si="1"/>
        <v>4.0767821932346376E-2</v>
      </c>
      <c r="S37" s="550">
        <f>Q37*2</f>
        <v>15168</v>
      </c>
      <c r="T37" s="440">
        <f>S37</f>
        <v>15168</v>
      </c>
      <c r="X37" s="332"/>
      <c r="Y37" s="440"/>
      <c r="Z37" s="441">
        <f>S37</f>
        <v>15168</v>
      </c>
      <c r="AB37" s="215">
        <f>S37</f>
        <v>15168</v>
      </c>
      <c r="AF37" s="332"/>
    </row>
    <row r="38" spans="1:32" x14ac:dyDescent="0.35">
      <c r="A38" s="203" t="s">
        <v>1125</v>
      </c>
      <c r="B38" s="203" t="s">
        <v>47</v>
      </c>
      <c r="C38" s="203" t="s">
        <v>1126</v>
      </c>
      <c r="D38" s="203" t="s">
        <v>188</v>
      </c>
      <c r="E38" s="203" t="s">
        <v>569</v>
      </c>
      <c r="F38" s="204" t="s">
        <v>592</v>
      </c>
      <c r="G38" s="203">
        <v>5</v>
      </c>
      <c r="H38" s="203" t="s">
        <v>51</v>
      </c>
      <c r="I38" s="228">
        <v>5</v>
      </c>
      <c r="J38" s="1699"/>
      <c r="K38" s="222">
        <v>5</v>
      </c>
      <c r="L38" s="1700"/>
      <c r="M38" s="209">
        <v>2</v>
      </c>
      <c r="N38" s="212">
        <v>5929</v>
      </c>
      <c r="O38" s="219">
        <v>0.6</v>
      </c>
      <c r="P38" s="212">
        <f t="shared" si="4"/>
        <v>2371.6</v>
      </c>
      <c r="Q38" s="212">
        <f t="shared" si="0"/>
        <v>23716</v>
      </c>
      <c r="R38" s="213">
        <f t="shared" si="1"/>
        <v>0.12748545160173083</v>
      </c>
      <c r="S38" s="550">
        <f>Q38*2</f>
        <v>47432</v>
      </c>
      <c r="T38" s="440"/>
      <c r="U38" s="215">
        <f>S38</f>
        <v>47432</v>
      </c>
      <c r="V38" s="215"/>
      <c r="X38" s="332"/>
      <c r="Y38" s="440"/>
      <c r="Z38" s="441">
        <f>S38</f>
        <v>47432</v>
      </c>
      <c r="AB38" s="215"/>
      <c r="AC38" s="215">
        <f>S38</f>
        <v>47432</v>
      </c>
      <c r="AF38" s="332"/>
    </row>
    <row r="39" spans="1:32" x14ac:dyDescent="0.35">
      <c r="A39" s="203" t="s">
        <v>1125</v>
      </c>
      <c r="B39" s="203" t="s">
        <v>265</v>
      </c>
      <c r="C39" s="203" t="s">
        <v>1126</v>
      </c>
      <c r="D39" s="203" t="s">
        <v>235</v>
      </c>
      <c r="E39" s="203" t="s">
        <v>571</v>
      </c>
      <c r="F39" s="204" t="s">
        <v>847</v>
      </c>
      <c r="G39" s="203">
        <v>18</v>
      </c>
      <c r="H39" s="203" t="s">
        <v>90</v>
      </c>
      <c r="I39" s="1701"/>
      <c r="J39" s="1702"/>
      <c r="K39" s="2911">
        <v>18</v>
      </c>
      <c r="L39" s="2284"/>
      <c r="M39" s="209">
        <v>1</v>
      </c>
      <c r="N39" s="212">
        <v>1584</v>
      </c>
      <c r="O39" s="219">
        <v>0.16</v>
      </c>
      <c r="P39" s="212">
        <f t="shared" si="4"/>
        <v>1330.56</v>
      </c>
      <c r="Q39" s="212">
        <f t="shared" si="0"/>
        <v>23950.079999999998</v>
      </c>
      <c r="R39" s="230">
        <f t="shared" si="1"/>
        <v>0.12874374956559206</v>
      </c>
      <c r="S39" s="550">
        <f t="shared" ref="S39" si="5">Q39*2</f>
        <v>47900.159999999996</v>
      </c>
      <c r="T39" s="440">
        <f t="shared" ref="T39" si="6">S39</f>
        <v>47900.159999999996</v>
      </c>
      <c r="X39" s="332"/>
      <c r="Y39" s="440">
        <f>S39</f>
        <v>47900.159999999996</v>
      </c>
      <c r="Z39" s="441"/>
      <c r="AC39" s="215"/>
      <c r="AD39" s="215">
        <f>S39</f>
        <v>47900.159999999996</v>
      </c>
      <c r="AF39" s="332"/>
    </row>
    <row r="40" spans="1:32" x14ac:dyDescent="0.35">
      <c r="A40" s="203"/>
      <c r="B40" s="203"/>
      <c r="C40" s="203"/>
      <c r="D40" s="203"/>
      <c r="E40" s="203"/>
      <c r="F40" s="204"/>
      <c r="G40" s="203"/>
      <c r="H40" s="203"/>
      <c r="L40" s="332"/>
      <c r="M40" s="209"/>
      <c r="N40" s="212"/>
      <c r="O40" s="219"/>
      <c r="P40" s="212"/>
      <c r="Q40" s="212"/>
      <c r="R40" s="230"/>
      <c r="S40" s="550"/>
      <c r="T40" s="440"/>
      <c r="V40" s="215"/>
      <c r="X40" s="332"/>
      <c r="Y40" s="440"/>
      <c r="Z40" s="332"/>
      <c r="AD40" s="215"/>
      <c r="AF40" s="332"/>
    </row>
    <row r="41" spans="1:32" x14ac:dyDescent="0.35">
      <c r="A41" s="218"/>
      <c r="B41" s="203"/>
      <c r="C41" s="203"/>
      <c r="D41" s="203"/>
      <c r="E41" s="203"/>
      <c r="F41" s="204"/>
      <c r="G41" s="203"/>
      <c r="H41" s="203"/>
      <c r="L41" s="332"/>
      <c r="M41" s="203"/>
      <c r="N41" s="212"/>
      <c r="O41" s="219"/>
      <c r="P41" s="212"/>
      <c r="Q41" s="212"/>
      <c r="R41" s="439"/>
      <c r="S41" s="550"/>
      <c r="T41" s="234"/>
      <c r="X41" s="332"/>
      <c r="Y41" s="234"/>
      <c r="Z41" s="332"/>
      <c r="AE41" s="215"/>
      <c r="AF41" s="441"/>
    </row>
    <row r="42" spans="1:32" x14ac:dyDescent="0.35">
      <c r="A42" s="218"/>
      <c r="B42" s="203"/>
      <c r="C42" s="236"/>
      <c r="D42" s="236"/>
      <c r="E42" s="236"/>
      <c r="F42" s="237"/>
      <c r="G42" s="236"/>
      <c r="H42" s="236"/>
      <c r="I42" s="291"/>
      <c r="J42" s="291"/>
      <c r="K42" s="291"/>
      <c r="L42" s="333"/>
      <c r="M42" s="236"/>
      <c r="N42" s="240"/>
      <c r="O42" s="241"/>
      <c r="P42" s="240"/>
      <c r="Q42" s="212"/>
      <c r="R42" s="439"/>
      <c r="S42" s="550"/>
      <c r="T42" s="234"/>
      <c r="X42" s="332"/>
      <c r="Y42" s="234"/>
      <c r="Z42" s="332"/>
      <c r="AF42" s="332"/>
    </row>
    <row r="43" spans="1:32" x14ac:dyDescent="0.35">
      <c r="A43" s="154" t="s">
        <v>1125</v>
      </c>
      <c r="B43" s="154" t="s">
        <v>579</v>
      </c>
      <c r="C43" s="335"/>
      <c r="D43" s="298"/>
      <c r="E43" s="298"/>
      <c r="F43" s="299"/>
      <c r="G43" s="298"/>
      <c r="H43" s="298"/>
      <c r="I43" s="300"/>
      <c r="J43" s="300"/>
      <c r="K43" s="300"/>
      <c r="L43" s="300"/>
      <c r="M43" s="298"/>
      <c r="N43" s="301"/>
      <c r="O43" s="302"/>
      <c r="P43" s="336"/>
      <c r="Q43" s="303"/>
      <c r="R43" s="337"/>
      <c r="S43" s="550"/>
      <c r="T43" s="234"/>
      <c r="W43" s="215"/>
      <c r="X43" s="332"/>
      <c r="Y43" s="234"/>
      <c r="Z43" s="332"/>
      <c r="AF43" s="332"/>
    </row>
    <row r="44" spans="1:32" x14ac:dyDescent="0.35">
      <c r="A44" s="154" t="s">
        <v>1125</v>
      </c>
      <c r="B44" s="154" t="s">
        <v>580</v>
      </c>
      <c r="C44" s="335"/>
      <c r="D44" s="298"/>
      <c r="E44" s="298"/>
      <c r="F44" s="299"/>
      <c r="G44" s="298"/>
      <c r="H44" s="298"/>
      <c r="I44" s="300"/>
      <c r="J44" s="300"/>
      <c r="K44" s="300"/>
      <c r="L44" s="300"/>
      <c r="M44" s="298"/>
      <c r="N44" s="301"/>
      <c r="O44" s="302"/>
      <c r="P44" s="336"/>
      <c r="Q44" s="303">
        <v>55000</v>
      </c>
      <c r="R44" s="337">
        <f>Q44/Q46</f>
        <v>0.29565271707265967</v>
      </c>
      <c r="S44" s="550">
        <f t="shared" si="2"/>
        <v>110000</v>
      </c>
      <c r="T44" s="234"/>
      <c r="X44" s="441">
        <f>S44</f>
        <v>110000</v>
      </c>
      <c r="Y44" s="234"/>
      <c r="Z44" s="332"/>
      <c r="AF44" s="332"/>
    </row>
    <row r="45" spans="1:32" x14ac:dyDescent="0.35">
      <c r="I45" s="161">
        <f>I46/M46</f>
        <v>0.66666666666666663</v>
      </c>
      <c r="J45" s="161"/>
      <c r="K45" s="161">
        <f>K46/M46</f>
        <v>0.33333333333333331</v>
      </c>
      <c r="S45" s="212"/>
      <c r="T45" s="234"/>
      <c r="X45" s="332"/>
      <c r="Y45" s="234"/>
      <c r="Z45" s="332"/>
      <c r="AF45" s="332"/>
    </row>
    <row r="46" spans="1:32" x14ac:dyDescent="0.35">
      <c r="A46" s="887" t="s">
        <v>582</v>
      </c>
      <c r="B46" s="888"/>
      <c r="C46" s="888"/>
      <c r="D46" s="888"/>
      <c r="E46" s="888"/>
      <c r="F46" s="889"/>
      <c r="G46" s="888"/>
      <c r="H46" s="888"/>
      <c r="I46" s="888">
        <f>I38+I37+I36+I35+I34</f>
        <v>46</v>
      </c>
      <c r="J46" s="888"/>
      <c r="K46" s="888">
        <f>K39+K38</f>
        <v>23</v>
      </c>
      <c r="L46" s="888"/>
      <c r="M46" s="888">
        <f>SUM(I46:L46)</f>
        <v>69</v>
      </c>
      <c r="N46" s="890"/>
      <c r="O46" s="891"/>
      <c r="P46" s="890"/>
      <c r="Q46" s="892">
        <f>SUM(Q33:Q45)</f>
        <v>186029.07</v>
      </c>
      <c r="R46" s="891">
        <f>SUM(R33:R44)</f>
        <v>1</v>
      </c>
      <c r="S46" s="1631">
        <f>SUM(S33:S45)</f>
        <v>372058.14</v>
      </c>
      <c r="T46" s="1632">
        <f>SUM(T33:T44)</f>
        <v>214626.13999999998</v>
      </c>
      <c r="U46" s="617">
        <f t="shared" ref="U46:Z46" si="7">SUM(U33:U44)</f>
        <v>47432</v>
      </c>
      <c r="V46" s="617">
        <f t="shared" si="7"/>
        <v>0</v>
      </c>
      <c r="W46" s="617">
        <f t="shared" si="7"/>
        <v>0</v>
      </c>
      <c r="X46" s="617">
        <f t="shared" si="7"/>
        <v>110000</v>
      </c>
      <c r="Y46" s="1140">
        <f>SUM(Y33:Y44)</f>
        <v>150665.75999999998</v>
      </c>
      <c r="Z46" s="1104">
        <f t="shared" si="7"/>
        <v>111392.38</v>
      </c>
      <c r="AA46" s="1632">
        <f>SUM(AA32:AA45)</f>
        <v>151557.97999999998</v>
      </c>
      <c r="AB46" s="617">
        <f>SUM(AB32:AB45)</f>
        <v>15168</v>
      </c>
      <c r="AC46" s="617">
        <f t="shared" ref="AC46:AF46" si="8">SUM(AC32:AC45)</f>
        <v>47432</v>
      </c>
      <c r="AD46" s="617">
        <f t="shared" si="8"/>
        <v>47900.159999999996</v>
      </c>
      <c r="AE46" s="617">
        <f t="shared" si="8"/>
        <v>0</v>
      </c>
      <c r="AF46" s="1104">
        <f t="shared" si="8"/>
        <v>0</v>
      </c>
    </row>
    <row r="47" spans="1:32" x14ac:dyDescent="0.35">
      <c r="A47" s="887" t="s">
        <v>583</v>
      </c>
      <c r="B47" s="888"/>
      <c r="C47" s="888"/>
      <c r="D47" s="888"/>
      <c r="E47" s="888"/>
      <c r="F47" s="889"/>
      <c r="G47" s="888"/>
      <c r="H47" s="888"/>
      <c r="I47" s="888">
        <f>I38+I37+I36+I35+I34</f>
        <v>46</v>
      </c>
      <c r="J47" s="888">
        <f>I37+I35++I34+I36</f>
        <v>41</v>
      </c>
      <c r="K47" s="888">
        <f>K39+K38+I36+I35</f>
        <v>37</v>
      </c>
      <c r="L47" s="888">
        <f>K39+I36+I35</f>
        <v>32</v>
      </c>
      <c r="M47" s="888">
        <f>SUM(I47:L47)</f>
        <v>156</v>
      </c>
      <c r="N47" s="890"/>
      <c r="O47" s="891"/>
      <c r="P47" s="890"/>
      <c r="Q47" s="890"/>
      <c r="R47" s="891"/>
      <c r="S47" s="1636"/>
      <c r="T47" s="1637">
        <f>T46/S46</f>
        <v>0.57686183132560942</v>
      </c>
      <c r="U47" s="1638">
        <f>U46/S46</f>
        <v>0.12748545160173083</v>
      </c>
      <c r="V47" s="1638">
        <f>V46/S46</f>
        <v>0</v>
      </c>
      <c r="W47" s="1638">
        <f>W46/S46</f>
        <v>0</v>
      </c>
      <c r="X47" s="1638">
        <f>X46/S46</f>
        <v>0.29565271707265967</v>
      </c>
      <c r="Y47" s="1640">
        <f>Y46/S46</f>
        <v>0.40495219376197489</v>
      </c>
      <c r="Z47" s="1641">
        <f>Z46/S46</f>
        <v>0.29939508916536539</v>
      </c>
      <c r="AA47" s="1642"/>
      <c r="AB47" s="1643"/>
      <c r="AC47" s="1643"/>
      <c r="AD47" s="1643"/>
      <c r="AE47" s="1643"/>
      <c r="AF47" s="1644"/>
    </row>
    <row r="48" spans="1:32" ht="15" thickBot="1" x14ac:dyDescent="0.4">
      <c r="A48" s="297" t="s">
        <v>584</v>
      </c>
      <c r="B48" s="298"/>
      <c r="C48" s="298"/>
      <c r="D48" s="298"/>
      <c r="E48" s="298"/>
      <c r="F48" s="299"/>
      <c r="G48" s="298"/>
      <c r="H48" s="298"/>
      <c r="I48" s="2243">
        <f>I47/$M$47</f>
        <v>0.29487179487179488</v>
      </c>
      <c r="J48" s="2243">
        <f t="shared" ref="J48:L48" si="9">J47/$M$47</f>
        <v>0.26282051282051283</v>
      </c>
      <c r="K48" s="2243">
        <f t="shared" si="9"/>
        <v>0.23717948717948717</v>
      </c>
      <c r="L48" s="2243">
        <f t="shared" si="9"/>
        <v>0.20512820512820512</v>
      </c>
      <c r="M48" s="298"/>
      <c r="N48" s="301"/>
      <c r="O48" s="302"/>
      <c r="P48" s="301"/>
      <c r="Q48" s="303">
        <f>T46/2</f>
        <v>107313.06999999999</v>
      </c>
      <c r="R48" s="308">
        <f>Q48/Q53</f>
        <v>0.57686183132560942</v>
      </c>
      <c r="X48" s="294"/>
      <c r="Y48" s="403">
        <f>I34+I36+K39</f>
        <v>50</v>
      </c>
      <c r="Z48" s="404">
        <f>I35+I37+I38+K38</f>
        <v>19</v>
      </c>
      <c r="AA48" s="4"/>
    </row>
    <row r="49" spans="1:32" ht="15" thickBot="1" x14ac:dyDescent="0.4">
      <c r="A49" s="297" t="s">
        <v>38</v>
      </c>
      <c r="B49" s="298"/>
      <c r="C49" s="298"/>
      <c r="D49" s="298"/>
      <c r="E49" s="298"/>
      <c r="F49" s="299"/>
      <c r="G49" s="298"/>
      <c r="H49" s="298"/>
      <c r="I49" s="300"/>
      <c r="J49" s="300"/>
      <c r="K49" s="300"/>
      <c r="L49" s="300"/>
      <c r="M49" s="298"/>
      <c r="N49" s="301"/>
      <c r="O49" s="302"/>
      <c r="P49" s="301"/>
      <c r="Q49" s="303">
        <f>U46/2</f>
        <v>23716</v>
      </c>
      <c r="R49" s="308">
        <f>Q49/Q53</f>
        <v>0.12748545160173083</v>
      </c>
      <c r="S49" s="1098">
        <f>Q46/M46</f>
        <v>2696.0734782608697</v>
      </c>
      <c r="T49" s="1099" t="s">
        <v>586</v>
      </c>
      <c r="Y49" s="241">
        <f>Y48/M46</f>
        <v>0.72463768115942029</v>
      </c>
      <c r="Z49" s="293">
        <f>Z48/M46</f>
        <v>0.27536231884057971</v>
      </c>
    </row>
    <row r="50" spans="1:32" ht="15" thickBot="1" x14ac:dyDescent="0.4">
      <c r="A50" s="297" t="s">
        <v>587</v>
      </c>
      <c r="B50" s="298"/>
      <c r="C50" s="298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01"/>
      <c r="Q50" s="303">
        <f>V46/2</f>
        <v>0</v>
      </c>
      <c r="R50" s="308">
        <f>Q50/Q53</f>
        <v>0</v>
      </c>
      <c r="W50" s="145"/>
      <c r="Y50" s="2657" t="s">
        <v>588</v>
      </c>
      <c r="Z50" s="2657"/>
    </row>
    <row r="51" spans="1:32" x14ac:dyDescent="0.35">
      <c r="A51" s="297" t="s">
        <v>580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>
        <f>X46/2</f>
        <v>55000</v>
      </c>
      <c r="R51" s="308">
        <f>Q51/Q53</f>
        <v>0.29565271707265967</v>
      </c>
    </row>
    <row r="52" spans="1:32" x14ac:dyDescent="0.35">
      <c r="A52" s="297" t="s">
        <v>579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W46/2</f>
        <v>0</v>
      </c>
      <c r="R52" s="308">
        <f>Q52/Q53</f>
        <v>0</v>
      </c>
    </row>
    <row r="53" spans="1:32" x14ac:dyDescent="0.35">
      <c r="A53" s="297"/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10">
        <f>SUM(Q48:Q52)</f>
        <v>186029.07</v>
      </c>
      <c r="R53" s="308">
        <f>SUM(R48:R52)</f>
        <v>1</v>
      </c>
    </row>
    <row r="55" spans="1:32" ht="18" x14ac:dyDescent="0.4">
      <c r="A55" s="1085" t="s">
        <v>589</v>
      </c>
    </row>
    <row r="56" spans="1:32" ht="18" x14ac:dyDescent="0.4">
      <c r="A56" s="1085"/>
    </row>
    <row r="57" spans="1:32" ht="16.5" customHeight="1" thickBot="1" x14ac:dyDescent="0.4">
      <c r="A57" s="2681" t="s">
        <v>531</v>
      </c>
      <c r="B57" s="2682"/>
      <c r="C57" s="2682"/>
      <c r="D57" s="2682"/>
      <c r="E57" s="2682"/>
      <c r="F57" s="2682"/>
      <c r="G57" s="2682"/>
      <c r="H57" s="2682"/>
      <c r="I57" s="2682"/>
      <c r="J57" s="2682"/>
      <c r="K57" s="2682"/>
      <c r="L57" s="2682"/>
      <c r="M57" s="2682"/>
      <c r="N57" s="2682"/>
      <c r="O57" s="2682"/>
      <c r="P57" s="2682"/>
      <c r="Q57" s="2682"/>
      <c r="R57" s="2683"/>
      <c r="S57" s="2647" t="s">
        <v>635</v>
      </c>
      <c r="T57" s="2648"/>
      <c r="U57" s="2648"/>
      <c r="V57" s="2648"/>
      <c r="W57" s="2648"/>
      <c r="X57" s="2648"/>
      <c r="Y57" s="2648"/>
      <c r="Z57" s="2648"/>
      <c r="AA57" s="2648"/>
      <c r="AB57" s="2648"/>
      <c r="AC57" s="2648"/>
      <c r="AD57" s="2648"/>
      <c r="AE57" s="2648"/>
      <c r="AF57" s="2649"/>
    </row>
    <row r="58" spans="1:32" ht="18" x14ac:dyDescent="0.35">
      <c r="A58" s="2807" t="s">
        <v>533</v>
      </c>
      <c r="B58" s="2808" t="s">
        <v>534</v>
      </c>
      <c r="C58" s="2808" t="s">
        <v>535</v>
      </c>
      <c r="D58" s="2808" t="s">
        <v>536</v>
      </c>
      <c r="E58" s="2808" t="s">
        <v>537</v>
      </c>
      <c r="F58" s="2809" t="s">
        <v>538</v>
      </c>
      <c r="G58" s="2808" t="s">
        <v>539</v>
      </c>
      <c r="H58" s="2808" t="s">
        <v>540</v>
      </c>
      <c r="I58" s="2810" t="s">
        <v>541</v>
      </c>
      <c r="J58" s="2810"/>
      <c r="K58" s="2810"/>
      <c r="L58" s="2810"/>
      <c r="M58" s="1433" t="s">
        <v>542</v>
      </c>
      <c r="N58" s="1434" t="s">
        <v>543</v>
      </c>
      <c r="O58" s="1435" t="s">
        <v>544</v>
      </c>
      <c r="P58" s="1434" t="s">
        <v>543</v>
      </c>
      <c r="Q58" s="1434" t="s">
        <v>545</v>
      </c>
      <c r="R58" s="1436" t="s">
        <v>546</v>
      </c>
      <c r="S58" s="1100" t="s">
        <v>547</v>
      </c>
      <c r="T58" s="2703" t="s">
        <v>548</v>
      </c>
      <c r="U58" s="2686"/>
      <c r="V58" s="2686"/>
      <c r="W58" s="2686"/>
      <c r="X58" s="2686"/>
      <c r="Y58" s="2703" t="s">
        <v>549</v>
      </c>
      <c r="Z58" s="2686"/>
      <c r="AA58" s="2703" t="s">
        <v>550</v>
      </c>
      <c r="AB58" s="2686"/>
      <c r="AC58" s="2686"/>
      <c r="AD58" s="2686"/>
      <c r="AE58" s="2686"/>
      <c r="AF58" s="2687"/>
    </row>
    <row r="59" spans="1:32" ht="18" customHeight="1" x14ac:dyDescent="0.35">
      <c r="A59" s="2807"/>
      <c r="B59" s="2808"/>
      <c r="C59" s="2808"/>
      <c r="D59" s="2808"/>
      <c r="E59" s="2808"/>
      <c r="F59" s="2809"/>
      <c r="G59" s="2808"/>
      <c r="H59" s="2808"/>
      <c r="I59" s="1437" t="s">
        <v>551</v>
      </c>
      <c r="J59" s="1437" t="s">
        <v>552</v>
      </c>
      <c r="K59" s="1437" t="s">
        <v>553</v>
      </c>
      <c r="L59" s="1437" t="s">
        <v>554</v>
      </c>
      <c r="M59" s="1433" t="s">
        <v>555</v>
      </c>
      <c r="N59" s="1434" t="s">
        <v>556</v>
      </c>
      <c r="O59" s="1435" t="s">
        <v>557</v>
      </c>
      <c r="P59" s="1434" t="s">
        <v>558</v>
      </c>
      <c r="Q59" s="1434" t="s">
        <v>558</v>
      </c>
      <c r="R59" s="1436"/>
      <c r="S59" s="1100" t="s">
        <v>559</v>
      </c>
      <c r="T59" s="2866"/>
      <c r="U59" s="2867"/>
      <c r="V59" s="2867"/>
      <c r="W59" s="2867"/>
      <c r="X59" s="2867"/>
      <c r="Y59" s="2866"/>
      <c r="Z59" s="2867"/>
      <c r="AA59" s="2866"/>
      <c r="AB59" s="2867"/>
      <c r="AC59" s="2867"/>
      <c r="AD59" s="2867"/>
      <c r="AE59" s="2867"/>
      <c r="AF59" s="2868"/>
    </row>
    <row r="60" spans="1:32" s="438" customFormat="1" ht="16" x14ac:dyDescent="0.4">
      <c r="A60" s="2891" t="s">
        <v>560</v>
      </c>
      <c r="B60" s="2892"/>
      <c r="C60" s="2892"/>
      <c r="D60" s="2892"/>
      <c r="E60" s="2892"/>
      <c r="F60" s="2892"/>
      <c r="G60" s="2892"/>
      <c r="H60" s="2892"/>
      <c r="I60" s="2892"/>
      <c r="J60" s="2892"/>
      <c r="K60" s="2892"/>
      <c r="L60" s="2892"/>
      <c r="M60" s="2892"/>
      <c r="N60" s="2892"/>
      <c r="O60" s="2892"/>
      <c r="P60" s="2892"/>
      <c r="Q60" s="2892"/>
      <c r="R60" s="2892"/>
      <c r="S60" s="1628"/>
      <c r="T60" s="1604" t="s">
        <v>561</v>
      </c>
      <c r="U60" s="1605" t="s">
        <v>38</v>
      </c>
      <c r="V60" s="1605" t="s">
        <v>562</v>
      </c>
      <c r="W60" s="1605" t="s">
        <v>563</v>
      </c>
      <c r="X60" s="1629" t="s">
        <v>564</v>
      </c>
      <c r="Y60" s="1604" t="s">
        <v>565</v>
      </c>
      <c r="Z60" s="1629" t="s">
        <v>566</v>
      </c>
      <c r="AA60" s="1604" t="s">
        <v>260</v>
      </c>
      <c r="AB60" s="1605" t="s">
        <v>261</v>
      </c>
      <c r="AC60" s="1605" t="s">
        <v>27</v>
      </c>
      <c r="AD60" s="1605" t="s">
        <v>262</v>
      </c>
      <c r="AE60" s="1605" t="s">
        <v>166</v>
      </c>
      <c r="AF60" s="1629" t="s">
        <v>31</v>
      </c>
    </row>
    <row r="61" spans="1:32" x14ac:dyDescent="0.35">
      <c r="A61" s="200"/>
      <c r="B61" s="509"/>
      <c r="C61" s="509"/>
      <c r="D61" s="509"/>
      <c r="E61" s="509"/>
      <c r="F61" s="510"/>
      <c r="G61" s="509"/>
      <c r="H61" s="509"/>
      <c r="I61" s="512"/>
      <c r="J61" s="512"/>
      <c r="K61" s="512"/>
      <c r="L61" s="512"/>
      <c r="M61" s="509"/>
      <c r="N61" s="515"/>
      <c r="O61" s="516"/>
      <c r="P61" s="515"/>
      <c r="Q61" s="515"/>
      <c r="R61" s="548"/>
      <c r="S61" s="212"/>
      <c r="T61" s="234"/>
      <c r="X61" s="332"/>
      <c r="Y61" s="234"/>
      <c r="Z61" s="332"/>
      <c r="AE61" s="512"/>
      <c r="AF61" s="332"/>
    </row>
    <row r="62" spans="1:32" x14ac:dyDescent="0.35">
      <c r="A62" s="203" t="s">
        <v>1125</v>
      </c>
      <c r="B62" s="203" t="s">
        <v>263</v>
      </c>
      <c r="C62" s="203" t="s">
        <v>1126</v>
      </c>
      <c r="D62" s="203" t="s">
        <v>235</v>
      </c>
      <c r="E62" s="203" t="s">
        <v>571</v>
      </c>
      <c r="F62" s="204" t="s">
        <v>847</v>
      </c>
      <c r="G62" s="203">
        <v>25</v>
      </c>
      <c r="H62" s="203" t="s">
        <v>90</v>
      </c>
      <c r="I62" s="2291">
        <v>25</v>
      </c>
      <c r="J62" s="2478"/>
      <c r="L62" s="332"/>
      <c r="M62" s="209">
        <v>1</v>
      </c>
      <c r="N62" s="212">
        <v>1152</v>
      </c>
      <c r="O62" s="219">
        <v>0.16</v>
      </c>
      <c r="P62" s="212">
        <f>N62*(1-O62)</f>
        <v>967.68</v>
      </c>
      <c r="Q62" s="212">
        <f t="shared" ref="Q62:Q69" si="10">P62*M62*G62</f>
        <v>24192</v>
      </c>
      <c r="R62" s="230">
        <f t="shared" ref="R62:R69" si="11">Q62/$Q$74</f>
        <v>0.11788970412374208</v>
      </c>
      <c r="S62" s="550">
        <f t="shared" ref="S62:S69" si="12">Q62</f>
        <v>24192</v>
      </c>
      <c r="T62" s="440">
        <f t="shared" ref="T62:T64" si="13">S62</f>
        <v>24192</v>
      </c>
      <c r="X62" s="332"/>
      <c r="Y62" s="440">
        <f>S62</f>
        <v>24192</v>
      </c>
      <c r="Z62" s="441"/>
      <c r="AA62" s="215">
        <f>S62</f>
        <v>24192</v>
      </c>
      <c r="AF62" s="332"/>
    </row>
    <row r="63" spans="1:32" x14ac:dyDescent="0.35">
      <c r="A63" s="203" t="s">
        <v>1125</v>
      </c>
      <c r="B63" s="203" t="s">
        <v>263</v>
      </c>
      <c r="C63" s="203" t="s">
        <v>1126</v>
      </c>
      <c r="D63" s="203" t="s">
        <v>129</v>
      </c>
      <c r="E63" s="203" t="s">
        <v>569</v>
      </c>
      <c r="F63" s="204" t="s">
        <v>1127</v>
      </c>
      <c r="G63" s="203">
        <v>4</v>
      </c>
      <c r="H63" s="203" t="s">
        <v>51</v>
      </c>
      <c r="I63" s="2520">
        <v>4</v>
      </c>
      <c r="J63" s="2521"/>
      <c r="K63" s="2521"/>
      <c r="L63" s="2522"/>
      <c r="M63" s="209">
        <v>1</v>
      </c>
      <c r="N63" s="212">
        <v>4199</v>
      </c>
      <c r="O63" s="219">
        <v>0.17</v>
      </c>
      <c r="P63" s="212">
        <f>N63*(1-O63)</f>
        <v>3485.1699999999996</v>
      </c>
      <c r="Q63" s="212">
        <f t="shared" si="10"/>
        <v>13940.679999999998</v>
      </c>
      <c r="R63" s="213">
        <f t="shared" si="11"/>
        <v>6.7934136924758956E-2</v>
      </c>
      <c r="S63" s="550">
        <f t="shared" si="12"/>
        <v>13940.679999999998</v>
      </c>
      <c r="T63" s="440">
        <f t="shared" si="13"/>
        <v>13940.679999999998</v>
      </c>
      <c r="X63" s="332"/>
      <c r="Y63" s="440"/>
      <c r="Z63" s="441">
        <f>S63</f>
        <v>13940.679999999998</v>
      </c>
      <c r="AA63" s="215">
        <f>S63</f>
        <v>13940.679999999998</v>
      </c>
      <c r="AF63" s="332"/>
    </row>
    <row r="64" spans="1:32" x14ac:dyDescent="0.35">
      <c r="A64" s="203" t="s">
        <v>1125</v>
      </c>
      <c r="B64" s="203" t="s">
        <v>263</v>
      </c>
      <c r="C64" s="203" t="s">
        <v>1126</v>
      </c>
      <c r="D64" s="203" t="s">
        <v>53</v>
      </c>
      <c r="E64" s="203" t="s">
        <v>571</v>
      </c>
      <c r="F64" s="204" t="s">
        <v>1128</v>
      </c>
      <c r="G64" s="203">
        <v>5</v>
      </c>
      <c r="H64" s="203" t="s">
        <v>51</v>
      </c>
      <c r="I64" s="2291">
        <v>5</v>
      </c>
      <c r="J64" s="2292"/>
      <c r="K64" s="2292"/>
      <c r="L64" s="2293"/>
      <c r="M64" s="209">
        <v>1</v>
      </c>
      <c r="N64" s="212">
        <v>4680</v>
      </c>
      <c r="O64" s="219">
        <v>0.17</v>
      </c>
      <c r="P64" s="212">
        <f t="shared" ref="P64:P69" si="14">N64*(1-O64)</f>
        <v>3884.3999999999996</v>
      </c>
      <c r="Q64" s="212">
        <f t="shared" si="10"/>
        <v>19422</v>
      </c>
      <c r="R64" s="230">
        <f t="shared" si="11"/>
        <v>9.4645082402914957E-2</v>
      </c>
      <c r="S64" s="550">
        <f t="shared" si="12"/>
        <v>19422</v>
      </c>
      <c r="T64" s="440">
        <f t="shared" si="13"/>
        <v>19422</v>
      </c>
      <c r="X64" s="332"/>
      <c r="Y64" s="440">
        <f>S64</f>
        <v>19422</v>
      </c>
      <c r="Z64" s="441"/>
      <c r="AA64" s="215">
        <f>S64</f>
        <v>19422</v>
      </c>
      <c r="AF64" s="332"/>
    </row>
    <row r="65" spans="1:32" x14ac:dyDescent="0.35">
      <c r="A65" s="203" t="s">
        <v>1125</v>
      </c>
      <c r="B65" s="203" t="s">
        <v>264</v>
      </c>
      <c r="C65" s="203" t="s">
        <v>1126</v>
      </c>
      <c r="D65" s="203" t="s">
        <v>129</v>
      </c>
      <c r="E65" s="203" t="s">
        <v>569</v>
      </c>
      <c r="F65" s="204" t="s">
        <v>1127</v>
      </c>
      <c r="G65" s="203">
        <v>2</v>
      </c>
      <c r="H65" s="203" t="s">
        <v>51</v>
      </c>
      <c r="I65" s="2291">
        <v>2</v>
      </c>
      <c r="J65" s="2478"/>
      <c r="K65" s="1699"/>
      <c r="L65" s="1700"/>
      <c r="M65" s="209">
        <v>1</v>
      </c>
      <c r="N65" s="212">
        <v>4740</v>
      </c>
      <c r="O65" s="219">
        <v>0.2</v>
      </c>
      <c r="P65" s="212">
        <f t="shared" si="14"/>
        <v>3792</v>
      </c>
      <c r="Q65" s="212">
        <f t="shared" si="10"/>
        <v>7584</v>
      </c>
      <c r="R65" s="213">
        <f t="shared" si="11"/>
        <v>3.6957486610220733E-2</v>
      </c>
      <c r="S65" s="550">
        <f t="shared" si="12"/>
        <v>7584</v>
      </c>
      <c r="T65" s="440">
        <f>S65</f>
        <v>7584</v>
      </c>
      <c r="X65" s="332"/>
      <c r="Y65" s="440"/>
      <c r="Z65" s="441">
        <f>S65</f>
        <v>7584</v>
      </c>
      <c r="AB65" s="215">
        <f>S65</f>
        <v>7584</v>
      </c>
      <c r="AF65" s="332"/>
    </row>
    <row r="66" spans="1:32" x14ac:dyDescent="0.35">
      <c r="A66" s="203" t="s">
        <v>1125</v>
      </c>
      <c r="B66" s="203" t="s">
        <v>47</v>
      </c>
      <c r="C66" s="203" t="s">
        <v>1126</v>
      </c>
      <c r="D66" s="203" t="s">
        <v>127</v>
      </c>
      <c r="E66" s="203" t="s">
        <v>569</v>
      </c>
      <c r="F66" s="204" t="s">
        <v>592</v>
      </c>
      <c r="G66" s="203">
        <v>5</v>
      </c>
      <c r="H66" s="203" t="s">
        <v>51</v>
      </c>
      <c r="I66" s="228">
        <v>5</v>
      </c>
      <c r="J66" s="1699"/>
      <c r="K66" s="229">
        <v>5</v>
      </c>
      <c r="L66" s="1700"/>
      <c r="M66" s="209">
        <v>2</v>
      </c>
      <c r="N66" s="212">
        <v>5929</v>
      </c>
      <c r="O66" s="219">
        <v>0.6</v>
      </c>
      <c r="P66" s="212">
        <f t="shared" si="14"/>
        <v>2371.6</v>
      </c>
      <c r="Q66" s="212">
        <f t="shared" si="10"/>
        <v>23716</v>
      </c>
      <c r="R66" s="213">
        <f t="shared" si="11"/>
        <v>0.11557011503797401</v>
      </c>
      <c r="S66" s="550">
        <f t="shared" si="12"/>
        <v>23716</v>
      </c>
      <c r="T66" s="440"/>
      <c r="U66" s="215">
        <f>S66</f>
        <v>23716</v>
      </c>
      <c r="V66" s="215"/>
      <c r="X66" s="332"/>
      <c r="Y66" s="440"/>
      <c r="Z66" s="441">
        <f>S66</f>
        <v>23716</v>
      </c>
      <c r="AC66" s="215">
        <f>S66</f>
        <v>23716</v>
      </c>
      <c r="AF66" s="332"/>
    </row>
    <row r="67" spans="1:32" x14ac:dyDescent="0.35">
      <c r="A67" s="203" t="s">
        <v>1125</v>
      </c>
      <c r="B67" s="203" t="s">
        <v>265</v>
      </c>
      <c r="C67" s="203" t="s">
        <v>1126</v>
      </c>
      <c r="D67" s="203" t="s">
        <v>235</v>
      </c>
      <c r="E67" s="203" t="s">
        <v>571</v>
      </c>
      <c r="F67" s="204" t="s">
        <v>847</v>
      </c>
      <c r="G67" s="203">
        <v>18</v>
      </c>
      <c r="H67" s="203" t="s">
        <v>90</v>
      </c>
      <c r="I67" s="1701"/>
      <c r="J67" s="1702"/>
      <c r="K67" s="2911">
        <v>18</v>
      </c>
      <c r="L67" s="2284"/>
      <c r="M67" s="209">
        <v>1</v>
      </c>
      <c r="N67" s="212">
        <v>1584</v>
      </c>
      <c r="O67" s="219">
        <v>0.16</v>
      </c>
      <c r="P67" s="212">
        <f t="shared" si="14"/>
        <v>1330.56</v>
      </c>
      <c r="Q67" s="212">
        <f t="shared" si="10"/>
        <v>23950.079999999998</v>
      </c>
      <c r="R67" s="230">
        <f t="shared" si="11"/>
        <v>0.11671080708250466</v>
      </c>
      <c r="S67" s="550">
        <f t="shared" si="12"/>
        <v>23950.079999999998</v>
      </c>
      <c r="T67" s="440">
        <f t="shared" ref="T67" si="15">S67</f>
        <v>23950.079999999998</v>
      </c>
      <c r="X67" s="332"/>
      <c r="Y67" s="440">
        <f>S67</f>
        <v>23950.079999999998</v>
      </c>
      <c r="Z67" s="441"/>
      <c r="AD67" s="215">
        <f>S67</f>
        <v>23950.079999999998</v>
      </c>
      <c r="AF67" s="332"/>
    </row>
    <row r="68" spans="1:32" x14ac:dyDescent="0.35">
      <c r="A68" s="203" t="s">
        <v>1125</v>
      </c>
      <c r="B68" s="203" t="s">
        <v>206</v>
      </c>
      <c r="C68" s="203" t="s">
        <v>643</v>
      </c>
      <c r="D68" s="203" t="s">
        <v>77</v>
      </c>
      <c r="E68" s="203" t="s">
        <v>571</v>
      </c>
      <c r="F68" s="204" t="s">
        <v>838</v>
      </c>
      <c r="G68" s="203">
        <v>20</v>
      </c>
      <c r="H68" s="203" t="s">
        <v>51</v>
      </c>
      <c r="I68" s="2291">
        <v>20</v>
      </c>
      <c r="J68" s="2292"/>
      <c r="K68" s="2292"/>
      <c r="L68" s="2293"/>
      <c r="M68" s="209">
        <v>1</v>
      </c>
      <c r="N68" s="212">
        <v>4417</v>
      </c>
      <c r="O68" s="219">
        <v>0.4</v>
      </c>
      <c r="P68" s="212">
        <f t="shared" si="14"/>
        <v>2650.2</v>
      </c>
      <c r="Q68" s="212">
        <f t="shared" si="10"/>
        <v>53004</v>
      </c>
      <c r="R68" s="230">
        <f t="shared" si="11"/>
        <v>0.25829306702111549</v>
      </c>
      <c r="S68" s="550">
        <f t="shared" si="12"/>
        <v>53004</v>
      </c>
      <c r="T68" s="440">
        <f>S68</f>
        <v>53004</v>
      </c>
      <c r="V68" s="215"/>
      <c r="X68" s="332"/>
      <c r="Y68" s="440">
        <f>S68</f>
        <v>53004</v>
      </c>
      <c r="Z68" s="332"/>
      <c r="AE68" s="215">
        <f>S68</f>
        <v>53004</v>
      </c>
      <c r="AF68" s="332"/>
    </row>
    <row r="69" spans="1:32" x14ac:dyDescent="0.35">
      <c r="A69" s="203" t="s">
        <v>1125</v>
      </c>
      <c r="B69" s="203" t="s">
        <v>68</v>
      </c>
      <c r="C69" s="203" t="s">
        <v>576</v>
      </c>
      <c r="D69" s="203" t="s">
        <v>195</v>
      </c>
      <c r="E69" s="203" t="s">
        <v>571</v>
      </c>
      <c r="F69" s="204" t="s">
        <v>838</v>
      </c>
      <c r="G69" s="203">
        <v>15</v>
      </c>
      <c r="H69" s="203" t="s">
        <v>90</v>
      </c>
      <c r="I69" s="2282">
        <v>15</v>
      </c>
      <c r="J69" s="2545"/>
      <c r="K69" s="2911">
        <v>15</v>
      </c>
      <c r="L69" s="2284"/>
      <c r="M69" s="209">
        <v>2</v>
      </c>
      <c r="N69" s="212">
        <v>1600</v>
      </c>
      <c r="O69" s="219">
        <v>0.7</v>
      </c>
      <c r="P69" s="212">
        <f t="shared" si="14"/>
        <v>480.00000000000006</v>
      </c>
      <c r="Q69" s="212">
        <f t="shared" si="10"/>
        <v>14400.000000000002</v>
      </c>
      <c r="R69" s="230">
        <f t="shared" si="11"/>
        <v>7.017244293079887E-2</v>
      </c>
      <c r="S69" s="550">
        <f t="shared" si="12"/>
        <v>14400.000000000002</v>
      </c>
      <c r="T69" s="440"/>
      <c r="V69" s="215">
        <f>S69</f>
        <v>14400.000000000002</v>
      </c>
      <c r="X69" s="332"/>
      <c r="Y69" s="440">
        <f>S69</f>
        <v>14400.000000000002</v>
      </c>
      <c r="Z69" s="332"/>
      <c r="AF69" s="441">
        <f>S69</f>
        <v>14400.000000000002</v>
      </c>
    </row>
    <row r="70" spans="1:32" x14ac:dyDescent="0.35">
      <c r="A70" s="218"/>
      <c r="B70" s="203"/>
      <c r="C70" s="236"/>
      <c r="D70" s="236"/>
      <c r="E70" s="236"/>
      <c r="F70" s="237"/>
      <c r="G70" s="236"/>
      <c r="H70" s="236"/>
      <c r="I70" s="291"/>
      <c r="J70" s="291"/>
      <c r="K70" s="291"/>
      <c r="L70" s="333"/>
      <c r="M70" s="236"/>
      <c r="N70" s="240"/>
      <c r="O70" s="241"/>
      <c r="P70" s="240"/>
      <c r="Q70" s="212"/>
      <c r="R70" s="439"/>
      <c r="S70" s="550"/>
      <c r="T70" s="234"/>
      <c r="X70" s="332"/>
      <c r="Y70" s="234"/>
      <c r="Z70" s="332"/>
      <c r="AF70" s="332"/>
    </row>
    <row r="71" spans="1:32" x14ac:dyDescent="0.35">
      <c r="A71" s="154" t="s">
        <v>1125</v>
      </c>
      <c r="B71" s="154" t="s">
        <v>579</v>
      </c>
      <c r="C71" s="335"/>
      <c r="D71" s="298"/>
      <c r="E71" s="298"/>
      <c r="F71" s="299"/>
      <c r="G71" s="298"/>
      <c r="H71" s="298"/>
      <c r="I71" s="300"/>
      <c r="J71" s="300"/>
      <c r="K71" s="300"/>
      <c r="L71" s="300"/>
      <c r="M71" s="298"/>
      <c r="N71" s="301"/>
      <c r="O71" s="302"/>
      <c r="P71" s="336"/>
      <c r="Q71" s="303"/>
      <c r="R71" s="337">
        <f>Q71/Q74</f>
        <v>0</v>
      </c>
      <c r="S71" s="550"/>
      <c r="T71" s="234"/>
      <c r="W71" s="215"/>
      <c r="X71" s="332"/>
      <c r="Y71" s="234"/>
      <c r="Z71" s="332"/>
      <c r="AF71" s="332"/>
    </row>
    <row r="72" spans="1:32" x14ac:dyDescent="0.35">
      <c r="A72" s="154" t="s">
        <v>1125</v>
      </c>
      <c r="B72" s="154" t="s">
        <v>580</v>
      </c>
      <c r="C72" s="335"/>
      <c r="D72" s="298"/>
      <c r="E72" s="298"/>
      <c r="F72" s="299"/>
      <c r="G72" s="298"/>
      <c r="H72" s="298"/>
      <c r="I72" s="300"/>
      <c r="J72" s="300"/>
      <c r="K72" s="300"/>
      <c r="L72" s="300"/>
      <c r="M72" s="298"/>
      <c r="N72" s="301"/>
      <c r="O72" s="302"/>
      <c r="P72" s="336"/>
      <c r="Q72" s="303">
        <v>25000</v>
      </c>
      <c r="R72" s="337">
        <f>Q72/Q74</f>
        <v>0.12182715786597025</v>
      </c>
      <c r="S72" s="550">
        <f>Q72</f>
        <v>25000</v>
      </c>
      <c r="T72" s="234"/>
      <c r="X72" s="441">
        <f>S72</f>
        <v>25000</v>
      </c>
      <c r="Y72" s="234"/>
      <c r="Z72" s="332"/>
      <c r="AF72" s="332"/>
    </row>
    <row r="73" spans="1:32" x14ac:dyDescent="0.35">
      <c r="I73" s="161">
        <f>I74/M74</f>
        <v>0.66666666666666663</v>
      </c>
      <c r="J73" s="161"/>
      <c r="K73" s="161">
        <f>K74/M74</f>
        <v>0.33333333333333331</v>
      </c>
      <c r="S73" s="212"/>
      <c r="T73" s="234"/>
      <c r="X73" s="332"/>
      <c r="Y73" s="234"/>
      <c r="Z73" s="332"/>
      <c r="AE73" s="291"/>
      <c r="AF73" s="333"/>
    </row>
    <row r="74" spans="1:32" x14ac:dyDescent="0.35">
      <c r="A74" s="887" t="s">
        <v>582</v>
      </c>
      <c r="B74" s="888"/>
      <c r="C74" s="888"/>
      <c r="D74" s="888"/>
      <c r="E74" s="888"/>
      <c r="F74" s="889"/>
      <c r="G74" s="888"/>
      <c r="H74" s="888"/>
      <c r="I74" s="888">
        <f>I68+I66+I65+I64+I63+I62+I69</f>
        <v>76</v>
      </c>
      <c r="J74" s="888"/>
      <c r="K74" s="888">
        <f>K67+K66+K69</f>
        <v>38</v>
      </c>
      <c r="L74" s="888"/>
      <c r="M74" s="888">
        <f>SUM(I74:L74)</f>
        <v>114</v>
      </c>
      <c r="N74" s="890"/>
      <c r="O74" s="891"/>
      <c r="P74" s="890"/>
      <c r="Q74" s="892">
        <f>SUM(Q61:Q73)</f>
        <v>205208.76</v>
      </c>
      <c r="R74" s="891">
        <f>SUM(R61:R72)</f>
        <v>1</v>
      </c>
      <c r="S74" s="1631">
        <f>SUM(S61:S73)</f>
        <v>205208.76</v>
      </c>
      <c r="T74" s="1632">
        <f>SUM(T61:T72)</f>
        <v>142092.76</v>
      </c>
      <c r="U74" s="617">
        <f t="shared" ref="U74:X74" si="16">SUM(U61:U72)</f>
        <v>23716</v>
      </c>
      <c r="V74" s="617">
        <f t="shared" si="16"/>
        <v>14400.000000000002</v>
      </c>
      <c r="W74" s="617">
        <f t="shared" si="16"/>
        <v>0</v>
      </c>
      <c r="X74" s="617">
        <f t="shared" si="16"/>
        <v>25000</v>
      </c>
      <c r="Y74" s="1140">
        <f>SUM(Y61:Y72)</f>
        <v>134968.08000000002</v>
      </c>
      <c r="Z74" s="1104">
        <f t="shared" ref="Z74" si="17">SUM(Z61:Z72)</f>
        <v>45240.68</v>
      </c>
      <c r="AA74" s="1632">
        <f>SUM(AA60:AA73)</f>
        <v>57554.68</v>
      </c>
      <c r="AB74" s="617">
        <f>SUM(AB60:AB73)</f>
        <v>7584</v>
      </c>
      <c r="AC74" s="617">
        <f t="shared" ref="AC74:AF74" si="18">SUM(AC60:AC73)</f>
        <v>23716</v>
      </c>
      <c r="AD74" s="617">
        <f t="shared" si="18"/>
        <v>23950.079999999998</v>
      </c>
      <c r="AE74" s="617">
        <f t="shared" si="18"/>
        <v>53004</v>
      </c>
      <c r="AF74" s="1104">
        <f t="shared" si="18"/>
        <v>14400.000000000002</v>
      </c>
    </row>
    <row r="75" spans="1:32" x14ac:dyDescent="0.35">
      <c r="A75" s="887" t="s">
        <v>583</v>
      </c>
      <c r="B75" s="888"/>
      <c r="C75" s="888"/>
      <c r="D75" s="888"/>
      <c r="E75" s="888"/>
      <c r="F75" s="889"/>
      <c r="G75" s="888"/>
      <c r="H75" s="888"/>
      <c r="I75" s="888">
        <f>I68+I66+I65+I64+I63+I62+I69</f>
        <v>76</v>
      </c>
      <c r="J75" s="888">
        <f>I68+I65+I63++I62+I64+I69</f>
        <v>71</v>
      </c>
      <c r="K75" s="888">
        <f>I68+K67+K66+I64+I63+K69</f>
        <v>67</v>
      </c>
      <c r="L75" s="888">
        <f>I68+K67+I64+I63+K69</f>
        <v>62</v>
      </c>
      <c r="M75" s="888">
        <f>SUM(I75:L75)</f>
        <v>276</v>
      </c>
      <c r="N75" s="890"/>
      <c r="O75" s="891"/>
      <c r="P75" s="890"/>
      <c r="Q75" s="890"/>
      <c r="R75" s="891"/>
      <c r="S75" s="1636"/>
      <c r="T75" s="1637">
        <f>T74/S74</f>
        <v>0.69243028416525687</v>
      </c>
      <c r="U75" s="1638">
        <f>U74/S74</f>
        <v>0.11557011503797401</v>
      </c>
      <c r="V75" s="1638">
        <f>V74/S74</f>
        <v>7.017244293079887E-2</v>
      </c>
      <c r="W75" s="1638">
        <f>W74/S74</f>
        <v>0</v>
      </c>
      <c r="X75" s="1638">
        <f>X74/S74</f>
        <v>0.12182715786597025</v>
      </c>
      <c r="Y75" s="1640">
        <f>Y74/S74</f>
        <v>0.65771110356107609</v>
      </c>
      <c r="Z75" s="1641">
        <f>Z74/S74</f>
        <v>0.2204617385729537</v>
      </c>
      <c r="AA75" s="1642"/>
      <c r="AB75" s="1643"/>
      <c r="AC75" s="1643"/>
      <c r="AD75" s="1643"/>
      <c r="AE75" s="1643"/>
      <c r="AF75" s="1644"/>
    </row>
    <row r="76" spans="1:32" ht="15" thickBot="1" x14ac:dyDescent="0.4">
      <c r="A76" s="297" t="s">
        <v>584</v>
      </c>
      <c r="B76" s="298"/>
      <c r="C76" s="298"/>
      <c r="D76" s="298"/>
      <c r="E76" s="298"/>
      <c r="F76" s="299"/>
      <c r="G76" s="298"/>
      <c r="H76" s="298"/>
      <c r="I76" s="2243">
        <f>I75/$M$75</f>
        <v>0.27536231884057971</v>
      </c>
      <c r="J76" s="2243">
        <f t="shared" ref="J76:L76" si="19">J75/$M$75</f>
        <v>0.25724637681159418</v>
      </c>
      <c r="K76" s="2243">
        <f t="shared" si="19"/>
        <v>0.24275362318840579</v>
      </c>
      <c r="L76" s="2243">
        <f t="shared" si="19"/>
        <v>0.22463768115942029</v>
      </c>
      <c r="M76" s="298"/>
      <c r="N76" s="301"/>
      <c r="O76" s="302"/>
      <c r="P76" s="301"/>
      <c r="Q76" s="303">
        <f>T74</f>
        <v>142092.76</v>
      </c>
      <c r="R76" s="308">
        <f>Q76/Q81</f>
        <v>0.69243028416525687</v>
      </c>
      <c r="X76" s="294"/>
      <c r="Y76" s="403">
        <f>I62+I64+K67</f>
        <v>48</v>
      </c>
      <c r="Z76" s="404">
        <f>I63+I65+I66+K66</f>
        <v>16</v>
      </c>
      <c r="AA76" s="4"/>
    </row>
    <row r="77" spans="1:32" ht="15" thickBot="1" x14ac:dyDescent="0.4">
      <c r="A77" s="297" t="s">
        <v>38</v>
      </c>
      <c r="B77" s="298"/>
      <c r="C77" s="298"/>
      <c r="D77" s="298"/>
      <c r="E77" s="298"/>
      <c r="F77" s="299"/>
      <c r="G77" s="298"/>
      <c r="H77" s="298"/>
      <c r="I77" s="300"/>
      <c r="J77" s="300"/>
      <c r="K77" s="300"/>
      <c r="L77" s="300"/>
      <c r="M77" s="298"/>
      <c r="N77" s="301"/>
      <c r="O77" s="302"/>
      <c r="P77" s="301"/>
      <c r="Q77" s="303">
        <f>U74</f>
        <v>23716</v>
      </c>
      <c r="R77" s="308">
        <f>Q77/Q81</f>
        <v>0.11557011503797401</v>
      </c>
      <c r="S77" s="1098">
        <f>Q74/M74</f>
        <v>1800.0768421052633</v>
      </c>
      <c r="T77" s="1099" t="s">
        <v>586</v>
      </c>
      <c r="Y77" s="241">
        <f>Y76/M74</f>
        <v>0.42105263157894735</v>
      </c>
      <c r="Z77" s="293">
        <f>Z76/M74</f>
        <v>0.14035087719298245</v>
      </c>
    </row>
    <row r="78" spans="1:32" ht="15" thickBot="1" x14ac:dyDescent="0.4">
      <c r="A78" s="297" t="s">
        <v>587</v>
      </c>
      <c r="B78" s="298"/>
      <c r="C78" s="298"/>
      <c r="D78" s="298"/>
      <c r="E78" s="298"/>
      <c r="F78" s="299"/>
      <c r="G78" s="298"/>
      <c r="H78" s="298"/>
      <c r="I78" s="300"/>
      <c r="J78" s="300"/>
      <c r="K78" s="300"/>
      <c r="L78" s="300"/>
      <c r="M78" s="298"/>
      <c r="N78" s="301"/>
      <c r="O78" s="302"/>
      <c r="P78" s="301"/>
      <c r="Q78" s="303">
        <f>V74</f>
        <v>14400.000000000002</v>
      </c>
      <c r="R78" s="308">
        <f>Q78/Q81</f>
        <v>7.017244293079887E-2</v>
      </c>
      <c r="W78" s="145"/>
      <c r="Y78" s="2657" t="s">
        <v>588</v>
      </c>
      <c r="Z78" s="2657"/>
    </row>
    <row r="79" spans="1:32" x14ac:dyDescent="0.35">
      <c r="A79" s="297" t="s">
        <v>580</v>
      </c>
      <c r="B79" s="298"/>
      <c r="C79" s="298"/>
      <c r="D79" s="298"/>
      <c r="E79" s="298"/>
      <c r="F79" s="299"/>
      <c r="G79" s="298"/>
      <c r="H79" s="298"/>
      <c r="I79" s="300"/>
      <c r="J79" s="300"/>
      <c r="K79" s="300"/>
      <c r="L79" s="300"/>
      <c r="M79" s="298"/>
      <c r="N79" s="301"/>
      <c r="O79" s="302"/>
      <c r="P79" s="301"/>
      <c r="Q79" s="303">
        <f>X74</f>
        <v>25000</v>
      </c>
      <c r="R79" s="308">
        <f>Q79/Q81</f>
        <v>0.12182715786597025</v>
      </c>
    </row>
    <row r="80" spans="1:32" x14ac:dyDescent="0.35">
      <c r="A80" s="297" t="s">
        <v>579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W74</f>
        <v>0</v>
      </c>
      <c r="R80" s="308">
        <f>Q80/Q81</f>
        <v>0</v>
      </c>
    </row>
    <row r="81" spans="1:32" x14ac:dyDescent="0.35">
      <c r="A81" s="297"/>
      <c r="B81" s="298"/>
      <c r="C81" s="298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01"/>
      <c r="Q81" s="310">
        <f>SUM(Q76:Q80)</f>
        <v>205208.76</v>
      </c>
      <c r="R81" s="308">
        <f>SUM(R76:R80)</f>
        <v>0.99999999999999989</v>
      </c>
    </row>
    <row r="83" spans="1:32" x14ac:dyDescent="0.35">
      <c r="B83" s="2"/>
    </row>
    <row r="85" spans="1:32" x14ac:dyDescent="0.35">
      <c r="B85" s="2"/>
    </row>
    <row r="86" spans="1:32" x14ac:dyDescent="0.35">
      <c r="E86" s="1" t="s">
        <v>594</v>
      </c>
      <c r="F86" s="2" t="s">
        <v>649</v>
      </c>
      <c r="G86" s="2266" t="s">
        <v>596</v>
      </c>
      <c r="H86" s="2266"/>
      <c r="I86" s="2334">
        <v>0.34</v>
      </c>
      <c r="J86" s="2334"/>
    </row>
    <row r="87" spans="1:32" x14ac:dyDescent="0.35">
      <c r="B87" s="2"/>
      <c r="E87" s="1" t="s">
        <v>524</v>
      </c>
      <c r="F87" s="2" t="s">
        <v>668</v>
      </c>
      <c r="G87" s="2266" t="s">
        <v>524</v>
      </c>
      <c r="H87" s="2266"/>
      <c r="I87" s="2266">
        <v>24</v>
      </c>
      <c r="J87" s="2266"/>
    </row>
    <row r="88" spans="1:32" x14ac:dyDescent="0.35">
      <c r="E88" s="1" t="s">
        <v>526</v>
      </c>
      <c r="F88" s="2" t="s">
        <v>1129</v>
      </c>
      <c r="G88" s="2266" t="s">
        <v>526</v>
      </c>
      <c r="H88" s="2266"/>
      <c r="I88" s="2267">
        <v>807</v>
      </c>
      <c r="J88" s="2267"/>
    </row>
    <row r="89" spans="1:32" x14ac:dyDescent="0.35">
      <c r="B89" s="2"/>
      <c r="E89" s="1" t="s">
        <v>528</v>
      </c>
      <c r="F89" s="2" t="s">
        <v>1130</v>
      </c>
      <c r="G89" s="2266" t="s">
        <v>528</v>
      </c>
      <c r="H89" s="2266"/>
      <c r="I89" s="2267">
        <v>3301256</v>
      </c>
      <c r="J89" s="2267"/>
    </row>
    <row r="91" spans="1:32" ht="18" x14ac:dyDescent="0.4">
      <c r="A91" s="1085" t="s">
        <v>600</v>
      </c>
    </row>
    <row r="92" spans="1:32" ht="18" x14ac:dyDescent="0.4">
      <c r="A92" s="1085"/>
    </row>
    <row r="93" spans="1:32" ht="16.5" customHeight="1" thickBot="1" x14ac:dyDescent="0.4">
      <c r="A93" s="2681" t="s">
        <v>531</v>
      </c>
      <c r="B93" s="2682"/>
      <c r="C93" s="2682"/>
      <c r="D93" s="2682"/>
      <c r="E93" s="2682"/>
      <c r="F93" s="2682"/>
      <c r="G93" s="2682"/>
      <c r="H93" s="2682"/>
      <c r="I93" s="2682"/>
      <c r="J93" s="2682"/>
      <c r="K93" s="2682"/>
      <c r="L93" s="2682"/>
      <c r="M93" s="2682"/>
      <c r="N93" s="2682"/>
      <c r="O93" s="2682"/>
      <c r="P93" s="2682"/>
      <c r="Q93" s="2682"/>
      <c r="R93" s="2683"/>
      <c r="S93" s="2647" t="s">
        <v>635</v>
      </c>
      <c r="T93" s="2648"/>
      <c r="U93" s="2648"/>
      <c r="V93" s="2648"/>
      <c r="W93" s="2648"/>
      <c r="X93" s="2648"/>
      <c r="Y93" s="2648"/>
      <c r="Z93" s="2648"/>
      <c r="AA93" s="2648"/>
      <c r="AB93" s="2648"/>
      <c r="AC93" s="2648"/>
      <c r="AD93" s="2648"/>
      <c r="AE93" s="2648"/>
      <c r="AF93" s="2649"/>
    </row>
    <row r="94" spans="1:32" ht="18" x14ac:dyDescent="0.35">
      <c r="A94" s="2875" t="s">
        <v>533</v>
      </c>
      <c r="B94" s="2875" t="s">
        <v>534</v>
      </c>
      <c r="C94" s="2875" t="s">
        <v>535</v>
      </c>
      <c r="D94" s="2875" t="s">
        <v>606</v>
      </c>
      <c r="E94" s="2875" t="s">
        <v>607</v>
      </c>
      <c r="F94" s="2876" t="s">
        <v>538</v>
      </c>
      <c r="G94" s="2875" t="s">
        <v>608</v>
      </c>
      <c r="H94" s="2875" t="s">
        <v>540</v>
      </c>
      <c r="I94" s="2877" t="s">
        <v>541</v>
      </c>
      <c r="J94" s="2877"/>
      <c r="K94" s="2877"/>
      <c r="L94" s="2877"/>
      <c r="M94" s="1600" t="s">
        <v>542</v>
      </c>
      <c r="N94" s="1601" t="s">
        <v>609</v>
      </c>
      <c r="O94" s="1602" t="s">
        <v>544</v>
      </c>
      <c r="P94" s="1601" t="s">
        <v>609</v>
      </c>
      <c r="Q94" s="1601" t="s">
        <v>610</v>
      </c>
      <c r="R94" s="2878" t="s">
        <v>546</v>
      </c>
      <c r="S94" s="1445" t="s">
        <v>547</v>
      </c>
      <c r="T94" s="2665" t="s">
        <v>548</v>
      </c>
      <c r="U94" s="2659"/>
      <c r="V94" s="2659"/>
      <c r="W94" s="2659"/>
      <c r="X94" s="2659"/>
      <c r="Y94" s="2665" t="s">
        <v>549</v>
      </c>
      <c r="Z94" s="2659"/>
      <c r="AA94" s="2665" t="s">
        <v>550</v>
      </c>
      <c r="AB94" s="2659"/>
      <c r="AC94" s="2659"/>
      <c r="AD94" s="2659"/>
      <c r="AE94" s="2659"/>
      <c r="AF94" s="2660"/>
    </row>
    <row r="95" spans="1:32" ht="18" x14ac:dyDescent="0.35">
      <c r="A95" s="2537"/>
      <c r="B95" s="2537"/>
      <c r="C95" s="2537"/>
      <c r="D95" s="2537"/>
      <c r="E95" s="2537"/>
      <c r="F95" s="2541"/>
      <c r="G95" s="2537"/>
      <c r="H95" s="2537"/>
      <c r="I95" s="829" t="s">
        <v>551</v>
      </c>
      <c r="J95" s="829" t="s">
        <v>552</v>
      </c>
      <c r="K95" s="829" t="s">
        <v>553</v>
      </c>
      <c r="L95" s="829" t="s">
        <v>554</v>
      </c>
      <c r="M95" s="833" t="s">
        <v>555</v>
      </c>
      <c r="N95" s="834" t="s">
        <v>556</v>
      </c>
      <c r="O95" s="835" t="s">
        <v>557</v>
      </c>
      <c r="P95" s="834" t="s">
        <v>558</v>
      </c>
      <c r="Q95" s="834" t="s">
        <v>611</v>
      </c>
      <c r="R95" s="2544"/>
      <c r="S95" s="1445" t="s">
        <v>559</v>
      </c>
      <c r="T95" s="2872"/>
      <c r="U95" s="2871"/>
      <c r="V95" s="2871"/>
      <c r="W95" s="2871"/>
      <c r="X95" s="2871"/>
      <c r="Y95" s="2872"/>
      <c r="Z95" s="2871"/>
      <c r="AA95" s="2872"/>
      <c r="AB95" s="2871"/>
      <c r="AC95" s="2871"/>
      <c r="AD95" s="2871"/>
      <c r="AE95" s="2871"/>
      <c r="AF95" s="2873"/>
    </row>
    <row r="96" spans="1:32" s="184" customFormat="1" ht="18.5" x14ac:dyDescent="0.45">
      <c r="A96" s="2538" t="s">
        <v>690</v>
      </c>
      <c r="B96" s="2539"/>
      <c r="C96" s="2539"/>
      <c r="D96" s="2539"/>
      <c r="E96" s="2539"/>
      <c r="F96" s="2539"/>
      <c r="G96" s="2539"/>
      <c r="H96" s="2539"/>
      <c r="I96" s="2539"/>
      <c r="J96" s="2539"/>
      <c r="K96" s="2539"/>
      <c r="L96" s="2539"/>
      <c r="M96" s="2539"/>
      <c r="N96" s="2539"/>
      <c r="O96" s="2539"/>
      <c r="P96" s="2539"/>
      <c r="Q96" s="2539"/>
      <c r="R96" s="2539"/>
      <c r="S96" s="1628"/>
      <c r="T96" s="1604" t="s">
        <v>561</v>
      </c>
      <c r="U96" s="1605" t="s">
        <v>38</v>
      </c>
      <c r="V96" s="1605" t="s">
        <v>562</v>
      </c>
      <c r="W96" s="1605" t="s">
        <v>563</v>
      </c>
      <c r="X96" s="1629" t="s">
        <v>564</v>
      </c>
      <c r="Y96" s="1604" t="s">
        <v>565</v>
      </c>
      <c r="Z96" s="1629" t="s">
        <v>566</v>
      </c>
      <c r="AA96" s="1604" t="s">
        <v>260</v>
      </c>
      <c r="AB96" s="1605" t="s">
        <v>261</v>
      </c>
      <c r="AC96" s="1605" t="s">
        <v>27</v>
      </c>
      <c r="AD96" s="1605" t="s">
        <v>262</v>
      </c>
      <c r="AE96" s="1605" t="s">
        <v>166</v>
      </c>
      <c r="AF96" s="1629" t="s">
        <v>31</v>
      </c>
    </row>
    <row r="97" spans="1:32" x14ac:dyDescent="0.35">
      <c r="A97" s="200"/>
      <c r="B97" s="509"/>
      <c r="C97" s="509"/>
      <c r="D97" s="509"/>
      <c r="E97" s="509"/>
      <c r="F97" s="510"/>
      <c r="G97" s="509"/>
      <c r="H97" s="509"/>
      <c r="I97" s="512"/>
      <c r="J97" s="512"/>
      <c r="K97" s="512"/>
      <c r="L97" s="512"/>
      <c r="M97" s="509"/>
      <c r="N97" s="515"/>
      <c r="O97" s="516"/>
      <c r="P97" s="515"/>
      <c r="Q97" s="515"/>
      <c r="R97" s="579"/>
      <c r="S97" s="212"/>
      <c r="T97" s="234"/>
      <c r="X97" s="332"/>
      <c r="Y97" s="234"/>
      <c r="Z97" s="332"/>
      <c r="AA97" s="512"/>
      <c r="AB97" s="512"/>
      <c r="AC97" s="512"/>
      <c r="AD97" s="512"/>
      <c r="AE97" s="512"/>
      <c r="AF97" s="513"/>
    </row>
    <row r="98" spans="1:32" x14ac:dyDescent="0.35">
      <c r="A98" s="203" t="s">
        <v>1125</v>
      </c>
      <c r="B98" s="203" t="s">
        <v>263</v>
      </c>
      <c r="C98" s="203" t="s">
        <v>1126</v>
      </c>
      <c r="D98" s="203" t="s">
        <v>235</v>
      </c>
      <c r="E98" s="203" t="s">
        <v>571</v>
      </c>
      <c r="F98" s="204" t="s">
        <v>603</v>
      </c>
      <c r="G98" s="203">
        <v>20</v>
      </c>
      <c r="H98" s="203" t="s">
        <v>90</v>
      </c>
      <c r="I98" s="2291">
        <v>20</v>
      </c>
      <c r="J98" s="2478"/>
      <c r="L98" s="332"/>
      <c r="M98" s="209">
        <v>1</v>
      </c>
      <c r="N98" s="212">
        <v>1152</v>
      </c>
      <c r="O98" s="219">
        <v>0.16</v>
      </c>
      <c r="P98" s="212">
        <f>N98*(1-O98)</f>
        <v>967.68</v>
      </c>
      <c r="Q98" s="212">
        <f t="shared" ref="Q98:Q103" si="20">P98*M98*G98</f>
        <v>19353.599999999999</v>
      </c>
      <c r="R98" s="230">
        <f t="shared" ref="R98:R103" si="21">Q98/$Q$110</f>
        <v>0.14190303424638098</v>
      </c>
      <c r="S98" s="550">
        <f t="shared" ref="S98:S103" si="22">Q98*4</f>
        <v>77414.399999999994</v>
      </c>
      <c r="T98" s="440">
        <f t="shared" ref="T98:T100" si="23">S98</f>
        <v>77414.399999999994</v>
      </c>
      <c r="X98" s="332"/>
      <c r="Y98" s="440">
        <f>S98</f>
        <v>77414.399999999994</v>
      </c>
      <c r="Z98" s="441"/>
      <c r="AA98" s="215">
        <f>S98</f>
        <v>77414.399999999994</v>
      </c>
      <c r="AF98" s="332"/>
    </row>
    <row r="99" spans="1:32" x14ac:dyDescent="0.35">
      <c r="A99" s="203" t="s">
        <v>1125</v>
      </c>
      <c r="B99" s="203" t="s">
        <v>263</v>
      </c>
      <c r="C99" s="203" t="s">
        <v>1126</v>
      </c>
      <c r="D99" s="203" t="s">
        <v>129</v>
      </c>
      <c r="E99" s="203" t="s">
        <v>569</v>
      </c>
      <c r="F99" s="204" t="s">
        <v>572</v>
      </c>
      <c r="G99" s="203">
        <v>5</v>
      </c>
      <c r="H99" s="203" t="s">
        <v>51</v>
      </c>
      <c r="I99" s="2520">
        <v>5</v>
      </c>
      <c r="J99" s="2521"/>
      <c r="K99" s="2521"/>
      <c r="L99" s="2522"/>
      <c r="M99" s="209">
        <v>1</v>
      </c>
      <c r="N99" s="212">
        <v>4199</v>
      </c>
      <c r="O99" s="219">
        <v>0.17</v>
      </c>
      <c r="P99" s="212">
        <f>N99*(1-O99)</f>
        <v>3485.1699999999996</v>
      </c>
      <c r="Q99" s="212">
        <f t="shared" si="20"/>
        <v>17425.849999999999</v>
      </c>
      <c r="R99" s="213">
        <f t="shared" si="21"/>
        <v>0.12776852830079666</v>
      </c>
      <c r="S99" s="550">
        <f t="shared" si="22"/>
        <v>69703.399999999994</v>
      </c>
      <c r="T99" s="440">
        <f t="shared" si="23"/>
        <v>69703.399999999994</v>
      </c>
      <c r="X99" s="332"/>
      <c r="Y99" s="440"/>
      <c r="Z99" s="441">
        <f>S99</f>
        <v>69703.399999999994</v>
      </c>
      <c r="AA99" s="215">
        <f>S99</f>
        <v>69703.399999999994</v>
      </c>
      <c r="AF99" s="332"/>
    </row>
    <row r="100" spans="1:32" x14ac:dyDescent="0.35">
      <c r="A100" s="203" t="s">
        <v>1125</v>
      </c>
      <c r="B100" s="203" t="s">
        <v>263</v>
      </c>
      <c r="C100" s="203" t="s">
        <v>1126</v>
      </c>
      <c r="D100" s="203" t="s">
        <v>53</v>
      </c>
      <c r="E100" s="203" t="s">
        <v>571</v>
      </c>
      <c r="F100" s="204" t="s">
        <v>705</v>
      </c>
      <c r="G100" s="203">
        <v>5</v>
      </c>
      <c r="H100" s="203" t="s">
        <v>51</v>
      </c>
      <c r="I100" s="2291">
        <v>5</v>
      </c>
      <c r="J100" s="2292"/>
      <c r="K100" s="2292"/>
      <c r="L100" s="2293"/>
      <c r="M100" s="209">
        <v>1</v>
      </c>
      <c r="N100" s="212">
        <v>4680</v>
      </c>
      <c r="O100" s="219">
        <v>0.17</v>
      </c>
      <c r="P100" s="212">
        <f t="shared" ref="P100:P103" si="24">N100*(1-O100)</f>
        <v>3884.3999999999996</v>
      </c>
      <c r="Q100" s="212">
        <f t="shared" si="20"/>
        <v>19422</v>
      </c>
      <c r="R100" s="230">
        <f t="shared" si="21"/>
        <v>0.14240455166652261</v>
      </c>
      <c r="S100" s="550">
        <f t="shared" si="22"/>
        <v>77688</v>
      </c>
      <c r="T100" s="440">
        <f t="shared" si="23"/>
        <v>77688</v>
      </c>
      <c r="X100" s="332"/>
      <c r="Y100" s="440">
        <f>S100</f>
        <v>77688</v>
      </c>
      <c r="Z100" s="441"/>
      <c r="AA100" s="215">
        <f>S100</f>
        <v>77688</v>
      </c>
      <c r="AF100" s="332"/>
    </row>
    <row r="101" spans="1:32" x14ac:dyDescent="0.35">
      <c r="A101" s="203" t="s">
        <v>1125</v>
      </c>
      <c r="B101" s="203" t="s">
        <v>264</v>
      </c>
      <c r="C101" s="203" t="s">
        <v>1126</v>
      </c>
      <c r="D101" s="203" t="s">
        <v>129</v>
      </c>
      <c r="E101" s="203" t="s">
        <v>569</v>
      </c>
      <c r="F101" s="204" t="s">
        <v>572</v>
      </c>
      <c r="G101" s="203">
        <v>2</v>
      </c>
      <c r="H101" s="203" t="s">
        <v>51</v>
      </c>
      <c r="I101" s="2291">
        <v>2</v>
      </c>
      <c r="J101" s="2478"/>
      <c r="K101" s="1699"/>
      <c r="L101" s="1700"/>
      <c r="M101" s="209">
        <v>1</v>
      </c>
      <c r="N101" s="212">
        <v>4740</v>
      </c>
      <c r="O101" s="219">
        <v>0.2</v>
      </c>
      <c r="P101" s="212">
        <f t="shared" si="24"/>
        <v>3792</v>
      </c>
      <c r="Q101" s="212">
        <f t="shared" si="20"/>
        <v>7584</v>
      </c>
      <c r="R101" s="213">
        <f t="shared" si="21"/>
        <v>5.5606843777103662E-2</v>
      </c>
      <c r="S101" s="550">
        <f t="shared" si="22"/>
        <v>30336</v>
      </c>
      <c r="T101" s="440">
        <f>S101</f>
        <v>30336</v>
      </c>
      <c r="X101" s="332"/>
      <c r="Y101" s="440"/>
      <c r="Z101" s="441">
        <f>S101</f>
        <v>30336</v>
      </c>
      <c r="AB101" s="215">
        <f>S101</f>
        <v>30336</v>
      </c>
      <c r="AF101" s="332"/>
    </row>
    <row r="102" spans="1:32" x14ac:dyDescent="0.35">
      <c r="A102" s="203" t="s">
        <v>1125</v>
      </c>
      <c r="B102" s="203" t="s">
        <v>47</v>
      </c>
      <c r="C102" s="203" t="s">
        <v>1126</v>
      </c>
      <c r="D102" s="203" t="s">
        <v>127</v>
      </c>
      <c r="E102" s="203" t="s">
        <v>569</v>
      </c>
      <c r="F102" s="204" t="s">
        <v>572</v>
      </c>
      <c r="G102" s="203">
        <v>4</v>
      </c>
      <c r="H102" s="203" t="s">
        <v>51</v>
      </c>
      <c r="I102" s="228">
        <v>4</v>
      </c>
      <c r="J102" s="1699"/>
      <c r="K102" s="222">
        <v>4</v>
      </c>
      <c r="L102" s="1700"/>
      <c r="M102" s="209">
        <v>2</v>
      </c>
      <c r="N102" s="212">
        <v>5929</v>
      </c>
      <c r="O102" s="219">
        <v>0.6</v>
      </c>
      <c r="P102" s="212">
        <f t="shared" si="24"/>
        <v>2371.6</v>
      </c>
      <c r="Q102" s="212">
        <f t="shared" si="20"/>
        <v>18972.8</v>
      </c>
      <c r="R102" s="213">
        <f t="shared" si="21"/>
        <v>0.13911096065588507</v>
      </c>
      <c r="S102" s="550">
        <f t="shared" si="22"/>
        <v>75891.199999999997</v>
      </c>
      <c r="T102" s="440"/>
      <c r="U102" s="215">
        <f>S102</f>
        <v>75891.199999999997</v>
      </c>
      <c r="V102" s="215"/>
      <c r="X102" s="332"/>
      <c r="Y102" s="440"/>
      <c r="Z102" s="441">
        <f>S102</f>
        <v>75891.199999999997</v>
      </c>
      <c r="AC102" s="215">
        <f>S102</f>
        <v>75891.199999999997</v>
      </c>
      <c r="AF102" s="332"/>
    </row>
    <row r="103" spans="1:32" x14ac:dyDescent="0.35">
      <c r="A103" s="203" t="s">
        <v>1125</v>
      </c>
      <c r="B103" s="203" t="s">
        <v>265</v>
      </c>
      <c r="C103" s="203" t="s">
        <v>1126</v>
      </c>
      <c r="D103" s="203" t="s">
        <v>235</v>
      </c>
      <c r="E103" s="203" t="s">
        <v>571</v>
      </c>
      <c r="F103" s="204" t="s">
        <v>603</v>
      </c>
      <c r="G103" s="203">
        <v>14</v>
      </c>
      <c r="H103" s="203" t="s">
        <v>90</v>
      </c>
      <c r="I103" s="1701"/>
      <c r="J103" s="1702"/>
      <c r="K103" s="2911">
        <v>14</v>
      </c>
      <c r="L103" s="2284"/>
      <c r="M103" s="209">
        <v>1</v>
      </c>
      <c r="N103" s="212">
        <v>1584</v>
      </c>
      <c r="O103" s="219">
        <v>0.16</v>
      </c>
      <c r="P103" s="212">
        <f t="shared" si="24"/>
        <v>1330.56</v>
      </c>
      <c r="Q103" s="212">
        <f t="shared" si="20"/>
        <v>18627.84</v>
      </c>
      <c r="R103" s="230">
        <f t="shared" si="21"/>
        <v>0.1365816704621417</v>
      </c>
      <c r="S103" s="550">
        <f t="shared" si="22"/>
        <v>74511.360000000001</v>
      </c>
      <c r="T103" s="440">
        <f t="shared" ref="T103" si="25">S103</f>
        <v>74511.360000000001</v>
      </c>
      <c r="X103" s="332"/>
      <c r="Y103" s="440">
        <f>S103</f>
        <v>74511.360000000001</v>
      </c>
      <c r="Z103" s="441"/>
      <c r="AD103" s="215">
        <f>S103</f>
        <v>74511.360000000001</v>
      </c>
      <c r="AF103" s="332"/>
    </row>
    <row r="104" spans="1:32" x14ac:dyDescent="0.35">
      <c r="A104" s="203"/>
      <c r="B104" s="203"/>
      <c r="C104" s="203"/>
      <c r="D104" s="203"/>
      <c r="E104" s="203"/>
      <c r="F104" s="204"/>
      <c r="G104" s="203"/>
      <c r="H104" s="203"/>
      <c r="L104" s="332"/>
      <c r="M104" s="209"/>
      <c r="N104" s="212"/>
      <c r="O104" s="219"/>
      <c r="P104" s="212"/>
      <c r="Q104" s="212"/>
      <c r="R104" s="230"/>
      <c r="S104" s="550"/>
      <c r="T104" s="440"/>
      <c r="V104" s="215"/>
      <c r="X104" s="332"/>
      <c r="Y104" s="440"/>
      <c r="Z104" s="332"/>
      <c r="AF104" s="332"/>
    </row>
    <row r="105" spans="1:32" x14ac:dyDescent="0.35">
      <c r="A105" s="218"/>
      <c r="B105" s="203"/>
      <c r="C105" s="203"/>
      <c r="D105" s="203"/>
      <c r="E105" s="203"/>
      <c r="F105" s="204"/>
      <c r="G105" s="203"/>
      <c r="H105" s="203"/>
      <c r="L105" s="332"/>
      <c r="M105" s="203"/>
      <c r="N105" s="212"/>
      <c r="O105" s="219"/>
      <c r="P105" s="212"/>
      <c r="Q105" s="212"/>
      <c r="R105" s="439"/>
      <c r="S105" s="550"/>
      <c r="T105" s="234"/>
      <c r="X105" s="332"/>
      <c r="Y105" s="234"/>
      <c r="Z105" s="332"/>
      <c r="AF105" s="332"/>
    </row>
    <row r="106" spans="1:32" x14ac:dyDescent="0.35">
      <c r="A106" s="218"/>
      <c r="B106" s="203"/>
      <c r="C106" s="236"/>
      <c r="D106" s="236"/>
      <c r="E106" s="236"/>
      <c r="F106" s="237"/>
      <c r="G106" s="236"/>
      <c r="H106" s="236"/>
      <c r="I106" s="291"/>
      <c r="J106" s="291"/>
      <c r="K106" s="291"/>
      <c r="L106" s="333"/>
      <c r="M106" s="236"/>
      <c r="N106" s="240"/>
      <c r="O106" s="241"/>
      <c r="P106" s="240"/>
      <c r="Q106" s="212"/>
      <c r="R106" s="439"/>
      <c r="S106" s="550"/>
      <c r="T106" s="234"/>
      <c r="X106" s="332"/>
      <c r="Y106" s="234"/>
      <c r="Z106" s="332"/>
      <c r="AF106" s="332"/>
    </row>
    <row r="107" spans="1:32" x14ac:dyDescent="0.35">
      <c r="A107" s="154" t="s">
        <v>1125</v>
      </c>
      <c r="B107" s="154" t="s">
        <v>579</v>
      </c>
      <c r="C107" s="335"/>
      <c r="D107" s="298"/>
      <c r="E107" s="298"/>
      <c r="F107" s="299"/>
      <c r="G107" s="298"/>
      <c r="H107" s="298"/>
      <c r="I107" s="300"/>
      <c r="J107" s="300"/>
      <c r="K107" s="300"/>
      <c r="L107" s="300"/>
      <c r="M107" s="298"/>
      <c r="N107" s="301"/>
      <c r="O107" s="302"/>
      <c r="P107" s="336"/>
      <c r="Q107" s="303"/>
      <c r="R107" s="337"/>
      <c r="S107" s="550"/>
      <c r="T107" s="234"/>
      <c r="W107" s="215"/>
      <c r="X107" s="332"/>
      <c r="Y107" s="234"/>
      <c r="Z107" s="332"/>
      <c r="AF107" s="332"/>
    </row>
    <row r="108" spans="1:32" x14ac:dyDescent="0.35">
      <c r="A108" s="154" t="s">
        <v>1125</v>
      </c>
      <c r="B108" s="154" t="s">
        <v>580</v>
      </c>
      <c r="C108" s="335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36"/>
      <c r="Q108" s="303">
        <v>35000</v>
      </c>
      <c r="R108" s="337">
        <f>Q108/Q110</f>
        <v>0.25662441089116933</v>
      </c>
      <c r="S108" s="550">
        <f>Q108*4</f>
        <v>140000</v>
      </c>
      <c r="T108" s="234"/>
      <c r="X108" s="441">
        <f>S108</f>
        <v>140000</v>
      </c>
      <c r="Y108" s="234"/>
      <c r="Z108" s="332"/>
      <c r="AF108" s="332"/>
    </row>
    <row r="109" spans="1:32" x14ac:dyDescent="0.35">
      <c r="I109" s="161">
        <f>I110/M110</f>
        <v>0.66666666666666663</v>
      </c>
      <c r="J109" s="161"/>
      <c r="K109" s="161">
        <f>K110/M110</f>
        <v>0.33333333333333331</v>
      </c>
      <c r="S109" s="212"/>
      <c r="T109" s="234"/>
      <c r="X109" s="332"/>
      <c r="Y109" s="234"/>
      <c r="Z109" s="332"/>
      <c r="AA109" s="291"/>
      <c r="AB109" s="291"/>
      <c r="AC109" s="291"/>
      <c r="AD109" s="291"/>
      <c r="AE109" s="291"/>
      <c r="AF109" s="333"/>
    </row>
    <row r="110" spans="1:32" x14ac:dyDescent="0.35">
      <c r="A110" s="836" t="s">
        <v>582</v>
      </c>
      <c r="B110" s="837"/>
      <c r="C110" s="837"/>
      <c r="D110" s="837"/>
      <c r="E110" s="837"/>
      <c r="F110" s="838"/>
      <c r="G110" s="837"/>
      <c r="H110" s="837"/>
      <c r="I110" s="837">
        <f>I104+I102+I101+I100+I99+I98</f>
        <v>36</v>
      </c>
      <c r="J110" s="837"/>
      <c r="K110" s="837">
        <f>K103+K102</f>
        <v>18</v>
      </c>
      <c r="L110" s="837"/>
      <c r="M110" s="837">
        <f>SUM(I110:L110)</f>
        <v>54</v>
      </c>
      <c r="N110" s="840"/>
      <c r="O110" s="841"/>
      <c r="P110" s="840"/>
      <c r="Q110" s="842">
        <f>SUM(Q97:Q109)</f>
        <v>136386.09</v>
      </c>
      <c r="R110" s="841">
        <f>SUM(R97:R108)</f>
        <v>1</v>
      </c>
      <c r="S110" s="1650">
        <f>SUM(S97:S109)</f>
        <v>545544.36</v>
      </c>
      <c r="T110" s="1651">
        <f>SUM(T97:T108)</f>
        <v>329653.15999999997</v>
      </c>
      <c r="U110" s="632">
        <f>SUM(U97:U108)</f>
        <v>75891.199999999997</v>
      </c>
      <c r="V110" s="632">
        <f t="shared" ref="V110:W110" si="26">SUM(V97:V108)</f>
        <v>0</v>
      </c>
      <c r="W110" s="632">
        <f t="shared" si="26"/>
        <v>0</v>
      </c>
      <c r="X110" s="632">
        <f>SUM(X97:X108)</f>
        <v>140000</v>
      </c>
      <c r="Y110" s="1652">
        <f>SUM(Y97:Y108)</f>
        <v>229613.76</v>
      </c>
      <c r="Z110" s="1653">
        <f>SUM(Z97:Z108)</f>
        <v>175930.59999999998</v>
      </c>
      <c r="AA110" s="1655">
        <f>SUM(AA98:AA109)</f>
        <v>224805.8</v>
      </c>
      <c r="AB110" s="1655">
        <f>SUM(AB98:AB109)</f>
        <v>30336</v>
      </c>
      <c r="AC110" s="1655">
        <f>SUM(AC98:AC109)</f>
        <v>75891.199999999997</v>
      </c>
      <c r="AD110" s="1655">
        <f>SUM(AD98:AD109)</f>
        <v>74511.360000000001</v>
      </c>
      <c r="AE110" s="1655"/>
      <c r="AF110" s="1656"/>
    </row>
    <row r="111" spans="1:32" x14ac:dyDescent="0.35">
      <c r="A111" s="836" t="s">
        <v>583</v>
      </c>
      <c r="B111" s="837"/>
      <c r="C111" s="837"/>
      <c r="D111" s="837"/>
      <c r="E111" s="837"/>
      <c r="F111" s="838"/>
      <c r="G111" s="837"/>
      <c r="H111" s="837"/>
      <c r="I111" s="837">
        <f>I104+I102+I101+I100+I99+I98</f>
        <v>36</v>
      </c>
      <c r="J111" s="837">
        <f>I104+I101+I99++I98+I100</f>
        <v>32</v>
      </c>
      <c r="K111" s="837">
        <f>I104+K103+K102+I100+I99</f>
        <v>28</v>
      </c>
      <c r="L111" s="837"/>
      <c r="M111" s="837">
        <f>SUM(I111:L111)</f>
        <v>96</v>
      </c>
      <c r="N111" s="840"/>
      <c r="O111" s="841"/>
      <c r="P111" s="840"/>
      <c r="Q111" s="840"/>
      <c r="R111" s="841"/>
      <c r="S111" s="1657"/>
      <c r="T111" s="1658">
        <f>T110/S110</f>
        <v>0.6042646284529456</v>
      </c>
      <c r="U111" s="1659">
        <f>U110/S110</f>
        <v>0.13911096065588507</v>
      </c>
      <c r="V111" s="1659">
        <f>V110/S110</f>
        <v>0</v>
      </c>
      <c r="W111" s="1659">
        <f>W110/S110</f>
        <v>0</v>
      </c>
      <c r="X111" s="1659">
        <f>X110/S110</f>
        <v>0.25662441089116933</v>
      </c>
      <c r="Y111" s="835">
        <f>Y110/S110</f>
        <v>0.42088925637504532</v>
      </c>
      <c r="Z111" s="1661">
        <f>Z110/S110</f>
        <v>0.32248633273378535</v>
      </c>
      <c r="AA111" s="1663"/>
      <c r="AB111" s="1663"/>
      <c r="AC111" s="1663"/>
      <c r="AD111" s="1663"/>
      <c r="AE111" s="1663"/>
      <c r="AF111" s="1664"/>
    </row>
    <row r="112" spans="1:32" ht="15" thickBot="1" x14ac:dyDescent="0.4">
      <c r="A112" s="297" t="s">
        <v>584</v>
      </c>
      <c r="B112" s="298"/>
      <c r="C112" s="298"/>
      <c r="D112" s="298"/>
      <c r="E112" s="298"/>
      <c r="F112" s="299"/>
      <c r="G112" s="298"/>
      <c r="H112" s="298"/>
      <c r="I112" s="2243">
        <f>I111/$M$111</f>
        <v>0.375</v>
      </c>
      <c r="J112" s="2243">
        <f t="shared" ref="J112:L112" si="27">J111/$M$111</f>
        <v>0.33333333333333331</v>
      </c>
      <c r="K112" s="2243">
        <f t="shared" si="27"/>
        <v>0.29166666666666669</v>
      </c>
      <c r="L112" s="2243">
        <f t="shared" si="27"/>
        <v>0</v>
      </c>
      <c r="M112" s="298"/>
      <c r="N112" s="301"/>
      <c r="O112" s="302"/>
      <c r="P112" s="301"/>
      <c r="Q112" s="303">
        <f>T110/4</f>
        <v>82413.289999999994</v>
      </c>
      <c r="R112" s="308">
        <f>Q112/Q117</f>
        <v>0.6042646284529456</v>
      </c>
      <c r="X112" s="294"/>
      <c r="Y112" s="403">
        <f>I98+I100+K103</f>
        <v>39</v>
      </c>
      <c r="Z112" s="404">
        <f>I99+I101+I102+K102</f>
        <v>15</v>
      </c>
    </row>
    <row r="113" spans="1:32" ht="15" thickBot="1" x14ac:dyDescent="0.4">
      <c r="A113" s="297" t="s">
        <v>38</v>
      </c>
      <c r="B113" s="298"/>
      <c r="C113" s="298"/>
      <c r="D113" s="298"/>
      <c r="E113" s="298"/>
      <c r="F113" s="299"/>
      <c r="G113" s="298"/>
      <c r="H113" s="298"/>
      <c r="I113" s="300"/>
      <c r="J113" s="300"/>
      <c r="K113" s="300"/>
      <c r="L113" s="300"/>
      <c r="M113" s="298"/>
      <c r="N113" s="301"/>
      <c r="O113" s="302"/>
      <c r="P113" s="301"/>
      <c r="Q113" s="303">
        <f>U110/4</f>
        <v>18972.8</v>
      </c>
      <c r="R113" s="308">
        <f>Q113/Q117</f>
        <v>0.13911096065588507</v>
      </c>
      <c r="S113" s="1116">
        <f>Q110/M110</f>
        <v>2525.6683333333331</v>
      </c>
      <c r="T113" s="1117" t="s">
        <v>586</v>
      </c>
      <c r="Y113" s="241">
        <f>Y112/M110</f>
        <v>0.72222222222222221</v>
      </c>
      <c r="Z113" s="293">
        <f>Z112/M110</f>
        <v>0.27777777777777779</v>
      </c>
    </row>
    <row r="114" spans="1:32" ht="15" thickBot="1" x14ac:dyDescent="0.4">
      <c r="A114" s="297" t="s">
        <v>587</v>
      </c>
      <c r="B114" s="298"/>
      <c r="C114" s="298"/>
      <c r="D114" s="298"/>
      <c r="E114" s="298"/>
      <c r="F114" s="299"/>
      <c r="G114" s="298"/>
      <c r="H114" s="298"/>
      <c r="I114" s="300"/>
      <c r="J114" s="300"/>
      <c r="K114" s="300"/>
      <c r="L114" s="300"/>
      <c r="M114" s="298"/>
      <c r="N114" s="301"/>
      <c r="O114" s="302"/>
      <c r="P114" s="301"/>
      <c r="Q114" s="303">
        <f>V110/4</f>
        <v>0</v>
      </c>
      <c r="R114" s="308">
        <f>Q114/Q117</f>
        <v>0</v>
      </c>
      <c r="W114" s="145"/>
      <c r="Y114" s="2657" t="s">
        <v>588</v>
      </c>
      <c r="Z114" s="2657"/>
    </row>
    <row r="115" spans="1:32" x14ac:dyDescent="0.35">
      <c r="A115" s="297" t="s">
        <v>580</v>
      </c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03">
        <f>X110/4</f>
        <v>35000</v>
      </c>
      <c r="R115" s="308">
        <f>Q115/Q117</f>
        <v>0.25662441089116933</v>
      </c>
    </row>
    <row r="116" spans="1:32" x14ac:dyDescent="0.35">
      <c r="A116" s="297" t="s">
        <v>579</v>
      </c>
      <c r="B116" s="298"/>
      <c r="C116" s="298"/>
      <c r="D116" s="298"/>
      <c r="E116" s="298"/>
      <c r="F116" s="299"/>
      <c r="G116" s="298"/>
      <c r="H116" s="298"/>
      <c r="I116" s="300"/>
      <c r="J116" s="300"/>
      <c r="K116" s="300"/>
      <c r="L116" s="300"/>
      <c r="M116" s="298"/>
      <c r="N116" s="301"/>
      <c r="O116" s="302"/>
      <c r="P116" s="301"/>
      <c r="Q116" s="303">
        <f>W110/4</f>
        <v>0</v>
      </c>
      <c r="R116" s="308">
        <f>Q116/Q117</f>
        <v>0</v>
      </c>
    </row>
    <row r="117" spans="1:32" x14ac:dyDescent="0.35">
      <c r="A117" s="297"/>
      <c r="B117" s="298"/>
      <c r="C117" s="298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01"/>
      <c r="Q117" s="310">
        <f>SUM(Q112:Q116)</f>
        <v>136386.09</v>
      </c>
      <c r="R117" s="308">
        <f>SUM(R112:R116)</f>
        <v>1</v>
      </c>
    </row>
    <row r="118" spans="1:32" x14ac:dyDescent="0.35">
      <c r="A118" s="234"/>
      <c r="N118" s="5"/>
      <c r="O118" s="6"/>
      <c r="P118" s="5"/>
      <c r="Q118" s="7"/>
      <c r="R118" s="6"/>
      <c r="S118" s="5"/>
    </row>
    <row r="119" spans="1:32" ht="18" x14ac:dyDescent="0.4">
      <c r="A119" s="1085" t="s">
        <v>618</v>
      </c>
      <c r="N119" s="5"/>
      <c r="O119" s="6"/>
      <c r="P119" s="5"/>
      <c r="Q119" s="7"/>
      <c r="R119" s="6"/>
      <c r="S119" s="5"/>
    </row>
    <row r="120" spans="1:32" x14ac:dyDescent="0.35">
      <c r="A120" s="234"/>
      <c r="I120" s="291"/>
      <c r="J120" s="291"/>
      <c r="K120" s="291"/>
      <c r="L120" s="291"/>
      <c r="N120" s="5"/>
      <c r="O120" s="6"/>
      <c r="P120" s="5"/>
      <c r="Q120" s="7"/>
      <c r="R120" s="6"/>
      <c r="S120" s="5"/>
    </row>
    <row r="121" spans="1:32" ht="16.5" customHeight="1" thickBot="1" x14ac:dyDescent="0.4">
      <c r="A121" s="2681" t="s">
        <v>531</v>
      </c>
      <c r="B121" s="2682"/>
      <c r="C121" s="2682"/>
      <c r="D121" s="2682"/>
      <c r="E121" s="2682"/>
      <c r="F121" s="2682"/>
      <c r="G121" s="2682"/>
      <c r="H121" s="2682"/>
      <c r="I121" s="2682"/>
      <c r="J121" s="2682"/>
      <c r="K121" s="2682"/>
      <c r="L121" s="2682"/>
      <c r="M121" s="2682"/>
      <c r="N121" s="2682"/>
      <c r="O121" s="2682"/>
      <c r="P121" s="2682"/>
      <c r="Q121" s="2682"/>
      <c r="R121" s="2683"/>
      <c r="S121" s="2647" t="s">
        <v>635</v>
      </c>
      <c r="T121" s="2648"/>
      <c r="U121" s="2648"/>
      <c r="V121" s="2648"/>
      <c r="W121" s="2648"/>
      <c r="X121" s="2648"/>
      <c r="Y121" s="2648"/>
      <c r="Z121" s="2648"/>
      <c r="AA121" s="2648"/>
      <c r="AB121" s="2648"/>
      <c r="AC121" s="2648"/>
      <c r="AD121" s="2648"/>
      <c r="AE121" s="2648"/>
      <c r="AF121" s="2649"/>
    </row>
    <row r="122" spans="1:32" ht="18" x14ac:dyDescent="0.35">
      <c r="A122" s="2875" t="s">
        <v>533</v>
      </c>
      <c r="B122" s="2875" t="s">
        <v>534</v>
      </c>
      <c r="C122" s="2875" t="s">
        <v>535</v>
      </c>
      <c r="D122" s="2875" t="s">
        <v>606</v>
      </c>
      <c r="E122" s="2875" t="s">
        <v>607</v>
      </c>
      <c r="F122" s="2876" t="s">
        <v>538</v>
      </c>
      <c r="G122" s="2875" t="s">
        <v>608</v>
      </c>
      <c r="H122" s="2875" t="s">
        <v>540</v>
      </c>
      <c r="I122" s="2877" t="s">
        <v>541</v>
      </c>
      <c r="J122" s="2877"/>
      <c r="K122" s="2877"/>
      <c r="L122" s="2877"/>
      <c r="M122" s="1600" t="s">
        <v>542</v>
      </c>
      <c r="N122" s="1601" t="s">
        <v>609</v>
      </c>
      <c r="O122" s="1602" t="s">
        <v>544</v>
      </c>
      <c r="P122" s="1601" t="s">
        <v>609</v>
      </c>
      <c r="Q122" s="1601" t="s">
        <v>610</v>
      </c>
      <c r="R122" s="2878" t="s">
        <v>546</v>
      </c>
      <c r="S122" s="1445" t="s">
        <v>547</v>
      </c>
      <c r="T122" s="2665" t="s">
        <v>548</v>
      </c>
      <c r="U122" s="2659"/>
      <c r="V122" s="2659"/>
      <c r="W122" s="2659"/>
      <c r="X122" s="2659"/>
      <c r="Y122" s="2665" t="s">
        <v>549</v>
      </c>
      <c r="Z122" s="2659"/>
      <c r="AA122" s="2665" t="s">
        <v>550</v>
      </c>
      <c r="AB122" s="2659"/>
      <c r="AC122" s="2659"/>
      <c r="AD122" s="2659"/>
      <c r="AE122" s="2659"/>
      <c r="AF122" s="2660"/>
    </row>
    <row r="123" spans="1:32" ht="18" x14ac:dyDescent="0.35">
      <c r="A123" s="2537"/>
      <c r="B123" s="2537"/>
      <c r="C123" s="2537"/>
      <c r="D123" s="2537"/>
      <c r="E123" s="2537"/>
      <c r="F123" s="2541"/>
      <c r="G123" s="2537"/>
      <c r="H123" s="2537"/>
      <c r="I123" s="829" t="s">
        <v>551</v>
      </c>
      <c r="J123" s="829" t="s">
        <v>552</v>
      </c>
      <c r="K123" s="829" t="s">
        <v>553</v>
      </c>
      <c r="L123" s="829" t="s">
        <v>554</v>
      </c>
      <c r="M123" s="833" t="s">
        <v>555</v>
      </c>
      <c r="N123" s="834" t="s">
        <v>556</v>
      </c>
      <c r="O123" s="835" t="s">
        <v>557</v>
      </c>
      <c r="P123" s="834" t="s">
        <v>558</v>
      </c>
      <c r="Q123" s="834" t="s">
        <v>611</v>
      </c>
      <c r="R123" s="2544"/>
      <c r="S123" s="1445" t="s">
        <v>559</v>
      </c>
      <c r="T123" s="2872"/>
      <c r="U123" s="2871"/>
      <c r="V123" s="2871"/>
      <c r="W123" s="2871"/>
      <c r="X123" s="2871"/>
      <c r="Y123" s="2872"/>
      <c r="Z123" s="2871"/>
      <c r="AA123" s="2872"/>
      <c r="AB123" s="2871"/>
      <c r="AC123" s="2871"/>
      <c r="AD123" s="2871"/>
      <c r="AE123" s="2871"/>
      <c r="AF123" s="2873"/>
    </row>
    <row r="124" spans="1:32" s="184" customFormat="1" ht="18.5" x14ac:dyDescent="0.45">
      <c r="A124" s="2538" t="s">
        <v>690</v>
      </c>
      <c r="B124" s="2539"/>
      <c r="C124" s="2539"/>
      <c r="D124" s="2539"/>
      <c r="E124" s="2539"/>
      <c r="F124" s="2539"/>
      <c r="G124" s="2539"/>
      <c r="H124" s="2539"/>
      <c r="I124" s="2539"/>
      <c r="J124" s="2539"/>
      <c r="K124" s="2539"/>
      <c r="L124" s="2539"/>
      <c r="M124" s="2539"/>
      <c r="N124" s="2539"/>
      <c r="O124" s="2539"/>
      <c r="P124" s="2539"/>
      <c r="Q124" s="2539"/>
      <c r="R124" s="2539"/>
      <c r="S124" s="1628"/>
      <c r="T124" s="1604" t="s">
        <v>561</v>
      </c>
      <c r="U124" s="1605" t="s">
        <v>38</v>
      </c>
      <c r="V124" s="1605" t="s">
        <v>562</v>
      </c>
      <c r="W124" s="1605" t="s">
        <v>563</v>
      </c>
      <c r="X124" s="1629" t="s">
        <v>564</v>
      </c>
      <c r="Y124" s="1604" t="s">
        <v>565</v>
      </c>
      <c r="Z124" s="1629" t="s">
        <v>566</v>
      </c>
      <c r="AA124" s="1604" t="s">
        <v>260</v>
      </c>
      <c r="AB124" s="1605" t="s">
        <v>261</v>
      </c>
      <c r="AC124" s="1605" t="s">
        <v>27</v>
      </c>
      <c r="AD124" s="1605" t="s">
        <v>262</v>
      </c>
      <c r="AE124" s="1605" t="s">
        <v>166</v>
      </c>
      <c r="AF124" s="1629" t="s">
        <v>31</v>
      </c>
    </row>
    <row r="125" spans="1:32" x14ac:dyDescent="0.35">
      <c r="A125" s="200"/>
      <c r="B125" s="509"/>
      <c r="C125" s="509"/>
      <c r="D125" s="509"/>
      <c r="E125" s="509"/>
      <c r="F125" s="510"/>
      <c r="G125" s="509"/>
      <c r="H125" s="509"/>
      <c r="I125" s="512"/>
      <c r="J125" s="512"/>
      <c r="K125" s="512"/>
      <c r="L125" s="512"/>
      <c r="M125" s="509"/>
      <c r="N125" s="515"/>
      <c r="O125" s="516"/>
      <c r="P125" s="515"/>
      <c r="Q125" s="515"/>
      <c r="R125" s="579"/>
      <c r="S125" s="212"/>
      <c r="T125" s="234"/>
      <c r="X125" s="332"/>
      <c r="Y125" s="234"/>
      <c r="Z125" s="332"/>
      <c r="AA125" s="512"/>
      <c r="AB125" s="512"/>
      <c r="AC125" s="512"/>
      <c r="AD125" s="512"/>
      <c r="AE125" s="512"/>
      <c r="AF125" s="513"/>
    </row>
    <row r="126" spans="1:32" x14ac:dyDescent="0.35">
      <c r="A126" s="203" t="s">
        <v>1125</v>
      </c>
      <c r="B126" s="203" t="s">
        <v>263</v>
      </c>
      <c r="C126" s="203" t="s">
        <v>1126</v>
      </c>
      <c r="D126" s="203" t="s">
        <v>235</v>
      </c>
      <c r="E126" s="203" t="s">
        <v>571</v>
      </c>
      <c r="F126" s="204" t="s">
        <v>603</v>
      </c>
      <c r="G126" s="203">
        <v>20</v>
      </c>
      <c r="H126" s="203" t="s">
        <v>90</v>
      </c>
      <c r="I126" s="2291">
        <v>20</v>
      </c>
      <c r="J126" s="2478"/>
      <c r="L126" s="332"/>
      <c r="M126" s="209">
        <v>1</v>
      </c>
      <c r="N126" s="212">
        <v>1152</v>
      </c>
      <c r="O126" s="219">
        <v>0.16</v>
      </c>
      <c r="P126" s="212">
        <f>N126*(1-O126)</f>
        <v>967.68</v>
      </c>
      <c r="Q126" s="212">
        <f t="shared" ref="Q126:Q133" si="28">P126*M126*G126</f>
        <v>19353.599999999999</v>
      </c>
      <c r="R126" s="230">
        <f t="shared" ref="R126:R133" si="29">Q126/$Q$74</f>
        <v>9.4311763298993656E-2</v>
      </c>
      <c r="S126" s="550">
        <f t="shared" ref="S126:S133" si="30">Q126</f>
        <v>19353.599999999999</v>
      </c>
      <c r="T126" s="440">
        <f t="shared" ref="T126:T128" si="31">S126</f>
        <v>19353.599999999999</v>
      </c>
      <c r="X126" s="332"/>
      <c r="Y126" s="440">
        <f>S126</f>
        <v>19353.599999999999</v>
      </c>
      <c r="Z126" s="441"/>
      <c r="AA126" s="215">
        <f>S126</f>
        <v>19353.599999999999</v>
      </c>
      <c r="AF126" s="332"/>
    </row>
    <row r="127" spans="1:32" x14ac:dyDescent="0.35">
      <c r="A127" s="203" t="s">
        <v>1125</v>
      </c>
      <c r="B127" s="203" t="s">
        <v>263</v>
      </c>
      <c r="C127" s="203" t="s">
        <v>1126</v>
      </c>
      <c r="D127" s="203" t="s">
        <v>129</v>
      </c>
      <c r="E127" s="203" t="s">
        <v>569</v>
      </c>
      <c r="F127" s="204" t="s">
        <v>572</v>
      </c>
      <c r="G127" s="203">
        <v>4</v>
      </c>
      <c r="H127" s="203" t="s">
        <v>51</v>
      </c>
      <c r="I127" s="2520">
        <v>4</v>
      </c>
      <c r="J127" s="2521"/>
      <c r="K127" s="2521"/>
      <c r="L127" s="2522"/>
      <c r="M127" s="209">
        <v>1</v>
      </c>
      <c r="N127" s="212">
        <v>4199</v>
      </c>
      <c r="O127" s="219">
        <v>0.17</v>
      </c>
      <c r="P127" s="212">
        <f>N127*(1-O127)</f>
        <v>3485.1699999999996</v>
      </c>
      <c r="Q127" s="212">
        <f t="shared" si="28"/>
        <v>13940.679999999998</v>
      </c>
      <c r="R127" s="213">
        <f t="shared" si="29"/>
        <v>6.7934136924758956E-2</v>
      </c>
      <c r="S127" s="550">
        <f t="shared" si="30"/>
        <v>13940.679999999998</v>
      </c>
      <c r="T127" s="440">
        <f t="shared" si="31"/>
        <v>13940.679999999998</v>
      </c>
      <c r="X127" s="332"/>
      <c r="Y127" s="440"/>
      <c r="Z127" s="441">
        <f>S127</f>
        <v>13940.679999999998</v>
      </c>
      <c r="AA127" s="215">
        <f>S127</f>
        <v>13940.679999999998</v>
      </c>
      <c r="AF127" s="332"/>
    </row>
    <row r="128" spans="1:32" x14ac:dyDescent="0.35">
      <c r="A128" s="203" t="s">
        <v>1125</v>
      </c>
      <c r="B128" s="203" t="s">
        <v>263</v>
      </c>
      <c r="C128" s="203" t="s">
        <v>1126</v>
      </c>
      <c r="D128" s="203" t="s">
        <v>53</v>
      </c>
      <c r="E128" s="203" t="s">
        <v>571</v>
      </c>
      <c r="F128" s="204" t="s">
        <v>705</v>
      </c>
      <c r="G128" s="203">
        <v>5</v>
      </c>
      <c r="H128" s="203" t="s">
        <v>51</v>
      </c>
      <c r="I128" s="2291">
        <v>5</v>
      </c>
      <c r="J128" s="2292"/>
      <c r="K128" s="2292"/>
      <c r="L128" s="2293"/>
      <c r="M128" s="209">
        <v>1</v>
      </c>
      <c r="N128" s="212">
        <v>4680</v>
      </c>
      <c r="O128" s="219">
        <v>0.17</v>
      </c>
      <c r="P128" s="212">
        <f t="shared" ref="P128:P133" si="32">N128*(1-O128)</f>
        <v>3884.3999999999996</v>
      </c>
      <c r="Q128" s="212">
        <f t="shared" si="28"/>
        <v>19422</v>
      </c>
      <c r="R128" s="230">
        <f t="shared" si="29"/>
        <v>9.4645082402914957E-2</v>
      </c>
      <c r="S128" s="550">
        <f t="shared" si="30"/>
        <v>19422</v>
      </c>
      <c r="T128" s="440">
        <f t="shared" si="31"/>
        <v>19422</v>
      </c>
      <c r="X128" s="332"/>
      <c r="Y128" s="440">
        <f>S128</f>
        <v>19422</v>
      </c>
      <c r="Z128" s="441"/>
      <c r="AA128" s="215">
        <f>S128</f>
        <v>19422</v>
      </c>
      <c r="AF128" s="332"/>
    </row>
    <row r="129" spans="1:32" x14ac:dyDescent="0.35">
      <c r="A129" s="203" t="s">
        <v>1125</v>
      </c>
      <c r="B129" s="203" t="s">
        <v>264</v>
      </c>
      <c r="C129" s="203" t="s">
        <v>1126</v>
      </c>
      <c r="D129" s="203" t="s">
        <v>129</v>
      </c>
      <c r="E129" s="203" t="s">
        <v>569</v>
      </c>
      <c r="F129" s="204" t="s">
        <v>572</v>
      </c>
      <c r="G129" s="203">
        <v>2</v>
      </c>
      <c r="H129" s="203" t="s">
        <v>51</v>
      </c>
      <c r="I129" s="2291">
        <v>2</v>
      </c>
      <c r="J129" s="2478"/>
      <c r="K129" s="1699"/>
      <c r="L129" s="1700"/>
      <c r="M129" s="209">
        <v>1</v>
      </c>
      <c r="N129" s="212">
        <v>4740</v>
      </c>
      <c r="O129" s="219">
        <v>0.2</v>
      </c>
      <c r="P129" s="212">
        <f t="shared" si="32"/>
        <v>3792</v>
      </c>
      <c r="Q129" s="212">
        <f t="shared" si="28"/>
        <v>7584</v>
      </c>
      <c r="R129" s="213">
        <f t="shared" si="29"/>
        <v>3.6957486610220733E-2</v>
      </c>
      <c r="S129" s="550">
        <f t="shared" si="30"/>
        <v>7584</v>
      </c>
      <c r="T129" s="440">
        <f>S129</f>
        <v>7584</v>
      </c>
      <c r="X129" s="332"/>
      <c r="Y129" s="440"/>
      <c r="Z129" s="441">
        <f>S129</f>
        <v>7584</v>
      </c>
      <c r="AB129" s="215">
        <f>S129</f>
        <v>7584</v>
      </c>
      <c r="AF129" s="332"/>
    </row>
    <row r="130" spans="1:32" x14ac:dyDescent="0.35">
      <c r="A130" s="203" t="s">
        <v>1125</v>
      </c>
      <c r="B130" s="203" t="s">
        <v>47</v>
      </c>
      <c r="C130" s="203" t="s">
        <v>1126</v>
      </c>
      <c r="D130" s="203" t="s">
        <v>127</v>
      </c>
      <c r="E130" s="203" t="s">
        <v>569</v>
      </c>
      <c r="F130" s="204" t="s">
        <v>572</v>
      </c>
      <c r="G130" s="203">
        <v>5</v>
      </c>
      <c r="H130" s="203" t="s">
        <v>51</v>
      </c>
      <c r="I130" s="228">
        <v>5</v>
      </c>
      <c r="J130" s="1699"/>
      <c r="K130" s="222">
        <v>5</v>
      </c>
      <c r="L130" s="1700"/>
      <c r="M130" s="209">
        <v>2</v>
      </c>
      <c r="N130" s="212">
        <v>5929</v>
      </c>
      <c r="O130" s="219">
        <v>0.6</v>
      </c>
      <c r="P130" s="212">
        <f t="shared" si="32"/>
        <v>2371.6</v>
      </c>
      <c r="Q130" s="212">
        <f t="shared" si="28"/>
        <v>23716</v>
      </c>
      <c r="R130" s="213">
        <f t="shared" si="29"/>
        <v>0.11557011503797401</v>
      </c>
      <c r="S130" s="550">
        <f t="shared" si="30"/>
        <v>23716</v>
      </c>
      <c r="T130" s="440"/>
      <c r="U130" s="215">
        <f>S130</f>
        <v>23716</v>
      </c>
      <c r="V130" s="215"/>
      <c r="X130" s="332"/>
      <c r="Y130" s="440"/>
      <c r="Z130" s="441">
        <f>S130</f>
        <v>23716</v>
      </c>
      <c r="AC130" s="215">
        <f>S130</f>
        <v>23716</v>
      </c>
      <c r="AF130" s="332"/>
    </row>
    <row r="131" spans="1:32" x14ac:dyDescent="0.35">
      <c r="A131" s="203" t="s">
        <v>1125</v>
      </c>
      <c r="B131" s="203" t="s">
        <v>265</v>
      </c>
      <c r="C131" s="203" t="s">
        <v>1126</v>
      </c>
      <c r="D131" s="203" t="s">
        <v>235</v>
      </c>
      <c r="E131" s="203" t="s">
        <v>571</v>
      </c>
      <c r="F131" s="204" t="s">
        <v>603</v>
      </c>
      <c r="G131" s="203">
        <v>14</v>
      </c>
      <c r="H131" s="203" t="s">
        <v>90</v>
      </c>
      <c r="I131" s="1701"/>
      <c r="J131" s="1702"/>
      <c r="K131" s="2911">
        <v>14</v>
      </c>
      <c r="L131" s="2284"/>
      <c r="M131" s="209">
        <v>1</v>
      </c>
      <c r="N131" s="212">
        <v>1584</v>
      </c>
      <c r="O131" s="219">
        <v>0.16</v>
      </c>
      <c r="P131" s="212">
        <f t="shared" si="32"/>
        <v>1330.56</v>
      </c>
      <c r="Q131" s="212">
        <f t="shared" si="28"/>
        <v>18627.84</v>
      </c>
      <c r="R131" s="230">
        <f t="shared" si="29"/>
        <v>9.0775072175281399E-2</v>
      </c>
      <c r="S131" s="550">
        <f t="shared" si="30"/>
        <v>18627.84</v>
      </c>
      <c r="T131" s="440">
        <f t="shared" ref="T131" si="33">S131</f>
        <v>18627.84</v>
      </c>
      <c r="X131" s="332"/>
      <c r="Y131" s="440">
        <f>S131</f>
        <v>18627.84</v>
      </c>
      <c r="Z131" s="441"/>
      <c r="AD131" s="215">
        <f>S131</f>
        <v>18627.84</v>
      </c>
      <c r="AF131" s="332"/>
    </row>
    <row r="132" spans="1:32" x14ac:dyDescent="0.35">
      <c r="A132" s="203" t="s">
        <v>1125</v>
      </c>
      <c r="B132" s="203" t="s">
        <v>206</v>
      </c>
      <c r="C132" s="203" t="s">
        <v>643</v>
      </c>
      <c r="D132" s="203" t="s">
        <v>77</v>
      </c>
      <c r="E132" s="203" t="s">
        <v>571</v>
      </c>
      <c r="F132" s="204" t="s">
        <v>838</v>
      </c>
      <c r="G132" s="203">
        <v>15</v>
      </c>
      <c r="H132" s="203" t="s">
        <v>51</v>
      </c>
      <c r="I132" s="2291">
        <v>15</v>
      </c>
      <c r="J132" s="2292"/>
      <c r="K132" s="2292"/>
      <c r="L132" s="2293"/>
      <c r="M132" s="209">
        <v>1</v>
      </c>
      <c r="N132" s="212">
        <v>4417</v>
      </c>
      <c r="O132" s="219">
        <v>0.4</v>
      </c>
      <c r="P132" s="212">
        <f t="shared" si="32"/>
        <v>2650.2</v>
      </c>
      <c r="Q132" s="212">
        <f t="shared" si="28"/>
        <v>39753</v>
      </c>
      <c r="R132" s="230">
        <f t="shared" si="29"/>
        <v>0.1937198002658366</v>
      </c>
      <c r="S132" s="550">
        <f t="shared" si="30"/>
        <v>39753</v>
      </c>
      <c r="T132" s="440">
        <f>S132</f>
        <v>39753</v>
      </c>
      <c r="V132" s="215"/>
      <c r="X132" s="332"/>
      <c r="Y132" s="440">
        <f>S132</f>
        <v>39753</v>
      </c>
      <c r="Z132" s="332"/>
      <c r="AF132" s="332"/>
    </row>
    <row r="133" spans="1:32" x14ac:dyDescent="0.35">
      <c r="A133" s="203" t="s">
        <v>1125</v>
      </c>
      <c r="B133" s="203" t="s">
        <v>68</v>
      </c>
      <c r="C133" s="203" t="s">
        <v>576</v>
      </c>
      <c r="D133" s="203" t="s">
        <v>195</v>
      </c>
      <c r="E133" s="203" t="s">
        <v>571</v>
      </c>
      <c r="F133" s="204" t="s">
        <v>838</v>
      </c>
      <c r="G133" s="203">
        <v>12</v>
      </c>
      <c r="H133" s="203" t="s">
        <v>90</v>
      </c>
      <c r="I133" s="2282">
        <v>12</v>
      </c>
      <c r="J133" s="2545"/>
      <c r="K133" s="2911">
        <v>12</v>
      </c>
      <c r="L133" s="2284"/>
      <c r="M133" s="209">
        <v>2</v>
      </c>
      <c r="N133" s="212">
        <v>1600</v>
      </c>
      <c r="O133" s="219">
        <v>0.7</v>
      </c>
      <c r="P133" s="212">
        <f t="shared" si="32"/>
        <v>480.00000000000006</v>
      </c>
      <c r="Q133" s="212">
        <f t="shared" si="28"/>
        <v>11520.000000000002</v>
      </c>
      <c r="R133" s="230">
        <f t="shared" si="29"/>
        <v>5.6137954344639092E-2</v>
      </c>
      <c r="S133" s="550">
        <f t="shared" si="30"/>
        <v>11520.000000000002</v>
      </c>
      <c r="T133" s="440"/>
      <c r="V133" s="215">
        <f>S133</f>
        <v>11520.000000000002</v>
      </c>
      <c r="X133" s="332"/>
      <c r="Y133" s="440">
        <f>S133</f>
        <v>11520.000000000002</v>
      </c>
      <c r="Z133" s="332"/>
      <c r="AF133" s="332"/>
    </row>
    <row r="134" spans="1:32" x14ac:dyDescent="0.35">
      <c r="A134" s="218"/>
      <c r="B134" s="203"/>
      <c r="C134" s="236"/>
      <c r="D134" s="236"/>
      <c r="E134" s="236"/>
      <c r="F134" s="237"/>
      <c r="G134" s="236"/>
      <c r="H134" s="236"/>
      <c r="I134" s="291"/>
      <c r="J134" s="291"/>
      <c r="K134" s="291"/>
      <c r="L134" s="333"/>
      <c r="M134" s="236"/>
      <c r="N134" s="240"/>
      <c r="O134" s="241"/>
      <c r="P134" s="240"/>
      <c r="Q134" s="212"/>
      <c r="R134" s="439"/>
      <c r="S134" s="550"/>
      <c r="T134" s="234"/>
      <c r="X134" s="332"/>
      <c r="Y134" s="234"/>
      <c r="Z134" s="332"/>
      <c r="AF134" s="332"/>
    </row>
    <row r="135" spans="1:32" x14ac:dyDescent="0.35">
      <c r="A135" s="154" t="s">
        <v>1125</v>
      </c>
      <c r="B135" s="154" t="s">
        <v>579</v>
      </c>
      <c r="C135" s="335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36"/>
      <c r="Q135" s="303"/>
      <c r="R135" s="337">
        <f>Q135/Q138</f>
        <v>0</v>
      </c>
      <c r="S135" s="550"/>
      <c r="T135" s="234"/>
      <c r="W135" s="215">
        <f>S135</f>
        <v>0</v>
      </c>
      <c r="X135" s="332"/>
      <c r="Y135" s="234"/>
      <c r="Z135" s="332"/>
      <c r="AF135" s="332"/>
    </row>
    <row r="136" spans="1:32" x14ac:dyDescent="0.35">
      <c r="A136" s="154" t="s">
        <v>1125</v>
      </c>
      <c r="B136" s="154" t="s">
        <v>580</v>
      </c>
      <c r="C136" s="335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36"/>
      <c r="Q136" s="303">
        <v>25000</v>
      </c>
      <c r="R136" s="337">
        <f>Q136/Q138</f>
        <v>0.13972950157033603</v>
      </c>
      <c r="S136" s="550">
        <f>Q136</f>
        <v>25000</v>
      </c>
      <c r="T136" s="234"/>
      <c r="X136" s="441">
        <f>S136</f>
        <v>25000</v>
      </c>
      <c r="Y136" s="234"/>
      <c r="Z136" s="332"/>
      <c r="AF136" s="332"/>
    </row>
    <row r="137" spans="1:32" x14ac:dyDescent="0.35">
      <c r="I137" s="161">
        <f>I138/M138</f>
        <v>0.67021276595744683</v>
      </c>
      <c r="J137" s="161"/>
      <c r="K137" s="161">
        <f>K138/M138</f>
        <v>0.32978723404255317</v>
      </c>
      <c r="S137" s="212"/>
      <c r="T137" s="234"/>
      <c r="X137" s="332"/>
      <c r="Y137" s="234"/>
      <c r="Z137" s="332"/>
      <c r="AA137" s="291"/>
      <c r="AB137" s="291"/>
      <c r="AC137" s="291"/>
      <c r="AD137" s="291"/>
      <c r="AE137" s="291"/>
      <c r="AF137" s="333"/>
    </row>
    <row r="138" spans="1:32" x14ac:dyDescent="0.35">
      <c r="A138" s="836" t="s">
        <v>582</v>
      </c>
      <c r="B138" s="837"/>
      <c r="C138" s="837"/>
      <c r="D138" s="837"/>
      <c r="E138" s="837"/>
      <c r="F138" s="838"/>
      <c r="G138" s="837"/>
      <c r="H138" s="837"/>
      <c r="I138" s="837">
        <f>I132+I130+I129+I128+I127+I126+I133</f>
        <v>63</v>
      </c>
      <c r="J138" s="837"/>
      <c r="K138" s="837">
        <f>K131+K130+K133</f>
        <v>31</v>
      </c>
      <c r="L138" s="837"/>
      <c r="M138" s="837">
        <f>SUM(I138:L138)</f>
        <v>94</v>
      </c>
      <c r="N138" s="840"/>
      <c r="O138" s="841"/>
      <c r="P138" s="840"/>
      <c r="Q138" s="842">
        <f>SUM(Q125:Q137)</f>
        <v>178917.12</v>
      </c>
      <c r="R138" s="841">
        <f>SUM(R125:R136)</f>
        <v>0.88978091263095538</v>
      </c>
      <c r="S138" s="1650">
        <f>SUM(S125:S137)</f>
        <v>178917.12</v>
      </c>
      <c r="T138" s="1651">
        <f t="shared" ref="T138:Z138" si="34">SUM(T125:T136)</f>
        <v>118681.12</v>
      </c>
      <c r="U138" s="632">
        <f t="shared" si="34"/>
        <v>23716</v>
      </c>
      <c r="V138" s="632">
        <f t="shared" si="34"/>
        <v>11520.000000000002</v>
      </c>
      <c r="W138" s="632">
        <f t="shared" si="34"/>
        <v>0</v>
      </c>
      <c r="X138" s="632">
        <f t="shared" si="34"/>
        <v>25000</v>
      </c>
      <c r="Y138" s="1652">
        <f t="shared" si="34"/>
        <v>108676.44</v>
      </c>
      <c r="Z138" s="1653">
        <f t="shared" si="34"/>
        <v>45240.68</v>
      </c>
      <c r="AA138" s="1655">
        <f>SUM(AA126:AA137)</f>
        <v>52716.28</v>
      </c>
      <c r="AB138" s="1655">
        <f>SUM(AB126:AB137)</f>
        <v>7584</v>
      </c>
      <c r="AC138" s="1655">
        <f>SUM(AC126:AC137)</f>
        <v>23716</v>
      </c>
      <c r="AD138" s="1655">
        <f>SUM(AD126:AD137)</f>
        <v>18627.84</v>
      </c>
      <c r="AE138" s="1655"/>
      <c r="AF138" s="1656"/>
    </row>
    <row r="139" spans="1:32" x14ac:dyDescent="0.35">
      <c r="A139" s="836" t="s">
        <v>583</v>
      </c>
      <c r="B139" s="837"/>
      <c r="C139" s="837"/>
      <c r="D139" s="837"/>
      <c r="E139" s="837"/>
      <c r="F139" s="838"/>
      <c r="G139" s="837"/>
      <c r="H139" s="837"/>
      <c r="I139" s="837">
        <f>I132+I130+I129+I128+I127+I126</f>
        <v>51</v>
      </c>
      <c r="J139" s="837">
        <f>I132+I129+I127++I126+I128</f>
        <v>46</v>
      </c>
      <c r="K139" s="837">
        <f>I132+K131+K130+I128+I127</f>
        <v>43</v>
      </c>
      <c r="L139" s="837"/>
      <c r="M139" s="837">
        <f>SUM(I139:L139)</f>
        <v>140</v>
      </c>
      <c r="N139" s="840"/>
      <c r="O139" s="841"/>
      <c r="P139" s="840"/>
      <c r="Q139" s="840"/>
      <c r="R139" s="841"/>
      <c r="S139" s="1657"/>
      <c r="T139" s="1658">
        <f>T138/S138</f>
        <v>0.6633301497363695</v>
      </c>
      <c r="U139" s="1659">
        <f>U138/S138</f>
        <v>0.13255299436968357</v>
      </c>
      <c r="V139" s="1659">
        <f>V138/S138</f>
        <v>6.4387354323610854E-2</v>
      </c>
      <c r="W139" s="1659">
        <f>W138/S138</f>
        <v>0</v>
      </c>
      <c r="X139" s="1659">
        <f>X138/S138</f>
        <v>0.13972950157033603</v>
      </c>
      <c r="Y139" s="835">
        <f>Y138/S138</f>
        <v>0.60741219174554117</v>
      </c>
      <c r="Z139" s="1661">
        <f>Z138/S138</f>
        <v>0.25285830668412279</v>
      </c>
      <c r="AA139" s="1663"/>
      <c r="AB139" s="1663"/>
      <c r="AC139" s="1663"/>
      <c r="AD139" s="1663"/>
      <c r="AE139" s="1663"/>
      <c r="AF139" s="1664"/>
    </row>
    <row r="140" spans="1:32" ht="15" thickBot="1" x14ac:dyDescent="0.4">
      <c r="A140" s="297" t="s">
        <v>584</v>
      </c>
      <c r="B140" s="298"/>
      <c r="C140" s="298"/>
      <c r="D140" s="298"/>
      <c r="E140" s="298"/>
      <c r="F140" s="299"/>
      <c r="G140" s="298"/>
      <c r="H140" s="298"/>
      <c r="I140" s="2243">
        <f>I139/$M$139</f>
        <v>0.36428571428571427</v>
      </c>
      <c r="J140" s="2243">
        <f t="shared" ref="J140:K140" si="35">J139/$M$139</f>
        <v>0.32857142857142857</v>
      </c>
      <c r="K140" s="2243">
        <f t="shared" si="35"/>
        <v>0.30714285714285716</v>
      </c>
      <c r="L140" s="300"/>
      <c r="M140" s="298"/>
      <c r="N140" s="301"/>
      <c r="O140" s="302"/>
      <c r="P140" s="301"/>
      <c r="Q140" s="303">
        <f>T138</f>
        <v>118681.12</v>
      </c>
      <c r="R140" s="308">
        <f>Q140/Q145</f>
        <v>0.6633301497363695</v>
      </c>
      <c r="X140" s="294"/>
      <c r="Y140" s="403">
        <f>I126+I128+K131+I132+I133+K133</f>
        <v>78</v>
      </c>
      <c r="Z140" s="404">
        <f>I127+I129+I130+K130</f>
        <v>16</v>
      </c>
    </row>
    <row r="141" spans="1:32" ht="15" thickBot="1" x14ac:dyDescent="0.4">
      <c r="A141" s="297" t="s">
        <v>38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03">
        <f>U138</f>
        <v>23716</v>
      </c>
      <c r="R141" s="308">
        <f>Q141/Q145</f>
        <v>0.13255299436968357</v>
      </c>
      <c r="S141" s="1116">
        <f>Q138/M138</f>
        <v>1903.3736170212765</v>
      </c>
      <c r="T141" s="1117" t="s">
        <v>586</v>
      </c>
      <c r="Y141" s="241">
        <f>Y140/M138</f>
        <v>0.82978723404255317</v>
      </c>
      <c r="Z141" s="293">
        <f>Z140/M138</f>
        <v>0.1702127659574468</v>
      </c>
    </row>
    <row r="142" spans="1:32" ht="15" thickBot="1" x14ac:dyDescent="0.4">
      <c r="A142" s="297" t="s">
        <v>587</v>
      </c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03">
        <f>V138</f>
        <v>11520.000000000002</v>
      </c>
      <c r="R142" s="308">
        <f>Q142/Q145</f>
        <v>6.4387354323610854E-2</v>
      </c>
      <c r="W142" s="145"/>
      <c r="Y142" s="2657" t="s">
        <v>588</v>
      </c>
      <c r="Z142" s="2657"/>
    </row>
    <row r="143" spans="1:32" x14ac:dyDescent="0.35">
      <c r="A143" s="297" t="s">
        <v>580</v>
      </c>
      <c r="B143" s="298"/>
      <c r="C143" s="298"/>
      <c r="D143" s="298"/>
      <c r="E143" s="298"/>
      <c r="F143" s="299"/>
      <c r="G143" s="298"/>
      <c r="H143" s="298"/>
      <c r="I143" s="300"/>
      <c r="J143" s="300"/>
      <c r="K143" s="300"/>
      <c r="L143" s="300"/>
      <c r="M143" s="298"/>
      <c r="N143" s="301"/>
      <c r="O143" s="302"/>
      <c r="P143" s="301"/>
      <c r="Q143" s="303">
        <f>X138</f>
        <v>25000</v>
      </c>
      <c r="R143" s="308">
        <f>Q143/Q145</f>
        <v>0.13972950157033603</v>
      </c>
    </row>
    <row r="144" spans="1:32" x14ac:dyDescent="0.35">
      <c r="A144" s="297" t="s">
        <v>579</v>
      </c>
      <c r="B144" s="298"/>
      <c r="C144" s="298"/>
      <c r="D144" s="298"/>
      <c r="E144" s="298"/>
      <c r="F144" s="299"/>
      <c r="G144" s="298"/>
      <c r="H144" s="298"/>
      <c r="I144" s="300"/>
      <c r="J144" s="300"/>
      <c r="K144" s="300"/>
      <c r="L144" s="300"/>
      <c r="M144" s="298"/>
      <c r="N144" s="301"/>
      <c r="O144" s="302"/>
      <c r="P144" s="301"/>
      <c r="Q144" s="303">
        <f>W138</f>
        <v>0</v>
      </c>
      <c r="R144" s="308">
        <f>Q144/Q145</f>
        <v>0</v>
      </c>
    </row>
    <row r="145" spans="1:32" x14ac:dyDescent="0.35">
      <c r="A145" s="297"/>
      <c r="B145" s="298"/>
      <c r="C145" s="298"/>
      <c r="D145" s="298"/>
      <c r="E145" s="298"/>
      <c r="F145" s="299"/>
      <c r="G145" s="298"/>
      <c r="H145" s="298"/>
      <c r="I145" s="300"/>
      <c r="J145" s="300"/>
      <c r="K145" s="300"/>
      <c r="L145" s="300"/>
      <c r="M145" s="298"/>
      <c r="N145" s="301"/>
      <c r="O145" s="302"/>
      <c r="P145" s="301"/>
      <c r="Q145" s="310">
        <f>SUM(Q140:Q144)</f>
        <v>178917.12</v>
      </c>
      <c r="R145" s="308">
        <f>SUM(R140:R144)</f>
        <v>1</v>
      </c>
    </row>
    <row r="149" spans="1:32" x14ac:dyDescent="0.35">
      <c r="E149" s="1" t="s">
        <v>613</v>
      </c>
      <c r="F149" s="2" t="s">
        <v>753</v>
      </c>
    </row>
    <row r="150" spans="1:32" x14ac:dyDescent="0.35">
      <c r="E150" s="1" t="s">
        <v>524</v>
      </c>
      <c r="F150" s="2" t="s">
        <v>668</v>
      </c>
    </row>
    <row r="151" spans="1:32" x14ac:dyDescent="0.35">
      <c r="E151" s="1" t="s">
        <v>526</v>
      </c>
      <c r="F151" s="2" t="s">
        <v>1065</v>
      </c>
    </row>
    <row r="152" spans="1:32" x14ac:dyDescent="0.35">
      <c r="E152" s="1" t="s">
        <v>528</v>
      </c>
      <c r="F152" s="2" t="s">
        <v>1131</v>
      </c>
    </row>
    <row r="154" spans="1:32" ht="18" x14ac:dyDescent="0.4">
      <c r="A154" s="1085" t="s">
        <v>618</v>
      </c>
    </row>
    <row r="155" spans="1:32" ht="18" x14ac:dyDescent="0.4">
      <c r="A155" s="1085"/>
    </row>
    <row r="156" spans="1:32" ht="16.5" customHeight="1" thickBot="1" x14ac:dyDescent="0.4">
      <c r="A156" s="2681" t="s">
        <v>531</v>
      </c>
      <c r="B156" s="2682"/>
      <c r="C156" s="2682"/>
      <c r="D156" s="2682"/>
      <c r="E156" s="2682"/>
      <c r="F156" s="2682"/>
      <c r="G156" s="2682"/>
      <c r="H156" s="2682"/>
      <c r="I156" s="2682"/>
      <c r="J156" s="2682"/>
      <c r="K156" s="2682"/>
      <c r="L156" s="2682"/>
      <c r="M156" s="2682"/>
      <c r="N156" s="2682"/>
      <c r="O156" s="2682"/>
      <c r="P156" s="2682"/>
      <c r="Q156" s="2682"/>
      <c r="R156" s="2683"/>
      <c r="S156" s="2647" t="s">
        <v>635</v>
      </c>
      <c r="T156" s="2648"/>
      <c r="U156" s="2648"/>
      <c r="V156" s="2648"/>
      <c r="W156" s="2648"/>
      <c r="X156" s="2648"/>
      <c r="Y156" s="2648"/>
      <c r="Z156" s="2648"/>
      <c r="AA156" s="2648"/>
      <c r="AB156" s="2648"/>
      <c r="AC156" s="2648"/>
      <c r="AD156" s="2648"/>
      <c r="AE156" s="2648"/>
      <c r="AF156" s="2649"/>
    </row>
    <row r="157" spans="1:32" ht="18" x14ac:dyDescent="0.35">
      <c r="A157" s="2905" t="s">
        <v>533</v>
      </c>
      <c r="B157" s="2905" t="s">
        <v>534</v>
      </c>
      <c r="C157" s="2905" t="s">
        <v>535</v>
      </c>
      <c r="D157" s="2905" t="s">
        <v>606</v>
      </c>
      <c r="E157" s="2905" t="s">
        <v>607</v>
      </c>
      <c r="F157" s="2910" t="s">
        <v>538</v>
      </c>
      <c r="G157" s="2905" t="s">
        <v>608</v>
      </c>
      <c r="H157" s="2905" t="s">
        <v>540</v>
      </c>
      <c r="I157" s="2912" t="s">
        <v>541</v>
      </c>
      <c r="J157" s="2912"/>
      <c r="K157" s="2912"/>
      <c r="L157" s="2912"/>
      <c r="M157" s="1688" t="s">
        <v>542</v>
      </c>
      <c r="N157" s="1689" t="s">
        <v>609</v>
      </c>
      <c r="O157" s="1690" t="s">
        <v>544</v>
      </c>
      <c r="P157" s="1689" t="s">
        <v>609</v>
      </c>
      <c r="Q157" s="1689" t="s">
        <v>610</v>
      </c>
      <c r="R157" s="2909" t="s">
        <v>546</v>
      </c>
      <c r="S157" s="1122" t="s">
        <v>547</v>
      </c>
      <c r="T157" s="2672" t="s">
        <v>548</v>
      </c>
      <c r="U157" s="2673"/>
      <c r="V157" s="2673"/>
      <c r="W157" s="2673"/>
      <c r="X157" s="2673"/>
      <c r="Y157" s="2672" t="s">
        <v>549</v>
      </c>
      <c r="Z157" s="2673"/>
      <c r="AA157" s="2672" t="s">
        <v>550</v>
      </c>
      <c r="AB157" s="2673"/>
      <c r="AC157" s="2673"/>
      <c r="AD157" s="2673"/>
      <c r="AE157" s="2673"/>
      <c r="AF157" s="2676"/>
    </row>
    <row r="158" spans="1:32" ht="18" x14ac:dyDescent="0.35">
      <c r="A158" s="2366"/>
      <c r="B158" s="2366"/>
      <c r="C158" s="2366"/>
      <c r="D158" s="2366"/>
      <c r="E158" s="2366"/>
      <c r="F158" s="2380"/>
      <c r="G158" s="2366"/>
      <c r="H158" s="2366"/>
      <c r="I158" s="152" t="s">
        <v>551</v>
      </c>
      <c r="J158" s="152" t="s">
        <v>552</v>
      </c>
      <c r="K158" s="152" t="s">
        <v>553</v>
      </c>
      <c r="L158" s="152" t="s">
        <v>554</v>
      </c>
      <c r="M158" s="425" t="s">
        <v>555</v>
      </c>
      <c r="N158" s="426" t="s">
        <v>556</v>
      </c>
      <c r="O158" s="427" t="s">
        <v>557</v>
      </c>
      <c r="P158" s="426" t="s">
        <v>558</v>
      </c>
      <c r="Q158" s="426" t="s">
        <v>611</v>
      </c>
      <c r="R158" s="2887"/>
      <c r="S158" s="1122" t="s">
        <v>559</v>
      </c>
      <c r="T158" s="2889"/>
      <c r="U158" s="2888"/>
      <c r="V158" s="2888"/>
      <c r="W158" s="2888"/>
      <c r="X158" s="2888"/>
      <c r="Y158" s="2889"/>
      <c r="Z158" s="2888"/>
      <c r="AA158" s="2889"/>
      <c r="AB158" s="2888"/>
      <c r="AC158" s="2888"/>
      <c r="AD158" s="2888"/>
      <c r="AE158" s="2888"/>
      <c r="AF158" s="2890"/>
    </row>
    <row r="159" spans="1:32" s="184" customFormat="1" ht="18.5" x14ac:dyDescent="0.45">
      <c r="A159" s="2538" t="s">
        <v>619</v>
      </c>
      <c r="B159" s="2539"/>
      <c r="C159" s="2539"/>
      <c r="D159" s="2539"/>
      <c r="E159" s="2539"/>
      <c r="F159" s="2539"/>
      <c r="G159" s="2539"/>
      <c r="H159" s="2539"/>
      <c r="I159" s="2539"/>
      <c r="J159" s="2539"/>
      <c r="K159" s="2539"/>
      <c r="L159" s="2539"/>
      <c r="M159" s="2539"/>
      <c r="N159" s="2539"/>
      <c r="O159" s="2539"/>
      <c r="P159" s="2539"/>
      <c r="Q159" s="2539"/>
      <c r="R159" s="2539"/>
      <c r="S159" s="1628"/>
      <c r="T159" s="1604" t="s">
        <v>561</v>
      </c>
      <c r="U159" s="1605" t="s">
        <v>38</v>
      </c>
      <c r="V159" s="1605" t="s">
        <v>562</v>
      </c>
      <c r="W159" s="1605" t="s">
        <v>563</v>
      </c>
      <c r="X159" s="1629" t="s">
        <v>564</v>
      </c>
      <c r="Y159" s="1604" t="s">
        <v>565</v>
      </c>
      <c r="Z159" s="1629" t="s">
        <v>566</v>
      </c>
      <c r="AA159" s="1604" t="s">
        <v>260</v>
      </c>
      <c r="AB159" s="1605" t="s">
        <v>261</v>
      </c>
      <c r="AC159" s="1605" t="s">
        <v>27</v>
      </c>
      <c r="AD159" s="1605" t="s">
        <v>262</v>
      </c>
      <c r="AE159" s="1605" t="s">
        <v>166</v>
      </c>
      <c r="AF159" s="1629" t="s">
        <v>31</v>
      </c>
    </row>
    <row r="160" spans="1:32" x14ac:dyDescent="0.35">
      <c r="A160" s="200"/>
      <c r="B160" s="509"/>
      <c r="C160" s="509"/>
      <c r="D160" s="509"/>
      <c r="E160" s="509"/>
      <c r="F160" s="510"/>
      <c r="G160" s="509"/>
      <c r="H160" s="509"/>
      <c r="I160" s="512"/>
      <c r="J160" s="512"/>
      <c r="K160" s="512"/>
      <c r="L160" s="512"/>
      <c r="M160" s="509"/>
      <c r="N160" s="515"/>
      <c r="O160" s="516"/>
      <c r="P160" s="515"/>
      <c r="Q160" s="515"/>
      <c r="R160" s="579"/>
      <c r="S160" s="212"/>
      <c r="T160" s="234"/>
      <c r="X160" s="332"/>
      <c r="Y160" s="234"/>
      <c r="Z160" s="332"/>
      <c r="AA160" s="511"/>
      <c r="AB160" s="512"/>
      <c r="AC160" s="512"/>
      <c r="AD160" s="512"/>
      <c r="AE160" s="512"/>
      <c r="AF160" s="513"/>
    </row>
    <row r="161" spans="1:32" x14ac:dyDescent="0.35">
      <c r="A161" s="203" t="s">
        <v>1125</v>
      </c>
      <c r="B161" s="203" t="s">
        <v>263</v>
      </c>
      <c r="C161" s="203" t="s">
        <v>1126</v>
      </c>
      <c r="D161" s="203" t="s">
        <v>235</v>
      </c>
      <c r="E161" s="203" t="s">
        <v>571</v>
      </c>
      <c r="F161" s="204" t="s">
        <v>706</v>
      </c>
      <c r="G161" s="203">
        <v>10</v>
      </c>
      <c r="H161" s="203" t="s">
        <v>90</v>
      </c>
      <c r="I161" s="2291">
        <v>10</v>
      </c>
      <c r="J161" s="2478"/>
      <c r="L161" s="332"/>
      <c r="M161" s="209">
        <v>1</v>
      </c>
      <c r="N161" s="212">
        <v>1152</v>
      </c>
      <c r="O161" s="219">
        <v>0.16</v>
      </c>
      <c r="P161" s="212">
        <f>N161*(1-O161)</f>
        <v>967.68</v>
      </c>
      <c r="Q161" s="212">
        <f t="shared" ref="Q161:Q168" si="36">P161*M161*G161</f>
        <v>9676.7999999999993</v>
      </c>
      <c r="R161" s="230">
        <f t="shared" ref="R161:R168" si="37">Q161/$Q$173</f>
        <v>8.1796721520995694E-2</v>
      </c>
      <c r="S161" s="550">
        <f t="shared" ref="S161:S168" si="38">Q161*3</f>
        <v>29030.399999999998</v>
      </c>
      <c r="T161" s="440">
        <f t="shared" ref="T161:T163" si="39">S161</f>
        <v>29030.399999999998</v>
      </c>
      <c r="X161" s="332"/>
      <c r="Y161" s="440">
        <f>S161</f>
        <v>29030.399999999998</v>
      </c>
      <c r="Z161" s="441"/>
      <c r="AA161" s="440">
        <f>S161</f>
        <v>29030.399999999998</v>
      </c>
      <c r="AF161" s="332"/>
    </row>
    <row r="162" spans="1:32" x14ac:dyDescent="0.35">
      <c r="A162" s="203" t="s">
        <v>1125</v>
      </c>
      <c r="B162" s="203" t="s">
        <v>263</v>
      </c>
      <c r="C162" s="203" t="s">
        <v>1126</v>
      </c>
      <c r="D162" s="203" t="s">
        <v>129</v>
      </c>
      <c r="E162" s="203" t="s">
        <v>569</v>
      </c>
      <c r="F162" s="204" t="s">
        <v>602</v>
      </c>
      <c r="G162" s="203">
        <v>3</v>
      </c>
      <c r="H162" s="203" t="s">
        <v>51</v>
      </c>
      <c r="I162" s="2520">
        <v>3</v>
      </c>
      <c r="J162" s="2521"/>
      <c r="K162" s="2521"/>
      <c r="L162" s="2522"/>
      <c r="M162" s="209">
        <v>1</v>
      </c>
      <c r="N162" s="212">
        <v>4199</v>
      </c>
      <c r="O162" s="219">
        <v>0.17</v>
      </c>
      <c r="P162" s="212">
        <f>N162*(1-O162)</f>
        <v>3485.1699999999996</v>
      </c>
      <c r="Q162" s="212">
        <f t="shared" si="36"/>
        <v>10455.509999999998</v>
      </c>
      <c r="R162" s="213">
        <f t="shared" si="37"/>
        <v>8.8379055041954535E-2</v>
      </c>
      <c r="S162" s="550">
        <f t="shared" si="38"/>
        <v>31366.529999999995</v>
      </c>
      <c r="T162" s="440">
        <f t="shared" si="39"/>
        <v>31366.529999999995</v>
      </c>
      <c r="X162" s="332"/>
      <c r="Y162" s="440"/>
      <c r="Z162" s="441">
        <f>S162</f>
        <v>31366.529999999995</v>
      </c>
      <c r="AA162" s="440">
        <f>S162</f>
        <v>31366.529999999995</v>
      </c>
      <c r="AF162" s="332"/>
    </row>
    <row r="163" spans="1:32" x14ac:dyDescent="0.35">
      <c r="A163" s="203" t="s">
        <v>1125</v>
      </c>
      <c r="B163" s="203" t="s">
        <v>263</v>
      </c>
      <c r="C163" s="203" t="s">
        <v>1126</v>
      </c>
      <c r="D163" s="203" t="s">
        <v>53</v>
      </c>
      <c r="E163" s="203" t="s">
        <v>571</v>
      </c>
      <c r="F163" s="204" t="s">
        <v>639</v>
      </c>
      <c r="G163" s="203">
        <v>3</v>
      </c>
      <c r="H163" s="203" t="s">
        <v>51</v>
      </c>
      <c r="I163" s="2291">
        <v>3</v>
      </c>
      <c r="J163" s="2292"/>
      <c r="K163" s="2292"/>
      <c r="L163" s="2293"/>
      <c r="M163" s="209">
        <v>1</v>
      </c>
      <c r="N163" s="212">
        <v>4680</v>
      </c>
      <c r="O163" s="219">
        <v>0.17</v>
      </c>
      <c r="P163" s="212">
        <f t="shared" ref="P163:P168" si="40">N163*(1-O163)</f>
        <v>3884.3999999999996</v>
      </c>
      <c r="Q163" s="212">
        <f t="shared" si="36"/>
        <v>11653.199999999999</v>
      </c>
      <c r="R163" s="230">
        <f t="shared" si="37"/>
        <v>9.8502971563788344E-2</v>
      </c>
      <c r="S163" s="550">
        <f t="shared" si="38"/>
        <v>34959.599999999999</v>
      </c>
      <c r="T163" s="440">
        <f t="shared" si="39"/>
        <v>34959.599999999999</v>
      </c>
      <c r="X163" s="332"/>
      <c r="Y163" s="440">
        <f>S163</f>
        <v>34959.599999999999</v>
      </c>
      <c r="Z163" s="441"/>
      <c r="AA163" s="440">
        <f>S163</f>
        <v>34959.599999999999</v>
      </c>
      <c r="AF163" s="332"/>
    </row>
    <row r="164" spans="1:32" x14ac:dyDescent="0.35">
      <c r="A164" s="203" t="s">
        <v>1125</v>
      </c>
      <c r="B164" s="203" t="s">
        <v>264</v>
      </c>
      <c r="C164" s="203" t="s">
        <v>1126</v>
      </c>
      <c r="D164" s="203" t="s">
        <v>129</v>
      </c>
      <c r="E164" s="203" t="s">
        <v>569</v>
      </c>
      <c r="F164" s="204" t="s">
        <v>602</v>
      </c>
      <c r="G164" s="203">
        <v>1</v>
      </c>
      <c r="H164" s="203" t="s">
        <v>51</v>
      </c>
      <c r="I164" s="2291">
        <v>1</v>
      </c>
      <c r="J164" s="2478"/>
      <c r="K164" s="1699"/>
      <c r="L164" s="1700"/>
      <c r="M164" s="209">
        <v>1</v>
      </c>
      <c r="N164" s="212">
        <v>4740</v>
      </c>
      <c r="O164" s="219">
        <v>0.2</v>
      </c>
      <c r="P164" s="212">
        <f t="shared" si="40"/>
        <v>3792</v>
      </c>
      <c r="Q164" s="212">
        <f t="shared" si="36"/>
        <v>3792</v>
      </c>
      <c r="R164" s="213">
        <f t="shared" si="37"/>
        <v>3.2053278770628274E-2</v>
      </c>
      <c r="S164" s="550">
        <f t="shared" si="38"/>
        <v>11376</v>
      </c>
      <c r="T164" s="440">
        <f>S164</f>
        <v>11376</v>
      </c>
      <c r="X164" s="332"/>
      <c r="Y164" s="440"/>
      <c r="Z164" s="441">
        <f>S164</f>
        <v>11376</v>
      </c>
      <c r="AA164" s="234"/>
      <c r="AB164" s="215">
        <f>S164</f>
        <v>11376</v>
      </c>
      <c r="AF164" s="332"/>
    </row>
    <row r="165" spans="1:32" x14ac:dyDescent="0.35">
      <c r="A165" s="203" t="s">
        <v>1125</v>
      </c>
      <c r="B165" s="203" t="s">
        <v>47</v>
      </c>
      <c r="C165" s="203" t="s">
        <v>1126</v>
      </c>
      <c r="D165" s="203" t="s">
        <v>127</v>
      </c>
      <c r="E165" s="203" t="s">
        <v>569</v>
      </c>
      <c r="F165" s="204" t="s">
        <v>602</v>
      </c>
      <c r="G165" s="203">
        <v>3</v>
      </c>
      <c r="H165" s="203" t="s">
        <v>51</v>
      </c>
      <c r="I165" s="228">
        <v>3</v>
      </c>
      <c r="J165" s="1699"/>
      <c r="K165" s="222">
        <v>3</v>
      </c>
      <c r="L165" s="1700"/>
      <c r="M165" s="209">
        <v>2</v>
      </c>
      <c r="N165" s="212">
        <v>5929</v>
      </c>
      <c r="O165" s="219">
        <v>0.6</v>
      </c>
      <c r="P165" s="212">
        <f t="shared" si="40"/>
        <v>2371.6</v>
      </c>
      <c r="Q165" s="212">
        <f t="shared" si="36"/>
        <v>14229.599999999999</v>
      </c>
      <c r="R165" s="213">
        <f t="shared" si="37"/>
        <v>0.12028094293104749</v>
      </c>
      <c r="S165" s="550">
        <f t="shared" si="38"/>
        <v>42688.799999999996</v>
      </c>
      <c r="T165" s="440"/>
      <c r="U165" s="215">
        <f>S165</f>
        <v>42688.799999999996</v>
      </c>
      <c r="V165" s="215"/>
      <c r="X165" s="332"/>
      <c r="Y165" s="440"/>
      <c r="Z165" s="441">
        <f>S165</f>
        <v>42688.799999999996</v>
      </c>
      <c r="AA165" s="234"/>
      <c r="AC165" s="215">
        <f>S165</f>
        <v>42688.799999999996</v>
      </c>
      <c r="AF165" s="332"/>
    </row>
    <row r="166" spans="1:32" x14ac:dyDescent="0.35">
      <c r="A166" s="203" t="s">
        <v>1125</v>
      </c>
      <c r="B166" s="203" t="s">
        <v>265</v>
      </c>
      <c r="C166" s="203" t="s">
        <v>1126</v>
      </c>
      <c r="D166" s="203" t="s">
        <v>235</v>
      </c>
      <c r="E166" s="203" t="s">
        <v>571</v>
      </c>
      <c r="F166" s="204" t="s">
        <v>706</v>
      </c>
      <c r="G166" s="203">
        <v>7</v>
      </c>
      <c r="H166" s="203" t="s">
        <v>90</v>
      </c>
      <c r="I166" s="1701"/>
      <c r="J166" s="1702"/>
      <c r="K166" s="2911">
        <v>7</v>
      </c>
      <c r="L166" s="2284"/>
      <c r="M166" s="209">
        <v>1</v>
      </c>
      <c r="N166" s="212">
        <v>1584</v>
      </c>
      <c r="O166" s="219">
        <v>0.16</v>
      </c>
      <c r="P166" s="212">
        <f t="shared" si="40"/>
        <v>1330.56</v>
      </c>
      <c r="Q166" s="212">
        <f t="shared" si="36"/>
        <v>9313.92</v>
      </c>
      <c r="R166" s="230">
        <f t="shared" si="37"/>
        <v>7.8729344463958364E-2</v>
      </c>
      <c r="S166" s="550">
        <f t="shared" si="38"/>
        <v>27941.760000000002</v>
      </c>
      <c r="T166" s="440">
        <f t="shared" ref="T166" si="41">S166</f>
        <v>27941.760000000002</v>
      </c>
      <c r="X166" s="332"/>
      <c r="Y166" s="440">
        <f>S166</f>
        <v>27941.760000000002</v>
      </c>
      <c r="Z166" s="441"/>
      <c r="AA166" s="234"/>
      <c r="AD166" s="215">
        <f>S166</f>
        <v>27941.760000000002</v>
      </c>
      <c r="AF166" s="332"/>
    </row>
    <row r="167" spans="1:32" x14ac:dyDescent="0.35">
      <c r="A167" s="203" t="s">
        <v>1125</v>
      </c>
      <c r="B167" s="203" t="s">
        <v>206</v>
      </c>
      <c r="C167" s="203" t="s">
        <v>643</v>
      </c>
      <c r="D167" s="203" t="s">
        <v>77</v>
      </c>
      <c r="E167" s="203" t="s">
        <v>571</v>
      </c>
      <c r="F167" s="204" t="s">
        <v>1132</v>
      </c>
      <c r="G167" s="203">
        <v>10</v>
      </c>
      <c r="H167" s="203" t="s">
        <v>51</v>
      </c>
      <c r="I167" s="2291">
        <v>10</v>
      </c>
      <c r="J167" s="2292"/>
      <c r="K167" s="2292"/>
      <c r="L167" s="2293"/>
      <c r="M167" s="209">
        <v>1</v>
      </c>
      <c r="N167" s="212">
        <v>4417</v>
      </c>
      <c r="O167" s="219">
        <v>0.4</v>
      </c>
      <c r="P167" s="212">
        <f t="shared" si="40"/>
        <v>2650.2</v>
      </c>
      <c r="Q167" s="212">
        <f t="shared" si="36"/>
        <v>26502</v>
      </c>
      <c r="R167" s="230">
        <f t="shared" si="37"/>
        <v>0.22401793090168529</v>
      </c>
      <c r="S167" s="550">
        <f t="shared" si="38"/>
        <v>79506</v>
      </c>
      <c r="T167" s="440"/>
      <c r="V167" s="215">
        <f>S167</f>
        <v>79506</v>
      </c>
      <c r="X167" s="332"/>
      <c r="Y167" s="440">
        <f>S167</f>
        <v>79506</v>
      </c>
      <c r="Z167" s="332"/>
      <c r="AA167" s="234"/>
      <c r="AE167" s="215">
        <f>S167</f>
        <v>79506</v>
      </c>
      <c r="AF167" s="332"/>
    </row>
    <row r="168" spans="1:32" x14ac:dyDescent="0.35">
      <c r="A168" s="203" t="s">
        <v>1125</v>
      </c>
      <c r="B168" s="203" t="s">
        <v>68</v>
      </c>
      <c r="C168" s="203" t="s">
        <v>576</v>
      </c>
      <c r="D168" s="203" t="s">
        <v>195</v>
      </c>
      <c r="E168" s="203" t="s">
        <v>571</v>
      </c>
      <c r="F168" s="204" t="s">
        <v>1132</v>
      </c>
      <c r="G168" s="203">
        <v>8</v>
      </c>
      <c r="H168" s="203" t="s">
        <v>90</v>
      </c>
      <c r="I168" s="2282">
        <v>8</v>
      </c>
      <c r="J168" s="2545"/>
      <c r="K168" s="2911">
        <v>8</v>
      </c>
      <c r="L168" s="2284"/>
      <c r="M168" s="209">
        <v>2</v>
      </c>
      <c r="N168" s="212">
        <v>1600</v>
      </c>
      <c r="O168" s="219">
        <v>0.7</v>
      </c>
      <c r="P168" s="212">
        <f t="shared" si="40"/>
        <v>480.00000000000006</v>
      </c>
      <c r="Q168" s="212">
        <f t="shared" si="36"/>
        <v>7680.0000000000009</v>
      </c>
      <c r="R168" s="230">
        <f t="shared" si="37"/>
        <v>6.4918032953171195E-2</v>
      </c>
      <c r="S168" s="550">
        <f t="shared" si="38"/>
        <v>23040.000000000004</v>
      </c>
      <c r="T168" s="440"/>
      <c r="V168" s="215">
        <f>S168</f>
        <v>23040.000000000004</v>
      </c>
      <c r="X168" s="332"/>
      <c r="Y168" s="440">
        <f>S168</f>
        <v>23040.000000000004</v>
      </c>
      <c r="Z168" s="332"/>
      <c r="AA168" s="234"/>
      <c r="AF168" s="441">
        <f>S168</f>
        <v>23040.000000000004</v>
      </c>
    </row>
    <row r="169" spans="1:32" x14ac:dyDescent="0.35">
      <c r="A169" s="218"/>
      <c r="B169" s="203"/>
      <c r="C169" s="236"/>
      <c r="D169" s="236"/>
      <c r="E169" s="236"/>
      <c r="F169" s="237"/>
      <c r="G169" s="236"/>
      <c r="H169" s="236"/>
      <c r="I169" s="291"/>
      <c r="J169" s="291"/>
      <c r="K169" s="291"/>
      <c r="L169" s="333"/>
      <c r="M169" s="236"/>
      <c r="N169" s="240"/>
      <c r="O169" s="241"/>
      <c r="P169" s="240"/>
      <c r="Q169" s="212"/>
      <c r="R169" s="439"/>
      <c r="S169" s="550"/>
      <c r="T169" s="234"/>
      <c r="X169" s="332"/>
      <c r="Y169" s="234"/>
      <c r="Z169" s="332"/>
      <c r="AA169" s="234"/>
      <c r="AF169" s="332"/>
    </row>
    <row r="170" spans="1:32" x14ac:dyDescent="0.35">
      <c r="A170" s="154" t="s">
        <v>1125</v>
      </c>
      <c r="B170" s="154" t="s">
        <v>579</v>
      </c>
      <c r="C170" s="335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36"/>
      <c r="Q170" s="303"/>
      <c r="R170" s="337">
        <f>Q170/Q173</f>
        <v>0</v>
      </c>
      <c r="S170" s="550">
        <f>Q170*3</f>
        <v>0</v>
      </c>
      <c r="T170" s="234"/>
      <c r="W170" s="215">
        <f>S170</f>
        <v>0</v>
      </c>
      <c r="X170" s="332"/>
      <c r="Y170" s="234"/>
      <c r="Z170" s="332"/>
      <c r="AA170" s="234"/>
      <c r="AF170" s="332"/>
    </row>
    <row r="171" spans="1:32" x14ac:dyDescent="0.35">
      <c r="A171" s="154" t="s">
        <v>1125</v>
      </c>
      <c r="B171" s="154" t="s">
        <v>580</v>
      </c>
      <c r="C171" s="335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36"/>
      <c r="Q171" s="303">
        <v>25000</v>
      </c>
      <c r="R171" s="337">
        <f>Q171/Q173</f>
        <v>0.21132172185277082</v>
      </c>
      <c r="S171" s="550">
        <f>Q171*3</f>
        <v>75000</v>
      </c>
      <c r="T171" s="234"/>
      <c r="X171" s="441">
        <f>S171</f>
        <v>75000</v>
      </c>
      <c r="Y171" s="234"/>
      <c r="Z171" s="332"/>
      <c r="AA171" s="234"/>
      <c r="AF171" s="332"/>
    </row>
    <row r="172" spans="1:32" x14ac:dyDescent="0.35">
      <c r="H172" s="3"/>
      <c r="I172" s="161">
        <f>I173/M173</f>
        <v>0.6785714285714286</v>
      </c>
      <c r="J172" s="161"/>
      <c r="K172" s="161">
        <f>K173/M173</f>
        <v>0.32142857142857145</v>
      </c>
      <c r="S172" s="212"/>
      <c r="T172" s="234"/>
      <c r="X172" s="332"/>
      <c r="Y172" s="234"/>
      <c r="Z172" s="332"/>
      <c r="AA172" s="289"/>
      <c r="AB172" s="291"/>
      <c r="AC172" s="291"/>
      <c r="AD172" s="291"/>
      <c r="AE172" s="291"/>
      <c r="AF172" s="333"/>
    </row>
    <row r="173" spans="1:32" x14ac:dyDescent="0.35">
      <c r="A173" s="1455" t="s">
        <v>582</v>
      </c>
      <c r="B173" s="1456"/>
      <c r="C173" s="1456"/>
      <c r="D173" s="1456"/>
      <c r="E173" s="1456"/>
      <c r="F173" s="1665"/>
      <c r="G173" s="1456"/>
      <c r="H173" s="1456"/>
      <c r="I173" s="1456">
        <f>I167+I165+I164+I163+I162+I161+I168</f>
        <v>38</v>
      </c>
      <c r="J173" s="1456"/>
      <c r="K173" s="1456">
        <f>K166+K165+K168</f>
        <v>18</v>
      </c>
      <c r="L173" s="1456"/>
      <c r="M173" s="1456">
        <f>SUM(I173:L173)</f>
        <v>56</v>
      </c>
      <c r="N173" s="1667"/>
      <c r="O173" s="1668"/>
      <c r="P173" s="1667"/>
      <c r="Q173" s="1669">
        <f>SUM(Q160:Q172)</f>
        <v>118303.03</v>
      </c>
      <c r="R173" s="1668">
        <f>SUM(R160:R171)</f>
        <v>1</v>
      </c>
      <c r="S173" s="1670">
        <f>SUM(S160:S172)</f>
        <v>354909.09</v>
      </c>
      <c r="T173" s="1671">
        <f t="shared" ref="T173:Z173" si="42">SUM(T160:T171)</f>
        <v>134674.29</v>
      </c>
      <c r="U173" s="845">
        <f t="shared" si="42"/>
        <v>42688.799999999996</v>
      </c>
      <c r="V173" s="845">
        <f t="shared" si="42"/>
        <v>102546</v>
      </c>
      <c r="W173" s="845">
        <f t="shared" si="42"/>
        <v>0</v>
      </c>
      <c r="X173" s="845">
        <f t="shared" si="42"/>
        <v>75000</v>
      </c>
      <c r="Y173" s="1672">
        <f t="shared" si="42"/>
        <v>194477.76</v>
      </c>
      <c r="Z173" s="1673">
        <f t="shared" si="42"/>
        <v>85431.329999999987</v>
      </c>
      <c r="AA173" s="1674">
        <f>SUM(AA161:AA172)</f>
        <v>95356.53</v>
      </c>
      <c r="AB173" s="1675">
        <f>SUM(AB161:AB172)</f>
        <v>11376</v>
      </c>
      <c r="AC173" s="1675">
        <f t="shared" ref="AC173:AF173" si="43">SUM(AC161:AC172)</f>
        <v>42688.799999999996</v>
      </c>
      <c r="AD173" s="1675">
        <f t="shared" si="43"/>
        <v>27941.760000000002</v>
      </c>
      <c r="AE173" s="1675">
        <f t="shared" si="43"/>
        <v>79506</v>
      </c>
      <c r="AF173" s="1676">
        <f t="shared" si="43"/>
        <v>23040.000000000004</v>
      </c>
    </row>
    <row r="174" spans="1:32" x14ac:dyDescent="0.35">
      <c r="A174" s="1455" t="s">
        <v>583</v>
      </c>
      <c r="B174" s="1456"/>
      <c r="C174" s="1456"/>
      <c r="D174" s="1456"/>
      <c r="E174" s="1456"/>
      <c r="F174" s="1665"/>
      <c r="G174" s="1456"/>
      <c r="H174" s="1456"/>
      <c r="I174" s="1456">
        <f>I167+I165+I164+I163+I162+I161</f>
        <v>30</v>
      </c>
      <c r="J174" s="1456">
        <f>I167+I164+I162++I161+I163</f>
        <v>27</v>
      </c>
      <c r="K174" s="1456">
        <f>I167+K166+K165+I163+I162</f>
        <v>26</v>
      </c>
      <c r="L174" s="1456"/>
      <c r="M174" s="1456">
        <f>SUM(I174:L174)</f>
        <v>83</v>
      </c>
      <c r="N174" s="1667"/>
      <c r="O174" s="1668"/>
      <c r="P174" s="1667"/>
      <c r="Q174" s="1667"/>
      <c r="R174" s="1668"/>
      <c r="S174" s="1677"/>
      <c r="T174" s="1678">
        <f>T173/S173</f>
        <v>0.37946137136132524</v>
      </c>
      <c r="U174" s="1679">
        <f>U173/S173</f>
        <v>0.12028094293104748</v>
      </c>
      <c r="V174" s="1679">
        <f>V173/S173</f>
        <v>0.28893596385485643</v>
      </c>
      <c r="W174" s="1679">
        <f>W173/S173</f>
        <v>0</v>
      </c>
      <c r="X174" s="1679">
        <f>X173/S173</f>
        <v>0.21132172185277079</v>
      </c>
      <c r="Y174" s="427">
        <f>Y173/S173</f>
        <v>0.54796500140359883</v>
      </c>
      <c r="Z174" s="1681">
        <f>Z173/S173</f>
        <v>0.24071327674363027</v>
      </c>
      <c r="AA174" s="1703"/>
      <c r="AB174" s="1683"/>
      <c r="AC174" s="1683"/>
      <c r="AD174" s="1683"/>
      <c r="AE174" s="1683"/>
      <c r="AF174" s="1684"/>
    </row>
    <row r="175" spans="1:32" ht="15" thickBot="1" x14ac:dyDescent="0.4">
      <c r="A175" s="297" t="s">
        <v>584</v>
      </c>
      <c r="B175" s="298"/>
      <c r="C175" s="298"/>
      <c r="D175" s="298"/>
      <c r="E175" s="298"/>
      <c r="F175" s="299"/>
      <c r="G175" s="298"/>
      <c r="H175" s="302"/>
      <c r="I175" s="2243">
        <f>I174/$M$174</f>
        <v>0.36144578313253012</v>
      </c>
      <c r="J175" s="2243">
        <f t="shared" ref="J175:L175" si="44">J174/$M$174</f>
        <v>0.3253012048192771</v>
      </c>
      <c r="K175" s="2243">
        <f t="shared" si="44"/>
        <v>0.31325301204819278</v>
      </c>
      <c r="L175" s="300">
        <f t="shared" si="44"/>
        <v>0</v>
      </c>
      <c r="M175" s="298"/>
      <c r="N175" s="301"/>
      <c r="O175" s="302"/>
      <c r="P175" s="301"/>
      <c r="Q175" s="303">
        <f>T173/3</f>
        <v>44891.43</v>
      </c>
      <c r="R175" s="308">
        <f>Q175/Q180</f>
        <v>0.37946137136132524</v>
      </c>
      <c r="X175" s="294"/>
      <c r="Y175" s="403">
        <f>I161+I163+K166+I167+I168+K168</f>
        <v>46</v>
      </c>
      <c r="Z175" s="404">
        <f>I162+I164+I165+K165</f>
        <v>10</v>
      </c>
    </row>
    <row r="176" spans="1:32" ht="15" thickBot="1" x14ac:dyDescent="0.4">
      <c r="A176" s="297" t="s">
        <v>38</v>
      </c>
      <c r="B176" s="298"/>
      <c r="C176" s="298"/>
      <c r="D176" s="298"/>
      <c r="E176" s="298"/>
      <c r="F176" s="299"/>
      <c r="G176" s="298"/>
      <c r="H176" s="298"/>
      <c r="I176" s="300"/>
      <c r="J176" s="300"/>
      <c r="K176" s="300"/>
      <c r="L176" s="300"/>
      <c r="M176" s="298"/>
      <c r="N176" s="301"/>
      <c r="O176" s="302"/>
      <c r="P176" s="301"/>
      <c r="Q176" s="303">
        <f>U173/3</f>
        <v>14229.599999999999</v>
      </c>
      <c r="R176" s="308">
        <f>Q176/Q180</f>
        <v>0.12028094293104749</v>
      </c>
      <c r="S176" s="1125">
        <f>Q173/M173</f>
        <v>2112.554107142857</v>
      </c>
      <c r="T176" s="1126" t="s">
        <v>586</v>
      </c>
      <c r="Y176" s="241">
        <f>Y175/M173</f>
        <v>0.8214285714285714</v>
      </c>
      <c r="Z176" s="293">
        <f>Z175/M173</f>
        <v>0.17857142857142858</v>
      </c>
    </row>
    <row r="177" spans="1:33" x14ac:dyDescent="0.35">
      <c r="A177" s="297" t="s">
        <v>587</v>
      </c>
      <c r="B177" s="298"/>
      <c r="C177" s="298"/>
      <c r="D177" s="298"/>
      <c r="E177" s="298"/>
      <c r="F177" s="299"/>
      <c r="G177" s="298"/>
      <c r="H177" s="298"/>
      <c r="I177" s="300"/>
      <c r="J177" s="300"/>
      <c r="K177" s="300"/>
      <c r="L177" s="300"/>
      <c r="M177" s="298"/>
      <c r="N177" s="301"/>
      <c r="O177" s="302"/>
      <c r="P177" s="301"/>
      <c r="Q177" s="303">
        <f>V173/3</f>
        <v>34182</v>
      </c>
      <c r="R177" s="308">
        <f>Q177/Q180</f>
        <v>0.28893596385485648</v>
      </c>
      <c r="W177" s="145"/>
    </row>
    <row r="178" spans="1:33" x14ac:dyDescent="0.35">
      <c r="A178" s="297" t="s">
        <v>580</v>
      </c>
      <c r="B178" s="298"/>
      <c r="C178" s="298"/>
      <c r="D178" s="298"/>
      <c r="E178" s="298"/>
      <c r="F178" s="299"/>
      <c r="G178" s="298"/>
      <c r="H178" s="298"/>
      <c r="I178" s="300"/>
      <c r="J178" s="300"/>
      <c r="K178" s="300"/>
      <c r="L178" s="300"/>
      <c r="M178" s="298"/>
      <c r="N178" s="301"/>
      <c r="O178" s="302"/>
      <c r="P178" s="301"/>
      <c r="Q178" s="303">
        <f>X173/3</f>
        <v>25000</v>
      </c>
      <c r="R178" s="308">
        <f>Q178/Q180</f>
        <v>0.21132172185277082</v>
      </c>
    </row>
    <row r="179" spans="1:33" x14ac:dyDescent="0.35">
      <c r="A179" s="297" t="s">
        <v>579</v>
      </c>
      <c r="B179" s="298"/>
      <c r="C179" s="298"/>
      <c r="D179" s="298"/>
      <c r="E179" s="298"/>
      <c r="F179" s="299"/>
      <c r="G179" s="298"/>
      <c r="H179" s="298"/>
      <c r="I179" s="300"/>
      <c r="J179" s="300"/>
      <c r="K179" s="300"/>
      <c r="L179" s="300"/>
      <c r="M179" s="298"/>
      <c r="N179" s="301"/>
      <c r="O179" s="302"/>
      <c r="P179" s="301"/>
      <c r="Q179" s="303">
        <f>W173/3</f>
        <v>0</v>
      </c>
      <c r="R179" s="308">
        <f>Q179/Q180</f>
        <v>0</v>
      </c>
    </row>
    <row r="180" spans="1:33" x14ac:dyDescent="0.35">
      <c r="A180" s="297"/>
      <c r="B180" s="298"/>
      <c r="C180" s="298"/>
      <c r="D180" s="298"/>
      <c r="E180" s="298"/>
      <c r="F180" s="299"/>
      <c r="G180" s="298"/>
      <c r="H180" s="298"/>
      <c r="I180" s="300"/>
      <c r="J180" s="300"/>
      <c r="K180" s="300"/>
      <c r="L180" s="300"/>
      <c r="M180" s="298"/>
      <c r="N180" s="301"/>
      <c r="O180" s="302"/>
      <c r="P180" s="301"/>
      <c r="Q180" s="310">
        <f>SUM(Q175:Q179)</f>
        <v>118303.03</v>
      </c>
      <c r="R180" s="308">
        <f>SUM(R175:R179)</f>
        <v>1</v>
      </c>
    </row>
    <row r="181" spans="1:33" x14ac:dyDescent="0.35">
      <c r="A181" s="234"/>
      <c r="N181" s="5"/>
      <c r="O181" s="6"/>
      <c r="P181" s="5"/>
      <c r="Q181" s="5"/>
      <c r="R181" s="6"/>
      <c r="S181" s="647"/>
    </row>
    <row r="182" spans="1:33" x14ac:dyDescent="0.35">
      <c r="A182" s="234"/>
      <c r="N182" s="5"/>
      <c r="O182" s="6"/>
      <c r="P182" s="5"/>
      <c r="Q182" s="5"/>
      <c r="R182" s="6"/>
      <c r="S182" s="647"/>
    </row>
    <row r="183" spans="1:33" ht="16" x14ac:dyDescent="0.4">
      <c r="A183" s="234"/>
      <c r="N183" s="5"/>
      <c r="O183" s="6"/>
      <c r="P183" s="5"/>
      <c r="Q183" s="5"/>
      <c r="R183" s="6"/>
      <c r="S183" s="647"/>
      <c r="Z183" s="349">
        <f>SUM(AA184:AF184)</f>
        <v>1230364.47</v>
      </c>
      <c r="AA183" s="1604" t="s">
        <v>260</v>
      </c>
      <c r="AB183" s="1605" t="s">
        <v>261</v>
      </c>
      <c r="AC183" s="1605" t="s">
        <v>27</v>
      </c>
      <c r="AD183" s="1605" t="s">
        <v>262</v>
      </c>
      <c r="AE183" s="1605" t="s">
        <v>166</v>
      </c>
      <c r="AF183" s="1629" t="s">
        <v>31</v>
      </c>
    </row>
    <row r="184" spans="1:33" x14ac:dyDescent="0.35">
      <c r="A184" s="1619" t="s">
        <v>929</v>
      </c>
      <c r="B184" s="1620"/>
      <c r="C184" s="1620"/>
      <c r="D184" s="1620"/>
      <c r="E184" s="1620"/>
      <c r="F184" s="1621"/>
      <c r="G184" s="1620"/>
      <c r="H184" s="1620"/>
      <c r="I184" s="1622"/>
      <c r="J184" s="1622"/>
      <c r="K184" s="1622"/>
      <c r="L184" s="1622"/>
      <c r="M184" s="1620"/>
      <c r="N184" s="1623"/>
      <c r="O184" s="1624"/>
      <c r="P184" s="1623"/>
      <c r="Q184" s="1704"/>
      <c r="R184" s="1705"/>
      <c r="S184" s="1698">
        <f>S173+S138+S110+S74+S46</f>
        <v>1656637.4699999997</v>
      </c>
      <c r="Z184" t="s">
        <v>652</v>
      </c>
      <c r="AA184" s="1706">
        <f>AA173+AA138+AA110+AA74+AA46</f>
        <v>581991.27</v>
      </c>
      <c r="AB184" s="1706">
        <f t="shared" ref="AB184:AF184" si="45">AB173+AB138+AB110+AB74+AB46</f>
        <v>72048</v>
      </c>
      <c r="AC184" s="1706">
        <f t="shared" si="45"/>
        <v>213444</v>
      </c>
      <c r="AD184" s="1706">
        <f t="shared" si="45"/>
        <v>192931.20000000001</v>
      </c>
      <c r="AE184" s="1706">
        <f t="shared" si="45"/>
        <v>132510</v>
      </c>
      <c r="AF184" s="1706">
        <f t="shared" si="45"/>
        <v>37440.000000000007</v>
      </c>
      <c r="AG184" s="1707"/>
    </row>
    <row r="185" spans="1:33" x14ac:dyDescent="0.35">
      <c r="R185" s="3" t="s">
        <v>622</v>
      </c>
      <c r="S185" s="166">
        <f>D18-S184</f>
        <v>76481.280000000261</v>
      </c>
    </row>
    <row r="186" spans="1:33" x14ac:dyDescent="0.35">
      <c r="Q186" s="162"/>
      <c r="R186" s="673"/>
    </row>
    <row r="187" spans="1:33" x14ac:dyDescent="0.35">
      <c r="A187" s="4"/>
      <c r="R187" s="144"/>
    </row>
    <row r="188" spans="1:33" x14ac:dyDescent="0.35">
      <c r="Q188" s="162"/>
      <c r="R188" s="673"/>
    </row>
  </sheetData>
  <mergeCells count="128">
    <mergeCell ref="K166:L166"/>
    <mergeCell ref="I167:L167"/>
    <mergeCell ref="I168:J168"/>
    <mergeCell ref="K168:L168"/>
    <mergeCell ref="AA157:AF158"/>
    <mergeCell ref="A159:R159"/>
    <mergeCell ref="I161:J161"/>
    <mergeCell ref="I162:L162"/>
    <mergeCell ref="I163:L163"/>
    <mergeCell ref="I164:J164"/>
    <mergeCell ref="G157:G158"/>
    <mergeCell ref="H157:H158"/>
    <mergeCell ref="I157:L157"/>
    <mergeCell ref="R157:R158"/>
    <mergeCell ref="T157:X158"/>
    <mergeCell ref="Y157:Z158"/>
    <mergeCell ref="A157:A158"/>
    <mergeCell ref="B157:B158"/>
    <mergeCell ref="C157:C158"/>
    <mergeCell ref="D157:D158"/>
    <mergeCell ref="E157:E158"/>
    <mergeCell ref="F157:F158"/>
    <mergeCell ref="K131:L131"/>
    <mergeCell ref="I132:L132"/>
    <mergeCell ref="I133:J133"/>
    <mergeCell ref="K133:L133"/>
    <mergeCell ref="Y142:Z142"/>
    <mergeCell ref="A156:R156"/>
    <mergeCell ref="S156:AF156"/>
    <mergeCell ref="AA122:AF123"/>
    <mergeCell ref="A124:R124"/>
    <mergeCell ref="I126:J126"/>
    <mergeCell ref="I127:L127"/>
    <mergeCell ref="I128:L128"/>
    <mergeCell ref="I129:J129"/>
    <mergeCell ref="G122:G123"/>
    <mergeCell ref="H122:H123"/>
    <mergeCell ref="I122:L122"/>
    <mergeCell ref="R122:R123"/>
    <mergeCell ref="T122:X123"/>
    <mergeCell ref="Y122:Z123"/>
    <mergeCell ref="K103:L103"/>
    <mergeCell ref="Y114:Z114"/>
    <mergeCell ref="A121:R121"/>
    <mergeCell ref="S121:AF121"/>
    <mergeCell ref="A122:A123"/>
    <mergeCell ref="B122:B123"/>
    <mergeCell ref="C122:C123"/>
    <mergeCell ref="D122:D123"/>
    <mergeCell ref="E122:E123"/>
    <mergeCell ref="F122:F123"/>
    <mergeCell ref="AA94:AF95"/>
    <mergeCell ref="A96:R96"/>
    <mergeCell ref="I98:J98"/>
    <mergeCell ref="I99:L99"/>
    <mergeCell ref="I100:L100"/>
    <mergeCell ref="I101:J101"/>
    <mergeCell ref="G94:G95"/>
    <mergeCell ref="H94:H95"/>
    <mergeCell ref="I94:L94"/>
    <mergeCell ref="R94:R95"/>
    <mergeCell ref="T94:X95"/>
    <mergeCell ref="Y94:Z95"/>
    <mergeCell ref="A94:A95"/>
    <mergeCell ref="B94:B95"/>
    <mergeCell ref="C94:C95"/>
    <mergeCell ref="D94:D95"/>
    <mergeCell ref="E94:E95"/>
    <mergeCell ref="F94:F95"/>
    <mergeCell ref="G88:H88"/>
    <mergeCell ref="I88:J88"/>
    <mergeCell ref="G89:H89"/>
    <mergeCell ref="I89:J89"/>
    <mergeCell ref="A93:R93"/>
    <mergeCell ref="S93:AF93"/>
    <mergeCell ref="I69:J69"/>
    <mergeCell ref="K69:L69"/>
    <mergeCell ref="Y78:Z78"/>
    <mergeCell ref="G86:H86"/>
    <mergeCell ref="I86:J86"/>
    <mergeCell ref="G87:H87"/>
    <mergeCell ref="I87:J87"/>
    <mergeCell ref="I62:J62"/>
    <mergeCell ref="I63:L63"/>
    <mergeCell ref="I64:L64"/>
    <mergeCell ref="I65:J65"/>
    <mergeCell ref="K67:L67"/>
    <mergeCell ref="I68:L68"/>
    <mergeCell ref="H58:H59"/>
    <mergeCell ref="I58:L58"/>
    <mergeCell ref="T58:X59"/>
    <mergeCell ref="Y58:Z59"/>
    <mergeCell ref="AA58:AF59"/>
    <mergeCell ref="A60:R60"/>
    <mergeCell ref="Y50:Z50"/>
    <mergeCell ref="A57:R57"/>
    <mergeCell ref="S57:AF57"/>
    <mergeCell ref="A58:A59"/>
    <mergeCell ref="B58:B59"/>
    <mergeCell ref="C58:C59"/>
    <mergeCell ref="D58:D59"/>
    <mergeCell ref="E58:E59"/>
    <mergeCell ref="F58:F59"/>
    <mergeCell ref="G58:G59"/>
    <mergeCell ref="A31:R31"/>
    <mergeCell ref="I34:J34"/>
    <mergeCell ref="I35:L35"/>
    <mergeCell ref="I36:L36"/>
    <mergeCell ref="I37:J37"/>
    <mergeCell ref="K39:L39"/>
    <mergeCell ref="G29:G30"/>
    <mergeCell ref="H29:H30"/>
    <mergeCell ref="I29:L29"/>
    <mergeCell ref="J22:L22"/>
    <mergeCell ref="J23:L23"/>
    <mergeCell ref="J24:L24"/>
    <mergeCell ref="J25:L25"/>
    <mergeCell ref="A28:R28"/>
    <mergeCell ref="S28:AF28"/>
    <mergeCell ref="T29:X30"/>
    <mergeCell ref="Y29:Z30"/>
    <mergeCell ref="AA29:AF30"/>
    <mergeCell ref="A29:A30"/>
    <mergeCell ref="B29:B30"/>
    <mergeCell ref="C29:C30"/>
    <mergeCell ref="D29:D30"/>
    <mergeCell ref="E29:E30"/>
    <mergeCell ref="F29:F30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2FC9-F0B7-4D5F-900A-F2B34A3B2B2A}">
  <sheetPr>
    <tabColor theme="4" tint="0.39997558519241921"/>
  </sheetPr>
  <dimension ref="A1:AH74"/>
  <sheetViews>
    <sheetView workbookViewId="0">
      <selection activeCell="F59" sqref="F59:F65"/>
    </sheetView>
  </sheetViews>
  <sheetFormatPr defaultRowHeight="14.5" x14ac:dyDescent="0.35"/>
  <cols>
    <col min="1" max="1" width="14.26953125" customWidth="1"/>
    <col min="2" max="2" width="17.6328125" customWidth="1"/>
    <col min="3" max="3" width="5.54296875" customWidth="1"/>
    <col min="4" max="4" width="10.54296875" customWidth="1"/>
    <col min="5" max="5" width="21.54296875" style="1" customWidth="1"/>
    <col min="6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12.81640625" style="1" customWidth="1"/>
    <col min="22" max="22" width="21.81640625" style="71" customWidth="1"/>
    <col min="23" max="23" width="17" style="1" customWidth="1"/>
    <col min="24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418</v>
      </c>
      <c r="D2" t="s">
        <v>419</v>
      </c>
      <c r="E2" s="1" t="s">
        <v>263</v>
      </c>
      <c r="F2" s="1" t="s">
        <v>235</v>
      </c>
      <c r="G2" s="1"/>
      <c r="H2" s="1" t="s">
        <v>359</v>
      </c>
      <c r="I2" s="2241">
        <v>1</v>
      </c>
      <c r="J2" s="2241"/>
      <c r="K2" s="1" t="s">
        <v>359</v>
      </c>
      <c r="L2" s="1"/>
      <c r="M2" s="1">
        <v>15</v>
      </c>
      <c r="N2" s="1">
        <v>25</v>
      </c>
      <c r="O2" s="1">
        <v>25</v>
      </c>
      <c r="P2" s="1" t="s">
        <v>90</v>
      </c>
      <c r="Q2" s="1">
        <v>25</v>
      </c>
      <c r="R2" s="1"/>
      <c r="S2" s="1"/>
      <c r="T2" s="1"/>
      <c r="U2" s="1">
        <v>1</v>
      </c>
      <c r="V2" s="5">
        <v>1152</v>
      </c>
      <c r="W2" s="70">
        <v>0.16</v>
      </c>
      <c r="X2" s="71">
        <f>V2*(1-W2)</f>
        <v>967.68</v>
      </c>
      <c r="Y2" s="71">
        <f>X2*U2*O2</f>
        <v>24192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418</v>
      </c>
      <c r="D3" t="s">
        <v>419</v>
      </c>
      <c r="E3" s="1" t="s">
        <v>263</v>
      </c>
      <c r="F3" s="1" t="s">
        <v>129</v>
      </c>
      <c r="H3" s="1" t="s">
        <v>359</v>
      </c>
      <c r="I3" s="2241">
        <v>2</v>
      </c>
      <c r="J3" s="2241"/>
      <c r="L3" s="1" t="s">
        <v>359</v>
      </c>
      <c r="M3" s="1">
        <v>7</v>
      </c>
      <c r="N3" s="1">
        <v>12</v>
      </c>
      <c r="O3" s="1">
        <v>7</v>
      </c>
      <c r="P3" s="1" t="s">
        <v>51</v>
      </c>
      <c r="Q3" s="1">
        <v>7</v>
      </c>
      <c r="U3" s="1">
        <v>1</v>
      </c>
      <c r="V3" s="5">
        <v>4199</v>
      </c>
      <c r="W3" s="70">
        <v>0.17</v>
      </c>
      <c r="X3" s="71">
        <f t="shared" ref="X3:X7" si="0">V3*(1-W3)</f>
        <v>3485.1699999999996</v>
      </c>
      <c r="Y3" s="71">
        <f t="shared" ref="Y3:Y16" si="1">X3*U3*O3</f>
        <v>24396.19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418</v>
      </c>
      <c r="D4" t="s">
        <v>419</v>
      </c>
      <c r="E4" s="1" t="s">
        <v>263</v>
      </c>
      <c r="F4" s="1" t="s">
        <v>53</v>
      </c>
      <c r="H4" s="1" t="s">
        <v>359</v>
      </c>
      <c r="I4" s="2241">
        <v>4</v>
      </c>
      <c r="J4" s="2241"/>
      <c r="K4" s="1" t="s">
        <v>359</v>
      </c>
      <c r="M4" s="1">
        <v>6</v>
      </c>
      <c r="N4" s="1">
        <v>10</v>
      </c>
      <c r="O4" s="1">
        <v>7</v>
      </c>
      <c r="P4" s="1" t="s">
        <v>51</v>
      </c>
      <c r="Q4" s="1">
        <v>7</v>
      </c>
      <c r="U4" s="1">
        <v>1</v>
      </c>
      <c r="V4" s="5">
        <v>4680</v>
      </c>
      <c r="W4" s="70">
        <v>0.17</v>
      </c>
      <c r="X4" s="71">
        <f t="shared" si="0"/>
        <v>3884.3999999999996</v>
      </c>
      <c r="Y4" s="71">
        <f t="shared" si="1"/>
        <v>27190.799999999996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418</v>
      </c>
      <c r="D5" t="s">
        <v>419</v>
      </c>
      <c r="E5" s="1" t="s">
        <v>264</v>
      </c>
      <c r="F5" s="1" t="s">
        <v>129</v>
      </c>
      <c r="H5" s="1" t="s">
        <v>359</v>
      </c>
      <c r="I5" s="2241">
        <v>2</v>
      </c>
      <c r="J5" s="2241"/>
      <c r="L5" s="1" t="s">
        <v>359</v>
      </c>
      <c r="M5" s="1">
        <v>7</v>
      </c>
      <c r="N5" s="2" t="s">
        <v>382</v>
      </c>
      <c r="O5" s="1">
        <v>2</v>
      </c>
      <c r="P5" s="1" t="s">
        <v>51</v>
      </c>
      <c r="Q5" s="1">
        <v>2</v>
      </c>
      <c r="U5" s="1">
        <v>1</v>
      </c>
      <c r="V5" s="5">
        <v>4740</v>
      </c>
      <c r="W5" s="70">
        <v>0.2</v>
      </c>
      <c r="X5" s="71">
        <f t="shared" si="0"/>
        <v>3792</v>
      </c>
      <c r="Y5" s="71">
        <f t="shared" si="1"/>
        <v>7584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418</v>
      </c>
      <c r="D6" t="s">
        <v>419</v>
      </c>
      <c r="E6" s="1" t="s">
        <v>47</v>
      </c>
      <c r="F6" s="1" t="s">
        <v>188</v>
      </c>
      <c r="H6" s="1" t="s">
        <v>359</v>
      </c>
      <c r="I6" s="2241">
        <v>3</v>
      </c>
      <c r="J6" s="2241"/>
      <c r="K6" s="1" t="s">
        <v>359</v>
      </c>
      <c r="M6" s="1">
        <v>5</v>
      </c>
      <c r="N6" s="2" t="s">
        <v>230</v>
      </c>
      <c r="O6" s="1">
        <v>5</v>
      </c>
      <c r="P6" s="1" t="s">
        <v>51</v>
      </c>
      <c r="Q6" s="1">
        <v>5</v>
      </c>
      <c r="S6" s="1">
        <v>5</v>
      </c>
      <c r="U6" s="1">
        <v>1</v>
      </c>
      <c r="V6" s="5">
        <v>5929</v>
      </c>
      <c r="W6" s="70">
        <v>0.6</v>
      </c>
      <c r="X6" s="71">
        <f t="shared" si="0"/>
        <v>2371.6</v>
      </c>
      <c r="Y6" s="71">
        <f t="shared" si="1"/>
        <v>11858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418</v>
      </c>
      <c r="D7" t="s">
        <v>419</v>
      </c>
      <c r="E7" s="1" t="s">
        <v>265</v>
      </c>
      <c r="F7" s="1" t="s">
        <v>235</v>
      </c>
      <c r="H7" s="1" t="s">
        <v>359</v>
      </c>
      <c r="I7" s="2241">
        <v>1</v>
      </c>
      <c r="J7" s="2241"/>
      <c r="K7" s="1" t="s">
        <v>359</v>
      </c>
      <c r="M7" s="1">
        <v>15</v>
      </c>
      <c r="N7" s="2" t="s">
        <v>110</v>
      </c>
      <c r="O7" s="1">
        <v>18</v>
      </c>
      <c r="P7" s="1" t="s">
        <v>90</v>
      </c>
      <c r="S7" s="1">
        <v>18</v>
      </c>
      <c r="U7" s="1">
        <v>1</v>
      </c>
      <c r="V7" s="5">
        <v>1584</v>
      </c>
      <c r="W7" s="70">
        <v>0.16</v>
      </c>
      <c r="X7" s="71">
        <f t="shared" si="0"/>
        <v>1330.56</v>
      </c>
      <c r="Y7" s="71">
        <f t="shared" si="1"/>
        <v>23950.079999999998</v>
      </c>
      <c r="Z7" s="6"/>
      <c r="AA7" s="68"/>
      <c r="AB7" s="1"/>
    </row>
    <row r="8" spans="1:34" x14ac:dyDescent="0.35">
      <c r="I8" s="2241"/>
      <c r="J8" s="2241"/>
      <c r="N8" s="2"/>
      <c r="O8" s="1"/>
      <c r="V8" s="72"/>
      <c r="W8" s="70"/>
      <c r="X8" s="72"/>
      <c r="Y8" s="72"/>
      <c r="Z8" s="6"/>
      <c r="AA8" s="68"/>
      <c r="AB8" s="1"/>
    </row>
    <row r="9" spans="1:34" x14ac:dyDescent="0.35">
      <c r="A9" t="s">
        <v>391</v>
      </c>
      <c r="B9" t="s">
        <v>411</v>
      </c>
      <c r="C9" t="s">
        <v>418</v>
      </c>
      <c r="D9" t="s">
        <v>419</v>
      </c>
      <c r="E9" s="1" t="s">
        <v>263</v>
      </c>
      <c r="F9" s="1" t="s">
        <v>235</v>
      </c>
      <c r="H9" s="1" t="s">
        <v>359</v>
      </c>
      <c r="I9" s="2241">
        <v>3</v>
      </c>
      <c r="J9" s="2241"/>
      <c r="K9" s="1" t="s">
        <v>359</v>
      </c>
      <c r="M9" s="1">
        <v>15</v>
      </c>
      <c r="N9" s="2" t="s">
        <v>110</v>
      </c>
      <c r="O9" s="1">
        <v>25</v>
      </c>
      <c r="P9" s="1" t="s">
        <v>90</v>
      </c>
      <c r="Q9" s="1">
        <v>25</v>
      </c>
      <c r="U9" s="1">
        <v>1</v>
      </c>
      <c r="V9" s="5">
        <v>1152</v>
      </c>
      <c r="W9" s="70">
        <v>0.16</v>
      </c>
      <c r="X9" s="72">
        <f>V9*(1-W9)</f>
        <v>967.68</v>
      </c>
      <c r="Y9" s="71">
        <f t="shared" si="1"/>
        <v>24192</v>
      </c>
      <c r="Z9" s="6"/>
      <c r="AA9" s="68"/>
      <c r="AB9" s="1"/>
    </row>
    <row r="10" spans="1:34" x14ac:dyDescent="0.35">
      <c r="A10" t="s">
        <v>391</v>
      </c>
      <c r="B10" t="s">
        <v>411</v>
      </c>
      <c r="C10" t="s">
        <v>418</v>
      </c>
      <c r="D10" t="s">
        <v>419</v>
      </c>
      <c r="E10" s="1" t="s">
        <v>263</v>
      </c>
      <c r="F10" s="1" t="s">
        <v>129</v>
      </c>
      <c r="H10" s="1" t="s">
        <v>359</v>
      </c>
      <c r="I10" s="2241">
        <v>1</v>
      </c>
      <c r="J10" s="2241"/>
      <c r="L10" s="1" t="s">
        <v>359</v>
      </c>
      <c r="M10" s="1">
        <v>7</v>
      </c>
      <c r="N10" s="2" t="s">
        <v>382</v>
      </c>
      <c r="O10" s="1">
        <v>4</v>
      </c>
      <c r="P10" s="1" t="s">
        <v>51</v>
      </c>
      <c r="Q10" s="1">
        <v>4</v>
      </c>
      <c r="U10" s="1">
        <v>1</v>
      </c>
      <c r="V10" s="5">
        <v>4199</v>
      </c>
      <c r="W10" s="70">
        <v>0.17</v>
      </c>
      <c r="X10" s="72">
        <f>V10*(1-W10)</f>
        <v>3485.1699999999996</v>
      </c>
      <c r="Y10" s="71">
        <f t="shared" si="1"/>
        <v>13940.679999999998</v>
      </c>
      <c r="Z10" s="6"/>
      <c r="AA10" s="68"/>
      <c r="AB10" s="1"/>
    </row>
    <row r="11" spans="1:34" x14ac:dyDescent="0.35">
      <c r="A11" t="s">
        <v>391</v>
      </c>
      <c r="B11" t="s">
        <v>411</v>
      </c>
      <c r="C11" t="s">
        <v>418</v>
      </c>
      <c r="D11" t="s">
        <v>419</v>
      </c>
      <c r="E11" s="1" t="s">
        <v>263</v>
      </c>
      <c r="F11" s="1" t="s">
        <v>53</v>
      </c>
      <c r="H11" s="1" t="s">
        <v>359</v>
      </c>
      <c r="I11" s="2241">
        <v>5</v>
      </c>
      <c r="J11" s="2241"/>
      <c r="K11" s="1" t="s">
        <v>359</v>
      </c>
      <c r="M11" s="1">
        <v>6</v>
      </c>
      <c r="N11" s="2" t="s">
        <v>230</v>
      </c>
      <c r="O11" s="1">
        <v>5</v>
      </c>
      <c r="P11" s="1" t="s">
        <v>51</v>
      </c>
      <c r="Q11" s="1">
        <v>5</v>
      </c>
      <c r="U11" s="1">
        <v>1</v>
      </c>
      <c r="V11" s="5">
        <v>4680</v>
      </c>
      <c r="W11" s="70">
        <v>0.17</v>
      </c>
      <c r="X11" s="72">
        <f t="shared" ref="X11:X15" si="2">V11*(1-W11)</f>
        <v>3884.3999999999996</v>
      </c>
      <c r="Y11" s="71">
        <f t="shared" si="1"/>
        <v>19422</v>
      </c>
      <c r="Z11" s="6"/>
      <c r="AA11" s="68"/>
      <c r="AB11" s="1"/>
    </row>
    <row r="12" spans="1:34" x14ac:dyDescent="0.35">
      <c r="A12" t="s">
        <v>391</v>
      </c>
      <c r="B12" t="s">
        <v>411</v>
      </c>
      <c r="C12" t="s">
        <v>418</v>
      </c>
      <c r="D12" t="s">
        <v>419</v>
      </c>
      <c r="E12" s="1" t="s">
        <v>264</v>
      </c>
      <c r="F12" s="1" t="s">
        <v>129</v>
      </c>
      <c r="H12" s="1" t="s">
        <v>359</v>
      </c>
      <c r="I12" s="2241">
        <v>1</v>
      </c>
      <c r="J12" s="2241"/>
      <c r="L12" s="1" t="s">
        <v>359</v>
      </c>
      <c r="M12" s="1">
        <v>7</v>
      </c>
      <c r="N12" s="2" t="s">
        <v>382</v>
      </c>
      <c r="O12" s="1">
        <v>2</v>
      </c>
      <c r="P12" s="1" t="s">
        <v>51</v>
      </c>
      <c r="Q12" s="1">
        <v>2</v>
      </c>
      <c r="U12" s="1">
        <v>1</v>
      </c>
      <c r="V12" s="5">
        <v>4740</v>
      </c>
      <c r="W12" s="70">
        <v>0.2</v>
      </c>
      <c r="X12" s="72">
        <f t="shared" si="2"/>
        <v>3792</v>
      </c>
      <c r="Y12" s="71">
        <f t="shared" si="1"/>
        <v>7584</v>
      </c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418</v>
      </c>
      <c r="D13" t="s">
        <v>419</v>
      </c>
      <c r="E13" s="1" t="s">
        <v>47</v>
      </c>
      <c r="F13" s="1" t="s">
        <v>127</v>
      </c>
      <c r="H13" s="1" t="s">
        <v>359</v>
      </c>
      <c r="I13" s="2241">
        <v>2</v>
      </c>
      <c r="J13" s="2241"/>
      <c r="K13" s="1" t="s">
        <v>359</v>
      </c>
      <c r="M13" s="1">
        <v>5</v>
      </c>
      <c r="N13" s="2" t="s">
        <v>230</v>
      </c>
      <c r="O13" s="1">
        <v>5</v>
      </c>
      <c r="P13" s="1" t="s">
        <v>49</v>
      </c>
      <c r="Q13" s="1">
        <v>5</v>
      </c>
      <c r="S13" s="1">
        <v>5</v>
      </c>
      <c r="U13" s="1">
        <v>2</v>
      </c>
      <c r="V13" s="5">
        <v>5929</v>
      </c>
      <c r="W13" s="70">
        <v>0.6</v>
      </c>
      <c r="X13" s="72">
        <f t="shared" si="2"/>
        <v>2371.6</v>
      </c>
      <c r="Y13" s="71">
        <f t="shared" si="1"/>
        <v>23716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418</v>
      </c>
      <c r="D14" t="s">
        <v>419</v>
      </c>
      <c r="E14" s="1" t="s">
        <v>265</v>
      </c>
      <c r="F14" s="1" t="s">
        <v>235</v>
      </c>
      <c r="H14" s="1" t="s">
        <v>359</v>
      </c>
      <c r="I14" s="2241">
        <v>3</v>
      </c>
      <c r="J14" s="2241"/>
      <c r="K14" s="1" t="s">
        <v>359</v>
      </c>
      <c r="M14" s="1">
        <v>15</v>
      </c>
      <c r="N14" s="2" t="s">
        <v>110</v>
      </c>
      <c r="O14" s="1">
        <v>18</v>
      </c>
      <c r="P14" s="1" t="s">
        <v>90</v>
      </c>
      <c r="S14" s="1">
        <v>18</v>
      </c>
      <c r="U14" s="1">
        <v>1</v>
      </c>
      <c r="V14" s="5">
        <v>1584</v>
      </c>
      <c r="W14" s="70">
        <v>0.16</v>
      </c>
      <c r="X14" s="72">
        <f t="shared" si="2"/>
        <v>1330.56</v>
      </c>
      <c r="Y14" s="71">
        <f t="shared" si="1"/>
        <v>23950.079999999998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418</v>
      </c>
      <c r="D15" t="s">
        <v>419</v>
      </c>
      <c r="E15" s="1" t="s">
        <v>206</v>
      </c>
      <c r="F15" s="1" t="s">
        <v>77</v>
      </c>
      <c r="H15" s="1" t="s">
        <v>359</v>
      </c>
      <c r="I15" s="2241">
        <v>4</v>
      </c>
      <c r="J15" s="2241"/>
      <c r="K15" s="1" t="s">
        <v>359</v>
      </c>
      <c r="M15" s="1">
        <v>14</v>
      </c>
      <c r="N15" s="2" t="s">
        <v>78</v>
      </c>
      <c r="O15" s="1">
        <v>20</v>
      </c>
      <c r="P15" s="1" t="s">
        <v>51</v>
      </c>
      <c r="Q15" s="1">
        <v>20</v>
      </c>
      <c r="U15" s="1">
        <v>1</v>
      </c>
      <c r="V15" s="5">
        <v>4417</v>
      </c>
      <c r="W15" s="70">
        <v>0.4</v>
      </c>
      <c r="X15" s="72">
        <f t="shared" si="2"/>
        <v>2650.2</v>
      </c>
      <c r="Y15" s="71">
        <f t="shared" si="1"/>
        <v>53004</v>
      </c>
      <c r="Z15" s="6"/>
    </row>
    <row r="16" spans="1:34" x14ac:dyDescent="0.35">
      <c r="A16" t="s">
        <v>391</v>
      </c>
      <c r="B16" t="s">
        <v>411</v>
      </c>
      <c r="C16" t="s">
        <v>418</v>
      </c>
      <c r="D16" t="s">
        <v>419</v>
      </c>
      <c r="E16" s="1" t="s">
        <v>68</v>
      </c>
      <c r="F16" s="1" t="s">
        <v>195</v>
      </c>
      <c r="H16" s="1" t="s">
        <v>359</v>
      </c>
      <c r="I16" s="2241">
        <v>6</v>
      </c>
      <c r="J16" s="2241"/>
      <c r="K16" s="1" t="s">
        <v>359</v>
      </c>
      <c r="M16" s="1">
        <v>14</v>
      </c>
      <c r="N16" s="2" t="s">
        <v>78</v>
      </c>
      <c r="O16" s="1">
        <v>15</v>
      </c>
      <c r="P16" s="1" t="s">
        <v>90</v>
      </c>
      <c r="Q16" s="1">
        <v>15</v>
      </c>
      <c r="S16" s="1">
        <v>15</v>
      </c>
      <c r="U16" s="1">
        <v>2</v>
      </c>
      <c r="V16" s="5">
        <v>1600</v>
      </c>
      <c r="W16" s="70">
        <v>0.7</v>
      </c>
      <c r="X16" s="72">
        <f>V16*(1-W16)</f>
        <v>480.00000000000006</v>
      </c>
      <c r="Y16" s="71">
        <f t="shared" si="1"/>
        <v>14400.000000000002</v>
      </c>
      <c r="Z16" s="6"/>
    </row>
    <row r="17" spans="1:26" x14ac:dyDescent="0.35">
      <c r="I17" s="2241"/>
      <c r="J17" s="2241"/>
      <c r="O17" s="1"/>
      <c r="V17" s="5"/>
      <c r="W17" s="70"/>
      <c r="X17" s="72"/>
      <c r="Y17" s="72"/>
      <c r="Z17" s="6"/>
    </row>
    <row r="18" spans="1:26" x14ac:dyDescent="0.35">
      <c r="A18" t="s">
        <v>393</v>
      </c>
      <c r="B18" t="s">
        <v>411</v>
      </c>
      <c r="C18" t="s">
        <v>418</v>
      </c>
      <c r="D18" t="s">
        <v>419</v>
      </c>
      <c r="E18" s="1" t="s">
        <v>263</v>
      </c>
      <c r="F18" s="1" t="s">
        <v>235</v>
      </c>
      <c r="H18" s="1" t="s">
        <v>359</v>
      </c>
      <c r="I18" s="2241">
        <v>1</v>
      </c>
      <c r="J18" s="2241"/>
      <c r="K18" s="1" t="s">
        <v>359</v>
      </c>
      <c r="M18" s="1">
        <v>10</v>
      </c>
      <c r="N18" s="1">
        <v>20</v>
      </c>
      <c r="O18" s="1">
        <v>20</v>
      </c>
      <c r="P18" s="1" t="s">
        <v>90</v>
      </c>
      <c r="Q18" s="1">
        <v>20</v>
      </c>
      <c r="U18" s="1">
        <v>1</v>
      </c>
      <c r="V18" s="5">
        <v>1152</v>
      </c>
      <c r="W18" s="70">
        <v>0.16</v>
      </c>
      <c r="X18" s="72">
        <f t="shared" ref="X18:X32" si="3">V18*(1-W18)</f>
        <v>967.68</v>
      </c>
      <c r="Y18" s="72">
        <f t="shared" ref="Y18:Y32" si="4">X18*U18*O18</f>
        <v>19353.599999999999</v>
      </c>
      <c r="Z18" s="6"/>
    </row>
    <row r="19" spans="1:26" x14ac:dyDescent="0.35">
      <c r="A19" t="s">
        <v>393</v>
      </c>
      <c r="B19" t="s">
        <v>411</v>
      </c>
      <c r="C19" t="s">
        <v>418</v>
      </c>
      <c r="D19" t="s">
        <v>419</v>
      </c>
      <c r="E19" s="1" t="s">
        <v>263</v>
      </c>
      <c r="F19" s="1" t="s">
        <v>129</v>
      </c>
      <c r="H19" s="1" t="s">
        <v>359</v>
      </c>
      <c r="I19" s="2241">
        <v>2</v>
      </c>
      <c r="J19" s="2241"/>
      <c r="L19" s="1" t="s">
        <v>359</v>
      </c>
      <c r="M19" s="1">
        <v>4</v>
      </c>
      <c r="N19" s="1">
        <v>8</v>
      </c>
      <c r="O19" s="1">
        <v>5</v>
      </c>
      <c r="P19" s="1" t="s">
        <v>51</v>
      </c>
      <c r="Q19" s="1">
        <v>5</v>
      </c>
      <c r="T19" s="18"/>
      <c r="U19" s="1">
        <v>1</v>
      </c>
      <c r="V19" s="5">
        <v>4199</v>
      </c>
      <c r="W19" s="70">
        <v>0.17</v>
      </c>
      <c r="X19" s="72">
        <f t="shared" si="3"/>
        <v>3485.1699999999996</v>
      </c>
      <c r="Y19" s="72">
        <f t="shared" si="4"/>
        <v>17425.849999999999</v>
      </c>
      <c r="Z19" s="6"/>
    </row>
    <row r="20" spans="1:26" x14ac:dyDescent="0.35">
      <c r="A20" t="s">
        <v>393</v>
      </c>
      <c r="B20" t="s">
        <v>411</v>
      </c>
      <c r="C20" t="s">
        <v>418</v>
      </c>
      <c r="D20" t="s">
        <v>419</v>
      </c>
      <c r="E20" s="1" t="s">
        <v>263</v>
      </c>
      <c r="F20" s="1" t="s">
        <v>53</v>
      </c>
      <c r="H20" s="1" t="s">
        <v>359</v>
      </c>
      <c r="I20" s="2241">
        <v>4</v>
      </c>
      <c r="J20" s="2241"/>
      <c r="K20" s="1" t="s">
        <v>359</v>
      </c>
      <c r="M20" s="1">
        <v>3</v>
      </c>
      <c r="N20" s="1">
        <v>7</v>
      </c>
      <c r="O20" s="1">
        <v>5</v>
      </c>
      <c r="P20" s="1" t="s">
        <v>51</v>
      </c>
      <c r="Q20" s="1">
        <v>5</v>
      </c>
      <c r="T20" s="6"/>
      <c r="U20" s="1">
        <v>1</v>
      </c>
      <c r="V20" s="5">
        <v>4680</v>
      </c>
      <c r="W20" s="70">
        <v>0.17</v>
      </c>
      <c r="X20" s="72">
        <f t="shared" si="3"/>
        <v>3884.3999999999996</v>
      </c>
      <c r="Y20" s="72">
        <f t="shared" si="4"/>
        <v>19422</v>
      </c>
      <c r="Z20" s="6"/>
    </row>
    <row r="21" spans="1:26" x14ac:dyDescent="0.35">
      <c r="A21" t="s">
        <v>393</v>
      </c>
      <c r="B21" t="s">
        <v>411</v>
      </c>
      <c r="C21" t="s">
        <v>418</v>
      </c>
      <c r="D21" t="s">
        <v>419</v>
      </c>
      <c r="E21" s="1" t="s">
        <v>264</v>
      </c>
      <c r="F21" s="1" t="s">
        <v>129</v>
      </c>
      <c r="H21" s="1" t="s">
        <v>359</v>
      </c>
      <c r="I21" s="2241">
        <v>2</v>
      </c>
      <c r="J21" s="2241"/>
      <c r="L21" s="1" t="s">
        <v>359</v>
      </c>
      <c r="M21" s="1">
        <v>4</v>
      </c>
      <c r="N21" s="1">
        <v>8</v>
      </c>
      <c r="O21" s="1">
        <v>2</v>
      </c>
      <c r="P21" s="1" t="s">
        <v>51</v>
      </c>
      <c r="Q21" s="1">
        <v>2</v>
      </c>
      <c r="T21" s="6"/>
      <c r="U21" s="1">
        <v>1</v>
      </c>
      <c r="V21" s="5">
        <v>4740</v>
      </c>
      <c r="W21" s="70">
        <v>0.2</v>
      </c>
      <c r="X21" s="72">
        <f t="shared" si="3"/>
        <v>3792</v>
      </c>
      <c r="Y21" s="72">
        <f t="shared" si="4"/>
        <v>7584</v>
      </c>
      <c r="Z21" s="6"/>
    </row>
    <row r="22" spans="1:26" x14ac:dyDescent="0.35">
      <c r="A22" t="s">
        <v>393</v>
      </c>
      <c r="B22" t="s">
        <v>411</v>
      </c>
      <c r="C22" t="s">
        <v>418</v>
      </c>
      <c r="D22" t="s">
        <v>419</v>
      </c>
      <c r="E22" s="1" t="s">
        <v>47</v>
      </c>
      <c r="F22" s="1" t="s">
        <v>127</v>
      </c>
      <c r="H22" s="1" t="s">
        <v>359</v>
      </c>
      <c r="I22" s="2241">
        <v>3</v>
      </c>
      <c r="J22" s="2241"/>
      <c r="K22" s="1" t="s">
        <v>359</v>
      </c>
      <c r="M22" s="1">
        <v>4</v>
      </c>
      <c r="N22" s="1">
        <v>8</v>
      </c>
      <c r="O22" s="1">
        <v>4</v>
      </c>
      <c r="P22" s="1" t="s">
        <v>49</v>
      </c>
      <c r="Q22" s="1">
        <v>4</v>
      </c>
      <c r="S22" s="1">
        <v>4</v>
      </c>
      <c r="T22" s="18"/>
      <c r="U22" s="1">
        <v>2</v>
      </c>
      <c r="V22" s="5">
        <v>5929</v>
      </c>
      <c r="W22" s="70">
        <v>0.6</v>
      </c>
      <c r="X22" s="72">
        <f t="shared" si="3"/>
        <v>2371.6</v>
      </c>
      <c r="Y22" s="72">
        <f t="shared" si="4"/>
        <v>18972.8</v>
      </c>
      <c r="Z22" s="6"/>
    </row>
    <row r="23" spans="1:26" x14ac:dyDescent="0.35">
      <c r="A23" t="s">
        <v>393</v>
      </c>
      <c r="B23" t="s">
        <v>411</v>
      </c>
      <c r="C23" t="s">
        <v>418</v>
      </c>
      <c r="D23" t="s">
        <v>419</v>
      </c>
      <c r="E23" s="1" t="s">
        <v>265</v>
      </c>
      <c r="F23" s="1" t="s">
        <v>235</v>
      </c>
      <c r="H23" s="1" t="s">
        <v>359</v>
      </c>
      <c r="I23" s="2241">
        <v>1</v>
      </c>
      <c r="J23" s="2241"/>
      <c r="K23" s="1" t="s">
        <v>359</v>
      </c>
      <c r="M23" s="1">
        <v>10</v>
      </c>
      <c r="N23" s="1">
        <v>20</v>
      </c>
      <c r="O23" s="1">
        <v>14</v>
      </c>
      <c r="P23" s="1" t="s">
        <v>90</v>
      </c>
      <c r="S23" s="1">
        <v>14</v>
      </c>
      <c r="T23" s="18"/>
      <c r="U23" s="1">
        <v>1</v>
      </c>
      <c r="V23" s="5">
        <v>1584</v>
      </c>
      <c r="W23" s="70">
        <v>0.16</v>
      </c>
      <c r="X23" s="72">
        <f t="shared" si="3"/>
        <v>1330.56</v>
      </c>
      <c r="Y23" s="72">
        <f t="shared" si="4"/>
        <v>18627.84</v>
      </c>
      <c r="Z23" s="6"/>
    </row>
    <row r="24" spans="1:26" x14ac:dyDescent="0.35">
      <c r="I24" s="2241"/>
      <c r="J24" s="2241"/>
      <c r="M24" s="2"/>
      <c r="O24" s="1"/>
      <c r="V24" s="5"/>
      <c r="W24" s="70"/>
      <c r="X24" s="72"/>
      <c r="Y24" s="72"/>
    </row>
    <row r="25" spans="1:26" x14ac:dyDescent="0.35">
      <c r="A25" t="s">
        <v>394</v>
      </c>
      <c r="B25" t="s">
        <v>411</v>
      </c>
      <c r="C25" t="s">
        <v>418</v>
      </c>
      <c r="D25" t="s">
        <v>419</v>
      </c>
      <c r="E25" s="1" t="s">
        <v>263</v>
      </c>
      <c r="F25" s="1" t="s">
        <v>235</v>
      </c>
      <c r="H25" s="1" t="s">
        <v>359</v>
      </c>
      <c r="I25" s="2241">
        <v>3</v>
      </c>
      <c r="J25" s="2241"/>
      <c r="K25" s="1" t="s">
        <v>359</v>
      </c>
      <c r="M25" s="2" t="s">
        <v>230</v>
      </c>
      <c r="N25" s="1">
        <v>20</v>
      </c>
      <c r="O25" s="1">
        <v>20</v>
      </c>
      <c r="P25" s="1" t="s">
        <v>90</v>
      </c>
      <c r="Q25" s="1">
        <v>20</v>
      </c>
      <c r="U25" s="1">
        <v>1</v>
      </c>
      <c r="V25" s="5">
        <v>1152</v>
      </c>
      <c r="W25" s="70">
        <v>0.16</v>
      </c>
      <c r="X25" s="72">
        <f t="shared" si="3"/>
        <v>967.68</v>
      </c>
      <c r="Y25" s="72">
        <f>X25*U25*O25</f>
        <v>19353.599999999999</v>
      </c>
    </row>
    <row r="26" spans="1:26" x14ac:dyDescent="0.35">
      <c r="A26" t="s">
        <v>394</v>
      </c>
      <c r="B26" t="s">
        <v>411</v>
      </c>
      <c r="C26" t="s">
        <v>418</v>
      </c>
      <c r="D26" t="s">
        <v>419</v>
      </c>
      <c r="E26" s="1" t="s">
        <v>263</v>
      </c>
      <c r="F26" s="1" t="s">
        <v>129</v>
      </c>
      <c r="H26" s="1" t="s">
        <v>359</v>
      </c>
      <c r="I26" s="2241">
        <v>1</v>
      </c>
      <c r="J26" s="2241"/>
      <c r="L26" s="1" t="s">
        <v>359</v>
      </c>
      <c r="M26" s="2" t="s">
        <v>397</v>
      </c>
      <c r="N26" s="1">
        <v>8</v>
      </c>
      <c r="O26" s="1">
        <v>4</v>
      </c>
      <c r="P26" s="1" t="s">
        <v>51</v>
      </c>
      <c r="Q26" s="1">
        <v>4</v>
      </c>
      <c r="U26" s="1">
        <v>1</v>
      </c>
      <c r="V26" s="5">
        <v>4199</v>
      </c>
      <c r="W26" s="70">
        <v>0.17</v>
      </c>
      <c r="X26" s="72">
        <f t="shared" si="3"/>
        <v>3485.1699999999996</v>
      </c>
      <c r="Y26" s="72">
        <f t="shared" si="4"/>
        <v>13940.679999999998</v>
      </c>
    </row>
    <row r="27" spans="1:26" x14ac:dyDescent="0.35">
      <c r="A27" t="s">
        <v>394</v>
      </c>
      <c r="B27" t="s">
        <v>411</v>
      </c>
      <c r="C27" t="s">
        <v>418</v>
      </c>
      <c r="D27" t="s">
        <v>419</v>
      </c>
      <c r="E27" s="1" t="s">
        <v>263</v>
      </c>
      <c r="F27" s="1" t="s">
        <v>53</v>
      </c>
      <c r="H27" s="1" t="s">
        <v>359</v>
      </c>
      <c r="I27" s="2241">
        <v>5</v>
      </c>
      <c r="J27" s="2241"/>
      <c r="K27" s="1" t="s">
        <v>359</v>
      </c>
      <c r="M27" s="2" t="s">
        <v>384</v>
      </c>
      <c r="N27" s="1">
        <v>7</v>
      </c>
      <c r="O27" s="1">
        <v>5</v>
      </c>
      <c r="P27" s="1" t="s">
        <v>51</v>
      </c>
      <c r="Q27" s="1">
        <v>5</v>
      </c>
      <c r="U27" s="1">
        <v>1</v>
      </c>
      <c r="V27" s="5">
        <v>4680</v>
      </c>
      <c r="W27" s="70">
        <v>0.17</v>
      </c>
      <c r="X27" s="72">
        <f t="shared" si="3"/>
        <v>3884.3999999999996</v>
      </c>
      <c r="Y27" s="72">
        <f t="shared" si="4"/>
        <v>19422</v>
      </c>
    </row>
    <row r="28" spans="1:26" x14ac:dyDescent="0.35">
      <c r="A28" t="s">
        <v>394</v>
      </c>
      <c r="B28" t="s">
        <v>411</v>
      </c>
      <c r="C28" t="s">
        <v>418</v>
      </c>
      <c r="D28" t="s">
        <v>419</v>
      </c>
      <c r="E28" s="1" t="s">
        <v>264</v>
      </c>
      <c r="F28" s="1" t="s">
        <v>129</v>
      </c>
      <c r="H28" s="1" t="s">
        <v>359</v>
      </c>
      <c r="I28" s="2241">
        <v>1</v>
      </c>
      <c r="J28" s="2241"/>
      <c r="L28" s="1" t="s">
        <v>359</v>
      </c>
      <c r="M28" s="1">
        <v>4</v>
      </c>
      <c r="N28" s="1">
        <v>8</v>
      </c>
      <c r="O28" s="1">
        <v>2</v>
      </c>
      <c r="P28" s="1" t="s">
        <v>51</v>
      </c>
      <c r="Q28" s="1">
        <v>2</v>
      </c>
      <c r="U28" s="1">
        <v>1</v>
      </c>
      <c r="V28" s="5">
        <v>4740</v>
      </c>
      <c r="W28" s="70">
        <v>0.2</v>
      </c>
      <c r="X28" s="72">
        <f t="shared" si="3"/>
        <v>3792</v>
      </c>
      <c r="Y28" s="72">
        <f t="shared" si="4"/>
        <v>7584</v>
      </c>
    </row>
    <row r="29" spans="1:26" x14ac:dyDescent="0.35">
      <c r="A29" t="s">
        <v>394</v>
      </c>
      <c r="B29" t="s">
        <v>411</v>
      </c>
      <c r="C29" t="s">
        <v>418</v>
      </c>
      <c r="D29" t="s">
        <v>419</v>
      </c>
      <c r="E29" s="1" t="s">
        <v>47</v>
      </c>
      <c r="F29" s="1" t="s">
        <v>127</v>
      </c>
      <c r="H29" s="1" t="s">
        <v>359</v>
      </c>
      <c r="I29" s="2241">
        <v>2</v>
      </c>
      <c r="J29" s="2241"/>
      <c r="K29" s="1" t="s">
        <v>359</v>
      </c>
      <c r="M29" s="1">
        <v>4</v>
      </c>
      <c r="N29" s="1">
        <v>8</v>
      </c>
      <c r="O29" s="1">
        <v>5</v>
      </c>
      <c r="P29" s="1" t="s">
        <v>49</v>
      </c>
      <c r="Q29" s="1">
        <v>5</v>
      </c>
      <c r="S29" s="1">
        <v>5</v>
      </c>
      <c r="U29" s="1">
        <v>2</v>
      </c>
      <c r="V29" s="5">
        <v>5929</v>
      </c>
      <c r="W29" s="70">
        <v>0.6</v>
      </c>
      <c r="X29" s="72">
        <f t="shared" si="3"/>
        <v>2371.6</v>
      </c>
      <c r="Y29" s="72">
        <f t="shared" si="4"/>
        <v>23716</v>
      </c>
    </row>
    <row r="30" spans="1:26" x14ac:dyDescent="0.35">
      <c r="A30" t="s">
        <v>394</v>
      </c>
      <c r="B30" t="s">
        <v>411</v>
      </c>
      <c r="C30" t="s">
        <v>418</v>
      </c>
      <c r="D30" t="s">
        <v>419</v>
      </c>
      <c r="E30" s="1" t="s">
        <v>265</v>
      </c>
      <c r="F30" s="1" t="s">
        <v>235</v>
      </c>
      <c r="H30" s="1" t="s">
        <v>359</v>
      </c>
      <c r="I30" s="2241">
        <v>3</v>
      </c>
      <c r="J30" s="2241"/>
      <c r="K30" s="1" t="s">
        <v>359</v>
      </c>
      <c r="M30" s="1">
        <v>10</v>
      </c>
      <c r="N30" s="1">
        <v>20</v>
      </c>
      <c r="O30" s="1">
        <v>14</v>
      </c>
      <c r="P30" s="1" t="s">
        <v>90</v>
      </c>
      <c r="S30" s="1">
        <v>14</v>
      </c>
      <c r="U30" s="1">
        <v>1</v>
      </c>
      <c r="V30" s="5">
        <v>1584</v>
      </c>
      <c r="W30" s="70">
        <v>0.16</v>
      </c>
      <c r="X30" s="72">
        <f t="shared" si="3"/>
        <v>1330.56</v>
      </c>
      <c r="Y30" s="72">
        <f t="shared" si="4"/>
        <v>18627.84</v>
      </c>
    </row>
    <row r="31" spans="1:26" x14ac:dyDescent="0.35">
      <c r="A31" t="s">
        <v>394</v>
      </c>
      <c r="B31" t="s">
        <v>411</v>
      </c>
      <c r="C31" t="s">
        <v>418</v>
      </c>
      <c r="D31" t="s">
        <v>419</v>
      </c>
      <c r="E31" s="1" t="s">
        <v>206</v>
      </c>
      <c r="F31" s="1" t="s">
        <v>77</v>
      </c>
      <c r="H31" s="1" t="s">
        <v>359</v>
      </c>
      <c r="I31" s="2241">
        <v>4</v>
      </c>
      <c r="J31" s="2241"/>
      <c r="K31" s="1" t="s">
        <v>359</v>
      </c>
      <c r="M31" s="1">
        <v>14</v>
      </c>
      <c r="N31" s="1">
        <v>20</v>
      </c>
      <c r="O31" s="1">
        <v>15</v>
      </c>
      <c r="P31" s="1" t="s">
        <v>51</v>
      </c>
      <c r="Q31" s="1">
        <v>15</v>
      </c>
      <c r="U31" s="1">
        <v>1</v>
      </c>
      <c r="V31" s="5">
        <v>4417</v>
      </c>
      <c r="W31" s="70">
        <v>0.4</v>
      </c>
      <c r="X31" s="72">
        <f t="shared" si="3"/>
        <v>2650.2</v>
      </c>
      <c r="Y31" s="72">
        <f t="shared" si="4"/>
        <v>39753</v>
      </c>
    </row>
    <row r="32" spans="1:26" x14ac:dyDescent="0.35">
      <c r="A32" t="s">
        <v>394</v>
      </c>
      <c r="B32" t="s">
        <v>411</v>
      </c>
      <c r="C32" t="s">
        <v>418</v>
      </c>
      <c r="D32" t="s">
        <v>419</v>
      </c>
      <c r="E32" s="1" t="s">
        <v>68</v>
      </c>
      <c r="F32" s="1" t="s">
        <v>195</v>
      </c>
      <c r="H32" s="1" t="s">
        <v>359</v>
      </c>
      <c r="I32" s="2241">
        <v>6</v>
      </c>
      <c r="J32" s="2241"/>
      <c r="K32" s="1" t="s">
        <v>359</v>
      </c>
      <c r="M32" s="1">
        <v>14</v>
      </c>
      <c r="N32" s="1">
        <v>20</v>
      </c>
      <c r="O32" s="1">
        <v>12</v>
      </c>
      <c r="P32" s="1" t="s">
        <v>90</v>
      </c>
      <c r="Q32" s="1">
        <v>12</v>
      </c>
      <c r="S32" s="1">
        <v>12</v>
      </c>
      <c r="U32" s="1">
        <v>2</v>
      </c>
      <c r="V32" s="5">
        <v>1600</v>
      </c>
      <c r="W32" s="70">
        <v>0.7</v>
      </c>
      <c r="X32" s="72">
        <f t="shared" si="3"/>
        <v>480.00000000000006</v>
      </c>
      <c r="Y32" s="72">
        <f t="shared" si="4"/>
        <v>11520.000000000002</v>
      </c>
    </row>
    <row r="33" spans="1:25" x14ac:dyDescent="0.35">
      <c r="I33" s="2241"/>
      <c r="J33" s="2241"/>
      <c r="O33" s="1"/>
      <c r="V33" s="5"/>
      <c r="W33" s="70"/>
      <c r="X33" s="72"/>
      <c r="Y33" s="72"/>
    </row>
    <row r="34" spans="1:25" x14ac:dyDescent="0.35">
      <c r="A34" t="s">
        <v>377</v>
      </c>
      <c r="B34" t="s">
        <v>411</v>
      </c>
      <c r="C34" t="s">
        <v>418</v>
      </c>
      <c r="D34" t="s">
        <v>419</v>
      </c>
      <c r="E34" s="1" t="s">
        <v>263</v>
      </c>
      <c r="F34" s="1" t="s">
        <v>235</v>
      </c>
      <c r="H34" s="1" t="s">
        <v>359</v>
      </c>
      <c r="I34" s="2241">
        <v>4</v>
      </c>
      <c r="J34" s="2241"/>
      <c r="K34" s="1" t="s">
        <v>359</v>
      </c>
      <c r="M34" s="1">
        <v>8</v>
      </c>
      <c r="N34" s="1">
        <v>15</v>
      </c>
      <c r="O34" s="1">
        <v>10</v>
      </c>
      <c r="P34" s="1" t="s">
        <v>90</v>
      </c>
      <c r="Q34" s="1">
        <v>10</v>
      </c>
      <c r="U34" s="1">
        <v>1</v>
      </c>
      <c r="V34" s="5">
        <v>1152</v>
      </c>
      <c r="W34" s="70">
        <v>0.16</v>
      </c>
      <c r="X34" s="72">
        <f t="shared" ref="X34:X41" si="5">V34*(1-W34)</f>
        <v>967.68</v>
      </c>
      <c r="Y34" s="72">
        <f t="shared" ref="Y34:Y41" si="6">X34*U34*O34</f>
        <v>9676.7999999999993</v>
      </c>
    </row>
    <row r="35" spans="1:25" x14ac:dyDescent="0.35">
      <c r="A35" t="s">
        <v>377</v>
      </c>
      <c r="B35" t="s">
        <v>411</v>
      </c>
      <c r="C35" t="s">
        <v>418</v>
      </c>
      <c r="D35" t="s">
        <v>419</v>
      </c>
      <c r="E35" s="1" t="s">
        <v>263</v>
      </c>
      <c r="F35" s="1" t="s">
        <v>129</v>
      </c>
      <c r="H35" s="1" t="s">
        <v>359</v>
      </c>
      <c r="I35" s="2241">
        <v>1</v>
      </c>
      <c r="J35" s="2241"/>
      <c r="L35" s="1" t="s">
        <v>359</v>
      </c>
      <c r="M35" s="1">
        <v>3</v>
      </c>
      <c r="N35" s="1">
        <v>6</v>
      </c>
      <c r="O35" s="1">
        <v>3</v>
      </c>
      <c r="P35" s="1" t="s">
        <v>51</v>
      </c>
      <c r="Q35" s="1">
        <v>3</v>
      </c>
      <c r="U35" s="1">
        <v>1</v>
      </c>
      <c r="V35" s="5">
        <v>4199</v>
      </c>
      <c r="W35" s="70">
        <v>0.17</v>
      </c>
      <c r="X35" s="72">
        <f t="shared" si="5"/>
        <v>3485.1699999999996</v>
      </c>
      <c r="Y35" s="72">
        <f t="shared" si="6"/>
        <v>10455.509999999998</v>
      </c>
    </row>
    <row r="36" spans="1:25" x14ac:dyDescent="0.35">
      <c r="A36" t="s">
        <v>377</v>
      </c>
      <c r="B36" t="s">
        <v>411</v>
      </c>
      <c r="C36" t="s">
        <v>418</v>
      </c>
      <c r="D36" t="s">
        <v>419</v>
      </c>
      <c r="E36" s="1" t="s">
        <v>263</v>
      </c>
      <c r="F36" s="1" t="s">
        <v>53</v>
      </c>
      <c r="H36" s="1" t="s">
        <v>359</v>
      </c>
      <c r="I36" s="2241">
        <v>5</v>
      </c>
      <c r="J36" s="2241"/>
      <c r="K36" s="1" t="s">
        <v>359</v>
      </c>
      <c r="M36" s="1">
        <v>2</v>
      </c>
      <c r="N36" s="1">
        <v>4</v>
      </c>
      <c r="O36" s="1">
        <v>3</v>
      </c>
      <c r="P36" s="1" t="s">
        <v>51</v>
      </c>
      <c r="Q36" s="1">
        <v>3</v>
      </c>
      <c r="U36" s="1">
        <v>1</v>
      </c>
      <c r="V36" s="5">
        <v>4680</v>
      </c>
      <c r="W36" s="70">
        <v>0.17</v>
      </c>
      <c r="X36" s="72">
        <f>V36*(1-W36)</f>
        <v>3884.3999999999996</v>
      </c>
      <c r="Y36" s="72">
        <f t="shared" si="6"/>
        <v>11653.199999999999</v>
      </c>
    </row>
    <row r="37" spans="1:25" x14ac:dyDescent="0.35">
      <c r="A37" t="s">
        <v>377</v>
      </c>
      <c r="B37" t="s">
        <v>411</v>
      </c>
      <c r="C37" t="s">
        <v>418</v>
      </c>
      <c r="D37" t="s">
        <v>419</v>
      </c>
      <c r="E37" s="1" t="s">
        <v>264</v>
      </c>
      <c r="F37" s="1" t="s">
        <v>129</v>
      </c>
      <c r="H37" s="1" t="s">
        <v>359</v>
      </c>
      <c r="I37" s="2241">
        <v>1</v>
      </c>
      <c r="J37" s="2241"/>
      <c r="L37" s="1" t="s">
        <v>359</v>
      </c>
      <c r="M37" s="1">
        <v>3</v>
      </c>
      <c r="N37" s="1">
        <v>6</v>
      </c>
      <c r="O37" s="1">
        <v>1</v>
      </c>
      <c r="P37" s="1" t="s">
        <v>51</v>
      </c>
      <c r="Q37" s="1">
        <v>1</v>
      </c>
      <c r="U37" s="1">
        <v>1</v>
      </c>
      <c r="V37" s="5">
        <v>4740</v>
      </c>
      <c r="W37" s="70">
        <v>0.2</v>
      </c>
      <c r="X37" s="72">
        <f t="shared" si="5"/>
        <v>3792</v>
      </c>
      <c r="Y37" s="72">
        <f t="shared" si="6"/>
        <v>3792</v>
      </c>
    </row>
    <row r="38" spans="1:25" x14ac:dyDescent="0.35">
      <c r="A38" t="s">
        <v>377</v>
      </c>
      <c r="B38" t="s">
        <v>411</v>
      </c>
      <c r="C38" t="s">
        <v>418</v>
      </c>
      <c r="D38" t="s">
        <v>419</v>
      </c>
      <c r="E38" s="1" t="s">
        <v>47</v>
      </c>
      <c r="F38" s="1" t="s">
        <v>127</v>
      </c>
      <c r="H38" s="1" t="s">
        <v>359</v>
      </c>
      <c r="I38" s="2241">
        <v>2</v>
      </c>
      <c r="J38" s="2241"/>
      <c r="K38" s="1" t="s">
        <v>359</v>
      </c>
      <c r="M38" s="1">
        <v>3</v>
      </c>
      <c r="N38" s="1">
        <v>6</v>
      </c>
      <c r="O38" s="1">
        <v>3</v>
      </c>
      <c r="P38" s="1" t="s">
        <v>49</v>
      </c>
      <c r="Q38" s="1">
        <v>3</v>
      </c>
      <c r="S38" s="1">
        <v>3</v>
      </c>
      <c r="U38" s="1">
        <v>2</v>
      </c>
      <c r="V38" s="5">
        <v>5929</v>
      </c>
      <c r="W38" s="70">
        <v>0.6</v>
      </c>
      <c r="X38" s="72">
        <f t="shared" si="5"/>
        <v>2371.6</v>
      </c>
      <c r="Y38" s="72">
        <f t="shared" si="6"/>
        <v>14229.599999999999</v>
      </c>
    </row>
    <row r="39" spans="1:25" x14ac:dyDescent="0.35">
      <c r="A39" t="s">
        <v>377</v>
      </c>
      <c r="B39" t="s">
        <v>411</v>
      </c>
      <c r="C39" t="s">
        <v>418</v>
      </c>
      <c r="D39" t="s">
        <v>419</v>
      </c>
      <c r="E39" s="1" t="s">
        <v>265</v>
      </c>
      <c r="F39" s="1" t="s">
        <v>235</v>
      </c>
      <c r="H39" s="1" t="s">
        <v>359</v>
      </c>
      <c r="I39" s="2241">
        <v>4</v>
      </c>
      <c r="J39" s="2241"/>
      <c r="K39" s="1" t="s">
        <v>359</v>
      </c>
      <c r="M39" s="1">
        <v>8</v>
      </c>
      <c r="N39" s="1">
        <v>15</v>
      </c>
      <c r="O39" s="1">
        <v>7</v>
      </c>
      <c r="P39" s="1" t="s">
        <v>90</v>
      </c>
      <c r="S39" s="1">
        <v>7</v>
      </c>
      <c r="U39" s="1">
        <v>1</v>
      </c>
      <c r="V39" s="5">
        <v>1584</v>
      </c>
      <c r="W39" s="70">
        <v>0.16</v>
      </c>
      <c r="X39" s="72">
        <f t="shared" si="5"/>
        <v>1330.56</v>
      </c>
      <c r="Y39" s="72">
        <f t="shared" si="6"/>
        <v>9313.92</v>
      </c>
    </row>
    <row r="40" spans="1:25" x14ac:dyDescent="0.35">
      <c r="A40" t="s">
        <v>377</v>
      </c>
      <c r="B40" t="s">
        <v>411</v>
      </c>
      <c r="C40" t="s">
        <v>418</v>
      </c>
      <c r="D40" t="s">
        <v>419</v>
      </c>
      <c r="E40" s="1" t="s">
        <v>206</v>
      </c>
      <c r="F40" s="1" t="s">
        <v>77</v>
      </c>
      <c r="H40" s="1" t="s">
        <v>359</v>
      </c>
      <c r="I40" s="2241">
        <v>3</v>
      </c>
      <c r="J40" s="2241"/>
      <c r="K40" s="1" t="s">
        <v>359</v>
      </c>
      <c r="M40" s="1">
        <v>8</v>
      </c>
      <c r="N40" s="1">
        <v>14</v>
      </c>
      <c r="O40" s="1">
        <v>10</v>
      </c>
      <c r="P40" s="1" t="s">
        <v>51</v>
      </c>
      <c r="Q40" s="1">
        <v>10</v>
      </c>
      <c r="U40" s="1">
        <v>1</v>
      </c>
      <c r="V40" s="5">
        <v>4417</v>
      </c>
      <c r="W40" s="70">
        <v>0.4</v>
      </c>
      <c r="X40" s="72">
        <f t="shared" si="5"/>
        <v>2650.2</v>
      </c>
      <c r="Y40" s="72">
        <f t="shared" si="6"/>
        <v>26502</v>
      </c>
    </row>
    <row r="41" spans="1:25" x14ac:dyDescent="0.35">
      <c r="A41" t="s">
        <v>377</v>
      </c>
      <c r="B41" t="s">
        <v>411</v>
      </c>
      <c r="C41" t="s">
        <v>418</v>
      </c>
      <c r="D41" t="s">
        <v>419</v>
      </c>
      <c r="E41" s="1" t="s">
        <v>68</v>
      </c>
      <c r="F41" s="1" t="s">
        <v>195</v>
      </c>
      <c r="H41" s="1" t="s">
        <v>359</v>
      </c>
      <c r="I41" s="2241">
        <v>6</v>
      </c>
      <c r="J41" s="2241"/>
      <c r="K41" s="1" t="s">
        <v>359</v>
      </c>
      <c r="M41" s="1">
        <v>8</v>
      </c>
      <c r="N41" s="1">
        <v>14</v>
      </c>
      <c r="O41" s="1">
        <v>8</v>
      </c>
      <c r="P41" s="1" t="s">
        <v>90</v>
      </c>
      <c r="Q41" s="1">
        <v>8</v>
      </c>
      <c r="S41" s="1">
        <v>8</v>
      </c>
      <c r="U41" s="1">
        <v>2</v>
      </c>
      <c r="V41" s="5">
        <v>1600</v>
      </c>
      <c r="W41" s="70">
        <v>0.7</v>
      </c>
      <c r="X41" s="72">
        <f t="shared" si="5"/>
        <v>480.00000000000006</v>
      </c>
      <c r="Y41" s="72">
        <f t="shared" si="6"/>
        <v>7680.0000000000009</v>
      </c>
    </row>
    <row r="42" spans="1:25" x14ac:dyDescent="0.35">
      <c r="O42" s="1"/>
      <c r="V42" s="74"/>
      <c r="W42" s="75"/>
      <c r="X42" s="72"/>
      <c r="Y42" s="72"/>
    </row>
    <row r="43" spans="1:25" x14ac:dyDescent="0.35">
      <c r="O43" s="1"/>
      <c r="V43" s="74"/>
      <c r="W43" s="75"/>
      <c r="X43" s="72"/>
      <c r="Y43" s="72"/>
    </row>
    <row r="44" spans="1:25" x14ac:dyDescent="0.35">
      <c r="O44" s="1"/>
      <c r="V44" s="74"/>
      <c r="W44" s="75"/>
      <c r="X44" s="72"/>
      <c r="Y44" s="72"/>
    </row>
    <row r="46" spans="1:25" x14ac:dyDescent="0.35">
      <c r="O46" s="1"/>
      <c r="V46" s="72"/>
      <c r="W46" s="70"/>
      <c r="X46" s="72"/>
      <c r="Y46" s="72"/>
    </row>
    <row r="47" spans="1:25" x14ac:dyDescent="0.35">
      <c r="O47" s="1"/>
      <c r="V47" s="72"/>
      <c r="W47" s="70"/>
      <c r="X47" s="72"/>
      <c r="Y47" s="72"/>
    </row>
    <row r="48" spans="1:25" x14ac:dyDescent="0.35">
      <c r="O48" s="1"/>
      <c r="V48" s="72"/>
      <c r="W48" s="70"/>
      <c r="X48" s="72"/>
      <c r="Y48" s="72"/>
    </row>
    <row r="49" spans="1:25" x14ac:dyDescent="0.35">
      <c r="O49" s="1"/>
      <c r="V49" s="72"/>
      <c r="W49" s="70"/>
      <c r="X49" s="72"/>
      <c r="Y49" s="72"/>
    </row>
    <row r="50" spans="1:25" x14ac:dyDescent="0.35">
      <c r="O50" s="1"/>
      <c r="V50" s="72"/>
      <c r="W50" s="70"/>
      <c r="X50" s="72"/>
      <c r="Y50" s="72"/>
    </row>
    <row r="51" spans="1:25" x14ac:dyDescent="0.35">
      <c r="A51" s="93"/>
      <c r="D51" s="89" t="s">
        <v>1209</v>
      </c>
      <c r="E51" s="89" t="s">
        <v>1210</v>
      </c>
      <c r="F51" s="89" t="s">
        <v>1211</v>
      </c>
      <c r="G51" s="89"/>
      <c r="H51" s="89"/>
      <c r="I51" s="89"/>
      <c r="O51" s="1"/>
      <c r="V51" s="72"/>
      <c r="W51" s="70"/>
      <c r="X51" s="72"/>
      <c r="Y51" s="72"/>
    </row>
    <row r="52" spans="1:25" x14ac:dyDescent="0.35">
      <c r="A52" s="93" t="s">
        <v>1212</v>
      </c>
      <c r="B52" s="2229"/>
      <c r="C52" s="2229"/>
      <c r="D52" s="2236">
        <f>E52*(1-10%)</f>
        <v>2426.4661304347828</v>
      </c>
      <c r="E52" s="473">
        <f>TERESINA!S49</f>
        <v>2696.0734782608697</v>
      </c>
      <c r="F52" s="473">
        <f>E52*(1+15%)</f>
        <v>3100.4845</v>
      </c>
      <c r="G52" s="473"/>
      <c r="H52" s="473"/>
      <c r="I52" s="473"/>
      <c r="O52" s="1"/>
      <c r="V52" s="74"/>
      <c r="W52" s="75"/>
      <c r="X52" s="72"/>
      <c r="Y52" s="72"/>
    </row>
    <row r="53" spans="1:25" x14ac:dyDescent="0.35">
      <c r="A53" s="93" t="s">
        <v>1213</v>
      </c>
      <c r="B53" s="2229"/>
      <c r="C53" s="2229"/>
      <c r="D53" s="2236">
        <f>E53*(1-25%)</f>
        <v>1350.0576315789474</v>
      </c>
      <c r="E53" s="473">
        <f>TERESINA!S77</f>
        <v>1800.0768421052633</v>
      </c>
      <c r="F53" s="473">
        <f>E53*(1+5%)</f>
        <v>1890.0806842105264</v>
      </c>
      <c r="G53" s="473"/>
      <c r="H53" s="473"/>
      <c r="I53" s="473"/>
      <c r="O53" s="1"/>
      <c r="V53" s="74"/>
      <c r="W53" s="75"/>
      <c r="X53" s="72"/>
      <c r="Y53" s="72"/>
    </row>
    <row r="54" spans="1:25" x14ac:dyDescent="0.35">
      <c r="A54" s="93" t="s">
        <v>601</v>
      </c>
      <c r="B54" s="2229"/>
      <c r="C54" s="2229"/>
      <c r="D54" s="2236">
        <f>E54*(1-15%)</f>
        <v>2146.8180833333331</v>
      </c>
      <c r="E54" s="473">
        <f>TERESINA!S113</f>
        <v>2525.6683333333331</v>
      </c>
      <c r="F54" s="473">
        <f>E54*(1+15%)</f>
        <v>2904.518583333333</v>
      </c>
      <c r="G54" s="473"/>
      <c r="H54" s="473"/>
      <c r="I54" s="473"/>
      <c r="O54" s="1"/>
      <c r="V54" s="74"/>
      <c r="W54" s="75"/>
      <c r="X54" s="72"/>
      <c r="Y54" s="72"/>
    </row>
    <row r="55" spans="1:25" x14ac:dyDescent="0.35">
      <c r="A55" s="93" t="s">
        <v>730</v>
      </c>
      <c r="B55" s="2229"/>
      <c r="C55" s="2229"/>
      <c r="D55" s="2236">
        <f>E55*(1-25%)</f>
        <v>1427.5302127659575</v>
      </c>
      <c r="E55" s="473">
        <f>TERESINA!S141</f>
        <v>1903.3736170212765</v>
      </c>
      <c r="F55" s="473">
        <f>E55*(1+5%)</f>
        <v>1998.5422978723404</v>
      </c>
      <c r="G55" s="473"/>
      <c r="H55" s="473"/>
      <c r="I55" s="473"/>
    </row>
    <row r="56" spans="1:25" x14ac:dyDescent="0.35">
      <c r="A56" s="93" t="s">
        <v>619</v>
      </c>
      <c r="B56" s="2229"/>
      <c r="C56" s="2229"/>
      <c r="D56" s="2236">
        <f>E56*(1-25%)</f>
        <v>1584.4155803571427</v>
      </c>
      <c r="E56" s="473">
        <f>TERESINA!S176</f>
        <v>2112.554107142857</v>
      </c>
      <c r="F56" s="473">
        <f>E56*(1+5%)</f>
        <v>2218.1818125</v>
      </c>
      <c r="G56" s="473"/>
      <c r="H56" s="473"/>
      <c r="I56" s="473"/>
    </row>
    <row r="57" spans="1:25" x14ac:dyDescent="0.35">
      <c r="A57" s="93"/>
      <c r="B57" s="93"/>
      <c r="C57" s="93"/>
      <c r="D57" s="94"/>
    </row>
    <row r="58" spans="1:25" x14ac:dyDescent="0.35">
      <c r="A58" s="93"/>
      <c r="B58" s="92"/>
      <c r="C58" s="92"/>
      <c r="D58" s="2386" t="s">
        <v>1214</v>
      </c>
      <c r="E58" s="2387"/>
      <c r="F58" s="2387"/>
      <c r="G58" s="2387"/>
      <c r="H58" s="2387"/>
      <c r="I58" s="2388"/>
    </row>
    <row r="59" spans="1:25" x14ac:dyDescent="0.35">
      <c r="A59" s="93" t="s">
        <v>1212</v>
      </c>
      <c r="B59" s="2230"/>
      <c r="C59" s="2230"/>
      <c r="D59" s="3">
        <v>0.66666666666666663</v>
      </c>
      <c r="E59" s="3">
        <v>0.33333333333333331</v>
      </c>
      <c r="F59" s="3"/>
      <c r="G59" s="3"/>
      <c r="H59" s="3"/>
      <c r="I59" s="3"/>
    </row>
    <row r="60" spans="1:25" x14ac:dyDescent="0.35">
      <c r="A60" s="93" t="s">
        <v>1213</v>
      </c>
      <c r="B60" s="2230"/>
      <c r="C60" s="2230"/>
      <c r="D60" s="2230">
        <v>0.66666666666666663</v>
      </c>
      <c r="E60" s="350">
        <v>0.33333333333333331</v>
      </c>
      <c r="F60" s="350"/>
      <c r="G60" s="350"/>
      <c r="H60" s="350"/>
      <c r="I60" s="350"/>
    </row>
    <row r="61" spans="1:25" x14ac:dyDescent="0.35">
      <c r="A61" s="93" t="s">
        <v>601</v>
      </c>
      <c r="B61" s="2230"/>
      <c r="C61" s="2230"/>
      <c r="D61" s="2230">
        <v>0.66666666666666663</v>
      </c>
      <c r="E61" s="350">
        <v>0.33333333333333331</v>
      </c>
      <c r="F61" s="350"/>
      <c r="G61" s="350"/>
      <c r="H61" s="350"/>
      <c r="I61" s="350"/>
    </row>
    <row r="62" spans="1:25" x14ac:dyDescent="0.35">
      <c r="A62" s="93" t="s">
        <v>730</v>
      </c>
      <c r="B62" s="2230"/>
      <c r="C62" s="2230"/>
      <c r="D62" s="2230">
        <v>0.67021276595744683</v>
      </c>
      <c r="E62" s="350">
        <v>0.32978723404255317</v>
      </c>
      <c r="F62" s="350"/>
      <c r="G62" s="350"/>
      <c r="H62" s="350"/>
      <c r="I62" s="350"/>
    </row>
    <row r="63" spans="1:25" x14ac:dyDescent="0.35">
      <c r="A63" s="93" t="s">
        <v>619</v>
      </c>
      <c r="B63" s="93"/>
      <c r="C63" s="93"/>
      <c r="D63" s="2230">
        <v>0.6785714285714286</v>
      </c>
      <c r="E63" s="350">
        <v>0.32142857142857145</v>
      </c>
      <c r="F63" s="350"/>
      <c r="G63" s="350"/>
      <c r="H63" s="350"/>
    </row>
    <row r="64" spans="1:25" x14ac:dyDescent="0.35">
      <c r="A64" s="93"/>
      <c r="B64" s="93"/>
      <c r="C64" s="93"/>
      <c r="D64" s="94"/>
    </row>
    <row r="65" spans="1:9" x14ac:dyDescent="0.35">
      <c r="A65" s="93"/>
      <c r="B65" s="93"/>
      <c r="C65" s="93"/>
      <c r="D65" s="94"/>
    </row>
    <row r="66" spans="1:9" x14ac:dyDescent="0.35">
      <c r="A66" s="93"/>
      <c r="B66" s="93"/>
      <c r="C66" s="93"/>
      <c r="D66" s="94"/>
    </row>
    <row r="67" spans="1:9" x14ac:dyDescent="0.35">
      <c r="A67" s="93"/>
      <c r="B67" s="92"/>
      <c r="C67" s="92"/>
      <c r="D67" s="2386" t="s">
        <v>1215</v>
      </c>
      <c r="E67" s="2387"/>
      <c r="F67" s="2387"/>
      <c r="G67" s="2387"/>
      <c r="H67" s="2387"/>
      <c r="I67" s="2388"/>
    </row>
    <row r="68" spans="1:9" x14ac:dyDescent="0.35">
      <c r="A68" s="93" t="s">
        <v>1212</v>
      </c>
      <c r="B68" s="2230"/>
      <c r="C68" s="2230"/>
      <c r="D68" s="2230">
        <v>0.29487179487179488</v>
      </c>
      <c r="E68" s="2230">
        <v>0.26282051282051283</v>
      </c>
      <c r="F68" s="2230">
        <v>0.23717948717948717</v>
      </c>
      <c r="G68" s="2230">
        <v>0.20512820512820512</v>
      </c>
      <c r="H68" s="2230"/>
      <c r="I68" s="2230"/>
    </row>
    <row r="69" spans="1:9" x14ac:dyDescent="0.35">
      <c r="A69" s="93" t="s">
        <v>1213</v>
      </c>
      <c r="B69" s="6"/>
      <c r="C69" s="6"/>
      <c r="D69" s="6">
        <v>0.27536231884057971</v>
      </c>
      <c r="E69" s="2230">
        <v>0.25724637681159418</v>
      </c>
      <c r="F69" s="2230">
        <v>0.24275362318840579</v>
      </c>
      <c r="G69" s="2230">
        <v>0.22463768115942029</v>
      </c>
      <c r="H69" s="2230"/>
      <c r="I69" s="2230"/>
    </row>
    <row r="70" spans="1:9" x14ac:dyDescent="0.35">
      <c r="A70" s="93" t="s">
        <v>601</v>
      </c>
      <c r="B70" s="2230"/>
      <c r="C70" s="2230"/>
      <c r="D70" s="2230">
        <v>0.375</v>
      </c>
      <c r="E70" s="2230">
        <v>0.33333333333333331</v>
      </c>
      <c r="F70" s="2230">
        <v>0.29166666666666669</v>
      </c>
      <c r="G70" s="2230"/>
      <c r="H70" s="2230"/>
      <c r="I70" s="2230"/>
    </row>
    <row r="71" spans="1:9" x14ac:dyDescent="0.35">
      <c r="A71" s="93" t="s">
        <v>730</v>
      </c>
      <c r="B71" s="2230"/>
      <c r="C71" s="2230"/>
      <c r="D71" s="6">
        <v>0.36428571428571427</v>
      </c>
      <c r="E71" s="6">
        <v>0.32857142857142857</v>
      </c>
      <c r="F71" s="6">
        <v>0.30714285714285716</v>
      </c>
      <c r="G71" s="6"/>
      <c r="H71" s="6"/>
      <c r="I71" s="2255"/>
    </row>
    <row r="72" spans="1:9" x14ac:dyDescent="0.35">
      <c r="A72" s="93" t="s">
        <v>619</v>
      </c>
      <c r="B72" s="93"/>
      <c r="C72" s="93"/>
      <c r="D72" s="6">
        <v>0.36144578313253012</v>
      </c>
      <c r="E72" s="2230">
        <v>0.3253012048192771</v>
      </c>
      <c r="F72" s="2230">
        <v>0.31325301204819278</v>
      </c>
      <c r="G72" s="2230"/>
      <c r="H72" s="2230"/>
      <c r="I72" s="2230"/>
    </row>
    <row r="74" spans="1:9" x14ac:dyDescent="0.35">
      <c r="A74" s="93"/>
      <c r="B74" s="93"/>
      <c r="C74" s="93"/>
      <c r="D74" s="93"/>
      <c r="E74" s="94"/>
      <c r="F74" s="94"/>
      <c r="G74" s="94"/>
      <c r="H74" s="94"/>
      <c r="I74" s="94"/>
    </row>
  </sheetData>
  <mergeCells count="2">
    <mergeCell ref="D58:I58"/>
    <mergeCell ref="D67:I67"/>
  </mergeCells>
  <pageMargins left="0.511811024" right="0.511811024" top="0.78740157499999996" bottom="0.78740157499999996" header="0.31496062000000002" footer="0.31496062000000002"/>
  <ignoredErrors>
    <ignoredError sqref="N5:N18 M25:M32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C36A-BF7B-4F61-9124-3A862C9422E1}">
  <sheetPr>
    <tabColor rgb="FF92D050"/>
  </sheetPr>
  <dimension ref="A1:AG177"/>
  <sheetViews>
    <sheetView topLeftCell="D133" zoomScale="87" zoomScaleNormal="87" workbookViewId="0">
      <selection activeCell="I167" sqref="I167:K167"/>
    </sheetView>
  </sheetViews>
  <sheetFormatPr defaultRowHeight="14.5" x14ac:dyDescent="0.35"/>
  <cols>
    <col min="1" max="1" width="33.54296875" customWidth="1"/>
    <col min="2" max="2" width="24.26953125" style="1" customWidth="1"/>
    <col min="3" max="3" width="18.453125" style="1" customWidth="1"/>
    <col min="4" max="4" width="29.1796875" style="1" customWidth="1"/>
    <col min="5" max="5" width="15.269531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0" width="13.26953125" customWidth="1"/>
    <col min="21" max="23" width="12.453125" customWidth="1"/>
    <col min="24" max="24" width="14.81640625" customWidth="1"/>
    <col min="25" max="25" width="13.1796875" customWidth="1"/>
    <col min="26" max="26" width="14.453125" customWidth="1"/>
    <col min="27" max="32" width="13.81640625" customWidth="1"/>
  </cols>
  <sheetData>
    <row r="1" spans="1:5" ht="21" x14ac:dyDescent="0.5">
      <c r="A1" s="138" t="str">
        <f>[26]BASE!A2</f>
        <v>ESTUDO  SÃO LUIS</v>
      </c>
    </row>
    <row r="2" spans="1:5" x14ac:dyDescent="0.35">
      <c r="A2" t="s">
        <v>503</v>
      </c>
    </row>
    <row r="3" spans="1:5" ht="17.5" customHeight="1" x14ac:dyDescent="0.35">
      <c r="A3" s="139"/>
      <c r="B3" s="140"/>
    </row>
    <row r="5" spans="1:5" x14ac:dyDescent="0.35">
      <c r="B5" s="141"/>
    </row>
    <row r="6" spans="1:5" x14ac:dyDescent="0.35">
      <c r="B6" s="142"/>
      <c r="C6" s="650"/>
    </row>
    <row r="7" spans="1:5" x14ac:dyDescent="0.35">
      <c r="A7" s="146" t="str">
        <f>[26]BASE!A18</f>
        <v>INVESTIMENTO SÃO LUIS  OOH  2024</v>
      </c>
      <c r="B7" s="147">
        <f>[26]BASE!B18</f>
        <v>623151.37</v>
      </c>
      <c r="C7" s="148"/>
    </row>
    <row r="8" spans="1:5" x14ac:dyDescent="0.35">
      <c r="A8" s="146" t="str">
        <f>[26]BASE!A19</f>
        <v>INVESTIMENTO MARANHAO OOH 2024</v>
      </c>
      <c r="B8" s="147">
        <f>[26]BASE!B19</f>
        <v>989370.61999999988</v>
      </c>
      <c r="C8" s="143"/>
    </row>
    <row r="9" spans="1:5" x14ac:dyDescent="0.35">
      <c r="C9" s="143"/>
    </row>
    <row r="10" spans="1:5" ht="17.5" customHeight="1" x14ac:dyDescent="0.35">
      <c r="A10" s="149" t="str">
        <f>[26]BASE!A12</f>
        <v xml:space="preserve">R$ BRUTO SÃO LUIS -  2025 OOH </v>
      </c>
      <c r="B10" s="150">
        <f>[26]BASE!B12</f>
        <v>1213183.125</v>
      </c>
      <c r="C10" s="151"/>
    </row>
    <row r="11" spans="1:5" ht="14.15" customHeight="1" x14ac:dyDescent="0.35">
      <c r="A11" s="146" t="str">
        <f>[26]BASE!A11</f>
        <v>BUDGET BRUTO MARANHÃO  - 2025 OOH (100%)</v>
      </c>
      <c r="B11" s="147">
        <f>[26]BASE!B11</f>
        <v>1733118.75</v>
      </c>
      <c r="C11" s="3"/>
    </row>
    <row r="14" spans="1:5" x14ac:dyDescent="0.35">
      <c r="A14" s="4" t="s">
        <v>508</v>
      </c>
    </row>
    <row r="15" spans="1:5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</row>
    <row r="16" spans="1:5" x14ac:dyDescent="0.35">
      <c r="A16" s="153" t="s">
        <v>657</v>
      </c>
      <c r="B16" s="154" t="s">
        <v>514</v>
      </c>
      <c r="C16" s="155">
        <v>0.43</v>
      </c>
      <c r="D16" s="156">
        <f>B10*C16</f>
        <v>521668.74374999997</v>
      </c>
      <c r="E16" s="156">
        <f>D16/3</f>
        <v>173889.58124999999</v>
      </c>
    </row>
    <row r="17" spans="1:32" x14ac:dyDescent="0.35">
      <c r="A17" s="153" t="s">
        <v>658</v>
      </c>
      <c r="B17" s="154" t="s">
        <v>516</v>
      </c>
      <c r="C17" s="155">
        <v>0.46</v>
      </c>
      <c r="D17" s="156">
        <f>B10*C17</f>
        <v>558064.23750000005</v>
      </c>
      <c r="E17" s="156">
        <f>D17/5</f>
        <v>111612.8475</v>
      </c>
    </row>
    <row r="18" spans="1:32" x14ac:dyDescent="0.35">
      <c r="A18" s="153" t="s">
        <v>659</v>
      </c>
      <c r="B18" s="154">
        <v>3</v>
      </c>
      <c r="C18" s="155">
        <v>0.11</v>
      </c>
      <c r="D18" s="156">
        <f>B10*C18</f>
        <v>133450.14374999999</v>
      </c>
      <c r="E18" s="156">
        <f>D18/3</f>
        <v>44483.381249999999</v>
      </c>
    </row>
    <row r="19" spans="1:32" x14ac:dyDescent="0.35">
      <c r="B19" s="1" t="s">
        <v>518</v>
      </c>
      <c r="C19" s="3">
        <f>SUM(C16:C18)</f>
        <v>1</v>
      </c>
      <c r="D19" s="158">
        <f>SUM(D16:D18)</f>
        <v>1213183.125</v>
      </c>
    </row>
    <row r="22" spans="1:32" x14ac:dyDescent="0.35">
      <c r="A22" s="146" t="s">
        <v>820</v>
      </c>
      <c r="B22" s="816">
        <v>1037775</v>
      </c>
      <c r="Q22" s="161"/>
    </row>
    <row r="23" spans="1:32" x14ac:dyDescent="0.35">
      <c r="A23" s="761" t="s">
        <v>630</v>
      </c>
      <c r="B23" s="817">
        <v>408977</v>
      </c>
      <c r="E23" s="1" t="s">
        <v>521</v>
      </c>
      <c r="F23" s="2" t="s">
        <v>1133</v>
      </c>
      <c r="H23" s="1" t="s">
        <v>523</v>
      </c>
      <c r="J23" s="2334">
        <v>0.47</v>
      </c>
      <c r="K23" s="2334"/>
      <c r="L23" s="2334"/>
    </row>
    <row r="24" spans="1:32" x14ac:dyDescent="0.35">
      <c r="E24" s="1" t="s">
        <v>524</v>
      </c>
      <c r="F24" s="2" t="s">
        <v>107</v>
      </c>
      <c r="H24" s="1" t="s">
        <v>524</v>
      </c>
      <c r="J24" s="2266">
        <v>31</v>
      </c>
      <c r="K24" s="2266"/>
      <c r="L24" s="2266"/>
    </row>
    <row r="25" spans="1:32" x14ac:dyDescent="0.35">
      <c r="E25" s="1" t="s">
        <v>526</v>
      </c>
      <c r="F25" s="2" t="s">
        <v>1134</v>
      </c>
      <c r="H25" s="1" t="s">
        <v>526</v>
      </c>
      <c r="J25" s="2267">
        <v>1462</v>
      </c>
      <c r="K25" s="2267"/>
      <c r="L25" s="2267"/>
      <c r="P25" s="161"/>
    </row>
    <row r="26" spans="1:32" x14ac:dyDescent="0.35">
      <c r="E26" s="1" t="s">
        <v>528</v>
      </c>
      <c r="F26" s="2" t="s">
        <v>1135</v>
      </c>
      <c r="H26" s="1" t="s">
        <v>528</v>
      </c>
      <c r="J26" s="2267">
        <v>8328807</v>
      </c>
      <c r="K26" s="2267"/>
      <c r="L26" s="2267"/>
      <c r="O26" s="144"/>
      <c r="S26" s="162"/>
    </row>
    <row r="27" spans="1:32" x14ac:dyDescent="0.35">
      <c r="O27" s="144"/>
      <c r="P27" s="163"/>
    </row>
    <row r="28" spans="1:32" ht="18" x14ac:dyDescent="0.4">
      <c r="A28" s="1085" t="s">
        <v>530</v>
      </c>
      <c r="O28" s="144"/>
      <c r="P28" s="163"/>
    </row>
    <row r="29" spans="1:32" x14ac:dyDescent="0.35">
      <c r="O29" s="165"/>
    </row>
    <row r="30" spans="1:32" ht="16.5" customHeight="1" thickBot="1" x14ac:dyDescent="0.4">
      <c r="A30" s="2681" t="s">
        <v>531</v>
      </c>
      <c r="B30" s="2682"/>
      <c r="C30" s="2682"/>
      <c r="D30" s="2682"/>
      <c r="E30" s="2682"/>
      <c r="F30" s="2682"/>
      <c r="G30" s="2682"/>
      <c r="H30" s="2682"/>
      <c r="I30" s="2682"/>
      <c r="J30" s="2682"/>
      <c r="K30" s="2682"/>
      <c r="L30" s="2682"/>
      <c r="M30" s="2682"/>
      <c r="N30" s="2682"/>
      <c r="O30" s="2682"/>
      <c r="P30" s="2682"/>
      <c r="Q30" s="2682"/>
      <c r="R30" s="2683"/>
      <c r="S30" s="2647" t="s">
        <v>635</v>
      </c>
      <c r="T30" s="2648"/>
      <c r="U30" s="2648"/>
      <c r="V30" s="2648"/>
      <c r="W30" s="2648"/>
      <c r="X30" s="2648"/>
      <c r="Y30" s="2648"/>
      <c r="Z30" s="2648"/>
      <c r="AA30" s="2648"/>
      <c r="AB30" s="2648"/>
      <c r="AC30" s="2648"/>
      <c r="AD30" s="2648"/>
      <c r="AE30" s="2648"/>
      <c r="AF30" s="2649"/>
    </row>
    <row r="31" spans="1:32" ht="18" x14ac:dyDescent="0.35">
      <c r="A31" s="2807" t="s">
        <v>533</v>
      </c>
      <c r="B31" s="2808" t="s">
        <v>534</v>
      </c>
      <c r="C31" s="2808" t="s">
        <v>535</v>
      </c>
      <c r="D31" s="2808" t="s">
        <v>536</v>
      </c>
      <c r="E31" s="2808" t="s">
        <v>537</v>
      </c>
      <c r="F31" s="2809" t="s">
        <v>538</v>
      </c>
      <c r="G31" s="2808" t="s">
        <v>539</v>
      </c>
      <c r="H31" s="2808" t="s">
        <v>540</v>
      </c>
      <c r="I31" s="2810" t="s">
        <v>541</v>
      </c>
      <c r="J31" s="2810"/>
      <c r="K31" s="2810"/>
      <c r="L31" s="2810"/>
      <c r="M31" s="1433" t="s">
        <v>542</v>
      </c>
      <c r="N31" s="1434" t="s">
        <v>543</v>
      </c>
      <c r="O31" s="1435" t="s">
        <v>544</v>
      </c>
      <c r="P31" s="1434" t="s">
        <v>543</v>
      </c>
      <c r="Q31" s="1434" t="s">
        <v>545</v>
      </c>
      <c r="R31" s="1436" t="s">
        <v>546</v>
      </c>
      <c r="S31" s="1100" t="s">
        <v>547</v>
      </c>
      <c r="T31" s="2650" t="s">
        <v>548</v>
      </c>
      <c r="U31" s="2651"/>
      <c r="V31" s="2651"/>
      <c r="W31" s="2651"/>
      <c r="X31" s="2651"/>
      <c r="Y31" s="2650" t="s">
        <v>549</v>
      </c>
      <c r="Z31" s="2651"/>
      <c r="AA31" s="2703" t="s">
        <v>550</v>
      </c>
      <c r="AB31" s="2686"/>
      <c r="AC31" s="2686"/>
      <c r="AD31" s="2686"/>
      <c r="AE31" s="2686"/>
      <c r="AF31" s="2687"/>
    </row>
    <row r="32" spans="1:32" ht="18" customHeight="1" x14ac:dyDescent="0.35">
      <c r="A32" s="2807"/>
      <c r="B32" s="2808"/>
      <c r="C32" s="2808"/>
      <c r="D32" s="2808"/>
      <c r="E32" s="2808"/>
      <c r="F32" s="2809"/>
      <c r="G32" s="2808"/>
      <c r="H32" s="2808"/>
      <c r="I32" s="1437" t="s">
        <v>551</v>
      </c>
      <c r="J32" s="1437" t="s">
        <v>552</v>
      </c>
      <c r="K32" s="1437" t="s">
        <v>553</v>
      </c>
      <c r="L32" s="1437" t="s">
        <v>554</v>
      </c>
      <c r="M32" s="1433" t="s">
        <v>555</v>
      </c>
      <c r="N32" s="1434" t="s">
        <v>556</v>
      </c>
      <c r="O32" s="1435" t="s">
        <v>557</v>
      </c>
      <c r="P32" s="1434" t="s">
        <v>558</v>
      </c>
      <c r="Q32" s="1434" t="s">
        <v>558</v>
      </c>
      <c r="R32" s="1436"/>
      <c r="S32" s="1100" t="s">
        <v>559</v>
      </c>
      <c r="T32" s="2866"/>
      <c r="U32" s="2867"/>
      <c r="V32" s="2867"/>
      <c r="W32" s="2867"/>
      <c r="X32" s="2867"/>
      <c r="Y32" s="2866"/>
      <c r="Z32" s="2867"/>
      <c r="AA32" s="2866"/>
      <c r="AB32" s="2867"/>
      <c r="AC32" s="2867"/>
      <c r="AD32" s="2867"/>
      <c r="AE32" s="2867"/>
      <c r="AF32" s="2868"/>
    </row>
    <row r="33" spans="1:32" s="438" customFormat="1" ht="16" x14ac:dyDescent="0.4">
      <c r="A33" s="2891" t="s">
        <v>560</v>
      </c>
      <c r="B33" s="2892"/>
      <c r="C33" s="2892"/>
      <c r="D33" s="2892"/>
      <c r="E33" s="2892"/>
      <c r="F33" s="2892"/>
      <c r="G33" s="2892"/>
      <c r="H33" s="2892"/>
      <c r="I33" s="2892"/>
      <c r="J33" s="2892"/>
      <c r="K33" s="2892"/>
      <c r="L33" s="2892"/>
      <c r="M33" s="2892"/>
      <c r="N33" s="2892"/>
      <c r="O33" s="2892"/>
      <c r="P33" s="2892"/>
      <c r="Q33" s="2892"/>
      <c r="R33" s="2892"/>
      <c r="S33" s="1628"/>
      <c r="T33" s="1604" t="s">
        <v>561</v>
      </c>
      <c r="U33" s="1605" t="s">
        <v>38</v>
      </c>
      <c r="V33" s="1605" t="s">
        <v>562</v>
      </c>
      <c r="W33" s="1605" t="s">
        <v>563</v>
      </c>
      <c r="X33" s="1629" t="s">
        <v>564</v>
      </c>
      <c r="Y33" s="1604" t="s">
        <v>565</v>
      </c>
      <c r="Z33" s="1629" t="s">
        <v>566</v>
      </c>
      <c r="AA33" s="1604" t="s">
        <v>266</v>
      </c>
      <c r="AB33" s="1605" t="s">
        <v>267</v>
      </c>
      <c r="AC33" s="1605" t="s">
        <v>268</v>
      </c>
      <c r="AD33" s="1605" t="s">
        <v>269</v>
      </c>
      <c r="AE33" s="1605" t="s">
        <v>37</v>
      </c>
      <c r="AF33" s="1629" t="s">
        <v>31</v>
      </c>
    </row>
    <row r="34" spans="1:32" x14ac:dyDescent="0.35">
      <c r="A34" s="203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0"/>
      <c r="O34" s="211"/>
      <c r="P34" s="210"/>
      <c r="Q34" s="210"/>
      <c r="R34" s="1094"/>
      <c r="S34" s="210"/>
      <c r="T34" s="440"/>
      <c r="U34" s="215"/>
      <c r="V34" s="215"/>
      <c r="W34" s="215"/>
      <c r="X34" s="441"/>
      <c r="Y34" s="440"/>
      <c r="Z34" s="441"/>
      <c r="AA34" s="511"/>
      <c r="AB34" s="512"/>
      <c r="AC34" s="512"/>
      <c r="AD34" s="512"/>
      <c r="AE34" s="512"/>
      <c r="AF34" s="513"/>
    </row>
    <row r="35" spans="1:32" x14ac:dyDescent="0.35">
      <c r="A35" s="203" t="s">
        <v>1136</v>
      </c>
      <c r="B35" s="203" t="s">
        <v>270</v>
      </c>
      <c r="C35" s="203" t="s">
        <v>1126</v>
      </c>
      <c r="D35" s="203" t="s">
        <v>235</v>
      </c>
      <c r="E35" s="203" t="s">
        <v>571</v>
      </c>
      <c r="F35" s="204" t="s">
        <v>927</v>
      </c>
      <c r="G35" s="203">
        <v>14</v>
      </c>
      <c r="H35" s="203" t="s">
        <v>90</v>
      </c>
      <c r="I35" s="2291">
        <v>14</v>
      </c>
      <c r="J35" s="2478"/>
      <c r="L35" s="332"/>
      <c r="M35" s="209">
        <v>1</v>
      </c>
      <c r="N35" s="212">
        <v>2268</v>
      </c>
      <c r="O35" s="219">
        <v>0.1</v>
      </c>
      <c r="P35" s="212">
        <f t="shared" ref="P35" si="0">N35*(1-O35)</f>
        <v>2041.2</v>
      </c>
      <c r="Q35" s="212">
        <f t="shared" ref="Q35:Q42" si="1">P35*M35*G35</f>
        <v>28576.799999999999</v>
      </c>
      <c r="R35" s="230">
        <f t="shared" ref="R35:R42" si="2">Q35/$Q$48</f>
        <v>0.16462997315389843</v>
      </c>
      <c r="S35" s="550">
        <f t="shared" ref="S35:S46" si="3">Q35*2</f>
        <v>57153.599999999999</v>
      </c>
      <c r="T35" s="440">
        <f t="shared" ref="T35:T37" si="4">S35</f>
        <v>57153.599999999999</v>
      </c>
      <c r="X35" s="332"/>
      <c r="Y35" s="440">
        <f>S35</f>
        <v>57153.599999999999</v>
      </c>
      <c r="Z35" s="441"/>
      <c r="AA35" s="440">
        <f>S35</f>
        <v>57153.599999999999</v>
      </c>
      <c r="AF35" s="332"/>
    </row>
    <row r="36" spans="1:32" x14ac:dyDescent="0.35">
      <c r="A36" s="203" t="s">
        <v>1136</v>
      </c>
      <c r="B36" s="203" t="s">
        <v>237</v>
      </c>
      <c r="C36" s="203" t="s">
        <v>1126</v>
      </c>
      <c r="D36" s="203" t="s">
        <v>129</v>
      </c>
      <c r="E36" s="203" t="s">
        <v>569</v>
      </c>
      <c r="F36" s="204" t="s">
        <v>1128</v>
      </c>
      <c r="G36" s="203">
        <v>3</v>
      </c>
      <c r="H36" s="203" t="s">
        <v>51</v>
      </c>
      <c r="I36" s="2520">
        <v>3</v>
      </c>
      <c r="J36" s="2521"/>
      <c r="K36" s="2521"/>
      <c r="L36" s="2522"/>
      <c r="M36" s="209">
        <v>1</v>
      </c>
      <c r="N36" s="212">
        <v>20755</v>
      </c>
      <c r="O36" s="219">
        <v>0.6</v>
      </c>
      <c r="P36" s="212">
        <f>N36*(1-O36)</f>
        <v>8302</v>
      </c>
      <c r="Q36" s="212">
        <f t="shared" si="1"/>
        <v>24906</v>
      </c>
      <c r="R36" s="213">
        <f t="shared" si="2"/>
        <v>0.14348261916558169</v>
      </c>
      <c r="S36" s="550">
        <f t="shared" si="3"/>
        <v>49812</v>
      </c>
      <c r="T36" s="440">
        <f t="shared" si="4"/>
        <v>49812</v>
      </c>
      <c r="X36" s="332"/>
      <c r="Y36" s="440"/>
      <c r="Z36" s="441">
        <f>S36</f>
        <v>49812</v>
      </c>
      <c r="AA36" s="234"/>
      <c r="AB36" s="215">
        <f>S36</f>
        <v>49812</v>
      </c>
      <c r="AF36" s="332"/>
    </row>
    <row r="37" spans="1:32" x14ac:dyDescent="0.35">
      <c r="A37" s="203" t="s">
        <v>1136</v>
      </c>
      <c r="B37" s="203" t="s">
        <v>270</v>
      </c>
      <c r="C37" s="203" t="s">
        <v>1126</v>
      </c>
      <c r="D37" s="203" t="s">
        <v>271</v>
      </c>
      <c r="E37" s="203" t="s">
        <v>571</v>
      </c>
      <c r="F37" s="204" t="s">
        <v>638</v>
      </c>
      <c r="G37" s="203">
        <v>3</v>
      </c>
      <c r="H37" s="203" t="s">
        <v>90</v>
      </c>
      <c r="I37" s="2291">
        <v>3</v>
      </c>
      <c r="J37" s="2292"/>
      <c r="K37" s="1699"/>
      <c r="L37" s="1700"/>
      <c r="M37" s="209">
        <v>1</v>
      </c>
      <c r="N37" s="212">
        <v>6804</v>
      </c>
      <c r="O37" s="219">
        <v>0.1</v>
      </c>
      <c r="P37" s="212">
        <f t="shared" ref="P37:P42" si="5">N37*(1-O37)</f>
        <v>6123.6</v>
      </c>
      <c r="Q37" s="212">
        <f t="shared" si="1"/>
        <v>18370.800000000003</v>
      </c>
      <c r="R37" s="230">
        <f t="shared" si="2"/>
        <v>0.1058335541703633</v>
      </c>
      <c r="S37" s="550">
        <f t="shared" si="3"/>
        <v>36741.600000000006</v>
      </c>
      <c r="T37" s="440">
        <f t="shared" si="4"/>
        <v>36741.600000000006</v>
      </c>
      <c r="X37" s="332"/>
      <c r="Y37" s="440">
        <f>S37</f>
        <v>36741.600000000006</v>
      </c>
      <c r="Z37" s="441"/>
      <c r="AA37" s="440">
        <f>S37</f>
        <v>36741.600000000006</v>
      </c>
      <c r="AF37" s="332"/>
    </row>
    <row r="38" spans="1:32" x14ac:dyDescent="0.35">
      <c r="A38" s="203" t="s">
        <v>1136</v>
      </c>
      <c r="B38" s="203" t="s">
        <v>272</v>
      </c>
      <c r="C38" s="203" t="s">
        <v>1126</v>
      </c>
      <c r="D38" s="203" t="s">
        <v>129</v>
      </c>
      <c r="E38" s="203" t="s">
        <v>569</v>
      </c>
      <c r="F38" s="204" t="s">
        <v>1128</v>
      </c>
      <c r="G38" s="203">
        <v>1</v>
      </c>
      <c r="H38" s="203" t="s">
        <v>51</v>
      </c>
      <c r="I38" s="2306">
        <v>1</v>
      </c>
      <c r="J38" s="2307"/>
      <c r="K38" s="2307"/>
      <c r="L38" s="2308"/>
      <c r="M38" s="209">
        <v>1</v>
      </c>
      <c r="N38" s="212">
        <v>7290</v>
      </c>
      <c r="O38" s="219">
        <v>0.18</v>
      </c>
      <c r="P38" s="212">
        <f t="shared" si="5"/>
        <v>5977.8</v>
      </c>
      <c r="Q38" s="212">
        <f t="shared" si="1"/>
        <v>5977.8</v>
      </c>
      <c r="R38" s="213">
        <f t="shared" si="2"/>
        <v>3.4437902547499163E-2</v>
      </c>
      <c r="S38" s="550">
        <f>Q38*2</f>
        <v>11955.6</v>
      </c>
      <c r="T38" s="440">
        <f>S38</f>
        <v>11955.6</v>
      </c>
      <c r="X38" s="332"/>
      <c r="Y38" s="440"/>
      <c r="Z38" s="441">
        <f>S38</f>
        <v>11955.6</v>
      </c>
      <c r="AA38" s="234"/>
      <c r="AC38" s="215">
        <f>S38</f>
        <v>11955.6</v>
      </c>
      <c r="AF38" s="332"/>
    </row>
    <row r="39" spans="1:32" x14ac:dyDescent="0.35">
      <c r="A39" s="203" t="s">
        <v>1136</v>
      </c>
      <c r="B39" s="203" t="s">
        <v>272</v>
      </c>
      <c r="C39" s="203" t="s">
        <v>1126</v>
      </c>
      <c r="D39" s="203" t="s">
        <v>129</v>
      </c>
      <c r="E39" s="203" t="s">
        <v>569</v>
      </c>
      <c r="F39" s="204" t="s">
        <v>1128</v>
      </c>
      <c r="G39" s="203">
        <v>2</v>
      </c>
      <c r="H39" s="203" t="s">
        <v>51</v>
      </c>
      <c r="I39" s="2306">
        <v>2</v>
      </c>
      <c r="J39" s="2307"/>
      <c r="K39" s="2307"/>
      <c r="L39" s="2308"/>
      <c r="M39" s="209">
        <v>1</v>
      </c>
      <c r="N39" s="212">
        <v>12670</v>
      </c>
      <c r="O39" s="219">
        <v>0.41</v>
      </c>
      <c r="P39" s="212">
        <f t="shared" si="5"/>
        <v>7475.3000000000011</v>
      </c>
      <c r="Q39" s="212">
        <f t="shared" si="1"/>
        <v>14950.600000000002</v>
      </c>
      <c r="R39" s="213">
        <f t="shared" si="2"/>
        <v>8.6129898261340473E-2</v>
      </c>
      <c r="S39" s="550">
        <f>Q39*2</f>
        <v>29901.200000000004</v>
      </c>
      <c r="T39" s="440">
        <f>S39</f>
        <v>29901.200000000004</v>
      </c>
      <c r="V39" s="215"/>
      <c r="X39" s="332"/>
      <c r="Y39" s="440"/>
      <c r="Z39" s="441">
        <f>S39</f>
        <v>29901.200000000004</v>
      </c>
      <c r="AA39" s="234"/>
      <c r="AC39" s="215">
        <f>S39</f>
        <v>29901.200000000004</v>
      </c>
      <c r="AF39" s="332"/>
    </row>
    <row r="40" spans="1:32" x14ac:dyDescent="0.35">
      <c r="A40" s="203" t="s">
        <v>1136</v>
      </c>
      <c r="B40" s="203" t="s">
        <v>273</v>
      </c>
      <c r="C40" s="203" t="s">
        <v>1126</v>
      </c>
      <c r="D40" s="203" t="s">
        <v>129</v>
      </c>
      <c r="E40" s="203" t="s">
        <v>569</v>
      </c>
      <c r="F40" s="204" t="s">
        <v>1128</v>
      </c>
      <c r="G40" s="203">
        <v>3</v>
      </c>
      <c r="H40" s="203" t="s">
        <v>51</v>
      </c>
      <c r="I40" s="2291">
        <v>3</v>
      </c>
      <c r="J40" s="2292"/>
      <c r="K40" s="2292"/>
      <c r="L40" s="2293"/>
      <c r="M40" s="209">
        <v>1</v>
      </c>
      <c r="N40" s="212">
        <v>20000</v>
      </c>
      <c r="O40" s="219">
        <v>0.53</v>
      </c>
      <c r="P40" s="212">
        <f t="shared" si="5"/>
        <v>9400</v>
      </c>
      <c r="Q40" s="212">
        <f t="shared" si="1"/>
        <v>28200</v>
      </c>
      <c r="R40" s="213">
        <f t="shared" si="2"/>
        <v>0.16245924116555865</v>
      </c>
      <c r="S40" s="550">
        <f>Q40*2</f>
        <v>56400</v>
      </c>
      <c r="T40" s="440">
        <f>S40</f>
        <v>56400</v>
      </c>
      <c r="V40" s="215"/>
      <c r="X40" s="332"/>
      <c r="Y40" s="440"/>
      <c r="Z40" s="441">
        <f>S40</f>
        <v>56400</v>
      </c>
      <c r="AA40" s="234"/>
      <c r="AD40" s="215">
        <f>S40</f>
        <v>56400</v>
      </c>
      <c r="AF40" s="332"/>
    </row>
    <row r="41" spans="1:32" x14ac:dyDescent="0.35">
      <c r="A41" s="203" t="s">
        <v>1136</v>
      </c>
      <c r="B41" s="203" t="s">
        <v>273</v>
      </c>
      <c r="C41" s="203" t="s">
        <v>1126</v>
      </c>
      <c r="D41" s="203" t="s">
        <v>235</v>
      </c>
      <c r="E41" s="203" t="s">
        <v>571</v>
      </c>
      <c r="F41" s="204" t="s">
        <v>927</v>
      </c>
      <c r="G41" s="203">
        <v>8</v>
      </c>
      <c r="H41" s="203" t="s">
        <v>90</v>
      </c>
      <c r="I41" s="1701"/>
      <c r="J41" s="1702"/>
      <c r="K41" s="2911">
        <v>8</v>
      </c>
      <c r="L41" s="2284"/>
      <c r="M41" s="209">
        <v>1</v>
      </c>
      <c r="N41" s="212">
        <v>3500</v>
      </c>
      <c r="O41" s="219">
        <v>0.49</v>
      </c>
      <c r="P41" s="212">
        <f t="shared" si="5"/>
        <v>1785</v>
      </c>
      <c r="Q41" s="212">
        <f t="shared" si="1"/>
        <v>14280</v>
      </c>
      <c r="R41" s="230">
        <f t="shared" si="2"/>
        <v>8.2266594462559475E-2</v>
      </c>
      <c r="S41" s="550">
        <f t="shared" ref="S41" si="6">Q41*2</f>
        <v>28560</v>
      </c>
      <c r="T41" s="440">
        <f t="shared" ref="T41" si="7">S41</f>
        <v>28560</v>
      </c>
      <c r="X41" s="332"/>
      <c r="Y41" s="440">
        <f>S41</f>
        <v>28560</v>
      </c>
      <c r="Z41" s="441"/>
      <c r="AA41" s="234"/>
      <c r="AD41" s="215">
        <f>S41</f>
        <v>28560</v>
      </c>
      <c r="AF41" s="332"/>
    </row>
    <row r="42" spans="1:32" x14ac:dyDescent="0.35">
      <c r="A42" s="203" t="s">
        <v>1136</v>
      </c>
      <c r="B42" s="203" t="s">
        <v>273</v>
      </c>
      <c r="C42" s="203" t="s">
        <v>1126</v>
      </c>
      <c r="D42" s="203" t="s">
        <v>53</v>
      </c>
      <c r="E42" s="203" t="s">
        <v>571</v>
      </c>
      <c r="F42" s="204" t="s">
        <v>705</v>
      </c>
      <c r="G42" s="203">
        <v>3</v>
      </c>
      <c r="H42" s="203" t="s">
        <v>51</v>
      </c>
      <c r="I42" s="2306">
        <v>3</v>
      </c>
      <c r="J42" s="2307"/>
      <c r="K42" s="2307"/>
      <c r="L42" s="2308"/>
      <c r="M42" s="209">
        <v>1</v>
      </c>
      <c r="N42" s="212">
        <v>12000</v>
      </c>
      <c r="O42" s="219">
        <v>0.38</v>
      </c>
      <c r="P42" s="212">
        <f t="shared" si="5"/>
        <v>7440</v>
      </c>
      <c r="Q42" s="212">
        <f t="shared" si="1"/>
        <v>22320</v>
      </c>
      <c r="R42" s="230">
        <f t="shared" si="2"/>
        <v>0.12858476109274003</v>
      </c>
      <c r="S42" s="550">
        <f>Q42*2</f>
        <v>44640</v>
      </c>
      <c r="T42" s="440">
        <f>S42</f>
        <v>44640</v>
      </c>
      <c r="V42" s="215"/>
      <c r="X42" s="332"/>
      <c r="Y42" s="440">
        <f>S42</f>
        <v>44640</v>
      </c>
      <c r="Z42" s="332"/>
      <c r="AA42" s="234"/>
      <c r="AD42" s="215">
        <f>S42</f>
        <v>44640</v>
      </c>
      <c r="AF42" s="332"/>
    </row>
    <row r="43" spans="1:32" x14ac:dyDescent="0.35">
      <c r="A43" s="218"/>
      <c r="B43" s="203"/>
      <c r="C43" s="203"/>
      <c r="D43" s="203"/>
      <c r="E43" s="203"/>
      <c r="F43" s="204"/>
      <c r="G43" s="203"/>
      <c r="H43" s="203"/>
      <c r="L43" s="332"/>
      <c r="M43" s="203"/>
      <c r="N43" s="212"/>
      <c r="O43" s="219"/>
      <c r="P43" s="212"/>
      <c r="Q43" s="212"/>
      <c r="R43" s="439"/>
      <c r="S43" s="550"/>
      <c r="T43" s="234"/>
      <c r="X43" s="332"/>
      <c r="Y43" s="234"/>
      <c r="Z43" s="332"/>
      <c r="AA43" s="234"/>
      <c r="AF43" s="332"/>
    </row>
    <row r="44" spans="1:32" x14ac:dyDescent="0.35">
      <c r="A44" s="218"/>
      <c r="B44" s="203"/>
      <c r="C44" s="203"/>
      <c r="D44" s="203"/>
      <c r="E44" s="203"/>
      <c r="F44" s="203"/>
      <c r="G44" s="203"/>
      <c r="H44" s="203"/>
      <c r="I44" s="238"/>
      <c r="J44" s="239"/>
      <c r="K44" s="239"/>
      <c r="L44" s="209"/>
      <c r="M44" s="203"/>
      <c r="N44" s="203"/>
      <c r="O44" s="203"/>
      <c r="P44" s="203"/>
      <c r="Q44" s="212"/>
      <c r="R44" s="439"/>
      <c r="S44" s="550"/>
      <c r="T44" s="234"/>
      <c r="X44" s="332"/>
      <c r="Y44" s="234"/>
      <c r="Z44" s="332"/>
      <c r="AA44" s="234"/>
      <c r="AF44" s="332"/>
    </row>
    <row r="45" spans="1:32" x14ac:dyDescent="0.35">
      <c r="A45" s="154" t="s">
        <v>1136</v>
      </c>
      <c r="B45" s="154" t="s">
        <v>579</v>
      </c>
      <c r="C45" s="335"/>
      <c r="D45" s="298"/>
      <c r="E45" s="298"/>
      <c r="F45" s="299"/>
      <c r="G45" s="298"/>
      <c r="H45" s="298"/>
      <c r="I45" s="300"/>
      <c r="J45" s="300"/>
      <c r="K45" s="300"/>
      <c r="L45" s="300"/>
      <c r="M45" s="298"/>
      <c r="N45" s="301"/>
      <c r="O45" s="302"/>
      <c r="P45" s="336"/>
      <c r="Q45" s="303"/>
      <c r="R45" s="337">
        <f>Q45/Q48</f>
        <v>0</v>
      </c>
      <c r="S45" s="550">
        <f>Q45*2</f>
        <v>0</v>
      </c>
      <c r="T45" s="234"/>
      <c r="W45" s="215">
        <f>S45</f>
        <v>0</v>
      </c>
      <c r="X45" s="332"/>
      <c r="Y45" s="234"/>
      <c r="Z45" s="332"/>
      <c r="AA45" s="234"/>
      <c r="AF45" s="332"/>
    </row>
    <row r="46" spans="1:32" x14ac:dyDescent="0.35">
      <c r="A46" s="154" t="s">
        <v>1136</v>
      </c>
      <c r="B46" s="154" t="s">
        <v>580</v>
      </c>
      <c r="C46" s="335"/>
      <c r="D46" s="298"/>
      <c r="E46" s="298"/>
      <c r="F46" s="299"/>
      <c r="G46" s="298"/>
      <c r="H46" s="298"/>
      <c r="I46" s="300"/>
      <c r="J46" s="300"/>
      <c r="K46" s="300"/>
      <c r="L46" s="300"/>
      <c r="M46" s="298"/>
      <c r="N46" s="301"/>
      <c r="O46" s="302"/>
      <c r="P46" s="336"/>
      <c r="Q46" s="303">
        <v>16000</v>
      </c>
      <c r="R46" s="337">
        <f>Q46/Q48</f>
        <v>9.2175455980458801E-2</v>
      </c>
      <c r="S46" s="550">
        <f t="shared" si="3"/>
        <v>32000</v>
      </c>
      <c r="T46" s="234"/>
      <c r="X46" s="441">
        <f>S46</f>
        <v>32000</v>
      </c>
      <c r="Y46" s="234"/>
      <c r="Z46" s="332"/>
      <c r="AA46" s="234"/>
      <c r="AF46" s="332"/>
    </row>
    <row r="47" spans="1:32" ht="15" thickBot="1" x14ac:dyDescent="0.4">
      <c r="I47" s="161">
        <f>I48/M48</f>
        <v>0.78378378378378377</v>
      </c>
      <c r="J47" s="161"/>
      <c r="K47" s="161">
        <f>K48/M48</f>
        <v>0.21621621621621623</v>
      </c>
      <c r="S47" s="212"/>
      <c r="T47" s="234"/>
      <c r="X47" s="332"/>
      <c r="Y47" s="234"/>
      <c r="Z47" s="332"/>
      <c r="AA47" s="234"/>
      <c r="AF47" s="332"/>
    </row>
    <row r="48" spans="1:32" x14ac:dyDescent="0.35">
      <c r="A48" s="258" t="s">
        <v>582</v>
      </c>
      <c r="B48" s="259"/>
      <c r="C48" s="259"/>
      <c r="D48" s="259"/>
      <c r="E48" s="259"/>
      <c r="F48" s="260"/>
      <c r="G48" s="259"/>
      <c r="H48" s="259"/>
      <c r="I48" s="259">
        <f>I42+I40+I39+I38+I37+I36+I35</f>
        <v>29</v>
      </c>
      <c r="J48" s="259"/>
      <c r="K48" s="259">
        <f>K41</f>
        <v>8</v>
      </c>
      <c r="L48" s="259"/>
      <c r="M48" s="259">
        <f>SUM(I48:L48)</f>
        <v>37</v>
      </c>
      <c r="N48" s="261"/>
      <c r="O48" s="262"/>
      <c r="P48" s="261"/>
      <c r="Q48" s="528">
        <f>SUM(Q34:Q47)</f>
        <v>173582</v>
      </c>
      <c r="R48" s="262">
        <f>SUM(R34:R46)</f>
        <v>1</v>
      </c>
      <c r="S48" s="1582">
        <f>SUM(S34:S47)</f>
        <v>347164</v>
      </c>
      <c r="T48" s="556">
        <f t="shared" ref="T48:Z48" si="8">SUM(T34:T46)</f>
        <v>315164</v>
      </c>
      <c r="U48" s="340">
        <f t="shared" si="8"/>
        <v>0</v>
      </c>
      <c r="V48" s="340">
        <f t="shared" si="8"/>
        <v>0</v>
      </c>
      <c r="W48" s="340">
        <f t="shared" si="8"/>
        <v>0</v>
      </c>
      <c r="X48" s="340">
        <f t="shared" si="8"/>
        <v>32000</v>
      </c>
      <c r="Y48" s="529">
        <f t="shared" si="8"/>
        <v>167095.20000000001</v>
      </c>
      <c r="Z48" s="530">
        <f t="shared" si="8"/>
        <v>148068.79999999999</v>
      </c>
      <c r="AA48" s="1708">
        <f>SUM(AA34:AA47)</f>
        <v>93895.200000000012</v>
      </c>
      <c r="AB48" s="663">
        <f>SUM(AB34:AB47)</f>
        <v>49812</v>
      </c>
      <c r="AC48" s="663">
        <f t="shared" ref="AC48:AF48" si="9">SUM(AC34:AC47)</f>
        <v>41856.800000000003</v>
      </c>
      <c r="AD48" s="663">
        <f t="shared" si="9"/>
        <v>129600</v>
      </c>
      <c r="AE48" s="663">
        <f t="shared" si="9"/>
        <v>0</v>
      </c>
      <c r="AF48" s="273">
        <f t="shared" si="9"/>
        <v>0</v>
      </c>
    </row>
    <row r="49" spans="1:33" ht="15" thickBot="1" x14ac:dyDescent="0.4">
      <c r="A49" s="274" t="s">
        <v>583</v>
      </c>
      <c r="B49" s="275"/>
      <c r="C49" s="275"/>
      <c r="D49" s="275"/>
      <c r="E49" s="275"/>
      <c r="F49" s="276"/>
      <c r="G49" s="275"/>
      <c r="H49" s="275"/>
      <c r="I49" s="275">
        <f>I42+I40+I39+I38+I37+I36+I35</f>
        <v>29</v>
      </c>
      <c r="J49" s="275">
        <f>I42+I40+I39+I38+I37+I36+I35</f>
        <v>29</v>
      </c>
      <c r="K49" s="275">
        <f>I42+K41+I40+I39+I38+I36</f>
        <v>20</v>
      </c>
      <c r="L49" s="275">
        <f>K49</f>
        <v>20</v>
      </c>
      <c r="M49" s="275">
        <f>SUM(I49:L49)</f>
        <v>98</v>
      </c>
      <c r="N49" s="277"/>
      <c r="O49" s="278"/>
      <c r="P49" s="277"/>
      <c r="Q49" s="277"/>
      <c r="R49" s="278"/>
      <c r="S49" s="1583">
        <f>Q48/M48</f>
        <v>4691.405405405405</v>
      </c>
      <c r="T49" s="1542">
        <f>T48/S48</f>
        <v>0.90782454401954116</v>
      </c>
      <c r="U49" s="282">
        <f>U48/S48</f>
        <v>0</v>
      </c>
      <c r="V49" s="282">
        <f>V48/S48</f>
        <v>0</v>
      </c>
      <c r="W49" s="282">
        <f>W48/S48</f>
        <v>0</v>
      </c>
      <c r="X49" s="282">
        <f>X48/S48</f>
        <v>9.2175455980458801E-2</v>
      </c>
      <c r="Y49" s="318">
        <f>Y48/S48</f>
        <v>0.48131488287956126</v>
      </c>
      <c r="Z49" s="532">
        <f>Z48/S48</f>
        <v>0.4265096611399799</v>
      </c>
      <c r="AA49" s="1709"/>
      <c r="AB49" s="534"/>
      <c r="AC49" s="534"/>
      <c r="AD49" s="534"/>
      <c r="AE49" s="534"/>
      <c r="AF49" s="288"/>
    </row>
    <row r="50" spans="1:33" ht="15" thickBot="1" x14ac:dyDescent="0.4">
      <c r="A50" s="289" t="s">
        <v>584</v>
      </c>
      <c r="B50" s="239"/>
      <c r="C50" s="239"/>
      <c r="D50" s="239"/>
      <c r="E50" s="239"/>
      <c r="F50" s="290"/>
      <c r="G50" s="239"/>
      <c r="H50" s="239"/>
      <c r="I50" s="2237">
        <f>I49/M49</f>
        <v>0.29591836734693877</v>
      </c>
      <c r="J50" s="2237">
        <f>J49/M49</f>
        <v>0.29591836734693877</v>
      </c>
      <c r="K50" s="2237">
        <f>K49/M49</f>
        <v>0.20408163265306123</v>
      </c>
      <c r="L50" s="2237">
        <f>L49/M49</f>
        <v>0.20408163265306123</v>
      </c>
      <c r="M50" s="239"/>
      <c r="N50" s="292"/>
      <c r="O50" s="242"/>
      <c r="P50" s="292"/>
      <c r="Q50" s="240">
        <f>T48/2</f>
        <v>157582</v>
      </c>
      <c r="R50" s="293">
        <f>Q50/Q55</f>
        <v>0.90782454401954116</v>
      </c>
      <c r="X50" s="294">
        <f>SUM(T34:X47)</f>
        <v>347164</v>
      </c>
      <c r="Y50" s="403">
        <f>I35+I37+K41+I42</f>
        <v>28</v>
      </c>
      <c r="Z50" s="404">
        <f>I36+I38+I39+I40</f>
        <v>9</v>
      </c>
    </row>
    <row r="51" spans="1:33" ht="15" thickBot="1" x14ac:dyDescent="0.4">
      <c r="A51" s="297" t="s">
        <v>38</v>
      </c>
      <c r="B51" s="298"/>
      <c r="C51" s="298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01"/>
      <c r="Q51" s="303">
        <f>U48/2</f>
        <v>0</v>
      </c>
      <c r="R51" s="308">
        <f>Q51/Q55</f>
        <v>0</v>
      </c>
      <c r="S51" s="1098">
        <f>Q48/M48</f>
        <v>4691.405405405405</v>
      </c>
      <c r="T51" s="1099" t="s">
        <v>586</v>
      </c>
      <c r="Y51" s="241">
        <f>Y50/M48</f>
        <v>0.7567567567567568</v>
      </c>
      <c r="Z51" s="293">
        <f>Z50/M48</f>
        <v>0.24324324324324326</v>
      </c>
    </row>
    <row r="52" spans="1:33" ht="15" thickBot="1" x14ac:dyDescent="0.4">
      <c r="A52" s="297" t="s">
        <v>587</v>
      </c>
      <c r="B52" s="298"/>
      <c r="C52" s="298"/>
      <c r="D52" s="298"/>
      <c r="E52" s="298"/>
      <c r="F52" s="299"/>
      <c r="G52" s="298"/>
      <c r="H52" s="298"/>
      <c r="I52" s="300"/>
      <c r="J52" s="300"/>
      <c r="K52" s="300"/>
      <c r="L52" s="300"/>
      <c r="M52" s="298"/>
      <c r="N52" s="301"/>
      <c r="O52" s="302"/>
      <c r="P52" s="301"/>
      <c r="Q52" s="303">
        <f>V48/2</f>
        <v>0</v>
      </c>
      <c r="R52" s="308">
        <f>Q52/Q55</f>
        <v>0</v>
      </c>
      <c r="W52" s="145"/>
      <c r="Y52" s="2657" t="s">
        <v>588</v>
      </c>
      <c r="Z52" s="2657"/>
    </row>
    <row r="53" spans="1:33" x14ac:dyDescent="0.35">
      <c r="A53" s="297" t="s">
        <v>580</v>
      </c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03">
        <f>X48/2</f>
        <v>16000</v>
      </c>
      <c r="R53" s="308">
        <f>Q53/Q55</f>
        <v>9.2175455980458801E-2</v>
      </c>
    </row>
    <row r="54" spans="1:33" x14ac:dyDescent="0.35">
      <c r="A54" s="297" t="s">
        <v>579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W48/2</f>
        <v>0</v>
      </c>
      <c r="R54" s="308">
        <f>Q54/Q55</f>
        <v>0</v>
      </c>
    </row>
    <row r="55" spans="1:33" x14ac:dyDescent="0.35">
      <c r="A55" s="297"/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10">
        <f>SUM(Q50:Q54)</f>
        <v>173582</v>
      </c>
      <c r="R55" s="308">
        <f>SUM(R50:R54)</f>
        <v>1</v>
      </c>
    </row>
    <row r="57" spans="1:33" ht="18" x14ac:dyDescent="0.4">
      <c r="A57" s="1085" t="s">
        <v>589</v>
      </c>
    </row>
    <row r="59" spans="1:33" ht="16.5" customHeight="1" thickBot="1" x14ac:dyDescent="0.4">
      <c r="A59" s="2681" t="s">
        <v>531</v>
      </c>
      <c r="B59" s="2682"/>
      <c r="C59" s="2682"/>
      <c r="D59" s="2682"/>
      <c r="E59" s="2682"/>
      <c r="F59" s="2682"/>
      <c r="G59" s="2682"/>
      <c r="H59" s="2682"/>
      <c r="I59" s="2682"/>
      <c r="J59" s="2682"/>
      <c r="K59" s="2682"/>
      <c r="L59" s="2682"/>
      <c r="M59" s="2682"/>
      <c r="N59" s="2682"/>
      <c r="O59" s="2682"/>
      <c r="P59" s="2682"/>
      <c r="Q59" s="2682"/>
      <c r="R59" s="2683"/>
      <c r="S59" s="2647" t="s">
        <v>635</v>
      </c>
      <c r="T59" s="2648"/>
      <c r="U59" s="2648"/>
      <c r="V59" s="2648"/>
      <c r="W59" s="2648"/>
      <c r="X59" s="2648"/>
      <c r="Y59" s="2648"/>
      <c r="Z59" s="2648"/>
      <c r="AA59" s="2648"/>
      <c r="AB59" s="2648"/>
      <c r="AC59" s="2648"/>
      <c r="AD59" s="2648"/>
      <c r="AE59" s="2648"/>
      <c r="AF59" s="2649"/>
    </row>
    <row r="60" spans="1:33" ht="18" x14ac:dyDescent="0.35">
      <c r="A60" s="2327" t="s">
        <v>533</v>
      </c>
      <c r="B60" s="2329" t="s">
        <v>534</v>
      </c>
      <c r="C60" s="2329" t="s">
        <v>535</v>
      </c>
      <c r="D60" s="2329" t="s">
        <v>536</v>
      </c>
      <c r="E60" s="2329" t="s">
        <v>537</v>
      </c>
      <c r="F60" s="2331" t="s">
        <v>538</v>
      </c>
      <c r="G60" s="2329" t="s">
        <v>539</v>
      </c>
      <c r="H60" s="2329" t="s">
        <v>540</v>
      </c>
      <c r="I60" s="2309" t="s">
        <v>541</v>
      </c>
      <c r="J60" s="2309"/>
      <c r="K60" s="2309"/>
      <c r="L60" s="2309"/>
      <c r="M60" s="311" t="s">
        <v>542</v>
      </c>
      <c r="N60" s="312" t="s">
        <v>543</v>
      </c>
      <c r="O60" s="313" t="s">
        <v>544</v>
      </c>
      <c r="P60" s="312" t="s">
        <v>543</v>
      </c>
      <c r="Q60" s="312" t="s">
        <v>545</v>
      </c>
      <c r="R60" s="2913" t="s">
        <v>546</v>
      </c>
      <c r="S60" s="1134" t="s">
        <v>547</v>
      </c>
      <c r="T60" s="2703" t="s">
        <v>548</v>
      </c>
      <c r="U60" s="2686"/>
      <c r="V60" s="2686"/>
      <c r="W60" s="2686"/>
      <c r="X60" s="2686"/>
      <c r="Y60" s="2703" t="s">
        <v>549</v>
      </c>
      <c r="Z60" s="2686"/>
      <c r="AA60" s="2703" t="s">
        <v>550</v>
      </c>
      <c r="AB60" s="2686"/>
      <c r="AC60" s="2686"/>
      <c r="AD60" s="2686"/>
      <c r="AE60" s="2686"/>
      <c r="AF60" s="2687"/>
    </row>
    <row r="61" spans="1:33" ht="18" x14ac:dyDescent="0.35">
      <c r="A61" s="2893"/>
      <c r="B61" s="2894"/>
      <c r="C61" s="2894"/>
      <c r="D61" s="2894"/>
      <c r="E61" s="2894"/>
      <c r="F61" s="2895"/>
      <c r="G61" s="2894"/>
      <c r="H61" s="2894"/>
      <c r="I61" s="1646" t="s">
        <v>551</v>
      </c>
      <c r="J61" s="1646" t="s">
        <v>552</v>
      </c>
      <c r="K61" s="1646" t="s">
        <v>553</v>
      </c>
      <c r="L61" s="1646" t="s">
        <v>554</v>
      </c>
      <c r="M61" s="1432" t="s">
        <v>555</v>
      </c>
      <c r="N61" s="1647" t="s">
        <v>556</v>
      </c>
      <c r="O61" s="1640" t="s">
        <v>557</v>
      </c>
      <c r="P61" s="1647" t="s">
        <v>558</v>
      </c>
      <c r="Q61" s="1647" t="s">
        <v>558</v>
      </c>
      <c r="R61" s="2903"/>
      <c r="S61" s="1649" t="s">
        <v>559</v>
      </c>
      <c r="T61" s="2866"/>
      <c r="U61" s="2867"/>
      <c r="V61" s="2867"/>
      <c r="W61" s="2867"/>
      <c r="X61" s="2867"/>
      <c r="Y61" s="2866"/>
      <c r="Z61" s="2867"/>
      <c r="AA61" s="2866"/>
      <c r="AB61" s="2867"/>
      <c r="AC61" s="2867"/>
      <c r="AD61" s="2867"/>
      <c r="AE61" s="2867"/>
      <c r="AF61" s="2868"/>
    </row>
    <row r="62" spans="1:33" s="184" customFormat="1" ht="18.5" x14ac:dyDescent="0.45">
      <c r="A62" s="2558" t="s">
        <v>591</v>
      </c>
      <c r="B62" s="2559"/>
      <c r="C62" s="2559"/>
      <c r="D62" s="2559"/>
      <c r="E62" s="2559"/>
      <c r="F62" s="2559"/>
      <c r="G62" s="2559"/>
      <c r="H62" s="2559"/>
      <c r="I62" s="2559"/>
      <c r="J62" s="2559"/>
      <c r="K62" s="2559"/>
      <c r="L62" s="2559"/>
      <c r="M62" s="2559"/>
      <c r="N62" s="2559"/>
      <c r="O62" s="2559"/>
      <c r="P62" s="2559"/>
      <c r="Q62" s="2559"/>
      <c r="R62" s="2559"/>
      <c r="S62" s="1628"/>
      <c r="T62" s="1604" t="s">
        <v>561</v>
      </c>
      <c r="U62" s="1605" t="s">
        <v>38</v>
      </c>
      <c r="V62" s="1605" t="s">
        <v>562</v>
      </c>
      <c r="W62" s="1605" t="s">
        <v>563</v>
      </c>
      <c r="X62" s="1629" t="s">
        <v>564</v>
      </c>
      <c r="Y62" s="1604" t="s">
        <v>565</v>
      </c>
      <c r="Z62" s="1629" t="s">
        <v>566</v>
      </c>
      <c r="AA62" s="1604" t="s">
        <v>266</v>
      </c>
      <c r="AB62" s="1605" t="s">
        <v>267</v>
      </c>
      <c r="AC62" s="1605" t="s">
        <v>268</v>
      </c>
      <c r="AD62" s="1605" t="s">
        <v>269</v>
      </c>
      <c r="AE62" s="1605" t="s">
        <v>37</v>
      </c>
      <c r="AF62" s="1629" t="s">
        <v>31</v>
      </c>
      <c r="AG62" s="438"/>
    </row>
    <row r="63" spans="1:33" x14ac:dyDescent="0.35">
      <c r="A63" s="200"/>
      <c r="B63" s="509"/>
      <c r="C63" s="509"/>
      <c r="D63" s="509"/>
      <c r="E63" s="509"/>
      <c r="F63" s="510"/>
      <c r="G63" s="509"/>
      <c r="H63" s="509"/>
      <c r="I63" s="512"/>
      <c r="J63" s="512"/>
      <c r="K63" s="512"/>
      <c r="L63" s="512"/>
      <c r="M63" s="509"/>
      <c r="N63" s="515"/>
      <c r="O63" s="516"/>
      <c r="P63" s="515"/>
      <c r="Q63" s="515"/>
      <c r="R63" s="548"/>
      <c r="S63" s="212"/>
      <c r="T63" s="234"/>
      <c r="X63" s="332"/>
      <c r="Y63" s="234"/>
      <c r="Z63" s="332"/>
      <c r="AA63" s="511"/>
      <c r="AB63" s="512"/>
      <c r="AC63" s="512"/>
      <c r="AD63" s="512"/>
      <c r="AE63" s="512"/>
      <c r="AF63" s="513"/>
    </row>
    <row r="64" spans="1:33" x14ac:dyDescent="0.35">
      <c r="A64" s="203" t="s">
        <v>1136</v>
      </c>
      <c r="B64" s="203" t="s">
        <v>270</v>
      </c>
      <c r="C64" s="203" t="s">
        <v>1126</v>
      </c>
      <c r="D64" s="203" t="s">
        <v>235</v>
      </c>
      <c r="E64" s="203" t="s">
        <v>571</v>
      </c>
      <c r="F64" s="204" t="s">
        <v>927</v>
      </c>
      <c r="G64" s="203">
        <v>16</v>
      </c>
      <c r="H64" s="203" t="s">
        <v>90</v>
      </c>
      <c r="I64" s="2291">
        <v>16</v>
      </c>
      <c r="J64" s="2478"/>
      <c r="L64" s="332"/>
      <c r="M64" s="209">
        <v>1</v>
      </c>
      <c r="N64" s="212">
        <v>2268</v>
      </c>
      <c r="O64" s="219">
        <v>0.1</v>
      </c>
      <c r="P64" s="212">
        <f t="shared" ref="P64:P71" si="10">N64*(1-O64)</f>
        <v>2041.2</v>
      </c>
      <c r="Q64" s="212">
        <f t="shared" ref="Q64:Q71" si="11">P64*M64*G64</f>
        <v>32659.200000000001</v>
      </c>
      <c r="R64" s="230">
        <f t="shared" ref="R64:R71" si="12">Q64/$Q$77</f>
        <v>0.18741585877702704</v>
      </c>
      <c r="S64" s="550">
        <f>Q64</f>
        <v>32659.200000000001</v>
      </c>
      <c r="T64" s="440">
        <f t="shared" ref="T64" si="13">S64</f>
        <v>32659.200000000001</v>
      </c>
      <c r="X64" s="332"/>
      <c r="Y64" s="440">
        <f>S64</f>
        <v>32659.200000000001</v>
      </c>
      <c r="Z64" s="441"/>
      <c r="AA64" s="440">
        <f>S64</f>
        <v>32659.200000000001</v>
      </c>
      <c r="AF64" s="332"/>
    </row>
    <row r="65" spans="1:32" x14ac:dyDescent="0.35">
      <c r="A65" s="203" t="s">
        <v>1136</v>
      </c>
      <c r="B65" s="203" t="s">
        <v>272</v>
      </c>
      <c r="C65" s="203" t="s">
        <v>1126</v>
      </c>
      <c r="D65" s="203" t="s">
        <v>129</v>
      </c>
      <c r="E65" s="203" t="s">
        <v>569</v>
      </c>
      <c r="F65" s="204" t="s">
        <v>1128</v>
      </c>
      <c r="G65" s="203">
        <v>2</v>
      </c>
      <c r="H65" s="203" t="s">
        <v>51</v>
      </c>
      <c r="I65" s="2306">
        <v>2</v>
      </c>
      <c r="J65" s="2307"/>
      <c r="K65" s="2307"/>
      <c r="L65" s="2308"/>
      <c r="M65" s="209">
        <v>1</v>
      </c>
      <c r="N65" s="212">
        <v>7290</v>
      </c>
      <c r="O65" s="219">
        <v>0.18</v>
      </c>
      <c r="P65" s="212">
        <f t="shared" si="10"/>
        <v>5977.8</v>
      </c>
      <c r="Q65" s="212">
        <f t="shared" si="11"/>
        <v>11955.6</v>
      </c>
      <c r="R65" s="213">
        <f t="shared" si="12"/>
        <v>6.8607591159447395E-2</v>
      </c>
      <c r="S65" s="550">
        <f t="shared" ref="S65:S71" si="14">Q65</f>
        <v>11955.6</v>
      </c>
      <c r="T65" s="440">
        <f>S65</f>
        <v>11955.6</v>
      </c>
      <c r="X65" s="332"/>
      <c r="Y65" s="440"/>
      <c r="Z65" s="441">
        <f>S65</f>
        <v>11955.6</v>
      </c>
      <c r="AA65" s="234"/>
      <c r="AC65" s="215">
        <f>S65</f>
        <v>11955.6</v>
      </c>
      <c r="AF65" s="332"/>
    </row>
    <row r="66" spans="1:32" x14ac:dyDescent="0.35">
      <c r="A66" s="203" t="s">
        <v>1136</v>
      </c>
      <c r="B66" s="203" t="s">
        <v>272</v>
      </c>
      <c r="C66" s="203" t="s">
        <v>1126</v>
      </c>
      <c r="D66" s="203" t="s">
        <v>129</v>
      </c>
      <c r="E66" s="203" t="s">
        <v>569</v>
      </c>
      <c r="F66" s="204" t="s">
        <v>1128</v>
      </c>
      <c r="G66" s="203">
        <v>2</v>
      </c>
      <c r="H66" s="203" t="s">
        <v>51</v>
      </c>
      <c r="I66" s="2306">
        <v>2</v>
      </c>
      <c r="J66" s="2307"/>
      <c r="K66" s="2307"/>
      <c r="L66" s="2308"/>
      <c r="M66" s="209">
        <v>1</v>
      </c>
      <c r="N66" s="212">
        <v>12670</v>
      </c>
      <c r="O66" s="219">
        <v>0.41</v>
      </c>
      <c r="P66" s="212">
        <f t="shared" si="10"/>
        <v>7475.3000000000011</v>
      </c>
      <c r="Q66" s="212">
        <f t="shared" si="11"/>
        <v>14950.600000000002</v>
      </c>
      <c r="R66" s="213">
        <f t="shared" si="12"/>
        <v>8.5794493993478743E-2</v>
      </c>
      <c r="S66" s="550">
        <f t="shared" si="14"/>
        <v>14950.600000000002</v>
      </c>
      <c r="T66" s="440">
        <f>S66</f>
        <v>14950.600000000002</v>
      </c>
      <c r="V66" s="215"/>
      <c r="X66" s="332"/>
      <c r="Y66" s="440"/>
      <c r="Z66" s="441">
        <f>S66</f>
        <v>14950.600000000002</v>
      </c>
      <c r="AA66" s="234"/>
      <c r="AC66" s="215">
        <f>S66</f>
        <v>14950.600000000002</v>
      </c>
      <c r="AF66" s="332"/>
    </row>
    <row r="67" spans="1:32" x14ac:dyDescent="0.35">
      <c r="A67" s="203" t="s">
        <v>1136</v>
      </c>
      <c r="B67" s="203" t="s">
        <v>273</v>
      </c>
      <c r="C67" s="203" t="s">
        <v>1126</v>
      </c>
      <c r="D67" s="203" t="s">
        <v>129</v>
      </c>
      <c r="E67" s="203" t="s">
        <v>569</v>
      </c>
      <c r="F67" s="204" t="s">
        <v>1128</v>
      </c>
      <c r="G67" s="203">
        <v>3</v>
      </c>
      <c r="H67" s="203" t="s">
        <v>51</v>
      </c>
      <c r="I67" s="2291">
        <v>3</v>
      </c>
      <c r="J67" s="2292"/>
      <c r="K67" s="2292"/>
      <c r="L67" s="2293"/>
      <c r="M67" s="209">
        <v>1</v>
      </c>
      <c r="N67" s="212">
        <v>20000</v>
      </c>
      <c r="O67" s="219">
        <v>0.53</v>
      </c>
      <c r="P67" s="212">
        <f t="shared" si="10"/>
        <v>9400</v>
      </c>
      <c r="Q67" s="212">
        <f t="shared" si="11"/>
        <v>28200</v>
      </c>
      <c r="R67" s="213">
        <f t="shared" si="12"/>
        <v>0.16182659763595442</v>
      </c>
      <c r="S67" s="550">
        <f t="shared" si="14"/>
        <v>28200</v>
      </c>
      <c r="T67" s="440">
        <f>S67</f>
        <v>28200</v>
      </c>
      <c r="V67" s="215"/>
      <c r="X67" s="332"/>
      <c r="Y67" s="440"/>
      <c r="Z67" s="441">
        <f>S67</f>
        <v>28200</v>
      </c>
      <c r="AA67" s="234"/>
      <c r="AD67" s="215">
        <f>S67</f>
        <v>28200</v>
      </c>
      <c r="AF67" s="332"/>
    </row>
    <row r="68" spans="1:32" x14ac:dyDescent="0.35">
      <c r="A68" s="203" t="s">
        <v>1136</v>
      </c>
      <c r="B68" s="203" t="s">
        <v>273</v>
      </c>
      <c r="C68" s="203" t="s">
        <v>1126</v>
      </c>
      <c r="D68" s="203" t="s">
        <v>235</v>
      </c>
      <c r="E68" s="203" t="s">
        <v>571</v>
      </c>
      <c r="F68" s="204" t="s">
        <v>927</v>
      </c>
      <c r="G68" s="203">
        <v>10</v>
      </c>
      <c r="H68" s="203" t="s">
        <v>90</v>
      </c>
      <c r="I68" s="1701"/>
      <c r="J68" s="1702"/>
      <c r="K68" s="2911">
        <v>10</v>
      </c>
      <c r="L68" s="2284"/>
      <c r="M68" s="209">
        <v>1</v>
      </c>
      <c r="N68" s="212">
        <v>3500</v>
      </c>
      <c r="O68" s="219">
        <v>0.49</v>
      </c>
      <c r="P68" s="212">
        <f t="shared" si="10"/>
        <v>1785</v>
      </c>
      <c r="Q68" s="212">
        <f t="shared" si="11"/>
        <v>17850</v>
      </c>
      <c r="R68" s="230">
        <f t="shared" si="12"/>
        <v>0.10243279318446051</v>
      </c>
      <c r="S68" s="550">
        <f t="shared" si="14"/>
        <v>17850</v>
      </c>
      <c r="T68" s="440">
        <f t="shared" ref="T68" si="15">S68</f>
        <v>17850</v>
      </c>
      <c r="X68" s="332"/>
      <c r="Y68" s="440">
        <f>S68</f>
        <v>17850</v>
      </c>
      <c r="Z68" s="441"/>
      <c r="AA68" s="234"/>
      <c r="AD68" s="215">
        <f>S68</f>
        <v>17850</v>
      </c>
      <c r="AF68" s="332"/>
    </row>
    <row r="69" spans="1:32" x14ac:dyDescent="0.35">
      <c r="A69" s="203" t="s">
        <v>1136</v>
      </c>
      <c r="B69" s="203" t="s">
        <v>273</v>
      </c>
      <c r="C69" s="203" t="s">
        <v>1126</v>
      </c>
      <c r="D69" s="203" t="s">
        <v>53</v>
      </c>
      <c r="E69" s="203" t="s">
        <v>571</v>
      </c>
      <c r="F69" s="204" t="s">
        <v>705</v>
      </c>
      <c r="G69" s="203">
        <v>1</v>
      </c>
      <c r="H69" s="203" t="s">
        <v>51</v>
      </c>
      <c r="I69" s="2306">
        <v>1</v>
      </c>
      <c r="J69" s="2307"/>
      <c r="K69" s="2307"/>
      <c r="L69" s="2308"/>
      <c r="M69" s="209">
        <v>1</v>
      </c>
      <c r="N69" s="212">
        <v>12000</v>
      </c>
      <c r="O69" s="219">
        <v>0.38</v>
      </c>
      <c r="P69" s="212">
        <f t="shared" si="10"/>
        <v>7440</v>
      </c>
      <c r="Q69" s="212">
        <f t="shared" si="11"/>
        <v>7440</v>
      </c>
      <c r="R69" s="230">
        <f t="shared" si="12"/>
        <v>4.2694676823102871E-2</v>
      </c>
      <c r="S69" s="550">
        <f t="shared" si="14"/>
        <v>7440</v>
      </c>
      <c r="T69" s="440">
        <f>S69</f>
        <v>7440</v>
      </c>
      <c r="V69" s="215"/>
      <c r="X69" s="332"/>
      <c r="Y69" s="440">
        <f>S69</f>
        <v>7440</v>
      </c>
      <c r="Z69" s="332"/>
      <c r="AA69" s="234"/>
      <c r="AD69" s="215">
        <f>S69</f>
        <v>7440</v>
      </c>
      <c r="AF69" s="332"/>
    </row>
    <row r="70" spans="1:32" x14ac:dyDescent="0.35">
      <c r="A70" s="203" t="s">
        <v>1136</v>
      </c>
      <c r="B70" s="203" t="s">
        <v>274</v>
      </c>
      <c r="C70" s="203" t="s">
        <v>643</v>
      </c>
      <c r="D70" s="203" t="s">
        <v>77</v>
      </c>
      <c r="E70" s="203" t="s">
        <v>571</v>
      </c>
      <c r="F70" s="204" t="s">
        <v>603</v>
      </c>
      <c r="G70" s="203">
        <v>15</v>
      </c>
      <c r="H70" s="203" t="s">
        <v>51</v>
      </c>
      <c r="I70" s="2291">
        <v>15</v>
      </c>
      <c r="J70" s="2292"/>
      <c r="K70" s="2292"/>
      <c r="L70" s="2293"/>
      <c r="M70" s="209">
        <v>1</v>
      </c>
      <c r="N70" s="212">
        <v>3528</v>
      </c>
      <c r="O70" s="219">
        <v>0.69</v>
      </c>
      <c r="P70" s="212">
        <f t="shared" si="10"/>
        <v>1093.6800000000003</v>
      </c>
      <c r="Q70" s="212">
        <f t="shared" si="11"/>
        <v>16405.200000000004</v>
      </c>
      <c r="R70" s="230">
        <f t="shared" si="12"/>
        <v>9.4141762394941847E-2</v>
      </c>
      <c r="S70" s="550">
        <f t="shared" si="14"/>
        <v>16405.200000000004</v>
      </c>
      <c r="T70" s="440"/>
      <c r="V70" s="215">
        <f>S70</f>
        <v>16405.200000000004</v>
      </c>
      <c r="X70" s="332"/>
      <c r="Y70" s="440">
        <f>V70</f>
        <v>16405.200000000004</v>
      </c>
      <c r="Z70" s="332"/>
      <c r="AA70" s="234"/>
      <c r="AE70" s="215">
        <f>S70</f>
        <v>16405.200000000004</v>
      </c>
      <c r="AF70" s="332"/>
    </row>
    <row r="71" spans="1:32" x14ac:dyDescent="0.35">
      <c r="A71" s="203" t="s">
        <v>1136</v>
      </c>
      <c r="B71" s="203" t="s">
        <v>68</v>
      </c>
      <c r="C71" s="203" t="s">
        <v>576</v>
      </c>
      <c r="D71" s="203" t="s">
        <v>195</v>
      </c>
      <c r="E71" s="203" t="s">
        <v>571</v>
      </c>
      <c r="F71" s="204" t="s">
        <v>880</v>
      </c>
      <c r="G71" s="203">
        <v>30</v>
      </c>
      <c r="H71" s="203" t="s">
        <v>90</v>
      </c>
      <c r="I71" s="2291">
        <v>30</v>
      </c>
      <c r="J71" s="2478"/>
      <c r="K71" s="2911">
        <v>30</v>
      </c>
      <c r="L71" s="2284"/>
      <c r="M71" s="209">
        <v>2</v>
      </c>
      <c r="N71" s="212">
        <v>1600</v>
      </c>
      <c r="O71" s="219">
        <v>0.7</v>
      </c>
      <c r="P71" s="212">
        <f t="shared" si="10"/>
        <v>480.00000000000006</v>
      </c>
      <c r="Q71" s="212">
        <f t="shared" si="11"/>
        <v>28800.000000000004</v>
      </c>
      <c r="R71" s="230">
        <f t="shared" si="12"/>
        <v>0.16526971673459176</v>
      </c>
      <c r="S71" s="550">
        <f t="shared" si="14"/>
        <v>28800.000000000004</v>
      </c>
      <c r="T71" s="440"/>
      <c r="V71" s="215">
        <f>S71</f>
        <v>28800.000000000004</v>
      </c>
      <c r="X71" s="332"/>
      <c r="Y71" s="440">
        <f>S71</f>
        <v>28800.000000000004</v>
      </c>
      <c r="Z71" s="332"/>
      <c r="AA71" s="234"/>
      <c r="AF71" s="441">
        <f>S71</f>
        <v>28800.000000000004</v>
      </c>
    </row>
    <row r="72" spans="1:32" x14ac:dyDescent="0.35">
      <c r="A72" s="203"/>
      <c r="B72" s="203"/>
      <c r="C72" s="203"/>
      <c r="D72" s="203"/>
      <c r="E72" s="203"/>
      <c r="F72" s="204"/>
      <c r="G72" s="203"/>
      <c r="H72" s="203"/>
      <c r="I72" s="1"/>
      <c r="J72" s="1"/>
      <c r="K72" s="1"/>
      <c r="L72" s="209"/>
      <c r="M72" s="209"/>
      <c r="N72" s="212"/>
      <c r="O72" s="219"/>
      <c r="P72" s="212"/>
      <c r="Q72" s="212"/>
      <c r="R72" s="230"/>
      <c r="S72" s="550"/>
      <c r="T72" s="440"/>
      <c r="V72" s="215"/>
      <c r="X72" s="332"/>
      <c r="Y72" s="440"/>
      <c r="Z72" s="332"/>
      <c r="AA72" s="234"/>
      <c r="AF72" s="332"/>
    </row>
    <row r="73" spans="1:32" x14ac:dyDescent="0.35">
      <c r="A73" s="203"/>
      <c r="B73" s="203"/>
      <c r="C73" s="203"/>
      <c r="D73" s="203"/>
      <c r="E73" s="203"/>
      <c r="F73" s="204"/>
      <c r="G73" s="203"/>
      <c r="H73" s="203"/>
      <c r="L73" s="332"/>
      <c r="M73" s="203"/>
      <c r="N73" s="212"/>
      <c r="O73" s="219"/>
      <c r="P73" s="212"/>
      <c r="Q73" s="212"/>
      <c r="R73" s="439"/>
      <c r="S73" s="550"/>
      <c r="T73" s="234"/>
      <c r="X73" s="332"/>
      <c r="Y73" s="234"/>
      <c r="Z73" s="332"/>
      <c r="AA73" s="234"/>
      <c r="AF73" s="332"/>
    </row>
    <row r="74" spans="1:32" x14ac:dyDescent="0.35">
      <c r="A74" s="154" t="s">
        <v>1136</v>
      </c>
      <c r="B74" s="154" t="s">
        <v>579</v>
      </c>
      <c r="C74" s="335"/>
      <c r="D74" s="298"/>
      <c r="E74" s="298"/>
      <c r="F74" s="299"/>
      <c r="G74" s="298"/>
      <c r="H74" s="298"/>
      <c r="I74" s="300"/>
      <c r="J74" s="300"/>
      <c r="K74" s="300"/>
      <c r="L74" s="300"/>
      <c r="M74" s="298"/>
      <c r="N74" s="301"/>
      <c r="O74" s="302"/>
      <c r="P74" s="336"/>
      <c r="Q74" s="303"/>
      <c r="R74" s="337">
        <f>Q74/Q77</f>
        <v>0</v>
      </c>
      <c r="S74" s="550"/>
      <c r="T74" s="234"/>
      <c r="W74" s="215">
        <f>S74</f>
        <v>0</v>
      </c>
      <c r="X74" s="332"/>
      <c r="Y74" s="234"/>
      <c r="Z74" s="332"/>
      <c r="AA74" s="234"/>
      <c r="AF74" s="332"/>
    </row>
    <row r="75" spans="1:32" x14ac:dyDescent="0.35">
      <c r="A75" s="154" t="s">
        <v>1136</v>
      </c>
      <c r="B75" s="154" t="s">
        <v>580</v>
      </c>
      <c r="C75" s="335"/>
      <c r="D75" s="298"/>
      <c r="E75" s="298"/>
      <c r="F75" s="299"/>
      <c r="G75" s="298"/>
      <c r="H75" s="298"/>
      <c r="I75" s="300"/>
      <c r="J75" s="300"/>
      <c r="K75" s="300"/>
      <c r="L75" s="300"/>
      <c r="M75" s="298"/>
      <c r="N75" s="301"/>
      <c r="O75" s="302"/>
      <c r="P75" s="336"/>
      <c r="Q75" s="303">
        <v>16000</v>
      </c>
      <c r="R75" s="337">
        <f>Q75/Q77</f>
        <v>9.1816509296995419E-2</v>
      </c>
      <c r="S75" s="550">
        <f>Q75</f>
        <v>16000</v>
      </c>
      <c r="T75" s="234"/>
      <c r="X75" s="441">
        <f>S75</f>
        <v>16000</v>
      </c>
      <c r="Y75" s="234"/>
      <c r="Z75" s="332"/>
      <c r="AA75" s="234"/>
      <c r="AF75" s="332"/>
    </row>
    <row r="76" spans="1:32" x14ac:dyDescent="0.35">
      <c r="I76" s="161">
        <f>I77/M77</f>
        <v>0.6330275229357798</v>
      </c>
      <c r="J76" s="161"/>
      <c r="K76" s="161">
        <f>K77/M77</f>
        <v>0.3669724770642202</v>
      </c>
      <c r="S76" s="212"/>
      <c r="T76" s="234"/>
      <c r="X76" s="332"/>
      <c r="Y76" s="234"/>
      <c r="Z76" s="332"/>
      <c r="AA76" s="234"/>
      <c r="AF76" s="332"/>
    </row>
    <row r="77" spans="1:32" x14ac:dyDescent="0.35">
      <c r="A77" s="887" t="s">
        <v>582</v>
      </c>
      <c r="B77" s="888"/>
      <c r="C77" s="888"/>
      <c r="D77" s="888"/>
      <c r="E77" s="888"/>
      <c r="F77" s="889"/>
      <c r="G77" s="888"/>
      <c r="H77" s="888"/>
      <c r="I77" s="888">
        <f>I71+I70+I69+I67+I66+I65+I64</f>
        <v>69</v>
      </c>
      <c r="J77" s="888"/>
      <c r="K77" s="888">
        <f>K68+K71</f>
        <v>40</v>
      </c>
      <c r="L77" s="888"/>
      <c r="M77" s="888">
        <f>SUM(I77:L77)</f>
        <v>109</v>
      </c>
      <c r="N77" s="890"/>
      <c r="O77" s="891"/>
      <c r="P77" s="890"/>
      <c r="Q77" s="892">
        <f>SUM(Q63:Q76)</f>
        <v>174260.6</v>
      </c>
      <c r="R77" s="891">
        <f>SUM(R63:R75)</f>
        <v>1</v>
      </c>
      <c r="S77" s="1631">
        <f>SUM(S63:S76)</f>
        <v>174260.6</v>
      </c>
      <c r="T77" s="1632">
        <f t="shared" ref="T77:X77" si="16">SUM(T63:T75)</f>
        <v>113055.40000000001</v>
      </c>
      <c r="U77" s="617">
        <f t="shared" si="16"/>
        <v>0</v>
      </c>
      <c r="V77" s="617">
        <f t="shared" si="16"/>
        <v>45205.200000000012</v>
      </c>
      <c r="W77" s="617">
        <f t="shared" si="16"/>
        <v>0</v>
      </c>
      <c r="X77" s="617">
        <f t="shared" si="16"/>
        <v>16000</v>
      </c>
      <c r="Y77" s="1140">
        <f>SUM(Y63:Y75)</f>
        <v>103154.4</v>
      </c>
      <c r="Z77" s="1104">
        <f>SUM(Z63:Z75)</f>
        <v>55106.200000000004</v>
      </c>
      <c r="AA77" s="1633">
        <f>SUM(AA64:AA76)</f>
        <v>32659.200000000001</v>
      </c>
      <c r="AB77" s="1634">
        <f>SUM(AB63:AB76)</f>
        <v>0</v>
      </c>
      <c r="AC77" s="1634">
        <f t="shared" ref="AC77:AF77" si="17">SUM(AC63:AC76)</f>
        <v>26906.200000000004</v>
      </c>
      <c r="AD77" s="1634">
        <f t="shared" si="17"/>
        <v>53490</v>
      </c>
      <c r="AE77" s="1634">
        <f t="shared" si="17"/>
        <v>16405.200000000004</v>
      </c>
      <c r="AF77" s="1634">
        <f t="shared" si="17"/>
        <v>28800.000000000004</v>
      </c>
    </row>
    <row r="78" spans="1:32" x14ac:dyDescent="0.35">
      <c r="A78" s="887" t="s">
        <v>583</v>
      </c>
      <c r="B78" s="888"/>
      <c r="C78" s="888"/>
      <c r="D78" s="888"/>
      <c r="E78" s="888"/>
      <c r="F78" s="889"/>
      <c r="G78" s="888"/>
      <c r="H78" s="888"/>
      <c r="I78" s="888">
        <f>I71+I70+I69+I67+I66+I65+I64</f>
        <v>69</v>
      </c>
      <c r="J78" s="888">
        <f>I71+I70+I69+I67+I66+I65+I64</f>
        <v>69</v>
      </c>
      <c r="K78" s="888">
        <f>K71+I70+I69+K68+I67+I66+I65</f>
        <v>63</v>
      </c>
      <c r="L78" s="888">
        <f>K71+I70+I69+K68+I67+I66+I65</f>
        <v>63</v>
      </c>
      <c r="M78" s="888">
        <f>SUM(I78:L78)</f>
        <v>264</v>
      </c>
      <c r="N78" s="890"/>
      <c r="O78" s="891"/>
      <c r="P78" s="890"/>
      <c r="Q78" s="890"/>
      <c r="R78" s="891"/>
      <c r="S78" s="1636">
        <f>Q77/M77</f>
        <v>1598.7211009174312</v>
      </c>
      <c r="T78" s="1637">
        <f>T77/S77</f>
        <v>0.64877201157347097</v>
      </c>
      <c r="U78" s="1638">
        <f>U77/S77</f>
        <v>0</v>
      </c>
      <c r="V78" s="1638">
        <f>V77/S77</f>
        <v>0.25941147912953366</v>
      </c>
      <c r="W78" s="1638">
        <f>W77/S77</f>
        <v>0</v>
      </c>
      <c r="X78" s="1638">
        <f>X77/S77</f>
        <v>9.1816509296995419E-2</v>
      </c>
      <c r="Y78" s="1640">
        <f>Y77/S77</f>
        <v>0.59195480791412391</v>
      </c>
      <c r="Z78" s="1641">
        <f>Z77/S77</f>
        <v>0.31622868278888056</v>
      </c>
      <c r="AA78" s="1642"/>
      <c r="AB78" s="1643"/>
      <c r="AC78" s="1643"/>
      <c r="AD78" s="1643"/>
      <c r="AE78" s="1643"/>
      <c r="AF78" s="1644"/>
    </row>
    <row r="79" spans="1:32" ht="15" thickBot="1" x14ac:dyDescent="0.4">
      <c r="A79" s="297" t="s">
        <v>584</v>
      </c>
      <c r="B79" s="298"/>
      <c r="C79" s="298"/>
      <c r="D79" s="298"/>
      <c r="E79" s="298"/>
      <c r="F79" s="299"/>
      <c r="G79" s="298"/>
      <c r="H79" s="298"/>
      <c r="I79" s="2243">
        <f>I78/$M$78</f>
        <v>0.26136363636363635</v>
      </c>
      <c r="J79" s="2243">
        <f t="shared" ref="J79:L79" si="18">J78/$M$78</f>
        <v>0.26136363636363635</v>
      </c>
      <c r="K79" s="2243">
        <f t="shared" si="18"/>
        <v>0.23863636363636365</v>
      </c>
      <c r="L79" s="2243">
        <f t="shared" si="18"/>
        <v>0.23863636363636365</v>
      </c>
      <c r="M79" s="298"/>
      <c r="N79" s="301"/>
      <c r="O79" s="302"/>
      <c r="P79" s="301"/>
      <c r="Q79" s="303">
        <f>T77/2</f>
        <v>56527.700000000004</v>
      </c>
      <c r="R79" s="308">
        <f>Q79/Q84</f>
        <v>0.64877201157347086</v>
      </c>
      <c r="X79" s="294"/>
      <c r="Y79" s="403">
        <f>I64+K68+I69+I70+I71+K71</f>
        <v>102</v>
      </c>
      <c r="Z79" s="404">
        <f>I65+I66+I67</f>
        <v>7</v>
      </c>
    </row>
    <row r="80" spans="1:32" ht="15" thickBot="1" x14ac:dyDescent="0.4">
      <c r="A80" s="297" t="s">
        <v>38</v>
      </c>
      <c r="B80" s="298"/>
      <c r="C80" s="298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01"/>
      <c r="Q80" s="303">
        <f>U77/2</f>
        <v>0</v>
      </c>
      <c r="R80" s="308">
        <f>Q80/Q84</f>
        <v>0</v>
      </c>
      <c r="S80" s="1098">
        <f>Q77/M77</f>
        <v>1598.7211009174312</v>
      </c>
      <c r="T80" s="1099" t="s">
        <v>586</v>
      </c>
      <c r="Y80" s="241">
        <f>Y79/M77</f>
        <v>0.93577981651376152</v>
      </c>
      <c r="Z80" s="293">
        <f>Z79/M77</f>
        <v>6.4220183486238536E-2</v>
      </c>
    </row>
    <row r="81" spans="1:32" ht="15" thickBot="1" x14ac:dyDescent="0.4">
      <c r="A81" s="297" t="s">
        <v>587</v>
      </c>
      <c r="B81" s="298"/>
      <c r="C81" s="298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01"/>
      <c r="Q81" s="303">
        <f>V77/2</f>
        <v>22602.600000000006</v>
      </c>
      <c r="R81" s="308">
        <f>Q81/Q84</f>
        <v>0.25941147912953361</v>
      </c>
      <c r="W81" s="145"/>
      <c r="Y81" s="2657" t="s">
        <v>588</v>
      </c>
      <c r="Z81" s="2657"/>
    </row>
    <row r="82" spans="1:32" x14ac:dyDescent="0.35">
      <c r="A82" s="297" t="s">
        <v>580</v>
      </c>
      <c r="B82" s="298"/>
      <c r="C82" s="298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01"/>
      <c r="Q82" s="303">
        <f>X77/2</f>
        <v>8000</v>
      </c>
      <c r="R82" s="308">
        <f>Q82/Q84</f>
        <v>9.1816509296995405E-2</v>
      </c>
    </row>
    <row r="83" spans="1:32" x14ac:dyDescent="0.35">
      <c r="A83" s="297" t="s">
        <v>579</v>
      </c>
      <c r="B83" s="298"/>
      <c r="C83" s="298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01"/>
      <c r="Q83" s="303">
        <f>W77/2</f>
        <v>0</v>
      </c>
      <c r="R83" s="308">
        <f>Q83/Q84</f>
        <v>0</v>
      </c>
    </row>
    <row r="84" spans="1:32" x14ac:dyDescent="0.35">
      <c r="A84" s="297"/>
      <c r="B84" s="298"/>
      <c r="C84" s="298"/>
      <c r="D84" s="298"/>
      <c r="E84" s="298"/>
      <c r="F84" s="299"/>
      <c r="G84" s="298"/>
      <c r="H84" s="298"/>
      <c r="I84" s="300"/>
      <c r="J84" s="300"/>
      <c r="K84" s="300"/>
      <c r="L84" s="300"/>
      <c r="M84" s="298"/>
      <c r="N84" s="301"/>
      <c r="O84" s="302"/>
      <c r="P84" s="301"/>
      <c r="Q84" s="310">
        <f>SUM(Q79:Q83)</f>
        <v>87130.300000000017</v>
      </c>
      <c r="R84" s="308">
        <f>SUM(R79:R83)</f>
        <v>0.99999999999999978</v>
      </c>
    </row>
    <row r="87" spans="1:32" x14ac:dyDescent="0.35">
      <c r="B87" s="2"/>
      <c r="E87" s="1" t="s">
        <v>594</v>
      </c>
      <c r="F87" s="2" t="s">
        <v>731</v>
      </c>
      <c r="G87" s="2266" t="s">
        <v>596</v>
      </c>
      <c r="H87" s="2266"/>
      <c r="I87" s="2334">
        <v>0.45</v>
      </c>
      <c r="J87" s="2334"/>
    </row>
    <row r="88" spans="1:32" x14ac:dyDescent="0.35">
      <c r="E88" s="1" t="s">
        <v>524</v>
      </c>
      <c r="F88" s="2" t="s">
        <v>78</v>
      </c>
      <c r="G88" s="2266" t="s">
        <v>524</v>
      </c>
      <c r="H88" s="2266"/>
      <c r="I88" s="2266">
        <v>28</v>
      </c>
      <c r="J88" s="2266"/>
    </row>
    <row r="89" spans="1:32" x14ac:dyDescent="0.35">
      <c r="E89" s="1" t="s">
        <v>526</v>
      </c>
      <c r="F89" s="2" t="s">
        <v>1137</v>
      </c>
      <c r="G89" s="2266" t="s">
        <v>526</v>
      </c>
      <c r="H89" s="2266"/>
      <c r="I89" s="2267">
        <v>1271</v>
      </c>
      <c r="J89" s="2267"/>
    </row>
    <row r="90" spans="1:32" x14ac:dyDescent="0.35">
      <c r="B90" s="2"/>
      <c r="E90" s="1" t="s">
        <v>528</v>
      </c>
      <c r="F90" s="2" t="s">
        <v>1138</v>
      </c>
      <c r="G90" s="2266" t="s">
        <v>528</v>
      </c>
      <c r="H90" s="2266"/>
      <c r="I90" s="2267">
        <v>7243514</v>
      </c>
      <c r="J90" s="2267"/>
    </row>
    <row r="92" spans="1:32" ht="18" x14ac:dyDescent="0.4">
      <c r="A92" s="1085" t="s">
        <v>530</v>
      </c>
    </row>
    <row r="93" spans="1:32" ht="18" x14ac:dyDescent="0.4">
      <c r="A93" s="1085"/>
    </row>
    <row r="94" spans="1:32" ht="16.5" customHeight="1" thickBot="1" x14ac:dyDescent="0.4">
      <c r="A94" s="2681" t="s">
        <v>531</v>
      </c>
      <c r="B94" s="2682"/>
      <c r="C94" s="2682"/>
      <c r="D94" s="2682"/>
      <c r="E94" s="2682"/>
      <c r="F94" s="2682"/>
      <c r="G94" s="2682"/>
      <c r="H94" s="2682"/>
      <c r="I94" s="2682"/>
      <c r="J94" s="2682"/>
      <c r="K94" s="2682"/>
      <c r="L94" s="2682"/>
      <c r="M94" s="2682"/>
      <c r="N94" s="2682"/>
      <c r="O94" s="2682"/>
      <c r="P94" s="2682"/>
      <c r="Q94" s="2682"/>
      <c r="R94" s="2683"/>
      <c r="S94" s="2647" t="s">
        <v>635</v>
      </c>
      <c r="T94" s="2648"/>
      <c r="U94" s="2648"/>
      <c r="V94" s="2648"/>
      <c r="W94" s="2648"/>
      <c r="X94" s="2648"/>
      <c r="Y94" s="2648"/>
      <c r="Z94" s="2648"/>
      <c r="AA94" s="2648"/>
      <c r="AB94" s="2648"/>
      <c r="AC94" s="2648"/>
      <c r="AD94" s="2648"/>
      <c r="AE94" s="2648"/>
      <c r="AF94" s="2649"/>
    </row>
    <row r="95" spans="1:32" ht="18" x14ac:dyDescent="0.35">
      <c r="A95" s="2536" t="s">
        <v>533</v>
      </c>
      <c r="B95" s="2536" t="s">
        <v>534</v>
      </c>
      <c r="C95" s="2536" t="s">
        <v>535</v>
      </c>
      <c r="D95" s="2536" t="s">
        <v>606</v>
      </c>
      <c r="E95" s="2536" t="s">
        <v>607</v>
      </c>
      <c r="F95" s="2540" t="s">
        <v>538</v>
      </c>
      <c r="G95" s="2536" t="s">
        <v>608</v>
      </c>
      <c r="H95" s="2536" t="s">
        <v>540</v>
      </c>
      <c r="I95" s="2542" t="s">
        <v>541</v>
      </c>
      <c r="J95" s="2542"/>
      <c r="K95" s="2542"/>
      <c r="L95" s="2542"/>
      <c r="M95" s="830" t="s">
        <v>542</v>
      </c>
      <c r="N95" s="831" t="s">
        <v>609</v>
      </c>
      <c r="O95" s="832" t="s">
        <v>544</v>
      </c>
      <c r="P95" s="831" t="s">
        <v>609</v>
      </c>
      <c r="Q95" s="831" t="s">
        <v>610</v>
      </c>
      <c r="R95" s="2543" t="s">
        <v>546</v>
      </c>
      <c r="S95" s="1107" t="s">
        <v>547</v>
      </c>
      <c r="T95" s="2665" t="s">
        <v>548</v>
      </c>
      <c r="U95" s="2659"/>
      <c r="V95" s="2659"/>
      <c r="W95" s="2659"/>
      <c r="X95" s="2659"/>
      <c r="Y95" s="2665" t="s">
        <v>549</v>
      </c>
      <c r="Z95" s="2659"/>
      <c r="AA95" s="2665" t="s">
        <v>550</v>
      </c>
      <c r="AB95" s="2659"/>
      <c r="AC95" s="2659"/>
      <c r="AD95" s="2659"/>
      <c r="AE95" s="2659"/>
      <c r="AF95" s="2660"/>
    </row>
    <row r="96" spans="1:32" ht="18" x14ac:dyDescent="0.35">
      <c r="A96" s="2537"/>
      <c r="B96" s="2537"/>
      <c r="C96" s="2537"/>
      <c r="D96" s="2537"/>
      <c r="E96" s="2537"/>
      <c r="F96" s="2541"/>
      <c r="G96" s="2537"/>
      <c r="H96" s="2537"/>
      <c r="I96" s="829" t="s">
        <v>551</v>
      </c>
      <c r="J96" s="829" t="s">
        <v>552</v>
      </c>
      <c r="K96" s="829" t="s">
        <v>553</v>
      </c>
      <c r="L96" s="829" t="s">
        <v>554</v>
      </c>
      <c r="M96" s="833" t="s">
        <v>555</v>
      </c>
      <c r="N96" s="834" t="s">
        <v>556</v>
      </c>
      <c r="O96" s="835" t="s">
        <v>557</v>
      </c>
      <c r="P96" s="834" t="s">
        <v>558</v>
      </c>
      <c r="Q96" s="834" t="s">
        <v>611</v>
      </c>
      <c r="R96" s="2544"/>
      <c r="S96" s="1596" t="s">
        <v>559</v>
      </c>
      <c r="T96" s="2872"/>
      <c r="U96" s="2871"/>
      <c r="V96" s="2871"/>
      <c r="W96" s="2871"/>
      <c r="X96" s="2871"/>
      <c r="Y96" s="2872"/>
      <c r="Z96" s="2871"/>
      <c r="AA96" s="2872"/>
      <c r="AB96" s="2871"/>
      <c r="AC96" s="2871"/>
      <c r="AD96" s="2871"/>
      <c r="AE96" s="2871"/>
      <c r="AF96" s="2873"/>
    </row>
    <row r="97" spans="1:32" s="184" customFormat="1" ht="18.5" x14ac:dyDescent="0.45">
      <c r="A97" s="2538" t="s">
        <v>690</v>
      </c>
      <c r="B97" s="2539"/>
      <c r="C97" s="2539"/>
      <c r="D97" s="2539"/>
      <c r="E97" s="2539"/>
      <c r="F97" s="2539"/>
      <c r="G97" s="2539"/>
      <c r="H97" s="2539"/>
      <c r="I97" s="2539"/>
      <c r="J97" s="2539"/>
      <c r="K97" s="2539"/>
      <c r="L97" s="2539"/>
      <c r="M97" s="2539"/>
      <c r="N97" s="2539"/>
      <c r="O97" s="2539"/>
      <c r="P97" s="2539"/>
      <c r="Q97" s="2539"/>
      <c r="R97" s="2539"/>
      <c r="S97" s="1628"/>
      <c r="T97" s="1604" t="s">
        <v>561</v>
      </c>
      <c r="U97" s="1605" t="s">
        <v>38</v>
      </c>
      <c r="V97" s="1605" t="s">
        <v>562</v>
      </c>
      <c r="W97" s="1605" t="s">
        <v>563</v>
      </c>
      <c r="X97" s="1629" t="s">
        <v>564</v>
      </c>
      <c r="Y97" s="1604" t="s">
        <v>565</v>
      </c>
      <c r="Z97" s="1629" t="s">
        <v>566</v>
      </c>
      <c r="AA97" s="1604" t="s">
        <v>266</v>
      </c>
      <c r="AB97" s="1605" t="s">
        <v>267</v>
      </c>
      <c r="AC97" s="1605" t="s">
        <v>268</v>
      </c>
      <c r="AD97" s="1605" t="s">
        <v>269</v>
      </c>
      <c r="AE97" s="1605" t="s">
        <v>37</v>
      </c>
      <c r="AF97" s="1629" t="s">
        <v>31</v>
      </c>
    </row>
    <row r="98" spans="1:32" x14ac:dyDescent="0.35">
      <c r="A98" s="200"/>
      <c r="B98" s="509"/>
      <c r="C98" s="509"/>
      <c r="D98" s="509"/>
      <c r="E98" s="509"/>
      <c r="F98" s="510"/>
      <c r="G98" s="509"/>
      <c r="H98" s="509"/>
      <c r="I98" s="512"/>
      <c r="J98" s="512"/>
      <c r="K98" s="512"/>
      <c r="L98" s="512"/>
      <c r="M98" s="509"/>
      <c r="N98" s="515"/>
      <c r="O98" s="516"/>
      <c r="P98" s="515"/>
      <c r="Q98" s="515"/>
      <c r="R98" s="579"/>
      <c r="S98" s="212"/>
      <c r="T98" s="234"/>
      <c r="X98" s="332"/>
      <c r="Y98" s="234"/>
      <c r="Z98" s="332"/>
      <c r="AA98" s="511"/>
      <c r="AB98" s="512"/>
      <c r="AC98" s="512"/>
      <c r="AD98" s="512"/>
      <c r="AE98" s="512"/>
      <c r="AF98" s="513"/>
    </row>
    <row r="99" spans="1:32" x14ac:dyDescent="0.35">
      <c r="A99" s="203" t="s">
        <v>1136</v>
      </c>
      <c r="B99" s="203" t="s">
        <v>270</v>
      </c>
      <c r="C99" s="203" t="s">
        <v>1126</v>
      </c>
      <c r="D99" s="203" t="s">
        <v>235</v>
      </c>
      <c r="E99" s="203" t="s">
        <v>571</v>
      </c>
      <c r="F99" s="204" t="s">
        <v>1139</v>
      </c>
      <c r="G99" s="203">
        <v>12</v>
      </c>
      <c r="H99" s="203" t="s">
        <v>90</v>
      </c>
      <c r="I99" s="2291">
        <v>12</v>
      </c>
      <c r="J99" s="2478"/>
      <c r="L99" s="332"/>
      <c r="M99" s="209">
        <v>1</v>
      </c>
      <c r="N99" s="212">
        <v>2268</v>
      </c>
      <c r="O99" s="219">
        <v>0.1</v>
      </c>
      <c r="P99" s="212">
        <f t="shared" ref="P99" si="19">N99*(1-O99)</f>
        <v>2041.2</v>
      </c>
      <c r="Q99" s="212">
        <f t="shared" ref="Q99:Q106" si="20">P99*M99*G99</f>
        <v>24494.400000000001</v>
      </c>
      <c r="R99" s="230">
        <f t="shared" ref="R99:R106" si="21">Q99/$Q$111</f>
        <v>0.21939953190037165</v>
      </c>
      <c r="S99" s="550">
        <f t="shared" ref="S99:S106" si="22">Q99*4</f>
        <v>97977.600000000006</v>
      </c>
      <c r="T99" s="440">
        <f t="shared" ref="T99:T101" si="23">S99</f>
        <v>97977.600000000006</v>
      </c>
      <c r="X99" s="332"/>
      <c r="Y99" s="440">
        <f>S99</f>
        <v>97977.600000000006</v>
      </c>
      <c r="Z99" s="441"/>
      <c r="AA99" s="440">
        <f>S99</f>
        <v>97977.600000000006</v>
      </c>
      <c r="AF99" s="332"/>
    </row>
    <row r="100" spans="1:32" x14ac:dyDescent="0.35">
      <c r="A100" s="203" t="s">
        <v>1136</v>
      </c>
      <c r="B100" s="203" t="s">
        <v>237</v>
      </c>
      <c r="C100" s="203" t="s">
        <v>1126</v>
      </c>
      <c r="D100" s="203" t="s">
        <v>129</v>
      </c>
      <c r="E100" s="203" t="s">
        <v>569</v>
      </c>
      <c r="F100" s="204" t="s">
        <v>572</v>
      </c>
      <c r="G100" s="203">
        <v>2</v>
      </c>
      <c r="H100" s="203" t="s">
        <v>51</v>
      </c>
      <c r="I100" s="2520">
        <v>2</v>
      </c>
      <c r="J100" s="2521"/>
      <c r="K100" s="2521"/>
      <c r="L100" s="2522"/>
      <c r="M100" s="209">
        <v>1</v>
      </c>
      <c r="N100" s="212">
        <v>20755</v>
      </c>
      <c r="O100" s="219">
        <v>0.6</v>
      </c>
      <c r="P100" s="212">
        <f>N100*(1-O100)</f>
        <v>8302</v>
      </c>
      <c r="Q100" s="212">
        <f t="shared" si="20"/>
        <v>16604</v>
      </c>
      <c r="R100" s="213">
        <f t="shared" si="21"/>
        <v>0.148724191148743</v>
      </c>
      <c r="S100" s="550">
        <f t="shared" si="22"/>
        <v>66416</v>
      </c>
      <c r="T100" s="440">
        <f t="shared" si="23"/>
        <v>66416</v>
      </c>
      <c r="X100" s="332"/>
      <c r="Y100" s="440"/>
      <c r="Z100" s="441">
        <f>S100</f>
        <v>66416</v>
      </c>
      <c r="AA100" s="234"/>
      <c r="AB100" s="215">
        <f>S100</f>
        <v>66416</v>
      </c>
      <c r="AF100" s="332"/>
    </row>
    <row r="101" spans="1:32" x14ac:dyDescent="0.35">
      <c r="A101" s="203" t="s">
        <v>1136</v>
      </c>
      <c r="B101" s="203" t="s">
        <v>270</v>
      </c>
      <c r="C101" s="203" t="s">
        <v>1126</v>
      </c>
      <c r="D101" s="203" t="s">
        <v>271</v>
      </c>
      <c r="E101" s="203" t="s">
        <v>571</v>
      </c>
      <c r="F101" s="204" t="s">
        <v>639</v>
      </c>
      <c r="G101" s="203">
        <v>1</v>
      </c>
      <c r="H101" s="203" t="s">
        <v>90</v>
      </c>
      <c r="I101" s="2291">
        <v>1</v>
      </c>
      <c r="J101" s="2292"/>
      <c r="K101" s="1699"/>
      <c r="L101" s="1700"/>
      <c r="M101" s="209">
        <v>1</v>
      </c>
      <c r="N101" s="212">
        <v>6804</v>
      </c>
      <c r="O101" s="219">
        <v>0.1</v>
      </c>
      <c r="P101" s="212">
        <f t="shared" ref="P101:P106" si="24">N101*(1-O101)</f>
        <v>6123.6</v>
      </c>
      <c r="Q101" s="212">
        <f t="shared" si="20"/>
        <v>6123.6</v>
      </c>
      <c r="R101" s="230">
        <f t="shared" si="21"/>
        <v>5.4849882975092912E-2</v>
      </c>
      <c r="S101" s="550">
        <f t="shared" si="22"/>
        <v>24494.400000000001</v>
      </c>
      <c r="T101" s="440">
        <f t="shared" si="23"/>
        <v>24494.400000000001</v>
      </c>
      <c r="X101" s="332"/>
      <c r="Y101" s="440">
        <f>S101</f>
        <v>24494.400000000001</v>
      </c>
      <c r="Z101" s="441"/>
      <c r="AA101" s="440">
        <f>S101</f>
        <v>24494.400000000001</v>
      </c>
      <c r="AF101" s="332"/>
    </row>
    <row r="102" spans="1:32" x14ac:dyDescent="0.35">
      <c r="A102" s="203" t="s">
        <v>1136</v>
      </c>
      <c r="B102" s="203" t="s">
        <v>272</v>
      </c>
      <c r="C102" s="203" t="s">
        <v>1126</v>
      </c>
      <c r="D102" s="203" t="s">
        <v>129</v>
      </c>
      <c r="E102" s="203" t="s">
        <v>569</v>
      </c>
      <c r="F102" s="204" t="s">
        <v>572</v>
      </c>
      <c r="G102" s="203">
        <v>2</v>
      </c>
      <c r="H102" s="203" t="s">
        <v>51</v>
      </c>
      <c r="I102" s="2306">
        <v>2</v>
      </c>
      <c r="J102" s="2307"/>
      <c r="K102" s="2307"/>
      <c r="L102" s="2308"/>
      <c r="M102" s="209">
        <v>1</v>
      </c>
      <c r="N102" s="212">
        <v>7290</v>
      </c>
      <c r="O102" s="219">
        <v>0.18</v>
      </c>
      <c r="P102" s="212">
        <f t="shared" si="24"/>
        <v>5977.8</v>
      </c>
      <c r="Q102" s="212">
        <f t="shared" si="20"/>
        <v>11955.6</v>
      </c>
      <c r="R102" s="213">
        <f t="shared" si="21"/>
        <v>0.10708786676089568</v>
      </c>
      <c r="S102" s="550">
        <f t="shared" si="22"/>
        <v>47822.400000000001</v>
      </c>
      <c r="T102" s="440">
        <f>S102</f>
        <v>47822.400000000001</v>
      </c>
      <c r="X102" s="332"/>
      <c r="Y102" s="440"/>
      <c r="Z102" s="441">
        <f>S102</f>
        <v>47822.400000000001</v>
      </c>
      <c r="AA102" s="234"/>
      <c r="AC102" s="215">
        <f>S102</f>
        <v>47822.400000000001</v>
      </c>
      <c r="AF102" s="332"/>
    </row>
    <row r="103" spans="1:32" x14ac:dyDescent="0.35">
      <c r="A103" s="203" t="s">
        <v>1136</v>
      </c>
      <c r="B103" s="203" t="s">
        <v>272</v>
      </c>
      <c r="C103" s="203" t="s">
        <v>1126</v>
      </c>
      <c r="D103" s="203" t="s">
        <v>129</v>
      </c>
      <c r="E103" s="203" t="s">
        <v>569</v>
      </c>
      <c r="F103" s="204" t="s">
        <v>572</v>
      </c>
      <c r="G103" s="203">
        <v>1</v>
      </c>
      <c r="H103" s="203" t="s">
        <v>51</v>
      </c>
      <c r="I103" s="2306">
        <v>1</v>
      </c>
      <c r="J103" s="2307"/>
      <c r="K103" s="2307"/>
      <c r="L103" s="2308"/>
      <c r="M103" s="209">
        <v>1</v>
      </c>
      <c r="N103" s="212">
        <v>12670</v>
      </c>
      <c r="O103" s="219">
        <v>0.41</v>
      </c>
      <c r="P103" s="212">
        <f t="shared" si="24"/>
        <v>7475.3000000000011</v>
      </c>
      <c r="Q103" s="212">
        <f t="shared" si="20"/>
        <v>7475.3000000000011</v>
      </c>
      <c r="R103" s="213">
        <f t="shared" si="21"/>
        <v>6.6957235972910062E-2</v>
      </c>
      <c r="S103" s="550">
        <f t="shared" si="22"/>
        <v>29901.200000000004</v>
      </c>
      <c r="T103" s="440">
        <f>S103</f>
        <v>29901.200000000004</v>
      </c>
      <c r="V103" s="215"/>
      <c r="X103" s="332"/>
      <c r="Y103" s="440"/>
      <c r="Z103" s="441">
        <f>S103</f>
        <v>29901.200000000004</v>
      </c>
      <c r="AA103" s="234"/>
      <c r="AC103" s="215">
        <f>S103</f>
        <v>29901.200000000004</v>
      </c>
      <c r="AF103" s="332"/>
    </row>
    <row r="104" spans="1:32" x14ac:dyDescent="0.35">
      <c r="A104" s="203" t="s">
        <v>1136</v>
      </c>
      <c r="B104" s="203" t="s">
        <v>273</v>
      </c>
      <c r="C104" s="203" t="s">
        <v>1126</v>
      </c>
      <c r="D104" s="203" t="s">
        <v>129</v>
      </c>
      <c r="E104" s="203" t="s">
        <v>569</v>
      </c>
      <c r="F104" s="204" t="s">
        <v>572</v>
      </c>
      <c r="G104" s="203">
        <v>1</v>
      </c>
      <c r="H104" s="203" t="s">
        <v>51</v>
      </c>
      <c r="I104" s="2291">
        <v>1</v>
      </c>
      <c r="J104" s="2292"/>
      <c r="K104" s="2292"/>
      <c r="L104" s="2293"/>
      <c r="M104" s="209">
        <v>1</v>
      </c>
      <c r="N104" s="212">
        <v>20000</v>
      </c>
      <c r="O104" s="219">
        <v>0.53</v>
      </c>
      <c r="P104" s="212">
        <f t="shared" si="24"/>
        <v>9400</v>
      </c>
      <c r="Q104" s="212">
        <f t="shared" si="20"/>
        <v>9400</v>
      </c>
      <c r="R104" s="213">
        <f t="shared" si="21"/>
        <v>8.4197024620463995E-2</v>
      </c>
      <c r="S104" s="550">
        <f t="shared" si="22"/>
        <v>37600</v>
      </c>
      <c r="T104" s="440">
        <f>S104</f>
        <v>37600</v>
      </c>
      <c r="V104" s="215"/>
      <c r="X104" s="332"/>
      <c r="Y104" s="440"/>
      <c r="Z104" s="441">
        <f>S104</f>
        <v>37600</v>
      </c>
      <c r="AA104" s="234"/>
      <c r="AD104" s="215">
        <f>S104</f>
        <v>37600</v>
      </c>
      <c r="AF104" s="332"/>
    </row>
    <row r="105" spans="1:32" x14ac:dyDescent="0.35">
      <c r="A105" s="203" t="s">
        <v>1136</v>
      </c>
      <c r="B105" s="203" t="s">
        <v>273</v>
      </c>
      <c r="C105" s="203" t="s">
        <v>1126</v>
      </c>
      <c r="D105" s="203" t="s">
        <v>235</v>
      </c>
      <c r="E105" s="203" t="s">
        <v>571</v>
      </c>
      <c r="F105" s="204" t="s">
        <v>1139</v>
      </c>
      <c r="G105" s="203">
        <v>6</v>
      </c>
      <c r="H105" s="203" t="s">
        <v>90</v>
      </c>
      <c r="I105" s="1701"/>
      <c r="J105" s="1702"/>
      <c r="K105" s="2911">
        <v>6</v>
      </c>
      <c r="L105" s="2284"/>
      <c r="M105" s="209">
        <v>1</v>
      </c>
      <c r="N105" s="212">
        <v>3500</v>
      </c>
      <c r="O105" s="219">
        <v>0.49</v>
      </c>
      <c r="P105" s="212">
        <f t="shared" si="24"/>
        <v>1785</v>
      </c>
      <c r="Q105" s="212">
        <f t="shared" si="20"/>
        <v>10710</v>
      </c>
      <c r="R105" s="230">
        <f t="shared" si="21"/>
        <v>9.5930865285656322E-2</v>
      </c>
      <c r="S105" s="550">
        <f t="shared" si="22"/>
        <v>42840</v>
      </c>
      <c r="T105" s="440">
        <f t="shared" ref="T105" si="25">S105</f>
        <v>42840</v>
      </c>
      <c r="X105" s="332"/>
      <c r="Y105" s="440">
        <f>S105</f>
        <v>42840</v>
      </c>
      <c r="Z105" s="441"/>
      <c r="AA105" s="234"/>
      <c r="AD105" s="215">
        <f>S105</f>
        <v>42840</v>
      </c>
      <c r="AF105" s="332"/>
    </row>
    <row r="106" spans="1:32" x14ac:dyDescent="0.35">
      <c r="A106" s="203" t="s">
        <v>1136</v>
      </c>
      <c r="B106" s="203" t="s">
        <v>273</v>
      </c>
      <c r="C106" s="203" t="s">
        <v>1126</v>
      </c>
      <c r="D106" s="203" t="s">
        <v>53</v>
      </c>
      <c r="E106" s="203" t="s">
        <v>571</v>
      </c>
      <c r="F106" s="204" t="s">
        <v>691</v>
      </c>
      <c r="G106" s="203">
        <v>2</v>
      </c>
      <c r="H106" s="203" t="s">
        <v>51</v>
      </c>
      <c r="I106" s="2306">
        <v>2</v>
      </c>
      <c r="J106" s="2307"/>
      <c r="K106" s="2307"/>
      <c r="L106" s="2308"/>
      <c r="M106" s="209">
        <v>1</v>
      </c>
      <c r="N106" s="212">
        <v>12000</v>
      </c>
      <c r="O106" s="219">
        <v>0.38</v>
      </c>
      <c r="P106" s="212">
        <f t="shared" si="24"/>
        <v>7440</v>
      </c>
      <c r="Q106" s="212">
        <f t="shared" si="20"/>
        <v>14880</v>
      </c>
      <c r="R106" s="230">
        <f t="shared" si="21"/>
        <v>0.13328209854813877</v>
      </c>
      <c r="S106" s="550">
        <f t="shared" si="22"/>
        <v>59520</v>
      </c>
      <c r="T106" s="440">
        <f>S106</f>
        <v>59520</v>
      </c>
      <c r="V106" s="215"/>
      <c r="X106" s="332"/>
      <c r="Y106" s="440">
        <f>S106</f>
        <v>59520</v>
      </c>
      <c r="Z106" s="332"/>
      <c r="AA106" s="234"/>
      <c r="AD106" s="215">
        <f>S106</f>
        <v>59520</v>
      </c>
      <c r="AF106" s="332"/>
    </row>
    <row r="107" spans="1:32" x14ac:dyDescent="0.35">
      <c r="A107" s="218"/>
      <c r="B107" s="203"/>
      <c r="C107" s="236"/>
      <c r="D107" s="236"/>
      <c r="E107" s="236"/>
      <c r="F107" s="237"/>
      <c r="G107" s="236"/>
      <c r="H107" s="236"/>
      <c r="I107" s="291"/>
      <c r="J107" s="291"/>
      <c r="K107" s="291"/>
      <c r="L107" s="333"/>
      <c r="M107" s="236"/>
      <c r="N107" s="240"/>
      <c r="O107" s="241"/>
      <c r="P107" s="240"/>
      <c r="Q107" s="212"/>
      <c r="R107" s="439"/>
      <c r="S107" s="550"/>
      <c r="T107" s="234"/>
      <c r="X107" s="332"/>
      <c r="Y107" s="234"/>
      <c r="Z107" s="332"/>
      <c r="AA107" s="234"/>
      <c r="AF107" s="332"/>
    </row>
    <row r="108" spans="1:32" x14ac:dyDescent="0.35">
      <c r="A108" s="154" t="s">
        <v>1136</v>
      </c>
      <c r="B108" s="154" t="s">
        <v>579</v>
      </c>
      <c r="C108" s="335"/>
      <c r="D108" s="298"/>
      <c r="E108" s="298"/>
      <c r="F108" s="299"/>
      <c r="G108" s="298"/>
      <c r="H108" s="298"/>
      <c r="I108" s="300"/>
      <c r="J108" s="300"/>
      <c r="K108" s="300"/>
      <c r="L108" s="300"/>
      <c r="M108" s="298"/>
      <c r="N108" s="301"/>
      <c r="O108" s="302"/>
      <c r="P108" s="336"/>
      <c r="Q108" s="303"/>
      <c r="R108" s="337">
        <f>Q108/Q111</f>
        <v>0</v>
      </c>
      <c r="S108" s="550"/>
      <c r="T108" s="234"/>
      <c r="W108" s="215">
        <f>S108</f>
        <v>0</v>
      </c>
      <c r="X108" s="332"/>
      <c r="Y108" s="234"/>
      <c r="Z108" s="332"/>
      <c r="AA108" s="234"/>
      <c r="AF108" s="332"/>
    </row>
    <row r="109" spans="1:32" x14ac:dyDescent="0.35">
      <c r="A109" s="154" t="s">
        <v>1136</v>
      </c>
      <c r="B109" s="154" t="s">
        <v>580</v>
      </c>
      <c r="C109" s="335"/>
      <c r="D109" s="298"/>
      <c r="E109" s="298"/>
      <c r="F109" s="299"/>
      <c r="G109" s="298"/>
      <c r="H109" s="298"/>
      <c r="I109" s="300"/>
      <c r="J109" s="300"/>
      <c r="K109" s="300"/>
      <c r="L109" s="300"/>
      <c r="M109" s="298"/>
      <c r="N109" s="301"/>
      <c r="O109" s="302"/>
      <c r="P109" s="336"/>
      <c r="Q109" s="303">
        <v>10000</v>
      </c>
      <c r="R109" s="337">
        <f>Q109/Q111</f>
        <v>8.9571302787727666E-2</v>
      </c>
      <c r="S109" s="550">
        <f>Q109*4</f>
        <v>40000</v>
      </c>
      <c r="T109" s="234"/>
      <c r="X109" s="441">
        <f>S109</f>
        <v>40000</v>
      </c>
      <c r="Y109" s="234"/>
      <c r="Z109" s="332"/>
      <c r="AA109" s="234"/>
      <c r="AF109" s="332"/>
    </row>
    <row r="110" spans="1:32" x14ac:dyDescent="0.35">
      <c r="I110" s="161">
        <f>I111/M111</f>
        <v>0.77777777777777779</v>
      </c>
      <c r="J110" s="161"/>
      <c r="K110" s="161">
        <f>K111/M111</f>
        <v>0.22222222222222221</v>
      </c>
      <c r="S110" s="212"/>
      <c r="T110" s="234"/>
      <c r="X110" s="332"/>
      <c r="Y110" s="234"/>
      <c r="Z110" s="332"/>
      <c r="AA110" s="234"/>
      <c r="AF110" s="332"/>
    </row>
    <row r="111" spans="1:32" x14ac:dyDescent="0.35">
      <c r="A111" s="836" t="s">
        <v>582</v>
      </c>
      <c r="B111" s="837"/>
      <c r="C111" s="837"/>
      <c r="D111" s="837"/>
      <c r="E111" s="837"/>
      <c r="F111" s="838"/>
      <c r="G111" s="837"/>
      <c r="H111" s="837"/>
      <c r="I111" s="837">
        <f>I106+I104+I103+I102+I101+I100+I99</f>
        <v>21</v>
      </c>
      <c r="J111" s="837"/>
      <c r="K111" s="837">
        <f>K105</f>
        <v>6</v>
      </c>
      <c r="L111" s="837"/>
      <c r="M111" s="837">
        <f>SUM(I111:L111)</f>
        <v>27</v>
      </c>
      <c r="N111" s="840"/>
      <c r="O111" s="841"/>
      <c r="P111" s="840"/>
      <c r="Q111" s="842">
        <f>SUM(Q98:Q110)</f>
        <v>111642.9</v>
      </c>
      <c r="R111" s="841">
        <f>SUM(R98:R109)</f>
        <v>1</v>
      </c>
      <c r="S111" s="1650">
        <f>SUM(S97:S110)</f>
        <v>446571.6</v>
      </c>
      <c r="T111" s="1651">
        <f t="shared" ref="T111:X111" si="26">SUM(T97:T109)</f>
        <v>406571.6</v>
      </c>
      <c r="U111" s="632">
        <f t="shared" si="26"/>
        <v>0</v>
      </c>
      <c r="V111" s="632">
        <f t="shared" si="26"/>
        <v>0</v>
      </c>
      <c r="W111" s="632">
        <f t="shared" si="26"/>
        <v>0</v>
      </c>
      <c r="X111" s="632">
        <f t="shared" si="26"/>
        <v>40000</v>
      </c>
      <c r="Y111" s="1652">
        <f>SUM(Y97:Y109)</f>
        <v>224832</v>
      </c>
      <c r="Z111" s="1653">
        <f>SUM(Z97:Z109)</f>
        <v>181739.6</v>
      </c>
      <c r="AA111" s="1654">
        <f>SUM(AA98:AA110)</f>
        <v>122472</v>
      </c>
      <c r="AB111" s="1655">
        <f>SUM(AB98:AB110)</f>
        <v>66416</v>
      </c>
      <c r="AC111" s="1655">
        <f>SUM(AC98:AC110)</f>
        <v>77723.600000000006</v>
      </c>
      <c r="AD111" s="1655">
        <f>SUM(AD98:AD110)</f>
        <v>139960</v>
      </c>
      <c r="AE111" s="1655">
        <f t="shared" ref="AE111:AF111" si="27">SUM(AE97:AE110)</f>
        <v>0</v>
      </c>
      <c r="AF111" s="1656">
        <f t="shared" si="27"/>
        <v>0</v>
      </c>
    </row>
    <row r="112" spans="1:32" x14ac:dyDescent="0.35">
      <c r="A112" s="836" t="s">
        <v>583</v>
      </c>
      <c r="B112" s="837"/>
      <c r="C112" s="837"/>
      <c r="D112" s="837"/>
      <c r="E112" s="837"/>
      <c r="F112" s="838"/>
      <c r="G112" s="837"/>
      <c r="H112" s="837"/>
      <c r="I112" s="837">
        <f>I106+I104+I103+I102+I101+I100+I99</f>
        <v>21</v>
      </c>
      <c r="J112" s="837">
        <f>I106+I104+I103+I102+I101+I100+I99</f>
        <v>21</v>
      </c>
      <c r="K112" s="837">
        <f>I106+K105+I104+I103+I102+I100</f>
        <v>14</v>
      </c>
      <c r="L112" s="837"/>
      <c r="M112" s="837">
        <f>SUM(I112:L112)</f>
        <v>56</v>
      </c>
      <c r="N112" s="840"/>
      <c r="O112" s="841"/>
      <c r="P112" s="840"/>
      <c r="Q112" s="840"/>
      <c r="R112" s="841"/>
      <c r="S112" s="1657">
        <f>Q111/M111</f>
        <v>4134.9222222222224</v>
      </c>
      <c r="T112" s="1658">
        <f>T111/S111</f>
        <v>0.91042869721227238</v>
      </c>
      <c r="U112" s="1659">
        <f>U111/S111</f>
        <v>0</v>
      </c>
      <c r="V112" s="1659">
        <f>V111/S111</f>
        <v>0</v>
      </c>
      <c r="W112" s="1659">
        <f>W111/S111</f>
        <v>0</v>
      </c>
      <c r="X112" s="1659">
        <f>X111/S111</f>
        <v>8.9571302787727666E-2</v>
      </c>
      <c r="Y112" s="835">
        <f>Y111/S111</f>
        <v>0.50346237870925958</v>
      </c>
      <c r="Z112" s="1661">
        <f>Z111/S111</f>
        <v>0.40696631850301279</v>
      </c>
      <c r="AA112" s="1662"/>
      <c r="AB112" s="1663"/>
      <c r="AC112" s="1663"/>
      <c r="AD112" s="1663"/>
      <c r="AE112" s="1663"/>
      <c r="AF112" s="1664"/>
    </row>
    <row r="113" spans="1:32" ht="15" thickBot="1" x14ac:dyDescent="0.4">
      <c r="A113" s="297" t="s">
        <v>584</v>
      </c>
      <c r="B113" s="298"/>
      <c r="C113" s="298"/>
      <c r="D113" s="298"/>
      <c r="E113" s="298"/>
      <c r="F113" s="299"/>
      <c r="G113" s="298"/>
      <c r="H113" s="298"/>
      <c r="I113" s="2243">
        <f>I112/$M$112</f>
        <v>0.375</v>
      </c>
      <c r="J113" s="2243">
        <f t="shared" ref="J113:L113" si="28">J112/$M$112</f>
        <v>0.375</v>
      </c>
      <c r="K113" s="2243">
        <f t="shared" si="28"/>
        <v>0.25</v>
      </c>
      <c r="L113" s="300">
        <f t="shared" si="28"/>
        <v>0</v>
      </c>
      <c r="M113" s="298"/>
      <c r="N113" s="301"/>
      <c r="O113" s="302"/>
      <c r="P113" s="301"/>
      <c r="Q113" s="303">
        <f>T111/4</f>
        <v>101642.9</v>
      </c>
      <c r="R113" s="308">
        <f>Q113/Q118</f>
        <v>0.91042869721227238</v>
      </c>
      <c r="X113" s="294"/>
      <c r="Y113" s="403">
        <f>I99+I101+K105+I106</f>
        <v>21</v>
      </c>
      <c r="Z113" s="404">
        <f>I100+I102+I103+I104</f>
        <v>6</v>
      </c>
    </row>
    <row r="114" spans="1:32" ht="15" thickBot="1" x14ac:dyDescent="0.4">
      <c r="A114" s="297" t="s">
        <v>38</v>
      </c>
      <c r="B114" s="298"/>
      <c r="C114" s="298"/>
      <c r="D114" s="298"/>
      <c r="E114" s="298"/>
      <c r="F114" s="299"/>
      <c r="G114" s="298"/>
      <c r="H114" s="298"/>
      <c r="I114" s="300"/>
      <c r="J114" s="300"/>
      <c r="K114" s="300"/>
      <c r="L114" s="300"/>
      <c r="M114" s="298"/>
      <c r="N114" s="301"/>
      <c r="O114" s="302"/>
      <c r="P114" s="301"/>
      <c r="Q114" s="303">
        <f>U111/4</f>
        <v>0</v>
      </c>
      <c r="R114" s="308">
        <f>Q114/Q118</f>
        <v>0</v>
      </c>
      <c r="S114" s="1116">
        <f>Q111/M111</f>
        <v>4134.9222222222224</v>
      </c>
      <c r="T114" s="1117" t="s">
        <v>586</v>
      </c>
      <c r="Y114" s="241">
        <f>Y113/M111</f>
        <v>0.77777777777777779</v>
      </c>
      <c r="Z114" s="293">
        <f>Z113/M111</f>
        <v>0.22222222222222221</v>
      </c>
    </row>
    <row r="115" spans="1:32" ht="15" thickBot="1" x14ac:dyDescent="0.4">
      <c r="A115" s="297" t="s">
        <v>587</v>
      </c>
      <c r="B115" s="298"/>
      <c r="C115" s="298"/>
      <c r="D115" s="298"/>
      <c r="E115" s="298"/>
      <c r="F115" s="299"/>
      <c r="G115" s="298"/>
      <c r="H115" s="298"/>
      <c r="I115" s="300"/>
      <c r="J115" s="300"/>
      <c r="K115" s="300"/>
      <c r="L115" s="300"/>
      <c r="M115" s="298"/>
      <c r="N115" s="301"/>
      <c r="O115" s="302"/>
      <c r="P115" s="301"/>
      <c r="Q115" s="303">
        <f>V111/4</f>
        <v>0</v>
      </c>
      <c r="R115" s="308">
        <f>Q115/Q118</f>
        <v>0</v>
      </c>
      <c r="W115" s="145"/>
      <c r="Y115" s="2657" t="s">
        <v>588</v>
      </c>
      <c r="Z115" s="2657"/>
    </row>
    <row r="116" spans="1:32" x14ac:dyDescent="0.35">
      <c r="A116" s="297" t="s">
        <v>580</v>
      </c>
      <c r="B116" s="298"/>
      <c r="C116" s="298"/>
      <c r="D116" s="298"/>
      <c r="E116" s="298"/>
      <c r="F116" s="299"/>
      <c r="G116" s="298"/>
      <c r="H116" s="298"/>
      <c r="I116" s="300"/>
      <c r="J116" s="300"/>
      <c r="K116" s="300"/>
      <c r="L116" s="300"/>
      <c r="M116" s="298"/>
      <c r="N116" s="301"/>
      <c r="O116" s="302"/>
      <c r="P116" s="301"/>
      <c r="Q116" s="303">
        <f>X111/4</f>
        <v>10000</v>
      </c>
      <c r="R116" s="308">
        <f>Q116/Q118</f>
        <v>8.9571302787727666E-2</v>
      </c>
    </row>
    <row r="117" spans="1:32" x14ac:dyDescent="0.35">
      <c r="A117" s="297" t="s">
        <v>579</v>
      </c>
      <c r="B117" s="298"/>
      <c r="C117" s="298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01"/>
      <c r="Q117" s="303">
        <f>W111/4</f>
        <v>0</v>
      </c>
      <c r="R117" s="308">
        <f>Q117/Q118</f>
        <v>0</v>
      </c>
    </row>
    <row r="118" spans="1:32" x14ac:dyDescent="0.35">
      <c r="A118" s="297"/>
      <c r="B118" s="298"/>
      <c r="C118" s="298"/>
      <c r="D118" s="298"/>
      <c r="E118" s="298"/>
      <c r="F118" s="299"/>
      <c r="G118" s="298"/>
      <c r="H118" s="298"/>
      <c r="I118" s="300"/>
      <c r="J118" s="300"/>
      <c r="K118" s="300"/>
      <c r="L118" s="300"/>
      <c r="M118" s="298"/>
      <c r="N118" s="301"/>
      <c r="O118" s="302"/>
      <c r="P118" s="301"/>
      <c r="Q118" s="310">
        <f>SUM(Q113:Q117)</f>
        <v>111642.9</v>
      </c>
      <c r="R118" s="308">
        <f>SUM(R113:R117)</f>
        <v>1</v>
      </c>
    </row>
    <row r="119" spans="1:32" x14ac:dyDescent="0.35">
      <c r="A119" s="234"/>
      <c r="N119" s="5"/>
      <c r="O119" s="6"/>
      <c r="P119" s="5"/>
      <c r="Q119" s="7"/>
      <c r="R119" s="6"/>
      <c r="S119" s="5"/>
    </row>
    <row r="120" spans="1:32" ht="18" x14ac:dyDescent="0.4">
      <c r="A120" s="1085" t="s">
        <v>530</v>
      </c>
      <c r="N120" s="5"/>
      <c r="O120" s="6"/>
      <c r="P120" s="5"/>
      <c r="Q120" s="7"/>
      <c r="R120" s="6"/>
      <c r="S120" s="5"/>
    </row>
    <row r="121" spans="1:32" x14ac:dyDescent="0.35">
      <c r="A121" s="234"/>
      <c r="I121" s="291"/>
      <c r="J121" s="291"/>
      <c r="K121" s="291"/>
      <c r="L121" s="291"/>
      <c r="N121" s="5"/>
      <c r="O121" s="6"/>
      <c r="P121" s="5"/>
      <c r="Q121" s="7"/>
      <c r="R121" s="6"/>
      <c r="S121" s="5"/>
    </row>
    <row r="122" spans="1:32" ht="16.5" customHeight="1" thickBot="1" x14ac:dyDescent="0.4">
      <c r="A122" s="2681" t="s">
        <v>531</v>
      </c>
      <c r="B122" s="2682"/>
      <c r="C122" s="2682"/>
      <c r="D122" s="2682"/>
      <c r="E122" s="2682"/>
      <c r="F122" s="2682"/>
      <c r="G122" s="2682"/>
      <c r="H122" s="2682"/>
      <c r="I122" s="2682"/>
      <c r="J122" s="2682"/>
      <c r="K122" s="2682"/>
      <c r="L122" s="2682"/>
      <c r="M122" s="2682"/>
      <c r="N122" s="2682"/>
      <c r="O122" s="2682"/>
      <c r="P122" s="2682"/>
      <c r="Q122" s="2682"/>
      <c r="R122" s="2683"/>
      <c r="S122" s="2647" t="s">
        <v>635</v>
      </c>
      <c r="T122" s="2648"/>
      <c r="U122" s="2648"/>
      <c r="V122" s="2648"/>
      <c r="W122" s="2648"/>
      <c r="X122" s="2648"/>
      <c r="Y122" s="2648"/>
      <c r="Z122" s="2648"/>
      <c r="AA122" s="2648"/>
      <c r="AB122" s="2648"/>
      <c r="AC122" s="2648"/>
      <c r="AD122" s="2648"/>
      <c r="AE122" s="2648"/>
      <c r="AF122" s="2649"/>
    </row>
    <row r="123" spans="1:32" ht="18" x14ac:dyDescent="0.35">
      <c r="A123" s="2536" t="s">
        <v>533</v>
      </c>
      <c r="B123" s="2536" t="s">
        <v>534</v>
      </c>
      <c r="C123" s="2536" t="s">
        <v>535</v>
      </c>
      <c r="D123" s="2536" t="s">
        <v>606</v>
      </c>
      <c r="E123" s="2536" t="s">
        <v>607</v>
      </c>
      <c r="F123" s="2540" t="s">
        <v>538</v>
      </c>
      <c r="G123" s="2536" t="s">
        <v>608</v>
      </c>
      <c r="H123" s="2536" t="s">
        <v>540</v>
      </c>
      <c r="I123" s="2542" t="s">
        <v>541</v>
      </c>
      <c r="J123" s="2542"/>
      <c r="K123" s="2542"/>
      <c r="L123" s="2542"/>
      <c r="M123" s="830" t="s">
        <v>542</v>
      </c>
      <c r="N123" s="831" t="s">
        <v>609</v>
      </c>
      <c r="O123" s="832" t="s">
        <v>544</v>
      </c>
      <c r="P123" s="831" t="s">
        <v>609</v>
      </c>
      <c r="Q123" s="831" t="s">
        <v>610</v>
      </c>
      <c r="R123" s="2543" t="s">
        <v>546</v>
      </c>
      <c r="S123" s="1107" t="s">
        <v>547</v>
      </c>
      <c r="T123" s="2665" t="s">
        <v>548</v>
      </c>
      <c r="U123" s="2659"/>
      <c r="V123" s="2659"/>
      <c r="W123" s="2659"/>
      <c r="X123" s="2659"/>
      <c r="Y123" s="2665" t="s">
        <v>549</v>
      </c>
      <c r="Z123" s="2659"/>
      <c r="AA123" s="2665" t="s">
        <v>550</v>
      </c>
      <c r="AB123" s="2659"/>
      <c r="AC123" s="2659"/>
      <c r="AD123" s="2659"/>
      <c r="AE123" s="2659"/>
      <c r="AF123" s="2660"/>
    </row>
    <row r="124" spans="1:32" ht="18" x14ac:dyDescent="0.35">
      <c r="A124" s="2537"/>
      <c r="B124" s="2537"/>
      <c r="C124" s="2537"/>
      <c r="D124" s="2537"/>
      <c r="E124" s="2537"/>
      <c r="F124" s="2541"/>
      <c r="G124" s="2537"/>
      <c r="H124" s="2537"/>
      <c r="I124" s="829" t="s">
        <v>551</v>
      </c>
      <c r="J124" s="829" t="s">
        <v>552</v>
      </c>
      <c r="K124" s="829" t="s">
        <v>553</v>
      </c>
      <c r="L124" s="829" t="s">
        <v>554</v>
      </c>
      <c r="M124" s="833" t="s">
        <v>555</v>
      </c>
      <c r="N124" s="834" t="s">
        <v>556</v>
      </c>
      <c r="O124" s="835" t="s">
        <v>557</v>
      </c>
      <c r="P124" s="834" t="s">
        <v>558</v>
      </c>
      <c r="Q124" s="834" t="s">
        <v>611</v>
      </c>
      <c r="R124" s="2544"/>
      <c r="S124" s="1596" t="s">
        <v>559</v>
      </c>
      <c r="T124" s="2872"/>
      <c r="U124" s="2871"/>
      <c r="V124" s="2871"/>
      <c r="W124" s="2871"/>
      <c r="X124" s="2871"/>
      <c r="Y124" s="2872"/>
      <c r="Z124" s="2871"/>
      <c r="AA124" s="2872"/>
      <c r="AB124" s="2871"/>
      <c r="AC124" s="2871"/>
      <c r="AD124" s="2871"/>
      <c r="AE124" s="2871"/>
      <c r="AF124" s="2873"/>
    </row>
    <row r="125" spans="1:32" s="184" customFormat="1" ht="18.5" x14ac:dyDescent="0.45">
      <c r="A125" s="2538" t="s">
        <v>612</v>
      </c>
      <c r="B125" s="2539"/>
      <c r="C125" s="2539"/>
      <c r="D125" s="2539"/>
      <c r="E125" s="2539"/>
      <c r="F125" s="2539"/>
      <c r="G125" s="2539"/>
      <c r="H125" s="2539"/>
      <c r="I125" s="2539"/>
      <c r="J125" s="2539"/>
      <c r="K125" s="2539"/>
      <c r="L125" s="2539"/>
      <c r="M125" s="2539"/>
      <c r="N125" s="2539"/>
      <c r="O125" s="2539"/>
      <c r="P125" s="2539"/>
      <c r="Q125" s="2539"/>
      <c r="R125" s="2539"/>
      <c r="S125" s="1603"/>
      <c r="T125" s="1604" t="s">
        <v>561</v>
      </c>
      <c r="U125" s="1605" t="s">
        <v>38</v>
      </c>
      <c r="V125" s="1605" t="s">
        <v>562</v>
      </c>
      <c r="W125" s="1605" t="s">
        <v>563</v>
      </c>
      <c r="X125" s="1629" t="s">
        <v>564</v>
      </c>
      <c r="Y125" s="1604" t="s">
        <v>565</v>
      </c>
      <c r="Z125" s="1629" t="s">
        <v>566</v>
      </c>
      <c r="AA125" s="1604" t="s">
        <v>266</v>
      </c>
      <c r="AB125" s="1605" t="s">
        <v>267</v>
      </c>
      <c r="AC125" s="1605" t="s">
        <v>268</v>
      </c>
      <c r="AD125" s="1605" t="s">
        <v>269</v>
      </c>
      <c r="AE125" s="1605" t="s">
        <v>37</v>
      </c>
      <c r="AF125" s="1629" t="s">
        <v>31</v>
      </c>
    </row>
    <row r="126" spans="1:32" x14ac:dyDescent="0.35">
      <c r="A126" s="200"/>
      <c r="B126" s="509"/>
      <c r="C126" s="509"/>
      <c r="D126" s="509"/>
      <c r="E126" s="509"/>
      <c r="F126" s="510"/>
      <c r="G126" s="509"/>
      <c r="H126" s="509"/>
      <c r="I126" s="512"/>
      <c r="J126" s="512"/>
      <c r="K126" s="512"/>
      <c r="L126" s="512"/>
      <c r="M126" s="509"/>
      <c r="N126" s="515"/>
      <c r="O126" s="516"/>
      <c r="P126" s="515"/>
      <c r="Q126" s="515"/>
      <c r="R126" s="579"/>
      <c r="S126" s="212"/>
      <c r="T126" s="234"/>
      <c r="X126" s="332"/>
      <c r="Y126" s="234"/>
      <c r="Z126" s="332"/>
      <c r="AA126" s="234"/>
      <c r="AF126" s="332"/>
    </row>
    <row r="127" spans="1:32" x14ac:dyDescent="0.35">
      <c r="A127" s="203" t="s">
        <v>1136</v>
      </c>
      <c r="B127" s="203" t="s">
        <v>270</v>
      </c>
      <c r="C127" s="203" t="s">
        <v>1126</v>
      </c>
      <c r="D127" s="203" t="s">
        <v>235</v>
      </c>
      <c r="E127" s="203" t="s">
        <v>571</v>
      </c>
      <c r="F127" s="204" t="s">
        <v>1139</v>
      </c>
      <c r="G127" s="203">
        <v>8</v>
      </c>
      <c r="H127" s="203" t="s">
        <v>90</v>
      </c>
      <c r="I127" s="2291">
        <v>8</v>
      </c>
      <c r="J127" s="2478"/>
      <c r="L127" s="332"/>
      <c r="M127" s="209">
        <v>1</v>
      </c>
      <c r="N127" s="212">
        <v>2268</v>
      </c>
      <c r="O127" s="219">
        <v>0.1</v>
      </c>
      <c r="P127" s="212">
        <f t="shared" ref="P127" si="29">N127*(1-O127)</f>
        <v>2041.2</v>
      </c>
      <c r="Q127" s="212">
        <f t="shared" ref="Q127:Q133" si="30">P127*M127*G127</f>
        <v>16329.6</v>
      </c>
      <c r="R127" s="230">
        <f t="shared" ref="R127:R133" si="31">Q127/$Q$138</f>
        <v>0.14590486912468337</v>
      </c>
      <c r="S127" s="550">
        <f t="shared" ref="S127:S133" si="32">Q127</f>
        <v>16329.6</v>
      </c>
      <c r="T127" s="440">
        <f t="shared" ref="T127:T128" si="33">S127</f>
        <v>16329.6</v>
      </c>
      <c r="X127" s="332"/>
      <c r="Y127" s="440">
        <f>S127</f>
        <v>16329.6</v>
      </c>
      <c r="Z127" s="441"/>
      <c r="AA127" s="440">
        <f>S127</f>
        <v>16329.6</v>
      </c>
      <c r="AF127" s="332"/>
    </row>
    <row r="128" spans="1:32" x14ac:dyDescent="0.35">
      <c r="A128" s="203" t="s">
        <v>1136</v>
      </c>
      <c r="B128" s="203" t="s">
        <v>237</v>
      </c>
      <c r="C128" s="203" t="s">
        <v>1126</v>
      </c>
      <c r="D128" s="203" t="s">
        <v>129</v>
      </c>
      <c r="E128" s="203" t="s">
        <v>569</v>
      </c>
      <c r="F128" s="204" t="s">
        <v>572</v>
      </c>
      <c r="G128" s="203">
        <v>2</v>
      </c>
      <c r="H128" s="203" t="s">
        <v>51</v>
      </c>
      <c r="I128" s="2520">
        <v>2</v>
      </c>
      <c r="J128" s="2521"/>
      <c r="K128" s="2521"/>
      <c r="L128" s="2522"/>
      <c r="M128" s="209">
        <v>1</v>
      </c>
      <c r="N128" s="212">
        <v>20755</v>
      </c>
      <c r="O128" s="219">
        <v>0.6</v>
      </c>
      <c r="P128" s="212">
        <f>N128*(1-O128)</f>
        <v>8302</v>
      </c>
      <c r="Q128" s="212">
        <f t="shared" si="30"/>
        <v>16604</v>
      </c>
      <c r="R128" s="213">
        <f t="shared" si="31"/>
        <v>0.14835663132876756</v>
      </c>
      <c r="S128" s="550">
        <f t="shared" si="32"/>
        <v>16604</v>
      </c>
      <c r="T128" s="440">
        <f t="shared" si="33"/>
        <v>16604</v>
      </c>
      <c r="X128" s="332"/>
      <c r="Y128" s="440"/>
      <c r="Z128" s="441">
        <f>S128</f>
        <v>16604</v>
      </c>
      <c r="AA128" s="234"/>
      <c r="AB128" s="215">
        <f>S128</f>
        <v>16604</v>
      </c>
      <c r="AF128" s="332"/>
    </row>
    <row r="129" spans="1:32" x14ac:dyDescent="0.35">
      <c r="A129" s="203" t="s">
        <v>1136</v>
      </c>
      <c r="B129" s="203" t="s">
        <v>272</v>
      </c>
      <c r="C129" s="203" t="s">
        <v>1126</v>
      </c>
      <c r="D129" s="203" t="s">
        <v>129</v>
      </c>
      <c r="E129" s="203" t="s">
        <v>569</v>
      </c>
      <c r="F129" s="204" t="s">
        <v>572</v>
      </c>
      <c r="G129" s="203">
        <v>2</v>
      </c>
      <c r="H129" s="203" t="s">
        <v>51</v>
      </c>
      <c r="I129" s="2306">
        <v>2</v>
      </c>
      <c r="J129" s="2307"/>
      <c r="K129" s="2307"/>
      <c r="L129" s="2308"/>
      <c r="M129" s="209">
        <v>1</v>
      </c>
      <c r="N129" s="212">
        <v>7290</v>
      </c>
      <c r="O129" s="219">
        <v>0.18</v>
      </c>
      <c r="P129" s="212">
        <f t="shared" ref="P129:P133" si="34">N129*(1-O129)</f>
        <v>5977.8</v>
      </c>
      <c r="Q129" s="212">
        <f t="shared" si="30"/>
        <v>11955.6</v>
      </c>
      <c r="R129" s="213">
        <f t="shared" si="31"/>
        <v>0.10682320775200033</v>
      </c>
      <c r="S129" s="550">
        <f t="shared" si="32"/>
        <v>11955.6</v>
      </c>
      <c r="T129" s="440">
        <f>S129</f>
        <v>11955.6</v>
      </c>
      <c r="X129" s="332"/>
      <c r="Y129" s="440"/>
      <c r="Z129" s="441">
        <f>S129</f>
        <v>11955.6</v>
      </c>
      <c r="AA129" s="234"/>
      <c r="AC129" s="215">
        <f>S129</f>
        <v>11955.6</v>
      </c>
      <c r="AF129" s="332"/>
    </row>
    <row r="130" spans="1:32" x14ac:dyDescent="0.35">
      <c r="A130" s="203" t="s">
        <v>1136</v>
      </c>
      <c r="B130" s="203" t="s">
        <v>272</v>
      </c>
      <c r="C130" s="203" t="s">
        <v>1126</v>
      </c>
      <c r="D130" s="203" t="s">
        <v>129</v>
      </c>
      <c r="E130" s="203" t="s">
        <v>569</v>
      </c>
      <c r="F130" s="204" t="s">
        <v>572</v>
      </c>
      <c r="G130" s="203">
        <v>1</v>
      </c>
      <c r="H130" s="203" t="s">
        <v>51</v>
      </c>
      <c r="I130" s="2306">
        <v>1</v>
      </c>
      <c r="J130" s="2307"/>
      <c r="K130" s="2307"/>
      <c r="L130" s="2308"/>
      <c r="M130" s="209">
        <v>1</v>
      </c>
      <c r="N130" s="212">
        <v>12670</v>
      </c>
      <c r="O130" s="219">
        <v>0.41</v>
      </c>
      <c r="P130" s="212">
        <f t="shared" si="34"/>
        <v>7475.3000000000011</v>
      </c>
      <c r="Q130" s="212">
        <f t="shared" si="30"/>
        <v>7475.3000000000011</v>
      </c>
      <c r="R130" s="213">
        <f t="shared" si="31"/>
        <v>6.6791756575038316E-2</v>
      </c>
      <c r="S130" s="550">
        <f t="shared" si="32"/>
        <v>7475.3000000000011</v>
      </c>
      <c r="T130" s="440">
        <f>S130</f>
        <v>7475.3000000000011</v>
      </c>
      <c r="V130" s="215"/>
      <c r="X130" s="332"/>
      <c r="Y130" s="440"/>
      <c r="Z130" s="441">
        <f>S130</f>
        <v>7475.3000000000011</v>
      </c>
      <c r="AA130" s="234"/>
      <c r="AC130" s="215">
        <f>S130</f>
        <v>7475.3000000000011</v>
      </c>
      <c r="AF130" s="332"/>
    </row>
    <row r="131" spans="1:32" x14ac:dyDescent="0.35">
      <c r="A131" s="203" t="s">
        <v>1136</v>
      </c>
      <c r="B131" s="203" t="s">
        <v>273</v>
      </c>
      <c r="C131" s="203" t="s">
        <v>1126</v>
      </c>
      <c r="D131" s="203" t="s">
        <v>129</v>
      </c>
      <c r="E131" s="203" t="s">
        <v>569</v>
      </c>
      <c r="F131" s="204" t="s">
        <v>572</v>
      </c>
      <c r="G131" s="203">
        <v>1</v>
      </c>
      <c r="H131" s="203" t="s">
        <v>51</v>
      </c>
      <c r="I131" s="2291">
        <v>2</v>
      </c>
      <c r="J131" s="2292"/>
      <c r="K131" s="2292"/>
      <c r="L131" s="2293"/>
      <c r="M131" s="209">
        <v>1</v>
      </c>
      <c r="N131" s="212">
        <v>20000</v>
      </c>
      <c r="O131" s="219">
        <v>0.53</v>
      </c>
      <c r="P131" s="212">
        <f t="shared" si="34"/>
        <v>9400</v>
      </c>
      <c r="Q131" s="212">
        <f t="shared" si="30"/>
        <v>9400</v>
      </c>
      <c r="R131" s="213">
        <f t="shared" si="31"/>
        <v>8.3988938478102571E-2</v>
      </c>
      <c r="S131" s="550">
        <f t="shared" si="32"/>
        <v>9400</v>
      </c>
      <c r="T131" s="440">
        <f>S131</f>
        <v>9400</v>
      </c>
      <c r="V131" s="215"/>
      <c r="X131" s="332"/>
      <c r="Y131" s="440"/>
      <c r="Z131" s="441">
        <f>S131</f>
        <v>9400</v>
      </c>
      <c r="AA131" s="234"/>
      <c r="AD131" s="215">
        <f>S131</f>
        <v>9400</v>
      </c>
      <c r="AF131" s="332"/>
    </row>
    <row r="132" spans="1:32" x14ac:dyDescent="0.35">
      <c r="A132" s="203" t="s">
        <v>1136</v>
      </c>
      <c r="B132" s="203" t="s">
        <v>273</v>
      </c>
      <c r="C132" s="203" t="s">
        <v>1126</v>
      </c>
      <c r="D132" s="203" t="s">
        <v>235</v>
      </c>
      <c r="E132" s="203" t="s">
        <v>571</v>
      </c>
      <c r="F132" s="204" t="s">
        <v>1139</v>
      </c>
      <c r="G132" s="203">
        <v>3</v>
      </c>
      <c r="H132" s="203" t="s">
        <v>90</v>
      </c>
      <c r="I132" s="1701"/>
      <c r="J132" s="1702"/>
      <c r="K132" s="2911">
        <v>3</v>
      </c>
      <c r="L132" s="2284"/>
      <c r="M132" s="209">
        <v>1</v>
      </c>
      <c r="N132" s="212">
        <v>3500</v>
      </c>
      <c r="O132" s="219">
        <v>0.49</v>
      </c>
      <c r="P132" s="212">
        <f t="shared" si="34"/>
        <v>1785</v>
      </c>
      <c r="Q132" s="212">
        <f t="shared" si="30"/>
        <v>5355</v>
      </c>
      <c r="R132" s="230">
        <f t="shared" si="31"/>
        <v>4.784688995215311E-2</v>
      </c>
      <c r="S132" s="550">
        <f t="shared" si="32"/>
        <v>5355</v>
      </c>
      <c r="T132" s="440">
        <f t="shared" ref="T132" si="35">S132</f>
        <v>5355</v>
      </c>
      <c r="X132" s="332"/>
      <c r="Y132" s="440">
        <f>S132</f>
        <v>5355</v>
      </c>
      <c r="Z132" s="441"/>
      <c r="AA132" s="234"/>
      <c r="AD132" s="215">
        <f>S132</f>
        <v>5355</v>
      </c>
      <c r="AF132" s="332"/>
    </row>
    <row r="133" spans="1:32" x14ac:dyDescent="0.35">
      <c r="A133" s="203" t="s">
        <v>1136</v>
      </c>
      <c r="B133" s="203" t="s">
        <v>68</v>
      </c>
      <c r="C133" s="203" t="s">
        <v>576</v>
      </c>
      <c r="D133" s="203" t="s">
        <v>195</v>
      </c>
      <c r="E133" s="203" t="s">
        <v>571</v>
      </c>
      <c r="F133" s="204" t="s">
        <v>880</v>
      </c>
      <c r="G133" s="203">
        <v>30</v>
      </c>
      <c r="H133" s="203" t="s">
        <v>90</v>
      </c>
      <c r="I133" s="2291">
        <v>30</v>
      </c>
      <c r="J133" s="2478"/>
      <c r="K133" s="2911">
        <v>30</v>
      </c>
      <c r="L133" s="2284"/>
      <c r="M133" s="209">
        <v>2</v>
      </c>
      <c r="N133" s="212">
        <v>1600</v>
      </c>
      <c r="O133" s="219">
        <v>0.7</v>
      </c>
      <c r="P133" s="212">
        <f t="shared" si="34"/>
        <v>480.00000000000006</v>
      </c>
      <c r="Q133" s="212">
        <f t="shared" si="30"/>
        <v>28800.000000000004</v>
      </c>
      <c r="R133" s="230">
        <f t="shared" si="31"/>
        <v>0.2573278115073781</v>
      </c>
      <c r="S133" s="550">
        <f t="shared" si="32"/>
        <v>28800.000000000004</v>
      </c>
      <c r="T133" s="440"/>
      <c r="V133" s="215">
        <f>S133</f>
        <v>28800.000000000004</v>
      </c>
      <c r="X133" s="332"/>
      <c r="Y133" s="440">
        <f>S133</f>
        <v>28800.000000000004</v>
      </c>
      <c r="Z133" s="332"/>
      <c r="AA133" s="234"/>
      <c r="AF133" s="441">
        <f>S133</f>
        <v>28800.000000000004</v>
      </c>
    </row>
    <row r="134" spans="1:32" x14ac:dyDescent="0.35">
      <c r="A134" s="218"/>
      <c r="B134" s="203"/>
      <c r="C134" s="236"/>
      <c r="D134" s="236"/>
      <c r="E134" s="236"/>
      <c r="F134" s="237"/>
      <c r="G134" s="236"/>
      <c r="H134" s="236"/>
      <c r="I134" s="291"/>
      <c r="J134" s="291"/>
      <c r="K134" s="291"/>
      <c r="L134" s="333"/>
      <c r="M134" s="236"/>
      <c r="N134" s="240"/>
      <c r="O134" s="241"/>
      <c r="P134" s="240"/>
      <c r="Q134" s="212"/>
      <c r="R134" s="439"/>
      <c r="S134" s="550"/>
      <c r="T134" s="234"/>
      <c r="X134" s="332"/>
      <c r="Y134" s="234"/>
      <c r="Z134" s="332"/>
      <c r="AA134" s="234"/>
      <c r="AF134" s="332"/>
    </row>
    <row r="135" spans="1:32" x14ac:dyDescent="0.35">
      <c r="A135" s="154" t="s">
        <v>1136</v>
      </c>
      <c r="B135" s="154" t="s">
        <v>579</v>
      </c>
      <c r="C135" s="335"/>
      <c r="D135" s="298"/>
      <c r="E135" s="298"/>
      <c r="F135" s="299"/>
      <c r="G135" s="298"/>
      <c r="H135" s="298"/>
      <c r="I135" s="300"/>
      <c r="J135" s="300"/>
      <c r="K135" s="300"/>
      <c r="L135" s="300"/>
      <c r="M135" s="298"/>
      <c r="N135" s="301"/>
      <c r="O135" s="302"/>
      <c r="P135" s="336"/>
      <c r="Q135" s="303"/>
      <c r="R135" s="337">
        <f>Q135/Q138</f>
        <v>0</v>
      </c>
      <c r="S135" s="550">
        <f>Q135</f>
        <v>0</v>
      </c>
      <c r="T135" s="234"/>
      <c r="W135" s="215">
        <f>S135</f>
        <v>0</v>
      </c>
      <c r="X135" s="332"/>
      <c r="Y135" s="234"/>
      <c r="Z135" s="332"/>
      <c r="AA135" s="234"/>
      <c r="AF135" s="332"/>
    </row>
    <row r="136" spans="1:32" x14ac:dyDescent="0.35">
      <c r="A136" s="154" t="s">
        <v>1136</v>
      </c>
      <c r="B136" s="154" t="s">
        <v>580</v>
      </c>
      <c r="C136" s="335"/>
      <c r="D136" s="298"/>
      <c r="E136" s="298"/>
      <c r="F136" s="299"/>
      <c r="G136" s="298"/>
      <c r="H136" s="298"/>
      <c r="I136" s="300"/>
      <c r="J136" s="300"/>
      <c r="K136" s="300"/>
      <c r="L136" s="300"/>
      <c r="M136" s="298"/>
      <c r="N136" s="301"/>
      <c r="O136" s="302"/>
      <c r="P136" s="336"/>
      <c r="Q136" s="303">
        <v>16000</v>
      </c>
      <c r="R136" s="337">
        <f>Q136/Q138</f>
        <v>0.14295989528187669</v>
      </c>
      <c r="S136" s="550">
        <f>Q136</f>
        <v>16000</v>
      </c>
      <c r="T136" s="234"/>
      <c r="X136" s="441">
        <f>S136</f>
        <v>16000</v>
      </c>
      <c r="Y136" s="234"/>
      <c r="Z136" s="332"/>
      <c r="AA136" s="234"/>
      <c r="AF136" s="332"/>
    </row>
    <row r="137" spans="1:32" x14ac:dyDescent="0.35">
      <c r="I137" s="161">
        <f>I138/M138</f>
        <v>0.57692307692307687</v>
      </c>
      <c r="J137" s="161"/>
      <c r="K137" s="161">
        <f>K138/M138</f>
        <v>0.42307692307692307</v>
      </c>
      <c r="S137" s="212"/>
      <c r="T137" s="234"/>
      <c r="X137" s="332"/>
      <c r="Y137" s="234"/>
      <c r="Z137" s="332"/>
      <c r="AA137" s="234"/>
      <c r="AF137" s="332"/>
    </row>
    <row r="138" spans="1:32" x14ac:dyDescent="0.35">
      <c r="A138" s="836" t="s">
        <v>582</v>
      </c>
      <c r="B138" s="837"/>
      <c r="C138" s="837"/>
      <c r="D138" s="837"/>
      <c r="E138" s="837"/>
      <c r="F138" s="838"/>
      <c r="G138" s="837"/>
      <c r="H138" s="837"/>
      <c r="I138" s="837">
        <f>+I131+I130+I129+I128+I127+I133</f>
        <v>45</v>
      </c>
      <c r="J138" s="837"/>
      <c r="K138" s="837">
        <f>K132+K133</f>
        <v>33</v>
      </c>
      <c r="L138" s="837"/>
      <c r="M138" s="837">
        <f>SUM(I138:L138)</f>
        <v>78</v>
      </c>
      <c r="N138" s="840"/>
      <c r="O138" s="841"/>
      <c r="P138" s="840"/>
      <c r="Q138" s="842">
        <f>SUM(Q126:Q137)</f>
        <v>111919.5</v>
      </c>
      <c r="R138" s="841">
        <f>SUM(R126:R136)</f>
        <v>1</v>
      </c>
      <c r="S138" s="1650">
        <f>SUM(S126:S137)</f>
        <v>111919.5</v>
      </c>
      <c r="T138" s="1651">
        <f t="shared" ref="T138:Z138" si="36">SUM(T126:T136)</f>
        <v>67119.5</v>
      </c>
      <c r="U138" s="632">
        <f t="shared" si="36"/>
        <v>0</v>
      </c>
      <c r="V138" s="632">
        <f t="shared" si="36"/>
        <v>28800.000000000004</v>
      </c>
      <c r="W138" s="632">
        <f t="shared" si="36"/>
        <v>0</v>
      </c>
      <c r="X138" s="632">
        <f t="shared" si="36"/>
        <v>16000</v>
      </c>
      <c r="Y138" s="1652">
        <f t="shared" si="36"/>
        <v>50484.600000000006</v>
      </c>
      <c r="Z138" s="1653">
        <f t="shared" si="36"/>
        <v>45434.9</v>
      </c>
      <c r="AA138" s="1654">
        <f>SUM(AA127:AA137)</f>
        <v>16329.6</v>
      </c>
      <c r="AB138" s="1655">
        <f>SUM(AB127:AB137)</f>
        <v>16604</v>
      </c>
      <c r="AC138" s="1655">
        <f t="shared" ref="AC138:AE138" si="37">SUM(AC127:AC137)</f>
        <v>19430.900000000001</v>
      </c>
      <c r="AD138" s="1655">
        <f t="shared" si="37"/>
        <v>14755</v>
      </c>
      <c r="AE138" s="1655">
        <f t="shared" si="37"/>
        <v>0</v>
      </c>
      <c r="AF138" s="1656">
        <f>SUM(AF127:AF136)</f>
        <v>28800.000000000004</v>
      </c>
    </row>
    <row r="139" spans="1:32" x14ac:dyDescent="0.35">
      <c r="A139" s="836" t="s">
        <v>583</v>
      </c>
      <c r="B139" s="837"/>
      <c r="C139" s="837"/>
      <c r="D139" s="837"/>
      <c r="E139" s="837"/>
      <c r="F139" s="838"/>
      <c r="G139" s="837"/>
      <c r="H139" s="837"/>
      <c r="I139" s="837">
        <f>I131+I130+I129+I128+I127+I133</f>
        <v>45</v>
      </c>
      <c r="J139" s="837">
        <f>+I131+I130+I129+I128+I127+I133</f>
        <v>45</v>
      </c>
      <c r="K139" s="837">
        <f>+K132+I131+I130+I129+I128+K133</f>
        <v>40</v>
      </c>
      <c r="L139" s="837"/>
      <c r="M139" s="837">
        <f>SUM(I139:L139)</f>
        <v>130</v>
      </c>
      <c r="N139" s="840"/>
      <c r="O139" s="841"/>
      <c r="P139" s="840"/>
      <c r="Q139" s="840"/>
      <c r="R139" s="841"/>
      <c r="S139" s="1657">
        <f>Q138/M138</f>
        <v>1434.8653846153845</v>
      </c>
      <c r="T139" s="1658">
        <f>T138/S138</f>
        <v>0.59971229321074526</v>
      </c>
      <c r="U139" s="1659">
        <f>U138/S138</f>
        <v>0</v>
      </c>
      <c r="V139" s="1659">
        <f>V138/S138</f>
        <v>0.2573278115073781</v>
      </c>
      <c r="W139" s="1659">
        <f>W138/S138</f>
        <v>0</v>
      </c>
      <c r="X139" s="1659">
        <f>X138/S138</f>
        <v>0.14295989528187669</v>
      </c>
      <c r="Y139" s="835">
        <f>Y138/S138</f>
        <v>0.45107957058421461</v>
      </c>
      <c r="Z139" s="1661">
        <f>Z138/S138</f>
        <v>0.40596053413390876</v>
      </c>
      <c r="AA139" s="1662"/>
      <c r="AB139" s="1663"/>
      <c r="AC139" s="1663"/>
      <c r="AD139" s="1663"/>
      <c r="AE139" s="1663"/>
      <c r="AF139" s="1664"/>
    </row>
    <row r="140" spans="1:32" ht="15" thickBot="1" x14ac:dyDescent="0.4">
      <c r="A140" s="297" t="s">
        <v>584</v>
      </c>
      <c r="B140" s="298"/>
      <c r="C140" s="298"/>
      <c r="D140" s="298"/>
      <c r="E140" s="298"/>
      <c r="F140" s="299"/>
      <c r="G140" s="298"/>
      <c r="H140" s="298"/>
      <c r="I140" s="2243">
        <f>I139/$M$139</f>
        <v>0.34615384615384615</v>
      </c>
      <c r="J140" s="2243">
        <f t="shared" ref="J140:K140" si="38">J139/$M$139</f>
        <v>0.34615384615384615</v>
      </c>
      <c r="K140" s="2243">
        <f t="shared" si="38"/>
        <v>0.30769230769230771</v>
      </c>
      <c r="L140" s="300"/>
      <c r="M140" s="298"/>
      <c r="N140" s="301"/>
      <c r="O140" s="302"/>
      <c r="P140" s="301"/>
      <c r="Q140" s="303">
        <f>T138</f>
        <v>67119.5</v>
      </c>
      <c r="R140" s="308">
        <f>Q140/Q145</f>
        <v>0.59971229321074526</v>
      </c>
      <c r="X140" s="294"/>
      <c r="Y140" s="403">
        <f>I127+K132+I133+K133</f>
        <v>71</v>
      </c>
      <c r="Z140" s="404">
        <f>I128+I129+I130+I131</f>
        <v>7</v>
      </c>
    </row>
    <row r="141" spans="1:32" ht="15" thickBot="1" x14ac:dyDescent="0.4">
      <c r="A141" s="297" t="s">
        <v>38</v>
      </c>
      <c r="B141" s="298"/>
      <c r="C141" s="298"/>
      <c r="D141" s="298"/>
      <c r="E141" s="298"/>
      <c r="F141" s="299"/>
      <c r="G141" s="298"/>
      <c r="H141" s="298"/>
      <c r="I141" s="300"/>
      <c r="J141" s="300"/>
      <c r="K141" s="300"/>
      <c r="L141" s="300"/>
      <c r="M141" s="298"/>
      <c r="N141" s="301"/>
      <c r="O141" s="302"/>
      <c r="P141" s="301"/>
      <c r="Q141" s="303">
        <f>U138</f>
        <v>0</v>
      </c>
      <c r="R141" s="308">
        <f>Q141/Q145</f>
        <v>0</v>
      </c>
      <c r="S141" s="1116">
        <f>Q138/M138</f>
        <v>1434.8653846153845</v>
      </c>
      <c r="T141" s="1117" t="s">
        <v>586</v>
      </c>
      <c r="Y141" s="241">
        <f>Y140/M138</f>
        <v>0.91025641025641024</v>
      </c>
      <c r="Z141" s="293">
        <f>Z140/M138</f>
        <v>8.9743589743589744E-2</v>
      </c>
    </row>
    <row r="142" spans="1:32" ht="15" thickBot="1" x14ac:dyDescent="0.4">
      <c r="A142" s="297" t="s">
        <v>587</v>
      </c>
      <c r="B142" s="298"/>
      <c r="C142" s="298"/>
      <c r="D142" s="298"/>
      <c r="E142" s="298"/>
      <c r="F142" s="299"/>
      <c r="G142" s="298"/>
      <c r="H142" s="298"/>
      <c r="I142" s="300"/>
      <c r="J142" s="300"/>
      <c r="K142" s="300"/>
      <c r="L142" s="300"/>
      <c r="M142" s="298"/>
      <c r="N142" s="301"/>
      <c r="O142" s="302"/>
      <c r="P142" s="301"/>
      <c r="Q142" s="303">
        <f>V138</f>
        <v>28800.000000000004</v>
      </c>
      <c r="R142" s="308">
        <f>Q142/Q145</f>
        <v>0.2573278115073781</v>
      </c>
      <c r="W142" s="145"/>
      <c r="Y142" s="2657" t="s">
        <v>588</v>
      </c>
      <c r="Z142" s="2657"/>
    </row>
    <row r="143" spans="1:32" x14ac:dyDescent="0.35">
      <c r="A143" s="297" t="s">
        <v>580</v>
      </c>
      <c r="B143" s="298"/>
      <c r="C143" s="298"/>
      <c r="D143" s="298"/>
      <c r="E143" s="298"/>
      <c r="F143" s="299"/>
      <c r="G143" s="298"/>
      <c r="H143" s="298"/>
      <c r="I143" s="300"/>
      <c r="J143" s="300"/>
      <c r="K143" s="300"/>
      <c r="L143" s="300"/>
      <c r="M143" s="298"/>
      <c r="N143" s="301"/>
      <c r="O143" s="302"/>
      <c r="P143" s="301"/>
      <c r="Q143" s="303">
        <f>X138</f>
        <v>16000</v>
      </c>
      <c r="R143" s="308">
        <f>Q143/Q145</f>
        <v>0.14295989528187669</v>
      </c>
    </row>
    <row r="144" spans="1:32" x14ac:dyDescent="0.35">
      <c r="A144" s="297" t="s">
        <v>579</v>
      </c>
      <c r="B144" s="298"/>
      <c r="C144" s="298"/>
      <c r="D144" s="298"/>
      <c r="E144" s="298"/>
      <c r="F144" s="299"/>
      <c r="G144" s="298"/>
      <c r="H144" s="298"/>
      <c r="I144" s="300"/>
      <c r="J144" s="300"/>
      <c r="K144" s="300"/>
      <c r="L144" s="300"/>
      <c r="M144" s="298"/>
      <c r="N144" s="301"/>
      <c r="O144" s="302"/>
      <c r="P144" s="301"/>
      <c r="Q144" s="303">
        <f>W138</f>
        <v>0</v>
      </c>
      <c r="R144" s="308">
        <f>Q144/Q145</f>
        <v>0</v>
      </c>
    </row>
    <row r="145" spans="1:32" x14ac:dyDescent="0.35">
      <c r="A145" s="297"/>
      <c r="B145" s="298"/>
      <c r="C145" s="298"/>
      <c r="D145" s="298"/>
      <c r="E145" s="298"/>
      <c r="F145" s="299"/>
      <c r="G145" s="298"/>
      <c r="H145" s="298"/>
      <c r="I145" s="300"/>
      <c r="J145" s="300"/>
      <c r="K145" s="300"/>
      <c r="L145" s="300"/>
      <c r="M145" s="298"/>
      <c r="N145" s="301"/>
      <c r="O145" s="302"/>
      <c r="P145" s="301"/>
      <c r="Q145" s="310">
        <f>SUM(Q140:Q144)</f>
        <v>111919.5</v>
      </c>
      <c r="R145" s="308">
        <f>SUM(R140:R144)</f>
        <v>1</v>
      </c>
    </row>
    <row r="147" spans="1:32" x14ac:dyDescent="0.35">
      <c r="E147" s="1" t="s">
        <v>613</v>
      </c>
      <c r="F147" s="2" t="s">
        <v>649</v>
      </c>
    </row>
    <row r="148" spans="1:32" x14ac:dyDescent="0.35">
      <c r="E148" s="1" t="s">
        <v>524</v>
      </c>
      <c r="F148" s="2" t="s">
        <v>230</v>
      </c>
    </row>
    <row r="149" spans="1:32" x14ac:dyDescent="0.35">
      <c r="E149" s="1" t="s">
        <v>526</v>
      </c>
      <c r="F149" s="2" t="s">
        <v>1140</v>
      </c>
    </row>
    <row r="150" spans="1:32" x14ac:dyDescent="0.35">
      <c r="E150" s="1" t="s">
        <v>528</v>
      </c>
      <c r="F150" s="2" t="s">
        <v>1141</v>
      </c>
    </row>
    <row r="151" spans="1:32" ht="18" x14ac:dyDescent="0.4">
      <c r="A151" s="1085" t="s">
        <v>618</v>
      </c>
    </row>
    <row r="153" spans="1:32" ht="16.5" customHeight="1" thickBot="1" x14ac:dyDescent="0.4">
      <c r="A153" s="2681" t="s">
        <v>531</v>
      </c>
      <c r="B153" s="2682"/>
      <c r="C153" s="2682"/>
      <c r="D153" s="2682"/>
      <c r="E153" s="2682"/>
      <c r="F153" s="2682"/>
      <c r="G153" s="2682"/>
      <c r="H153" s="2682"/>
      <c r="I153" s="2682"/>
      <c r="J153" s="2682"/>
      <c r="K153" s="2682"/>
      <c r="L153" s="2682"/>
      <c r="M153" s="2682"/>
      <c r="N153" s="2682"/>
      <c r="O153" s="2682"/>
      <c r="P153" s="2682"/>
      <c r="Q153" s="2682"/>
      <c r="R153" s="2683"/>
      <c r="S153" s="2647" t="s">
        <v>635</v>
      </c>
      <c r="T153" s="2648"/>
      <c r="U153" s="2648"/>
      <c r="V153" s="2648"/>
      <c r="W153" s="2648"/>
      <c r="X153" s="2648"/>
      <c r="Y153" s="2648"/>
      <c r="Z153" s="2648"/>
      <c r="AA153" s="2648"/>
      <c r="AB153" s="2648"/>
      <c r="AC153" s="2648"/>
      <c r="AD153" s="2648"/>
      <c r="AE153" s="2648"/>
      <c r="AF153" s="2649"/>
    </row>
    <row r="154" spans="1:32" ht="18" x14ac:dyDescent="0.35">
      <c r="A154" s="2905" t="s">
        <v>533</v>
      </c>
      <c r="B154" s="2905" t="s">
        <v>534</v>
      </c>
      <c r="C154" s="2905" t="s">
        <v>535</v>
      </c>
      <c r="D154" s="2905" t="s">
        <v>606</v>
      </c>
      <c r="E154" s="2905" t="s">
        <v>607</v>
      </c>
      <c r="F154" s="2910" t="s">
        <v>538</v>
      </c>
      <c r="G154" s="2905" t="s">
        <v>608</v>
      </c>
      <c r="H154" s="2905" t="s">
        <v>540</v>
      </c>
      <c r="I154" s="2912" t="s">
        <v>541</v>
      </c>
      <c r="J154" s="2912"/>
      <c r="K154" s="2912"/>
      <c r="L154" s="2912"/>
      <c r="M154" s="1688" t="s">
        <v>542</v>
      </c>
      <c r="N154" s="1689" t="s">
        <v>609</v>
      </c>
      <c r="O154" s="1690" t="s">
        <v>544</v>
      </c>
      <c r="P154" s="1689" t="s">
        <v>609</v>
      </c>
      <c r="Q154" s="1689" t="s">
        <v>610</v>
      </c>
      <c r="R154" s="2909" t="s">
        <v>546</v>
      </c>
      <c r="S154" s="1121" t="s">
        <v>547</v>
      </c>
      <c r="T154" s="2672" t="s">
        <v>548</v>
      </c>
      <c r="U154" s="2673"/>
      <c r="V154" s="2673"/>
      <c r="W154" s="2673"/>
      <c r="X154" s="2673"/>
      <c r="Y154" s="2672" t="s">
        <v>549</v>
      </c>
      <c r="Z154" s="2673"/>
      <c r="AA154" s="2672" t="s">
        <v>550</v>
      </c>
      <c r="AB154" s="2673"/>
      <c r="AC154" s="2673"/>
      <c r="AD154" s="2673"/>
      <c r="AE154" s="2673"/>
      <c r="AF154" s="2676"/>
    </row>
    <row r="155" spans="1:32" ht="18" x14ac:dyDescent="0.35">
      <c r="A155" s="2366"/>
      <c r="B155" s="2366"/>
      <c r="C155" s="2366"/>
      <c r="D155" s="2366"/>
      <c r="E155" s="2366"/>
      <c r="F155" s="2380"/>
      <c r="G155" s="2366"/>
      <c r="H155" s="2366"/>
      <c r="I155" s="152" t="s">
        <v>551</v>
      </c>
      <c r="J155" s="152" t="s">
        <v>552</v>
      </c>
      <c r="K155" s="152" t="s">
        <v>553</v>
      </c>
      <c r="L155" s="152" t="s">
        <v>554</v>
      </c>
      <c r="M155" s="425" t="s">
        <v>555</v>
      </c>
      <c r="N155" s="426" t="s">
        <v>556</v>
      </c>
      <c r="O155" s="427" t="s">
        <v>557</v>
      </c>
      <c r="P155" s="426" t="s">
        <v>558</v>
      </c>
      <c r="Q155" s="426" t="s">
        <v>611</v>
      </c>
      <c r="R155" s="2887"/>
      <c r="S155" s="1612" t="s">
        <v>559</v>
      </c>
      <c r="T155" s="2889"/>
      <c r="U155" s="2888"/>
      <c r="V155" s="2888"/>
      <c r="W155" s="2888"/>
      <c r="X155" s="2888"/>
      <c r="Y155" s="2889"/>
      <c r="Z155" s="2888"/>
      <c r="AA155" s="2889"/>
      <c r="AB155" s="2888"/>
      <c r="AC155" s="2888"/>
      <c r="AD155" s="2888"/>
      <c r="AE155" s="2888"/>
      <c r="AF155" s="2890"/>
    </row>
    <row r="156" spans="1:32" s="184" customFormat="1" ht="18.5" x14ac:dyDescent="0.45">
      <c r="A156" s="2863" t="s">
        <v>619</v>
      </c>
      <c r="B156" s="2864"/>
      <c r="C156" s="2864"/>
      <c r="D156" s="2864"/>
      <c r="E156" s="2864"/>
      <c r="F156" s="2864"/>
      <c r="G156" s="2864"/>
      <c r="H156" s="2864"/>
      <c r="I156" s="2864"/>
      <c r="J156" s="2864"/>
      <c r="K156" s="2864"/>
      <c r="L156" s="2864"/>
      <c r="M156" s="2864"/>
      <c r="N156" s="2864"/>
      <c r="O156" s="2864"/>
      <c r="P156" s="2864"/>
      <c r="Q156" s="2864"/>
      <c r="R156" s="2865"/>
      <c r="S156" s="1710"/>
      <c r="T156" s="1711" t="s">
        <v>561</v>
      </c>
      <c r="U156" s="1711" t="s">
        <v>38</v>
      </c>
      <c r="V156" s="1711" t="s">
        <v>562</v>
      </c>
      <c r="W156" s="1711" t="s">
        <v>563</v>
      </c>
      <c r="X156" s="1712" t="s">
        <v>564</v>
      </c>
      <c r="Y156" s="1605" t="s">
        <v>565</v>
      </c>
      <c r="Z156" s="1629" t="s">
        <v>566</v>
      </c>
      <c r="AA156" s="1604" t="s">
        <v>266</v>
      </c>
      <c r="AB156" s="1605" t="s">
        <v>267</v>
      </c>
      <c r="AC156" s="1605" t="s">
        <v>268</v>
      </c>
      <c r="AD156" s="1605" t="s">
        <v>269</v>
      </c>
      <c r="AE156" s="1605" t="s">
        <v>37</v>
      </c>
      <c r="AF156" s="1629" t="s">
        <v>31</v>
      </c>
    </row>
    <row r="157" spans="1:32" x14ac:dyDescent="0.35">
      <c r="A157" s="200"/>
      <c r="B157" s="509"/>
      <c r="C157" s="509"/>
      <c r="D157" s="509"/>
      <c r="E157" s="509"/>
      <c r="F157" s="510"/>
      <c r="G157" s="509"/>
      <c r="H157" s="509"/>
      <c r="I157" s="512"/>
      <c r="J157" s="512"/>
      <c r="K157" s="512"/>
      <c r="L157" s="512"/>
      <c r="M157" s="509"/>
      <c r="N157" s="515"/>
      <c r="O157" s="516"/>
      <c r="P157" s="515"/>
      <c r="Q157" s="515"/>
      <c r="R157" s="516"/>
      <c r="S157" s="212"/>
      <c r="X157" s="332"/>
      <c r="Z157" s="332"/>
      <c r="AA157" s="234"/>
      <c r="AF157" s="332"/>
    </row>
    <row r="158" spans="1:32" x14ac:dyDescent="0.35">
      <c r="A158" s="203" t="s">
        <v>1136</v>
      </c>
      <c r="B158" s="203" t="s">
        <v>270</v>
      </c>
      <c r="C158" s="203" t="s">
        <v>1126</v>
      </c>
      <c r="D158" s="203" t="s">
        <v>235</v>
      </c>
      <c r="E158" s="203" t="s">
        <v>571</v>
      </c>
      <c r="F158" s="204" t="s">
        <v>1139</v>
      </c>
      <c r="G158" s="203">
        <v>10</v>
      </c>
      <c r="H158" s="203" t="s">
        <v>90</v>
      </c>
      <c r="I158" s="2291">
        <v>8</v>
      </c>
      <c r="J158" s="2478"/>
      <c r="L158" s="332"/>
      <c r="M158" s="209">
        <v>1</v>
      </c>
      <c r="N158" s="212">
        <v>2268</v>
      </c>
      <c r="O158" s="219">
        <v>0.1</v>
      </c>
      <c r="P158" s="212">
        <f t="shared" ref="P158:P160" si="39">N158*(1-O158)</f>
        <v>2041.2</v>
      </c>
      <c r="Q158" s="212">
        <f t="shared" ref="Q158:Q160" si="40">P158*M158*G158</f>
        <v>20412</v>
      </c>
      <c r="R158" s="230">
        <f>Q158/$Q$165</f>
        <v>0.44093440420283159</v>
      </c>
      <c r="S158" s="550">
        <f>Q158*3</f>
        <v>61236</v>
      </c>
      <c r="T158" s="440">
        <f t="shared" ref="T158" si="41">S158</f>
        <v>61236</v>
      </c>
      <c r="X158" s="332"/>
      <c r="Y158" s="440">
        <f>S158</f>
        <v>61236</v>
      </c>
      <c r="Z158" s="441"/>
      <c r="AA158" s="440">
        <f>S158</f>
        <v>61236</v>
      </c>
      <c r="AF158" s="332"/>
    </row>
    <row r="159" spans="1:32" x14ac:dyDescent="0.35">
      <c r="A159" s="203" t="s">
        <v>1136</v>
      </c>
      <c r="B159" s="203" t="s">
        <v>272</v>
      </c>
      <c r="C159" s="203" t="s">
        <v>1126</v>
      </c>
      <c r="D159" s="203" t="s">
        <v>129</v>
      </c>
      <c r="E159" s="203" t="s">
        <v>569</v>
      </c>
      <c r="F159" s="204" t="s">
        <v>572</v>
      </c>
      <c r="G159" s="203">
        <v>2</v>
      </c>
      <c r="H159" s="203" t="s">
        <v>51</v>
      </c>
      <c r="I159" s="2306">
        <v>2</v>
      </c>
      <c r="J159" s="2307"/>
      <c r="K159" s="2307"/>
      <c r="L159" s="2308"/>
      <c r="M159" s="209">
        <v>1</v>
      </c>
      <c r="N159" s="212">
        <v>7290</v>
      </c>
      <c r="O159" s="219">
        <v>0.18</v>
      </c>
      <c r="P159" s="212">
        <f t="shared" si="39"/>
        <v>5977.8</v>
      </c>
      <c r="Q159" s="212">
        <f t="shared" si="40"/>
        <v>11955.6</v>
      </c>
      <c r="R159" s="213">
        <f>Q159/$Q$165</f>
        <v>0.25826157960451562</v>
      </c>
      <c r="S159" s="550">
        <f>Q159*3</f>
        <v>35866.800000000003</v>
      </c>
      <c r="T159" s="440">
        <f>S159</f>
        <v>35866.800000000003</v>
      </c>
      <c r="X159" s="332"/>
      <c r="Y159" s="440"/>
      <c r="Z159" s="441">
        <f>S159</f>
        <v>35866.800000000003</v>
      </c>
      <c r="AA159" s="234"/>
      <c r="AC159" s="215">
        <f>S159</f>
        <v>35866.800000000003</v>
      </c>
      <c r="AF159" s="332"/>
    </row>
    <row r="160" spans="1:32" x14ac:dyDescent="0.35">
      <c r="A160" s="203" t="s">
        <v>1136</v>
      </c>
      <c r="B160" s="203" t="s">
        <v>273</v>
      </c>
      <c r="C160" s="203" t="s">
        <v>1126</v>
      </c>
      <c r="D160" s="203" t="s">
        <v>235</v>
      </c>
      <c r="E160" s="203" t="s">
        <v>571</v>
      </c>
      <c r="F160" s="204" t="s">
        <v>1139</v>
      </c>
      <c r="G160" s="203">
        <v>5</v>
      </c>
      <c r="H160" s="203" t="s">
        <v>90</v>
      </c>
      <c r="I160" s="1701"/>
      <c r="J160" s="1702"/>
      <c r="K160" s="2530">
        <v>2</v>
      </c>
      <c r="L160" s="2293"/>
      <c r="M160" s="209">
        <v>1</v>
      </c>
      <c r="N160" s="212">
        <v>3500</v>
      </c>
      <c r="O160" s="219">
        <v>0.49</v>
      </c>
      <c r="P160" s="212">
        <f t="shared" si="39"/>
        <v>1785</v>
      </c>
      <c r="Q160" s="212">
        <f t="shared" si="40"/>
        <v>8925</v>
      </c>
      <c r="R160" s="230">
        <f>Q160/$Q$165</f>
        <v>0.19279539278415989</v>
      </c>
      <c r="S160" s="550">
        <f>Q160*3</f>
        <v>26775</v>
      </c>
      <c r="T160" s="440">
        <f t="shared" ref="T160" si="42">S160</f>
        <v>26775</v>
      </c>
      <c r="X160" s="332"/>
      <c r="Y160" s="440">
        <f>S160</f>
        <v>26775</v>
      </c>
      <c r="Z160" s="441"/>
      <c r="AA160" s="234"/>
      <c r="AD160" s="215">
        <f>S160</f>
        <v>26775</v>
      </c>
      <c r="AF160" s="332"/>
    </row>
    <row r="161" spans="1:32" x14ac:dyDescent="0.35">
      <c r="A161" s="203"/>
      <c r="B161" s="203"/>
      <c r="C161" s="236"/>
      <c r="D161" s="236"/>
      <c r="E161" s="236"/>
      <c r="F161" s="237"/>
      <c r="G161" s="236"/>
      <c r="H161" s="236"/>
      <c r="I161" s="1"/>
      <c r="J161" s="1"/>
      <c r="K161" s="1"/>
      <c r="L161" s="677"/>
      <c r="M161" s="236"/>
      <c r="N161" s="1713"/>
      <c r="O161" s="1714"/>
      <c r="P161" s="1713"/>
      <c r="Q161" s="1713"/>
      <c r="R161" s="1715"/>
      <c r="S161" s="210"/>
      <c r="T161" s="440"/>
      <c r="X161" s="332"/>
      <c r="Y161" s="440"/>
      <c r="Z161" s="441"/>
      <c r="AA161" s="234"/>
      <c r="AF161" s="332"/>
    </row>
    <row r="162" spans="1:32" x14ac:dyDescent="0.35">
      <c r="A162" s="154" t="s">
        <v>1136</v>
      </c>
      <c r="B162" s="154" t="s">
        <v>579</v>
      </c>
      <c r="C162" s="335"/>
      <c r="D162" s="298"/>
      <c r="E162" s="298"/>
      <c r="F162" s="299"/>
      <c r="G162" s="298"/>
      <c r="H162" s="298"/>
      <c r="I162" s="300"/>
      <c r="J162" s="300"/>
      <c r="K162" s="300"/>
      <c r="L162" s="300"/>
      <c r="M162" s="298"/>
      <c r="N162" s="301"/>
      <c r="O162" s="302"/>
      <c r="P162" s="336"/>
      <c r="Q162" s="303"/>
      <c r="R162" s="337">
        <f>Q162/Q165</f>
        <v>0</v>
      </c>
      <c r="S162" s="550">
        <f>Q162*4</f>
        <v>0</v>
      </c>
      <c r="T162" s="234"/>
      <c r="W162" s="215">
        <f>S162</f>
        <v>0</v>
      </c>
      <c r="X162" s="332"/>
      <c r="Y162" s="234"/>
      <c r="Z162" s="332"/>
      <c r="AA162" s="234"/>
      <c r="AF162" s="332"/>
    </row>
    <row r="163" spans="1:32" x14ac:dyDescent="0.35">
      <c r="A163" s="154" t="s">
        <v>1136</v>
      </c>
      <c r="B163" s="154" t="s">
        <v>580</v>
      </c>
      <c r="C163" s="335"/>
      <c r="D163" s="298"/>
      <c r="E163" s="298"/>
      <c r="F163" s="299"/>
      <c r="G163" s="298"/>
      <c r="H163" s="298"/>
      <c r="I163" s="300"/>
      <c r="J163" s="300"/>
      <c r="K163" s="300"/>
      <c r="L163" s="300"/>
      <c r="M163" s="298"/>
      <c r="N163" s="301"/>
      <c r="O163" s="302"/>
      <c r="P163" s="336"/>
      <c r="Q163" s="303">
        <v>5000</v>
      </c>
      <c r="R163" s="337">
        <f>Q163/Q165</f>
        <v>0.10800862340849293</v>
      </c>
      <c r="S163" s="550">
        <f>Q163*4</f>
        <v>20000</v>
      </c>
      <c r="T163" s="234"/>
      <c r="X163" s="441">
        <f>S163</f>
        <v>20000</v>
      </c>
      <c r="Y163" s="234"/>
      <c r="Z163" s="332"/>
      <c r="AA163" s="234"/>
      <c r="AF163" s="332"/>
    </row>
    <row r="164" spans="1:32" x14ac:dyDescent="0.35">
      <c r="I164" s="161">
        <f>I165/M165</f>
        <v>0.83333333333333337</v>
      </c>
      <c r="J164" s="161"/>
      <c r="K164" s="161">
        <f>K165/M165</f>
        <v>0.16666666666666666</v>
      </c>
      <c r="S164" s="212"/>
      <c r="T164" s="234"/>
      <c r="X164" s="332"/>
      <c r="Y164" s="234"/>
      <c r="Z164" s="332"/>
      <c r="AA164" s="289"/>
      <c r="AB164" s="291"/>
      <c r="AC164" s="291"/>
      <c r="AD164" s="291"/>
      <c r="AE164" s="291"/>
      <c r="AF164" s="333"/>
    </row>
    <row r="165" spans="1:32" x14ac:dyDescent="0.35">
      <c r="A165" s="1455" t="s">
        <v>582</v>
      </c>
      <c r="B165" s="1456"/>
      <c r="C165" s="1456"/>
      <c r="D165" s="1456"/>
      <c r="E165" s="1456"/>
      <c r="F165" s="1665"/>
      <c r="G165" s="1456"/>
      <c r="H165" s="1456"/>
      <c r="I165" s="1456">
        <f>I159+I158</f>
        <v>10</v>
      </c>
      <c r="J165" s="1456"/>
      <c r="K165" s="1456">
        <f>K160</f>
        <v>2</v>
      </c>
      <c r="L165" s="1456"/>
      <c r="M165" s="1456">
        <f>SUM(I165:L165)</f>
        <v>12</v>
      </c>
      <c r="N165" s="1667"/>
      <c r="O165" s="1668"/>
      <c r="P165" s="1667"/>
      <c r="Q165" s="1669">
        <f>SUM(Q157:Q164)</f>
        <v>46292.6</v>
      </c>
      <c r="R165" s="1668">
        <f>SUM(R157:R163)</f>
        <v>1</v>
      </c>
      <c r="S165" s="1670">
        <f>SUM(S157:S164)</f>
        <v>143877.79999999999</v>
      </c>
      <c r="T165" s="1671">
        <f>SUM(T157:T163)</f>
        <v>123877.8</v>
      </c>
      <c r="U165" s="845">
        <f t="shared" ref="U165:X165" si="43">SUM(U157:U163)</f>
        <v>0</v>
      </c>
      <c r="V165" s="845">
        <f t="shared" si="43"/>
        <v>0</v>
      </c>
      <c r="W165" s="845">
        <f t="shared" si="43"/>
        <v>0</v>
      </c>
      <c r="X165" s="845">
        <f t="shared" si="43"/>
        <v>20000</v>
      </c>
      <c r="Y165" s="1672">
        <f>SUM(Y157:Y163)</f>
        <v>88011</v>
      </c>
      <c r="Z165" s="1673">
        <f>SUM(Z157:Z163)</f>
        <v>35866.800000000003</v>
      </c>
      <c r="AA165" s="1716">
        <f>SUM(AA158:AA164)</f>
        <v>61236</v>
      </c>
      <c r="AB165" s="424"/>
      <c r="AC165" s="1717">
        <f>SUM(AC159:AC164)</f>
        <v>35866.800000000003</v>
      </c>
      <c r="AD165" s="1717">
        <f>SUM(AD160:AD164)</f>
        <v>26775</v>
      </c>
      <c r="AE165" s="424"/>
      <c r="AF165" s="1718"/>
    </row>
    <row r="166" spans="1:32" x14ac:dyDescent="0.35">
      <c r="A166" s="1455" t="s">
        <v>583</v>
      </c>
      <c r="B166" s="1456"/>
      <c r="C166" s="1456"/>
      <c r="D166" s="1456"/>
      <c r="E166" s="1456"/>
      <c r="F166" s="1665"/>
      <c r="G166" s="1456"/>
      <c r="H166" s="1456"/>
      <c r="I166" s="1456">
        <f>I159+I158</f>
        <v>10</v>
      </c>
      <c r="J166" s="1456">
        <f>I159+I158</f>
        <v>10</v>
      </c>
      <c r="K166" s="1456">
        <f>K160+I159</f>
        <v>4</v>
      </c>
      <c r="L166" s="1456"/>
      <c r="M166" s="1456">
        <f>SUM(I166:L166)</f>
        <v>24</v>
      </c>
      <c r="N166" s="1667"/>
      <c r="O166" s="1668"/>
      <c r="P166" s="1667"/>
      <c r="Q166" s="1667"/>
      <c r="R166" s="1668"/>
      <c r="S166" s="1677">
        <f>Q165/M165</f>
        <v>3857.7166666666667</v>
      </c>
      <c r="T166" s="1678">
        <f>T165/S165</f>
        <v>0.86099314835228236</v>
      </c>
      <c r="U166" s="1679">
        <f>U165/S165</f>
        <v>0</v>
      </c>
      <c r="V166" s="1679">
        <f>V165/S165</f>
        <v>0</v>
      </c>
      <c r="W166" s="1679">
        <f>W165/S165</f>
        <v>0</v>
      </c>
      <c r="X166" s="1679">
        <f>X165/S165</f>
        <v>0.13900685164771773</v>
      </c>
      <c r="Y166" s="427">
        <f>Y165/S165</f>
        <v>0.61170660101836427</v>
      </c>
      <c r="Z166" s="1681">
        <f>Z165/S165</f>
        <v>0.24928654733391814</v>
      </c>
      <c r="AA166" s="1682"/>
      <c r="AB166" s="1683"/>
      <c r="AC166" s="1683"/>
      <c r="AD166" s="1683"/>
      <c r="AE166" s="1683"/>
      <c r="AF166" s="1684"/>
    </row>
    <row r="167" spans="1:32" ht="15" thickBot="1" x14ac:dyDescent="0.4">
      <c r="A167" s="297" t="s">
        <v>584</v>
      </c>
      <c r="B167" s="298"/>
      <c r="C167" s="298"/>
      <c r="D167" s="298"/>
      <c r="E167" s="298"/>
      <c r="F167" s="299"/>
      <c r="G167" s="298"/>
      <c r="H167" s="298"/>
      <c r="I167" s="2243">
        <f>I166/$M$166</f>
        <v>0.41666666666666669</v>
      </c>
      <c r="J167" s="2243">
        <f t="shared" ref="J167:K167" si="44">J166/$M$166</f>
        <v>0.41666666666666669</v>
      </c>
      <c r="K167" s="2243">
        <f t="shared" si="44"/>
        <v>0.16666666666666666</v>
      </c>
      <c r="L167" s="300"/>
      <c r="M167" s="298"/>
      <c r="N167" s="301"/>
      <c r="O167" s="302"/>
      <c r="P167" s="301"/>
      <c r="Q167" s="303">
        <f>T165/4</f>
        <v>30969.45</v>
      </c>
      <c r="R167" s="308">
        <f>Q167/Q172</f>
        <v>0.86099314835228236</v>
      </c>
      <c r="X167" s="294"/>
      <c r="Y167" s="403">
        <f>I158+K160</f>
        <v>10</v>
      </c>
      <c r="Z167" s="404">
        <f>I159</f>
        <v>2</v>
      </c>
    </row>
    <row r="168" spans="1:32" ht="15" thickBot="1" x14ac:dyDescent="0.4">
      <c r="A168" s="297" t="s">
        <v>38</v>
      </c>
      <c r="B168" s="298"/>
      <c r="C168" s="298"/>
      <c r="D168" s="298"/>
      <c r="E168" s="298"/>
      <c r="F168" s="299"/>
      <c r="G168" s="298"/>
      <c r="H168" s="298"/>
      <c r="I168" s="300"/>
      <c r="J168" s="300"/>
      <c r="K168" s="300"/>
      <c r="L168" s="300"/>
      <c r="M168" s="298"/>
      <c r="N168" s="301"/>
      <c r="O168" s="302"/>
      <c r="P168" s="301"/>
      <c r="Q168" s="303">
        <f>U165/4</f>
        <v>0</v>
      </c>
      <c r="R168" s="308">
        <f>Q168/Q172</f>
        <v>0</v>
      </c>
      <c r="S168" s="1125">
        <f>Q165/M165</f>
        <v>3857.7166666666667</v>
      </c>
      <c r="T168" s="1126" t="s">
        <v>586</v>
      </c>
      <c r="Y168" s="241">
        <f>Y167/M165</f>
        <v>0.83333333333333337</v>
      </c>
      <c r="Z168" s="293">
        <f>Z167/M165</f>
        <v>0.16666666666666666</v>
      </c>
    </row>
    <row r="169" spans="1:32" ht="15" thickBot="1" x14ac:dyDescent="0.4">
      <c r="A169" s="297" t="s">
        <v>587</v>
      </c>
      <c r="B169" s="298"/>
      <c r="C169" s="298"/>
      <c r="D169" s="298"/>
      <c r="E169" s="298"/>
      <c r="F169" s="299"/>
      <c r="G169" s="298"/>
      <c r="H169" s="298"/>
      <c r="I169" s="300"/>
      <c r="J169" s="300"/>
      <c r="K169" s="300"/>
      <c r="L169" s="300"/>
      <c r="M169" s="298"/>
      <c r="N169" s="301"/>
      <c r="O169" s="302"/>
      <c r="P169" s="301"/>
      <c r="Q169" s="303">
        <f>V165/4</f>
        <v>0</v>
      </c>
      <c r="R169" s="308">
        <f>Q169/Q172</f>
        <v>0</v>
      </c>
      <c r="W169" s="145"/>
      <c r="Y169" s="2657" t="s">
        <v>588</v>
      </c>
      <c r="Z169" s="2657"/>
    </row>
    <row r="170" spans="1:32" x14ac:dyDescent="0.35">
      <c r="A170" s="297" t="s">
        <v>580</v>
      </c>
      <c r="B170" s="298"/>
      <c r="C170" s="298"/>
      <c r="D170" s="298"/>
      <c r="E170" s="298"/>
      <c r="F170" s="299"/>
      <c r="G170" s="298"/>
      <c r="H170" s="298"/>
      <c r="I170" s="300"/>
      <c r="J170" s="300"/>
      <c r="K170" s="300"/>
      <c r="L170" s="300"/>
      <c r="M170" s="298"/>
      <c r="N170" s="301"/>
      <c r="O170" s="302"/>
      <c r="P170" s="301"/>
      <c r="Q170" s="303">
        <f>X165/4</f>
        <v>5000</v>
      </c>
      <c r="R170" s="308">
        <f>Q170/Q172</f>
        <v>0.13900685164771773</v>
      </c>
    </row>
    <row r="171" spans="1:32" x14ac:dyDescent="0.35">
      <c r="A171" s="297" t="s">
        <v>579</v>
      </c>
      <c r="B171" s="298"/>
      <c r="C171" s="298"/>
      <c r="D171" s="298"/>
      <c r="E171" s="298"/>
      <c r="F171" s="299"/>
      <c r="G171" s="298"/>
      <c r="H171" s="298"/>
      <c r="I171" s="300"/>
      <c r="J171" s="300"/>
      <c r="K171" s="300"/>
      <c r="L171" s="300"/>
      <c r="M171" s="298"/>
      <c r="N171" s="301"/>
      <c r="O171" s="302"/>
      <c r="P171" s="301"/>
      <c r="Q171" s="303">
        <f>W165/4</f>
        <v>0</v>
      </c>
      <c r="R171" s="308">
        <f>Q171/Q172</f>
        <v>0</v>
      </c>
    </row>
    <row r="172" spans="1:32" x14ac:dyDescent="0.35">
      <c r="A172" s="297"/>
      <c r="B172" s="298"/>
      <c r="C172" s="298"/>
      <c r="D172" s="298"/>
      <c r="E172" s="298"/>
      <c r="F172" s="299"/>
      <c r="G172" s="298"/>
      <c r="H172" s="298"/>
      <c r="I172" s="300"/>
      <c r="J172" s="300"/>
      <c r="K172" s="300"/>
      <c r="L172" s="300"/>
      <c r="M172" s="298"/>
      <c r="N172" s="301"/>
      <c r="O172" s="302"/>
      <c r="P172" s="301"/>
      <c r="Q172" s="310">
        <f>SUM(Q167:Q171)</f>
        <v>35969.449999999997</v>
      </c>
      <c r="R172" s="308">
        <f>SUM(R167:R171)</f>
        <v>1</v>
      </c>
    </row>
    <row r="173" spans="1:32" ht="16" x14ac:dyDescent="0.4">
      <c r="A173" s="234"/>
      <c r="N173" s="5"/>
      <c r="O173" s="6"/>
      <c r="P173" s="5"/>
      <c r="Q173" s="7"/>
      <c r="R173" s="6"/>
      <c r="Z173" s="349">
        <f>SUM(AA174:AF174)</f>
        <v>1099793.5</v>
      </c>
      <c r="AA173" s="1604" t="s">
        <v>266</v>
      </c>
      <c r="AB173" s="1605" t="s">
        <v>267</v>
      </c>
      <c r="AC173" s="1605" t="s">
        <v>268</v>
      </c>
      <c r="AD173" s="1605" t="s">
        <v>269</v>
      </c>
      <c r="AE173" s="1605" t="s">
        <v>37</v>
      </c>
      <c r="AF173" s="1629" t="s">
        <v>31</v>
      </c>
    </row>
    <row r="174" spans="1:32" x14ac:dyDescent="0.35">
      <c r="A174" s="1619" t="s">
        <v>929</v>
      </c>
      <c r="B174" s="1620"/>
      <c r="C174" s="1620"/>
      <c r="D174" s="1620"/>
      <c r="E174" s="1620"/>
      <c r="F174" s="1621"/>
      <c r="G174" s="1620"/>
      <c r="H174" s="1620"/>
      <c r="I174" s="1622"/>
      <c r="J174" s="1622"/>
      <c r="K174" s="1622"/>
      <c r="L174" s="1622"/>
      <c r="M174" s="1620"/>
      <c r="N174" s="1623"/>
      <c r="O174" s="1624"/>
      <c r="P174" s="1623"/>
      <c r="Q174" s="1704"/>
      <c r="R174" s="1705"/>
      <c r="S174" s="1698">
        <f>S165+S138+S111+S77+S48</f>
        <v>1223793.5</v>
      </c>
      <c r="Z174" t="s">
        <v>652</v>
      </c>
      <c r="AA174" s="1131">
        <f>AA165+AA138+AA111+AA77+AA48</f>
        <v>326592</v>
      </c>
      <c r="AB174" s="1083">
        <f t="shared" ref="AB174:AF174" si="45">AB165+AB138+AB111+AB77+AB48</f>
        <v>132832</v>
      </c>
      <c r="AC174" s="1083">
        <f t="shared" si="45"/>
        <v>201784.30000000005</v>
      </c>
      <c r="AD174" s="1083">
        <f t="shared" si="45"/>
        <v>364580</v>
      </c>
      <c r="AE174" s="1083">
        <f t="shared" si="45"/>
        <v>16405.200000000004</v>
      </c>
      <c r="AF174" s="1132">
        <f t="shared" si="45"/>
        <v>57600.000000000007</v>
      </c>
    </row>
    <row r="175" spans="1:32" x14ac:dyDescent="0.35">
      <c r="R175" s="3" t="s">
        <v>622</v>
      </c>
      <c r="S175" s="166">
        <f>D19-S174</f>
        <v>-10610.375</v>
      </c>
    </row>
    <row r="176" spans="1:32" x14ac:dyDescent="0.35">
      <c r="Q176" s="162"/>
      <c r="R176" s="673"/>
    </row>
    <row r="177" spans="17:18" x14ac:dyDescent="0.35">
      <c r="Q177" s="162"/>
      <c r="R177" s="673"/>
    </row>
  </sheetData>
  <mergeCells count="132">
    <mergeCell ref="AA154:AF155"/>
    <mergeCell ref="A156:R156"/>
    <mergeCell ref="I158:J158"/>
    <mergeCell ref="I159:L159"/>
    <mergeCell ref="K160:L160"/>
    <mergeCell ref="Y169:Z169"/>
    <mergeCell ref="G154:G155"/>
    <mergeCell ref="H154:H155"/>
    <mergeCell ref="I154:L154"/>
    <mergeCell ref="R154:R155"/>
    <mergeCell ref="T154:X155"/>
    <mergeCell ref="Y154:Z155"/>
    <mergeCell ref="A154:A155"/>
    <mergeCell ref="B154:B155"/>
    <mergeCell ref="C154:C155"/>
    <mergeCell ref="D154:D155"/>
    <mergeCell ref="E154:E155"/>
    <mergeCell ref="F154:F155"/>
    <mergeCell ref="I131:L131"/>
    <mergeCell ref="K132:L132"/>
    <mergeCell ref="I133:J133"/>
    <mergeCell ref="K133:L133"/>
    <mergeCell ref="Y142:Z142"/>
    <mergeCell ref="A153:R153"/>
    <mergeCell ref="S153:AF153"/>
    <mergeCell ref="AA123:AF124"/>
    <mergeCell ref="A125:R125"/>
    <mergeCell ref="I127:J127"/>
    <mergeCell ref="I128:L128"/>
    <mergeCell ref="I129:L129"/>
    <mergeCell ref="I130:L130"/>
    <mergeCell ref="G123:G124"/>
    <mergeCell ref="H123:H124"/>
    <mergeCell ref="I123:L123"/>
    <mergeCell ref="R123:R124"/>
    <mergeCell ref="T123:X124"/>
    <mergeCell ref="Y123:Z124"/>
    <mergeCell ref="A123:A124"/>
    <mergeCell ref="B123:B124"/>
    <mergeCell ref="C123:C124"/>
    <mergeCell ref="D123:D124"/>
    <mergeCell ref="E123:E124"/>
    <mergeCell ref="F123:F124"/>
    <mergeCell ref="I103:L103"/>
    <mergeCell ref="I104:L104"/>
    <mergeCell ref="K105:L105"/>
    <mergeCell ref="I106:L106"/>
    <mergeCell ref="Y115:Z115"/>
    <mergeCell ref="A122:R122"/>
    <mergeCell ref="S122:AF122"/>
    <mergeCell ref="AA95:AF96"/>
    <mergeCell ref="A97:R97"/>
    <mergeCell ref="I99:J99"/>
    <mergeCell ref="I100:L100"/>
    <mergeCell ref="I101:J101"/>
    <mergeCell ref="I102:L102"/>
    <mergeCell ref="G95:G96"/>
    <mergeCell ref="H95:H96"/>
    <mergeCell ref="I95:L95"/>
    <mergeCell ref="R95:R96"/>
    <mergeCell ref="T95:X96"/>
    <mergeCell ref="Y95:Z96"/>
    <mergeCell ref="G90:H90"/>
    <mergeCell ref="I90:J90"/>
    <mergeCell ref="A94:R94"/>
    <mergeCell ref="S94:AF94"/>
    <mergeCell ref="A95:A96"/>
    <mergeCell ref="B95:B96"/>
    <mergeCell ref="C95:C96"/>
    <mergeCell ref="D95:D96"/>
    <mergeCell ref="E95:E96"/>
    <mergeCell ref="F95:F96"/>
    <mergeCell ref="G87:H87"/>
    <mergeCell ref="I87:J87"/>
    <mergeCell ref="G88:H88"/>
    <mergeCell ref="I88:J88"/>
    <mergeCell ref="G89:H89"/>
    <mergeCell ref="I89:J89"/>
    <mergeCell ref="K68:L68"/>
    <mergeCell ref="I69:L69"/>
    <mergeCell ref="I70:L70"/>
    <mergeCell ref="I71:J71"/>
    <mergeCell ref="K71:L71"/>
    <mergeCell ref="Y81:Z81"/>
    <mergeCell ref="AA60:AF61"/>
    <mergeCell ref="A62:R62"/>
    <mergeCell ref="I64:J64"/>
    <mergeCell ref="I65:L65"/>
    <mergeCell ref="I66:L66"/>
    <mergeCell ref="I67:L67"/>
    <mergeCell ref="G60:G61"/>
    <mergeCell ref="H60:H61"/>
    <mergeCell ref="I60:L60"/>
    <mergeCell ref="R60:R61"/>
    <mergeCell ref="T60:X61"/>
    <mergeCell ref="Y60:Z61"/>
    <mergeCell ref="A60:A61"/>
    <mergeCell ref="B60:B61"/>
    <mergeCell ref="C60:C61"/>
    <mergeCell ref="D60:D61"/>
    <mergeCell ref="E60:E61"/>
    <mergeCell ref="F60:F61"/>
    <mergeCell ref="I40:L40"/>
    <mergeCell ref="K41:L41"/>
    <mergeCell ref="I42:L42"/>
    <mergeCell ref="Y52:Z52"/>
    <mergeCell ref="A59:R59"/>
    <mergeCell ref="S59:AF59"/>
    <mergeCell ref="A33:R33"/>
    <mergeCell ref="I35:J35"/>
    <mergeCell ref="I36:L36"/>
    <mergeCell ref="I37:J37"/>
    <mergeCell ref="I38:L38"/>
    <mergeCell ref="I39:L39"/>
    <mergeCell ref="J23:L23"/>
    <mergeCell ref="J24:L24"/>
    <mergeCell ref="J25:L25"/>
    <mergeCell ref="J26:L26"/>
    <mergeCell ref="A30:R30"/>
    <mergeCell ref="S30:AF30"/>
    <mergeCell ref="G31:G32"/>
    <mergeCell ref="H31:H32"/>
    <mergeCell ref="I31:L31"/>
    <mergeCell ref="T31:X32"/>
    <mergeCell ref="Y31:Z32"/>
    <mergeCell ref="AA31:AF32"/>
    <mergeCell ref="A31:A32"/>
    <mergeCell ref="B31:B32"/>
    <mergeCell ref="C31:C32"/>
    <mergeCell ref="D31:D32"/>
    <mergeCell ref="E31:E32"/>
    <mergeCell ref="F31:F32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FC19-4C30-4718-B957-472064BF71C8}">
  <sheetPr>
    <tabColor theme="4" tint="0.39997558519241921"/>
  </sheetPr>
  <dimension ref="A1:AH67"/>
  <sheetViews>
    <sheetView workbookViewId="0">
      <selection activeCell="G63" sqref="G63"/>
    </sheetView>
  </sheetViews>
  <sheetFormatPr defaultRowHeight="14.5" x14ac:dyDescent="0.35"/>
  <cols>
    <col min="1" max="1" width="19.1796875" customWidth="1"/>
    <col min="2" max="2" width="17.6328125" customWidth="1"/>
    <col min="3" max="3" width="8.453125" customWidth="1"/>
    <col min="4" max="4" width="12.6328125" customWidth="1"/>
    <col min="5" max="5" width="21.54296875" style="1" customWidth="1"/>
    <col min="6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9.6328125" style="1" customWidth="1"/>
    <col min="22" max="22" width="21.81640625" style="71" customWidth="1"/>
    <col min="23" max="23" width="13.26953125" style="1" customWidth="1"/>
    <col min="24" max="24" width="24.81640625" style="71" customWidth="1"/>
    <col min="25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421</v>
      </c>
      <c r="D2" t="s">
        <v>420</v>
      </c>
      <c r="E2" s="1" t="s">
        <v>270</v>
      </c>
      <c r="F2" s="1" t="s">
        <v>235</v>
      </c>
      <c r="G2" s="1"/>
      <c r="H2" s="1" t="s">
        <v>359</v>
      </c>
      <c r="I2" s="2241">
        <v>1</v>
      </c>
      <c r="J2" s="2241"/>
      <c r="K2" s="1" t="s">
        <v>356</v>
      </c>
      <c r="L2" s="1"/>
      <c r="M2" s="1">
        <v>8</v>
      </c>
      <c r="N2" s="1">
        <v>20</v>
      </c>
      <c r="O2" s="1">
        <v>14</v>
      </c>
      <c r="P2" s="1" t="s">
        <v>90</v>
      </c>
      <c r="Q2" s="1">
        <v>14</v>
      </c>
      <c r="R2" s="1"/>
      <c r="S2" s="1"/>
      <c r="T2" s="1"/>
      <c r="U2" s="1">
        <v>1</v>
      </c>
      <c r="V2" s="5">
        <v>2268</v>
      </c>
      <c r="W2" s="70">
        <v>0.1</v>
      </c>
      <c r="X2" s="71">
        <f>V2*(1-W2)</f>
        <v>2041.2</v>
      </c>
      <c r="Y2" s="71">
        <f>X2*U2*O2</f>
        <v>28576.799999999999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421</v>
      </c>
      <c r="D3" t="s">
        <v>420</v>
      </c>
      <c r="E3" s="1" t="s">
        <v>237</v>
      </c>
      <c r="F3" s="1" t="s">
        <v>129</v>
      </c>
      <c r="H3" s="1" t="s">
        <v>359</v>
      </c>
      <c r="I3" s="2241">
        <v>2</v>
      </c>
      <c r="J3" s="2241"/>
      <c r="L3" s="1" t="s">
        <v>356</v>
      </c>
      <c r="M3" s="1">
        <v>6</v>
      </c>
      <c r="N3" s="1">
        <v>10</v>
      </c>
      <c r="O3" s="1">
        <v>3</v>
      </c>
      <c r="P3" s="1" t="s">
        <v>51</v>
      </c>
      <c r="Q3" s="1">
        <v>3</v>
      </c>
      <c r="U3" s="1">
        <v>1</v>
      </c>
      <c r="V3" s="5">
        <v>20755</v>
      </c>
      <c r="W3" s="70">
        <v>0.6</v>
      </c>
      <c r="X3" s="71">
        <f t="shared" ref="X3:X7" si="0">V3*(1-W3)</f>
        <v>8302</v>
      </c>
      <c r="Y3" s="71">
        <f t="shared" ref="Y3:Y16" si="1">X3*U3*O3</f>
        <v>24906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421</v>
      </c>
      <c r="D4" t="s">
        <v>420</v>
      </c>
      <c r="E4" s="1" t="s">
        <v>270</v>
      </c>
      <c r="F4" s="1" t="s">
        <v>271</v>
      </c>
      <c r="H4" s="1" t="s">
        <v>359</v>
      </c>
      <c r="I4" s="2241">
        <v>3</v>
      </c>
      <c r="J4" s="2241"/>
      <c r="K4" s="1" t="s">
        <v>356</v>
      </c>
      <c r="M4" s="1">
        <v>3</v>
      </c>
      <c r="N4" s="1">
        <v>5</v>
      </c>
      <c r="O4" s="1">
        <v>3</v>
      </c>
      <c r="P4" s="1" t="s">
        <v>90</v>
      </c>
      <c r="Q4" s="1">
        <v>3</v>
      </c>
      <c r="U4" s="1">
        <v>1</v>
      </c>
      <c r="V4" s="5">
        <v>6804</v>
      </c>
      <c r="W4" s="70">
        <v>0.1</v>
      </c>
      <c r="X4" s="71">
        <f t="shared" si="0"/>
        <v>6123.6</v>
      </c>
      <c r="Y4" s="71">
        <f t="shared" si="1"/>
        <v>18370.800000000003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421</v>
      </c>
      <c r="D5" t="s">
        <v>420</v>
      </c>
      <c r="E5" s="1" t="s">
        <v>272</v>
      </c>
      <c r="F5" s="1" t="s">
        <v>129</v>
      </c>
      <c r="H5" s="1" t="s">
        <v>359</v>
      </c>
      <c r="I5" s="2241">
        <v>2</v>
      </c>
      <c r="J5" s="2241"/>
      <c r="L5" s="1" t="s">
        <v>356</v>
      </c>
      <c r="M5" s="1">
        <v>6</v>
      </c>
      <c r="N5" s="2" t="s">
        <v>230</v>
      </c>
      <c r="O5" s="1">
        <v>1</v>
      </c>
      <c r="P5" s="1" t="s">
        <v>51</v>
      </c>
      <c r="Q5" s="1">
        <v>1</v>
      </c>
      <c r="U5" s="1">
        <v>1</v>
      </c>
      <c r="V5" s="5">
        <v>7290</v>
      </c>
      <c r="W5" s="70">
        <v>0.18</v>
      </c>
      <c r="X5" s="71">
        <f t="shared" si="0"/>
        <v>5977.8</v>
      </c>
      <c r="Y5" s="71">
        <f t="shared" si="1"/>
        <v>5977.8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421</v>
      </c>
      <c r="D6" t="s">
        <v>420</v>
      </c>
      <c r="E6" s="1" t="s">
        <v>272</v>
      </c>
      <c r="F6" s="1" t="s">
        <v>129</v>
      </c>
      <c r="H6" s="1" t="s">
        <v>359</v>
      </c>
      <c r="I6" s="2241">
        <v>2</v>
      </c>
      <c r="J6" s="2241"/>
      <c r="L6" s="1" t="s">
        <v>356</v>
      </c>
      <c r="M6" s="1">
        <v>6</v>
      </c>
      <c r="N6" s="2" t="s">
        <v>230</v>
      </c>
      <c r="O6" s="1">
        <v>2</v>
      </c>
      <c r="P6" s="1" t="s">
        <v>51</v>
      </c>
      <c r="Q6" s="1">
        <v>2</v>
      </c>
      <c r="U6" s="1">
        <v>1</v>
      </c>
      <c r="V6" s="5">
        <v>12670</v>
      </c>
      <c r="W6" s="70">
        <v>0.41</v>
      </c>
      <c r="X6" s="71">
        <f t="shared" si="0"/>
        <v>7475.3000000000011</v>
      </c>
      <c r="Y6" s="71">
        <f t="shared" si="1"/>
        <v>14950.600000000002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421</v>
      </c>
      <c r="D7" t="s">
        <v>420</v>
      </c>
      <c r="E7" s="1" t="s">
        <v>273</v>
      </c>
      <c r="F7" s="1" t="s">
        <v>129</v>
      </c>
      <c r="H7" s="1" t="s">
        <v>359</v>
      </c>
      <c r="I7" s="2241">
        <v>2</v>
      </c>
      <c r="J7" s="2241"/>
      <c r="L7" s="1" t="s">
        <v>356</v>
      </c>
      <c r="M7" s="1">
        <v>6</v>
      </c>
      <c r="N7" s="2" t="s">
        <v>230</v>
      </c>
      <c r="O7" s="1">
        <v>3</v>
      </c>
      <c r="P7" s="1" t="s">
        <v>51</v>
      </c>
      <c r="Q7" s="1">
        <v>3</v>
      </c>
      <c r="U7" s="1">
        <v>1</v>
      </c>
      <c r="V7" s="5">
        <v>20000</v>
      </c>
      <c r="W7" s="70">
        <v>0.53</v>
      </c>
      <c r="X7" s="71">
        <f t="shared" si="0"/>
        <v>9400</v>
      </c>
      <c r="Y7" s="71">
        <f t="shared" si="1"/>
        <v>28200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421</v>
      </c>
      <c r="D8" t="s">
        <v>420</v>
      </c>
      <c r="E8" s="1" t="s">
        <v>273</v>
      </c>
      <c r="F8" s="1" t="s">
        <v>235</v>
      </c>
      <c r="H8" s="1" t="s">
        <v>359</v>
      </c>
      <c r="I8" s="2241">
        <v>1</v>
      </c>
      <c r="J8" s="2241"/>
      <c r="K8" s="1" t="s">
        <v>356</v>
      </c>
      <c r="M8" s="1">
        <v>8</v>
      </c>
      <c r="N8" s="2" t="s">
        <v>78</v>
      </c>
      <c r="O8" s="1">
        <v>8</v>
      </c>
      <c r="P8" s="1" t="s">
        <v>90</v>
      </c>
      <c r="S8" s="1">
        <v>8</v>
      </c>
      <c r="U8" s="1">
        <v>1</v>
      </c>
      <c r="V8" s="5">
        <v>3500</v>
      </c>
      <c r="W8" s="70">
        <v>0.49</v>
      </c>
      <c r="X8" s="71">
        <f t="shared" ref="X8" si="2">V8*(1-W8)</f>
        <v>1785</v>
      </c>
      <c r="Y8" s="71">
        <f t="shared" ref="Y8" si="3">X8*U8*O8</f>
        <v>14280</v>
      </c>
      <c r="Z8" s="6"/>
      <c r="AA8" s="68"/>
      <c r="AB8" s="1"/>
    </row>
    <row r="9" spans="1:34" x14ac:dyDescent="0.35">
      <c r="A9" t="s">
        <v>378</v>
      </c>
      <c r="B9" t="s">
        <v>411</v>
      </c>
      <c r="C9" t="s">
        <v>421</v>
      </c>
      <c r="D9" t="s">
        <v>420</v>
      </c>
      <c r="E9" s="1" t="s">
        <v>273</v>
      </c>
      <c r="F9" s="1" t="s">
        <v>53</v>
      </c>
      <c r="H9" s="1" t="s">
        <v>359</v>
      </c>
      <c r="I9" s="2241">
        <v>4</v>
      </c>
      <c r="J9" s="2241"/>
      <c r="K9" s="1" t="s">
        <v>356</v>
      </c>
      <c r="M9" s="1">
        <v>3</v>
      </c>
      <c r="N9" s="2" t="s">
        <v>290</v>
      </c>
      <c r="O9" s="1">
        <v>3</v>
      </c>
      <c r="P9" s="1" t="s">
        <v>51</v>
      </c>
      <c r="Q9" s="1">
        <v>3</v>
      </c>
      <c r="U9" s="1">
        <v>1</v>
      </c>
      <c r="V9" s="5">
        <v>12000</v>
      </c>
      <c r="W9" s="70">
        <v>0.38</v>
      </c>
      <c r="X9" s="72">
        <f>V9*(1-W9)</f>
        <v>7440</v>
      </c>
      <c r="Y9" s="71">
        <f t="shared" si="1"/>
        <v>22320</v>
      </c>
      <c r="Z9" s="6"/>
      <c r="AA9" s="68"/>
      <c r="AB9" s="1"/>
    </row>
    <row r="10" spans="1:34" x14ac:dyDescent="0.35">
      <c r="I10" s="2241"/>
      <c r="J10" s="2241"/>
      <c r="N10" s="2"/>
      <c r="O10" s="2"/>
      <c r="V10" s="5"/>
      <c r="W10" s="70"/>
      <c r="X10" s="72"/>
      <c r="Z10" s="6"/>
      <c r="AA10" s="68"/>
      <c r="AB10" s="1"/>
    </row>
    <row r="11" spans="1:34" x14ac:dyDescent="0.35">
      <c r="A11" t="s">
        <v>391</v>
      </c>
      <c r="B11" t="s">
        <v>411</v>
      </c>
      <c r="C11" t="s">
        <v>421</v>
      </c>
      <c r="D11" t="s">
        <v>420</v>
      </c>
      <c r="E11" s="1" t="s">
        <v>270</v>
      </c>
      <c r="F11" s="1" t="s">
        <v>235</v>
      </c>
      <c r="H11" s="1" t="s">
        <v>359</v>
      </c>
      <c r="I11" s="2241">
        <v>2</v>
      </c>
      <c r="J11" s="2241"/>
      <c r="K11" s="1" t="s">
        <v>356</v>
      </c>
      <c r="M11" s="1">
        <v>8</v>
      </c>
      <c r="N11" s="2" t="s">
        <v>78</v>
      </c>
      <c r="O11" s="2" t="s">
        <v>197</v>
      </c>
      <c r="P11" s="1" t="s">
        <v>90</v>
      </c>
      <c r="Q11" s="1">
        <v>16</v>
      </c>
      <c r="U11" s="1">
        <v>1</v>
      </c>
      <c r="V11" s="5">
        <v>2268</v>
      </c>
      <c r="W11" s="70">
        <v>0.1</v>
      </c>
      <c r="X11" s="72">
        <f t="shared" ref="X11:X15" si="4">V11*(1-W11)</f>
        <v>2041.2</v>
      </c>
      <c r="Y11" s="71">
        <f t="shared" si="1"/>
        <v>32659.200000000001</v>
      </c>
      <c r="Z11" s="6"/>
      <c r="AA11" s="68"/>
      <c r="AB11" s="1"/>
    </row>
    <row r="12" spans="1:34" x14ac:dyDescent="0.35">
      <c r="A12" t="s">
        <v>391</v>
      </c>
      <c r="B12" t="s">
        <v>411</v>
      </c>
      <c r="C12" t="s">
        <v>421</v>
      </c>
      <c r="D12" t="s">
        <v>420</v>
      </c>
      <c r="E12" s="1" t="s">
        <v>272</v>
      </c>
      <c r="F12" s="1" t="s">
        <v>129</v>
      </c>
      <c r="H12" s="1" t="s">
        <v>359</v>
      </c>
      <c r="I12" s="2241">
        <v>1</v>
      </c>
      <c r="J12" s="2241"/>
      <c r="L12" s="1" t="s">
        <v>356</v>
      </c>
      <c r="M12" s="1">
        <v>6</v>
      </c>
      <c r="N12" s="2" t="s">
        <v>230</v>
      </c>
      <c r="O12" s="2" t="s">
        <v>383</v>
      </c>
      <c r="P12" s="1" t="s">
        <v>51</v>
      </c>
      <c r="Q12" s="1">
        <v>2</v>
      </c>
      <c r="U12" s="1">
        <v>1</v>
      </c>
      <c r="V12" s="5">
        <v>7290</v>
      </c>
      <c r="W12" s="70">
        <v>0.18</v>
      </c>
      <c r="X12" s="72">
        <f t="shared" si="4"/>
        <v>5977.8</v>
      </c>
      <c r="Y12" s="71">
        <f t="shared" si="1"/>
        <v>11955.6</v>
      </c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421</v>
      </c>
      <c r="D13" t="s">
        <v>420</v>
      </c>
      <c r="E13" s="1" t="s">
        <v>272</v>
      </c>
      <c r="F13" s="1" t="s">
        <v>129</v>
      </c>
      <c r="H13" s="1" t="s">
        <v>359</v>
      </c>
      <c r="I13" s="2241">
        <v>1</v>
      </c>
      <c r="J13" s="2241"/>
      <c r="L13" s="1" t="s">
        <v>356</v>
      </c>
      <c r="M13" s="1">
        <v>6</v>
      </c>
      <c r="N13" s="2" t="s">
        <v>230</v>
      </c>
      <c r="O13" s="2" t="s">
        <v>383</v>
      </c>
      <c r="P13" s="1" t="s">
        <v>51</v>
      </c>
      <c r="Q13" s="1">
        <v>2</v>
      </c>
      <c r="U13" s="1">
        <v>1</v>
      </c>
      <c r="V13" s="5">
        <v>12670</v>
      </c>
      <c r="W13" s="70">
        <v>0.41</v>
      </c>
      <c r="X13" s="72">
        <f t="shared" si="4"/>
        <v>7475.3000000000011</v>
      </c>
      <c r="Y13" s="71">
        <f t="shared" si="1"/>
        <v>14950.600000000002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421</v>
      </c>
      <c r="D14" t="s">
        <v>420</v>
      </c>
      <c r="E14" s="1" t="s">
        <v>273</v>
      </c>
      <c r="F14" s="1" t="s">
        <v>129</v>
      </c>
      <c r="H14" s="1" t="s">
        <v>359</v>
      </c>
      <c r="I14" s="2241">
        <v>1</v>
      </c>
      <c r="J14" s="2241"/>
      <c r="L14" s="1" t="s">
        <v>356</v>
      </c>
      <c r="M14" s="1">
        <v>6</v>
      </c>
      <c r="N14" s="2" t="s">
        <v>230</v>
      </c>
      <c r="O14" s="2" t="s">
        <v>384</v>
      </c>
      <c r="P14" s="1" t="s">
        <v>51</v>
      </c>
      <c r="Q14" s="1">
        <v>3</v>
      </c>
      <c r="U14" s="1">
        <v>1</v>
      </c>
      <c r="V14" s="5">
        <v>20000</v>
      </c>
      <c r="W14" s="70">
        <v>0.53</v>
      </c>
      <c r="X14" s="72">
        <f t="shared" si="4"/>
        <v>9400</v>
      </c>
      <c r="Y14" s="71">
        <f t="shared" si="1"/>
        <v>28200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421</v>
      </c>
      <c r="D15" t="s">
        <v>420</v>
      </c>
      <c r="E15" s="1" t="s">
        <v>273</v>
      </c>
      <c r="F15" s="1" t="s">
        <v>235</v>
      </c>
      <c r="H15" s="1" t="s">
        <v>359</v>
      </c>
      <c r="I15" s="2241">
        <v>2</v>
      </c>
      <c r="J15" s="2241"/>
      <c r="K15" s="1" t="s">
        <v>356</v>
      </c>
      <c r="M15" s="1">
        <v>8</v>
      </c>
      <c r="N15" s="2" t="s">
        <v>78</v>
      </c>
      <c r="O15" s="2" t="s">
        <v>230</v>
      </c>
      <c r="P15" s="1" t="s">
        <v>90</v>
      </c>
      <c r="S15" s="1">
        <v>10</v>
      </c>
      <c r="U15" s="1">
        <v>1</v>
      </c>
      <c r="V15" s="5">
        <v>3500</v>
      </c>
      <c r="W15" s="70">
        <v>0.49</v>
      </c>
      <c r="X15" s="72">
        <f t="shared" si="4"/>
        <v>1785</v>
      </c>
      <c r="Y15" s="71">
        <f t="shared" si="1"/>
        <v>17850</v>
      </c>
      <c r="Z15" s="6"/>
    </row>
    <row r="16" spans="1:34" x14ac:dyDescent="0.35">
      <c r="A16" t="s">
        <v>391</v>
      </c>
      <c r="B16" t="s">
        <v>411</v>
      </c>
      <c r="C16" t="s">
        <v>421</v>
      </c>
      <c r="D16" t="s">
        <v>420</v>
      </c>
      <c r="E16" s="1" t="s">
        <v>273</v>
      </c>
      <c r="F16" s="1" t="s">
        <v>53</v>
      </c>
      <c r="H16" s="1" t="s">
        <v>359</v>
      </c>
      <c r="I16" s="2241">
        <v>4</v>
      </c>
      <c r="J16" s="2241"/>
      <c r="K16" s="1" t="s">
        <v>356</v>
      </c>
      <c r="M16" s="1">
        <v>3</v>
      </c>
      <c r="N16" s="2" t="s">
        <v>290</v>
      </c>
      <c r="O16" s="2" t="s">
        <v>65</v>
      </c>
      <c r="P16" s="1" t="s">
        <v>51</v>
      </c>
      <c r="Q16" s="1">
        <v>1</v>
      </c>
      <c r="U16" s="1">
        <v>1</v>
      </c>
      <c r="V16" s="5">
        <v>12000</v>
      </c>
      <c r="W16" s="70">
        <v>0.38</v>
      </c>
      <c r="X16" s="72">
        <f>V16*(1-W16)</f>
        <v>7440</v>
      </c>
      <c r="Y16" s="71">
        <f t="shared" si="1"/>
        <v>7440</v>
      </c>
      <c r="Z16" s="6"/>
    </row>
    <row r="17" spans="1:26" x14ac:dyDescent="0.35">
      <c r="A17" t="s">
        <v>391</v>
      </c>
      <c r="B17" t="s">
        <v>411</v>
      </c>
      <c r="C17" t="s">
        <v>421</v>
      </c>
      <c r="D17" t="s">
        <v>420</v>
      </c>
      <c r="E17" s="1" t="s">
        <v>274</v>
      </c>
      <c r="F17" s="1" t="s">
        <v>77</v>
      </c>
      <c r="H17" s="1" t="s">
        <v>359</v>
      </c>
      <c r="I17" s="2241">
        <v>3</v>
      </c>
      <c r="J17" s="2241"/>
      <c r="K17" s="1" t="s">
        <v>356</v>
      </c>
      <c r="M17" s="1">
        <v>10</v>
      </c>
      <c r="N17" s="1">
        <v>20</v>
      </c>
      <c r="O17" s="2" t="s">
        <v>283</v>
      </c>
      <c r="P17" s="1" t="s">
        <v>51</v>
      </c>
      <c r="Q17" s="1">
        <v>15</v>
      </c>
      <c r="U17" s="1">
        <v>1</v>
      </c>
      <c r="V17" s="5">
        <v>3528</v>
      </c>
      <c r="W17" s="70">
        <v>0.69</v>
      </c>
      <c r="X17" s="72">
        <f t="shared" ref="X17:X18" si="5">V17*(1-W17)</f>
        <v>1093.6800000000003</v>
      </c>
      <c r="Y17" s="71">
        <f t="shared" ref="Y17" si="6">X17*U17*O17</f>
        <v>16405.200000000004</v>
      </c>
      <c r="Z17" s="6"/>
    </row>
    <row r="18" spans="1:26" x14ac:dyDescent="0.35">
      <c r="A18" t="s">
        <v>393</v>
      </c>
      <c r="B18" t="s">
        <v>411</v>
      </c>
      <c r="C18" t="s">
        <v>421</v>
      </c>
      <c r="D18" t="s">
        <v>420</v>
      </c>
      <c r="E18" s="1" t="s">
        <v>68</v>
      </c>
      <c r="F18" s="1" t="s">
        <v>195</v>
      </c>
      <c r="H18" s="1" t="s">
        <v>359</v>
      </c>
      <c r="I18" s="2241">
        <v>5</v>
      </c>
      <c r="J18" s="2241"/>
      <c r="K18" s="1" t="s">
        <v>356</v>
      </c>
      <c r="M18" s="1">
        <v>30</v>
      </c>
      <c r="N18" s="1">
        <v>50</v>
      </c>
      <c r="O18" s="2" t="s">
        <v>212</v>
      </c>
      <c r="P18" s="1" t="s">
        <v>90</v>
      </c>
      <c r="Q18" s="1">
        <v>30</v>
      </c>
      <c r="S18" s="1">
        <v>30</v>
      </c>
      <c r="U18" s="1">
        <v>2</v>
      </c>
      <c r="V18" s="5">
        <v>1600</v>
      </c>
      <c r="W18" s="70">
        <v>0.7</v>
      </c>
      <c r="X18" s="72">
        <f t="shared" si="5"/>
        <v>480.00000000000006</v>
      </c>
      <c r="Y18" s="71">
        <f>X18*U18*O18</f>
        <v>28800.000000000004</v>
      </c>
      <c r="Z18" s="6"/>
    </row>
    <row r="19" spans="1:26" x14ac:dyDescent="0.35">
      <c r="I19" s="2241"/>
      <c r="J19" s="2241"/>
      <c r="O19" s="1"/>
      <c r="T19" s="18"/>
      <c r="V19" s="5"/>
      <c r="W19" s="70"/>
      <c r="X19" s="72"/>
      <c r="Y19" s="72"/>
      <c r="Z19" s="6"/>
    </row>
    <row r="20" spans="1:26" x14ac:dyDescent="0.35">
      <c r="A20" t="s">
        <v>393</v>
      </c>
      <c r="B20" t="s">
        <v>411</v>
      </c>
      <c r="C20" t="s">
        <v>421</v>
      </c>
      <c r="D20" t="s">
        <v>420</v>
      </c>
      <c r="E20" s="1" t="s">
        <v>270</v>
      </c>
      <c r="F20" s="1" t="s">
        <v>235</v>
      </c>
      <c r="H20" s="1" t="s">
        <v>359</v>
      </c>
      <c r="I20" s="2241">
        <v>2</v>
      </c>
      <c r="J20" s="2241"/>
      <c r="K20" s="1" t="s">
        <v>356</v>
      </c>
      <c r="M20" s="1">
        <v>6</v>
      </c>
      <c r="N20" s="1">
        <v>16</v>
      </c>
      <c r="O20" s="1">
        <v>12</v>
      </c>
      <c r="P20" s="1" t="s">
        <v>90</v>
      </c>
      <c r="Q20" s="1">
        <v>12</v>
      </c>
      <c r="T20" s="6"/>
      <c r="U20" s="1">
        <v>1</v>
      </c>
      <c r="V20" s="5">
        <v>2268</v>
      </c>
      <c r="W20" s="70">
        <v>0.1</v>
      </c>
      <c r="X20" s="72">
        <f t="shared" ref="X20:X29" si="7">V20*(1-W20)</f>
        <v>2041.2</v>
      </c>
      <c r="Y20" s="72">
        <f t="shared" ref="Y20:Y29" si="8">X20*U20*O20</f>
        <v>24494.400000000001</v>
      </c>
      <c r="Z20" s="6"/>
    </row>
    <row r="21" spans="1:26" x14ac:dyDescent="0.35">
      <c r="A21" t="s">
        <v>393</v>
      </c>
      <c r="B21" t="s">
        <v>411</v>
      </c>
      <c r="C21" t="s">
        <v>421</v>
      </c>
      <c r="D21" t="s">
        <v>420</v>
      </c>
      <c r="E21" s="1" t="s">
        <v>237</v>
      </c>
      <c r="F21" s="1" t="s">
        <v>129</v>
      </c>
      <c r="H21" s="1" t="s">
        <v>359</v>
      </c>
      <c r="I21" s="2241">
        <v>1</v>
      </c>
      <c r="J21" s="2241"/>
      <c r="L21" s="1" t="s">
        <v>356</v>
      </c>
      <c r="M21" s="1">
        <v>4</v>
      </c>
      <c r="N21" s="1">
        <v>8</v>
      </c>
      <c r="O21" s="1">
        <v>2</v>
      </c>
      <c r="P21" s="1" t="s">
        <v>51</v>
      </c>
      <c r="Q21" s="1">
        <v>2</v>
      </c>
      <c r="T21" s="6"/>
      <c r="U21" s="1">
        <v>1</v>
      </c>
      <c r="V21" s="5">
        <v>20755</v>
      </c>
      <c r="W21" s="70">
        <v>0.6</v>
      </c>
      <c r="X21" s="72">
        <f t="shared" ref="X21:X27" si="9">V21*(1-W21)</f>
        <v>8302</v>
      </c>
      <c r="Y21" s="72">
        <f t="shared" ref="Y21:Y27" si="10">X21*U21*O21</f>
        <v>16604</v>
      </c>
      <c r="Z21" s="6"/>
    </row>
    <row r="22" spans="1:26" x14ac:dyDescent="0.35">
      <c r="A22" t="s">
        <v>393</v>
      </c>
      <c r="B22" t="s">
        <v>411</v>
      </c>
      <c r="C22" t="s">
        <v>421</v>
      </c>
      <c r="D22" t="s">
        <v>420</v>
      </c>
      <c r="E22" s="1" t="s">
        <v>270</v>
      </c>
      <c r="F22" s="1" t="s">
        <v>271</v>
      </c>
      <c r="H22" s="1" t="s">
        <v>359</v>
      </c>
      <c r="I22" s="2241">
        <v>3</v>
      </c>
      <c r="J22" s="2241"/>
      <c r="K22" s="1" t="s">
        <v>356</v>
      </c>
      <c r="M22" s="1">
        <v>2</v>
      </c>
      <c r="N22" s="1">
        <v>4</v>
      </c>
      <c r="O22" s="1">
        <v>1</v>
      </c>
      <c r="P22" s="1" t="s">
        <v>90</v>
      </c>
      <c r="Q22" s="1">
        <v>1</v>
      </c>
      <c r="T22" s="18"/>
      <c r="U22" s="1">
        <v>1</v>
      </c>
      <c r="V22" s="5">
        <v>6804</v>
      </c>
      <c r="W22" s="70">
        <v>0.1</v>
      </c>
      <c r="X22" s="72">
        <f t="shared" si="9"/>
        <v>6123.6</v>
      </c>
      <c r="Y22" s="72">
        <f t="shared" si="10"/>
        <v>6123.6</v>
      </c>
      <c r="Z22" s="6"/>
    </row>
    <row r="23" spans="1:26" x14ac:dyDescent="0.35">
      <c r="A23" t="s">
        <v>393</v>
      </c>
      <c r="B23" t="s">
        <v>411</v>
      </c>
      <c r="C23" t="s">
        <v>421</v>
      </c>
      <c r="D23" t="s">
        <v>420</v>
      </c>
      <c r="E23" s="1" t="s">
        <v>272</v>
      </c>
      <c r="F23" s="1" t="s">
        <v>129</v>
      </c>
      <c r="H23" s="1" t="s">
        <v>359</v>
      </c>
      <c r="I23" s="2241">
        <v>1</v>
      </c>
      <c r="J23" s="2241"/>
      <c r="L23" s="1" t="s">
        <v>356</v>
      </c>
      <c r="M23" s="1">
        <v>4</v>
      </c>
      <c r="N23" s="1">
        <v>8</v>
      </c>
      <c r="O23" s="1">
        <v>2</v>
      </c>
      <c r="P23" s="1" t="s">
        <v>51</v>
      </c>
      <c r="Q23" s="1">
        <v>2</v>
      </c>
      <c r="T23" s="18"/>
      <c r="U23" s="1">
        <v>1</v>
      </c>
      <c r="V23" s="5">
        <v>7290</v>
      </c>
      <c r="W23" s="70">
        <v>0.18</v>
      </c>
      <c r="X23" s="72">
        <f t="shared" si="9"/>
        <v>5977.8</v>
      </c>
      <c r="Y23" s="72">
        <f t="shared" si="10"/>
        <v>11955.6</v>
      </c>
      <c r="Z23" s="6"/>
    </row>
    <row r="24" spans="1:26" x14ac:dyDescent="0.35">
      <c r="A24" t="s">
        <v>393</v>
      </c>
      <c r="B24" t="s">
        <v>411</v>
      </c>
      <c r="C24" t="s">
        <v>421</v>
      </c>
      <c r="D24" t="s">
        <v>420</v>
      </c>
      <c r="E24" s="1" t="s">
        <v>272</v>
      </c>
      <c r="F24" s="1" t="s">
        <v>129</v>
      </c>
      <c r="H24" s="1" t="s">
        <v>359</v>
      </c>
      <c r="I24" s="2241">
        <v>1</v>
      </c>
      <c r="J24" s="2241"/>
      <c r="L24" s="1" t="s">
        <v>356</v>
      </c>
      <c r="M24" s="2" t="s">
        <v>397</v>
      </c>
      <c r="N24" s="1">
        <v>8</v>
      </c>
      <c r="O24" s="1">
        <v>1</v>
      </c>
      <c r="P24" s="1" t="s">
        <v>51</v>
      </c>
      <c r="Q24" s="1">
        <v>1</v>
      </c>
      <c r="U24" s="1">
        <v>1</v>
      </c>
      <c r="V24" s="5">
        <v>12670</v>
      </c>
      <c r="W24" s="70">
        <v>0.41</v>
      </c>
      <c r="X24" s="72">
        <f t="shared" si="9"/>
        <v>7475.3000000000011</v>
      </c>
      <c r="Y24" s="72">
        <f t="shared" si="10"/>
        <v>7475.3000000000011</v>
      </c>
    </row>
    <row r="25" spans="1:26" x14ac:dyDescent="0.35">
      <c r="A25" t="s">
        <v>393</v>
      </c>
      <c r="B25" t="s">
        <v>411</v>
      </c>
      <c r="C25" t="s">
        <v>421</v>
      </c>
      <c r="D25" t="s">
        <v>420</v>
      </c>
      <c r="E25" s="1" t="s">
        <v>273</v>
      </c>
      <c r="F25" s="1" t="s">
        <v>129</v>
      </c>
      <c r="H25" s="1" t="s">
        <v>359</v>
      </c>
      <c r="I25" s="2241">
        <v>1</v>
      </c>
      <c r="J25" s="2241"/>
      <c r="L25" s="1" t="s">
        <v>356</v>
      </c>
      <c r="M25" s="2" t="s">
        <v>397</v>
      </c>
      <c r="N25" s="1">
        <v>8</v>
      </c>
      <c r="O25" s="1">
        <v>1</v>
      </c>
      <c r="P25" s="1" t="s">
        <v>51</v>
      </c>
      <c r="Q25" s="1">
        <v>1</v>
      </c>
      <c r="U25" s="1">
        <v>1</v>
      </c>
      <c r="V25" s="5">
        <v>20000</v>
      </c>
      <c r="W25" s="70">
        <v>0.53</v>
      </c>
      <c r="X25" s="72">
        <f t="shared" si="9"/>
        <v>9400</v>
      </c>
      <c r="Y25" s="72">
        <f t="shared" si="10"/>
        <v>9400</v>
      </c>
    </row>
    <row r="26" spans="1:26" x14ac:dyDescent="0.35">
      <c r="A26" t="s">
        <v>393</v>
      </c>
      <c r="B26" t="s">
        <v>411</v>
      </c>
      <c r="C26" t="s">
        <v>421</v>
      </c>
      <c r="D26" t="s">
        <v>420</v>
      </c>
      <c r="E26" s="1" t="s">
        <v>273</v>
      </c>
      <c r="F26" s="1" t="s">
        <v>235</v>
      </c>
      <c r="H26" s="1" t="s">
        <v>359</v>
      </c>
      <c r="I26" s="2241">
        <v>2</v>
      </c>
      <c r="J26" s="2241"/>
      <c r="K26" s="1" t="s">
        <v>356</v>
      </c>
      <c r="M26" s="2" t="s">
        <v>405</v>
      </c>
      <c r="N26" s="1">
        <v>16</v>
      </c>
      <c r="O26" s="1">
        <v>6</v>
      </c>
      <c r="P26" s="1" t="s">
        <v>90</v>
      </c>
      <c r="S26" s="1">
        <v>6</v>
      </c>
      <c r="U26" s="1">
        <v>1</v>
      </c>
      <c r="V26" s="5">
        <v>3500</v>
      </c>
      <c r="W26" s="70">
        <v>0.49</v>
      </c>
      <c r="X26" s="72">
        <f t="shared" si="9"/>
        <v>1785</v>
      </c>
      <c r="Y26" s="72">
        <f t="shared" si="10"/>
        <v>10710</v>
      </c>
    </row>
    <row r="27" spans="1:26" x14ac:dyDescent="0.35">
      <c r="A27" t="s">
        <v>393</v>
      </c>
      <c r="B27" t="s">
        <v>411</v>
      </c>
      <c r="C27" t="s">
        <v>421</v>
      </c>
      <c r="D27" t="s">
        <v>420</v>
      </c>
      <c r="E27" s="1" t="s">
        <v>273</v>
      </c>
      <c r="F27" s="1" t="s">
        <v>53</v>
      </c>
      <c r="H27" s="1" t="s">
        <v>359</v>
      </c>
      <c r="I27" s="2241">
        <v>4</v>
      </c>
      <c r="J27" s="2241"/>
      <c r="K27" s="1" t="s">
        <v>356</v>
      </c>
      <c r="M27" s="2" t="s">
        <v>383</v>
      </c>
      <c r="N27" s="1">
        <v>6</v>
      </c>
      <c r="O27" s="1">
        <v>2</v>
      </c>
      <c r="P27" s="1" t="s">
        <v>51</v>
      </c>
      <c r="Q27" s="1">
        <v>2</v>
      </c>
      <c r="U27" s="1">
        <v>1</v>
      </c>
      <c r="V27" s="5">
        <v>12000</v>
      </c>
      <c r="W27" s="70">
        <v>0.38</v>
      </c>
      <c r="X27" s="72">
        <f t="shared" si="9"/>
        <v>7440</v>
      </c>
      <c r="Y27" s="72">
        <f t="shared" si="10"/>
        <v>14880</v>
      </c>
    </row>
    <row r="28" spans="1:26" x14ac:dyDescent="0.35">
      <c r="I28" s="2241"/>
      <c r="J28" s="2241"/>
      <c r="O28" s="1"/>
      <c r="V28" s="5"/>
      <c r="W28" s="70"/>
      <c r="X28" s="72"/>
      <c r="Y28" s="72"/>
    </row>
    <row r="29" spans="1:26" x14ac:dyDescent="0.35">
      <c r="A29" t="s">
        <v>394</v>
      </c>
      <c r="B29" t="s">
        <v>411</v>
      </c>
      <c r="C29" t="s">
        <v>421</v>
      </c>
      <c r="D29" t="s">
        <v>420</v>
      </c>
      <c r="E29" s="1" t="s">
        <v>270</v>
      </c>
      <c r="F29" s="1" t="s">
        <v>235</v>
      </c>
      <c r="H29" s="1" t="s">
        <v>359</v>
      </c>
      <c r="I29" s="2241">
        <v>2</v>
      </c>
      <c r="J29" s="2241"/>
      <c r="K29" s="1" t="s">
        <v>356</v>
      </c>
      <c r="M29" s="1">
        <v>6</v>
      </c>
      <c r="N29" s="1">
        <v>16</v>
      </c>
      <c r="O29" s="1">
        <v>8</v>
      </c>
      <c r="P29" s="1" t="s">
        <v>90</v>
      </c>
      <c r="Q29" s="1">
        <v>8</v>
      </c>
      <c r="U29" s="1">
        <v>1</v>
      </c>
      <c r="V29" s="5">
        <v>2268</v>
      </c>
      <c r="W29" s="70">
        <v>0.1</v>
      </c>
      <c r="X29" s="72">
        <f t="shared" si="7"/>
        <v>2041.2</v>
      </c>
      <c r="Y29" s="72">
        <f t="shared" si="8"/>
        <v>16329.6</v>
      </c>
    </row>
    <row r="30" spans="1:26" x14ac:dyDescent="0.35">
      <c r="A30" t="s">
        <v>394</v>
      </c>
      <c r="B30" t="s">
        <v>411</v>
      </c>
      <c r="C30" t="s">
        <v>421</v>
      </c>
      <c r="D30" t="s">
        <v>420</v>
      </c>
      <c r="E30" s="1" t="s">
        <v>237</v>
      </c>
      <c r="F30" s="1" t="s">
        <v>129</v>
      </c>
      <c r="H30" s="1" t="s">
        <v>359</v>
      </c>
      <c r="I30" s="2241">
        <v>1</v>
      </c>
      <c r="J30" s="2241"/>
      <c r="L30" s="1" t="s">
        <v>356</v>
      </c>
      <c r="M30" s="1">
        <v>4</v>
      </c>
      <c r="N30" s="1">
        <v>8</v>
      </c>
      <c r="O30" s="1">
        <v>2</v>
      </c>
      <c r="P30" s="1" t="s">
        <v>51</v>
      </c>
      <c r="Q30" s="1">
        <v>2</v>
      </c>
      <c r="U30" s="1">
        <v>1</v>
      </c>
      <c r="V30" s="5">
        <v>20755</v>
      </c>
      <c r="W30" s="70">
        <v>0.6</v>
      </c>
      <c r="X30" s="72">
        <f t="shared" ref="X30:X35" si="11">V30*(1-W30)</f>
        <v>8302</v>
      </c>
      <c r="Y30" s="72">
        <f t="shared" ref="Y30:Y35" si="12">X30*U30*O30</f>
        <v>16604</v>
      </c>
    </row>
    <row r="31" spans="1:26" x14ac:dyDescent="0.35">
      <c r="A31" t="s">
        <v>394</v>
      </c>
      <c r="B31" t="s">
        <v>411</v>
      </c>
      <c r="C31" t="s">
        <v>421</v>
      </c>
      <c r="D31" t="s">
        <v>420</v>
      </c>
      <c r="E31" s="1" t="s">
        <v>272</v>
      </c>
      <c r="F31" s="1" t="s">
        <v>129</v>
      </c>
      <c r="H31" s="1" t="s">
        <v>359</v>
      </c>
      <c r="I31" s="2241">
        <v>1</v>
      </c>
      <c r="J31" s="2241"/>
      <c r="L31" s="1" t="s">
        <v>356</v>
      </c>
      <c r="M31" s="1">
        <v>4</v>
      </c>
      <c r="N31" s="1">
        <v>8</v>
      </c>
      <c r="O31" s="1">
        <v>2</v>
      </c>
      <c r="P31" s="1" t="s">
        <v>51</v>
      </c>
      <c r="Q31" s="1">
        <v>2</v>
      </c>
      <c r="U31" s="1">
        <v>1</v>
      </c>
      <c r="V31" s="5">
        <v>7290</v>
      </c>
      <c r="W31" s="70">
        <v>0.18</v>
      </c>
      <c r="X31" s="72">
        <f t="shared" si="11"/>
        <v>5977.8</v>
      </c>
      <c r="Y31" s="72">
        <f t="shared" si="12"/>
        <v>11955.6</v>
      </c>
    </row>
    <row r="32" spans="1:26" x14ac:dyDescent="0.35">
      <c r="A32" t="s">
        <v>394</v>
      </c>
      <c r="B32" t="s">
        <v>411</v>
      </c>
      <c r="C32" t="s">
        <v>421</v>
      </c>
      <c r="D32" t="s">
        <v>420</v>
      </c>
      <c r="E32" s="1" t="s">
        <v>272</v>
      </c>
      <c r="F32" s="1" t="s">
        <v>129</v>
      </c>
      <c r="H32" s="1" t="s">
        <v>359</v>
      </c>
      <c r="I32" s="2241">
        <v>1</v>
      </c>
      <c r="J32" s="2241"/>
      <c r="L32" s="1" t="s">
        <v>356</v>
      </c>
      <c r="M32" s="1">
        <v>4</v>
      </c>
      <c r="N32" s="1">
        <v>8</v>
      </c>
      <c r="O32" s="1">
        <v>1</v>
      </c>
      <c r="P32" s="1" t="s">
        <v>51</v>
      </c>
      <c r="Q32" s="1">
        <v>1</v>
      </c>
      <c r="U32" s="1">
        <v>1</v>
      </c>
      <c r="V32" s="5">
        <v>12670</v>
      </c>
      <c r="W32" s="70">
        <v>0.41</v>
      </c>
      <c r="X32" s="72">
        <f t="shared" si="11"/>
        <v>7475.3000000000011</v>
      </c>
      <c r="Y32" s="72">
        <f t="shared" si="12"/>
        <v>7475.3000000000011</v>
      </c>
    </row>
    <row r="33" spans="1:25" x14ac:dyDescent="0.35">
      <c r="A33" t="s">
        <v>394</v>
      </c>
      <c r="B33" t="s">
        <v>411</v>
      </c>
      <c r="C33" t="s">
        <v>421</v>
      </c>
      <c r="D33" t="s">
        <v>420</v>
      </c>
      <c r="E33" s="1" t="s">
        <v>273</v>
      </c>
      <c r="F33" s="1" t="s">
        <v>129</v>
      </c>
      <c r="H33" s="1" t="s">
        <v>359</v>
      </c>
      <c r="I33" s="2241">
        <v>1</v>
      </c>
      <c r="J33" s="2241"/>
      <c r="L33" s="1" t="s">
        <v>356</v>
      </c>
      <c r="M33" s="1">
        <v>4</v>
      </c>
      <c r="N33" s="1">
        <v>8</v>
      </c>
      <c r="O33" s="1">
        <v>1</v>
      </c>
      <c r="P33" s="1" t="s">
        <v>51</v>
      </c>
      <c r="Q33" s="1">
        <v>2</v>
      </c>
      <c r="U33" s="1">
        <v>1</v>
      </c>
      <c r="V33" s="5">
        <v>20000</v>
      </c>
      <c r="W33" s="70">
        <v>0.53</v>
      </c>
      <c r="X33" s="72">
        <f t="shared" si="11"/>
        <v>9400</v>
      </c>
      <c r="Y33" s="72">
        <f t="shared" si="12"/>
        <v>9400</v>
      </c>
    </row>
    <row r="34" spans="1:25" x14ac:dyDescent="0.35">
      <c r="A34" t="s">
        <v>394</v>
      </c>
      <c r="B34" t="s">
        <v>411</v>
      </c>
      <c r="C34" t="s">
        <v>421</v>
      </c>
      <c r="D34" t="s">
        <v>420</v>
      </c>
      <c r="E34" s="1" t="s">
        <v>273</v>
      </c>
      <c r="F34" s="1" t="s">
        <v>235</v>
      </c>
      <c r="H34" s="1" t="s">
        <v>359</v>
      </c>
      <c r="I34" s="2241">
        <v>2</v>
      </c>
      <c r="J34" s="2241"/>
      <c r="K34" s="1" t="s">
        <v>356</v>
      </c>
      <c r="M34" s="1">
        <v>6</v>
      </c>
      <c r="N34" s="1">
        <v>16</v>
      </c>
      <c r="O34" s="1">
        <v>3</v>
      </c>
      <c r="P34" s="1" t="s">
        <v>90</v>
      </c>
      <c r="S34" s="1">
        <v>3</v>
      </c>
      <c r="U34" s="1">
        <v>1</v>
      </c>
      <c r="V34" s="5">
        <v>3500</v>
      </c>
      <c r="W34" s="70">
        <v>0.49</v>
      </c>
      <c r="X34" s="72">
        <f t="shared" si="11"/>
        <v>1785</v>
      </c>
      <c r="Y34" s="72">
        <f t="shared" si="12"/>
        <v>5355</v>
      </c>
    </row>
    <row r="35" spans="1:25" x14ac:dyDescent="0.35">
      <c r="A35" t="s">
        <v>394</v>
      </c>
      <c r="B35" t="s">
        <v>411</v>
      </c>
      <c r="C35" t="s">
        <v>421</v>
      </c>
      <c r="D35" t="s">
        <v>420</v>
      </c>
      <c r="E35" s="1" t="s">
        <v>68</v>
      </c>
      <c r="F35" s="1" t="s">
        <v>195</v>
      </c>
      <c r="H35" s="1" t="s">
        <v>359</v>
      </c>
      <c r="I35" s="2241">
        <v>3</v>
      </c>
      <c r="J35" s="2241"/>
      <c r="K35" s="1" t="s">
        <v>356</v>
      </c>
      <c r="M35" s="1">
        <v>30</v>
      </c>
      <c r="N35" s="1">
        <v>50</v>
      </c>
      <c r="O35" s="1">
        <v>30</v>
      </c>
      <c r="P35" s="1" t="s">
        <v>90</v>
      </c>
      <c r="Q35" s="1">
        <v>30</v>
      </c>
      <c r="S35" s="1">
        <v>30</v>
      </c>
      <c r="U35" s="1">
        <v>2</v>
      </c>
      <c r="V35" s="5">
        <v>1600</v>
      </c>
      <c r="W35" s="70">
        <v>0.7</v>
      </c>
      <c r="X35" s="72">
        <f t="shared" si="11"/>
        <v>480.00000000000006</v>
      </c>
      <c r="Y35" s="72">
        <f t="shared" si="12"/>
        <v>28800.000000000004</v>
      </c>
    </row>
    <row r="36" spans="1:25" x14ac:dyDescent="0.35">
      <c r="I36" s="2241"/>
      <c r="J36" s="2241"/>
      <c r="O36" s="1"/>
      <c r="V36" s="5"/>
      <c r="W36" s="70"/>
      <c r="X36" s="72"/>
      <c r="Y36" s="72"/>
    </row>
    <row r="37" spans="1:25" x14ac:dyDescent="0.35">
      <c r="A37" t="s">
        <v>377</v>
      </c>
      <c r="B37" t="s">
        <v>411</v>
      </c>
      <c r="C37" t="s">
        <v>421</v>
      </c>
      <c r="D37" t="s">
        <v>420</v>
      </c>
      <c r="E37" s="1" t="s">
        <v>270</v>
      </c>
      <c r="F37" s="1" t="s">
        <v>235</v>
      </c>
      <c r="H37" s="1" t="s">
        <v>359</v>
      </c>
      <c r="I37" s="2241">
        <v>2</v>
      </c>
      <c r="J37" s="2241"/>
      <c r="K37" s="1" t="s">
        <v>356</v>
      </c>
      <c r="M37" s="1">
        <v>6</v>
      </c>
      <c r="N37" s="1">
        <v>16</v>
      </c>
      <c r="O37" s="1">
        <v>10</v>
      </c>
      <c r="P37" s="1" t="s">
        <v>90</v>
      </c>
      <c r="Q37" s="1">
        <v>8</v>
      </c>
      <c r="U37" s="1">
        <v>1</v>
      </c>
      <c r="V37" s="5">
        <v>2268</v>
      </c>
      <c r="W37" s="70">
        <v>0.1</v>
      </c>
      <c r="X37" s="72">
        <f t="shared" ref="X37:X39" si="13">V37*(1-W37)</f>
        <v>2041.2</v>
      </c>
      <c r="Y37" s="72">
        <f t="shared" ref="Y37:Y39" si="14">X37*U37*O37</f>
        <v>20412</v>
      </c>
    </row>
    <row r="38" spans="1:25" x14ac:dyDescent="0.35">
      <c r="A38" t="s">
        <v>377</v>
      </c>
      <c r="B38" t="s">
        <v>411</v>
      </c>
      <c r="C38" t="s">
        <v>421</v>
      </c>
      <c r="D38" t="s">
        <v>420</v>
      </c>
      <c r="E38" s="1" t="s">
        <v>272</v>
      </c>
      <c r="F38" s="1" t="s">
        <v>129</v>
      </c>
      <c r="H38" s="1" t="s">
        <v>359</v>
      </c>
      <c r="I38" s="2241">
        <v>1</v>
      </c>
      <c r="J38" s="2241"/>
      <c r="L38" s="1" t="s">
        <v>356</v>
      </c>
      <c r="M38" s="1">
        <v>4</v>
      </c>
      <c r="N38" s="1">
        <v>8</v>
      </c>
      <c r="O38" s="1">
        <v>2</v>
      </c>
      <c r="P38" s="1" t="s">
        <v>51</v>
      </c>
      <c r="Q38" s="1">
        <v>2</v>
      </c>
      <c r="U38" s="1">
        <v>1</v>
      </c>
      <c r="V38" s="5">
        <v>7290</v>
      </c>
      <c r="W38" s="70">
        <v>0.18</v>
      </c>
      <c r="X38" s="72">
        <f t="shared" si="13"/>
        <v>5977.8</v>
      </c>
      <c r="Y38" s="72">
        <f t="shared" si="14"/>
        <v>11955.6</v>
      </c>
    </row>
    <row r="39" spans="1:25" x14ac:dyDescent="0.35">
      <c r="A39" t="s">
        <v>377</v>
      </c>
      <c r="B39" t="s">
        <v>411</v>
      </c>
      <c r="C39" t="s">
        <v>421</v>
      </c>
      <c r="D39" t="s">
        <v>420</v>
      </c>
      <c r="E39" s="1" t="s">
        <v>273</v>
      </c>
      <c r="F39" s="1" t="s">
        <v>235</v>
      </c>
      <c r="H39" s="1" t="s">
        <v>359</v>
      </c>
      <c r="I39" s="2241">
        <v>2</v>
      </c>
      <c r="J39" s="2241"/>
      <c r="K39" s="1" t="s">
        <v>356</v>
      </c>
      <c r="M39" s="1">
        <v>6</v>
      </c>
      <c r="N39" s="1">
        <v>16</v>
      </c>
      <c r="O39" s="1">
        <v>5</v>
      </c>
      <c r="P39" s="1" t="s">
        <v>90</v>
      </c>
      <c r="S39" s="1">
        <v>2</v>
      </c>
      <c r="U39" s="1">
        <v>1</v>
      </c>
      <c r="V39" s="5">
        <v>3500</v>
      </c>
      <c r="W39" s="70">
        <v>0.49</v>
      </c>
      <c r="X39" s="72">
        <f t="shared" si="13"/>
        <v>1785</v>
      </c>
      <c r="Y39" s="72">
        <f t="shared" si="14"/>
        <v>8925</v>
      </c>
    </row>
    <row r="40" spans="1:25" x14ac:dyDescent="0.35">
      <c r="O40" s="1"/>
      <c r="V40" s="5"/>
      <c r="W40" s="70"/>
      <c r="X40" s="72"/>
      <c r="Y40" s="72"/>
    </row>
    <row r="41" spans="1:25" x14ac:dyDescent="0.35">
      <c r="O41" s="1"/>
      <c r="V41" s="5"/>
      <c r="W41" s="70"/>
      <c r="X41" s="72"/>
      <c r="Y41" s="72"/>
    </row>
    <row r="42" spans="1:25" x14ac:dyDescent="0.35">
      <c r="O42" s="1"/>
      <c r="V42" s="74"/>
      <c r="W42" s="75"/>
      <c r="X42" s="72"/>
      <c r="Y42" s="72"/>
    </row>
    <row r="43" spans="1:25" x14ac:dyDescent="0.35">
      <c r="O43" s="1"/>
      <c r="V43" s="74"/>
      <c r="W43" s="75"/>
      <c r="X43" s="72"/>
      <c r="Y43" s="72"/>
    </row>
    <row r="44" spans="1:25" x14ac:dyDescent="0.35">
      <c r="O44" s="1"/>
      <c r="V44" s="72"/>
      <c r="W44" s="70"/>
      <c r="X44" s="72"/>
      <c r="Y44" s="72"/>
    </row>
    <row r="45" spans="1:25" x14ac:dyDescent="0.35">
      <c r="O45" s="1"/>
      <c r="V45" s="72"/>
      <c r="W45" s="70"/>
      <c r="X45" s="72"/>
      <c r="Y45" s="72"/>
    </row>
    <row r="46" spans="1:25" x14ac:dyDescent="0.35">
      <c r="A46" s="93"/>
      <c r="D46" s="89" t="s">
        <v>1209</v>
      </c>
      <c r="E46" s="89" t="s">
        <v>1210</v>
      </c>
      <c r="F46" s="89" t="s">
        <v>1211</v>
      </c>
      <c r="G46" s="89"/>
      <c r="H46" s="89"/>
      <c r="I46" s="89"/>
      <c r="O46" s="1"/>
      <c r="V46" s="72"/>
      <c r="W46" s="70"/>
      <c r="X46" s="72"/>
      <c r="Y46" s="72"/>
    </row>
    <row r="47" spans="1:25" x14ac:dyDescent="0.35">
      <c r="A47" s="93" t="s">
        <v>1212</v>
      </c>
      <c r="B47" s="2229"/>
      <c r="C47" s="2229"/>
      <c r="D47" s="2236">
        <f>E47*(1-10%)</f>
        <v>4222.2648648648646</v>
      </c>
      <c r="E47" s="473">
        <f>'SAO LUIS'!S51</f>
        <v>4691.405405405405</v>
      </c>
      <c r="F47" s="473">
        <f>E47*(1+15%)</f>
        <v>5395.1162162162154</v>
      </c>
      <c r="G47" s="473"/>
      <c r="H47" s="473"/>
      <c r="I47" s="473"/>
      <c r="O47" s="1"/>
      <c r="V47" s="74"/>
      <c r="W47" s="75"/>
      <c r="X47" s="72"/>
      <c r="Y47" s="72"/>
    </row>
    <row r="48" spans="1:25" x14ac:dyDescent="0.35">
      <c r="A48" s="93" t="s">
        <v>1213</v>
      </c>
      <c r="B48" s="2229"/>
      <c r="C48" s="2229"/>
      <c r="D48" s="2236">
        <f>E48*(1-25%)</f>
        <v>1199.0408256880733</v>
      </c>
      <c r="E48" s="473">
        <f>'SAO LUIS'!S80</f>
        <v>1598.7211009174312</v>
      </c>
      <c r="F48" s="473">
        <f>E48*(1+5%)</f>
        <v>1678.6571559633028</v>
      </c>
      <c r="G48" s="473"/>
      <c r="H48" s="473"/>
      <c r="I48" s="473"/>
      <c r="O48" s="1"/>
      <c r="V48" s="74"/>
      <c r="W48" s="75"/>
      <c r="X48" s="72"/>
      <c r="Y48" s="72"/>
    </row>
    <row r="49" spans="1:25" x14ac:dyDescent="0.35">
      <c r="A49" s="93" t="s">
        <v>601</v>
      </c>
      <c r="B49" s="2229"/>
      <c r="C49" s="2229"/>
      <c r="D49" s="2236">
        <f>E49*(1-15%)</f>
        <v>3514.6838888888888</v>
      </c>
      <c r="E49" s="473">
        <f>'SAO LUIS'!S114</f>
        <v>4134.9222222222224</v>
      </c>
      <c r="F49" s="473">
        <f>E49*(1+15%)</f>
        <v>4755.1605555555552</v>
      </c>
      <c r="G49" s="473"/>
      <c r="H49" s="473"/>
      <c r="I49" s="473"/>
      <c r="O49" s="1"/>
      <c r="V49" s="74"/>
      <c r="W49" s="75"/>
      <c r="X49" s="72"/>
      <c r="Y49" s="72"/>
    </row>
    <row r="50" spans="1:25" x14ac:dyDescent="0.35">
      <c r="A50" s="93" t="s">
        <v>730</v>
      </c>
      <c r="B50" s="2229"/>
      <c r="C50" s="2229"/>
      <c r="D50" s="2236">
        <f>E50*(1-25%)</f>
        <v>1076.1490384615383</v>
      </c>
      <c r="E50" s="473">
        <f>'SAO LUIS'!S141</f>
        <v>1434.8653846153845</v>
      </c>
      <c r="F50" s="473">
        <f>E50*(1+5%)</f>
        <v>1506.6086538461539</v>
      </c>
      <c r="G50" s="473"/>
      <c r="H50" s="473"/>
      <c r="I50" s="473"/>
    </row>
    <row r="51" spans="1:25" x14ac:dyDescent="0.35">
      <c r="A51" s="93" t="s">
        <v>619</v>
      </c>
      <c r="B51" s="2229"/>
      <c r="C51" s="2229"/>
      <c r="D51" s="2236">
        <f>E51*(1-25%)</f>
        <v>2893.2874999999999</v>
      </c>
      <c r="E51" s="473">
        <f>'SAO LUIS'!S168</f>
        <v>3857.7166666666667</v>
      </c>
      <c r="F51" s="473">
        <f>E51*(1+5%)</f>
        <v>4050.6025000000004</v>
      </c>
      <c r="G51" s="473"/>
      <c r="H51" s="473"/>
      <c r="I51" s="473"/>
    </row>
    <row r="52" spans="1:25" x14ac:dyDescent="0.35">
      <c r="A52" s="93"/>
      <c r="B52" s="93"/>
      <c r="C52" s="93"/>
      <c r="D52" s="94"/>
    </row>
    <row r="53" spans="1:25" x14ac:dyDescent="0.35">
      <c r="A53" s="93"/>
      <c r="B53" s="92"/>
      <c r="C53" s="92"/>
      <c r="D53" s="2386" t="s">
        <v>1214</v>
      </c>
      <c r="E53" s="2387"/>
      <c r="F53" s="2387"/>
      <c r="G53" s="2387"/>
      <c r="H53" s="2387"/>
      <c r="I53" s="2388"/>
    </row>
    <row r="54" spans="1:25" x14ac:dyDescent="0.35">
      <c r="A54" s="93" t="s">
        <v>1212</v>
      </c>
      <c r="B54" s="2230"/>
      <c r="C54" s="2230"/>
      <c r="D54" s="3">
        <v>0.78378378378378377</v>
      </c>
      <c r="E54" s="3">
        <v>0.21621621621621623</v>
      </c>
      <c r="F54" s="3"/>
      <c r="G54" s="3"/>
      <c r="H54" s="3"/>
      <c r="I54" s="3"/>
    </row>
    <row r="55" spans="1:25" x14ac:dyDescent="0.35">
      <c r="A55" s="93" t="s">
        <v>1213</v>
      </c>
      <c r="B55" s="2230"/>
      <c r="C55" s="2230"/>
      <c r="D55" s="2230">
        <v>0.6330275229357798</v>
      </c>
      <c r="E55" s="350">
        <v>0.3669724770642202</v>
      </c>
      <c r="F55" s="350"/>
      <c r="G55" s="350"/>
      <c r="H55" s="350"/>
      <c r="I55" s="350"/>
    </row>
    <row r="56" spans="1:25" x14ac:dyDescent="0.35">
      <c r="A56" s="93" t="s">
        <v>601</v>
      </c>
      <c r="B56" s="2230"/>
      <c r="C56" s="2230"/>
      <c r="D56" s="2230">
        <v>0.77777777777777779</v>
      </c>
      <c r="E56" s="350">
        <v>0.22222222222222221</v>
      </c>
      <c r="F56" s="350"/>
      <c r="G56" s="350"/>
      <c r="H56" s="350"/>
      <c r="I56" s="350"/>
    </row>
    <row r="57" spans="1:25" x14ac:dyDescent="0.35">
      <c r="A57" s="93" t="s">
        <v>730</v>
      </c>
      <c r="B57" s="2230"/>
      <c r="C57" s="2230"/>
      <c r="D57" s="2230">
        <v>0.57692307692307687</v>
      </c>
      <c r="E57" s="350">
        <v>0.42307692307692307</v>
      </c>
      <c r="F57" s="350"/>
      <c r="G57" s="350"/>
      <c r="H57" s="350"/>
      <c r="I57" s="350"/>
    </row>
    <row r="58" spans="1:25" x14ac:dyDescent="0.35">
      <c r="A58" s="93" t="s">
        <v>619</v>
      </c>
      <c r="B58" s="93"/>
      <c r="C58" s="93"/>
      <c r="D58" s="2230">
        <v>0.83333333333333337</v>
      </c>
      <c r="E58" s="350">
        <v>0.16666666666666666</v>
      </c>
      <c r="F58" s="350"/>
      <c r="G58" s="350"/>
      <c r="H58" s="350"/>
    </row>
    <row r="59" spans="1:25" x14ac:dyDescent="0.35">
      <c r="A59" s="93"/>
      <c r="B59" s="93"/>
      <c r="C59" s="93"/>
      <c r="D59" s="94"/>
    </row>
    <row r="60" spans="1:25" x14ac:dyDescent="0.35">
      <c r="A60" s="93"/>
      <c r="B60" s="93"/>
      <c r="C60" s="93"/>
      <c r="D60" s="94"/>
    </row>
    <row r="61" spans="1:25" x14ac:dyDescent="0.35">
      <c r="A61" s="93"/>
      <c r="B61" s="93"/>
      <c r="C61" s="93"/>
      <c r="D61" s="94"/>
    </row>
    <row r="62" spans="1:25" x14ac:dyDescent="0.35">
      <c r="A62" s="93"/>
      <c r="B62" s="92"/>
      <c r="C62" s="92"/>
      <c r="D62" s="2386" t="s">
        <v>1215</v>
      </c>
      <c r="E62" s="2387"/>
      <c r="F62" s="2387"/>
      <c r="G62" s="2387"/>
      <c r="H62" s="2387"/>
      <c r="I62" s="2388"/>
    </row>
    <row r="63" spans="1:25" x14ac:dyDescent="0.35">
      <c r="A63" s="93" t="s">
        <v>1212</v>
      </c>
      <c r="B63" s="2230"/>
      <c r="C63" s="2230"/>
      <c r="D63" s="2230">
        <v>0.29591836734693877</v>
      </c>
      <c r="E63" s="2230">
        <v>0.29591836734693877</v>
      </c>
      <c r="F63" s="2230">
        <v>0.20408163265306123</v>
      </c>
      <c r="G63" s="2230">
        <v>0.20408163265306123</v>
      </c>
      <c r="H63" s="2230"/>
      <c r="I63" s="2230"/>
    </row>
    <row r="64" spans="1:25" x14ac:dyDescent="0.35">
      <c r="A64" s="93" t="s">
        <v>1213</v>
      </c>
      <c r="B64" s="6"/>
      <c r="C64" s="6"/>
      <c r="D64" s="6">
        <v>0.26136363636363635</v>
      </c>
      <c r="E64" s="2230">
        <v>0.26136363636363635</v>
      </c>
      <c r="F64" s="2230">
        <v>0.23863636363636365</v>
      </c>
      <c r="G64" s="2230">
        <v>0.23863636363636365</v>
      </c>
      <c r="H64" s="2230"/>
      <c r="I64" s="2230"/>
    </row>
    <row r="65" spans="1:9" x14ac:dyDescent="0.35">
      <c r="A65" s="93" t="s">
        <v>601</v>
      </c>
      <c r="B65" s="2230"/>
      <c r="C65" s="2230"/>
      <c r="D65" s="2230">
        <v>0.375</v>
      </c>
      <c r="E65" s="2230">
        <v>0.375</v>
      </c>
      <c r="F65" s="2230">
        <v>0.25</v>
      </c>
      <c r="G65" s="2230"/>
      <c r="H65" s="2230"/>
      <c r="I65" s="2230"/>
    </row>
    <row r="66" spans="1:9" x14ac:dyDescent="0.35">
      <c r="A66" s="93" t="s">
        <v>730</v>
      </c>
      <c r="B66" s="2230"/>
      <c r="C66" s="2230"/>
      <c r="D66" s="6">
        <v>0.34615384615384615</v>
      </c>
      <c r="E66" s="6">
        <v>0.34615384615384615</v>
      </c>
      <c r="F66" s="6">
        <v>0.30769230769230771</v>
      </c>
      <c r="G66" s="6"/>
      <c r="H66" s="6"/>
      <c r="I66" s="2255"/>
    </row>
    <row r="67" spans="1:9" x14ac:dyDescent="0.35">
      <c r="A67" s="93" t="s">
        <v>619</v>
      </c>
      <c r="B67" s="93"/>
      <c r="C67" s="93"/>
      <c r="D67" s="6">
        <v>0.41666666666666669</v>
      </c>
      <c r="E67" s="2230">
        <v>0.41666666666666669</v>
      </c>
      <c r="F67" s="2230">
        <v>0.16666666666666666</v>
      </c>
      <c r="G67" s="2230"/>
      <c r="H67" s="2230"/>
      <c r="I67" s="2230"/>
    </row>
  </sheetData>
  <mergeCells count="2">
    <mergeCell ref="D53:I53"/>
    <mergeCell ref="D62:I62"/>
  </mergeCells>
  <pageMargins left="0.511811024" right="0.511811024" top="0.78740157499999996" bottom="0.78740157499999996" header="0.31496062000000002" footer="0.31496062000000002"/>
  <ignoredErrors>
    <ignoredError sqref="N5:O22 M24:M3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05DB-8997-4796-ADA3-23AC0BB47177}">
  <sheetPr>
    <tabColor rgb="FF92D050"/>
  </sheetPr>
  <dimension ref="A1:AF202"/>
  <sheetViews>
    <sheetView topLeftCell="A163" zoomScale="93" zoomScaleNormal="93" workbookViewId="0">
      <selection activeCell="I191" sqref="I191:K191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29.1796875" style="1" customWidth="1"/>
    <col min="5" max="5" width="26.816406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 customWidth="1"/>
    <col min="14" max="14" width="12.453125" style="145" customWidth="1"/>
    <col min="15" max="15" width="10.1796875" style="3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0" width="13.26953125" customWidth="1"/>
    <col min="21" max="23" width="12.453125" customWidth="1"/>
    <col min="24" max="24" width="14.81640625" customWidth="1"/>
    <col min="25" max="25" width="13.1796875" customWidth="1"/>
    <col min="26" max="26" width="14.453125" customWidth="1"/>
    <col min="27" max="29" width="12.1796875" customWidth="1"/>
    <col min="30" max="30" width="14.54296875" customWidth="1"/>
    <col min="31" max="31" width="12.1796875" customWidth="1"/>
    <col min="32" max="32" width="11.81640625" bestFit="1" customWidth="1"/>
  </cols>
  <sheetData>
    <row r="1" spans="1:5" ht="21" x14ac:dyDescent="0.5">
      <c r="A1" s="138" t="s">
        <v>1142</v>
      </c>
    </row>
    <row r="2" spans="1:5" x14ac:dyDescent="0.35">
      <c r="A2" t="s">
        <v>503</v>
      </c>
    </row>
    <row r="4" spans="1:5" x14ac:dyDescent="0.35">
      <c r="B4" s="141"/>
    </row>
    <row r="5" spans="1:5" x14ac:dyDescent="0.35">
      <c r="B5" s="142"/>
      <c r="C5" s="650"/>
    </row>
    <row r="6" spans="1:5" x14ac:dyDescent="0.35">
      <c r="A6" s="146" t="s">
        <v>1143</v>
      </c>
      <c r="B6" s="147">
        <v>470420.8</v>
      </c>
      <c r="C6" s="148"/>
    </row>
    <row r="7" spans="1:5" x14ac:dyDescent="0.35">
      <c r="A7" s="146" t="s">
        <v>1144</v>
      </c>
      <c r="B7" s="147">
        <v>672594.74</v>
      </c>
      <c r="C7" s="143"/>
    </row>
    <row r="8" spans="1:5" x14ac:dyDescent="0.35">
      <c r="C8" s="143"/>
    </row>
    <row r="9" spans="1:5" ht="17.5" customHeight="1" x14ac:dyDescent="0.35">
      <c r="A9" s="149" t="s">
        <v>1145</v>
      </c>
      <c r="B9" s="150">
        <v>1293476.05</v>
      </c>
      <c r="C9" s="151"/>
    </row>
    <row r="10" spans="1:5" ht="14.15" customHeight="1" x14ac:dyDescent="0.35">
      <c r="A10" s="146" t="s">
        <v>1146</v>
      </c>
      <c r="B10" s="147">
        <v>1771885</v>
      </c>
      <c r="C10" s="3"/>
    </row>
    <row r="13" spans="1:5" x14ac:dyDescent="0.35">
      <c r="A13" s="4" t="s">
        <v>508</v>
      </c>
    </row>
    <row r="14" spans="1:5" x14ac:dyDescent="0.35">
      <c r="A14" s="152" t="s">
        <v>509</v>
      </c>
      <c r="B14" s="152"/>
      <c r="C14" s="152" t="s">
        <v>510</v>
      </c>
      <c r="D14" s="152" t="s">
        <v>511</v>
      </c>
      <c r="E14" s="152" t="s">
        <v>512</v>
      </c>
    </row>
    <row r="15" spans="1:5" x14ac:dyDescent="0.35">
      <c r="A15" s="153" t="s">
        <v>657</v>
      </c>
      <c r="B15" s="154" t="s">
        <v>514</v>
      </c>
      <c r="C15" s="155">
        <v>0.43</v>
      </c>
      <c r="D15" s="156">
        <v>556194.70149999997</v>
      </c>
      <c r="E15" s="156">
        <v>185398.23383333333</v>
      </c>
    </row>
    <row r="16" spans="1:5" x14ac:dyDescent="0.35">
      <c r="A16" s="153" t="s">
        <v>658</v>
      </c>
      <c r="B16" s="154" t="s">
        <v>516</v>
      </c>
      <c r="C16" s="155">
        <v>0.44</v>
      </c>
      <c r="D16" s="156">
        <v>569129.46200000006</v>
      </c>
      <c r="E16" s="156">
        <v>113825.89240000001</v>
      </c>
    </row>
    <row r="17" spans="1:32" x14ac:dyDescent="0.35">
      <c r="A17" s="153" t="s">
        <v>659</v>
      </c>
      <c r="B17" s="154">
        <v>3</v>
      </c>
      <c r="C17" s="155">
        <v>0.13</v>
      </c>
      <c r="D17" s="156">
        <v>168151.88650000002</v>
      </c>
      <c r="E17" s="156">
        <v>56050.628833333343</v>
      </c>
    </row>
    <row r="18" spans="1:32" x14ac:dyDescent="0.35">
      <c r="B18" s="1" t="s">
        <v>518</v>
      </c>
      <c r="C18" s="3">
        <v>1</v>
      </c>
      <c r="D18" s="158">
        <v>1293476.05</v>
      </c>
    </row>
    <row r="21" spans="1:32" x14ac:dyDescent="0.35">
      <c r="A21" s="146" t="s">
        <v>820</v>
      </c>
      <c r="B21" s="816">
        <v>833932</v>
      </c>
      <c r="Q21" s="161"/>
    </row>
    <row r="22" spans="1:32" x14ac:dyDescent="0.35">
      <c r="A22" s="761" t="s">
        <v>630</v>
      </c>
      <c r="B22" s="817">
        <v>398911</v>
      </c>
      <c r="E22" s="1" t="s">
        <v>521</v>
      </c>
      <c r="F22" s="2" t="s">
        <v>1133</v>
      </c>
      <c r="H22" s="1" t="s">
        <v>523</v>
      </c>
      <c r="J22" s="2334">
        <v>0.4</v>
      </c>
      <c r="K22" s="2334"/>
      <c r="L22" s="2334"/>
    </row>
    <row r="23" spans="1:32" x14ac:dyDescent="0.35">
      <c r="E23" s="1" t="s">
        <v>524</v>
      </c>
      <c r="F23" s="2" t="s">
        <v>189</v>
      </c>
      <c r="H23" s="1" t="s">
        <v>524</v>
      </c>
      <c r="J23" s="2266">
        <v>23</v>
      </c>
      <c r="K23" s="2266"/>
      <c r="L23" s="2266"/>
    </row>
    <row r="24" spans="1:32" x14ac:dyDescent="0.35">
      <c r="E24" s="1" t="s">
        <v>526</v>
      </c>
      <c r="F24" s="2" t="s">
        <v>1147</v>
      </c>
      <c r="H24" s="1" t="s">
        <v>526</v>
      </c>
      <c r="J24" s="2267">
        <v>916</v>
      </c>
      <c r="K24" s="2267"/>
      <c r="L24" s="2267"/>
      <c r="P24" s="161"/>
    </row>
    <row r="25" spans="1:32" x14ac:dyDescent="0.35">
      <c r="E25" s="1" t="s">
        <v>528</v>
      </c>
      <c r="F25" s="2" t="s">
        <v>1148</v>
      </c>
      <c r="H25" s="1" t="s">
        <v>528</v>
      </c>
      <c r="J25" s="2267">
        <v>3654333</v>
      </c>
      <c r="K25" s="2267"/>
      <c r="L25" s="2267"/>
      <c r="O25" s="144"/>
      <c r="S25" s="162"/>
    </row>
    <row r="26" spans="1:32" ht="18" x14ac:dyDescent="0.4">
      <c r="A26" s="1085" t="s">
        <v>530</v>
      </c>
      <c r="O26" s="144"/>
      <c r="P26" s="163"/>
    </row>
    <row r="27" spans="1:32" x14ac:dyDescent="0.35">
      <c r="O27" s="165"/>
    </row>
    <row r="28" spans="1:32" ht="16.5" customHeight="1" thickBot="1" x14ac:dyDescent="0.4">
      <c r="A28" s="2681" t="s">
        <v>531</v>
      </c>
      <c r="B28" s="2682"/>
      <c r="C28" s="2682"/>
      <c r="D28" s="2682"/>
      <c r="E28" s="2682"/>
      <c r="F28" s="2682"/>
      <c r="G28" s="2682"/>
      <c r="H28" s="2682"/>
      <c r="I28" s="2682"/>
      <c r="J28" s="2682"/>
      <c r="K28" s="2682"/>
      <c r="L28" s="2682"/>
      <c r="M28" s="2682"/>
      <c r="N28" s="2682"/>
      <c r="O28" s="2682"/>
      <c r="P28" s="2682"/>
      <c r="Q28" s="2682"/>
      <c r="R28" s="2683"/>
      <c r="S28" s="2647" t="s">
        <v>635</v>
      </c>
      <c r="T28" s="2648"/>
      <c r="U28" s="2648"/>
      <c r="V28" s="2648"/>
      <c r="W28" s="2648"/>
      <c r="X28" s="2648"/>
      <c r="Y28" s="2648"/>
      <c r="Z28" s="2648"/>
      <c r="AA28" s="2648"/>
      <c r="AB28" s="2648"/>
      <c r="AC28" s="2648"/>
      <c r="AD28" s="2648"/>
      <c r="AE28" s="2648"/>
      <c r="AF28" s="2649"/>
    </row>
    <row r="29" spans="1:32" ht="18" x14ac:dyDescent="0.35">
      <c r="A29" s="2807" t="s">
        <v>533</v>
      </c>
      <c r="B29" s="2808" t="s">
        <v>534</v>
      </c>
      <c r="C29" s="2808" t="s">
        <v>535</v>
      </c>
      <c r="D29" s="2808" t="s">
        <v>536</v>
      </c>
      <c r="E29" s="2808" t="s">
        <v>537</v>
      </c>
      <c r="F29" s="2809" t="s">
        <v>538</v>
      </c>
      <c r="G29" s="2808" t="s">
        <v>539</v>
      </c>
      <c r="H29" s="2808" t="s">
        <v>540</v>
      </c>
      <c r="I29" s="2810" t="s">
        <v>541</v>
      </c>
      <c r="J29" s="2810"/>
      <c r="K29" s="2810"/>
      <c r="L29" s="2810"/>
      <c r="M29" s="1433" t="s">
        <v>542</v>
      </c>
      <c r="N29" s="1434" t="s">
        <v>543</v>
      </c>
      <c r="O29" s="1435" t="s">
        <v>544</v>
      </c>
      <c r="P29" s="1434" t="s">
        <v>543</v>
      </c>
      <c r="Q29" s="1434" t="s">
        <v>545</v>
      </c>
      <c r="R29" s="1436" t="s">
        <v>546</v>
      </c>
      <c r="S29" s="1100" t="s">
        <v>547</v>
      </c>
      <c r="T29" s="2650" t="s">
        <v>548</v>
      </c>
      <c r="U29" s="2651"/>
      <c r="V29" s="2651"/>
      <c r="W29" s="2651"/>
      <c r="X29" s="2651"/>
      <c r="Y29" s="2650" t="s">
        <v>549</v>
      </c>
      <c r="Z29" s="2651"/>
      <c r="AA29" s="2703" t="s">
        <v>550</v>
      </c>
      <c r="AB29" s="2686"/>
      <c r="AC29" s="2686"/>
      <c r="AD29" s="2686"/>
      <c r="AE29" s="2686"/>
      <c r="AF29" s="2687"/>
    </row>
    <row r="30" spans="1:32" ht="18" customHeight="1" x14ac:dyDescent="0.35">
      <c r="A30" s="2807"/>
      <c r="B30" s="2808"/>
      <c r="C30" s="2808"/>
      <c r="D30" s="2808"/>
      <c r="E30" s="2808"/>
      <c r="F30" s="2809"/>
      <c r="G30" s="2808"/>
      <c r="H30" s="2808"/>
      <c r="I30" s="1437" t="s">
        <v>551</v>
      </c>
      <c r="J30" s="1437" t="s">
        <v>552</v>
      </c>
      <c r="K30" s="1437" t="s">
        <v>553</v>
      </c>
      <c r="L30" s="1437" t="s">
        <v>554</v>
      </c>
      <c r="M30" s="1433" t="s">
        <v>555</v>
      </c>
      <c r="N30" s="1434" t="s">
        <v>556</v>
      </c>
      <c r="O30" s="1435" t="s">
        <v>557</v>
      </c>
      <c r="P30" s="1434" t="s">
        <v>558</v>
      </c>
      <c r="Q30" s="1434" t="s">
        <v>558</v>
      </c>
      <c r="R30" s="1436"/>
      <c r="S30" s="1100" t="s">
        <v>559</v>
      </c>
      <c r="T30" s="2866"/>
      <c r="U30" s="2867"/>
      <c r="V30" s="2867"/>
      <c r="W30" s="2867"/>
      <c r="X30" s="2867"/>
      <c r="Y30" s="2866"/>
      <c r="Z30" s="2867"/>
      <c r="AA30" s="2866"/>
      <c r="AB30" s="2867"/>
      <c r="AC30" s="2867"/>
      <c r="AD30" s="2867"/>
      <c r="AE30" s="2867"/>
      <c r="AF30" s="2868"/>
    </row>
    <row r="31" spans="1:32" s="438" customFormat="1" ht="16" x14ac:dyDescent="0.4">
      <c r="A31" s="2891" t="s">
        <v>560</v>
      </c>
      <c r="B31" s="2892"/>
      <c r="C31" s="2892"/>
      <c r="D31" s="2892"/>
      <c r="E31" s="2892"/>
      <c r="F31" s="2892"/>
      <c r="G31" s="2892"/>
      <c r="H31" s="2892"/>
      <c r="I31" s="2892"/>
      <c r="J31" s="2892"/>
      <c r="K31" s="2892"/>
      <c r="L31" s="2892"/>
      <c r="M31" s="2892"/>
      <c r="N31" s="2892"/>
      <c r="O31" s="2892"/>
      <c r="P31" s="2892"/>
      <c r="Q31" s="2892"/>
      <c r="R31" s="2892"/>
      <c r="S31" s="1628"/>
      <c r="T31" s="1604" t="s">
        <v>561</v>
      </c>
      <c r="U31" s="1605" t="s">
        <v>38</v>
      </c>
      <c r="V31" s="1605" t="s">
        <v>562</v>
      </c>
      <c r="W31" s="1605" t="s">
        <v>563</v>
      </c>
      <c r="X31" s="1629" t="s">
        <v>564</v>
      </c>
      <c r="Y31" s="1604" t="s">
        <v>565</v>
      </c>
      <c r="Z31" s="1629" t="s">
        <v>566</v>
      </c>
      <c r="AA31" s="1605" t="s">
        <v>275</v>
      </c>
      <c r="AB31" s="1605" t="s">
        <v>253</v>
      </c>
      <c r="AC31" s="1605" t="s">
        <v>276</v>
      </c>
      <c r="AD31" s="1605" t="s">
        <v>233</v>
      </c>
      <c r="AE31" s="1605" t="s">
        <v>31</v>
      </c>
      <c r="AF31" s="1719"/>
    </row>
    <row r="32" spans="1:32" x14ac:dyDescent="0.35">
      <c r="A32" s="200"/>
      <c r="B32" s="509"/>
      <c r="C32" s="509"/>
      <c r="D32" s="509"/>
      <c r="E32" s="509"/>
      <c r="F32" s="510"/>
      <c r="G32" s="509"/>
      <c r="H32" s="509"/>
      <c r="I32" s="511"/>
      <c r="J32" s="512"/>
      <c r="K32" s="512"/>
      <c r="L32" s="513"/>
      <c r="M32" s="514"/>
      <c r="N32" s="515"/>
      <c r="O32" s="516"/>
      <c r="P32" s="515"/>
      <c r="Q32" s="515"/>
      <c r="R32" s="548"/>
      <c r="S32" s="212"/>
      <c r="T32" s="234"/>
      <c r="X32" s="332"/>
      <c r="Y32" s="234"/>
      <c r="Z32" s="332"/>
      <c r="AA32" s="511"/>
      <c r="AB32" s="512"/>
      <c r="AC32" s="512"/>
      <c r="AD32" s="512"/>
      <c r="AE32" s="512"/>
      <c r="AF32" s="513"/>
    </row>
    <row r="33" spans="1:32" x14ac:dyDescent="0.35">
      <c r="A33" s="203"/>
      <c r="B33" s="203"/>
      <c r="C33" s="203"/>
      <c r="D33" s="203"/>
      <c r="E33" s="203"/>
      <c r="F33" s="204"/>
      <c r="G33" s="203"/>
      <c r="H33" s="203"/>
      <c r="I33" s="234"/>
      <c r="L33" s="332"/>
      <c r="M33" s="209"/>
      <c r="N33" s="210"/>
      <c r="O33" s="211"/>
      <c r="P33" s="210"/>
      <c r="Q33" s="210"/>
      <c r="R33" s="1094"/>
      <c r="S33" s="210"/>
      <c r="T33" s="440"/>
      <c r="U33" s="215"/>
      <c r="V33" s="215"/>
      <c r="W33" s="215"/>
      <c r="X33" s="441"/>
      <c r="Y33" s="440"/>
      <c r="Z33" s="441"/>
      <c r="AA33" s="234"/>
      <c r="AF33" s="332"/>
    </row>
    <row r="34" spans="1:32" x14ac:dyDescent="0.35">
      <c r="A34" s="203" t="s">
        <v>1149</v>
      </c>
      <c r="B34" s="203" t="s">
        <v>277</v>
      </c>
      <c r="C34" s="203" t="s">
        <v>1150</v>
      </c>
      <c r="D34" s="203" t="s">
        <v>235</v>
      </c>
      <c r="E34" s="203" t="s">
        <v>571</v>
      </c>
      <c r="F34" s="204" t="s">
        <v>1151</v>
      </c>
      <c r="G34" s="203">
        <v>4</v>
      </c>
      <c r="H34" s="203" t="s">
        <v>90</v>
      </c>
      <c r="I34" s="231"/>
      <c r="J34" s="206"/>
      <c r="K34" s="2283">
        <v>4</v>
      </c>
      <c r="L34" s="2284"/>
      <c r="M34" s="209">
        <v>1</v>
      </c>
      <c r="N34" s="212">
        <v>4685.12</v>
      </c>
      <c r="O34" s="219">
        <v>0.33300000000000002</v>
      </c>
      <c r="P34" s="212">
        <f t="shared" ref="P34" si="0">N34*(1-O34)</f>
        <v>3124.9750400000003</v>
      </c>
      <c r="Q34" s="212">
        <f t="shared" ref="Q34:Q44" si="1">P34*M34*G34</f>
        <v>12499.900160000001</v>
      </c>
      <c r="R34" s="230">
        <f t="shared" ref="R34:R44" si="2">Q34/$Q$50</f>
        <v>6.6679653616240425E-2</v>
      </c>
      <c r="S34" s="550">
        <f t="shared" ref="S34:S48" si="3">Q34*2</f>
        <v>24999.800320000002</v>
      </c>
      <c r="T34" s="440">
        <f t="shared" ref="T34:T36" si="4">S34</f>
        <v>24999.800320000002</v>
      </c>
      <c r="X34" s="332"/>
      <c r="Y34" s="440">
        <f>S34</f>
        <v>24999.800320000002</v>
      </c>
      <c r="Z34" s="441"/>
      <c r="AA34" s="440">
        <f>S34</f>
        <v>24999.800320000002</v>
      </c>
      <c r="AF34" s="332"/>
    </row>
    <row r="35" spans="1:32" x14ac:dyDescent="0.35">
      <c r="A35" s="203" t="s">
        <v>1149</v>
      </c>
      <c r="B35" s="203" t="s">
        <v>254</v>
      </c>
      <c r="C35" s="203" t="s">
        <v>1150</v>
      </c>
      <c r="D35" s="203" t="s">
        <v>129</v>
      </c>
      <c r="E35" s="203" t="s">
        <v>569</v>
      </c>
      <c r="F35" s="204" t="s">
        <v>572</v>
      </c>
      <c r="G35" s="203">
        <v>3</v>
      </c>
      <c r="H35" s="203" t="s">
        <v>51</v>
      </c>
      <c r="I35" s="2282">
        <v>3</v>
      </c>
      <c r="J35" s="2283"/>
      <c r="K35" s="2283"/>
      <c r="L35" s="2284"/>
      <c r="M35" s="209">
        <v>1</v>
      </c>
      <c r="N35" s="212">
        <v>8132.89</v>
      </c>
      <c r="O35" s="219">
        <v>0.72</v>
      </c>
      <c r="P35" s="212">
        <f>N35*(1-O35)</f>
        <v>2277.2092000000002</v>
      </c>
      <c r="Q35" s="212">
        <f t="shared" si="1"/>
        <v>6831.6276000000007</v>
      </c>
      <c r="R35" s="213">
        <f t="shared" si="2"/>
        <v>3.6442736035673093E-2</v>
      </c>
      <c r="S35" s="550">
        <f t="shared" si="3"/>
        <v>13663.255200000001</v>
      </c>
      <c r="T35" s="440">
        <f t="shared" si="4"/>
        <v>13663.255200000001</v>
      </c>
      <c r="X35" s="332"/>
      <c r="Y35" s="440"/>
      <c r="Z35" s="441">
        <f>S35</f>
        <v>13663.255200000001</v>
      </c>
      <c r="AA35" s="234"/>
      <c r="AB35" s="215">
        <f>S35</f>
        <v>13663.255200000001</v>
      </c>
      <c r="AF35" s="332"/>
    </row>
    <row r="36" spans="1:32" x14ac:dyDescent="0.35">
      <c r="A36" s="203" t="s">
        <v>1149</v>
      </c>
      <c r="B36" s="203" t="s">
        <v>277</v>
      </c>
      <c r="C36" s="203" t="s">
        <v>1150</v>
      </c>
      <c r="D36" s="203" t="s">
        <v>53</v>
      </c>
      <c r="E36" s="203" t="s">
        <v>571</v>
      </c>
      <c r="F36" s="204" t="s">
        <v>602</v>
      </c>
      <c r="G36" s="203">
        <v>3</v>
      </c>
      <c r="H36" s="203" t="s">
        <v>51</v>
      </c>
      <c r="I36" s="2306">
        <v>3</v>
      </c>
      <c r="J36" s="2307"/>
      <c r="K36" s="2307"/>
      <c r="L36" s="2308"/>
      <c r="M36" s="209">
        <v>1</v>
      </c>
      <c r="N36" s="212">
        <v>11343.75</v>
      </c>
      <c r="O36" s="219">
        <v>0.21740000000000001</v>
      </c>
      <c r="P36" s="212">
        <f t="shared" ref="P36:P44" si="5">N36*(1-O36)</f>
        <v>8877.6187499999996</v>
      </c>
      <c r="Q36" s="212">
        <f t="shared" si="1"/>
        <v>26632.856249999997</v>
      </c>
      <c r="R36" s="230">
        <f t="shared" si="2"/>
        <v>0.14207070511202574</v>
      </c>
      <c r="S36" s="550">
        <f t="shared" si="3"/>
        <v>53265.712499999994</v>
      </c>
      <c r="T36" s="440">
        <f t="shared" si="4"/>
        <v>53265.712499999994</v>
      </c>
      <c r="X36" s="332"/>
      <c r="Y36" s="440">
        <f>S36</f>
        <v>53265.712499999994</v>
      </c>
      <c r="Z36" s="441"/>
      <c r="AA36" s="440">
        <f>S36</f>
        <v>53265.712499999994</v>
      </c>
      <c r="AF36" s="332"/>
    </row>
    <row r="37" spans="1:32" x14ac:dyDescent="0.35">
      <c r="A37" s="203" t="s">
        <v>1149</v>
      </c>
      <c r="B37" s="203" t="s">
        <v>278</v>
      </c>
      <c r="C37" s="203" t="s">
        <v>1150</v>
      </c>
      <c r="D37" s="203" t="s">
        <v>129</v>
      </c>
      <c r="E37" s="203" t="s">
        <v>569</v>
      </c>
      <c r="F37" s="204" t="s">
        <v>572</v>
      </c>
      <c r="G37" s="203">
        <v>2</v>
      </c>
      <c r="H37" s="203" t="s">
        <v>51</v>
      </c>
      <c r="I37" s="2306">
        <v>2</v>
      </c>
      <c r="J37" s="2307"/>
      <c r="K37" s="2307"/>
      <c r="L37" s="2308"/>
      <c r="M37" s="209">
        <v>1</v>
      </c>
      <c r="N37" s="212">
        <v>3600</v>
      </c>
      <c r="O37" s="219">
        <v>0.17</v>
      </c>
      <c r="P37" s="212">
        <f t="shared" si="5"/>
        <v>2988</v>
      </c>
      <c r="Q37" s="212">
        <f t="shared" si="1"/>
        <v>5976</v>
      </c>
      <c r="R37" s="213">
        <f t="shared" si="2"/>
        <v>3.187846342051525E-2</v>
      </c>
      <c r="S37" s="550">
        <f t="shared" si="3"/>
        <v>11952</v>
      </c>
      <c r="T37" s="440">
        <f>S37</f>
        <v>11952</v>
      </c>
      <c r="X37" s="332"/>
      <c r="Y37" s="440"/>
      <c r="Z37" s="441">
        <f>S37</f>
        <v>11952</v>
      </c>
      <c r="AA37" s="234"/>
      <c r="AC37" s="215">
        <f>S37</f>
        <v>11952</v>
      </c>
      <c r="AF37" s="332"/>
    </row>
    <row r="38" spans="1:32" x14ac:dyDescent="0.35">
      <c r="A38" s="203" t="s">
        <v>1149</v>
      </c>
      <c r="B38" s="203" t="s">
        <v>278</v>
      </c>
      <c r="C38" s="203" t="s">
        <v>1089</v>
      </c>
      <c r="D38" s="203" t="s">
        <v>279</v>
      </c>
      <c r="E38" s="203" t="s">
        <v>571</v>
      </c>
      <c r="F38" s="204" t="s">
        <v>70</v>
      </c>
      <c r="G38" s="203">
        <v>1</v>
      </c>
      <c r="H38" s="203" t="s">
        <v>51</v>
      </c>
      <c r="I38" s="2306">
        <v>1</v>
      </c>
      <c r="J38" s="2307"/>
      <c r="K38" s="2307"/>
      <c r="L38" s="2308"/>
      <c r="M38" s="209">
        <v>1</v>
      </c>
      <c r="N38" s="212">
        <v>3600</v>
      </c>
      <c r="O38" s="219">
        <v>0.17</v>
      </c>
      <c r="P38" s="212">
        <f t="shared" si="5"/>
        <v>2988</v>
      </c>
      <c r="Q38" s="212">
        <f t="shared" si="1"/>
        <v>2988</v>
      </c>
      <c r="R38" s="1441">
        <f t="shared" si="2"/>
        <v>1.5939231710257625E-2</v>
      </c>
      <c r="S38" s="550">
        <f t="shared" si="3"/>
        <v>5976</v>
      </c>
      <c r="T38" s="440">
        <f>S38</f>
        <v>5976</v>
      </c>
      <c r="U38" s="215"/>
      <c r="V38" s="215"/>
      <c r="X38" s="332"/>
      <c r="Y38" s="440">
        <f>S38</f>
        <v>5976</v>
      </c>
      <c r="Z38" s="332"/>
      <c r="AA38" s="234"/>
      <c r="AC38" s="215">
        <f>S38</f>
        <v>5976</v>
      </c>
      <c r="AF38" s="332"/>
    </row>
    <row r="39" spans="1:32" x14ac:dyDescent="0.35">
      <c r="A39" s="203" t="s">
        <v>1149</v>
      </c>
      <c r="B39" s="203" t="s">
        <v>278</v>
      </c>
      <c r="C39" s="203" t="s">
        <v>1150</v>
      </c>
      <c r="D39" s="203" t="s">
        <v>235</v>
      </c>
      <c r="E39" s="203" t="s">
        <v>571</v>
      </c>
      <c r="F39" s="204" t="s">
        <v>1151</v>
      </c>
      <c r="G39" s="203">
        <v>8</v>
      </c>
      <c r="H39" s="203" t="s">
        <v>51</v>
      </c>
      <c r="I39" s="2291">
        <v>8</v>
      </c>
      <c r="J39" s="2478"/>
      <c r="L39" s="332"/>
      <c r="M39" s="209">
        <v>1</v>
      </c>
      <c r="N39" s="212">
        <v>1400</v>
      </c>
      <c r="O39" s="219">
        <v>0.14000000000000001</v>
      </c>
      <c r="P39" s="212">
        <f t="shared" si="5"/>
        <v>1204</v>
      </c>
      <c r="Q39" s="212">
        <f t="shared" si="1"/>
        <v>9632</v>
      </c>
      <c r="R39" s="1441">
        <f t="shared" si="2"/>
        <v>5.1381084281526587E-2</v>
      </c>
      <c r="S39" s="550">
        <f t="shared" si="3"/>
        <v>19264</v>
      </c>
      <c r="T39" s="440">
        <f>S39</f>
        <v>19264</v>
      </c>
      <c r="V39" s="215"/>
      <c r="X39" s="332"/>
      <c r="Y39" s="440">
        <f>S39</f>
        <v>19264</v>
      </c>
      <c r="Z39" s="441"/>
      <c r="AA39" s="234"/>
      <c r="AC39" s="215">
        <f>S39</f>
        <v>19264</v>
      </c>
      <c r="AF39" s="332"/>
    </row>
    <row r="40" spans="1:32" x14ac:dyDescent="0.35">
      <c r="A40" s="203" t="s">
        <v>1149</v>
      </c>
      <c r="B40" s="203" t="s">
        <v>278</v>
      </c>
      <c r="C40" s="203" t="s">
        <v>1150</v>
      </c>
      <c r="D40" s="203" t="s">
        <v>56</v>
      </c>
      <c r="E40" s="203" t="s">
        <v>575</v>
      </c>
      <c r="F40" s="204" t="s">
        <v>70</v>
      </c>
      <c r="G40" s="203">
        <v>2</v>
      </c>
      <c r="H40" s="203" t="s">
        <v>51</v>
      </c>
      <c r="I40" s="2306">
        <v>2</v>
      </c>
      <c r="J40" s="2307"/>
      <c r="K40" s="2307"/>
      <c r="L40" s="2308"/>
      <c r="M40" s="209">
        <v>1</v>
      </c>
      <c r="N40" s="212">
        <v>18800</v>
      </c>
      <c r="O40" s="219">
        <v>0.17</v>
      </c>
      <c r="P40" s="212">
        <f t="shared" si="5"/>
        <v>15604</v>
      </c>
      <c r="Q40" s="212">
        <f t="shared" si="1"/>
        <v>31208</v>
      </c>
      <c r="R40" s="1441">
        <f t="shared" si="2"/>
        <v>0.16647642008491298</v>
      </c>
      <c r="S40" s="550">
        <f t="shared" si="3"/>
        <v>62416</v>
      </c>
      <c r="T40" s="440">
        <f>S40</f>
        <v>62416</v>
      </c>
      <c r="V40" s="215"/>
      <c r="X40" s="332"/>
      <c r="Y40" s="440">
        <f>S40</f>
        <v>62416</v>
      </c>
      <c r="Z40" s="332"/>
      <c r="AA40" s="234"/>
      <c r="AC40" s="215">
        <f>S40</f>
        <v>62416</v>
      </c>
      <c r="AF40" s="332"/>
    </row>
    <row r="41" spans="1:32" x14ac:dyDescent="0.35">
      <c r="A41" s="203" t="s">
        <v>1149</v>
      </c>
      <c r="B41" s="203" t="s">
        <v>237</v>
      </c>
      <c r="C41" s="203" t="s">
        <v>1152</v>
      </c>
      <c r="D41" s="203" t="s">
        <v>238</v>
      </c>
      <c r="E41" s="203" t="s">
        <v>571</v>
      </c>
      <c r="F41" s="204" t="s">
        <v>1045</v>
      </c>
      <c r="G41" s="203">
        <v>6</v>
      </c>
      <c r="H41" s="203" t="s">
        <v>90</v>
      </c>
      <c r="I41" s="2291">
        <v>6</v>
      </c>
      <c r="J41" s="2478"/>
      <c r="K41" s="1"/>
      <c r="L41" s="209"/>
      <c r="M41" s="209">
        <v>1</v>
      </c>
      <c r="N41" s="520">
        <v>2049</v>
      </c>
      <c r="O41" s="211">
        <v>0.6</v>
      </c>
      <c r="P41" s="520">
        <f t="shared" si="5"/>
        <v>819.6</v>
      </c>
      <c r="Q41" s="520">
        <f t="shared" si="1"/>
        <v>4917.6000000000004</v>
      </c>
      <c r="R41" s="1720">
        <f t="shared" si="2"/>
        <v>2.6232518694231224E-2</v>
      </c>
      <c r="S41" s="210">
        <f t="shared" si="3"/>
        <v>9835.2000000000007</v>
      </c>
      <c r="T41" s="440"/>
      <c r="U41" s="215">
        <f>S41</f>
        <v>9835.2000000000007</v>
      </c>
      <c r="V41" s="215"/>
      <c r="X41" s="332"/>
      <c r="Y41" s="440">
        <f>S41</f>
        <v>9835.2000000000007</v>
      </c>
      <c r="Z41" s="332"/>
      <c r="AA41" s="234"/>
      <c r="AD41" s="215">
        <f>S41</f>
        <v>9835.2000000000007</v>
      </c>
      <c r="AF41" s="332"/>
    </row>
    <row r="42" spans="1:32" x14ac:dyDescent="0.35">
      <c r="A42" s="203" t="s">
        <v>1149</v>
      </c>
      <c r="B42" s="203" t="s">
        <v>237</v>
      </c>
      <c r="C42" s="203" t="s">
        <v>1152</v>
      </c>
      <c r="D42" s="203" t="s">
        <v>238</v>
      </c>
      <c r="E42" s="203" t="s">
        <v>569</v>
      </c>
      <c r="F42" s="204" t="s">
        <v>1045</v>
      </c>
      <c r="G42" s="203">
        <v>5</v>
      </c>
      <c r="H42" s="203" t="s">
        <v>90</v>
      </c>
      <c r="I42" s="1"/>
      <c r="J42" s="1"/>
      <c r="K42" s="2283">
        <v>5</v>
      </c>
      <c r="L42" s="2284"/>
      <c r="M42" s="209">
        <v>1</v>
      </c>
      <c r="N42" s="520">
        <v>5463</v>
      </c>
      <c r="O42" s="211">
        <v>0.6</v>
      </c>
      <c r="P42" s="520">
        <f t="shared" si="5"/>
        <v>2185.2000000000003</v>
      </c>
      <c r="Q42" s="520">
        <f t="shared" si="1"/>
        <v>10926.000000000002</v>
      </c>
      <c r="R42" s="655">
        <f t="shared" si="2"/>
        <v>5.8283817157387827E-2</v>
      </c>
      <c r="S42" s="210">
        <f t="shared" si="3"/>
        <v>21852.000000000004</v>
      </c>
      <c r="T42" s="440"/>
      <c r="U42" s="215">
        <f>S42</f>
        <v>21852.000000000004</v>
      </c>
      <c r="V42" s="215"/>
      <c r="X42" s="332"/>
      <c r="Y42" s="440"/>
      <c r="Z42" s="441">
        <f>S42</f>
        <v>21852.000000000004</v>
      </c>
      <c r="AA42" s="234"/>
      <c r="AD42" s="215">
        <f>S42</f>
        <v>21852.000000000004</v>
      </c>
      <c r="AF42" s="332"/>
    </row>
    <row r="43" spans="1:32" x14ac:dyDescent="0.35">
      <c r="A43" s="203" t="s">
        <v>1149</v>
      </c>
      <c r="B43" s="203" t="s">
        <v>237</v>
      </c>
      <c r="C43" s="203" t="s">
        <v>1150</v>
      </c>
      <c r="D43" s="203" t="s">
        <v>56</v>
      </c>
      <c r="E43" s="203" t="s">
        <v>571</v>
      </c>
      <c r="F43" s="204" t="s">
        <v>70</v>
      </c>
      <c r="G43" s="203">
        <v>1</v>
      </c>
      <c r="H43" s="203" t="s">
        <v>51</v>
      </c>
      <c r="I43" s="2306">
        <v>1</v>
      </c>
      <c r="J43" s="2307"/>
      <c r="K43" s="2307"/>
      <c r="L43" s="2308"/>
      <c r="M43" s="209">
        <v>1</v>
      </c>
      <c r="N43" s="520">
        <v>54625</v>
      </c>
      <c r="O43" s="211">
        <v>0.6</v>
      </c>
      <c r="P43" s="520">
        <f t="shared" si="5"/>
        <v>21850</v>
      </c>
      <c r="Q43" s="520">
        <f t="shared" si="1"/>
        <v>21850</v>
      </c>
      <c r="R43" s="1715">
        <f t="shared" si="2"/>
        <v>0.11655696548498297</v>
      </c>
      <c r="S43" s="210">
        <f t="shared" si="3"/>
        <v>43700</v>
      </c>
      <c r="T43" s="440">
        <f>S43</f>
        <v>43700</v>
      </c>
      <c r="V43" s="215"/>
      <c r="X43" s="332"/>
      <c r="Y43" s="440">
        <f>S43</f>
        <v>43700</v>
      </c>
      <c r="Z43" s="332"/>
      <c r="AA43" s="234"/>
      <c r="AD43" s="215">
        <f>S43</f>
        <v>43700</v>
      </c>
      <c r="AF43" s="332"/>
    </row>
    <row r="44" spans="1:32" x14ac:dyDescent="0.35">
      <c r="A44" s="203" t="s">
        <v>1149</v>
      </c>
      <c r="B44" s="203" t="s">
        <v>135</v>
      </c>
      <c r="C44" s="203" t="s">
        <v>1150</v>
      </c>
      <c r="D44" s="203" t="s">
        <v>280</v>
      </c>
      <c r="E44" s="203" t="s">
        <v>571</v>
      </c>
      <c r="F44" s="204" t="s">
        <v>65</v>
      </c>
      <c r="G44" s="203">
        <v>1</v>
      </c>
      <c r="H44" s="203" t="s">
        <v>51</v>
      </c>
      <c r="I44" s="2306">
        <v>1</v>
      </c>
      <c r="J44" s="2307"/>
      <c r="K44" s="2307"/>
      <c r="L44" s="2308"/>
      <c r="M44" s="209">
        <v>1</v>
      </c>
      <c r="N44" s="520">
        <v>45000</v>
      </c>
      <c r="O44" s="211">
        <v>0.2</v>
      </c>
      <c r="P44" s="520">
        <f t="shared" si="5"/>
        <v>36000</v>
      </c>
      <c r="Q44" s="520">
        <f t="shared" si="1"/>
        <v>36000</v>
      </c>
      <c r="R44" s="1715">
        <f t="shared" si="2"/>
        <v>0.19203893626816415</v>
      </c>
      <c r="S44" s="210">
        <f t="shared" si="3"/>
        <v>72000</v>
      </c>
      <c r="T44" s="440"/>
      <c r="V44" s="215">
        <f>S44</f>
        <v>72000</v>
      </c>
      <c r="X44" s="332"/>
      <c r="Y44" s="440">
        <f>S44</f>
        <v>72000</v>
      </c>
      <c r="Z44" s="332"/>
      <c r="AA44" s="234"/>
      <c r="AE44" s="215">
        <f>S44</f>
        <v>72000</v>
      </c>
      <c r="AF44" s="332"/>
    </row>
    <row r="45" spans="1:32" x14ac:dyDescent="0.35">
      <c r="A45" s="203"/>
      <c r="B45" s="203"/>
      <c r="C45" s="203"/>
      <c r="D45" s="203"/>
      <c r="E45" s="203"/>
      <c r="F45" s="204"/>
      <c r="G45" s="203"/>
      <c r="H45" s="203"/>
      <c r="I45" s="1"/>
      <c r="J45" s="1"/>
      <c r="K45" s="1"/>
      <c r="L45" s="209"/>
      <c r="M45" s="209"/>
      <c r="N45" s="520"/>
      <c r="O45" s="211"/>
      <c r="P45" s="520"/>
      <c r="Q45" s="520"/>
      <c r="R45" s="1715"/>
      <c r="S45" s="210"/>
      <c r="T45" s="440"/>
      <c r="V45" s="215"/>
      <c r="X45" s="332"/>
      <c r="Y45" s="440"/>
      <c r="Z45" s="332"/>
      <c r="AA45" s="234"/>
      <c r="AF45" s="332"/>
    </row>
    <row r="46" spans="1:32" x14ac:dyDescent="0.35">
      <c r="A46" s="218"/>
      <c r="B46" s="203"/>
      <c r="C46" s="236"/>
      <c r="D46" s="236"/>
      <c r="E46" s="236"/>
      <c r="F46" s="237"/>
      <c r="G46" s="236"/>
      <c r="H46" s="236"/>
      <c r="I46" s="291"/>
      <c r="J46" s="291"/>
      <c r="K46" s="291"/>
      <c r="L46" s="333"/>
      <c r="M46" s="236"/>
      <c r="N46" s="240"/>
      <c r="O46" s="241"/>
      <c r="P46" s="240"/>
      <c r="Q46" s="212"/>
      <c r="R46" s="439"/>
      <c r="S46" s="550"/>
      <c r="T46" s="234"/>
      <c r="X46" s="332"/>
      <c r="Y46" s="234"/>
      <c r="Z46" s="332"/>
      <c r="AA46" s="234"/>
      <c r="AF46" s="332"/>
    </row>
    <row r="47" spans="1:32" x14ac:dyDescent="0.35">
      <c r="A47" s="154" t="s">
        <v>1149</v>
      </c>
      <c r="B47" s="154" t="s">
        <v>579</v>
      </c>
      <c r="C47" s="335"/>
      <c r="D47" s="298"/>
      <c r="E47" s="298"/>
      <c r="F47" s="299"/>
      <c r="G47" s="298"/>
      <c r="H47" s="298"/>
      <c r="I47" s="300"/>
      <c r="J47" s="300"/>
      <c r="K47" s="300"/>
      <c r="L47" s="300"/>
      <c r="M47" s="298"/>
      <c r="N47" s="301"/>
      <c r="O47" s="302"/>
      <c r="P47" s="336"/>
      <c r="Q47" s="303"/>
      <c r="R47" s="337">
        <f>Q47/Q50</f>
        <v>0</v>
      </c>
      <c r="S47" s="550">
        <f>Q47*2</f>
        <v>0</v>
      </c>
      <c r="T47" s="234"/>
      <c r="W47" s="215">
        <f>S47</f>
        <v>0</v>
      </c>
      <c r="X47" s="332"/>
      <c r="Y47" s="234"/>
      <c r="Z47" s="332"/>
      <c r="AA47" s="234"/>
      <c r="AF47" s="332"/>
    </row>
    <row r="48" spans="1:32" x14ac:dyDescent="0.35">
      <c r="A48" s="154" t="s">
        <v>1149</v>
      </c>
      <c r="B48" s="154" t="s">
        <v>580</v>
      </c>
      <c r="C48" s="335"/>
      <c r="D48" s="298"/>
      <c r="E48" s="298"/>
      <c r="F48" s="299"/>
      <c r="G48" s="298"/>
      <c r="H48" s="298"/>
      <c r="I48" s="300"/>
      <c r="J48" s="300"/>
      <c r="K48" s="300"/>
      <c r="L48" s="300"/>
      <c r="M48" s="298"/>
      <c r="N48" s="301"/>
      <c r="O48" s="302"/>
      <c r="P48" s="336"/>
      <c r="Q48" s="303">
        <v>18000</v>
      </c>
      <c r="R48" s="337">
        <f>Q48/Q50</f>
        <v>9.6019468134082075E-2</v>
      </c>
      <c r="S48" s="550">
        <f t="shared" si="3"/>
        <v>36000</v>
      </c>
      <c r="T48" s="234"/>
      <c r="X48" s="441">
        <f>S48</f>
        <v>36000</v>
      </c>
      <c r="Y48" s="234"/>
      <c r="Z48" s="332"/>
      <c r="AA48" s="234"/>
      <c r="AF48" s="332"/>
    </row>
    <row r="49" spans="1:32" x14ac:dyDescent="0.35">
      <c r="I49" s="161">
        <f>I50/M50</f>
        <v>0.75</v>
      </c>
      <c r="J49" s="161"/>
      <c r="K49" s="161">
        <f>K50/M50</f>
        <v>0.25</v>
      </c>
      <c r="S49" s="212"/>
      <c r="T49" s="234"/>
      <c r="X49" s="332"/>
      <c r="Y49" s="234"/>
      <c r="Z49" s="332"/>
      <c r="AA49" s="289"/>
      <c r="AB49" s="291"/>
      <c r="AC49" s="291"/>
      <c r="AD49" s="291"/>
      <c r="AE49" s="291"/>
      <c r="AF49" s="333"/>
    </row>
    <row r="50" spans="1:32" x14ac:dyDescent="0.35">
      <c r="A50" s="887" t="s">
        <v>582</v>
      </c>
      <c r="B50" s="888"/>
      <c r="C50" s="888"/>
      <c r="D50" s="888"/>
      <c r="E50" s="888"/>
      <c r="F50" s="889"/>
      <c r="G50" s="888"/>
      <c r="H50" s="888"/>
      <c r="I50" s="888">
        <f>I43+I41+I40+I39+I38+I37+I36+I35+I44</f>
        <v>27</v>
      </c>
      <c r="J50" s="888"/>
      <c r="K50" s="888">
        <f>K42+K34</f>
        <v>9</v>
      </c>
      <c r="L50" s="888"/>
      <c r="M50" s="888">
        <f>SUM(I50:L50)</f>
        <v>36</v>
      </c>
      <c r="N50" s="890"/>
      <c r="O50" s="891"/>
      <c r="P50" s="890"/>
      <c r="Q50" s="892">
        <f>SUM(Q33:Q49)</f>
        <v>187461.98401000001</v>
      </c>
      <c r="R50" s="891">
        <f>SUM(R33:R48)</f>
        <v>1</v>
      </c>
      <c r="S50" s="1631">
        <f>SUM(S33:S49)</f>
        <v>374923.96802000003</v>
      </c>
      <c r="T50" s="1632">
        <f>SUM(T33:T48)</f>
        <v>235236.76801999999</v>
      </c>
      <c r="U50" s="617">
        <f>SUM(U33:U48)</f>
        <v>31687.200000000004</v>
      </c>
      <c r="V50" s="617">
        <f>SUM(V33:V48)</f>
        <v>72000</v>
      </c>
      <c r="W50" s="617">
        <f>SUM(W33:W48)</f>
        <v>0</v>
      </c>
      <c r="X50" s="617">
        <f>SUM(X33:X48)</f>
        <v>36000</v>
      </c>
      <c r="Y50" s="1140">
        <f t="shared" ref="Y50:Z50" si="6">SUM(Y33:Y48)</f>
        <v>291456.71282000002</v>
      </c>
      <c r="Z50" s="1104">
        <f t="shared" si="6"/>
        <v>47467.2552</v>
      </c>
      <c r="AA50" s="1721">
        <f>SUM(AA33:AA48)</f>
        <v>78265.512820000004</v>
      </c>
      <c r="AB50" s="662">
        <f>SUM(AB32:AB49)</f>
        <v>13663.255200000001</v>
      </c>
      <c r="AC50" s="662">
        <f t="shared" ref="AC50:AE50" si="7">SUM(AC32:AC49)</f>
        <v>99608</v>
      </c>
      <c r="AD50" s="662">
        <f t="shared" si="7"/>
        <v>75387.200000000012</v>
      </c>
      <c r="AE50" s="662">
        <f t="shared" si="7"/>
        <v>72000</v>
      </c>
      <c r="AF50" s="1722"/>
    </row>
    <row r="51" spans="1:32" x14ac:dyDescent="0.35">
      <c r="A51" s="887" t="s">
        <v>583</v>
      </c>
      <c r="B51" s="888"/>
      <c r="C51" s="888"/>
      <c r="D51" s="888"/>
      <c r="E51" s="888"/>
      <c r="F51" s="889"/>
      <c r="G51" s="888"/>
      <c r="H51" s="888"/>
      <c r="I51" s="888">
        <f>I43+I41+I40+I39+I38+I37+I36+I35+I44</f>
        <v>27</v>
      </c>
      <c r="J51" s="888">
        <f>I51</f>
        <v>27</v>
      </c>
      <c r="K51" s="888">
        <f>I43+K42+I40+I38+I37+I36+I35+K34</f>
        <v>21</v>
      </c>
      <c r="L51" s="888">
        <f>K51</f>
        <v>21</v>
      </c>
      <c r="M51" s="888">
        <f>SUM(I51:L51)</f>
        <v>96</v>
      </c>
      <c r="N51" s="890"/>
      <c r="O51" s="891"/>
      <c r="P51" s="890"/>
      <c r="Q51" s="890"/>
      <c r="R51" s="891"/>
      <c r="S51" s="1636"/>
      <c r="T51" s="1637">
        <f>T50/S50</f>
        <v>0.62742525974613461</v>
      </c>
      <c r="U51" s="1638">
        <f>U50/S50</f>
        <v>8.4516335851619051E-2</v>
      </c>
      <c r="V51" s="1639">
        <f>V50/S50</f>
        <v>0.19203893626816415</v>
      </c>
      <c r="W51" s="1638">
        <f>W50/S50</f>
        <v>0</v>
      </c>
      <c r="X51" s="1638">
        <f>X50/S50</f>
        <v>9.6019468134082075E-2</v>
      </c>
      <c r="Y51" s="1640">
        <f>Y50/S50</f>
        <v>0.77737551525234172</v>
      </c>
      <c r="Z51" s="1641">
        <f>Z50/S50</f>
        <v>0.12660501661357615</v>
      </c>
      <c r="AA51" s="1642"/>
      <c r="AB51" s="1643"/>
      <c r="AC51" s="1643"/>
      <c r="AD51" s="1643"/>
      <c r="AE51" s="1643"/>
      <c r="AF51" s="1644"/>
    </row>
    <row r="52" spans="1:32" ht="15" thickBot="1" x14ac:dyDescent="0.4">
      <c r="A52" s="297" t="s">
        <v>584</v>
      </c>
      <c r="B52" s="298"/>
      <c r="C52" s="298"/>
      <c r="D52" s="298"/>
      <c r="E52" s="298"/>
      <c r="F52" s="299"/>
      <c r="G52" s="298"/>
      <c r="H52" s="298"/>
      <c r="I52" s="2243">
        <f>I51/$M$51</f>
        <v>0.28125</v>
      </c>
      <c r="J52" s="2243">
        <f t="shared" ref="J52:L52" si="8">J51/$M$51</f>
        <v>0.28125</v>
      </c>
      <c r="K52" s="2243">
        <f t="shared" si="8"/>
        <v>0.21875</v>
      </c>
      <c r="L52" s="2243">
        <f t="shared" si="8"/>
        <v>0.21875</v>
      </c>
      <c r="M52" s="298"/>
      <c r="N52" s="301"/>
      <c r="O52" s="302"/>
      <c r="P52" s="301"/>
      <c r="Q52" s="303">
        <f>T50/2</f>
        <v>117618.38400999999</v>
      </c>
      <c r="R52" s="308">
        <f>Q52/Q57</f>
        <v>0.62742525974613472</v>
      </c>
      <c r="X52" s="294"/>
      <c r="Y52" s="403">
        <f>K34+I36+I38+I39+I40+I41+I43+I44</f>
        <v>26</v>
      </c>
      <c r="Z52" s="404">
        <f>I35+I37+K42</f>
        <v>10</v>
      </c>
    </row>
    <row r="53" spans="1:32" ht="15" thickBot="1" x14ac:dyDescent="0.4">
      <c r="A53" s="297" t="s">
        <v>38</v>
      </c>
      <c r="B53" s="298"/>
      <c r="C53" s="298"/>
      <c r="D53" s="298"/>
      <c r="E53" s="298"/>
      <c r="F53" s="299"/>
      <c r="G53" s="298"/>
      <c r="H53" s="298"/>
      <c r="I53" s="300"/>
      <c r="J53" s="300"/>
      <c r="K53" s="300"/>
      <c r="L53" s="300"/>
      <c r="M53" s="298"/>
      <c r="N53" s="301"/>
      <c r="O53" s="302"/>
      <c r="P53" s="301"/>
      <c r="Q53" s="303">
        <f>U50/2</f>
        <v>15843.600000000002</v>
      </c>
      <c r="R53" s="308">
        <f>Q53/Q57</f>
        <v>8.4516335851619065E-2</v>
      </c>
      <c r="S53" s="1098">
        <f>Q50/M50</f>
        <v>5207.2773336111113</v>
      </c>
      <c r="T53" s="1099" t="s">
        <v>586</v>
      </c>
      <c r="Y53" s="241">
        <f>Y52/M50</f>
        <v>0.72222222222222221</v>
      </c>
      <c r="Z53" s="293">
        <f>Z52/M50</f>
        <v>0.27777777777777779</v>
      </c>
    </row>
    <row r="54" spans="1:32" ht="15" thickBot="1" x14ac:dyDescent="0.4">
      <c r="A54" s="297" t="s">
        <v>587</v>
      </c>
      <c r="B54" s="298"/>
      <c r="C54" s="298"/>
      <c r="D54" s="298"/>
      <c r="E54" s="298"/>
      <c r="F54" s="299"/>
      <c r="G54" s="298"/>
      <c r="H54" s="298"/>
      <c r="I54" s="300"/>
      <c r="J54" s="300"/>
      <c r="K54" s="300"/>
      <c r="L54" s="300"/>
      <c r="M54" s="298"/>
      <c r="N54" s="301"/>
      <c r="O54" s="302"/>
      <c r="P54" s="301"/>
      <c r="Q54" s="303">
        <f>V50/2</f>
        <v>36000</v>
      </c>
      <c r="R54" s="308">
        <f>Q54/Q57</f>
        <v>0.19203893626816418</v>
      </c>
      <c r="W54" s="145"/>
      <c r="Y54" s="2657" t="s">
        <v>588</v>
      </c>
      <c r="Z54" s="2657"/>
    </row>
    <row r="55" spans="1:32" x14ac:dyDescent="0.35">
      <c r="A55" s="297" t="s">
        <v>580</v>
      </c>
      <c r="B55" s="298"/>
      <c r="C55" s="298"/>
      <c r="D55" s="298"/>
      <c r="E55" s="298"/>
      <c r="F55" s="299"/>
      <c r="G55" s="298"/>
      <c r="H55" s="298"/>
      <c r="I55" s="300"/>
      <c r="J55" s="300"/>
      <c r="K55" s="300"/>
      <c r="L55" s="300"/>
      <c r="M55" s="298"/>
      <c r="N55" s="301"/>
      <c r="O55" s="302"/>
      <c r="P55" s="301"/>
      <c r="Q55" s="303">
        <f>X50/2</f>
        <v>18000</v>
      </c>
      <c r="R55" s="308">
        <f>Q55/Q57</f>
        <v>9.6019468134082089E-2</v>
      </c>
    </row>
    <row r="56" spans="1:32" x14ac:dyDescent="0.35">
      <c r="A56" s="297" t="s">
        <v>579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W50/2</f>
        <v>0</v>
      </c>
      <c r="R56" s="308">
        <f>Q56/Q57</f>
        <v>0</v>
      </c>
    </row>
    <row r="57" spans="1:32" x14ac:dyDescent="0.35">
      <c r="A57" s="297"/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10">
        <f>SUM(Q52:Q56)</f>
        <v>187461.98400999999</v>
      </c>
      <c r="R57" s="308">
        <f>SUM(R52:R56)</f>
        <v>1</v>
      </c>
    </row>
    <row r="59" spans="1:32" ht="18" x14ac:dyDescent="0.4">
      <c r="A59" s="1085" t="s">
        <v>589</v>
      </c>
    </row>
    <row r="61" spans="1:32" ht="16.5" customHeight="1" thickBot="1" x14ac:dyDescent="0.4">
      <c r="A61" s="2681" t="s">
        <v>531</v>
      </c>
      <c r="B61" s="2682"/>
      <c r="C61" s="2682"/>
      <c r="D61" s="2682"/>
      <c r="E61" s="2682"/>
      <c r="F61" s="2682"/>
      <c r="G61" s="2682"/>
      <c r="H61" s="2682"/>
      <c r="I61" s="2682"/>
      <c r="J61" s="2682"/>
      <c r="K61" s="2682"/>
      <c r="L61" s="2682"/>
      <c r="M61" s="2682"/>
      <c r="N61" s="2682"/>
      <c r="O61" s="2682"/>
      <c r="P61" s="2682"/>
      <c r="Q61" s="2682"/>
      <c r="R61" s="2683"/>
      <c r="S61" s="2647" t="s">
        <v>635</v>
      </c>
      <c r="T61" s="2648"/>
      <c r="U61" s="2648"/>
      <c r="V61" s="2648"/>
      <c r="W61" s="2648"/>
      <c r="X61" s="2648"/>
      <c r="Y61" s="2648"/>
      <c r="Z61" s="2648"/>
      <c r="AA61" s="2648"/>
      <c r="AB61" s="2648"/>
      <c r="AC61" s="2648"/>
      <c r="AD61" s="2648"/>
      <c r="AE61" s="2648"/>
      <c r="AF61" s="2649"/>
    </row>
    <row r="62" spans="1:32" ht="18" x14ac:dyDescent="0.35">
      <c r="A62" s="2807" t="s">
        <v>533</v>
      </c>
      <c r="B62" s="2808" t="s">
        <v>534</v>
      </c>
      <c r="C62" s="2808" t="s">
        <v>535</v>
      </c>
      <c r="D62" s="2808" t="s">
        <v>536</v>
      </c>
      <c r="E62" s="2808" t="s">
        <v>537</v>
      </c>
      <c r="F62" s="2809" t="s">
        <v>538</v>
      </c>
      <c r="G62" s="2808" t="s">
        <v>539</v>
      </c>
      <c r="H62" s="2808" t="s">
        <v>540</v>
      </c>
      <c r="I62" s="2810" t="s">
        <v>541</v>
      </c>
      <c r="J62" s="2810"/>
      <c r="K62" s="2810"/>
      <c r="L62" s="2810"/>
      <c r="M62" s="1433" t="s">
        <v>542</v>
      </c>
      <c r="N62" s="1434" t="s">
        <v>543</v>
      </c>
      <c r="O62" s="1435" t="s">
        <v>544</v>
      </c>
      <c r="P62" s="1434" t="s">
        <v>543</v>
      </c>
      <c r="Q62" s="1434" t="s">
        <v>545</v>
      </c>
      <c r="R62" s="1436" t="s">
        <v>546</v>
      </c>
      <c r="S62" s="1100" t="s">
        <v>547</v>
      </c>
      <c r="T62" s="2650" t="s">
        <v>548</v>
      </c>
      <c r="U62" s="2651"/>
      <c r="V62" s="2651"/>
      <c r="W62" s="2651"/>
      <c r="X62" s="2651"/>
      <c r="Y62" s="2650" t="s">
        <v>549</v>
      </c>
      <c r="Z62" s="2651"/>
      <c r="AA62" s="2703" t="s">
        <v>550</v>
      </c>
      <c r="AB62" s="2686"/>
      <c r="AC62" s="2686"/>
      <c r="AD62" s="2686"/>
      <c r="AE62" s="2686"/>
      <c r="AF62" s="2687"/>
    </row>
    <row r="63" spans="1:32" ht="18" customHeight="1" x14ac:dyDescent="0.35">
      <c r="A63" s="2807"/>
      <c r="B63" s="2808"/>
      <c r="C63" s="2808"/>
      <c r="D63" s="2808"/>
      <c r="E63" s="2808"/>
      <c r="F63" s="2809"/>
      <c r="G63" s="2808"/>
      <c r="H63" s="2808"/>
      <c r="I63" s="1437" t="s">
        <v>551</v>
      </c>
      <c r="J63" s="1437" t="s">
        <v>552</v>
      </c>
      <c r="K63" s="1437" t="s">
        <v>553</v>
      </c>
      <c r="L63" s="1437" t="s">
        <v>554</v>
      </c>
      <c r="M63" s="1433" t="s">
        <v>555</v>
      </c>
      <c r="N63" s="1434" t="s">
        <v>556</v>
      </c>
      <c r="O63" s="1435" t="s">
        <v>557</v>
      </c>
      <c r="P63" s="1434" t="s">
        <v>558</v>
      </c>
      <c r="Q63" s="1434" t="s">
        <v>558</v>
      </c>
      <c r="R63" s="1436"/>
      <c r="S63" s="1100" t="s">
        <v>559</v>
      </c>
      <c r="T63" s="2866"/>
      <c r="U63" s="2867"/>
      <c r="V63" s="2867"/>
      <c r="W63" s="2867"/>
      <c r="X63" s="2867"/>
      <c r="Y63" s="2866"/>
      <c r="Z63" s="2867"/>
      <c r="AA63" s="2866"/>
      <c r="AB63" s="2867"/>
      <c r="AC63" s="2867"/>
      <c r="AD63" s="2867"/>
      <c r="AE63" s="2867"/>
      <c r="AF63" s="2868"/>
    </row>
    <row r="64" spans="1:32" s="438" customFormat="1" ht="16" x14ac:dyDescent="0.4">
      <c r="A64" s="2891" t="s">
        <v>560</v>
      </c>
      <c r="B64" s="2892"/>
      <c r="C64" s="2892"/>
      <c r="D64" s="2892"/>
      <c r="E64" s="2892"/>
      <c r="F64" s="2892"/>
      <c r="G64" s="2892"/>
      <c r="H64" s="2892"/>
      <c r="I64" s="2892"/>
      <c r="J64" s="2892"/>
      <c r="K64" s="2892"/>
      <c r="L64" s="2892"/>
      <c r="M64" s="2892"/>
      <c r="N64" s="2892"/>
      <c r="O64" s="2892"/>
      <c r="P64" s="2892"/>
      <c r="Q64" s="2892"/>
      <c r="R64" s="2892"/>
      <c r="S64" s="1628"/>
      <c r="T64" s="1604" t="s">
        <v>561</v>
      </c>
      <c r="U64" s="1605" t="s">
        <v>38</v>
      </c>
      <c r="V64" s="1605" t="s">
        <v>562</v>
      </c>
      <c r="W64" s="1605" t="s">
        <v>563</v>
      </c>
      <c r="X64" s="1629" t="s">
        <v>564</v>
      </c>
      <c r="Y64" s="1604" t="s">
        <v>565</v>
      </c>
      <c r="Z64" s="1629" t="s">
        <v>566</v>
      </c>
      <c r="AA64" s="1605" t="s">
        <v>275</v>
      </c>
      <c r="AB64" s="1605" t="s">
        <v>253</v>
      </c>
      <c r="AC64" s="1605" t="s">
        <v>276</v>
      </c>
      <c r="AD64" s="1605" t="s">
        <v>233</v>
      </c>
      <c r="AE64" s="1605" t="s">
        <v>281</v>
      </c>
      <c r="AF64" s="1719" t="s">
        <v>31</v>
      </c>
    </row>
    <row r="65" spans="1:32" x14ac:dyDescent="0.35">
      <c r="A65" s="200"/>
      <c r="B65" s="509"/>
      <c r="C65" s="509"/>
      <c r="D65" s="509"/>
      <c r="E65" s="509"/>
      <c r="F65" s="510"/>
      <c r="G65" s="509"/>
      <c r="H65" s="509"/>
      <c r="I65" s="512"/>
      <c r="J65" s="512"/>
      <c r="K65" s="512"/>
      <c r="L65" s="512"/>
      <c r="M65" s="509"/>
      <c r="N65" s="515"/>
      <c r="O65" s="516"/>
      <c r="P65" s="515"/>
      <c r="Q65" s="515"/>
      <c r="R65" s="548"/>
      <c r="S65" s="212"/>
      <c r="T65" s="234"/>
      <c r="X65" s="332"/>
      <c r="Y65" s="234"/>
      <c r="Z65" s="332"/>
      <c r="AA65" s="511"/>
      <c r="AB65" s="512"/>
      <c r="AC65" s="512"/>
      <c r="AD65" s="512"/>
      <c r="AE65" s="512"/>
      <c r="AF65" s="513"/>
    </row>
    <row r="66" spans="1:32" x14ac:dyDescent="0.35">
      <c r="A66" s="203" t="s">
        <v>1149</v>
      </c>
      <c r="B66" s="203" t="s">
        <v>277</v>
      </c>
      <c r="C66" s="203" t="s">
        <v>1150</v>
      </c>
      <c r="D66" s="203" t="s">
        <v>235</v>
      </c>
      <c r="E66" s="203" t="s">
        <v>571</v>
      </c>
      <c r="F66" s="204" t="s">
        <v>1151</v>
      </c>
      <c r="G66" s="203">
        <v>4</v>
      </c>
      <c r="H66" s="203" t="s">
        <v>90</v>
      </c>
      <c r="I66" s="231"/>
      <c r="J66" s="206"/>
      <c r="K66" s="2283">
        <v>4</v>
      </c>
      <c r="L66" s="2284"/>
      <c r="M66" s="209">
        <v>1</v>
      </c>
      <c r="N66" s="212">
        <v>4685.12</v>
      </c>
      <c r="O66" s="219">
        <v>0.33300000000000002</v>
      </c>
      <c r="P66" s="212">
        <f t="shared" ref="P66" si="9">N66*(1-O66)</f>
        <v>3124.9750400000003</v>
      </c>
      <c r="Q66" s="212">
        <f t="shared" ref="Q66:Q75" si="10">P66*M66*G66</f>
        <v>12499.900160000001</v>
      </c>
      <c r="R66" s="230">
        <f t="shared" ref="R66:R75" si="11">Q66/$Q$83</f>
        <v>6.6610013097796156E-2</v>
      </c>
      <c r="S66" s="550">
        <f t="shared" ref="S66:S75" si="12">Q66</f>
        <v>12499.900160000001</v>
      </c>
      <c r="T66" s="440">
        <f t="shared" ref="T66:T68" si="13">S66</f>
        <v>12499.900160000001</v>
      </c>
      <c r="X66" s="332"/>
      <c r="Y66" s="440">
        <f>S66</f>
        <v>12499.900160000001</v>
      </c>
      <c r="Z66" s="441"/>
      <c r="AA66" s="440">
        <f>S66</f>
        <v>12499.900160000001</v>
      </c>
      <c r="AF66" s="332"/>
    </row>
    <row r="67" spans="1:32" x14ac:dyDescent="0.35">
      <c r="A67" s="203" t="s">
        <v>1149</v>
      </c>
      <c r="B67" s="203" t="s">
        <v>254</v>
      </c>
      <c r="C67" s="203" t="s">
        <v>1150</v>
      </c>
      <c r="D67" s="203" t="s">
        <v>129</v>
      </c>
      <c r="E67" s="203" t="s">
        <v>569</v>
      </c>
      <c r="F67" s="204" t="s">
        <v>572</v>
      </c>
      <c r="G67" s="203">
        <v>2</v>
      </c>
      <c r="H67" s="203" t="s">
        <v>51</v>
      </c>
      <c r="I67" s="2282">
        <v>2</v>
      </c>
      <c r="J67" s="2283"/>
      <c r="K67" s="2283"/>
      <c r="L67" s="2284"/>
      <c r="M67" s="209">
        <v>1</v>
      </c>
      <c r="N67" s="212">
        <v>8132.89</v>
      </c>
      <c r="O67" s="219">
        <v>0.72</v>
      </c>
      <c r="P67" s="212">
        <f>N67*(1-O67)</f>
        <v>2277.2092000000002</v>
      </c>
      <c r="Q67" s="212">
        <f t="shared" si="10"/>
        <v>4554.4184000000005</v>
      </c>
      <c r="R67" s="213">
        <f t="shared" si="11"/>
        <v>2.4269783389761396E-2</v>
      </c>
      <c r="S67" s="550">
        <f t="shared" si="12"/>
        <v>4554.4184000000005</v>
      </c>
      <c r="T67" s="440">
        <f t="shared" si="13"/>
        <v>4554.4184000000005</v>
      </c>
      <c r="X67" s="332"/>
      <c r="Y67" s="440"/>
      <c r="Z67" s="441">
        <f>S67</f>
        <v>4554.4184000000005</v>
      </c>
      <c r="AA67" s="234"/>
      <c r="AB67" s="215">
        <f>S67</f>
        <v>4554.4184000000005</v>
      </c>
      <c r="AF67" s="332"/>
    </row>
    <row r="68" spans="1:32" x14ac:dyDescent="0.35">
      <c r="A68" s="203" t="s">
        <v>1149</v>
      </c>
      <c r="B68" s="203" t="s">
        <v>277</v>
      </c>
      <c r="C68" s="203" t="s">
        <v>1150</v>
      </c>
      <c r="D68" s="203" t="s">
        <v>53</v>
      </c>
      <c r="E68" s="203" t="s">
        <v>571</v>
      </c>
      <c r="F68" s="204" t="s">
        <v>602</v>
      </c>
      <c r="G68" s="203">
        <v>3</v>
      </c>
      <c r="H68" s="203" t="s">
        <v>51</v>
      </c>
      <c r="I68" s="2306">
        <v>3</v>
      </c>
      <c r="J68" s="2307"/>
      <c r="K68" s="2307"/>
      <c r="L68" s="2308"/>
      <c r="M68" s="209">
        <v>1</v>
      </c>
      <c r="N68" s="212">
        <v>11343.75</v>
      </c>
      <c r="O68" s="219">
        <v>0.21740000000000001</v>
      </c>
      <c r="P68" s="212">
        <f t="shared" ref="P68:P75" si="14">N68*(1-O68)</f>
        <v>8877.6187499999996</v>
      </c>
      <c r="Q68" s="212">
        <f t="shared" si="10"/>
        <v>26632.856249999997</v>
      </c>
      <c r="R68" s="230">
        <f t="shared" si="11"/>
        <v>0.14192232585353881</v>
      </c>
      <c r="S68" s="550">
        <f t="shared" si="12"/>
        <v>26632.856249999997</v>
      </c>
      <c r="T68" s="440">
        <f t="shared" si="13"/>
        <v>26632.856249999997</v>
      </c>
      <c r="X68" s="332"/>
      <c r="Y68" s="440">
        <f>S68</f>
        <v>26632.856249999997</v>
      </c>
      <c r="Z68" s="441"/>
      <c r="AA68" s="440">
        <f>S68</f>
        <v>26632.856249999997</v>
      </c>
      <c r="AF68" s="332"/>
    </row>
    <row r="69" spans="1:32" x14ac:dyDescent="0.35">
      <c r="A69" s="203" t="s">
        <v>1149</v>
      </c>
      <c r="B69" s="203" t="s">
        <v>278</v>
      </c>
      <c r="C69" s="203" t="s">
        <v>1150</v>
      </c>
      <c r="D69" s="203" t="s">
        <v>129</v>
      </c>
      <c r="E69" s="203" t="s">
        <v>569</v>
      </c>
      <c r="F69" s="204" t="s">
        <v>572</v>
      </c>
      <c r="G69" s="203">
        <v>2</v>
      </c>
      <c r="H69" s="203" t="s">
        <v>51</v>
      </c>
      <c r="I69" s="2306">
        <v>2</v>
      </c>
      <c r="J69" s="2307"/>
      <c r="K69" s="2307"/>
      <c r="L69" s="2308"/>
      <c r="M69" s="209">
        <v>1</v>
      </c>
      <c r="N69" s="212">
        <v>3600</v>
      </c>
      <c r="O69" s="219">
        <v>0.17</v>
      </c>
      <c r="P69" s="212">
        <f t="shared" si="14"/>
        <v>2988</v>
      </c>
      <c r="Q69" s="212">
        <f t="shared" si="10"/>
        <v>5976</v>
      </c>
      <c r="R69" s="213">
        <f t="shared" si="11"/>
        <v>3.1845169415531539E-2</v>
      </c>
      <c r="S69" s="550">
        <f t="shared" si="12"/>
        <v>5976</v>
      </c>
      <c r="T69" s="440">
        <f>S69</f>
        <v>5976</v>
      </c>
      <c r="X69" s="332"/>
      <c r="Y69" s="440"/>
      <c r="Z69" s="441">
        <f>S69</f>
        <v>5976</v>
      </c>
      <c r="AA69" s="234"/>
      <c r="AC69" s="215">
        <f>S69</f>
        <v>5976</v>
      </c>
      <c r="AF69" s="332"/>
    </row>
    <row r="70" spans="1:32" x14ac:dyDescent="0.35">
      <c r="A70" s="203" t="s">
        <v>1149</v>
      </c>
      <c r="B70" s="203" t="s">
        <v>278</v>
      </c>
      <c r="C70" s="203" t="s">
        <v>1089</v>
      </c>
      <c r="D70" s="203" t="s">
        <v>279</v>
      </c>
      <c r="E70" s="203" t="s">
        <v>571</v>
      </c>
      <c r="F70" s="204" t="s">
        <v>70</v>
      </c>
      <c r="G70" s="203">
        <v>1</v>
      </c>
      <c r="H70" s="203" t="s">
        <v>51</v>
      </c>
      <c r="I70" s="2306">
        <v>1</v>
      </c>
      <c r="J70" s="2307"/>
      <c r="K70" s="2307"/>
      <c r="L70" s="2308"/>
      <c r="M70" s="209">
        <v>1</v>
      </c>
      <c r="N70" s="212">
        <v>3600</v>
      </c>
      <c r="O70" s="219">
        <v>0.17</v>
      </c>
      <c r="P70" s="212">
        <f t="shared" si="14"/>
        <v>2988</v>
      </c>
      <c r="Q70" s="212">
        <f t="shared" si="10"/>
        <v>2988</v>
      </c>
      <c r="R70" s="1441">
        <f t="shared" si="11"/>
        <v>1.592258470776577E-2</v>
      </c>
      <c r="S70" s="550">
        <f t="shared" si="12"/>
        <v>2988</v>
      </c>
      <c r="T70" s="440">
        <f>S70</f>
        <v>2988</v>
      </c>
      <c r="U70" s="215"/>
      <c r="V70" s="215"/>
      <c r="X70" s="332"/>
      <c r="Y70" s="440">
        <f>S70</f>
        <v>2988</v>
      </c>
      <c r="Z70" s="332"/>
      <c r="AA70" s="234"/>
      <c r="AC70" s="215">
        <f>S70</f>
        <v>2988</v>
      </c>
      <c r="AF70" s="332"/>
    </row>
    <row r="71" spans="1:32" x14ac:dyDescent="0.35">
      <c r="A71" s="203" t="s">
        <v>1149</v>
      </c>
      <c r="B71" s="203" t="s">
        <v>278</v>
      </c>
      <c r="C71" s="203" t="s">
        <v>1150</v>
      </c>
      <c r="D71" s="203" t="s">
        <v>235</v>
      </c>
      <c r="E71" s="203" t="s">
        <v>571</v>
      </c>
      <c r="F71" s="204" t="s">
        <v>1151</v>
      </c>
      <c r="G71" s="203">
        <v>8</v>
      </c>
      <c r="H71" s="203" t="s">
        <v>51</v>
      </c>
      <c r="I71" s="2291">
        <v>8</v>
      </c>
      <c r="J71" s="2478"/>
      <c r="L71" s="332"/>
      <c r="M71" s="209">
        <v>1</v>
      </c>
      <c r="N71" s="212">
        <v>1400</v>
      </c>
      <c r="O71" s="219">
        <v>0.14000000000000001</v>
      </c>
      <c r="P71" s="212">
        <f t="shared" si="14"/>
        <v>1204</v>
      </c>
      <c r="Q71" s="212">
        <f t="shared" si="10"/>
        <v>9632</v>
      </c>
      <c r="R71" s="1441">
        <f t="shared" si="11"/>
        <v>5.132742165502005E-2</v>
      </c>
      <c r="S71" s="550">
        <f t="shared" si="12"/>
        <v>9632</v>
      </c>
      <c r="T71" s="440">
        <f>S71</f>
        <v>9632</v>
      </c>
      <c r="V71" s="215"/>
      <c r="X71" s="332"/>
      <c r="Y71" s="440">
        <f>S71</f>
        <v>9632</v>
      </c>
      <c r="Z71" s="441"/>
      <c r="AA71" s="234"/>
      <c r="AC71" s="215">
        <f>S71</f>
        <v>9632</v>
      </c>
      <c r="AF71" s="332"/>
    </row>
    <row r="72" spans="1:32" x14ac:dyDescent="0.35">
      <c r="A72" s="203" t="s">
        <v>1149</v>
      </c>
      <c r="B72" s="203" t="s">
        <v>237</v>
      </c>
      <c r="C72" s="203" t="s">
        <v>1152</v>
      </c>
      <c r="D72" s="203" t="s">
        <v>238</v>
      </c>
      <c r="E72" s="203" t="s">
        <v>571</v>
      </c>
      <c r="F72" s="204" t="s">
        <v>1045</v>
      </c>
      <c r="G72" s="203">
        <v>6</v>
      </c>
      <c r="H72" s="203" t="s">
        <v>90</v>
      </c>
      <c r="I72" s="2291">
        <v>6</v>
      </c>
      <c r="J72" s="2478"/>
      <c r="K72" s="1"/>
      <c r="L72" s="209"/>
      <c r="M72" s="209">
        <v>1</v>
      </c>
      <c r="N72" s="520">
        <v>2049</v>
      </c>
      <c r="O72" s="211">
        <v>0.6</v>
      </c>
      <c r="P72" s="520">
        <f t="shared" si="14"/>
        <v>819.6</v>
      </c>
      <c r="Q72" s="520">
        <f t="shared" si="10"/>
        <v>4917.6000000000004</v>
      </c>
      <c r="R72" s="1720">
        <f t="shared" si="11"/>
        <v>2.6205121338322944E-2</v>
      </c>
      <c r="S72" s="210">
        <f t="shared" si="12"/>
        <v>4917.6000000000004</v>
      </c>
      <c r="T72" s="440"/>
      <c r="U72" s="215">
        <f>S72</f>
        <v>4917.6000000000004</v>
      </c>
      <c r="V72" s="215"/>
      <c r="X72" s="332"/>
      <c r="Y72" s="440">
        <f>S72</f>
        <v>4917.6000000000004</v>
      </c>
      <c r="Z72" s="332"/>
      <c r="AA72" s="234"/>
      <c r="AD72" s="215">
        <f>S72</f>
        <v>4917.6000000000004</v>
      </c>
      <c r="AF72" s="332"/>
    </row>
    <row r="73" spans="1:32" x14ac:dyDescent="0.35">
      <c r="A73" s="203" t="s">
        <v>1149</v>
      </c>
      <c r="B73" s="203" t="s">
        <v>237</v>
      </c>
      <c r="C73" s="203" t="s">
        <v>1152</v>
      </c>
      <c r="D73" s="203" t="s">
        <v>238</v>
      </c>
      <c r="E73" s="203" t="s">
        <v>569</v>
      </c>
      <c r="F73" s="204" t="s">
        <v>1045</v>
      </c>
      <c r="G73" s="203">
        <v>5</v>
      </c>
      <c r="H73" s="203" t="s">
        <v>90</v>
      </c>
      <c r="I73" s="1"/>
      <c r="J73" s="1"/>
      <c r="K73" s="2283">
        <v>5</v>
      </c>
      <c r="L73" s="2284"/>
      <c r="M73" s="209">
        <v>1</v>
      </c>
      <c r="N73" s="520">
        <v>5463</v>
      </c>
      <c r="O73" s="211">
        <v>0.6</v>
      </c>
      <c r="P73" s="520">
        <f t="shared" si="14"/>
        <v>2185.2000000000003</v>
      </c>
      <c r="Q73" s="520">
        <f t="shared" si="10"/>
        <v>10926.000000000002</v>
      </c>
      <c r="R73" s="655">
        <f t="shared" si="11"/>
        <v>5.8222945286830266E-2</v>
      </c>
      <c r="S73" s="210">
        <f t="shared" si="12"/>
        <v>10926.000000000002</v>
      </c>
      <c r="T73" s="440"/>
      <c r="U73" s="215">
        <f>S73</f>
        <v>10926.000000000002</v>
      </c>
      <c r="V73" s="215"/>
      <c r="X73" s="332"/>
      <c r="Y73" s="440"/>
      <c r="Z73" s="441">
        <f>S73</f>
        <v>10926.000000000002</v>
      </c>
      <c r="AA73" s="234"/>
      <c r="AD73" s="215">
        <f>S73</f>
        <v>10926.000000000002</v>
      </c>
      <c r="AF73" s="332"/>
    </row>
    <row r="74" spans="1:32" x14ac:dyDescent="0.35">
      <c r="A74" s="203" t="s">
        <v>1149</v>
      </c>
      <c r="B74" s="203" t="s">
        <v>206</v>
      </c>
      <c r="C74" s="203" t="s">
        <v>1092</v>
      </c>
      <c r="D74" s="203" t="s">
        <v>207</v>
      </c>
      <c r="E74" s="203" t="s">
        <v>571</v>
      </c>
      <c r="F74" s="204" t="s">
        <v>604</v>
      </c>
      <c r="G74" s="203">
        <v>8</v>
      </c>
      <c r="H74" s="203" t="s">
        <v>51</v>
      </c>
      <c r="I74" s="2306">
        <v>8</v>
      </c>
      <c r="J74" s="2307"/>
      <c r="K74" s="2307"/>
      <c r="L74" s="2308"/>
      <c r="M74" s="209">
        <v>1</v>
      </c>
      <c r="N74" s="520">
        <v>11069</v>
      </c>
      <c r="O74" s="211">
        <v>0.4</v>
      </c>
      <c r="P74" s="520">
        <f t="shared" si="14"/>
        <v>6641.4</v>
      </c>
      <c r="Q74" s="520">
        <f t="shared" si="10"/>
        <v>53131.199999999997</v>
      </c>
      <c r="R74" s="1715">
        <f t="shared" si="11"/>
        <v>0.28312785563093867</v>
      </c>
      <c r="S74" s="210">
        <f t="shared" si="12"/>
        <v>53131.199999999997</v>
      </c>
      <c r="T74" s="440"/>
      <c r="V74" s="215">
        <f>S74</f>
        <v>53131.199999999997</v>
      </c>
      <c r="X74" s="332"/>
      <c r="Y74" s="440">
        <f>S74</f>
        <v>53131.199999999997</v>
      </c>
      <c r="Z74" s="332"/>
      <c r="AA74" s="234"/>
      <c r="AE74" s="215">
        <f>S74</f>
        <v>53131.199999999997</v>
      </c>
      <c r="AF74" s="332"/>
    </row>
    <row r="75" spans="1:32" x14ac:dyDescent="0.35">
      <c r="A75" s="203" t="s">
        <v>1149</v>
      </c>
      <c r="B75" s="203" t="s">
        <v>135</v>
      </c>
      <c r="C75" s="203" t="s">
        <v>1090</v>
      </c>
      <c r="D75" s="203" t="s">
        <v>282</v>
      </c>
      <c r="E75" s="203" t="s">
        <v>569</v>
      </c>
      <c r="F75" s="204" t="s">
        <v>604</v>
      </c>
      <c r="G75" s="203">
        <v>3</v>
      </c>
      <c r="H75" s="203" t="s">
        <v>49</v>
      </c>
      <c r="I75" s="228">
        <v>3</v>
      </c>
      <c r="J75" s="1699"/>
      <c r="K75" s="229">
        <v>3</v>
      </c>
      <c r="L75" s="1700"/>
      <c r="M75" s="209">
        <v>2</v>
      </c>
      <c r="N75" s="520">
        <v>8000</v>
      </c>
      <c r="O75" s="211">
        <v>0.2</v>
      </c>
      <c r="P75" s="520">
        <f t="shared" si="14"/>
        <v>6400</v>
      </c>
      <c r="Q75" s="520">
        <f t="shared" si="10"/>
        <v>38400</v>
      </c>
      <c r="R75" s="655">
        <f t="shared" si="11"/>
        <v>0.20462759463795369</v>
      </c>
      <c r="S75" s="210">
        <f t="shared" si="12"/>
        <v>38400</v>
      </c>
      <c r="T75" s="440"/>
      <c r="U75" s="215">
        <f>S75</f>
        <v>38400</v>
      </c>
      <c r="V75" s="215"/>
      <c r="X75" s="332"/>
      <c r="Y75" s="440">
        <f>S75</f>
        <v>38400</v>
      </c>
      <c r="Z75" s="332"/>
      <c r="AA75" s="234"/>
      <c r="AF75" s="441">
        <f>S75</f>
        <v>38400</v>
      </c>
    </row>
    <row r="76" spans="1:32" x14ac:dyDescent="0.35">
      <c r="A76" s="203"/>
      <c r="B76" s="203"/>
      <c r="C76" s="203"/>
      <c r="D76" s="203"/>
      <c r="E76" s="203"/>
      <c r="F76" s="204"/>
      <c r="G76" s="203"/>
      <c r="H76" s="203"/>
      <c r="I76" s="1"/>
      <c r="J76" s="1"/>
      <c r="K76" s="1"/>
      <c r="L76" s="209"/>
      <c r="M76" s="209"/>
      <c r="N76" s="520"/>
      <c r="O76" s="211"/>
      <c r="P76" s="520"/>
      <c r="Q76" s="520"/>
      <c r="R76" s="1715"/>
      <c r="S76" s="210"/>
      <c r="T76" s="440"/>
      <c r="V76" s="215"/>
      <c r="X76" s="332"/>
      <c r="Y76" s="440"/>
      <c r="Z76" s="332"/>
      <c r="AA76" s="234"/>
      <c r="AF76" s="332"/>
    </row>
    <row r="77" spans="1:32" x14ac:dyDescent="0.35">
      <c r="A77" s="203"/>
      <c r="B77" s="203"/>
      <c r="C77" s="203"/>
      <c r="D77" s="203"/>
      <c r="E77" s="203"/>
      <c r="F77" s="204"/>
      <c r="G77" s="203"/>
      <c r="H77" s="203"/>
      <c r="I77" s="1"/>
      <c r="J77" s="1"/>
      <c r="K77" s="1"/>
      <c r="L77" s="209"/>
      <c r="M77" s="209"/>
      <c r="N77" s="520"/>
      <c r="O77" s="211"/>
      <c r="P77" s="520"/>
      <c r="Q77" s="520"/>
      <c r="R77" s="1715"/>
      <c r="S77" s="210"/>
      <c r="T77" s="440"/>
      <c r="V77" s="215"/>
      <c r="X77" s="332"/>
      <c r="Y77" s="440"/>
      <c r="Z77" s="332"/>
      <c r="AA77" s="234"/>
      <c r="AF77" s="332"/>
    </row>
    <row r="78" spans="1:32" x14ac:dyDescent="0.35">
      <c r="A78" s="203"/>
      <c r="B78" s="203"/>
      <c r="C78" s="203"/>
      <c r="D78" s="203"/>
      <c r="E78" s="203"/>
      <c r="F78" s="204"/>
      <c r="G78" s="203"/>
      <c r="H78" s="203"/>
      <c r="I78" s="1"/>
      <c r="J78" s="1"/>
      <c r="K78" s="1"/>
      <c r="L78" s="209"/>
      <c r="M78" s="209"/>
      <c r="N78" s="520"/>
      <c r="O78" s="211"/>
      <c r="P78" s="520"/>
      <c r="Q78" s="520"/>
      <c r="R78" s="1715"/>
      <c r="S78" s="210"/>
      <c r="T78" s="440"/>
      <c r="V78" s="215"/>
      <c r="X78" s="332"/>
      <c r="Y78" s="440"/>
      <c r="Z78" s="332"/>
      <c r="AA78" s="234"/>
      <c r="AF78" s="332"/>
    </row>
    <row r="79" spans="1:32" x14ac:dyDescent="0.35">
      <c r="A79" s="218"/>
      <c r="B79" s="203"/>
      <c r="C79" s="236"/>
      <c r="D79" s="236"/>
      <c r="E79" s="236"/>
      <c r="F79" s="237"/>
      <c r="G79" s="236"/>
      <c r="H79" s="236"/>
      <c r="I79" s="291"/>
      <c r="J79" s="291"/>
      <c r="K79" s="291"/>
      <c r="L79" s="333"/>
      <c r="M79" s="236"/>
      <c r="N79" s="240"/>
      <c r="O79" s="241"/>
      <c r="P79" s="240"/>
      <c r="Q79" s="212"/>
      <c r="R79" s="439"/>
      <c r="S79" s="550"/>
      <c r="T79" s="234"/>
      <c r="X79" s="332"/>
      <c r="Y79" s="234"/>
      <c r="Z79" s="332"/>
      <c r="AA79" s="234"/>
      <c r="AF79" s="332"/>
    </row>
    <row r="80" spans="1:32" x14ac:dyDescent="0.35">
      <c r="A80" s="154" t="s">
        <v>1149</v>
      </c>
      <c r="B80" s="154" t="s">
        <v>579</v>
      </c>
      <c r="C80" s="335"/>
      <c r="D80" s="298"/>
      <c r="E80" s="298"/>
      <c r="F80" s="299"/>
      <c r="G80" s="298"/>
      <c r="H80" s="298"/>
      <c r="I80" s="300"/>
      <c r="J80" s="300"/>
      <c r="K80" s="300"/>
      <c r="L80" s="300"/>
      <c r="M80" s="298"/>
      <c r="N80" s="301"/>
      <c r="O80" s="302"/>
      <c r="P80" s="336"/>
      <c r="Q80" s="303"/>
      <c r="R80" s="337">
        <f>Q80/Q83</f>
        <v>0</v>
      </c>
      <c r="S80" s="550">
        <f>Q80*2</f>
        <v>0</v>
      </c>
      <c r="T80" s="234"/>
      <c r="W80" s="215">
        <f>S80</f>
        <v>0</v>
      </c>
      <c r="X80" s="332"/>
      <c r="Y80" s="234"/>
      <c r="Z80" s="332"/>
      <c r="AA80" s="234"/>
      <c r="AF80" s="332"/>
    </row>
    <row r="81" spans="1:32" x14ac:dyDescent="0.35">
      <c r="A81" s="154" t="s">
        <v>1149</v>
      </c>
      <c r="B81" s="154" t="s">
        <v>580</v>
      </c>
      <c r="C81" s="335"/>
      <c r="D81" s="298"/>
      <c r="E81" s="298"/>
      <c r="F81" s="299"/>
      <c r="G81" s="298"/>
      <c r="H81" s="298"/>
      <c r="I81" s="300"/>
      <c r="J81" s="300"/>
      <c r="K81" s="300"/>
      <c r="L81" s="300"/>
      <c r="M81" s="298"/>
      <c r="N81" s="301"/>
      <c r="O81" s="302"/>
      <c r="P81" s="336"/>
      <c r="Q81" s="303">
        <v>18000</v>
      </c>
      <c r="R81" s="337">
        <f>Q81/Q83</f>
        <v>9.5919184986540784E-2</v>
      </c>
      <c r="S81" s="550">
        <f>Q81</f>
        <v>18000</v>
      </c>
      <c r="T81" s="234"/>
      <c r="X81" s="441">
        <f>S81</f>
        <v>18000</v>
      </c>
      <c r="Y81" s="234"/>
      <c r="Z81" s="332"/>
      <c r="AA81" s="234"/>
      <c r="AF81" s="332"/>
    </row>
    <row r="82" spans="1:32" x14ac:dyDescent="0.35">
      <c r="I82" s="161">
        <f>I83/M83</f>
        <v>0.73333333333333328</v>
      </c>
      <c r="J82" s="161"/>
      <c r="K82" s="161">
        <f>K83/M83</f>
        <v>0.26666666666666666</v>
      </c>
      <c r="S82" s="212"/>
      <c r="T82" s="234"/>
      <c r="X82" s="332"/>
      <c r="Y82" s="234"/>
      <c r="Z82" s="332"/>
      <c r="AA82" s="234"/>
      <c r="AF82" s="332"/>
    </row>
    <row r="83" spans="1:32" x14ac:dyDescent="0.35">
      <c r="A83" s="887" t="s">
        <v>582</v>
      </c>
      <c r="B83" s="888"/>
      <c r="C83" s="888"/>
      <c r="D83" s="888"/>
      <c r="E83" s="888"/>
      <c r="F83" s="889"/>
      <c r="G83" s="888"/>
      <c r="H83" s="888"/>
      <c r="I83" s="888">
        <f>I75+I74+I72+I71+I70+I69+I68+I67</f>
        <v>33</v>
      </c>
      <c r="J83" s="888"/>
      <c r="K83" s="888">
        <f>K75+K73+K66</f>
        <v>12</v>
      </c>
      <c r="L83" s="888"/>
      <c r="M83" s="888">
        <f>SUM(I83:L83)</f>
        <v>45</v>
      </c>
      <c r="N83" s="890"/>
      <c r="O83" s="891"/>
      <c r="P83" s="890"/>
      <c r="Q83" s="892">
        <f>SUM(Q65:Q82)</f>
        <v>187657.97480999999</v>
      </c>
      <c r="R83" s="891">
        <f>SUM(R65:R81)</f>
        <v>1</v>
      </c>
      <c r="S83" s="1631">
        <f>SUM(S65:S82)</f>
        <v>187657.97480999999</v>
      </c>
      <c r="T83" s="1632">
        <f t="shared" ref="T83:Z83" si="15">SUM(T65:T81)</f>
        <v>62283.174809999997</v>
      </c>
      <c r="U83" s="617">
        <f t="shared" si="15"/>
        <v>54243.600000000006</v>
      </c>
      <c r="V83" s="617">
        <f t="shared" si="15"/>
        <v>53131.199999999997</v>
      </c>
      <c r="W83" s="617">
        <f t="shared" si="15"/>
        <v>0</v>
      </c>
      <c r="X83" s="617">
        <f t="shared" si="15"/>
        <v>18000</v>
      </c>
      <c r="Y83" s="1140">
        <f t="shared" si="15"/>
        <v>148201.55640999999</v>
      </c>
      <c r="Z83" s="1104">
        <f t="shared" si="15"/>
        <v>21456.418400000002</v>
      </c>
      <c r="AA83" s="1633">
        <f>SUM(AA66:AA82)</f>
        <v>39132.756410000002</v>
      </c>
      <c r="AB83" s="1634">
        <f>SUM(AB66:AB82)</f>
        <v>4554.4184000000005</v>
      </c>
      <c r="AC83" s="1634">
        <f t="shared" ref="AC83:AF83" si="16">SUM(AC66:AC82)</f>
        <v>18596</v>
      </c>
      <c r="AD83" s="1634">
        <f t="shared" si="16"/>
        <v>15843.600000000002</v>
      </c>
      <c r="AE83" s="1634">
        <f t="shared" si="16"/>
        <v>53131.199999999997</v>
      </c>
      <c r="AF83" s="1635">
        <f t="shared" si="16"/>
        <v>38400</v>
      </c>
    </row>
    <row r="84" spans="1:32" x14ac:dyDescent="0.35">
      <c r="A84" s="887" t="s">
        <v>583</v>
      </c>
      <c r="B84" s="888"/>
      <c r="C84" s="888"/>
      <c r="D84" s="888"/>
      <c r="E84" s="888"/>
      <c r="F84" s="889"/>
      <c r="G84" s="888"/>
      <c r="H84" s="888"/>
      <c r="I84" s="888">
        <f>I75+I74+I72+I71+I70+I69+I68+I67</f>
        <v>33</v>
      </c>
      <c r="J84" s="888">
        <f>I74+I72+I71+I70+I69+I68+I67</f>
        <v>30</v>
      </c>
      <c r="K84" s="888">
        <f>K75+I74+K73+I70+I69+I68+I67+K66</f>
        <v>28</v>
      </c>
      <c r="L84" s="888">
        <f>I74+K73+I70+I69+I68+I67+K66</f>
        <v>25</v>
      </c>
      <c r="M84" s="888">
        <f>SUM(I84:L84)</f>
        <v>116</v>
      </c>
      <c r="N84" s="890"/>
      <c r="O84" s="891"/>
      <c r="P84" s="890"/>
      <c r="Q84" s="890"/>
      <c r="R84" s="891"/>
      <c r="S84" s="1636"/>
      <c r="T84" s="1637">
        <f>T83/S83</f>
        <v>0.33189729811941371</v>
      </c>
      <c r="U84" s="1638">
        <f>U83/S83</f>
        <v>0.28905566126310689</v>
      </c>
      <c r="V84" s="1639">
        <f>V83/S83</f>
        <v>0.28312785563093867</v>
      </c>
      <c r="W84" s="1638">
        <f>W83/S83</f>
        <v>0</v>
      </c>
      <c r="X84" s="1638">
        <f>X83/S83</f>
        <v>9.5919184986540784E-2</v>
      </c>
      <c r="Y84" s="1640">
        <f>Y83/S83</f>
        <v>0.78974291692133602</v>
      </c>
      <c r="Z84" s="1641">
        <f>Z83/S83</f>
        <v>0.11433789809212321</v>
      </c>
      <c r="AA84" s="1642"/>
      <c r="AB84" s="1643"/>
      <c r="AC84" s="1643"/>
      <c r="AD84" s="1643"/>
      <c r="AE84" s="1643"/>
      <c r="AF84" s="1644"/>
    </row>
    <row r="85" spans="1:32" ht="15" thickBot="1" x14ac:dyDescent="0.4">
      <c r="A85" s="297" t="s">
        <v>584</v>
      </c>
      <c r="B85" s="298"/>
      <c r="C85" s="298"/>
      <c r="D85" s="298"/>
      <c r="E85" s="298"/>
      <c r="F85" s="299"/>
      <c r="G85" s="298"/>
      <c r="H85" s="298"/>
      <c r="I85" s="2243">
        <f>I84/$M$84</f>
        <v>0.28448275862068967</v>
      </c>
      <c r="J85" s="2243">
        <f t="shared" ref="J85:L85" si="17">J84/$M$84</f>
        <v>0.25862068965517243</v>
      </c>
      <c r="K85" s="2243">
        <f t="shared" si="17"/>
        <v>0.2413793103448276</v>
      </c>
      <c r="L85" s="2243">
        <f t="shared" si="17"/>
        <v>0.21551724137931033</v>
      </c>
      <c r="M85" s="298"/>
      <c r="N85" s="301"/>
      <c r="O85" s="302"/>
      <c r="P85" s="301"/>
      <c r="Q85" s="303">
        <f>T83/2</f>
        <v>31141.587404999998</v>
      </c>
      <c r="R85" s="308">
        <f>Q85/Q90</f>
        <v>0.33189729811941371</v>
      </c>
      <c r="X85" s="294">
        <f>SUM(T65:X82)</f>
        <v>187657.97480999999</v>
      </c>
      <c r="Y85" s="403">
        <f>K66+I68+I70+I71+I72+I74</f>
        <v>30</v>
      </c>
      <c r="Z85" s="404">
        <f>I67+I69+K73+I75+K75</f>
        <v>15</v>
      </c>
    </row>
    <row r="86" spans="1:32" ht="15" thickBot="1" x14ac:dyDescent="0.4">
      <c r="A86" s="297" t="s">
        <v>38</v>
      </c>
      <c r="B86" s="298"/>
      <c r="C86" s="298"/>
      <c r="D86" s="298"/>
      <c r="E86" s="298"/>
      <c r="F86" s="299"/>
      <c r="G86" s="298"/>
      <c r="H86" s="298"/>
      <c r="I86" s="300"/>
      <c r="J86" s="300"/>
      <c r="K86" s="300"/>
      <c r="L86" s="300"/>
      <c r="M86" s="298"/>
      <c r="N86" s="301"/>
      <c r="O86" s="302"/>
      <c r="P86" s="301"/>
      <c r="Q86" s="303">
        <f>U83/2</f>
        <v>27121.800000000003</v>
      </c>
      <c r="R86" s="308">
        <f>Q86/Q90</f>
        <v>0.28905566126310689</v>
      </c>
      <c r="S86" s="1098">
        <f>Q83/M83</f>
        <v>4170.1772179999998</v>
      </c>
      <c r="T86" s="1099" t="s">
        <v>586</v>
      </c>
      <c r="Y86" s="241">
        <f>Y85/M83</f>
        <v>0.66666666666666663</v>
      </c>
      <c r="Z86" s="293">
        <f>Z85/M83</f>
        <v>0.33333333333333331</v>
      </c>
    </row>
    <row r="87" spans="1:32" ht="15" thickBot="1" x14ac:dyDescent="0.4">
      <c r="A87" s="297" t="s">
        <v>587</v>
      </c>
      <c r="B87" s="298"/>
      <c r="C87" s="298"/>
      <c r="D87" s="298"/>
      <c r="E87" s="298"/>
      <c r="F87" s="299"/>
      <c r="G87" s="298"/>
      <c r="H87" s="298"/>
      <c r="I87" s="300"/>
      <c r="J87" s="300"/>
      <c r="K87" s="300"/>
      <c r="L87" s="300"/>
      <c r="M87" s="298"/>
      <c r="N87" s="301"/>
      <c r="O87" s="302"/>
      <c r="P87" s="301"/>
      <c r="Q87" s="303">
        <f>V83/2</f>
        <v>26565.599999999999</v>
      </c>
      <c r="R87" s="308">
        <f>Q87/Q90</f>
        <v>0.28312785563093867</v>
      </c>
      <c r="W87" s="145"/>
      <c r="Y87" s="2657" t="s">
        <v>588</v>
      </c>
      <c r="Z87" s="2657"/>
    </row>
    <row r="88" spans="1:32" x14ac:dyDescent="0.35">
      <c r="A88" s="297" t="s">
        <v>580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03">
        <f>X83/2</f>
        <v>9000</v>
      </c>
      <c r="R88" s="308">
        <f>Q88/Q90</f>
        <v>9.5919184986540784E-2</v>
      </c>
    </row>
    <row r="89" spans="1:32" x14ac:dyDescent="0.35">
      <c r="A89" s="297" t="s">
        <v>579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302"/>
      <c r="P89" s="301"/>
      <c r="Q89" s="303">
        <f>W83/2</f>
        <v>0</v>
      </c>
      <c r="R89" s="308">
        <f>Q89/Q90</f>
        <v>0</v>
      </c>
    </row>
    <row r="90" spans="1:32" x14ac:dyDescent="0.35">
      <c r="A90" s="297"/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302"/>
      <c r="P90" s="301"/>
      <c r="Q90" s="310">
        <f>SUM(Q85:Q89)</f>
        <v>93828.987404999993</v>
      </c>
      <c r="R90" s="308">
        <f>SUM(R85:R89)</f>
        <v>1</v>
      </c>
    </row>
    <row r="91" spans="1:32" x14ac:dyDescent="0.35">
      <c r="B91" s="2"/>
    </row>
    <row r="94" spans="1:32" x14ac:dyDescent="0.35">
      <c r="E94" s="1" t="s">
        <v>594</v>
      </c>
      <c r="F94" s="2" t="s">
        <v>644</v>
      </c>
      <c r="G94" s="2266" t="s">
        <v>596</v>
      </c>
      <c r="H94" s="2266"/>
      <c r="I94" s="2334">
        <v>0.34</v>
      </c>
      <c r="J94" s="2334"/>
    </row>
    <row r="95" spans="1:32" x14ac:dyDescent="0.35">
      <c r="E95" s="1" t="s">
        <v>524</v>
      </c>
      <c r="F95" s="2" t="s">
        <v>79</v>
      </c>
      <c r="G95" s="2266" t="s">
        <v>524</v>
      </c>
      <c r="H95" s="2266"/>
      <c r="I95" s="2266">
        <v>22</v>
      </c>
      <c r="J95" s="2266"/>
    </row>
    <row r="96" spans="1:32" x14ac:dyDescent="0.35">
      <c r="E96" s="1" t="s">
        <v>526</v>
      </c>
      <c r="F96" s="2" t="s">
        <v>1153</v>
      </c>
      <c r="G96" s="2266" t="s">
        <v>526</v>
      </c>
      <c r="H96" s="2266"/>
      <c r="I96" s="2267">
        <v>749</v>
      </c>
      <c r="J96" s="2267"/>
    </row>
    <row r="97" spans="1:32" x14ac:dyDescent="0.35">
      <c r="E97" s="1" t="s">
        <v>528</v>
      </c>
      <c r="F97" s="2" t="s">
        <v>1154</v>
      </c>
      <c r="G97" s="2266" t="s">
        <v>528</v>
      </c>
      <c r="H97" s="2266"/>
      <c r="I97" s="2267">
        <v>2986082</v>
      </c>
      <c r="J97" s="2267"/>
    </row>
    <row r="99" spans="1:32" ht="18" x14ac:dyDescent="0.4">
      <c r="A99" s="1085" t="s">
        <v>530</v>
      </c>
    </row>
    <row r="101" spans="1:32" ht="16.5" customHeight="1" thickBot="1" x14ac:dyDescent="0.4">
      <c r="A101" s="2681" t="s">
        <v>531</v>
      </c>
      <c r="B101" s="2682"/>
      <c r="C101" s="2682"/>
      <c r="D101" s="2682"/>
      <c r="E101" s="2682"/>
      <c r="F101" s="2682"/>
      <c r="G101" s="2682"/>
      <c r="H101" s="2682"/>
      <c r="I101" s="2682"/>
      <c r="J101" s="2682"/>
      <c r="K101" s="2682"/>
      <c r="L101" s="2682"/>
      <c r="M101" s="2682"/>
      <c r="N101" s="2682"/>
      <c r="O101" s="2682"/>
      <c r="P101" s="2682"/>
      <c r="Q101" s="2682"/>
      <c r="R101" s="2683"/>
      <c r="S101" s="2647" t="s">
        <v>635</v>
      </c>
      <c r="T101" s="2648"/>
      <c r="U101" s="2648"/>
      <c r="V101" s="2648"/>
      <c r="W101" s="2648"/>
      <c r="X101" s="2648"/>
      <c r="Y101" s="2648"/>
      <c r="Z101" s="2648"/>
      <c r="AA101" s="2648"/>
      <c r="AB101" s="2648"/>
      <c r="AC101" s="2648"/>
      <c r="AD101" s="2648"/>
      <c r="AE101" s="2648"/>
      <c r="AF101" s="2649"/>
    </row>
    <row r="102" spans="1:32" ht="18" x14ac:dyDescent="0.35">
      <c r="A102" s="2914" t="s">
        <v>533</v>
      </c>
      <c r="B102" s="2875" t="s">
        <v>534</v>
      </c>
      <c r="C102" s="2875" t="s">
        <v>535</v>
      </c>
      <c r="D102" s="2875" t="s">
        <v>536</v>
      </c>
      <c r="E102" s="2875" t="s">
        <v>537</v>
      </c>
      <c r="F102" s="2876" t="s">
        <v>538</v>
      </c>
      <c r="G102" s="2875" t="s">
        <v>539</v>
      </c>
      <c r="H102" s="2875" t="s">
        <v>540</v>
      </c>
      <c r="I102" s="2877" t="s">
        <v>541</v>
      </c>
      <c r="J102" s="2877"/>
      <c r="K102" s="2877"/>
      <c r="L102" s="2877"/>
      <c r="M102" s="1600" t="s">
        <v>542</v>
      </c>
      <c r="N102" s="1601" t="s">
        <v>543</v>
      </c>
      <c r="O102" s="1602" t="s">
        <v>544</v>
      </c>
      <c r="P102" s="1601" t="s">
        <v>543</v>
      </c>
      <c r="Q102" s="1601" t="s">
        <v>545</v>
      </c>
      <c r="R102" s="1723" t="s">
        <v>546</v>
      </c>
      <c r="S102" s="1445" t="s">
        <v>547</v>
      </c>
      <c r="T102" s="2667" t="s">
        <v>548</v>
      </c>
      <c r="U102" s="2669"/>
      <c r="V102" s="2669"/>
      <c r="W102" s="2669"/>
      <c r="X102" s="2669"/>
      <c r="Y102" s="2667" t="s">
        <v>549</v>
      </c>
      <c r="Z102" s="2669"/>
      <c r="AA102" s="2665" t="s">
        <v>550</v>
      </c>
      <c r="AB102" s="2659"/>
      <c r="AC102" s="2659"/>
      <c r="AD102" s="2659"/>
      <c r="AE102" s="2659"/>
      <c r="AF102" s="2660"/>
    </row>
    <row r="103" spans="1:32" ht="18" customHeight="1" x14ac:dyDescent="0.35">
      <c r="A103" s="2914"/>
      <c r="B103" s="2875"/>
      <c r="C103" s="2875"/>
      <c r="D103" s="2875"/>
      <c r="E103" s="2875"/>
      <c r="F103" s="2876"/>
      <c r="G103" s="2875"/>
      <c r="H103" s="2875"/>
      <c r="I103" s="830" t="s">
        <v>551</v>
      </c>
      <c r="J103" s="830" t="s">
        <v>552</v>
      </c>
      <c r="K103" s="830" t="s">
        <v>553</v>
      </c>
      <c r="L103" s="830" t="s">
        <v>554</v>
      </c>
      <c r="M103" s="1600" t="s">
        <v>555</v>
      </c>
      <c r="N103" s="1601" t="s">
        <v>556</v>
      </c>
      <c r="O103" s="1602" t="s">
        <v>557</v>
      </c>
      <c r="P103" s="1601" t="s">
        <v>558</v>
      </c>
      <c r="Q103" s="1601" t="s">
        <v>558</v>
      </c>
      <c r="R103" s="1723"/>
      <c r="S103" s="1445" t="s">
        <v>559</v>
      </c>
      <c r="T103" s="2872"/>
      <c r="U103" s="2871"/>
      <c r="V103" s="2871"/>
      <c r="W103" s="2871"/>
      <c r="X103" s="2871"/>
      <c r="Y103" s="2872"/>
      <c r="Z103" s="2871"/>
      <c r="AA103" s="2872"/>
      <c r="AB103" s="2871"/>
      <c r="AC103" s="2871"/>
      <c r="AD103" s="2871"/>
      <c r="AE103" s="2871"/>
      <c r="AF103" s="2873"/>
    </row>
    <row r="104" spans="1:32" s="184" customFormat="1" ht="18.5" x14ac:dyDescent="0.45">
      <c r="A104" s="2538" t="s">
        <v>690</v>
      </c>
      <c r="B104" s="2539"/>
      <c r="C104" s="2539"/>
      <c r="D104" s="2539"/>
      <c r="E104" s="2539"/>
      <c r="F104" s="2539"/>
      <c r="G104" s="2539"/>
      <c r="H104" s="2539"/>
      <c r="I104" s="2539"/>
      <c r="J104" s="2539"/>
      <c r="K104" s="2539"/>
      <c r="L104" s="2539"/>
      <c r="M104" s="2539"/>
      <c r="N104" s="2539"/>
      <c r="O104" s="2539"/>
      <c r="P104" s="2539"/>
      <c r="Q104" s="2539"/>
      <c r="R104" s="2539"/>
      <c r="S104" s="1603"/>
      <c r="T104" s="1604" t="s">
        <v>561</v>
      </c>
      <c r="U104" s="1605" t="s">
        <v>38</v>
      </c>
      <c r="V104" s="1605" t="s">
        <v>562</v>
      </c>
      <c r="W104" s="1605" t="s">
        <v>563</v>
      </c>
      <c r="X104" s="1629" t="s">
        <v>564</v>
      </c>
      <c r="Y104" s="1604" t="s">
        <v>565</v>
      </c>
      <c r="Z104" s="1629" t="s">
        <v>566</v>
      </c>
      <c r="AA104" s="1605" t="s">
        <v>275</v>
      </c>
      <c r="AB104" s="1605" t="s">
        <v>253</v>
      </c>
      <c r="AC104" s="1605" t="s">
        <v>276</v>
      </c>
      <c r="AD104" s="1605" t="s">
        <v>233</v>
      </c>
      <c r="AE104" s="1605" t="s">
        <v>281</v>
      </c>
      <c r="AF104" s="1719" t="s">
        <v>31</v>
      </c>
    </row>
    <row r="105" spans="1:32" x14ac:dyDescent="0.35">
      <c r="A105" s="200"/>
      <c r="B105" s="509"/>
      <c r="C105" s="509"/>
      <c r="D105" s="509"/>
      <c r="E105" s="509"/>
      <c r="F105" s="510"/>
      <c r="G105" s="509"/>
      <c r="H105" s="509"/>
      <c r="I105" s="512"/>
      <c r="J105" s="512"/>
      <c r="K105" s="512"/>
      <c r="L105" s="512"/>
      <c r="M105" s="509"/>
      <c r="N105" s="515"/>
      <c r="O105" s="516"/>
      <c r="P105" s="515"/>
      <c r="Q105" s="515"/>
      <c r="R105" s="579"/>
      <c r="S105" s="212"/>
      <c r="T105" s="234"/>
      <c r="X105" s="332"/>
      <c r="Y105" s="234"/>
      <c r="Z105" s="332"/>
      <c r="AA105" s="512"/>
      <c r="AB105" s="512"/>
      <c r="AC105" s="512"/>
      <c r="AD105" s="512"/>
      <c r="AE105" s="512"/>
      <c r="AF105" s="513"/>
    </row>
    <row r="106" spans="1:32" x14ac:dyDescent="0.35">
      <c r="A106" s="203" t="s">
        <v>1149</v>
      </c>
      <c r="B106" s="203" t="s">
        <v>254</v>
      </c>
      <c r="C106" s="203" t="s">
        <v>1150</v>
      </c>
      <c r="D106" s="203" t="s">
        <v>129</v>
      </c>
      <c r="E106" s="203" t="s">
        <v>569</v>
      </c>
      <c r="F106" s="204" t="s">
        <v>642</v>
      </c>
      <c r="G106" s="203">
        <v>2</v>
      </c>
      <c r="H106" s="203" t="s">
        <v>51</v>
      </c>
      <c r="I106" s="2282">
        <v>2</v>
      </c>
      <c r="J106" s="2283"/>
      <c r="K106" s="2283"/>
      <c r="L106" s="2284"/>
      <c r="M106" s="209">
        <v>1</v>
      </c>
      <c r="N106" s="212">
        <v>8132.89</v>
      </c>
      <c r="O106" s="219">
        <v>0.72</v>
      </c>
      <c r="P106" s="212">
        <f>N106*(1-O106)</f>
        <v>2277.2092000000002</v>
      </c>
      <c r="Q106" s="212">
        <f t="shared" ref="Q106:Q114" si="18">P106*M106*G106</f>
        <v>4554.4184000000005</v>
      </c>
      <c r="R106" s="213">
        <f t="shared" ref="R106:R114" si="19">Q106/$Q$120</f>
        <v>4.0165091794259311E-2</v>
      </c>
      <c r="S106" s="550">
        <f>Q106*4</f>
        <v>18217.673600000002</v>
      </c>
      <c r="T106" s="440">
        <f t="shared" ref="T106:T107" si="20">S106</f>
        <v>18217.673600000002</v>
      </c>
      <c r="X106" s="332"/>
      <c r="Y106" s="440"/>
      <c r="Z106" s="441">
        <f>S106</f>
        <v>18217.673600000002</v>
      </c>
      <c r="AA106" s="215"/>
      <c r="AB106" s="215">
        <f>S106</f>
        <v>18217.673600000002</v>
      </c>
      <c r="AF106" s="332"/>
    </row>
    <row r="107" spans="1:32" x14ac:dyDescent="0.35">
      <c r="A107" s="203" t="s">
        <v>1149</v>
      </c>
      <c r="B107" s="203" t="s">
        <v>277</v>
      </c>
      <c r="C107" s="203" t="s">
        <v>1150</v>
      </c>
      <c r="D107" s="203" t="s">
        <v>53</v>
      </c>
      <c r="E107" s="203" t="s">
        <v>571</v>
      </c>
      <c r="F107" s="204" t="s">
        <v>691</v>
      </c>
      <c r="G107" s="203">
        <v>2</v>
      </c>
      <c r="H107" s="203" t="s">
        <v>51</v>
      </c>
      <c r="I107" s="2306">
        <v>2</v>
      </c>
      <c r="J107" s="2307"/>
      <c r="K107" s="2307"/>
      <c r="L107" s="2308"/>
      <c r="M107" s="209">
        <v>1</v>
      </c>
      <c r="N107" s="212">
        <v>11343.75</v>
      </c>
      <c r="O107" s="219">
        <v>0.21740000000000001</v>
      </c>
      <c r="P107" s="212">
        <f t="shared" ref="P107:P114" si="21">N107*(1-O107)</f>
        <v>8877.6187499999996</v>
      </c>
      <c r="Q107" s="212">
        <f t="shared" si="18"/>
        <v>17755.237499999999</v>
      </c>
      <c r="R107" s="230">
        <f t="shared" si="19"/>
        <v>0.15658217611635661</v>
      </c>
      <c r="S107" s="550">
        <f t="shared" ref="S107:S114" si="22">Q107*4</f>
        <v>71020.95</v>
      </c>
      <c r="T107" s="440">
        <f t="shared" si="20"/>
        <v>71020.95</v>
      </c>
      <c r="X107" s="332"/>
      <c r="Y107" s="440">
        <f>S107</f>
        <v>71020.95</v>
      </c>
      <c r="Z107" s="441"/>
      <c r="AA107" s="215">
        <f>S107</f>
        <v>71020.95</v>
      </c>
      <c r="AF107" s="332"/>
    </row>
    <row r="108" spans="1:32" x14ac:dyDescent="0.35">
      <c r="A108" s="203" t="s">
        <v>1149</v>
      </c>
      <c r="B108" s="203" t="s">
        <v>278</v>
      </c>
      <c r="C108" s="203" t="s">
        <v>1150</v>
      </c>
      <c r="D108" s="203" t="s">
        <v>129</v>
      </c>
      <c r="E108" s="203" t="s">
        <v>569</v>
      </c>
      <c r="F108" s="204" t="s">
        <v>642</v>
      </c>
      <c r="G108" s="203">
        <v>1</v>
      </c>
      <c r="H108" s="203" t="s">
        <v>51</v>
      </c>
      <c r="I108" s="2306">
        <v>1</v>
      </c>
      <c r="J108" s="2307"/>
      <c r="K108" s="2307"/>
      <c r="L108" s="2308"/>
      <c r="M108" s="209">
        <v>1</v>
      </c>
      <c r="N108" s="212">
        <v>3600</v>
      </c>
      <c r="O108" s="219">
        <v>0.17</v>
      </c>
      <c r="P108" s="212">
        <f t="shared" si="21"/>
        <v>2988</v>
      </c>
      <c r="Q108" s="212">
        <f t="shared" si="18"/>
        <v>2988</v>
      </c>
      <c r="R108" s="213">
        <f t="shared" si="19"/>
        <v>2.6350959385120786E-2</v>
      </c>
      <c r="S108" s="550">
        <f t="shared" si="22"/>
        <v>11952</v>
      </c>
      <c r="T108" s="440">
        <f>S108</f>
        <v>11952</v>
      </c>
      <c r="X108" s="332"/>
      <c r="Y108" s="440"/>
      <c r="Z108" s="441">
        <f>S108</f>
        <v>11952</v>
      </c>
      <c r="AC108" s="215">
        <f>S108</f>
        <v>11952</v>
      </c>
      <c r="AF108" s="332"/>
    </row>
    <row r="109" spans="1:32" x14ac:dyDescent="0.35">
      <c r="A109" s="203" t="s">
        <v>1149</v>
      </c>
      <c r="B109" s="203" t="s">
        <v>278</v>
      </c>
      <c r="C109" s="203" t="s">
        <v>1089</v>
      </c>
      <c r="D109" s="203" t="s">
        <v>279</v>
      </c>
      <c r="E109" s="203" t="s">
        <v>571</v>
      </c>
      <c r="F109" s="204" t="s">
        <v>640</v>
      </c>
      <c r="G109" s="203">
        <v>1</v>
      </c>
      <c r="H109" s="203" t="s">
        <v>51</v>
      </c>
      <c r="I109" s="2306">
        <v>1</v>
      </c>
      <c r="J109" s="2307"/>
      <c r="K109" s="2307"/>
      <c r="L109" s="2308"/>
      <c r="M109" s="209">
        <v>1</v>
      </c>
      <c r="N109" s="212">
        <v>3600</v>
      </c>
      <c r="O109" s="219">
        <v>0.17</v>
      </c>
      <c r="P109" s="212">
        <f t="shared" si="21"/>
        <v>2988</v>
      </c>
      <c r="Q109" s="212">
        <f t="shared" si="18"/>
        <v>2988</v>
      </c>
      <c r="R109" s="1441">
        <f t="shared" si="19"/>
        <v>2.6350959385120786E-2</v>
      </c>
      <c r="S109" s="550">
        <f t="shared" si="22"/>
        <v>11952</v>
      </c>
      <c r="T109" s="440">
        <f>S109</f>
        <v>11952</v>
      </c>
      <c r="U109" s="215"/>
      <c r="V109" s="215"/>
      <c r="X109" s="332"/>
      <c r="Y109" s="440">
        <f>S109</f>
        <v>11952</v>
      </c>
      <c r="Z109" s="332"/>
      <c r="AC109" s="215">
        <f>S109</f>
        <v>11952</v>
      </c>
      <c r="AF109" s="332"/>
    </row>
    <row r="110" spans="1:32" x14ac:dyDescent="0.35">
      <c r="A110" s="203" t="s">
        <v>1149</v>
      </c>
      <c r="B110" s="203" t="s">
        <v>278</v>
      </c>
      <c r="C110" s="203" t="s">
        <v>1150</v>
      </c>
      <c r="D110" s="203" t="s">
        <v>235</v>
      </c>
      <c r="E110" s="203" t="s">
        <v>571</v>
      </c>
      <c r="F110" s="204" t="s">
        <v>642</v>
      </c>
      <c r="G110" s="203">
        <v>5</v>
      </c>
      <c r="H110" s="203" t="s">
        <v>51</v>
      </c>
      <c r="I110" s="2291">
        <v>4</v>
      </c>
      <c r="J110" s="2478"/>
      <c r="L110" s="332"/>
      <c r="M110" s="209">
        <v>1</v>
      </c>
      <c r="N110" s="212">
        <v>1400</v>
      </c>
      <c r="O110" s="219">
        <v>0.14000000000000001</v>
      </c>
      <c r="P110" s="212">
        <f t="shared" si="21"/>
        <v>1204</v>
      </c>
      <c r="Q110" s="212">
        <f t="shared" si="18"/>
        <v>6020</v>
      </c>
      <c r="R110" s="1441">
        <f t="shared" si="19"/>
        <v>5.3089951639366514E-2</v>
      </c>
      <c r="S110" s="550">
        <f t="shared" si="22"/>
        <v>24080</v>
      </c>
      <c r="T110" s="440">
        <f>S110</f>
        <v>24080</v>
      </c>
      <c r="V110" s="215"/>
      <c r="X110" s="332"/>
      <c r="Y110" s="440">
        <f>S110</f>
        <v>24080</v>
      </c>
      <c r="Z110" s="441"/>
      <c r="AC110" s="215">
        <f>S110</f>
        <v>24080</v>
      </c>
      <c r="AF110" s="332"/>
    </row>
    <row r="111" spans="1:32" x14ac:dyDescent="0.35">
      <c r="A111" s="203" t="s">
        <v>1149</v>
      </c>
      <c r="B111" s="203" t="s">
        <v>278</v>
      </c>
      <c r="C111" s="203" t="s">
        <v>1150</v>
      </c>
      <c r="D111" s="203" t="s">
        <v>56</v>
      </c>
      <c r="E111" s="203" t="s">
        <v>575</v>
      </c>
      <c r="F111" s="204" t="s">
        <v>640</v>
      </c>
      <c r="G111" s="203">
        <v>1</v>
      </c>
      <c r="H111" s="203" t="s">
        <v>51</v>
      </c>
      <c r="I111" s="2306">
        <v>1</v>
      </c>
      <c r="J111" s="2307"/>
      <c r="K111" s="2307"/>
      <c r="L111" s="2308"/>
      <c r="M111" s="209">
        <v>1</v>
      </c>
      <c r="N111" s="212">
        <v>18800</v>
      </c>
      <c r="O111" s="219">
        <v>0.17</v>
      </c>
      <c r="P111" s="212">
        <f t="shared" si="21"/>
        <v>15604</v>
      </c>
      <c r="Q111" s="212">
        <f t="shared" si="18"/>
        <v>15604</v>
      </c>
      <c r="R111" s="1441">
        <f t="shared" si="19"/>
        <v>0.13761056567785299</v>
      </c>
      <c r="S111" s="550">
        <f t="shared" si="22"/>
        <v>62416</v>
      </c>
      <c r="T111" s="440">
        <f>S111</f>
        <v>62416</v>
      </c>
      <c r="V111" s="215"/>
      <c r="X111" s="332"/>
      <c r="Y111" s="440">
        <f>S111</f>
        <v>62416</v>
      </c>
      <c r="Z111" s="332"/>
      <c r="AC111" s="215">
        <f>S111</f>
        <v>62416</v>
      </c>
      <c r="AF111" s="332"/>
    </row>
    <row r="112" spans="1:32" x14ac:dyDescent="0.35">
      <c r="A112" s="203" t="s">
        <v>1149</v>
      </c>
      <c r="B112" s="203" t="s">
        <v>237</v>
      </c>
      <c r="C112" s="203" t="s">
        <v>1152</v>
      </c>
      <c r="D112" s="203" t="s">
        <v>238</v>
      </c>
      <c r="E112" s="203" t="s">
        <v>571</v>
      </c>
      <c r="F112" s="204" t="s">
        <v>1155</v>
      </c>
      <c r="G112" s="203">
        <v>8</v>
      </c>
      <c r="H112" s="203" t="s">
        <v>90</v>
      </c>
      <c r="I112" s="2291">
        <v>8</v>
      </c>
      <c r="J112" s="2478"/>
      <c r="K112" s="1"/>
      <c r="L112" s="209"/>
      <c r="M112" s="209">
        <v>1</v>
      </c>
      <c r="N112" s="520">
        <v>2049</v>
      </c>
      <c r="O112" s="211">
        <v>0.6</v>
      </c>
      <c r="P112" s="520">
        <f t="shared" si="21"/>
        <v>819.6</v>
      </c>
      <c r="Q112" s="520">
        <f t="shared" si="18"/>
        <v>6556.8</v>
      </c>
      <c r="R112" s="1720">
        <f t="shared" si="19"/>
        <v>5.782395264269076E-2</v>
      </c>
      <c r="S112" s="550">
        <f t="shared" si="22"/>
        <v>26227.200000000001</v>
      </c>
      <c r="T112" s="440"/>
      <c r="U112" s="215">
        <f>S112</f>
        <v>26227.200000000001</v>
      </c>
      <c r="V112" s="215"/>
      <c r="X112" s="332"/>
      <c r="Y112" s="440">
        <f>S112</f>
        <v>26227.200000000001</v>
      </c>
      <c r="Z112" s="332"/>
      <c r="AD112" s="215">
        <f>S112</f>
        <v>26227.200000000001</v>
      </c>
      <c r="AF112" s="332"/>
    </row>
    <row r="113" spans="1:32" x14ac:dyDescent="0.35">
      <c r="A113" s="203" t="s">
        <v>1149</v>
      </c>
      <c r="B113" s="203" t="s">
        <v>237</v>
      </c>
      <c r="C113" s="203" t="s">
        <v>1152</v>
      </c>
      <c r="D113" s="203" t="s">
        <v>238</v>
      </c>
      <c r="E113" s="203" t="s">
        <v>569</v>
      </c>
      <c r="F113" s="204" t="s">
        <v>1155</v>
      </c>
      <c r="G113" s="203">
        <v>5</v>
      </c>
      <c r="H113" s="203" t="s">
        <v>90</v>
      </c>
      <c r="I113" s="1"/>
      <c r="J113" s="1"/>
      <c r="K113" s="2283">
        <v>3</v>
      </c>
      <c r="L113" s="2284"/>
      <c r="M113" s="209">
        <v>1</v>
      </c>
      <c r="N113" s="520">
        <v>5463</v>
      </c>
      <c r="O113" s="211">
        <v>0.6</v>
      </c>
      <c r="P113" s="520">
        <f t="shared" si="21"/>
        <v>2185.2000000000003</v>
      </c>
      <c r="Q113" s="520">
        <f t="shared" si="18"/>
        <v>10926.000000000002</v>
      </c>
      <c r="R113" s="655">
        <f t="shared" si="19"/>
        <v>9.6355616546797113E-2</v>
      </c>
      <c r="S113" s="550">
        <f t="shared" si="22"/>
        <v>43704.000000000007</v>
      </c>
      <c r="T113" s="440"/>
      <c r="U113" s="215">
        <f>S113</f>
        <v>43704.000000000007</v>
      </c>
      <c r="V113" s="215"/>
      <c r="X113" s="332"/>
      <c r="Y113" s="440"/>
      <c r="Z113" s="441">
        <f>S113</f>
        <v>43704.000000000007</v>
      </c>
      <c r="AD113" s="215">
        <f>S113</f>
        <v>43704.000000000007</v>
      </c>
      <c r="AF113" s="332"/>
    </row>
    <row r="114" spans="1:32" x14ac:dyDescent="0.35">
      <c r="A114" s="203" t="s">
        <v>1149</v>
      </c>
      <c r="B114" s="203" t="s">
        <v>135</v>
      </c>
      <c r="C114" s="203" t="s">
        <v>1150</v>
      </c>
      <c r="D114" s="203" t="s">
        <v>280</v>
      </c>
      <c r="E114" s="203" t="s">
        <v>571</v>
      </c>
      <c r="F114" s="204" t="s">
        <v>65</v>
      </c>
      <c r="G114" s="203">
        <v>1</v>
      </c>
      <c r="H114" s="203" t="s">
        <v>51</v>
      </c>
      <c r="I114" s="2306">
        <v>1</v>
      </c>
      <c r="J114" s="2307"/>
      <c r="K114" s="2307"/>
      <c r="L114" s="2308"/>
      <c r="M114" s="209">
        <v>1</v>
      </c>
      <c r="N114" s="520">
        <v>45000</v>
      </c>
      <c r="O114" s="211">
        <v>0.2</v>
      </c>
      <c r="P114" s="520">
        <f t="shared" si="21"/>
        <v>36000</v>
      </c>
      <c r="Q114" s="520">
        <f t="shared" si="18"/>
        <v>36000</v>
      </c>
      <c r="R114" s="1715">
        <f t="shared" si="19"/>
        <v>0.31748143837494924</v>
      </c>
      <c r="S114" s="550">
        <f t="shared" si="22"/>
        <v>144000</v>
      </c>
      <c r="T114" s="440"/>
      <c r="V114" s="215">
        <f>S114</f>
        <v>144000</v>
      </c>
      <c r="X114" s="332"/>
      <c r="Y114" s="440">
        <f>S114</f>
        <v>144000</v>
      </c>
      <c r="Z114" s="332"/>
      <c r="AF114" s="441">
        <f>S114</f>
        <v>144000</v>
      </c>
    </row>
    <row r="115" spans="1:32" x14ac:dyDescent="0.35">
      <c r="A115" s="203"/>
      <c r="B115" s="203"/>
      <c r="C115" s="203"/>
      <c r="D115" s="203"/>
      <c r="E115" s="203"/>
      <c r="F115" s="204"/>
      <c r="G115" s="203"/>
      <c r="H115" s="203"/>
      <c r="I115" s="1"/>
      <c r="J115" s="1"/>
      <c r="K115" s="1"/>
      <c r="L115" s="209"/>
      <c r="M115" s="209"/>
      <c r="N115" s="520"/>
      <c r="O115" s="211"/>
      <c r="P115" s="520"/>
      <c r="Q115" s="520"/>
      <c r="R115" s="1715"/>
      <c r="S115" s="210"/>
      <c r="T115" s="440"/>
      <c r="V115" s="215"/>
      <c r="X115" s="332"/>
      <c r="Y115" s="440"/>
      <c r="Z115" s="332"/>
      <c r="AF115" s="332"/>
    </row>
    <row r="116" spans="1:32" x14ac:dyDescent="0.35">
      <c r="A116" s="218"/>
      <c r="B116" s="203"/>
      <c r="C116" s="236"/>
      <c r="D116" s="236"/>
      <c r="E116" s="236"/>
      <c r="F116" s="237"/>
      <c r="G116" s="236"/>
      <c r="H116" s="236"/>
      <c r="I116" s="291"/>
      <c r="J116" s="291"/>
      <c r="K116" s="291"/>
      <c r="L116" s="333"/>
      <c r="M116" s="236"/>
      <c r="N116" s="240"/>
      <c r="O116" s="241"/>
      <c r="P116" s="240"/>
      <c r="Q116" s="212"/>
      <c r="R116" s="439"/>
      <c r="S116" s="550"/>
      <c r="T116" s="234"/>
      <c r="X116" s="332"/>
      <c r="Y116" s="234"/>
      <c r="Z116" s="332"/>
      <c r="AF116" s="332"/>
    </row>
    <row r="117" spans="1:32" x14ac:dyDescent="0.35">
      <c r="A117" s="154" t="s">
        <v>1149</v>
      </c>
      <c r="B117" s="154" t="s">
        <v>579</v>
      </c>
      <c r="C117" s="335"/>
      <c r="D117" s="298"/>
      <c r="E117" s="298"/>
      <c r="F117" s="299"/>
      <c r="G117" s="298"/>
      <c r="H117" s="298"/>
      <c r="I117" s="300"/>
      <c r="J117" s="300"/>
      <c r="K117" s="300"/>
      <c r="L117" s="300"/>
      <c r="M117" s="298"/>
      <c r="N117" s="301"/>
      <c r="O117" s="302"/>
      <c r="P117" s="336"/>
      <c r="Q117" s="303"/>
      <c r="R117" s="337">
        <f>Q117/Q120</f>
        <v>0</v>
      </c>
      <c r="S117" s="550"/>
      <c r="T117" s="234"/>
      <c r="W117" s="215"/>
      <c r="X117" s="332"/>
      <c r="Y117" s="234"/>
      <c r="Z117" s="332"/>
      <c r="AF117" s="332"/>
    </row>
    <row r="118" spans="1:32" x14ac:dyDescent="0.35">
      <c r="A118" s="154" t="s">
        <v>1149</v>
      </c>
      <c r="B118" s="154" t="s">
        <v>580</v>
      </c>
      <c r="C118" s="335"/>
      <c r="D118" s="298"/>
      <c r="E118" s="298"/>
      <c r="F118" s="299"/>
      <c r="G118" s="298"/>
      <c r="H118" s="298"/>
      <c r="I118" s="300"/>
      <c r="J118" s="300"/>
      <c r="K118" s="300"/>
      <c r="L118" s="300"/>
      <c r="M118" s="298"/>
      <c r="N118" s="301"/>
      <c r="O118" s="302"/>
      <c r="P118" s="336"/>
      <c r="Q118" s="303">
        <v>10000</v>
      </c>
      <c r="R118" s="337">
        <f>Q118/Q120</f>
        <v>8.8189288437485899E-2</v>
      </c>
      <c r="S118" s="550">
        <f>Q118*4</f>
        <v>40000</v>
      </c>
      <c r="T118" s="234"/>
      <c r="X118" s="441">
        <f>S118</f>
        <v>40000</v>
      </c>
      <c r="Y118" s="234"/>
      <c r="Z118" s="332"/>
      <c r="AF118" s="332"/>
    </row>
    <row r="119" spans="1:32" x14ac:dyDescent="0.35">
      <c r="I119" s="161">
        <f>I120/M120</f>
        <v>0.86956521739130432</v>
      </c>
      <c r="J119" s="161"/>
      <c r="K119" s="161">
        <f>K120/M120</f>
        <v>0.13043478260869565</v>
      </c>
      <c r="S119" s="212"/>
      <c r="T119" s="234"/>
      <c r="X119" s="332"/>
      <c r="Y119" s="234"/>
      <c r="Z119" s="332"/>
      <c r="AA119" s="291"/>
      <c r="AB119" s="291"/>
      <c r="AC119" s="291"/>
      <c r="AD119" s="291"/>
      <c r="AE119" s="291"/>
      <c r="AF119" s="333"/>
    </row>
    <row r="120" spans="1:32" x14ac:dyDescent="0.35">
      <c r="A120" s="836" t="s">
        <v>582</v>
      </c>
      <c r="B120" s="837"/>
      <c r="C120" s="837"/>
      <c r="D120" s="837"/>
      <c r="E120" s="837"/>
      <c r="F120" s="838"/>
      <c r="G120" s="837"/>
      <c r="H120" s="837"/>
      <c r="I120" s="837">
        <f>I114+I112+I111+I110+I109+I108+I107+I106</f>
        <v>20</v>
      </c>
      <c r="J120" s="837"/>
      <c r="K120" s="837">
        <f>K113</f>
        <v>3</v>
      </c>
      <c r="L120" s="837"/>
      <c r="M120" s="837">
        <f>SUM(I120:L120)</f>
        <v>23</v>
      </c>
      <c r="N120" s="840"/>
      <c r="O120" s="841"/>
      <c r="P120" s="840"/>
      <c r="Q120" s="842">
        <f>SUM(Q105:Q119)</f>
        <v>113392.4559</v>
      </c>
      <c r="R120" s="841">
        <f>SUM(R105:R118)</f>
        <v>0.99999999999999989</v>
      </c>
      <c r="S120" s="1650">
        <f>SUM(S105:S119)</f>
        <v>453569.8236</v>
      </c>
      <c r="T120" s="1651">
        <f t="shared" ref="T120:Z120" si="23">SUM(T105:T118)</f>
        <v>199638.62359999999</v>
      </c>
      <c r="U120" s="632">
        <f t="shared" si="23"/>
        <v>69931.200000000012</v>
      </c>
      <c r="V120" s="632">
        <f t="shared" si="23"/>
        <v>144000</v>
      </c>
      <c r="W120" s="632">
        <f t="shared" si="23"/>
        <v>0</v>
      </c>
      <c r="X120" s="632">
        <f t="shared" si="23"/>
        <v>40000</v>
      </c>
      <c r="Y120" s="1652">
        <f t="shared" si="23"/>
        <v>339696.15</v>
      </c>
      <c r="Z120" s="1653">
        <f t="shared" si="23"/>
        <v>73873.673600000009</v>
      </c>
      <c r="AA120" s="636">
        <f>SUM(AA106:AA118)</f>
        <v>71020.95</v>
      </c>
      <c r="AB120" s="636">
        <f>SUM(AB105:AB118)</f>
        <v>18217.673600000002</v>
      </c>
      <c r="AC120" s="636">
        <f>SUM(AC106:AC118)</f>
        <v>110400</v>
      </c>
      <c r="AD120" s="636">
        <f>SUM(AD106:AD118)</f>
        <v>69931.200000000012</v>
      </c>
      <c r="AE120" s="636"/>
      <c r="AF120" s="1724">
        <f>SUM(AF106:AF118)</f>
        <v>144000</v>
      </c>
    </row>
    <row r="121" spans="1:32" x14ac:dyDescent="0.35">
      <c r="A121" s="836" t="s">
        <v>583</v>
      </c>
      <c r="B121" s="837"/>
      <c r="C121" s="837"/>
      <c r="D121" s="837"/>
      <c r="E121" s="837"/>
      <c r="F121" s="838"/>
      <c r="G121" s="837"/>
      <c r="H121" s="837"/>
      <c r="I121" s="837">
        <f>I114+I112+I111+I110+I109+I108+I107+I106</f>
        <v>20</v>
      </c>
      <c r="J121" s="837">
        <f>I121</f>
        <v>20</v>
      </c>
      <c r="K121" s="837">
        <f>I114+K113+I111+I109+I108+I107+I106</f>
        <v>11</v>
      </c>
      <c r="L121" s="837"/>
      <c r="M121" s="837">
        <f>SUM(I121:L121)</f>
        <v>51</v>
      </c>
      <c r="N121" s="840"/>
      <c r="O121" s="841"/>
      <c r="P121" s="840"/>
      <c r="Q121" s="840"/>
      <c r="R121" s="841"/>
      <c r="S121" s="1657"/>
      <c r="T121" s="1658">
        <f>T120/S120</f>
        <v>0.44014970399807696</v>
      </c>
      <c r="U121" s="1659">
        <f>U120/S120</f>
        <v>0.15417956918948789</v>
      </c>
      <c r="V121" s="1660">
        <f>V120/S120</f>
        <v>0.31748143837494924</v>
      </c>
      <c r="W121" s="1659">
        <f>W120/S120</f>
        <v>0</v>
      </c>
      <c r="X121" s="1659">
        <f>X120/S120</f>
        <v>8.8189288437485899E-2</v>
      </c>
      <c r="Y121" s="835">
        <f>Y120/S120</f>
        <v>0.74893904383633692</v>
      </c>
      <c r="Z121" s="1661">
        <f>Z120/S120</f>
        <v>0.1628716677261772</v>
      </c>
      <c r="AA121" s="1725"/>
      <c r="AB121" s="1663"/>
      <c r="AC121" s="1663"/>
      <c r="AD121" s="1663"/>
      <c r="AE121" s="1663"/>
      <c r="AF121" s="1664"/>
    </row>
    <row r="122" spans="1:32" ht="15" thickBot="1" x14ac:dyDescent="0.4">
      <c r="A122" s="297" t="s">
        <v>584</v>
      </c>
      <c r="B122" s="298"/>
      <c r="C122" s="298"/>
      <c r="D122" s="298"/>
      <c r="E122" s="298"/>
      <c r="F122" s="299"/>
      <c r="G122" s="298"/>
      <c r="H122" s="298"/>
      <c r="I122" s="2243">
        <f>I121/$M$121</f>
        <v>0.39215686274509803</v>
      </c>
      <c r="J122" s="2243">
        <f t="shared" ref="J122:L122" si="24">J121/$M$121</f>
        <v>0.39215686274509803</v>
      </c>
      <c r="K122" s="2243">
        <f t="shared" si="24"/>
        <v>0.21568627450980393</v>
      </c>
      <c r="L122" s="300">
        <f t="shared" si="24"/>
        <v>0</v>
      </c>
      <c r="M122" s="298"/>
      <c r="N122" s="301"/>
      <c r="O122" s="302"/>
      <c r="P122" s="301"/>
      <c r="Q122" s="303">
        <f>T120/4</f>
        <v>49909.655899999998</v>
      </c>
      <c r="R122" s="308">
        <f>Q122/Q127</f>
        <v>0.44014970399807696</v>
      </c>
      <c r="X122" s="294"/>
      <c r="Y122" s="403">
        <f>I107+I109+I110+I111+I112+I114</f>
        <v>17</v>
      </c>
      <c r="Z122" s="404">
        <f>I106+I108+K113</f>
        <v>6</v>
      </c>
    </row>
    <row r="123" spans="1:32" ht="15" thickBot="1" x14ac:dyDescent="0.4">
      <c r="A123" s="297" t="s">
        <v>38</v>
      </c>
      <c r="B123" s="298"/>
      <c r="C123" s="298"/>
      <c r="D123" s="298"/>
      <c r="E123" s="298"/>
      <c r="F123" s="299"/>
      <c r="G123" s="298"/>
      <c r="H123" s="298"/>
      <c r="I123" s="300"/>
      <c r="J123" s="300"/>
      <c r="K123" s="300"/>
      <c r="L123" s="300"/>
      <c r="M123" s="298"/>
      <c r="N123" s="301"/>
      <c r="O123" s="302"/>
      <c r="P123" s="301"/>
      <c r="Q123" s="303">
        <f>U120/4</f>
        <v>17482.800000000003</v>
      </c>
      <c r="R123" s="308">
        <f>Q123/Q127</f>
        <v>0.15417956918948789</v>
      </c>
      <c r="S123" s="1116">
        <f>Q120/M120</f>
        <v>4930.1067782608698</v>
      </c>
      <c r="T123" s="1117" t="s">
        <v>586</v>
      </c>
      <c r="Y123" s="241">
        <f>Y122/M120</f>
        <v>0.73913043478260865</v>
      </c>
      <c r="Z123" s="293">
        <f>Z122/M120</f>
        <v>0.2608695652173913</v>
      </c>
    </row>
    <row r="124" spans="1:32" ht="15" thickBot="1" x14ac:dyDescent="0.4">
      <c r="A124" s="297" t="s">
        <v>587</v>
      </c>
      <c r="B124" s="298"/>
      <c r="C124" s="298"/>
      <c r="D124" s="298"/>
      <c r="E124" s="298"/>
      <c r="F124" s="299"/>
      <c r="G124" s="298"/>
      <c r="H124" s="298"/>
      <c r="I124" s="300"/>
      <c r="J124" s="300"/>
      <c r="K124" s="300"/>
      <c r="L124" s="300"/>
      <c r="M124" s="298"/>
      <c r="N124" s="301"/>
      <c r="O124" s="302"/>
      <c r="P124" s="301"/>
      <c r="Q124" s="303">
        <f>V120/4</f>
        <v>36000</v>
      </c>
      <c r="R124" s="308">
        <f>Q124/Q127</f>
        <v>0.31748143837494924</v>
      </c>
      <c r="W124" s="145"/>
      <c r="Y124" s="2657" t="s">
        <v>588</v>
      </c>
      <c r="Z124" s="2657"/>
    </row>
    <row r="125" spans="1:32" x14ac:dyDescent="0.35">
      <c r="A125" s="297" t="s">
        <v>580</v>
      </c>
      <c r="B125" s="298"/>
      <c r="C125" s="298"/>
      <c r="D125" s="298"/>
      <c r="E125" s="298"/>
      <c r="F125" s="299"/>
      <c r="G125" s="298"/>
      <c r="H125" s="298"/>
      <c r="I125" s="300"/>
      <c r="J125" s="300"/>
      <c r="K125" s="300"/>
      <c r="L125" s="300"/>
      <c r="M125" s="298"/>
      <c r="N125" s="301"/>
      <c r="O125" s="302"/>
      <c r="P125" s="301"/>
      <c r="Q125" s="303">
        <f>X120/4</f>
        <v>10000</v>
      </c>
      <c r="R125" s="308">
        <f>Q125/Q127</f>
        <v>8.8189288437485899E-2</v>
      </c>
    </row>
    <row r="126" spans="1:32" x14ac:dyDescent="0.35">
      <c r="A126" s="297" t="s">
        <v>579</v>
      </c>
      <c r="B126" s="298"/>
      <c r="C126" s="298"/>
      <c r="D126" s="298"/>
      <c r="E126" s="298"/>
      <c r="F126" s="299"/>
      <c r="G126" s="298"/>
      <c r="H126" s="298"/>
      <c r="I126" s="300"/>
      <c r="J126" s="300"/>
      <c r="K126" s="300"/>
      <c r="L126" s="300"/>
      <c r="M126" s="298"/>
      <c r="N126" s="301"/>
      <c r="O126" s="302"/>
      <c r="P126" s="301"/>
      <c r="Q126" s="303">
        <f>W120/4</f>
        <v>0</v>
      </c>
      <c r="R126" s="308">
        <f>Q126/Q127</f>
        <v>0</v>
      </c>
    </row>
    <row r="127" spans="1:32" x14ac:dyDescent="0.35">
      <c r="A127" s="297"/>
      <c r="B127" s="298"/>
      <c r="C127" s="298"/>
      <c r="D127" s="298"/>
      <c r="E127" s="298"/>
      <c r="F127" s="299"/>
      <c r="G127" s="298"/>
      <c r="H127" s="298"/>
      <c r="I127" s="300"/>
      <c r="J127" s="300"/>
      <c r="K127" s="300"/>
      <c r="L127" s="300"/>
      <c r="M127" s="298"/>
      <c r="N127" s="301"/>
      <c r="O127" s="302"/>
      <c r="P127" s="301"/>
      <c r="Q127" s="310">
        <f>SUM(Q122:Q126)</f>
        <v>113392.4559</v>
      </c>
      <c r="R127" s="308">
        <f>SUM(R122:R126)</f>
        <v>1</v>
      </c>
    </row>
    <row r="128" spans="1:32" x14ac:dyDescent="0.35">
      <c r="A128" s="234"/>
      <c r="N128" s="5"/>
      <c r="O128" s="6"/>
      <c r="P128" s="5"/>
      <c r="Q128" s="5"/>
      <c r="R128" s="6"/>
      <c r="S128" s="748"/>
    </row>
    <row r="129" spans="1:32" ht="18" x14ac:dyDescent="0.4">
      <c r="A129" s="1085" t="s">
        <v>589</v>
      </c>
      <c r="N129" s="5"/>
      <c r="O129" s="6"/>
      <c r="P129" s="5"/>
      <c r="Q129" s="5"/>
      <c r="R129" s="6"/>
      <c r="S129" s="748"/>
    </row>
    <row r="130" spans="1:32" x14ac:dyDescent="0.35">
      <c r="A130" s="234"/>
      <c r="I130" s="291"/>
      <c r="J130" s="291"/>
      <c r="K130" s="291"/>
      <c r="L130" s="291"/>
      <c r="N130" s="5"/>
      <c r="O130" s="6"/>
      <c r="P130" s="5"/>
      <c r="Q130" s="5"/>
      <c r="R130" s="6"/>
      <c r="S130" s="748"/>
    </row>
    <row r="131" spans="1:32" ht="16.5" customHeight="1" thickBot="1" x14ac:dyDescent="0.4">
      <c r="A131" s="2681" t="s">
        <v>531</v>
      </c>
      <c r="B131" s="2682"/>
      <c r="C131" s="2682"/>
      <c r="D131" s="2682"/>
      <c r="E131" s="2682"/>
      <c r="F131" s="2682"/>
      <c r="G131" s="2682"/>
      <c r="H131" s="2682"/>
      <c r="I131" s="2682"/>
      <c r="J131" s="2682"/>
      <c r="K131" s="2682"/>
      <c r="L131" s="2682"/>
      <c r="M131" s="2682"/>
      <c r="N131" s="2682"/>
      <c r="O131" s="2682"/>
      <c r="P131" s="2682"/>
      <c r="Q131" s="2682"/>
      <c r="R131" s="2683"/>
      <c r="S131" s="2647" t="s">
        <v>635</v>
      </c>
      <c r="T131" s="2648"/>
      <c r="U131" s="2648"/>
      <c r="V131" s="2648"/>
      <c r="W131" s="2648"/>
      <c r="X131" s="2648"/>
      <c r="Y131" s="2648"/>
      <c r="Z131" s="2648"/>
      <c r="AA131" s="2648"/>
      <c r="AB131" s="2648"/>
      <c r="AC131" s="2648"/>
      <c r="AD131" s="2648"/>
      <c r="AE131" s="2648"/>
      <c r="AF131" s="2649"/>
    </row>
    <row r="132" spans="1:32" ht="18" x14ac:dyDescent="0.35">
      <c r="A132" s="2914" t="s">
        <v>533</v>
      </c>
      <c r="B132" s="2875" t="s">
        <v>534</v>
      </c>
      <c r="C132" s="2875" t="s">
        <v>535</v>
      </c>
      <c r="D132" s="2875" t="s">
        <v>536</v>
      </c>
      <c r="E132" s="2875" t="s">
        <v>537</v>
      </c>
      <c r="F132" s="2876" t="s">
        <v>538</v>
      </c>
      <c r="G132" s="2875" t="s">
        <v>539</v>
      </c>
      <c r="H132" s="2875" t="s">
        <v>540</v>
      </c>
      <c r="I132" s="2877" t="s">
        <v>541</v>
      </c>
      <c r="J132" s="2877"/>
      <c r="K132" s="2877"/>
      <c r="L132" s="2877"/>
      <c r="M132" s="1600" t="s">
        <v>542</v>
      </c>
      <c r="N132" s="1601" t="s">
        <v>543</v>
      </c>
      <c r="O132" s="1602" t="s">
        <v>544</v>
      </c>
      <c r="P132" s="1601" t="s">
        <v>543</v>
      </c>
      <c r="Q132" s="1601" t="s">
        <v>545</v>
      </c>
      <c r="R132" s="1723" t="s">
        <v>546</v>
      </c>
      <c r="S132" s="1445" t="s">
        <v>547</v>
      </c>
      <c r="T132" s="2667" t="s">
        <v>548</v>
      </c>
      <c r="U132" s="2669"/>
      <c r="V132" s="2669"/>
      <c r="W132" s="2669"/>
      <c r="X132" s="2669"/>
      <c r="Y132" s="2667" t="s">
        <v>549</v>
      </c>
      <c r="Z132" s="2669"/>
      <c r="AA132" s="2665" t="s">
        <v>550</v>
      </c>
      <c r="AB132" s="2659"/>
      <c r="AC132" s="2659"/>
      <c r="AD132" s="2659"/>
      <c r="AE132" s="2659"/>
      <c r="AF132" s="2660"/>
    </row>
    <row r="133" spans="1:32" ht="18" customHeight="1" x14ac:dyDescent="0.35">
      <c r="A133" s="2914"/>
      <c r="B133" s="2875"/>
      <c r="C133" s="2875"/>
      <c r="D133" s="2875"/>
      <c r="E133" s="2875"/>
      <c r="F133" s="2876"/>
      <c r="G133" s="2875"/>
      <c r="H133" s="2875"/>
      <c r="I133" s="830" t="s">
        <v>551</v>
      </c>
      <c r="J133" s="830" t="s">
        <v>552</v>
      </c>
      <c r="K133" s="830" t="s">
        <v>553</v>
      </c>
      <c r="L133" s="830" t="s">
        <v>554</v>
      </c>
      <c r="M133" s="1600" t="s">
        <v>555</v>
      </c>
      <c r="N133" s="1601" t="s">
        <v>556</v>
      </c>
      <c r="O133" s="1602" t="s">
        <v>557</v>
      </c>
      <c r="P133" s="1601" t="s">
        <v>558</v>
      </c>
      <c r="Q133" s="1601" t="s">
        <v>558</v>
      </c>
      <c r="R133" s="1723"/>
      <c r="S133" s="1445" t="s">
        <v>559</v>
      </c>
      <c r="T133" s="2872"/>
      <c r="U133" s="2871"/>
      <c r="V133" s="2871"/>
      <c r="W133" s="2871"/>
      <c r="X133" s="2871"/>
      <c r="Y133" s="2872"/>
      <c r="Z133" s="2871"/>
      <c r="AA133" s="2872"/>
      <c r="AB133" s="2871"/>
      <c r="AC133" s="2871"/>
      <c r="AD133" s="2871"/>
      <c r="AE133" s="2871"/>
      <c r="AF133" s="2873"/>
    </row>
    <row r="134" spans="1:32" s="184" customFormat="1" ht="18.5" x14ac:dyDescent="0.45">
      <c r="A134" s="2538" t="s">
        <v>612</v>
      </c>
      <c r="B134" s="2539"/>
      <c r="C134" s="2539"/>
      <c r="D134" s="2539"/>
      <c r="E134" s="2539"/>
      <c r="F134" s="2539"/>
      <c r="G134" s="2539"/>
      <c r="H134" s="2539"/>
      <c r="I134" s="2539"/>
      <c r="J134" s="2539"/>
      <c r="K134" s="2539"/>
      <c r="L134" s="2539"/>
      <c r="M134" s="2539"/>
      <c r="N134" s="2539"/>
      <c r="O134" s="2539"/>
      <c r="P134" s="2539"/>
      <c r="Q134" s="2539"/>
      <c r="R134" s="2539"/>
      <c r="S134" s="1603"/>
      <c r="T134" s="1604" t="s">
        <v>561</v>
      </c>
      <c r="U134" s="1605" t="s">
        <v>38</v>
      </c>
      <c r="V134" s="1605" t="s">
        <v>562</v>
      </c>
      <c r="W134" s="1605" t="s">
        <v>563</v>
      </c>
      <c r="X134" s="1629" t="s">
        <v>564</v>
      </c>
      <c r="Y134" s="1604" t="s">
        <v>565</v>
      </c>
      <c r="Z134" s="1629" t="s">
        <v>566</v>
      </c>
      <c r="AA134" s="1605" t="s">
        <v>275</v>
      </c>
      <c r="AB134" s="1605" t="s">
        <v>253</v>
      </c>
      <c r="AC134" s="1605" t="s">
        <v>276</v>
      </c>
      <c r="AD134" s="1605" t="s">
        <v>233</v>
      </c>
      <c r="AE134" s="1605" t="s">
        <v>281</v>
      </c>
      <c r="AF134" s="1719" t="s">
        <v>31</v>
      </c>
    </row>
    <row r="135" spans="1:32" x14ac:dyDescent="0.35">
      <c r="A135" s="200"/>
      <c r="B135" s="509"/>
      <c r="C135" s="509"/>
      <c r="D135" s="509"/>
      <c r="E135" s="509"/>
      <c r="F135" s="510"/>
      <c r="G135" s="509"/>
      <c r="H135" s="509"/>
      <c r="I135" s="512"/>
      <c r="J135" s="512"/>
      <c r="K135" s="512"/>
      <c r="L135" s="512"/>
      <c r="M135" s="509"/>
      <c r="N135" s="515"/>
      <c r="O135" s="516"/>
      <c r="P135" s="515"/>
      <c r="Q135" s="515"/>
      <c r="R135" s="579"/>
      <c r="S135" s="212"/>
      <c r="T135" s="234"/>
      <c r="X135" s="332"/>
      <c r="Y135" s="234"/>
      <c r="Z135" s="332"/>
      <c r="AA135" s="234"/>
      <c r="AF135" s="332"/>
    </row>
    <row r="136" spans="1:32" x14ac:dyDescent="0.35">
      <c r="A136" s="203" t="s">
        <v>1149</v>
      </c>
      <c r="B136" s="203" t="s">
        <v>277</v>
      </c>
      <c r="C136" s="203" t="s">
        <v>1150</v>
      </c>
      <c r="D136" s="203" t="s">
        <v>235</v>
      </c>
      <c r="E136" s="203" t="s">
        <v>571</v>
      </c>
      <c r="F136" s="204" t="s">
        <v>642</v>
      </c>
      <c r="G136" s="203">
        <v>3</v>
      </c>
      <c r="H136" s="203" t="s">
        <v>90</v>
      </c>
      <c r="I136" s="231"/>
      <c r="J136" s="206"/>
      <c r="K136" s="2283">
        <v>3</v>
      </c>
      <c r="L136" s="2284"/>
      <c r="M136" s="209">
        <v>1</v>
      </c>
      <c r="N136" s="212">
        <v>4685.12</v>
      </c>
      <c r="O136" s="219">
        <v>0.33300000000000002</v>
      </c>
      <c r="P136" s="212">
        <f t="shared" ref="P136" si="25">N136*(1-O136)</f>
        <v>3124.9750400000003</v>
      </c>
      <c r="Q136" s="212">
        <f t="shared" ref="Q136:Q144" si="26">P136*M136*G136</f>
        <v>9374.9251199999999</v>
      </c>
      <c r="R136" s="230">
        <f t="shared" ref="R136:R144" si="27">Q136/$Q$152</f>
        <v>8.2277488692393305E-2</v>
      </c>
      <c r="S136" s="550">
        <f t="shared" ref="S136:S144" si="28">Q136</f>
        <v>9374.9251199999999</v>
      </c>
      <c r="T136" s="440">
        <f t="shared" ref="T136:T138" si="29">S136</f>
        <v>9374.9251199999999</v>
      </c>
      <c r="X136" s="332"/>
      <c r="Y136" s="440">
        <f>S136</f>
        <v>9374.9251199999999</v>
      </c>
      <c r="Z136" s="441"/>
      <c r="AA136" s="440">
        <f>S136</f>
        <v>9374.9251199999999</v>
      </c>
      <c r="AF136" s="332"/>
    </row>
    <row r="137" spans="1:32" x14ac:dyDescent="0.35">
      <c r="A137" s="203" t="s">
        <v>1149</v>
      </c>
      <c r="B137" s="203" t="s">
        <v>254</v>
      </c>
      <c r="C137" s="203" t="s">
        <v>1150</v>
      </c>
      <c r="D137" s="203" t="s">
        <v>129</v>
      </c>
      <c r="E137" s="203" t="s">
        <v>569</v>
      </c>
      <c r="F137" s="204" t="s">
        <v>642</v>
      </c>
      <c r="G137" s="203">
        <v>1</v>
      </c>
      <c r="H137" s="203" t="s">
        <v>51</v>
      </c>
      <c r="I137" s="2282">
        <v>1</v>
      </c>
      <c r="J137" s="2283"/>
      <c r="K137" s="2283"/>
      <c r="L137" s="2284"/>
      <c r="M137" s="209">
        <v>1</v>
      </c>
      <c r="N137" s="212">
        <v>8132.89</v>
      </c>
      <c r="O137" s="219">
        <v>0.72</v>
      </c>
      <c r="P137" s="212">
        <f>N137*(1-O137)</f>
        <v>2277.2092000000002</v>
      </c>
      <c r="Q137" s="212">
        <f t="shared" si="26"/>
        <v>2277.2092000000002</v>
      </c>
      <c r="R137" s="213">
        <f t="shared" si="27"/>
        <v>1.9985552076944378E-2</v>
      </c>
      <c r="S137" s="550">
        <f t="shared" si="28"/>
        <v>2277.2092000000002</v>
      </c>
      <c r="T137" s="440">
        <f t="shared" si="29"/>
        <v>2277.2092000000002</v>
      </c>
      <c r="X137" s="332"/>
      <c r="Y137" s="440"/>
      <c r="Z137" s="441">
        <f>S137</f>
        <v>2277.2092000000002</v>
      </c>
      <c r="AA137" s="234"/>
      <c r="AB137" s="215">
        <f>S137</f>
        <v>2277.2092000000002</v>
      </c>
      <c r="AF137" s="332"/>
    </row>
    <row r="138" spans="1:32" x14ac:dyDescent="0.35">
      <c r="A138" s="203" t="s">
        <v>1149</v>
      </c>
      <c r="B138" s="203" t="s">
        <v>277</v>
      </c>
      <c r="C138" s="203" t="s">
        <v>1150</v>
      </c>
      <c r="D138" s="203" t="s">
        <v>53</v>
      </c>
      <c r="E138" s="203" t="s">
        <v>571</v>
      </c>
      <c r="F138" s="204" t="s">
        <v>691</v>
      </c>
      <c r="G138" s="203">
        <v>2</v>
      </c>
      <c r="H138" s="203" t="s">
        <v>51</v>
      </c>
      <c r="I138" s="2306">
        <v>2</v>
      </c>
      <c r="J138" s="2307"/>
      <c r="K138" s="2307"/>
      <c r="L138" s="2308"/>
      <c r="M138" s="209">
        <v>1</v>
      </c>
      <c r="N138" s="212">
        <v>11343.75</v>
      </c>
      <c r="O138" s="219">
        <v>0.21740000000000001</v>
      </c>
      <c r="P138" s="212">
        <f t="shared" ref="P138:P144" si="30">N138*(1-O138)</f>
        <v>8877.6187499999996</v>
      </c>
      <c r="Q138" s="212">
        <f t="shared" si="26"/>
        <v>17755.237499999999</v>
      </c>
      <c r="R138" s="230">
        <f t="shared" si="27"/>
        <v>0.15582592222742014</v>
      </c>
      <c r="S138" s="550">
        <f t="shared" si="28"/>
        <v>17755.237499999999</v>
      </c>
      <c r="T138" s="440">
        <f t="shared" si="29"/>
        <v>17755.237499999999</v>
      </c>
      <c r="X138" s="332"/>
      <c r="Y138" s="440">
        <f>S138</f>
        <v>17755.237499999999</v>
      </c>
      <c r="Z138" s="441"/>
      <c r="AA138" s="440">
        <f>S138</f>
        <v>17755.237499999999</v>
      </c>
      <c r="AF138" s="332"/>
    </row>
    <row r="139" spans="1:32" x14ac:dyDescent="0.35">
      <c r="A139" s="203" t="s">
        <v>1149</v>
      </c>
      <c r="B139" s="203" t="s">
        <v>278</v>
      </c>
      <c r="C139" s="203" t="s">
        <v>1150</v>
      </c>
      <c r="D139" s="203" t="s">
        <v>129</v>
      </c>
      <c r="E139" s="203" t="s">
        <v>569</v>
      </c>
      <c r="F139" s="204" t="s">
        <v>642</v>
      </c>
      <c r="G139" s="203">
        <v>2</v>
      </c>
      <c r="H139" s="203" t="s">
        <v>51</v>
      </c>
      <c r="I139" s="2306">
        <v>2</v>
      </c>
      <c r="J139" s="2307"/>
      <c r="K139" s="2307"/>
      <c r="L139" s="2308"/>
      <c r="M139" s="209">
        <v>1</v>
      </c>
      <c r="N139" s="212">
        <v>3600</v>
      </c>
      <c r="O139" s="219">
        <v>0.17</v>
      </c>
      <c r="P139" s="212">
        <f t="shared" si="30"/>
        <v>2988</v>
      </c>
      <c r="Q139" s="212">
        <f t="shared" si="26"/>
        <v>5976</v>
      </c>
      <c r="R139" s="213">
        <f t="shared" si="27"/>
        <v>5.2447381299803107E-2</v>
      </c>
      <c r="S139" s="550">
        <f t="shared" si="28"/>
        <v>5976</v>
      </c>
      <c r="T139" s="440">
        <f>S139</f>
        <v>5976</v>
      </c>
      <c r="X139" s="332"/>
      <c r="Y139" s="440"/>
      <c r="Z139" s="441">
        <f>S139</f>
        <v>5976</v>
      </c>
      <c r="AA139" s="234"/>
      <c r="AC139" s="215">
        <f>S139</f>
        <v>5976</v>
      </c>
      <c r="AF139" s="332"/>
    </row>
    <row r="140" spans="1:32" x14ac:dyDescent="0.35">
      <c r="A140" s="203" t="s">
        <v>1149</v>
      </c>
      <c r="B140" s="203" t="s">
        <v>278</v>
      </c>
      <c r="C140" s="203" t="s">
        <v>1089</v>
      </c>
      <c r="D140" s="203" t="s">
        <v>279</v>
      </c>
      <c r="E140" s="203" t="s">
        <v>571</v>
      </c>
      <c r="F140" s="204" t="s">
        <v>640</v>
      </c>
      <c r="G140" s="203">
        <v>1</v>
      </c>
      <c r="H140" s="203" t="s">
        <v>51</v>
      </c>
      <c r="I140" s="2306">
        <v>1</v>
      </c>
      <c r="J140" s="2307"/>
      <c r="K140" s="2307"/>
      <c r="L140" s="2308"/>
      <c r="M140" s="209">
        <v>1</v>
      </c>
      <c r="N140" s="212">
        <v>3600</v>
      </c>
      <c r="O140" s="219">
        <v>0.17</v>
      </c>
      <c r="P140" s="212">
        <f t="shared" si="30"/>
        <v>2988</v>
      </c>
      <c r="Q140" s="212">
        <f t="shared" si="26"/>
        <v>2988</v>
      </c>
      <c r="R140" s="1441">
        <f t="shared" si="27"/>
        <v>2.6223690649901554E-2</v>
      </c>
      <c r="S140" s="550">
        <f t="shared" si="28"/>
        <v>2988</v>
      </c>
      <c r="T140" s="440">
        <f>S140</f>
        <v>2988</v>
      </c>
      <c r="U140" s="215"/>
      <c r="V140" s="215"/>
      <c r="X140" s="332"/>
      <c r="Y140" s="440">
        <f>S140</f>
        <v>2988</v>
      </c>
      <c r="Z140" s="332"/>
      <c r="AA140" s="234"/>
      <c r="AC140" s="215">
        <f>S140</f>
        <v>2988</v>
      </c>
      <c r="AF140" s="332"/>
    </row>
    <row r="141" spans="1:32" x14ac:dyDescent="0.35">
      <c r="A141" s="203" t="s">
        <v>1149</v>
      </c>
      <c r="B141" s="203" t="s">
        <v>278</v>
      </c>
      <c r="C141" s="203" t="s">
        <v>1150</v>
      </c>
      <c r="D141" s="203" t="s">
        <v>235</v>
      </c>
      <c r="E141" s="203" t="s">
        <v>571</v>
      </c>
      <c r="F141" s="204" t="s">
        <v>642</v>
      </c>
      <c r="G141" s="203">
        <v>7</v>
      </c>
      <c r="H141" s="203" t="s">
        <v>51</v>
      </c>
      <c r="I141" s="2291">
        <v>7</v>
      </c>
      <c r="J141" s="2478"/>
      <c r="L141" s="332"/>
      <c r="M141" s="209">
        <v>1</v>
      </c>
      <c r="N141" s="212">
        <v>1400</v>
      </c>
      <c r="O141" s="219">
        <v>0.14000000000000001</v>
      </c>
      <c r="P141" s="212">
        <f t="shared" si="30"/>
        <v>1204</v>
      </c>
      <c r="Q141" s="212">
        <f t="shared" si="26"/>
        <v>8428</v>
      </c>
      <c r="R141" s="1441">
        <f t="shared" si="27"/>
        <v>7.3966956090150693E-2</v>
      </c>
      <c r="S141" s="550">
        <f t="shared" si="28"/>
        <v>8428</v>
      </c>
      <c r="T141" s="440">
        <f>S141</f>
        <v>8428</v>
      </c>
      <c r="V141" s="215"/>
      <c r="X141" s="332"/>
      <c r="Y141" s="440">
        <f>S141</f>
        <v>8428</v>
      </c>
      <c r="Z141" s="441"/>
      <c r="AA141" s="234"/>
      <c r="AC141" s="215">
        <f>S141</f>
        <v>8428</v>
      </c>
      <c r="AF141" s="332"/>
    </row>
    <row r="142" spans="1:32" x14ac:dyDescent="0.35">
      <c r="A142" s="203" t="s">
        <v>1149</v>
      </c>
      <c r="B142" s="203" t="s">
        <v>237</v>
      </c>
      <c r="C142" s="203" t="s">
        <v>1152</v>
      </c>
      <c r="D142" s="203" t="s">
        <v>238</v>
      </c>
      <c r="E142" s="203" t="s">
        <v>571</v>
      </c>
      <c r="F142" s="204" t="s">
        <v>1155</v>
      </c>
      <c r="G142" s="203">
        <v>5</v>
      </c>
      <c r="H142" s="203" t="s">
        <v>90</v>
      </c>
      <c r="I142" s="2291">
        <v>5</v>
      </c>
      <c r="J142" s="2478"/>
      <c r="K142" s="1"/>
      <c r="L142" s="209"/>
      <c r="M142" s="209">
        <v>1</v>
      </c>
      <c r="N142" s="520">
        <v>2049</v>
      </c>
      <c r="O142" s="211">
        <v>0.6</v>
      </c>
      <c r="P142" s="520">
        <f t="shared" si="30"/>
        <v>819.6</v>
      </c>
      <c r="Q142" s="520">
        <f t="shared" si="26"/>
        <v>4098</v>
      </c>
      <c r="R142" s="1720">
        <f t="shared" si="27"/>
        <v>3.5965423120246511E-2</v>
      </c>
      <c r="S142" s="210">
        <f t="shared" si="28"/>
        <v>4098</v>
      </c>
      <c r="T142" s="440"/>
      <c r="U142" s="215">
        <f>S142</f>
        <v>4098</v>
      </c>
      <c r="V142" s="215"/>
      <c r="X142" s="332"/>
      <c r="Y142" s="440">
        <f>S142</f>
        <v>4098</v>
      </c>
      <c r="Z142" s="332"/>
      <c r="AA142" s="234"/>
      <c r="AD142" s="215">
        <f>S142</f>
        <v>4098</v>
      </c>
      <c r="AF142" s="332"/>
    </row>
    <row r="143" spans="1:32" x14ac:dyDescent="0.35">
      <c r="A143" s="203" t="s">
        <v>1149</v>
      </c>
      <c r="B143" s="203" t="s">
        <v>237</v>
      </c>
      <c r="C143" s="203" t="s">
        <v>1152</v>
      </c>
      <c r="D143" s="203" t="s">
        <v>238</v>
      </c>
      <c r="E143" s="203" t="s">
        <v>569</v>
      </c>
      <c r="F143" s="204" t="s">
        <v>1155</v>
      </c>
      <c r="G143" s="203">
        <v>3</v>
      </c>
      <c r="H143" s="203" t="s">
        <v>90</v>
      </c>
      <c r="I143" s="1"/>
      <c r="J143" s="1"/>
      <c r="K143" s="2283">
        <v>3</v>
      </c>
      <c r="L143" s="2284"/>
      <c r="M143" s="209">
        <v>1</v>
      </c>
      <c r="N143" s="520">
        <v>5463</v>
      </c>
      <c r="O143" s="211">
        <v>0.6</v>
      </c>
      <c r="P143" s="520">
        <f t="shared" si="30"/>
        <v>2185.2000000000003</v>
      </c>
      <c r="Q143" s="520">
        <f t="shared" si="26"/>
        <v>6555.6</v>
      </c>
      <c r="R143" s="655">
        <f t="shared" si="27"/>
        <v>5.7534145389723769E-2</v>
      </c>
      <c r="S143" s="210">
        <f t="shared" si="28"/>
        <v>6555.6</v>
      </c>
      <c r="T143" s="440"/>
      <c r="U143" s="215">
        <f>S143</f>
        <v>6555.6</v>
      </c>
      <c r="V143" s="215"/>
      <c r="X143" s="332"/>
      <c r="Y143" s="440"/>
      <c r="Z143" s="441">
        <f>S143</f>
        <v>6555.6</v>
      </c>
      <c r="AA143" s="234"/>
      <c r="AD143" s="215">
        <f>S143</f>
        <v>6555.6</v>
      </c>
      <c r="AF143" s="332"/>
    </row>
    <row r="144" spans="1:32" x14ac:dyDescent="0.35">
      <c r="A144" s="203" t="s">
        <v>1149</v>
      </c>
      <c r="B144" s="203" t="s">
        <v>206</v>
      </c>
      <c r="C144" s="203" t="s">
        <v>1092</v>
      </c>
      <c r="D144" s="203" t="s">
        <v>207</v>
      </c>
      <c r="E144" s="203" t="s">
        <v>571</v>
      </c>
      <c r="F144" s="204" t="s">
        <v>1156</v>
      </c>
      <c r="G144" s="203">
        <v>7</v>
      </c>
      <c r="H144" s="203" t="s">
        <v>51</v>
      </c>
      <c r="I144" s="2306">
        <v>7</v>
      </c>
      <c r="J144" s="2307"/>
      <c r="K144" s="2307"/>
      <c r="L144" s="2308"/>
      <c r="M144" s="209">
        <v>1</v>
      </c>
      <c r="N144" s="520">
        <v>11069</v>
      </c>
      <c r="O144" s="211">
        <v>0.4</v>
      </c>
      <c r="P144" s="520">
        <f t="shared" si="30"/>
        <v>6641.4</v>
      </c>
      <c r="Q144" s="520">
        <f t="shared" si="26"/>
        <v>46489.799999999996</v>
      </c>
      <c r="R144" s="1715">
        <f t="shared" si="27"/>
        <v>0.40801008486472323</v>
      </c>
      <c r="S144" s="210">
        <f t="shared" si="28"/>
        <v>46489.799999999996</v>
      </c>
      <c r="T144" s="440"/>
      <c r="V144" s="215">
        <f>S144</f>
        <v>46489.799999999996</v>
      </c>
      <c r="X144" s="332"/>
      <c r="Y144" s="440">
        <f>S144</f>
        <v>46489.799999999996</v>
      </c>
      <c r="Z144" s="332"/>
      <c r="AA144" s="234"/>
      <c r="AE144" s="215">
        <f>S144</f>
        <v>46489.799999999996</v>
      </c>
      <c r="AF144" s="332"/>
    </row>
    <row r="145" spans="1:32" x14ac:dyDescent="0.35">
      <c r="A145" s="203"/>
      <c r="B145" s="203"/>
      <c r="C145" s="203"/>
      <c r="D145" s="203"/>
      <c r="E145" s="203"/>
      <c r="F145" s="204"/>
      <c r="G145" s="203"/>
      <c r="H145" s="203"/>
      <c r="I145" s="1"/>
      <c r="J145" s="1"/>
      <c r="K145" s="1"/>
      <c r="L145" s="209"/>
      <c r="M145" s="209"/>
      <c r="N145" s="520"/>
      <c r="O145" s="211"/>
      <c r="P145" s="520"/>
      <c r="Q145" s="520"/>
      <c r="R145" s="1715"/>
      <c r="S145" s="210"/>
      <c r="T145" s="440"/>
      <c r="V145" s="215"/>
      <c r="X145" s="332"/>
      <c r="Y145" s="440"/>
      <c r="Z145" s="332"/>
      <c r="AA145" s="234"/>
      <c r="AF145" s="332"/>
    </row>
    <row r="146" spans="1:32" x14ac:dyDescent="0.35">
      <c r="A146" s="203"/>
      <c r="B146" s="203"/>
      <c r="C146" s="203"/>
      <c r="D146" s="203"/>
      <c r="E146" s="203"/>
      <c r="F146" s="204"/>
      <c r="G146" s="203"/>
      <c r="H146" s="203"/>
      <c r="I146" s="1"/>
      <c r="J146" s="1"/>
      <c r="K146" s="1"/>
      <c r="L146" s="209"/>
      <c r="M146" s="209"/>
      <c r="N146" s="520"/>
      <c r="O146" s="211"/>
      <c r="P146" s="520"/>
      <c r="Q146" s="520"/>
      <c r="R146" s="1715"/>
      <c r="S146" s="210"/>
      <c r="T146" s="440"/>
      <c r="V146" s="215"/>
      <c r="X146" s="332"/>
      <c r="Y146" s="440"/>
      <c r="Z146" s="332"/>
      <c r="AA146" s="234"/>
      <c r="AF146" s="332"/>
    </row>
    <row r="147" spans="1:32" x14ac:dyDescent="0.35">
      <c r="A147" s="203"/>
      <c r="B147" s="203"/>
      <c r="C147" s="203"/>
      <c r="D147" s="203"/>
      <c r="E147" s="203"/>
      <c r="F147" s="204"/>
      <c r="G147" s="203"/>
      <c r="H147" s="203"/>
      <c r="I147" s="1"/>
      <c r="J147" s="1"/>
      <c r="K147" s="1"/>
      <c r="L147" s="209"/>
      <c r="M147" s="209"/>
      <c r="N147" s="520"/>
      <c r="O147" s="211"/>
      <c r="P147" s="520"/>
      <c r="Q147" s="520"/>
      <c r="R147" s="1715"/>
      <c r="S147" s="210"/>
      <c r="T147" s="440"/>
      <c r="V147" s="215"/>
      <c r="X147" s="332"/>
      <c r="Y147" s="440"/>
      <c r="Z147" s="332"/>
      <c r="AA147" s="234"/>
      <c r="AF147" s="332"/>
    </row>
    <row r="148" spans="1:32" x14ac:dyDescent="0.35">
      <c r="A148" s="218"/>
      <c r="B148" s="203"/>
      <c r="C148" s="236"/>
      <c r="D148" s="236"/>
      <c r="E148" s="236"/>
      <c r="F148" s="237"/>
      <c r="G148" s="236"/>
      <c r="H148" s="236"/>
      <c r="I148" s="291"/>
      <c r="J148" s="291"/>
      <c r="K148" s="291"/>
      <c r="L148" s="333"/>
      <c r="M148" s="236"/>
      <c r="N148" s="240"/>
      <c r="O148" s="241"/>
      <c r="P148" s="240"/>
      <c r="Q148" s="212"/>
      <c r="R148" s="439"/>
      <c r="S148" s="550"/>
      <c r="T148" s="234"/>
      <c r="X148" s="332"/>
      <c r="Y148" s="234"/>
      <c r="Z148" s="332"/>
      <c r="AA148" s="234"/>
      <c r="AF148" s="332"/>
    </row>
    <row r="149" spans="1:32" x14ac:dyDescent="0.35">
      <c r="A149" s="154" t="s">
        <v>1149</v>
      </c>
      <c r="B149" s="154" t="s">
        <v>579</v>
      </c>
      <c r="C149" s="335"/>
      <c r="D149" s="298"/>
      <c r="E149" s="298"/>
      <c r="F149" s="299"/>
      <c r="G149" s="298"/>
      <c r="H149" s="298"/>
      <c r="I149" s="300"/>
      <c r="J149" s="300"/>
      <c r="K149" s="300"/>
      <c r="L149" s="300"/>
      <c r="M149" s="298"/>
      <c r="N149" s="301"/>
      <c r="O149" s="302"/>
      <c r="P149" s="336"/>
      <c r="Q149" s="303"/>
      <c r="R149" s="337"/>
      <c r="S149" s="550"/>
      <c r="T149" s="234"/>
      <c r="W149" s="215">
        <f>S149</f>
        <v>0</v>
      </c>
      <c r="X149" s="332"/>
      <c r="Y149" s="234"/>
      <c r="Z149" s="332"/>
      <c r="AA149" s="234"/>
      <c r="AF149" s="332"/>
    </row>
    <row r="150" spans="1:32" x14ac:dyDescent="0.35">
      <c r="A150" s="154" t="s">
        <v>1149</v>
      </c>
      <c r="B150" s="154" t="s">
        <v>580</v>
      </c>
      <c r="C150" s="335"/>
      <c r="D150" s="298"/>
      <c r="E150" s="298"/>
      <c r="F150" s="299"/>
      <c r="G150" s="298"/>
      <c r="H150" s="298"/>
      <c r="I150" s="300"/>
      <c r="J150" s="300"/>
      <c r="K150" s="300"/>
      <c r="L150" s="300"/>
      <c r="M150" s="298"/>
      <c r="N150" s="301"/>
      <c r="O150" s="302"/>
      <c r="P150" s="336"/>
      <c r="Q150" s="303">
        <v>10000</v>
      </c>
      <c r="R150" s="337">
        <f>Q150/Q152</f>
        <v>8.7763355588693276E-2</v>
      </c>
      <c r="S150" s="550">
        <f>Q150</f>
        <v>10000</v>
      </c>
      <c r="T150" s="234"/>
      <c r="X150" s="441">
        <f>S150</f>
        <v>10000</v>
      </c>
      <c r="Y150" s="234"/>
      <c r="Z150" s="332"/>
      <c r="AA150" s="234"/>
      <c r="AF150" s="332"/>
    </row>
    <row r="151" spans="1:32" x14ac:dyDescent="0.35">
      <c r="I151" s="161">
        <f>I152/M152</f>
        <v>0.80645161290322576</v>
      </c>
      <c r="J151" s="161"/>
      <c r="K151" s="161">
        <f>K152/M152</f>
        <v>0.19354838709677419</v>
      </c>
      <c r="S151" s="212"/>
      <c r="T151" s="234"/>
      <c r="X151" s="332"/>
      <c r="Y151" s="234"/>
      <c r="Z151" s="332"/>
      <c r="AA151" s="289"/>
      <c r="AB151" s="291"/>
      <c r="AC151" s="291"/>
      <c r="AD151" s="291"/>
      <c r="AE151" s="291"/>
      <c r="AF151" s="333"/>
    </row>
    <row r="152" spans="1:32" x14ac:dyDescent="0.35">
      <c r="A152" s="836" t="s">
        <v>582</v>
      </c>
      <c r="B152" s="837"/>
      <c r="C152" s="837"/>
      <c r="D152" s="837"/>
      <c r="E152" s="837"/>
      <c r="F152" s="838"/>
      <c r="G152" s="837"/>
      <c r="H152" s="837"/>
      <c r="I152" s="837">
        <f>I144+I142+I141+I140+I139+I138+I137</f>
        <v>25</v>
      </c>
      <c r="J152" s="837"/>
      <c r="K152" s="837">
        <f>K143+K136</f>
        <v>6</v>
      </c>
      <c r="L152" s="837"/>
      <c r="M152" s="837">
        <f>SUM(I152:L152)</f>
        <v>31</v>
      </c>
      <c r="N152" s="840"/>
      <c r="O152" s="841"/>
      <c r="P152" s="840"/>
      <c r="Q152" s="842">
        <f>SUM(Q135:Q151)</f>
        <v>113942.77181999999</v>
      </c>
      <c r="R152" s="841">
        <f>SUM(R135:R150)</f>
        <v>1</v>
      </c>
      <c r="S152" s="1650">
        <f>SUM(S135:S151)</f>
        <v>113942.77181999999</v>
      </c>
      <c r="T152" s="1651">
        <f t="shared" ref="T152:Z152" si="31">SUM(T135:T150)</f>
        <v>46799.37182</v>
      </c>
      <c r="U152" s="632">
        <f t="shared" si="31"/>
        <v>10653.6</v>
      </c>
      <c r="V152" s="632">
        <f t="shared" si="31"/>
        <v>46489.799999999996</v>
      </c>
      <c r="W152" s="632">
        <f t="shared" si="31"/>
        <v>0</v>
      </c>
      <c r="X152" s="632">
        <f t="shared" si="31"/>
        <v>10000</v>
      </c>
      <c r="Y152" s="1652">
        <f t="shared" si="31"/>
        <v>89133.962620000006</v>
      </c>
      <c r="Z152" s="1653">
        <f t="shared" si="31"/>
        <v>14808.809200000002</v>
      </c>
      <c r="AA152" s="796">
        <f>SUM(AA136:AA151)</f>
        <v>27130.162619999999</v>
      </c>
      <c r="AB152" s="795">
        <f>SUM(AB136:AB151)</f>
        <v>2277.2092000000002</v>
      </c>
      <c r="AC152" s="795">
        <f t="shared" ref="AC152:AE152" si="32">SUM(AC136:AC151)</f>
        <v>17392</v>
      </c>
      <c r="AD152" s="795">
        <f t="shared" si="32"/>
        <v>10653.6</v>
      </c>
      <c r="AE152" s="795">
        <f t="shared" si="32"/>
        <v>46489.799999999996</v>
      </c>
      <c r="AF152" s="1726"/>
    </row>
    <row r="153" spans="1:32" x14ac:dyDescent="0.35">
      <c r="A153" s="836" t="s">
        <v>583</v>
      </c>
      <c r="B153" s="837"/>
      <c r="C153" s="837"/>
      <c r="D153" s="837"/>
      <c r="E153" s="837"/>
      <c r="F153" s="838"/>
      <c r="G153" s="837"/>
      <c r="H153" s="837"/>
      <c r="I153" s="837">
        <f>I144+I142+I141+I140+I139+I138+I137</f>
        <v>25</v>
      </c>
      <c r="J153" s="837">
        <f>I144+I142+I141+I140+I139+I138+I137</f>
        <v>25</v>
      </c>
      <c r="K153" s="837">
        <f>I144+K143+I140+I139+I138+I137+K136</f>
        <v>19</v>
      </c>
      <c r="L153" s="837"/>
      <c r="M153" s="837">
        <f>SUM(I153:L153)</f>
        <v>69</v>
      </c>
      <c r="N153" s="840"/>
      <c r="O153" s="841"/>
      <c r="P153" s="840"/>
      <c r="Q153" s="840"/>
      <c r="R153" s="841"/>
      <c r="S153" s="1657"/>
      <c r="T153" s="1658">
        <f>T152/S152</f>
        <v>0.4107269910366132</v>
      </c>
      <c r="U153" s="1659">
        <f>U152/S152</f>
        <v>9.3499568509970279E-2</v>
      </c>
      <c r="V153" s="1660">
        <f>V152/S152</f>
        <v>0.40801008486472323</v>
      </c>
      <c r="W153" s="1659">
        <f>W152/S152</f>
        <v>0</v>
      </c>
      <c r="X153" s="1659">
        <f>X152/S152</f>
        <v>8.7763355588693276E-2</v>
      </c>
      <c r="Y153" s="835">
        <f>Y152/S152</f>
        <v>0.78226956564483552</v>
      </c>
      <c r="Z153" s="1661">
        <f>Z152/S152</f>
        <v>0.12996707876647126</v>
      </c>
      <c r="AA153" s="1662"/>
      <c r="AB153" s="1663"/>
      <c r="AC153" s="1663"/>
      <c r="AD153" s="1663"/>
      <c r="AE153" s="1663"/>
      <c r="AF153" s="1664"/>
    </row>
    <row r="154" spans="1:32" ht="15" thickBot="1" x14ac:dyDescent="0.4">
      <c r="A154" s="297" t="s">
        <v>584</v>
      </c>
      <c r="B154" s="298"/>
      <c r="C154" s="298"/>
      <c r="D154" s="298"/>
      <c r="E154" s="298"/>
      <c r="F154" s="299"/>
      <c r="G154" s="298"/>
      <c r="H154" s="298"/>
      <c r="I154" s="2243">
        <f>I153/$M$153</f>
        <v>0.36231884057971014</v>
      </c>
      <c r="J154" s="2243">
        <f t="shared" ref="J154:L154" si="33">J153/$M$153</f>
        <v>0.36231884057971014</v>
      </c>
      <c r="K154" s="2243">
        <f t="shared" si="33"/>
        <v>0.27536231884057971</v>
      </c>
      <c r="L154" s="300">
        <f t="shared" si="33"/>
        <v>0</v>
      </c>
      <c r="M154" s="298"/>
      <c r="N154" s="301"/>
      <c r="O154" s="302"/>
      <c r="P154" s="301"/>
      <c r="Q154" s="303">
        <f>T152</f>
        <v>46799.37182</v>
      </c>
      <c r="R154" s="308">
        <f>Q154/Q159</f>
        <v>0.4107269910366132</v>
      </c>
      <c r="X154" s="294"/>
      <c r="Y154" s="403">
        <f>K136+I138+I140+I141+I142+I144</f>
        <v>25</v>
      </c>
      <c r="Z154" s="404">
        <f>I137+I139+K143</f>
        <v>6</v>
      </c>
    </row>
    <row r="155" spans="1:32" ht="15" thickBot="1" x14ac:dyDescent="0.4">
      <c r="A155" s="297" t="s">
        <v>38</v>
      </c>
      <c r="B155" s="298"/>
      <c r="C155" s="298"/>
      <c r="D155" s="298"/>
      <c r="E155" s="298"/>
      <c r="F155" s="299"/>
      <c r="G155" s="298"/>
      <c r="H155" s="298"/>
      <c r="I155" s="300"/>
      <c r="J155" s="300"/>
      <c r="K155" s="300"/>
      <c r="L155" s="300"/>
      <c r="M155" s="298"/>
      <c r="N155" s="301"/>
      <c r="O155" s="302"/>
      <c r="P155" s="301"/>
      <c r="Q155" s="303">
        <f>U152</f>
        <v>10653.6</v>
      </c>
      <c r="R155" s="308">
        <f>Q155/Q159</f>
        <v>9.3499568509970279E-2</v>
      </c>
      <c r="S155" s="1116">
        <f>Q152/M152</f>
        <v>3675.5732845161288</v>
      </c>
      <c r="T155" s="1117" t="s">
        <v>586</v>
      </c>
      <c r="Y155" s="241">
        <f>Y154/M152</f>
        <v>0.80645161290322576</v>
      </c>
      <c r="Z155" s="293">
        <f>Z154/M152</f>
        <v>0.19354838709677419</v>
      </c>
    </row>
    <row r="156" spans="1:32" ht="15" thickBot="1" x14ac:dyDescent="0.4">
      <c r="A156" s="297" t="s">
        <v>587</v>
      </c>
      <c r="B156" s="298"/>
      <c r="C156" s="298"/>
      <c r="D156" s="298"/>
      <c r="E156" s="298"/>
      <c r="F156" s="299"/>
      <c r="G156" s="298"/>
      <c r="H156" s="298"/>
      <c r="I156" s="300"/>
      <c r="J156" s="300"/>
      <c r="K156" s="300"/>
      <c r="L156" s="300"/>
      <c r="M156" s="298"/>
      <c r="N156" s="301"/>
      <c r="O156" s="302"/>
      <c r="P156" s="301"/>
      <c r="Q156" s="303">
        <f>V152</f>
        <v>46489.799999999996</v>
      </c>
      <c r="R156" s="308">
        <f>Q156/Q159</f>
        <v>0.40801008486472323</v>
      </c>
      <c r="W156" s="145"/>
      <c r="Y156" s="2657" t="s">
        <v>588</v>
      </c>
      <c r="Z156" s="2657"/>
    </row>
    <row r="157" spans="1:32" x14ac:dyDescent="0.35">
      <c r="A157" s="297" t="s">
        <v>580</v>
      </c>
      <c r="B157" s="298"/>
      <c r="C157" s="298"/>
      <c r="D157" s="298"/>
      <c r="E157" s="298"/>
      <c r="F157" s="299"/>
      <c r="G157" s="298"/>
      <c r="H157" s="298"/>
      <c r="I157" s="300"/>
      <c r="J157" s="300"/>
      <c r="K157" s="300"/>
      <c r="L157" s="300"/>
      <c r="M157" s="298"/>
      <c r="N157" s="301"/>
      <c r="O157" s="302"/>
      <c r="P157" s="301"/>
      <c r="Q157" s="303">
        <f>X152</f>
        <v>10000</v>
      </c>
      <c r="R157" s="308">
        <f>Q157/Q159</f>
        <v>8.7763355588693276E-2</v>
      </c>
    </row>
    <row r="158" spans="1:32" x14ac:dyDescent="0.35">
      <c r="A158" s="297" t="s">
        <v>579</v>
      </c>
      <c r="B158" s="298"/>
      <c r="C158" s="298"/>
      <c r="D158" s="298"/>
      <c r="E158" s="298"/>
      <c r="F158" s="299"/>
      <c r="G158" s="298"/>
      <c r="H158" s="298"/>
      <c r="I158" s="300"/>
      <c r="J158" s="300"/>
      <c r="K158" s="300"/>
      <c r="L158" s="300"/>
      <c r="M158" s="298"/>
      <c r="N158" s="301"/>
      <c r="O158" s="302"/>
      <c r="P158" s="301"/>
      <c r="Q158" s="303">
        <f>W152</f>
        <v>0</v>
      </c>
      <c r="R158" s="308"/>
    </row>
    <row r="159" spans="1:32" x14ac:dyDescent="0.35">
      <c r="A159" s="297"/>
      <c r="B159" s="298"/>
      <c r="C159" s="298"/>
      <c r="D159" s="298"/>
      <c r="E159" s="298"/>
      <c r="F159" s="299"/>
      <c r="G159" s="298"/>
      <c r="H159" s="298"/>
      <c r="I159" s="300"/>
      <c r="J159" s="300"/>
      <c r="K159" s="300"/>
      <c r="L159" s="300"/>
      <c r="M159" s="298"/>
      <c r="N159" s="301"/>
      <c r="O159" s="302"/>
      <c r="P159" s="301"/>
      <c r="Q159" s="310">
        <f>SUM(Q154:Q158)</f>
        <v>113942.77181999999</v>
      </c>
      <c r="R159" s="308">
        <f>SUM(R154:R158)</f>
        <v>1</v>
      </c>
    </row>
    <row r="163" spans="1:32" x14ac:dyDescent="0.35">
      <c r="E163" s="1" t="s">
        <v>613</v>
      </c>
      <c r="F163" s="2" t="s">
        <v>753</v>
      </c>
    </row>
    <row r="164" spans="1:32" x14ac:dyDescent="0.35">
      <c r="E164" s="1" t="s">
        <v>524</v>
      </c>
      <c r="F164" s="2" t="s">
        <v>283</v>
      </c>
    </row>
    <row r="165" spans="1:32" x14ac:dyDescent="0.35">
      <c r="E165" s="1" t="s">
        <v>526</v>
      </c>
      <c r="F165" s="2" t="s">
        <v>1157</v>
      </c>
    </row>
    <row r="166" spans="1:32" x14ac:dyDescent="0.35">
      <c r="E166" s="1" t="s">
        <v>528</v>
      </c>
      <c r="F166" s="2" t="s">
        <v>1158</v>
      </c>
    </row>
    <row r="167" spans="1:32" ht="18" x14ac:dyDescent="0.4">
      <c r="A167" s="1085" t="s">
        <v>618</v>
      </c>
    </row>
    <row r="169" spans="1:32" ht="16.5" customHeight="1" thickBot="1" x14ac:dyDescent="0.4">
      <c r="A169" s="2681" t="s">
        <v>531</v>
      </c>
      <c r="B169" s="2682"/>
      <c r="C169" s="2682"/>
      <c r="D169" s="2682"/>
      <c r="E169" s="2682"/>
      <c r="F169" s="2682"/>
      <c r="G169" s="2682"/>
      <c r="H169" s="2682"/>
      <c r="I169" s="2682"/>
      <c r="J169" s="2682"/>
      <c r="K169" s="2682"/>
      <c r="L169" s="2682"/>
      <c r="M169" s="2682"/>
      <c r="N169" s="2682"/>
      <c r="O169" s="2682"/>
      <c r="P169" s="2682"/>
      <c r="Q169" s="2682"/>
      <c r="R169" s="2683"/>
      <c r="S169" s="2647" t="s">
        <v>635</v>
      </c>
      <c r="T169" s="2648"/>
      <c r="U169" s="2648"/>
      <c r="V169" s="2648"/>
      <c r="W169" s="2648"/>
      <c r="X169" s="2648"/>
      <c r="Y169" s="2648"/>
      <c r="Z169" s="2648"/>
      <c r="AA169" s="2648"/>
      <c r="AB169" s="2648"/>
      <c r="AC169" s="2648"/>
      <c r="AD169" s="2648"/>
      <c r="AE169" s="2648"/>
      <c r="AF169" s="2649"/>
    </row>
    <row r="170" spans="1:32" ht="18" x14ac:dyDescent="0.35">
      <c r="A170" s="2915" t="s">
        <v>533</v>
      </c>
      <c r="B170" s="2879" t="s">
        <v>534</v>
      </c>
      <c r="C170" s="2879" t="s">
        <v>535</v>
      </c>
      <c r="D170" s="2879" t="s">
        <v>536</v>
      </c>
      <c r="E170" s="2879" t="s">
        <v>537</v>
      </c>
      <c r="F170" s="2880" t="s">
        <v>538</v>
      </c>
      <c r="G170" s="2879" t="s">
        <v>539</v>
      </c>
      <c r="H170" s="2879" t="s">
        <v>540</v>
      </c>
      <c r="I170" s="2916" t="s">
        <v>541</v>
      </c>
      <c r="J170" s="2916"/>
      <c r="K170" s="2916"/>
      <c r="L170" s="2916"/>
      <c r="M170" s="1609" t="s">
        <v>542</v>
      </c>
      <c r="N170" s="1610" t="s">
        <v>543</v>
      </c>
      <c r="O170" s="1611" t="s">
        <v>544</v>
      </c>
      <c r="P170" s="1610" t="s">
        <v>543</v>
      </c>
      <c r="Q170" s="1610" t="s">
        <v>545</v>
      </c>
      <c r="R170" s="1727" t="s">
        <v>546</v>
      </c>
      <c r="S170" s="1122" t="s">
        <v>547</v>
      </c>
      <c r="T170" s="2674" t="s">
        <v>548</v>
      </c>
      <c r="U170" s="2675"/>
      <c r="V170" s="2675"/>
      <c r="W170" s="2675"/>
      <c r="X170" s="2675"/>
      <c r="Y170" s="2674" t="s">
        <v>549</v>
      </c>
      <c r="Z170" s="2675"/>
      <c r="AA170" s="2672" t="s">
        <v>550</v>
      </c>
      <c r="AB170" s="2673"/>
      <c r="AC170" s="2673"/>
      <c r="AD170" s="2673"/>
      <c r="AE170" s="2673"/>
      <c r="AF170" s="2676"/>
    </row>
    <row r="171" spans="1:32" ht="18" customHeight="1" x14ac:dyDescent="0.35">
      <c r="A171" s="2915"/>
      <c r="B171" s="2879"/>
      <c r="C171" s="2879"/>
      <c r="D171" s="2879"/>
      <c r="E171" s="2879"/>
      <c r="F171" s="2880"/>
      <c r="G171" s="2879"/>
      <c r="H171" s="2879"/>
      <c r="I171" s="1688" t="s">
        <v>551</v>
      </c>
      <c r="J171" s="1688" t="s">
        <v>552</v>
      </c>
      <c r="K171" s="1688" t="s">
        <v>553</v>
      </c>
      <c r="L171" s="1688" t="s">
        <v>554</v>
      </c>
      <c r="M171" s="1609" t="s">
        <v>555</v>
      </c>
      <c r="N171" s="1610" t="s">
        <v>556</v>
      </c>
      <c r="O171" s="1611" t="s">
        <v>557</v>
      </c>
      <c r="P171" s="1610" t="s">
        <v>558</v>
      </c>
      <c r="Q171" s="1610" t="s">
        <v>558</v>
      </c>
      <c r="R171" s="1727"/>
      <c r="S171" s="1122" t="s">
        <v>559</v>
      </c>
      <c r="T171" s="2889"/>
      <c r="U171" s="2888"/>
      <c r="V171" s="2888"/>
      <c r="W171" s="2888"/>
      <c r="X171" s="2888"/>
      <c r="Y171" s="2889"/>
      <c r="Z171" s="2888"/>
      <c r="AA171" s="2889"/>
      <c r="AB171" s="2888"/>
      <c r="AC171" s="2888"/>
      <c r="AD171" s="2888"/>
      <c r="AE171" s="2888"/>
      <c r="AF171" s="2890"/>
    </row>
    <row r="172" spans="1:32" s="184" customFormat="1" ht="18.5" x14ac:dyDescent="0.45">
      <c r="A172" s="2863" t="s">
        <v>619</v>
      </c>
      <c r="B172" s="2864"/>
      <c r="C172" s="2864"/>
      <c r="D172" s="2864"/>
      <c r="E172" s="2864"/>
      <c r="F172" s="2864"/>
      <c r="G172" s="2864"/>
      <c r="H172" s="2864"/>
      <c r="I172" s="2864"/>
      <c r="J172" s="2864"/>
      <c r="K172" s="2864"/>
      <c r="L172" s="2864"/>
      <c r="M172" s="2864"/>
      <c r="N172" s="2864"/>
      <c r="O172" s="2864"/>
      <c r="P172" s="2864"/>
      <c r="Q172" s="2864"/>
      <c r="R172" s="2865"/>
      <c r="S172" s="1710"/>
      <c r="T172" s="1711" t="s">
        <v>561</v>
      </c>
      <c r="U172" s="1711" t="s">
        <v>38</v>
      </c>
      <c r="V172" s="1711" t="s">
        <v>562</v>
      </c>
      <c r="W172" s="1711" t="s">
        <v>563</v>
      </c>
      <c r="X172" s="1712" t="s">
        <v>564</v>
      </c>
      <c r="Y172" s="1605" t="s">
        <v>565</v>
      </c>
      <c r="Z172" s="1629" t="s">
        <v>566</v>
      </c>
      <c r="AA172" s="1605" t="s">
        <v>275</v>
      </c>
      <c r="AB172" s="1605" t="s">
        <v>253</v>
      </c>
      <c r="AC172" s="1605" t="s">
        <v>276</v>
      </c>
      <c r="AD172" s="1605" t="s">
        <v>233</v>
      </c>
      <c r="AE172" s="1605" t="s">
        <v>281</v>
      </c>
      <c r="AF172" s="1719" t="s">
        <v>31</v>
      </c>
    </row>
    <row r="173" spans="1:32" x14ac:dyDescent="0.35">
      <c r="A173" s="200"/>
      <c r="B173" s="509"/>
      <c r="C173" s="509"/>
      <c r="D173" s="509"/>
      <c r="E173" s="509"/>
      <c r="F173" s="510"/>
      <c r="G173" s="509"/>
      <c r="H173" s="509"/>
      <c r="I173" s="512"/>
      <c r="J173" s="512"/>
      <c r="K173" s="512"/>
      <c r="L173" s="512"/>
      <c r="M173" s="509"/>
      <c r="N173" s="515"/>
      <c r="O173" s="516"/>
      <c r="P173" s="515"/>
      <c r="Q173" s="515"/>
      <c r="R173" s="516"/>
      <c r="S173" s="212"/>
      <c r="X173" s="332"/>
      <c r="Z173" s="332"/>
      <c r="AA173" s="512"/>
      <c r="AB173" s="512"/>
      <c r="AC173" s="512"/>
      <c r="AD173" s="512"/>
      <c r="AE173" s="512"/>
      <c r="AF173" s="513"/>
    </row>
    <row r="174" spans="1:32" x14ac:dyDescent="0.35">
      <c r="A174" s="203" t="s">
        <v>1149</v>
      </c>
      <c r="B174" s="203" t="s">
        <v>277</v>
      </c>
      <c r="C174" s="203" t="s">
        <v>1150</v>
      </c>
      <c r="D174" s="203" t="s">
        <v>235</v>
      </c>
      <c r="E174" s="203" t="s">
        <v>571</v>
      </c>
      <c r="F174" s="204" t="s">
        <v>691</v>
      </c>
      <c r="G174" s="203">
        <v>2</v>
      </c>
      <c r="H174" s="203" t="s">
        <v>90</v>
      </c>
      <c r="I174" s="231"/>
      <c r="J174" s="206"/>
      <c r="K174" s="2283">
        <v>2</v>
      </c>
      <c r="L174" s="2284"/>
      <c r="M174" s="209">
        <v>1</v>
      </c>
      <c r="N174" s="212">
        <v>4685.12</v>
      </c>
      <c r="O174" s="219">
        <v>0.33300000000000002</v>
      </c>
      <c r="P174" s="212">
        <f t="shared" ref="P174" si="34">N174*(1-O174)</f>
        <v>3124.9750400000003</v>
      </c>
      <c r="Q174" s="212">
        <f t="shared" ref="Q174:Q181" si="35">P174*M174*G174</f>
        <v>6249.9500800000005</v>
      </c>
      <c r="R174" s="230">
        <f t="shared" ref="R174:R181" si="36">Q174/$Q$189</f>
        <v>0.10941065691974507</v>
      </c>
      <c r="S174" s="550">
        <f t="shared" ref="S174:S181" si="37">Q174*3</f>
        <v>18749.85024</v>
      </c>
      <c r="T174" s="440">
        <f t="shared" ref="T174:T176" si="38">S174</f>
        <v>18749.85024</v>
      </c>
      <c r="X174" s="332"/>
      <c r="Y174" s="440">
        <f>S174</f>
        <v>18749.85024</v>
      </c>
      <c r="Z174" s="441"/>
      <c r="AA174" s="215">
        <f>S174</f>
        <v>18749.85024</v>
      </c>
      <c r="AF174" s="332"/>
    </row>
    <row r="175" spans="1:32" x14ac:dyDescent="0.35">
      <c r="A175" s="203" t="s">
        <v>1149</v>
      </c>
      <c r="B175" s="203" t="s">
        <v>254</v>
      </c>
      <c r="C175" s="203" t="s">
        <v>1150</v>
      </c>
      <c r="D175" s="203" t="s">
        <v>129</v>
      </c>
      <c r="E175" s="203" t="s">
        <v>569</v>
      </c>
      <c r="F175" s="204" t="s">
        <v>691</v>
      </c>
      <c r="G175" s="203">
        <v>1</v>
      </c>
      <c r="H175" s="203" t="s">
        <v>51</v>
      </c>
      <c r="I175" s="2282">
        <v>1</v>
      </c>
      <c r="J175" s="2283"/>
      <c r="K175" s="2283"/>
      <c r="L175" s="2284"/>
      <c r="M175" s="209">
        <v>1</v>
      </c>
      <c r="N175" s="212">
        <v>8132.89</v>
      </c>
      <c r="O175" s="219">
        <v>0.72</v>
      </c>
      <c r="P175" s="212">
        <f>N175*(1-O175)</f>
        <v>2277.2092000000002</v>
      </c>
      <c r="Q175" s="212">
        <f t="shared" si="35"/>
        <v>2277.2092000000002</v>
      </c>
      <c r="R175" s="213">
        <f t="shared" si="36"/>
        <v>3.986447112801373E-2</v>
      </c>
      <c r="S175" s="550">
        <f t="shared" si="37"/>
        <v>6831.6276000000007</v>
      </c>
      <c r="T175" s="440">
        <f t="shared" si="38"/>
        <v>6831.6276000000007</v>
      </c>
      <c r="X175" s="332"/>
      <c r="Y175" s="440"/>
      <c r="Z175" s="441">
        <f>S175</f>
        <v>6831.6276000000007</v>
      </c>
      <c r="AB175" s="215">
        <f>S175</f>
        <v>6831.6276000000007</v>
      </c>
      <c r="AF175" s="332"/>
    </row>
    <row r="176" spans="1:32" x14ac:dyDescent="0.35">
      <c r="A176" s="203" t="s">
        <v>1149</v>
      </c>
      <c r="B176" s="203" t="s">
        <v>277</v>
      </c>
      <c r="C176" s="203" t="s">
        <v>1150</v>
      </c>
      <c r="D176" s="203" t="s">
        <v>53</v>
      </c>
      <c r="E176" s="203" t="s">
        <v>571</v>
      </c>
      <c r="F176" s="204" t="s">
        <v>696</v>
      </c>
      <c r="G176" s="203">
        <v>1</v>
      </c>
      <c r="H176" s="203" t="s">
        <v>51</v>
      </c>
      <c r="I176" s="2306">
        <v>1</v>
      </c>
      <c r="J176" s="2307"/>
      <c r="K176" s="2307"/>
      <c r="L176" s="2308"/>
      <c r="M176" s="209">
        <v>1</v>
      </c>
      <c r="N176" s="212">
        <v>11343.75</v>
      </c>
      <c r="O176" s="219">
        <v>0.21740000000000001</v>
      </c>
      <c r="P176" s="212">
        <f t="shared" ref="P176:P181" si="39">N176*(1-O176)</f>
        <v>8877.6187499999996</v>
      </c>
      <c r="Q176" s="212">
        <f t="shared" si="35"/>
        <v>8877.6187499999996</v>
      </c>
      <c r="R176" s="230">
        <f t="shared" si="36"/>
        <v>0.15541021718377404</v>
      </c>
      <c r="S176" s="550">
        <f t="shared" si="37"/>
        <v>26632.856249999997</v>
      </c>
      <c r="T176" s="440">
        <f t="shared" si="38"/>
        <v>26632.856249999997</v>
      </c>
      <c r="X176" s="332"/>
      <c r="Y176" s="440">
        <f>S176</f>
        <v>26632.856249999997</v>
      </c>
      <c r="Z176" s="441"/>
      <c r="AA176" s="215">
        <f>S176</f>
        <v>26632.856249999997</v>
      </c>
      <c r="AF176" s="332"/>
    </row>
    <row r="177" spans="1:32" x14ac:dyDescent="0.35">
      <c r="A177" s="203" t="s">
        <v>1149</v>
      </c>
      <c r="B177" s="203" t="s">
        <v>278</v>
      </c>
      <c r="C177" s="203" t="s">
        <v>1150</v>
      </c>
      <c r="D177" s="203" t="s">
        <v>129</v>
      </c>
      <c r="E177" s="203" t="s">
        <v>569</v>
      </c>
      <c r="F177" s="204" t="s">
        <v>691</v>
      </c>
      <c r="G177" s="203">
        <v>1</v>
      </c>
      <c r="H177" s="203" t="s">
        <v>51</v>
      </c>
      <c r="I177" s="2306">
        <v>1</v>
      </c>
      <c r="J177" s="2307"/>
      <c r="K177" s="2307"/>
      <c r="L177" s="2308"/>
      <c r="M177" s="209">
        <v>1</v>
      </c>
      <c r="N177" s="212">
        <v>3600</v>
      </c>
      <c r="O177" s="219">
        <v>0.17</v>
      </c>
      <c r="P177" s="212">
        <f t="shared" si="39"/>
        <v>2988</v>
      </c>
      <c r="Q177" s="212">
        <f t="shared" si="35"/>
        <v>2988</v>
      </c>
      <c r="R177" s="213">
        <f t="shared" si="36"/>
        <v>5.2307464650373371E-2</v>
      </c>
      <c r="S177" s="550">
        <f t="shared" si="37"/>
        <v>8964</v>
      </c>
      <c r="T177" s="440">
        <f>S177</f>
        <v>8964</v>
      </c>
      <c r="X177" s="332"/>
      <c r="Y177" s="440"/>
      <c r="Z177" s="441">
        <f>S177</f>
        <v>8964</v>
      </c>
      <c r="AC177" s="215">
        <f>S177</f>
        <v>8964</v>
      </c>
      <c r="AF177" s="332"/>
    </row>
    <row r="178" spans="1:32" x14ac:dyDescent="0.35">
      <c r="A178" s="203" t="s">
        <v>1149</v>
      </c>
      <c r="B178" s="203" t="s">
        <v>278</v>
      </c>
      <c r="C178" s="203" t="s">
        <v>1150</v>
      </c>
      <c r="D178" s="203" t="s">
        <v>235</v>
      </c>
      <c r="E178" s="203" t="s">
        <v>571</v>
      </c>
      <c r="F178" s="204" t="s">
        <v>691</v>
      </c>
      <c r="G178" s="203">
        <v>3</v>
      </c>
      <c r="H178" s="203" t="s">
        <v>51</v>
      </c>
      <c r="I178" s="2291">
        <v>3</v>
      </c>
      <c r="J178" s="2478"/>
      <c r="L178" s="332"/>
      <c r="M178" s="209">
        <v>1</v>
      </c>
      <c r="N178" s="212">
        <v>1400</v>
      </c>
      <c r="O178" s="219">
        <v>0.14000000000000001</v>
      </c>
      <c r="P178" s="212">
        <f t="shared" si="39"/>
        <v>1204</v>
      </c>
      <c r="Q178" s="212">
        <f t="shared" si="35"/>
        <v>3612</v>
      </c>
      <c r="R178" s="1441">
        <f t="shared" si="36"/>
        <v>6.3231111886595914E-2</v>
      </c>
      <c r="S178" s="550">
        <f t="shared" si="37"/>
        <v>10836</v>
      </c>
      <c r="T178" s="440">
        <f>S178</f>
        <v>10836</v>
      </c>
      <c r="V178" s="215"/>
      <c r="X178" s="332"/>
      <c r="Y178" s="440">
        <f>S178</f>
        <v>10836</v>
      </c>
      <c r="Z178" s="441"/>
      <c r="AC178" s="215">
        <f>S178</f>
        <v>10836</v>
      </c>
      <c r="AF178" s="332"/>
    </row>
    <row r="179" spans="1:32" x14ac:dyDescent="0.35">
      <c r="A179" s="203" t="s">
        <v>1149</v>
      </c>
      <c r="B179" s="203" t="s">
        <v>237</v>
      </c>
      <c r="C179" s="203" t="s">
        <v>1152</v>
      </c>
      <c r="D179" s="203" t="s">
        <v>238</v>
      </c>
      <c r="E179" s="203" t="s">
        <v>571</v>
      </c>
      <c r="F179" s="204" t="s">
        <v>639</v>
      </c>
      <c r="G179" s="203">
        <v>2</v>
      </c>
      <c r="H179" s="203" t="s">
        <v>90</v>
      </c>
      <c r="I179" s="2291">
        <v>2</v>
      </c>
      <c r="J179" s="2478"/>
      <c r="K179" s="1"/>
      <c r="L179" s="209"/>
      <c r="M179" s="209">
        <v>1</v>
      </c>
      <c r="N179" s="520">
        <v>2049</v>
      </c>
      <c r="O179" s="211">
        <v>0.6</v>
      </c>
      <c r="P179" s="520">
        <f t="shared" si="39"/>
        <v>819.6</v>
      </c>
      <c r="Q179" s="520">
        <f t="shared" si="35"/>
        <v>1639.2</v>
      </c>
      <c r="R179" s="1720">
        <f t="shared" si="36"/>
        <v>2.869558100900001E-2</v>
      </c>
      <c r="S179" s="210">
        <f t="shared" si="37"/>
        <v>4917.6000000000004</v>
      </c>
      <c r="T179" s="440"/>
      <c r="U179" s="215">
        <f>S179</f>
        <v>4917.6000000000004</v>
      </c>
      <c r="V179" s="215"/>
      <c r="X179" s="332"/>
      <c r="Y179" s="440">
        <f>S179</f>
        <v>4917.6000000000004</v>
      </c>
      <c r="Z179" s="332"/>
      <c r="AD179" s="215">
        <f>S179</f>
        <v>4917.6000000000004</v>
      </c>
      <c r="AF179" s="332"/>
    </row>
    <row r="180" spans="1:32" x14ac:dyDescent="0.35">
      <c r="A180" s="203" t="s">
        <v>1149</v>
      </c>
      <c r="B180" s="203" t="s">
        <v>237</v>
      </c>
      <c r="C180" s="203" t="s">
        <v>1152</v>
      </c>
      <c r="D180" s="203" t="s">
        <v>238</v>
      </c>
      <c r="E180" s="203" t="s">
        <v>569</v>
      </c>
      <c r="F180" s="204" t="s">
        <v>691</v>
      </c>
      <c r="G180" s="203">
        <v>3</v>
      </c>
      <c r="H180" s="203" t="s">
        <v>90</v>
      </c>
      <c r="I180" s="1"/>
      <c r="J180" s="1"/>
      <c r="K180" s="2283">
        <v>3</v>
      </c>
      <c r="L180" s="2284"/>
      <c r="M180" s="209">
        <v>1</v>
      </c>
      <c r="N180" s="520">
        <v>5463</v>
      </c>
      <c r="O180" s="211">
        <v>0.6</v>
      </c>
      <c r="P180" s="520">
        <f t="shared" si="39"/>
        <v>2185.2000000000003</v>
      </c>
      <c r="Q180" s="520">
        <f t="shared" si="35"/>
        <v>6555.6</v>
      </c>
      <c r="R180" s="655">
        <f t="shared" si="36"/>
        <v>0.11476131702208422</v>
      </c>
      <c r="S180" s="210">
        <f t="shared" si="37"/>
        <v>19666.800000000003</v>
      </c>
      <c r="T180" s="440"/>
      <c r="U180" s="215">
        <f>S180</f>
        <v>19666.800000000003</v>
      </c>
      <c r="V180" s="215"/>
      <c r="X180" s="332"/>
      <c r="Y180" s="440"/>
      <c r="Z180" s="441">
        <f>S180</f>
        <v>19666.800000000003</v>
      </c>
      <c r="AD180" s="215">
        <f>S180</f>
        <v>19666.800000000003</v>
      </c>
      <c r="AF180" s="332"/>
    </row>
    <row r="181" spans="1:32" x14ac:dyDescent="0.35">
      <c r="A181" s="203" t="s">
        <v>1149</v>
      </c>
      <c r="B181" s="203" t="s">
        <v>206</v>
      </c>
      <c r="C181" s="203" t="s">
        <v>1092</v>
      </c>
      <c r="D181" s="203" t="s">
        <v>207</v>
      </c>
      <c r="E181" s="203" t="s">
        <v>571</v>
      </c>
      <c r="F181" s="204" t="s">
        <v>1159</v>
      </c>
      <c r="G181" s="203">
        <v>3</v>
      </c>
      <c r="H181" s="203" t="s">
        <v>51</v>
      </c>
      <c r="I181" s="2306">
        <v>3</v>
      </c>
      <c r="J181" s="2307"/>
      <c r="K181" s="2307"/>
      <c r="L181" s="2308"/>
      <c r="M181" s="209">
        <v>1</v>
      </c>
      <c r="N181" s="520">
        <v>11069</v>
      </c>
      <c r="O181" s="211">
        <v>0.4</v>
      </c>
      <c r="P181" s="520">
        <f t="shared" si="39"/>
        <v>6641.4</v>
      </c>
      <c r="Q181" s="520">
        <f t="shared" si="35"/>
        <v>19924.199999999997</v>
      </c>
      <c r="R181" s="1715">
        <f t="shared" si="36"/>
        <v>0.34878995555119441</v>
      </c>
      <c r="S181" s="210">
        <f t="shared" si="37"/>
        <v>59772.599999999991</v>
      </c>
      <c r="T181" s="440"/>
      <c r="V181" s="215">
        <f>S181</f>
        <v>59772.599999999991</v>
      </c>
      <c r="X181" s="332"/>
      <c r="Y181" s="440">
        <f>S181</f>
        <v>59772.599999999991</v>
      </c>
      <c r="Z181" s="332"/>
      <c r="AE181" s="215">
        <f>S181</f>
        <v>59772.599999999991</v>
      </c>
      <c r="AF181" s="332"/>
    </row>
    <row r="182" spans="1:32" x14ac:dyDescent="0.35">
      <c r="A182" s="203"/>
      <c r="B182" s="203"/>
      <c r="C182" s="203"/>
      <c r="D182" s="203"/>
      <c r="E182" s="203"/>
      <c r="F182" s="204"/>
      <c r="G182" s="203"/>
      <c r="H182" s="203"/>
      <c r="I182" s="1"/>
      <c r="J182" s="1"/>
      <c r="K182" s="1"/>
      <c r="L182" s="209"/>
      <c r="M182" s="209"/>
      <c r="N182" s="520"/>
      <c r="O182" s="211"/>
      <c r="P182" s="520"/>
      <c r="Q182" s="520"/>
      <c r="R182" s="1715"/>
      <c r="S182" s="210"/>
      <c r="T182" s="440"/>
      <c r="V182" s="215"/>
      <c r="X182" s="332"/>
      <c r="Y182" s="440"/>
      <c r="Z182" s="332"/>
      <c r="AF182" s="332"/>
    </row>
    <row r="183" spans="1:32" x14ac:dyDescent="0.35">
      <c r="A183" s="203"/>
      <c r="B183" s="203"/>
      <c r="C183" s="203"/>
      <c r="D183" s="203"/>
      <c r="E183" s="203"/>
      <c r="F183" s="204"/>
      <c r="G183" s="203"/>
      <c r="H183" s="203"/>
      <c r="I183" s="1"/>
      <c r="J183" s="1"/>
      <c r="K183" s="1"/>
      <c r="L183" s="209"/>
      <c r="M183" s="209"/>
      <c r="N183" s="520"/>
      <c r="O183" s="211"/>
      <c r="P183" s="520"/>
      <c r="Q183" s="520"/>
      <c r="R183" s="1715"/>
      <c r="S183" s="210"/>
      <c r="T183" s="440"/>
      <c r="V183" s="215"/>
      <c r="X183" s="332"/>
      <c r="Y183" s="440"/>
      <c r="Z183" s="332"/>
      <c r="AF183" s="332"/>
    </row>
    <row r="184" spans="1:32" x14ac:dyDescent="0.35">
      <c r="A184" s="203"/>
      <c r="B184" s="203"/>
      <c r="C184" s="203"/>
      <c r="D184" s="203"/>
      <c r="E184" s="203"/>
      <c r="F184" s="204"/>
      <c r="G184" s="203"/>
      <c r="H184" s="203"/>
      <c r="I184" s="1"/>
      <c r="J184" s="1"/>
      <c r="K184" s="1"/>
      <c r="L184" s="209"/>
      <c r="M184" s="209"/>
      <c r="N184" s="520"/>
      <c r="O184" s="211"/>
      <c r="P184" s="520"/>
      <c r="Q184" s="520"/>
      <c r="R184" s="1715"/>
      <c r="S184" s="210"/>
      <c r="T184" s="440"/>
      <c r="V184" s="215"/>
      <c r="X184" s="332"/>
      <c r="Y184" s="440"/>
      <c r="Z184" s="332"/>
      <c r="AF184" s="332"/>
    </row>
    <row r="185" spans="1:32" x14ac:dyDescent="0.35">
      <c r="A185" s="218"/>
      <c r="B185" s="203"/>
      <c r="C185" s="236"/>
      <c r="D185" s="236"/>
      <c r="E185" s="236"/>
      <c r="F185" s="237"/>
      <c r="G185" s="236"/>
      <c r="H185" s="236"/>
      <c r="I185" s="291"/>
      <c r="J185" s="291"/>
      <c r="K185" s="291"/>
      <c r="L185" s="333"/>
      <c r="M185" s="236"/>
      <c r="N185" s="240"/>
      <c r="O185" s="241"/>
      <c r="P185" s="240"/>
      <c r="Q185" s="212"/>
      <c r="R185" s="439"/>
      <c r="S185" s="550"/>
      <c r="T185" s="234"/>
      <c r="X185" s="332"/>
      <c r="Y185" s="234"/>
      <c r="Z185" s="332"/>
      <c r="AF185" s="332"/>
    </row>
    <row r="186" spans="1:32" x14ac:dyDescent="0.35">
      <c r="A186" s="154" t="s">
        <v>1149</v>
      </c>
      <c r="B186" s="154" t="s">
        <v>579</v>
      </c>
      <c r="C186" s="335"/>
      <c r="D186" s="298"/>
      <c r="E186" s="298"/>
      <c r="F186" s="299"/>
      <c r="G186" s="298"/>
      <c r="H186" s="298"/>
      <c r="I186" s="300"/>
      <c r="J186" s="300"/>
      <c r="K186" s="300"/>
      <c r="L186" s="300"/>
      <c r="M186" s="298"/>
      <c r="N186" s="301"/>
      <c r="O186" s="302"/>
      <c r="P186" s="336"/>
      <c r="Q186" s="303"/>
      <c r="R186" s="337"/>
      <c r="S186" s="550"/>
      <c r="T186" s="234"/>
      <c r="W186" s="215">
        <f>S186</f>
        <v>0</v>
      </c>
      <c r="X186" s="332"/>
      <c r="Y186" s="234"/>
      <c r="Z186" s="332"/>
      <c r="AF186" s="332"/>
    </row>
    <row r="187" spans="1:32" x14ac:dyDescent="0.35">
      <c r="A187" s="154" t="s">
        <v>1149</v>
      </c>
      <c r="B187" s="154" t="s">
        <v>580</v>
      </c>
      <c r="C187" s="335"/>
      <c r="D187" s="298"/>
      <c r="E187" s="298"/>
      <c r="F187" s="299"/>
      <c r="G187" s="298"/>
      <c r="H187" s="298"/>
      <c r="I187" s="300"/>
      <c r="J187" s="300"/>
      <c r="K187" s="300"/>
      <c r="L187" s="300"/>
      <c r="M187" s="298"/>
      <c r="N187" s="301"/>
      <c r="O187" s="302"/>
      <c r="P187" s="336"/>
      <c r="Q187" s="303">
        <v>5000</v>
      </c>
      <c r="R187" s="337">
        <f>Q187/Q189</f>
        <v>8.7529224649219153E-2</v>
      </c>
      <c r="S187" s="550">
        <f>Q187*3</f>
        <v>15000</v>
      </c>
      <c r="T187" s="234"/>
      <c r="X187" s="441">
        <f>S187</f>
        <v>15000</v>
      </c>
      <c r="Y187" s="234"/>
      <c r="Z187" s="332"/>
      <c r="AF187" s="332"/>
    </row>
    <row r="188" spans="1:32" x14ac:dyDescent="0.35">
      <c r="I188" s="161">
        <f>I189/M189</f>
        <v>0.6875</v>
      </c>
      <c r="J188" s="161"/>
      <c r="K188" s="161">
        <f>K189/M189</f>
        <v>0.3125</v>
      </c>
      <c r="S188" s="212"/>
      <c r="T188" s="234"/>
      <c r="X188" s="332"/>
      <c r="Y188" s="234"/>
      <c r="Z188" s="332"/>
      <c r="AA188" s="291"/>
      <c r="AB188" s="291"/>
      <c r="AC188" s="291"/>
      <c r="AD188" s="291"/>
      <c r="AE188" s="291"/>
      <c r="AF188" s="333"/>
    </row>
    <row r="189" spans="1:32" x14ac:dyDescent="0.35">
      <c r="A189" s="1455" t="s">
        <v>582</v>
      </c>
      <c r="B189" s="1456"/>
      <c r="C189" s="1456"/>
      <c r="D189" s="1456"/>
      <c r="E189" s="1456"/>
      <c r="F189" s="1665"/>
      <c r="G189" s="1456"/>
      <c r="H189" s="1456"/>
      <c r="I189" s="1456">
        <f>I181+I179+I178+I177+I176+I175</f>
        <v>11</v>
      </c>
      <c r="J189" s="1456"/>
      <c r="K189" s="1456">
        <f>K180+K174</f>
        <v>5</v>
      </c>
      <c r="L189" s="1456"/>
      <c r="M189" s="1456">
        <f>SUM(I189:L189)</f>
        <v>16</v>
      </c>
      <c r="N189" s="1667"/>
      <c r="O189" s="1668"/>
      <c r="P189" s="1667"/>
      <c r="Q189" s="1669">
        <f>SUM(Q173:Q188)</f>
        <v>57123.778030000001</v>
      </c>
      <c r="R189" s="1668">
        <f>SUM(R173:R187)</f>
        <v>1</v>
      </c>
      <c r="S189" s="1670">
        <f>SUM(S173:S188)</f>
        <v>171371.33408999999</v>
      </c>
      <c r="T189" s="1671">
        <f t="shared" ref="T189:Z189" si="40">SUM(T173:T187)</f>
        <v>72014.334089999989</v>
      </c>
      <c r="U189" s="845">
        <f t="shared" si="40"/>
        <v>24584.400000000001</v>
      </c>
      <c r="V189" s="845">
        <f t="shared" si="40"/>
        <v>59772.599999999991</v>
      </c>
      <c r="W189" s="845">
        <f t="shared" si="40"/>
        <v>0</v>
      </c>
      <c r="X189" s="845">
        <f t="shared" si="40"/>
        <v>15000</v>
      </c>
      <c r="Y189" s="1672">
        <f t="shared" si="40"/>
        <v>120908.90648999999</v>
      </c>
      <c r="Z189" s="1673">
        <f t="shared" si="40"/>
        <v>35462.427600000003</v>
      </c>
      <c r="AA189" s="802">
        <f>SUM(AA174:AA187)</f>
        <v>45382.706489999997</v>
      </c>
      <c r="AB189" s="802">
        <f>SUM(AB174:AB187)</f>
        <v>6831.6276000000007</v>
      </c>
      <c r="AC189" s="802">
        <f>SUM(AC174:AC187)</f>
        <v>19800</v>
      </c>
      <c r="AD189" s="802">
        <f>SUM(AD173:AD187)</f>
        <v>24584.400000000001</v>
      </c>
      <c r="AE189" s="802">
        <f>SUM(AE174:AE187)</f>
        <v>59772.599999999991</v>
      </c>
      <c r="AF189" s="1728"/>
    </row>
    <row r="190" spans="1:32" x14ac:dyDescent="0.35">
      <c r="A190" s="1455" t="s">
        <v>583</v>
      </c>
      <c r="B190" s="1456"/>
      <c r="C190" s="1456"/>
      <c r="D190" s="1456"/>
      <c r="E190" s="1456"/>
      <c r="F190" s="1665"/>
      <c r="G190" s="1456"/>
      <c r="H190" s="1456"/>
      <c r="I190" s="1456">
        <f>I181+I179+I178+I177+I176+I175</f>
        <v>11</v>
      </c>
      <c r="J190" s="1456">
        <f>I181+I179+I178+I177+I176+I175</f>
        <v>11</v>
      </c>
      <c r="K190" s="1456">
        <f>I181+K180+I177+I176+I175+K174</f>
        <v>11</v>
      </c>
      <c r="L190" s="1456"/>
      <c r="M190" s="1456">
        <f>SUM(I190:L190)</f>
        <v>33</v>
      </c>
      <c r="N190" s="1667"/>
      <c r="O190" s="1668"/>
      <c r="P190" s="1667"/>
      <c r="Q190" s="1667"/>
      <c r="R190" s="1668"/>
      <c r="S190" s="1677"/>
      <c r="T190" s="1678">
        <f>T189/S189</f>
        <v>0.4202239217685021</v>
      </c>
      <c r="U190" s="1679">
        <f>U189/S189</f>
        <v>0.14345689803108425</v>
      </c>
      <c r="V190" s="1680">
        <f>V189/S189</f>
        <v>0.34878995555119446</v>
      </c>
      <c r="W190" s="1679">
        <f>W189/S189</f>
        <v>0</v>
      </c>
      <c r="X190" s="1679">
        <f>X189/S189</f>
        <v>8.7529224649219167E-2</v>
      </c>
      <c r="Y190" s="427">
        <f>Y189/S189</f>
        <v>0.70553752255030955</v>
      </c>
      <c r="Z190" s="1681">
        <f>Z189/S189</f>
        <v>0.20693325280047137</v>
      </c>
      <c r="AA190" s="1729"/>
      <c r="AB190" s="1683"/>
      <c r="AC190" s="1683"/>
      <c r="AD190" s="1683"/>
      <c r="AE190" s="1683"/>
      <c r="AF190" s="1684"/>
    </row>
    <row r="191" spans="1:32" ht="15" thickBot="1" x14ac:dyDescent="0.4">
      <c r="A191" s="297" t="s">
        <v>584</v>
      </c>
      <c r="B191" s="298"/>
      <c r="C191" s="298"/>
      <c r="D191" s="298"/>
      <c r="E191" s="298"/>
      <c r="F191" s="299"/>
      <c r="G191" s="298"/>
      <c r="H191" s="298"/>
      <c r="I191" s="2243">
        <f>I190/$M$190</f>
        <v>0.33333333333333331</v>
      </c>
      <c r="J191" s="2243">
        <f t="shared" ref="J191:K191" si="41">J190/$M$190</f>
        <v>0.33333333333333331</v>
      </c>
      <c r="K191" s="2243">
        <f t="shared" si="41"/>
        <v>0.33333333333333331</v>
      </c>
      <c r="L191" s="300"/>
      <c r="M191" s="298"/>
      <c r="N191" s="301"/>
      <c r="O191" s="302"/>
      <c r="P191" s="301"/>
      <c r="Q191" s="303">
        <f>T189/3</f>
        <v>24004.778029999998</v>
      </c>
      <c r="R191" s="308">
        <f>Q191/Q196</f>
        <v>0.4202239217685021</v>
      </c>
      <c r="X191" s="294"/>
      <c r="Y191" s="403">
        <f>K174+I176+I178+I179+I181</f>
        <v>11</v>
      </c>
      <c r="Z191" s="404">
        <f>I175+I177+K180</f>
        <v>5</v>
      </c>
    </row>
    <row r="192" spans="1:32" ht="15" thickBot="1" x14ac:dyDescent="0.4">
      <c r="A192" s="297" t="s">
        <v>38</v>
      </c>
      <c r="B192" s="298"/>
      <c r="C192" s="298"/>
      <c r="D192" s="298"/>
      <c r="E192" s="298"/>
      <c r="F192" s="299"/>
      <c r="G192" s="298"/>
      <c r="H192" s="298"/>
      <c r="I192" s="300"/>
      <c r="J192" s="300"/>
      <c r="K192" s="300"/>
      <c r="L192" s="300"/>
      <c r="M192" s="298"/>
      <c r="N192" s="301"/>
      <c r="O192" s="302"/>
      <c r="P192" s="301"/>
      <c r="Q192" s="303">
        <f>U189/3</f>
        <v>8194.8000000000011</v>
      </c>
      <c r="R192" s="308">
        <f>Q192/Q196</f>
        <v>0.14345689803108427</v>
      </c>
      <c r="S192" s="1125">
        <f>Q189/M189</f>
        <v>3570.2361268750001</v>
      </c>
      <c r="T192" s="1126" t="s">
        <v>586</v>
      </c>
      <c r="Y192" s="241">
        <f>Y191/M189</f>
        <v>0.6875</v>
      </c>
      <c r="Z192" s="293">
        <f>Z191/M189</f>
        <v>0.3125</v>
      </c>
    </row>
    <row r="193" spans="1:32" ht="15" thickBot="1" x14ac:dyDescent="0.4">
      <c r="A193" s="297" t="s">
        <v>587</v>
      </c>
      <c r="B193" s="298"/>
      <c r="C193" s="298"/>
      <c r="D193" s="298"/>
      <c r="E193" s="298"/>
      <c r="F193" s="299"/>
      <c r="G193" s="298"/>
      <c r="H193" s="298"/>
      <c r="I193" s="300"/>
      <c r="J193" s="300"/>
      <c r="K193" s="300"/>
      <c r="L193" s="300"/>
      <c r="M193" s="298"/>
      <c r="N193" s="301"/>
      <c r="O193" s="302"/>
      <c r="P193" s="301"/>
      <c r="Q193" s="303">
        <f>V189/3</f>
        <v>19924.199999999997</v>
      </c>
      <c r="R193" s="308">
        <f>Q193/Q196</f>
        <v>0.34878995555119446</v>
      </c>
      <c r="W193" s="145"/>
      <c r="Y193" s="2657" t="s">
        <v>588</v>
      </c>
      <c r="Z193" s="2657"/>
    </row>
    <row r="194" spans="1:32" x14ac:dyDescent="0.35">
      <c r="A194" s="297" t="s">
        <v>580</v>
      </c>
      <c r="B194" s="298"/>
      <c r="C194" s="298"/>
      <c r="D194" s="298"/>
      <c r="E194" s="298"/>
      <c r="F194" s="299"/>
      <c r="G194" s="298"/>
      <c r="H194" s="298"/>
      <c r="I194" s="300"/>
      <c r="J194" s="300"/>
      <c r="K194" s="300"/>
      <c r="L194" s="300"/>
      <c r="M194" s="298"/>
      <c r="N194" s="301"/>
      <c r="O194" s="302"/>
      <c r="P194" s="301"/>
      <c r="Q194" s="303">
        <f>X189/3</f>
        <v>5000</v>
      </c>
      <c r="R194" s="308">
        <f>Q194/Q196</f>
        <v>8.7529224649219167E-2</v>
      </c>
    </row>
    <row r="195" spans="1:32" x14ac:dyDescent="0.35">
      <c r="A195" s="297" t="s">
        <v>579</v>
      </c>
      <c r="B195" s="298"/>
      <c r="C195" s="298"/>
      <c r="D195" s="298"/>
      <c r="E195" s="298"/>
      <c r="F195" s="299"/>
      <c r="G195" s="298"/>
      <c r="H195" s="298"/>
      <c r="I195" s="300"/>
      <c r="J195" s="300"/>
      <c r="K195" s="300"/>
      <c r="L195" s="300"/>
      <c r="M195" s="298"/>
      <c r="N195" s="301"/>
      <c r="O195" s="302"/>
      <c r="P195" s="301"/>
      <c r="Q195" s="303">
        <f>W189/3</f>
        <v>0</v>
      </c>
      <c r="R195" s="308"/>
    </row>
    <row r="196" spans="1:32" x14ac:dyDescent="0.35">
      <c r="A196" s="297"/>
      <c r="B196" s="298"/>
      <c r="C196" s="298"/>
      <c r="D196" s="298"/>
      <c r="E196" s="298"/>
      <c r="F196" s="299"/>
      <c r="G196" s="298"/>
      <c r="H196" s="298"/>
      <c r="I196" s="300"/>
      <c r="J196" s="300"/>
      <c r="K196" s="300"/>
      <c r="L196" s="300"/>
      <c r="M196" s="298"/>
      <c r="N196" s="301"/>
      <c r="O196" s="302"/>
      <c r="P196" s="301"/>
      <c r="Q196" s="310">
        <f>SUM(Q191:Q195)</f>
        <v>57123.778029999994</v>
      </c>
      <c r="R196" s="308">
        <f>SUM(R191:R195)</f>
        <v>1</v>
      </c>
    </row>
    <row r="197" spans="1:32" ht="16" x14ac:dyDescent="0.4">
      <c r="A197" s="234"/>
      <c r="N197" s="5"/>
      <c r="O197" s="6"/>
      <c r="P197" s="5"/>
      <c r="Q197" s="5"/>
      <c r="R197" s="6"/>
      <c r="S197" s="647"/>
      <c r="Z197" s="349">
        <f>SUM(AA198:AF198)</f>
        <v>1182465.8723399998</v>
      </c>
      <c r="AA197" s="1604" t="s">
        <v>275</v>
      </c>
      <c r="AB197" s="1605" t="s">
        <v>253</v>
      </c>
      <c r="AC197" s="1605" t="s">
        <v>276</v>
      </c>
      <c r="AD197" s="1605" t="s">
        <v>233</v>
      </c>
      <c r="AE197" s="1605" t="s">
        <v>281</v>
      </c>
      <c r="AF197" s="1719" t="s">
        <v>31</v>
      </c>
    </row>
    <row r="198" spans="1:32" x14ac:dyDescent="0.35">
      <c r="A198" s="1619" t="s">
        <v>929</v>
      </c>
      <c r="B198" s="1692"/>
      <c r="C198" s="1692"/>
      <c r="D198" s="1692"/>
      <c r="E198" s="1692"/>
      <c r="F198" s="1693"/>
      <c r="G198" s="1692"/>
      <c r="H198" s="1692"/>
      <c r="I198" s="1694"/>
      <c r="J198" s="1694"/>
      <c r="K198" s="1694"/>
      <c r="L198" s="1694"/>
      <c r="M198" s="1692"/>
      <c r="N198" s="1083"/>
      <c r="O198" s="1695"/>
      <c r="P198" s="1083"/>
      <c r="Q198" s="1696"/>
      <c r="R198" s="1697"/>
      <c r="S198" s="1698">
        <f>S189+S152+S120+S83+S50</f>
        <v>1301465.87234</v>
      </c>
      <c r="Z198" t="s">
        <v>652</v>
      </c>
      <c r="AA198" s="1730">
        <f>AA189+AA152+AA120+AA83+AA50</f>
        <v>260932.08833999999</v>
      </c>
      <c r="AB198" s="1696">
        <f t="shared" ref="AB198:AF198" si="42">AB189+AB152+AB120+AB83+AB50</f>
        <v>45544.184000000001</v>
      </c>
      <c r="AC198" s="1696">
        <f t="shared" si="42"/>
        <v>265796</v>
      </c>
      <c r="AD198" s="1696">
        <f t="shared" si="42"/>
        <v>196400.00000000003</v>
      </c>
      <c r="AE198" s="1696">
        <f t="shared" si="42"/>
        <v>231393.59999999998</v>
      </c>
      <c r="AF198" s="1696">
        <f t="shared" si="42"/>
        <v>182400</v>
      </c>
    </row>
    <row r="199" spans="1:32" x14ac:dyDescent="0.35">
      <c r="R199" s="3" t="s">
        <v>622</v>
      </c>
      <c r="S199" s="166">
        <f>D18-S198</f>
        <v>-7989.8223399999551</v>
      </c>
    </row>
    <row r="200" spans="1:32" x14ac:dyDescent="0.35">
      <c r="Q200" s="162"/>
      <c r="R200" s="673"/>
    </row>
    <row r="201" spans="1:32" x14ac:dyDescent="0.35">
      <c r="A201" s="4"/>
      <c r="R201" s="144"/>
    </row>
    <row r="202" spans="1:32" x14ac:dyDescent="0.35">
      <c r="Q202" s="162"/>
      <c r="R202" s="673"/>
    </row>
  </sheetData>
  <mergeCells count="138">
    <mergeCell ref="I181:L181"/>
    <mergeCell ref="Y193:Z193"/>
    <mergeCell ref="I175:L175"/>
    <mergeCell ref="I176:L176"/>
    <mergeCell ref="I177:L177"/>
    <mergeCell ref="I178:J178"/>
    <mergeCell ref="I179:J179"/>
    <mergeCell ref="K180:L180"/>
    <mergeCell ref="I170:L170"/>
    <mergeCell ref="T170:X171"/>
    <mergeCell ref="Y170:Z171"/>
    <mergeCell ref="AA170:AF171"/>
    <mergeCell ref="A172:R172"/>
    <mergeCell ref="K174:L174"/>
    <mergeCell ref="A169:R169"/>
    <mergeCell ref="S169:AF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40:L140"/>
    <mergeCell ref="I141:J141"/>
    <mergeCell ref="I142:J142"/>
    <mergeCell ref="K143:L143"/>
    <mergeCell ref="I144:L144"/>
    <mergeCell ref="Y156:Z156"/>
    <mergeCell ref="AA132:AF133"/>
    <mergeCell ref="A134:R134"/>
    <mergeCell ref="K136:L136"/>
    <mergeCell ref="I137:L137"/>
    <mergeCell ref="I138:L138"/>
    <mergeCell ref="I139:L139"/>
    <mergeCell ref="F132:F133"/>
    <mergeCell ref="G132:G133"/>
    <mergeCell ref="H132:H133"/>
    <mergeCell ref="I132:L132"/>
    <mergeCell ref="T132:X133"/>
    <mergeCell ref="Y132:Z133"/>
    <mergeCell ref="K113:L113"/>
    <mergeCell ref="I114:L114"/>
    <mergeCell ref="Y124:Z124"/>
    <mergeCell ref="A131:R131"/>
    <mergeCell ref="S131:AF131"/>
    <mergeCell ref="A132:A133"/>
    <mergeCell ref="B132:B133"/>
    <mergeCell ref="C132:C133"/>
    <mergeCell ref="D132:D133"/>
    <mergeCell ref="E132:E133"/>
    <mergeCell ref="I107:L107"/>
    <mergeCell ref="I108:L108"/>
    <mergeCell ref="I109:L109"/>
    <mergeCell ref="I110:J110"/>
    <mergeCell ref="I111:L111"/>
    <mergeCell ref="I112:J112"/>
    <mergeCell ref="I102:L102"/>
    <mergeCell ref="T102:X103"/>
    <mergeCell ref="Y102:Z103"/>
    <mergeCell ref="AA102:AF103"/>
    <mergeCell ref="A104:R104"/>
    <mergeCell ref="I106:L106"/>
    <mergeCell ref="A101:R101"/>
    <mergeCell ref="S101:AF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G95:H95"/>
    <mergeCell ref="I95:J95"/>
    <mergeCell ref="G96:H96"/>
    <mergeCell ref="I96:J96"/>
    <mergeCell ref="G97:H97"/>
    <mergeCell ref="I97:J97"/>
    <mergeCell ref="I72:J72"/>
    <mergeCell ref="K73:L73"/>
    <mergeCell ref="I74:L74"/>
    <mergeCell ref="Y87:Z87"/>
    <mergeCell ref="G94:H94"/>
    <mergeCell ref="I94:J94"/>
    <mergeCell ref="K66:L66"/>
    <mergeCell ref="I67:L67"/>
    <mergeCell ref="I68:L68"/>
    <mergeCell ref="I69:L69"/>
    <mergeCell ref="I70:L70"/>
    <mergeCell ref="I71:J71"/>
    <mergeCell ref="H62:H63"/>
    <mergeCell ref="I62:L62"/>
    <mergeCell ref="T62:X63"/>
    <mergeCell ref="Y62:Z63"/>
    <mergeCell ref="AA62:AF63"/>
    <mergeCell ref="A64:R64"/>
    <mergeCell ref="Y54:Z54"/>
    <mergeCell ref="A61:R61"/>
    <mergeCell ref="S61:AF61"/>
    <mergeCell ref="A62:A63"/>
    <mergeCell ref="B62:B63"/>
    <mergeCell ref="C62:C63"/>
    <mergeCell ref="D62:D63"/>
    <mergeCell ref="E62:E63"/>
    <mergeCell ref="F62:F63"/>
    <mergeCell ref="G62:G63"/>
    <mergeCell ref="I39:J39"/>
    <mergeCell ref="I40:L40"/>
    <mergeCell ref="I41:J41"/>
    <mergeCell ref="K42:L42"/>
    <mergeCell ref="I43:L43"/>
    <mergeCell ref="I44:L44"/>
    <mergeCell ref="A31:R31"/>
    <mergeCell ref="K34:L34"/>
    <mergeCell ref="I35:L35"/>
    <mergeCell ref="I36:L36"/>
    <mergeCell ref="I37:L37"/>
    <mergeCell ref="I38:L38"/>
    <mergeCell ref="J22:L22"/>
    <mergeCell ref="J23:L23"/>
    <mergeCell ref="J24:L24"/>
    <mergeCell ref="J25:L25"/>
    <mergeCell ref="A28:R28"/>
    <mergeCell ref="S28:AF28"/>
    <mergeCell ref="G29:G30"/>
    <mergeCell ref="H29:H30"/>
    <mergeCell ref="I29:L29"/>
    <mergeCell ref="T29:X30"/>
    <mergeCell ref="Y29:Z30"/>
    <mergeCell ref="AA29:AF30"/>
    <mergeCell ref="A29:A30"/>
    <mergeCell ref="B29:B30"/>
    <mergeCell ref="C29:C30"/>
    <mergeCell ref="D29:D30"/>
    <mergeCell ref="E29:E30"/>
    <mergeCell ref="F29:F30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904A-8B97-4F7D-A0DC-F1562AF199B8}">
  <sheetPr>
    <tabColor theme="4" tint="0.39997558519241921"/>
  </sheetPr>
  <dimension ref="A1:AH79"/>
  <sheetViews>
    <sheetView topLeftCell="C1" workbookViewId="0">
      <selection activeCell="G14" sqref="G14"/>
    </sheetView>
  </sheetViews>
  <sheetFormatPr defaultRowHeight="14.5" x14ac:dyDescent="0.35"/>
  <cols>
    <col min="1" max="1" width="19.1796875" customWidth="1"/>
    <col min="2" max="2" width="17.6328125" customWidth="1"/>
    <col min="3" max="3" width="8.453125" customWidth="1"/>
    <col min="4" max="4" width="12.6328125" customWidth="1"/>
    <col min="5" max="5" width="21.54296875" style="1" customWidth="1"/>
    <col min="6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9.6328125" style="1" customWidth="1"/>
    <col min="22" max="22" width="21.81640625" style="71" customWidth="1"/>
    <col min="23" max="23" width="13.26953125" style="1" customWidth="1"/>
    <col min="24" max="24" width="24.81640625" style="71" customWidth="1"/>
    <col min="25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423</v>
      </c>
      <c r="D2" t="s">
        <v>422</v>
      </c>
      <c r="E2" s="1" t="s">
        <v>277</v>
      </c>
      <c r="F2" s="1" t="s">
        <v>235</v>
      </c>
      <c r="G2" s="1"/>
      <c r="H2" s="1" t="s">
        <v>359</v>
      </c>
      <c r="I2" s="2241">
        <v>1</v>
      </c>
      <c r="J2" s="2241"/>
      <c r="K2" s="1" t="s">
        <v>356</v>
      </c>
      <c r="L2" s="1"/>
      <c r="M2" s="1">
        <v>7</v>
      </c>
      <c r="N2" s="1">
        <v>10</v>
      </c>
      <c r="O2" s="1">
        <v>4</v>
      </c>
      <c r="P2" s="1" t="s">
        <v>90</v>
      </c>
      <c r="Q2" s="1"/>
      <c r="R2" s="1"/>
      <c r="S2" s="1">
        <v>4</v>
      </c>
      <c r="T2" s="1"/>
      <c r="U2" s="1">
        <v>1</v>
      </c>
      <c r="V2" s="5">
        <v>4685.12</v>
      </c>
      <c r="W2" s="76">
        <v>0.33300000000000002</v>
      </c>
      <c r="X2" s="71">
        <f>V2*(1-W2)</f>
        <v>3124.9750400000003</v>
      </c>
      <c r="Y2" s="71">
        <f>X2*U2*O2</f>
        <v>12499.900160000001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423</v>
      </c>
      <c r="D3" t="s">
        <v>422</v>
      </c>
      <c r="E3" s="1" t="s">
        <v>254</v>
      </c>
      <c r="F3" s="1" t="s">
        <v>129</v>
      </c>
      <c r="H3" s="1" t="s">
        <v>359</v>
      </c>
      <c r="I3" s="2241">
        <v>2</v>
      </c>
      <c r="J3" s="2241"/>
      <c r="L3" s="1" t="s">
        <v>356</v>
      </c>
      <c r="M3" s="1">
        <v>4</v>
      </c>
      <c r="N3" s="1">
        <v>8</v>
      </c>
      <c r="O3" s="1">
        <v>3</v>
      </c>
      <c r="P3" s="1" t="s">
        <v>51</v>
      </c>
      <c r="Q3" s="1">
        <v>3</v>
      </c>
      <c r="U3" s="1">
        <v>1</v>
      </c>
      <c r="V3" s="5">
        <v>8132.89</v>
      </c>
      <c r="W3" s="76">
        <v>0.72</v>
      </c>
      <c r="X3" s="71">
        <f t="shared" ref="X3:X8" si="0">V3*(1-W3)</f>
        <v>2277.2092000000002</v>
      </c>
      <c r="Y3" s="71">
        <f t="shared" ref="Y3:Y17" si="1">X3*U3*O3</f>
        <v>6831.6276000000007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423</v>
      </c>
      <c r="D4" t="s">
        <v>422</v>
      </c>
      <c r="E4" s="1" t="s">
        <v>277</v>
      </c>
      <c r="F4" s="1" t="s">
        <v>53</v>
      </c>
      <c r="H4" s="1" t="s">
        <v>359</v>
      </c>
      <c r="I4" s="2241">
        <v>6</v>
      </c>
      <c r="J4" s="2241"/>
      <c r="K4" s="1" t="s">
        <v>356</v>
      </c>
      <c r="M4" s="1">
        <v>3</v>
      </c>
      <c r="N4" s="1">
        <v>6</v>
      </c>
      <c r="O4" s="1">
        <v>3</v>
      </c>
      <c r="P4" s="1" t="s">
        <v>51</v>
      </c>
      <c r="Q4" s="1">
        <v>3</v>
      </c>
      <c r="U4" s="1">
        <v>1</v>
      </c>
      <c r="V4" s="5">
        <v>11343.75</v>
      </c>
      <c r="W4" s="76">
        <v>0.21740000000000001</v>
      </c>
      <c r="X4" s="71">
        <f t="shared" si="0"/>
        <v>8877.6187499999996</v>
      </c>
      <c r="Y4" s="71">
        <f t="shared" si="1"/>
        <v>26632.856249999997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423</v>
      </c>
      <c r="D5" t="s">
        <v>422</v>
      </c>
      <c r="E5" s="1" t="s">
        <v>278</v>
      </c>
      <c r="F5" s="1" t="s">
        <v>129</v>
      </c>
      <c r="H5" s="1" t="s">
        <v>359</v>
      </c>
      <c r="I5" s="2241">
        <v>2</v>
      </c>
      <c r="J5" s="2241"/>
      <c r="L5" s="1" t="s">
        <v>356</v>
      </c>
      <c r="M5" s="1">
        <v>4</v>
      </c>
      <c r="N5" s="2" t="s">
        <v>381</v>
      </c>
      <c r="O5" s="1">
        <v>2</v>
      </c>
      <c r="P5" s="1" t="s">
        <v>51</v>
      </c>
      <c r="Q5" s="1">
        <v>2</v>
      </c>
      <c r="U5" s="1">
        <v>1</v>
      </c>
      <c r="V5" s="5">
        <v>3600</v>
      </c>
      <c r="W5" s="76">
        <v>0.17</v>
      </c>
      <c r="X5" s="71">
        <f t="shared" si="0"/>
        <v>2988</v>
      </c>
      <c r="Y5" s="71">
        <f t="shared" si="1"/>
        <v>5976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423</v>
      </c>
      <c r="D6" t="s">
        <v>422</v>
      </c>
      <c r="E6" s="1" t="s">
        <v>278</v>
      </c>
      <c r="F6" s="1" t="s">
        <v>279</v>
      </c>
      <c r="H6" s="1" t="s">
        <v>359</v>
      </c>
      <c r="I6" s="2241">
        <v>7</v>
      </c>
      <c r="J6" s="2241"/>
      <c r="K6" s="1" t="s">
        <v>356</v>
      </c>
      <c r="M6" s="1">
        <v>1</v>
      </c>
      <c r="N6" s="2" t="s">
        <v>384</v>
      </c>
      <c r="O6" s="1">
        <v>1</v>
      </c>
      <c r="P6" s="1" t="s">
        <v>51</v>
      </c>
      <c r="Q6" s="1">
        <v>1</v>
      </c>
      <c r="U6" s="1">
        <v>1</v>
      </c>
      <c r="V6" s="5">
        <v>3600</v>
      </c>
      <c r="W6" s="76">
        <v>0.17</v>
      </c>
      <c r="X6" s="71">
        <f t="shared" si="0"/>
        <v>2988</v>
      </c>
      <c r="Y6" s="71">
        <f t="shared" si="1"/>
        <v>2988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423</v>
      </c>
      <c r="D7" t="s">
        <v>422</v>
      </c>
      <c r="E7" s="1" t="s">
        <v>278</v>
      </c>
      <c r="F7" s="1" t="s">
        <v>235</v>
      </c>
      <c r="H7" s="1" t="s">
        <v>359</v>
      </c>
      <c r="I7" s="2241">
        <v>1</v>
      </c>
      <c r="J7" s="2241"/>
      <c r="K7" s="1" t="s">
        <v>356</v>
      </c>
      <c r="M7" s="1">
        <v>7</v>
      </c>
      <c r="N7" s="2" t="s">
        <v>230</v>
      </c>
      <c r="O7" s="1">
        <v>8</v>
      </c>
      <c r="P7" s="1" t="s">
        <v>51</v>
      </c>
      <c r="Q7" s="1">
        <v>8</v>
      </c>
      <c r="U7" s="1">
        <v>1</v>
      </c>
      <c r="V7" s="5">
        <v>1400</v>
      </c>
      <c r="W7" s="76">
        <v>0.14000000000000001</v>
      </c>
      <c r="X7" s="71">
        <f t="shared" si="0"/>
        <v>1204</v>
      </c>
      <c r="Y7" s="71">
        <f t="shared" si="1"/>
        <v>9632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423</v>
      </c>
      <c r="D8" t="s">
        <v>422</v>
      </c>
      <c r="E8" s="1" t="s">
        <v>278</v>
      </c>
      <c r="F8" s="1" t="s">
        <v>56</v>
      </c>
      <c r="H8" s="1" t="s">
        <v>359</v>
      </c>
      <c r="I8" s="2241">
        <v>3</v>
      </c>
      <c r="J8" s="2241"/>
      <c r="K8" s="1" t="s">
        <v>356</v>
      </c>
      <c r="M8" s="1">
        <v>1</v>
      </c>
      <c r="N8" s="2" t="s">
        <v>384</v>
      </c>
      <c r="O8" s="1">
        <v>2</v>
      </c>
      <c r="P8" s="1" t="s">
        <v>51</v>
      </c>
      <c r="Q8" s="1">
        <v>2</v>
      </c>
      <c r="U8" s="1">
        <v>1</v>
      </c>
      <c r="V8" s="5">
        <v>18800</v>
      </c>
      <c r="W8" s="76">
        <v>0.17</v>
      </c>
      <c r="X8" s="71">
        <f t="shared" si="0"/>
        <v>15604</v>
      </c>
      <c r="Y8" s="71">
        <f t="shared" si="1"/>
        <v>31208</v>
      </c>
      <c r="Z8" s="6"/>
      <c r="AA8" s="68"/>
      <c r="AB8" s="1"/>
    </row>
    <row r="9" spans="1:34" x14ac:dyDescent="0.35">
      <c r="A9" t="s">
        <v>378</v>
      </c>
      <c r="B9" t="s">
        <v>411</v>
      </c>
      <c r="C9" t="s">
        <v>423</v>
      </c>
      <c r="D9" t="s">
        <v>422</v>
      </c>
      <c r="E9" s="1" t="s">
        <v>237</v>
      </c>
      <c r="F9" s="1" t="s">
        <v>238</v>
      </c>
      <c r="H9" s="1" t="s">
        <v>359</v>
      </c>
      <c r="I9" s="2241">
        <v>4</v>
      </c>
      <c r="J9" s="2241"/>
      <c r="K9" s="1" t="s">
        <v>356</v>
      </c>
      <c r="M9" s="1">
        <v>7</v>
      </c>
      <c r="N9" s="2" t="s">
        <v>283</v>
      </c>
      <c r="O9" s="1">
        <v>6</v>
      </c>
      <c r="P9" s="1" t="s">
        <v>90</v>
      </c>
      <c r="Q9" s="1">
        <v>6</v>
      </c>
      <c r="U9" s="1">
        <v>1</v>
      </c>
      <c r="V9" s="9">
        <v>2049</v>
      </c>
      <c r="W9" s="77">
        <v>0.6</v>
      </c>
      <c r="X9" s="72">
        <f>V9*(1-W9)</f>
        <v>819.6</v>
      </c>
      <c r="Y9" s="71">
        <f t="shared" si="1"/>
        <v>4917.6000000000004</v>
      </c>
      <c r="Z9" s="6"/>
      <c r="AA9" s="68"/>
      <c r="AB9" s="1"/>
    </row>
    <row r="10" spans="1:34" x14ac:dyDescent="0.35">
      <c r="A10" t="s">
        <v>378</v>
      </c>
      <c r="B10" t="s">
        <v>411</v>
      </c>
      <c r="C10" t="s">
        <v>423</v>
      </c>
      <c r="D10" t="s">
        <v>422</v>
      </c>
      <c r="E10" s="1" t="s">
        <v>237</v>
      </c>
      <c r="F10" s="1" t="s">
        <v>238</v>
      </c>
      <c r="H10" s="1" t="s">
        <v>359</v>
      </c>
      <c r="I10" s="2241">
        <v>4</v>
      </c>
      <c r="J10" s="2241"/>
      <c r="K10" s="1" t="s">
        <v>356</v>
      </c>
      <c r="M10" s="1">
        <v>7</v>
      </c>
      <c r="N10" s="2" t="s">
        <v>283</v>
      </c>
      <c r="O10" s="1">
        <v>5</v>
      </c>
      <c r="P10" s="1" t="s">
        <v>90</v>
      </c>
      <c r="S10" s="1">
        <v>5</v>
      </c>
      <c r="U10" s="1">
        <v>1</v>
      </c>
      <c r="V10" s="9">
        <v>5463</v>
      </c>
      <c r="W10" s="77">
        <v>0.6</v>
      </c>
      <c r="X10" s="71">
        <f t="shared" ref="X10" si="2">V10*(1-W10)</f>
        <v>2185.2000000000003</v>
      </c>
      <c r="Y10" s="71">
        <f t="shared" ref="Y10" si="3">X10*U10*O10</f>
        <v>10926.000000000002</v>
      </c>
      <c r="Z10" s="6"/>
      <c r="AA10" s="68"/>
      <c r="AB10" s="1"/>
    </row>
    <row r="11" spans="1:34" x14ac:dyDescent="0.35">
      <c r="A11" t="s">
        <v>378</v>
      </c>
      <c r="B11" t="s">
        <v>411</v>
      </c>
      <c r="C11" t="s">
        <v>423</v>
      </c>
      <c r="D11" t="s">
        <v>422</v>
      </c>
      <c r="E11" s="1" t="s">
        <v>237</v>
      </c>
      <c r="F11" s="1" t="s">
        <v>56</v>
      </c>
      <c r="H11" s="1" t="s">
        <v>359</v>
      </c>
      <c r="I11" s="2241">
        <v>3</v>
      </c>
      <c r="J11" s="2241"/>
      <c r="K11" s="1" t="s">
        <v>356</v>
      </c>
      <c r="M11" s="1">
        <v>1</v>
      </c>
      <c r="N11" s="2" t="s">
        <v>384</v>
      </c>
      <c r="O11" s="1">
        <v>1</v>
      </c>
      <c r="P11" s="1" t="s">
        <v>51</v>
      </c>
      <c r="Q11" s="1">
        <v>1</v>
      </c>
      <c r="U11" s="1">
        <v>1</v>
      </c>
      <c r="V11" s="9">
        <v>54625</v>
      </c>
      <c r="W11" s="77">
        <v>0.6</v>
      </c>
      <c r="X11" s="72">
        <f t="shared" ref="X11:X15" si="4">V11*(1-W11)</f>
        <v>21850</v>
      </c>
      <c r="Y11" s="71">
        <f t="shared" si="1"/>
        <v>21850</v>
      </c>
      <c r="Z11" s="6"/>
      <c r="AA11" s="68"/>
      <c r="AB11" s="1"/>
    </row>
    <row r="12" spans="1:34" x14ac:dyDescent="0.35">
      <c r="A12" t="s">
        <v>378</v>
      </c>
      <c r="B12" t="s">
        <v>411</v>
      </c>
      <c r="C12" t="s">
        <v>423</v>
      </c>
      <c r="D12" t="s">
        <v>422</v>
      </c>
      <c r="E12" s="1" t="s">
        <v>135</v>
      </c>
      <c r="F12" s="1" t="s">
        <v>280</v>
      </c>
      <c r="H12" s="1" t="s">
        <v>359</v>
      </c>
      <c r="I12" s="2241">
        <v>5</v>
      </c>
      <c r="J12" s="2241"/>
      <c r="K12" s="1" t="s">
        <v>356</v>
      </c>
      <c r="M12" s="1">
        <v>1</v>
      </c>
      <c r="N12" s="2" t="s">
        <v>384</v>
      </c>
      <c r="O12" s="1">
        <v>1</v>
      </c>
      <c r="P12" s="1" t="s">
        <v>51</v>
      </c>
      <c r="Q12" s="1">
        <v>1</v>
      </c>
      <c r="U12" s="1">
        <v>1</v>
      </c>
      <c r="V12" s="9">
        <v>45000</v>
      </c>
      <c r="W12" s="77">
        <v>0.2</v>
      </c>
      <c r="X12" s="72">
        <f t="shared" si="4"/>
        <v>36000</v>
      </c>
      <c r="Y12" s="71">
        <f t="shared" si="1"/>
        <v>36000</v>
      </c>
      <c r="Z12" s="6"/>
      <c r="AA12" s="68"/>
      <c r="AB12" s="1"/>
    </row>
    <row r="13" spans="1:34" x14ac:dyDescent="0.35">
      <c r="I13" s="2241"/>
      <c r="J13" s="2241"/>
      <c r="N13" s="2"/>
      <c r="O13" s="2"/>
      <c r="V13" s="5"/>
      <c r="W13" s="76"/>
      <c r="X13" s="72"/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423</v>
      </c>
      <c r="D14" t="s">
        <v>422</v>
      </c>
      <c r="E14" s="1" t="s">
        <v>277</v>
      </c>
      <c r="F14" s="1" t="s">
        <v>235</v>
      </c>
      <c r="H14" s="1" t="s">
        <v>359</v>
      </c>
      <c r="I14" s="2241">
        <v>2</v>
      </c>
      <c r="J14" s="2241"/>
      <c r="K14" s="1" t="s">
        <v>356</v>
      </c>
      <c r="M14" s="1">
        <v>7</v>
      </c>
      <c r="N14" s="2" t="s">
        <v>230</v>
      </c>
      <c r="O14" s="2" t="s">
        <v>397</v>
      </c>
      <c r="P14" s="1" t="s">
        <v>90</v>
      </c>
      <c r="S14" s="1">
        <v>4</v>
      </c>
      <c r="U14" s="1">
        <v>1</v>
      </c>
      <c r="V14" s="5">
        <v>4685.12</v>
      </c>
      <c r="W14" s="76">
        <v>0.33300000000000002</v>
      </c>
      <c r="X14" s="72">
        <f t="shared" si="4"/>
        <v>3124.9750400000003</v>
      </c>
      <c r="Y14" s="71">
        <f t="shared" si="1"/>
        <v>12499.900160000001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423</v>
      </c>
      <c r="D15" t="s">
        <v>422</v>
      </c>
      <c r="E15" s="1" t="s">
        <v>254</v>
      </c>
      <c r="F15" s="1" t="s">
        <v>129</v>
      </c>
      <c r="H15" s="1" t="s">
        <v>359</v>
      </c>
      <c r="I15" s="2241">
        <v>1</v>
      </c>
      <c r="J15" s="2241"/>
      <c r="L15" s="1" t="s">
        <v>356</v>
      </c>
      <c r="M15" s="1">
        <v>4</v>
      </c>
      <c r="N15" s="2" t="s">
        <v>381</v>
      </c>
      <c r="O15" s="2" t="s">
        <v>383</v>
      </c>
      <c r="P15" s="1" t="s">
        <v>51</v>
      </c>
      <c r="Q15" s="1">
        <v>2</v>
      </c>
      <c r="U15" s="1">
        <v>1</v>
      </c>
      <c r="V15" s="5">
        <v>8132.89</v>
      </c>
      <c r="W15" s="76">
        <v>0.72</v>
      </c>
      <c r="X15" s="72">
        <f t="shared" si="4"/>
        <v>2277.2092000000002</v>
      </c>
      <c r="Y15" s="71">
        <f t="shared" si="1"/>
        <v>4554.4184000000005</v>
      </c>
      <c r="Z15" s="6"/>
    </row>
    <row r="16" spans="1:34" x14ac:dyDescent="0.35">
      <c r="A16" t="s">
        <v>391</v>
      </c>
      <c r="B16" t="s">
        <v>411</v>
      </c>
      <c r="C16" t="s">
        <v>423</v>
      </c>
      <c r="D16" t="s">
        <v>422</v>
      </c>
      <c r="E16" s="1" t="s">
        <v>277</v>
      </c>
      <c r="F16" s="1" t="s">
        <v>53</v>
      </c>
      <c r="H16" s="1" t="s">
        <v>359</v>
      </c>
      <c r="I16" s="2241">
        <v>6</v>
      </c>
      <c r="J16" s="2241"/>
      <c r="K16" s="1" t="s">
        <v>356</v>
      </c>
      <c r="M16" s="1">
        <v>3</v>
      </c>
      <c r="N16" s="2" t="s">
        <v>405</v>
      </c>
      <c r="O16" s="2" t="s">
        <v>384</v>
      </c>
      <c r="P16" s="1" t="s">
        <v>51</v>
      </c>
      <c r="Q16" s="1">
        <v>3</v>
      </c>
      <c r="U16" s="1">
        <v>1</v>
      </c>
      <c r="V16" s="5">
        <v>11343.75</v>
      </c>
      <c r="W16" s="76">
        <v>0.21740000000000001</v>
      </c>
      <c r="X16" s="72">
        <f>V16*(1-W16)</f>
        <v>8877.6187499999996</v>
      </c>
      <c r="Y16" s="71">
        <f t="shared" si="1"/>
        <v>26632.856249999997</v>
      </c>
      <c r="Z16" s="6"/>
    </row>
    <row r="17" spans="1:26" x14ac:dyDescent="0.35">
      <c r="A17" t="s">
        <v>391</v>
      </c>
      <c r="B17" t="s">
        <v>411</v>
      </c>
      <c r="C17" t="s">
        <v>423</v>
      </c>
      <c r="D17" t="s">
        <v>422</v>
      </c>
      <c r="E17" s="1" t="s">
        <v>278</v>
      </c>
      <c r="F17" s="1" t="s">
        <v>129</v>
      </c>
      <c r="H17" s="1" t="s">
        <v>359</v>
      </c>
      <c r="I17" s="2241">
        <v>1</v>
      </c>
      <c r="J17" s="2241"/>
      <c r="L17" s="1" t="s">
        <v>356</v>
      </c>
      <c r="M17" s="1">
        <v>4</v>
      </c>
      <c r="N17" s="1">
        <v>8</v>
      </c>
      <c r="O17" s="2" t="s">
        <v>383</v>
      </c>
      <c r="P17" s="1" t="s">
        <v>51</v>
      </c>
      <c r="Q17" s="1">
        <v>2</v>
      </c>
      <c r="U17" s="1">
        <v>1</v>
      </c>
      <c r="V17" s="5">
        <v>3600</v>
      </c>
      <c r="W17" s="76">
        <v>0.17</v>
      </c>
      <c r="X17" s="72">
        <f t="shared" ref="X17:X18" si="5">V17*(1-W17)</f>
        <v>2988</v>
      </c>
      <c r="Y17" s="71">
        <f t="shared" si="1"/>
        <v>5976</v>
      </c>
      <c r="Z17" s="6"/>
    </row>
    <row r="18" spans="1:26" x14ac:dyDescent="0.35">
      <c r="A18" t="s">
        <v>391</v>
      </c>
      <c r="B18" t="s">
        <v>411</v>
      </c>
      <c r="C18" t="s">
        <v>423</v>
      </c>
      <c r="D18" t="s">
        <v>422</v>
      </c>
      <c r="E18" s="1" t="s">
        <v>278</v>
      </c>
      <c r="F18" s="1" t="s">
        <v>279</v>
      </c>
      <c r="H18" s="1" t="s">
        <v>359</v>
      </c>
      <c r="I18" s="2241">
        <v>7</v>
      </c>
      <c r="J18" s="2241"/>
      <c r="K18" s="1" t="s">
        <v>356</v>
      </c>
      <c r="M18" s="1">
        <v>1</v>
      </c>
      <c r="N18" s="1">
        <v>3</v>
      </c>
      <c r="O18" s="2" t="s">
        <v>65</v>
      </c>
      <c r="P18" s="1" t="s">
        <v>51</v>
      </c>
      <c r="Q18" s="1">
        <v>1</v>
      </c>
      <c r="U18" s="1">
        <v>1</v>
      </c>
      <c r="V18" s="5">
        <v>3600</v>
      </c>
      <c r="W18" s="76">
        <v>0.17</v>
      </c>
      <c r="X18" s="72">
        <f t="shared" si="5"/>
        <v>2988</v>
      </c>
      <c r="Y18" s="71">
        <f>X18*U18*O18</f>
        <v>2988</v>
      </c>
      <c r="Z18" s="6"/>
    </row>
    <row r="19" spans="1:26" x14ac:dyDescent="0.35">
      <c r="A19" t="s">
        <v>391</v>
      </c>
      <c r="B19" t="s">
        <v>411</v>
      </c>
      <c r="C19" t="s">
        <v>423</v>
      </c>
      <c r="D19" t="s">
        <v>422</v>
      </c>
      <c r="E19" s="1" t="s">
        <v>278</v>
      </c>
      <c r="F19" s="1" t="s">
        <v>235</v>
      </c>
      <c r="H19" s="1" t="s">
        <v>359</v>
      </c>
      <c r="I19" s="2241">
        <v>2</v>
      </c>
      <c r="J19" s="2241"/>
      <c r="K19" s="1" t="s">
        <v>356</v>
      </c>
      <c r="M19" s="1">
        <v>7</v>
      </c>
      <c r="N19" s="1">
        <v>10</v>
      </c>
      <c r="O19" s="2" t="s">
        <v>381</v>
      </c>
      <c r="P19" s="1" t="s">
        <v>51</v>
      </c>
      <c r="Q19" s="1">
        <v>8</v>
      </c>
      <c r="T19" s="18"/>
      <c r="U19" s="1">
        <v>1</v>
      </c>
      <c r="V19" s="5">
        <v>1400</v>
      </c>
      <c r="W19" s="76">
        <v>0.14000000000000001</v>
      </c>
      <c r="X19" s="72">
        <f t="shared" ref="X19" si="6">V19*(1-W19)</f>
        <v>1204</v>
      </c>
      <c r="Y19" s="71">
        <f>X19*U19*O19</f>
        <v>9632</v>
      </c>
      <c r="Z19" s="6"/>
    </row>
    <row r="20" spans="1:26" x14ac:dyDescent="0.35">
      <c r="A20" t="s">
        <v>391</v>
      </c>
      <c r="B20" t="s">
        <v>411</v>
      </c>
      <c r="C20" t="s">
        <v>423</v>
      </c>
      <c r="D20" t="s">
        <v>422</v>
      </c>
      <c r="E20" s="1" t="s">
        <v>237</v>
      </c>
      <c r="F20" s="1" t="s">
        <v>238</v>
      </c>
      <c r="H20" s="1" t="s">
        <v>359</v>
      </c>
      <c r="I20" s="2241">
        <v>4</v>
      </c>
      <c r="J20" s="2241"/>
      <c r="K20" s="1" t="s">
        <v>356</v>
      </c>
      <c r="M20" s="1">
        <v>7</v>
      </c>
      <c r="N20" s="1">
        <v>15</v>
      </c>
      <c r="O20" s="2" t="s">
        <v>405</v>
      </c>
      <c r="P20" s="1" t="s">
        <v>90</v>
      </c>
      <c r="Q20" s="1">
        <v>6</v>
      </c>
      <c r="T20" s="6"/>
      <c r="U20" s="1">
        <v>1</v>
      </c>
      <c r="V20" s="9">
        <v>2049</v>
      </c>
      <c r="W20" s="77">
        <v>0.6</v>
      </c>
      <c r="X20" s="72">
        <f t="shared" ref="X20:X35" si="7">V20*(1-W20)</f>
        <v>819.6</v>
      </c>
      <c r="Y20" s="72">
        <f t="shared" ref="Y20:Y35" si="8">X20*U20*O20</f>
        <v>4917.6000000000004</v>
      </c>
      <c r="Z20" s="6"/>
    </row>
    <row r="21" spans="1:26" x14ac:dyDescent="0.35">
      <c r="A21" t="s">
        <v>391</v>
      </c>
      <c r="B21" t="s">
        <v>411</v>
      </c>
      <c r="C21" t="s">
        <v>423</v>
      </c>
      <c r="D21" t="s">
        <v>422</v>
      </c>
      <c r="E21" s="1" t="s">
        <v>237</v>
      </c>
      <c r="F21" s="1" t="s">
        <v>238</v>
      </c>
      <c r="H21" s="1" t="s">
        <v>359</v>
      </c>
      <c r="I21" s="2241">
        <v>4</v>
      </c>
      <c r="J21" s="2241"/>
      <c r="K21" s="1" t="s">
        <v>356</v>
      </c>
      <c r="M21" s="1">
        <v>7</v>
      </c>
      <c r="N21" s="1">
        <v>15</v>
      </c>
      <c r="O21" s="2" t="s">
        <v>256</v>
      </c>
      <c r="P21" s="1" t="s">
        <v>90</v>
      </c>
      <c r="S21" s="1">
        <v>5</v>
      </c>
      <c r="T21" s="6"/>
      <c r="U21" s="1">
        <v>1</v>
      </c>
      <c r="V21" s="9">
        <v>5463</v>
      </c>
      <c r="W21" s="77">
        <v>0.6</v>
      </c>
      <c r="X21" s="72">
        <f t="shared" si="7"/>
        <v>2185.2000000000003</v>
      </c>
      <c r="Y21" s="72">
        <f t="shared" si="8"/>
        <v>10926.000000000002</v>
      </c>
      <c r="Z21" s="6"/>
    </row>
    <row r="22" spans="1:26" x14ac:dyDescent="0.35">
      <c r="A22" t="s">
        <v>391</v>
      </c>
      <c r="B22" t="s">
        <v>411</v>
      </c>
      <c r="C22" t="s">
        <v>423</v>
      </c>
      <c r="D22" t="s">
        <v>422</v>
      </c>
      <c r="E22" s="1" t="s">
        <v>206</v>
      </c>
      <c r="F22" s="1" t="s">
        <v>207</v>
      </c>
      <c r="H22" s="1" t="s">
        <v>359</v>
      </c>
      <c r="I22" s="2241">
        <v>3</v>
      </c>
      <c r="J22" s="2241"/>
      <c r="K22" s="1" t="s">
        <v>356</v>
      </c>
      <c r="M22" s="1">
        <v>5</v>
      </c>
      <c r="N22" s="1">
        <v>20</v>
      </c>
      <c r="O22" s="2" t="s">
        <v>381</v>
      </c>
      <c r="P22" s="1" t="s">
        <v>51</v>
      </c>
      <c r="Q22" s="1">
        <v>8</v>
      </c>
      <c r="T22" s="18"/>
      <c r="U22" s="1">
        <v>1</v>
      </c>
      <c r="V22" s="9">
        <v>11069</v>
      </c>
      <c r="W22" s="77">
        <v>0.4</v>
      </c>
      <c r="X22" s="72">
        <f t="shared" si="7"/>
        <v>6641.4</v>
      </c>
      <c r="Y22" s="72">
        <f t="shared" si="8"/>
        <v>53131.199999999997</v>
      </c>
      <c r="Z22" s="6"/>
    </row>
    <row r="23" spans="1:26" x14ac:dyDescent="0.35">
      <c r="A23" t="s">
        <v>391</v>
      </c>
      <c r="B23" t="s">
        <v>411</v>
      </c>
      <c r="C23" t="s">
        <v>423</v>
      </c>
      <c r="D23" t="s">
        <v>422</v>
      </c>
      <c r="E23" s="1" t="s">
        <v>135</v>
      </c>
      <c r="F23" s="1" t="s">
        <v>282</v>
      </c>
      <c r="H23" s="1" t="s">
        <v>359</v>
      </c>
      <c r="I23" s="2241">
        <v>5</v>
      </c>
      <c r="J23" s="2241"/>
      <c r="L23" s="1" t="s">
        <v>356</v>
      </c>
      <c r="M23" s="1">
        <v>5</v>
      </c>
      <c r="N23" s="1">
        <v>20</v>
      </c>
      <c r="O23" s="2" t="s">
        <v>384</v>
      </c>
      <c r="P23" s="1" t="s">
        <v>49</v>
      </c>
      <c r="Q23" s="1">
        <v>3</v>
      </c>
      <c r="S23" s="1">
        <v>3</v>
      </c>
      <c r="T23" s="18"/>
      <c r="U23" s="1">
        <v>2</v>
      </c>
      <c r="V23" s="9">
        <v>8000</v>
      </c>
      <c r="W23" s="77">
        <v>0.2</v>
      </c>
      <c r="X23" s="72">
        <f t="shared" si="7"/>
        <v>6400</v>
      </c>
      <c r="Y23" s="72">
        <f t="shared" si="8"/>
        <v>38400</v>
      </c>
      <c r="Z23" s="6"/>
    </row>
    <row r="24" spans="1:26" x14ac:dyDescent="0.35">
      <c r="I24" s="2241"/>
      <c r="J24" s="2241"/>
      <c r="M24" s="2"/>
      <c r="O24" s="1"/>
      <c r="V24" s="5"/>
      <c r="W24" s="70"/>
      <c r="X24" s="72"/>
      <c r="Y24" s="72"/>
    </row>
    <row r="25" spans="1:26" x14ac:dyDescent="0.35">
      <c r="A25" t="s">
        <v>393</v>
      </c>
      <c r="B25" t="s">
        <v>411</v>
      </c>
      <c r="C25" t="s">
        <v>423</v>
      </c>
      <c r="D25" t="s">
        <v>422</v>
      </c>
      <c r="E25" s="1" t="s">
        <v>254</v>
      </c>
      <c r="F25" s="1" t="s">
        <v>129</v>
      </c>
      <c r="H25" s="1" t="s">
        <v>359</v>
      </c>
      <c r="I25" s="2241">
        <v>3</v>
      </c>
      <c r="J25" s="2241"/>
      <c r="L25" s="1" t="s">
        <v>356</v>
      </c>
      <c r="M25" s="2" t="s">
        <v>384</v>
      </c>
      <c r="N25" s="1">
        <v>8</v>
      </c>
      <c r="O25" s="2" t="s">
        <v>383</v>
      </c>
      <c r="P25" s="1" t="s">
        <v>51</v>
      </c>
      <c r="Q25" s="1">
        <v>2</v>
      </c>
      <c r="U25" s="1">
        <v>1</v>
      </c>
      <c r="V25" s="5">
        <v>8132.89</v>
      </c>
      <c r="W25" s="70">
        <v>0.72</v>
      </c>
      <c r="X25" s="72">
        <f t="shared" si="7"/>
        <v>2277.2092000000002</v>
      </c>
      <c r="Y25" s="72">
        <f t="shared" si="8"/>
        <v>4554.4184000000005</v>
      </c>
    </row>
    <row r="26" spans="1:26" x14ac:dyDescent="0.35">
      <c r="A26" t="s">
        <v>393</v>
      </c>
      <c r="B26" t="s">
        <v>411</v>
      </c>
      <c r="C26" t="s">
        <v>423</v>
      </c>
      <c r="D26" t="s">
        <v>422</v>
      </c>
      <c r="E26" s="1" t="s">
        <v>277</v>
      </c>
      <c r="F26" s="1" t="s">
        <v>53</v>
      </c>
      <c r="H26" s="1" t="s">
        <v>359</v>
      </c>
      <c r="I26" s="2241">
        <v>6</v>
      </c>
      <c r="J26" s="2241"/>
      <c r="K26" s="1" t="s">
        <v>356</v>
      </c>
      <c r="M26" s="2" t="s">
        <v>383</v>
      </c>
      <c r="N26" s="1">
        <v>6</v>
      </c>
      <c r="O26" s="2" t="s">
        <v>383</v>
      </c>
      <c r="P26" s="1" t="s">
        <v>51</v>
      </c>
      <c r="Q26" s="1">
        <v>2</v>
      </c>
      <c r="U26" s="1">
        <v>1</v>
      </c>
      <c r="V26" s="5">
        <v>11343.75</v>
      </c>
      <c r="W26" s="76">
        <v>0.21740000000000001</v>
      </c>
      <c r="X26" s="72">
        <f t="shared" si="7"/>
        <v>8877.6187499999996</v>
      </c>
      <c r="Y26" s="72">
        <f t="shared" si="8"/>
        <v>17755.237499999999</v>
      </c>
    </row>
    <row r="27" spans="1:26" x14ac:dyDescent="0.35">
      <c r="A27" t="s">
        <v>393</v>
      </c>
      <c r="B27" t="s">
        <v>411</v>
      </c>
      <c r="C27" t="s">
        <v>423</v>
      </c>
      <c r="D27" t="s">
        <v>422</v>
      </c>
      <c r="E27" s="1" t="s">
        <v>278</v>
      </c>
      <c r="F27" s="1" t="s">
        <v>129</v>
      </c>
      <c r="H27" s="1" t="s">
        <v>359</v>
      </c>
      <c r="I27" s="2241">
        <v>3</v>
      </c>
      <c r="J27" s="2241"/>
      <c r="L27" s="1" t="s">
        <v>356</v>
      </c>
      <c r="M27" s="2" t="s">
        <v>384</v>
      </c>
      <c r="N27" s="1">
        <v>8</v>
      </c>
      <c r="O27" s="2" t="s">
        <v>65</v>
      </c>
      <c r="P27" s="1" t="s">
        <v>51</v>
      </c>
      <c r="Q27" s="1">
        <v>1</v>
      </c>
      <c r="U27" s="1">
        <v>1</v>
      </c>
      <c r="V27" s="5">
        <v>3600</v>
      </c>
      <c r="W27" s="70">
        <v>0.17</v>
      </c>
      <c r="X27" s="72">
        <f t="shared" si="7"/>
        <v>2988</v>
      </c>
      <c r="Y27" s="72">
        <f t="shared" si="8"/>
        <v>2988</v>
      </c>
    </row>
    <row r="28" spans="1:26" x14ac:dyDescent="0.35">
      <c r="A28" t="s">
        <v>393</v>
      </c>
      <c r="B28" t="s">
        <v>411</v>
      </c>
      <c r="C28" t="s">
        <v>423</v>
      </c>
      <c r="D28" t="s">
        <v>422</v>
      </c>
      <c r="E28" s="1" t="s">
        <v>278</v>
      </c>
      <c r="F28" s="1" t="s">
        <v>279</v>
      </c>
      <c r="H28" s="1" t="s">
        <v>359</v>
      </c>
      <c r="I28" s="2241">
        <v>7</v>
      </c>
      <c r="J28" s="2241"/>
      <c r="K28" s="1" t="s">
        <v>356</v>
      </c>
      <c r="M28" s="1">
        <v>1</v>
      </c>
      <c r="N28" s="1">
        <v>2</v>
      </c>
      <c r="O28" s="2" t="s">
        <v>65</v>
      </c>
      <c r="P28" s="1" t="s">
        <v>51</v>
      </c>
      <c r="Q28" s="1">
        <v>1</v>
      </c>
      <c r="U28" s="1">
        <v>1</v>
      </c>
      <c r="V28" s="5">
        <v>3600</v>
      </c>
      <c r="W28" s="70">
        <v>0.17</v>
      </c>
      <c r="X28" s="72">
        <f t="shared" ref="X28" si="9">V28*(1-W28)</f>
        <v>2988</v>
      </c>
      <c r="Y28" s="72">
        <f t="shared" ref="Y28" si="10">X28*U28*O28</f>
        <v>2988</v>
      </c>
    </row>
    <row r="29" spans="1:26" x14ac:dyDescent="0.35">
      <c r="A29" t="s">
        <v>393</v>
      </c>
      <c r="B29" t="s">
        <v>411</v>
      </c>
      <c r="C29" t="s">
        <v>423</v>
      </c>
      <c r="D29" t="s">
        <v>422</v>
      </c>
      <c r="E29" s="1" t="s">
        <v>278</v>
      </c>
      <c r="F29" s="1" t="s">
        <v>235</v>
      </c>
      <c r="H29" s="1" t="s">
        <v>359</v>
      </c>
      <c r="I29" s="2241">
        <v>1</v>
      </c>
      <c r="J29" s="2241"/>
      <c r="K29" s="1" t="s">
        <v>356</v>
      </c>
      <c r="M29" s="1">
        <v>3</v>
      </c>
      <c r="N29" s="1">
        <v>8</v>
      </c>
      <c r="O29" s="2" t="s">
        <v>397</v>
      </c>
      <c r="P29" s="1" t="s">
        <v>51</v>
      </c>
      <c r="Q29" s="1">
        <v>4</v>
      </c>
      <c r="U29" s="1">
        <v>1</v>
      </c>
      <c r="V29" s="5">
        <v>1400</v>
      </c>
      <c r="W29" s="70">
        <v>0.14000000000000001</v>
      </c>
      <c r="X29" s="72">
        <f t="shared" si="7"/>
        <v>1204</v>
      </c>
      <c r="Y29" s="72">
        <f t="shared" si="8"/>
        <v>4816</v>
      </c>
    </row>
    <row r="30" spans="1:26" x14ac:dyDescent="0.35">
      <c r="A30" t="s">
        <v>393</v>
      </c>
      <c r="B30" t="s">
        <v>411</v>
      </c>
      <c r="C30" t="s">
        <v>423</v>
      </c>
      <c r="D30" t="s">
        <v>422</v>
      </c>
      <c r="E30" s="1" t="s">
        <v>278</v>
      </c>
      <c r="F30" s="1" t="s">
        <v>56</v>
      </c>
      <c r="H30" s="1" t="s">
        <v>359</v>
      </c>
      <c r="I30" s="2241">
        <v>2</v>
      </c>
      <c r="J30" s="2241"/>
      <c r="K30" s="1" t="s">
        <v>356</v>
      </c>
      <c r="M30" s="1">
        <v>1</v>
      </c>
      <c r="N30" s="1">
        <v>2</v>
      </c>
      <c r="O30" s="2" t="s">
        <v>65</v>
      </c>
      <c r="P30" s="1" t="s">
        <v>51</v>
      </c>
      <c r="Q30" s="1">
        <v>1</v>
      </c>
      <c r="U30" s="1">
        <v>1</v>
      </c>
      <c r="V30" s="5">
        <v>18800</v>
      </c>
      <c r="W30" s="70">
        <v>0.17</v>
      </c>
      <c r="X30" s="72">
        <f t="shared" si="7"/>
        <v>15604</v>
      </c>
      <c r="Y30" s="72">
        <f t="shared" si="8"/>
        <v>15604</v>
      </c>
    </row>
    <row r="31" spans="1:26" x14ac:dyDescent="0.35">
      <c r="A31" t="s">
        <v>393</v>
      </c>
      <c r="B31" t="s">
        <v>411</v>
      </c>
      <c r="C31" t="s">
        <v>423</v>
      </c>
      <c r="D31" t="s">
        <v>422</v>
      </c>
      <c r="E31" s="1" t="s">
        <v>237</v>
      </c>
      <c r="F31" s="1" t="s">
        <v>238</v>
      </c>
      <c r="H31" s="1" t="s">
        <v>359</v>
      </c>
      <c r="I31" s="2241">
        <v>4</v>
      </c>
      <c r="J31" s="2241"/>
      <c r="K31" s="1" t="s">
        <v>356</v>
      </c>
      <c r="M31" s="1">
        <v>4</v>
      </c>
      <c r="N31" s="1">
        <v>7</v>
      </c>
      <c r="O31" s="2" t="s">
        <v>381</v>
      </c>
      <c r="P31" s="1" t="s">
        <v>90</v>
      </c>
      <c r="Q31" s="1">
        <v>8</v>
      </c>
      <c r="U31" s="1">
        <v>1</v>
      </c>
      <c r="V31" s="9">
        <v>2049</v>
      </c>
      <c r="W31" s="75">
        <v>0.6</v>
      </c>
      <c r="X31" s="72">
        <f t="shared" si="7"/>
        <v>819.6</v>
      </c>
      <c r="Y31" s="72">
        <f t="shared" si="8"/>
        <v>6556.8</v>
      </c>
    </row>
    <row r="32" spans="1:26" x14ac:dyDescent="0.35">
      <c r="A32" t="s">
        <v>393</v>
      </c>
      <c r="B32" t="s">
        <v>411</v>
      </c>
      <c r="C32" t="s">
        <v>423</v>
      </c>
      <c r="D32" t="s">
        <v>422</v>
      </c>
      <c r="E32" s="1" t="s">
        <v>237</v>
      </c>
      <c r="F32" s="1" t="s">
        <v>238</v>
      </c>
      <c r="H32" s="1" t="s">
        <v>359</v>
      </c>
      <c r="I32" s="2241">
        <v>4</v>
      </c>
      <c r="J32" s="2241"/>
      <c r="K32" s="1" t="s">
        <v>356</v>
      </c>
      <c r="M32" s="1">
        <v>4</v>
      </c>
      <c r="N32" s="1">
        <v>7</v>
      </c>
      <c r="O32" s="2" t="s">
        <v>384</v>
      </c>
      <c r="P32" s="1" t="s">
        <v>90</v>
      </c>
      <c r="S32" s="1">
        <v>3</v>
      </c>
      <c r="U32" s="1">
        <v>1</v>
      </c>
      <c r="V32" s="9">
        <v>5463</v>
      </c>
      <c r="W32" s="75">
        <v>0.6</v>
      </c>
      <c r="X32" s="72">
        <f t="shared" si="7"/>
        <v>2185.2000000000003</v>
      </c>
      <c r="Y32" s="72">
        <f t="shared" si="8"/>
        <v>6555.6</v>
      </c>
    </row>
    <row r="33" spans="1:25" x14ac:dyDescent="0.35">
      <c r="A33" t="s">
        <v>393</v>
      </c>
      <c r="B33" t="s">
        <v>411</v>
      </c>
      <c r="C33" t="s">
        <v>423</v>
      </c>
      <c r="D33" t="s">
        <v>422</v>
      </c>
      <c r="E33" s="1" t="s">
        <v>135</v>
      </c>
      <c r="F33" s="1" t="s">
        <v>280</v>
      </c>
      <c r="H33" s="1" t="s">
        <v>359</v>
      </c>
      <c r="I33" s="2241">
        <v>5</v>
      </c>
      <c r="J33" s="2241"/>
      <c r="K33" s="1" t="s">
        <v>356</v>
      </c>
      <c r="M33" s="1">
        <v>1</v>
      </c>
      <c r="N33" s="1">
        <v>2</v>
      </c>
      <c r="O33" s="2" t="s">
        <v>65</v>
      </c>
      <c r="P33" s="1" t="s">
        <v>51</v>
      </c>
      <c r="Q33" s="1">
        <v>1</v>
      </c>
      <c r="U33" s="1">
        <v>1</v>
      </c>
      <c r="V33" s="9">
        <v>45000</v>
      </c>
      <c r="W33" s="75">
        <v>0.2</v>
      </c>
      <c r="X33" s="72">
        <f t="shared" si="7"/>
        <v>36000</v>
      </c>
      <c r="Y33" s="72">
        <f t="shared" si="8"/>
        <v>36000</v>
      </c>
    </row>
    <row r="34" spans="1:25" x14ac:dyDescent="0.35">
      <c r="I34" s="2241"/>
      <c r="J34" s="2241"/>
      <c r="O34" s="1"/>
      <c r="V34" s="5"/>
      <c r="W34" s="70"/>
      <c r="X34" s="72"/>
      <c r="Y34" s="72"/>
    </row>
    <row r="35" spans="1:25" x14ac:dyDescent="0.35">
      <c r="A35" t="s">
        <v>394</v>
      </c>
      <c r="B35" t="s">
        <v>411</v>
      </c>
      <c r="C35" t="s">
        <v>423</v>
      </c>
      <c r="D35" t="s">
        <v>422</v>
      </c>
      <c r="E35" s="1" t="s">
        <v>277</v>
      </c>
      <c r="F35" s="1" t="s">
        <v>235</v>
      </c>
      <c r="H35" s="1" t="s">
        <v>359</v>
      </c>
      <c r="I35" s="2241">
        <v>2</v>
      </c>
      <c r="J35" s="2241"/>
      <c r="K35" s="1" t="s">
        <v>356</v>
      </c>
      <c r="M35" s="1">
        <v>3</v>
      </c>
      <c r="N35" s="1">
        <v>8</v>
      </c>
      <c r="O35" s="2" t="s">
        <v>384</v>
      </c>
      <c r="P35" s="1" t="s">
        <v>90</v>
      </c>
      <c r="S35" s="1">
        <v>3</v>
      </c>
      <c r="U35" s="1">
        <v>1</v>
      </c>
      <c r="V35" s="5">
        <v>4685.12</v>
      </c>
      <c r="W35" s="76">
        <v>0.33300000000000002</v>
      </c>
      <c r="X35" s="72">
        <f t="shared" si="7"/>
        <v>3124.9750400000003</v>
      </c>
      <c r="Y35" s="72">
        <f t="shared" si="8"/>
        <v>9374.9251199999999</v>
      </c>
    </row>
    <row r="36" spans="1:25" x14ac:dyDescent="0.35">
      <c r="A36" t="s">
        <v>394</v>
      </c>
      <c r="B36" t="s">
        <v>411</v>
      </c>
      <c r="C36" t="s">
        <v>423</v>
      </c>
      <c r="D36" t="s">
        <v>422</v>
      </c>
      <c r="E36" s="1" t="s">
        <v>254</v>
      </c>
      <c r="F36" s="1" t="s">
        <v>129</v>
      </c>
      <c r="H36" s="1" t="s">
        <v>359</v>
      </c>
      <c r="I36" s="2241">
        <v>1</v>
      </c>
      <c r="J36" s="2241"/>
      <c r="L36" s="1" t="s">
        <v>356</v>
      </c>
      <c r="M36" s="1">
        <v>3</v>
      </c>
      <c r="N36" s="1">
        <v>8</v>
      </c>
      <c r="O36" s="2" t="s">
        <v>65</v>
      </c>
      <c r="P36" s="1" t="s">
        <v>51</v>
      </c>
      <c r="Q36" s="1">
        <v>1</v>
      </c>
      <c r="U36" s="1">
        <v>1</v>
      </c>
      <c r="V36" s="5">
        <v>8132.89</v>
      </c>
      <c r="W36" s="76">
        <v>0.72</v>
      </c>
      <c r="X36" s="72">
        <f t="shared" ref="X36:X43" si="11">V36*(1-W36)</f>
        <v>2277.2092000000002</v>
      </c>
      <c r="Y36" s="72">
        <f t="shared" ref="Y36:Y43" si="12">X36*U36*O36</f>
        <v>2277.2092000000002</v>
      </c>
    </row>
    <row r="37" spans="1:25" x14ac:dyDescent="0.35">
      <c r="A37" t="s">
        <v>394</v>
      </c>
      <c r="B37" t="s">
        <v>411</v>
      </c>
      <c r="C37" t="s">
        <v>423</v>
      </c>
      <c r="D37" t="s">
        <v>422</v>
      </c>
      <c r="E37" s="1" t="s">
        <v>277</v>
      </c>
      <c r="F37" s="1" t="s">
        <v>53</v>
      </c>
      <c r="H37" s="1" t="s">
        <v>359</v>
      </c>
      <c r="I37" s="2241">
        <v>5</v>
      </c>
      <c r="J37" s="2241"/>
      <c r="K37" s="1" t="s">
        <v>356</v>
      </c>
      <c r="M37" s="1">
        <v>2</v>
      </c>
      <c r="N37" s="1">
        <v>6</v>
      </c>
      <c r="O37" s="2" t="s">
        <v>383</v>
      </c>
      <c r="P37" s="1" t="s">
        <v>51</v>
      </c>
      <c r="Q37" s="1">
        <v>2</v>
      </c>
      <c r="U37" s="1">
        <v>1</v>
      </c>
      <c r="V37" s="5">
        <v>11343.75</v>
      </c>
      <c r="W37" s="76">
        <v>0.21740000000000001</v>
      </c>
      <c r="X37" s="72">
        <f t="shared" si="11"/>
        <v>8877.6187499999996</v>
      </c>
      <c r="Y37" s="72">
        <f t="shared" si="12"/>
        <v>17755.237499999999</v>
      </c>
    </row>
    <row r="38" spans="1:25" x14ac:dyDescent="0.35">
      <c r="A38" t="s">
        <v>394</v>
      </c>
      <c r="B38" t="s">
        <v>411</v>
      </c>
      <c r="C38" t="s">
        <v>423</v>
      </c>
      <c r="D38" t="s">
        <v>422</v>
      </c>
      <c r="E38" s="1" t="s">
        <v>278</v>
      </c>
      <c r="F38" s="1" t="s">
        <v>129</v>
      </c>
      <c r="H38" s="1" t="s">
        <v>359</v>
      </c>
      <c r="I38" s="2241">
        <v>1</v>
      </c>
      <c r="J38" s="2241"/>
      <c r="L38" s="1" t="s">
        <v>356</v>
      </c>
      <c r="M38" s="1">
        <v>3</v>
      </c>
      <c r="N38" s="1">
        <v>8</v>
      </c>
      <c r="O38" s="2" t="s">
        <v>383</v>
      </c>
      <c r="P38" s="1" t="s">
        <v>51</v>
      </c>
      <c r="Q38" s="1">
        <v>2</v>
      </c>
      <c r="U38" s="1">
        <v>1</v>
      </c>
      <c r="V38" s="5">
        <v>3600</v>
      </c>
      <c r="W38" s="76">
        <v>0.17</v>
      </c>
      <c r="X38" s="72">
        <f t="shared" si="11"/>
        <v>2988</v>
      </c>
      <c r="Y38" s="72">
        <f t="shared" si="12"/>
        <v>5976</v>
      </c>
    </row>
    <row r="39" spans="1:25" x14ac:dyDescent="0.35">
      <c r="A39" t="s">
        <v>394</v>
      </c>
      <c r="B39" t="s">
        <v>411</v>
      </c>
      <c r="C39" t="s">
        <v>423</v>
      </c>
      <c r="D39" t="s">
        <v>422</v>
      </c>
      <c r="E39" s="1" t="s">
        <v>278</v>
      </c>
      <c r="F39" s="1" t="s">
        <v>279</v>
      </c>
      <c r="H39" s="1" t="s">
        <v>359</v>
      </c>
      <c r="I39" s="2241">
        <v>6</v>
      </c>
      <c r="J39" s="2241"/>
      <c r="K39" s="1" t="s">
        <v>356</v>
      </c>
      <c r="M39" s="1">
        <v>1</v>
      </c>
      <c r="N39" s="1">
        <v>2</v>
      </c>
      <c r="O39" s="2" t="s">
        <v>65</v>
      </c>
      <c r="P39" s="1" t="s">
        <v>51</v>
      </c>
      <c r="Q39" s="1">
        <v>1</v>
      </c>
      <c r="U39" s="1">
        <v>1</v>
      </c>
      <c r="V39" s="5">
        <v>3600</v>
      </c>
      <c r="W39" s="76">
        <v>0.17</v>
      </c>
      <c r="X39" s="72">
        <f t="shared" si="11"/>
        <v>2988</v>
      </c>
      <c r="Y39" s="72">
        <f t="shared" si="12"/>
        <v>2988</v>
      </c>
    </row>
    <row r="40" spans="1:25" x14ac:dyDescent="0.35">
      <c r="A40" t="s">
        <v>394</v>
      </c>
      <c r="B40" t="s">
        <v>411</v>
      </c>
      <c r="C40" t="s">
        <v>423</v>
      </c>
      <c r="D40" t="s">
        <v>422</v>
      </c>
      <c r="E40" s="1" t="s">
        <v>278</v>
      </c>
      <c r="F40" s="1" t="s">
        <v>235</v>
      </c>
      <c r="H40" s="1" t="s">
        <v>359</v>
      </c>
      <c r="I40" s="2241">
        <v>2</v>
      </c>
      <c r="J40" s="2241"/>
      <c r="K40" s="1" t="s">
        <v>356</v>
      </c>
      <c r="M40" s="1">
        <v>3</v>
      </c>
      <c r="N40" s="1">
        <v>8</v>
      </c>
      <c r="O40" s="2" t="s">
        <v>290</v>
      </c>
      <c r="P40" s="1" t="s">
        <v>51</v>
      </c>
      <c r="Q40" s="1">
        <v>7</v>
      </c>
      <c r="U40" s="1">
        <v>1</v>
      </c>
      <c r="V40" s="5">
        <v>1400</v>
      </c>
      <c r="W40" s="76">
        <v>0.14000000000000001</v>
      </c>
      <c r="X40" s="72">
        <f t="shared" si="11"/>
        <v>1204</v>
      </c>
      <c r="Y40" s="72">
        <f t="shared" si="12"/>
        <v>8428</v>
      </c>
    </row>
    <row r="41" spans="1:25" x14ac:dyDescent="0.35">
      <c r="A41" t="s">
        <v>394</v>
      </c>
      <c r="B41" t="s">
        <v>411</v>
      </c>
      <c r="C41" t="s">
        <v>423</v>
      </c>
      <c r="D41" t="s">
        <v>422</v>
      </c>
      <c r="E41" s="1" t="s">
        <v>237</v>
      </c>
      <c r="F41" s="1" t="s">
        <v>238</v>
      </c>
      <c r="H41" s="1" t="s">
        <v>359</v>
      </c>
      <c r="I41" s="2241">
        <v>3</v>
      </c>
      <c r="J41" s="2241"/>
      <c r="K41" s="1" t="s">
        <v>356</v>
      </c>
      <c r="M41" s="1">
        <v>4</v>
      </c>
      <c r="N41" s="1">
        <v>7</v>
      </c>
      <c r="O41" s="2" t="s">
        <v>256</v>
      </c>
      <c r="P41" s="1" t="s">
        <v>90</v>
      </c>
      <c r="Q41" s="1">
        <v>5</v>
      </c>
      <c r="U41" s="1">
        <v>1</v>
      </c>
      <c r="V41" s="9">
        <v>2049</v>
      </c>
      <c r="W41" s="77">
        <v>0.6</v>
      </c>
      <c r="X41" s="72">
        <f t="shared" si="11"/>
        <v>819.6</v>
      </c>
      <c r="Y41" s="72">
        <f t="shared" si="12"/>
        <v>4098</v>
      </c>
    </row>
    <row r="42" spans="1:25" x14ac:dyDescent="0.35">
      <c r="A42" t="s">
        <v>394</v>
      </c>
      <c r="B42" t="s">
        <v>411</v>
      </c>
      <c r="C42" t="s">
        <v>423</v>
      </c>
      <c r="D42" t="s">
        <v>422</v>
      </c>
      <c r="E42" s="1" t="s">
        <v>237</v>
      </c>
      <c r="F42" s="1" t="s">
        <v>238</v>
      </c>
      <c r="H42" s="1" t="s">
        <v>359</v>
      </c>
      <c r="I42" s="2241">
        <v>3</v>
      </c>
      <c r="J42" s="2241"/>
      <c r="K42" s="1" t="s">
        <v>356</v>
      </c>
      <c r="M42" s="1">
        <v>4</v>
      </c>
      <c r="N42" s="1">
        <v>7</v>
      </c>
      <c r="O42" s="2" t="s">
        <v>384</v>
      </c>
      <c r="P42" s="1" t="s">
        <v>90</v>
      </c>
      <c r="S42" s="1">
        <v>3</v>
      </c>
      <c r="U42" s="1">
        <v>1</v>
      </c>
      <c r="V42" s="9">
        <v>5463</v>
      </c>
      <c r="W42" s="77">
        <v>0.6</v>
      </c>
      <c r="X42" s="72">
        <f t="shared" si="11"/>
        <v>2185.2000000000003</v>
      </c>
      <c r="Y42" s="72">
        <f t="shared" si="12"/>
        <v>6555.6</v>
      </c>
    </row>
    <row r="43" spans="1:25" x14ac:dyDescent="0.35">
      <c r="A43" t="s">
        <v>394</v>
      </c>
      <c r="B43" t="s">
        <v>411</v>
      </c>
      <c r="C43" t="s">
        <v>423</v>
      </c>
      <c r="D43" t="s">
        <v>422</v>
      </c>
      <c r="E43" s="1" t="s">
        <v>206</v>
      </c>
      <c r="F43" s="1" t="s">
        <v>207</v>
      </c>
      <c r="H43" s="1" t="s">
        <v>359</v>
      </c>
      <c r="I43" s="2241">
        <v>4</v>
      </c>
      <c r="J43" s="2241"/>
      <c r="K43" s="1" t="s">
        <v>356</v>
      </c>
      <c r="M43" s="1">
        <v>3</v>
      </c>
      <c r="N43" s="1">
        <v>15</v>
      </c>
      <c r="O43" s="2" t="s">
        <v>290</v>
      </c>
      <c r="P43" s="1" t="s">
        <v>51</v>
      </c>
      <c r="Q43" s="1">
        <v>7</v>
      </c>
      <c r="U43" s="1">
        <v>1</v>
      </c>
      <c r="V43" s="9">
        <v>11069</v>
      </c>
      <c r="W43" s="77">
        <v>0.4</v>
      </c>
      <c r="X43" s="72">
        <f t="shared" si="11"/>
        <v>6641.4</v>
      </c>
      <c r="Y43" s="72">
        <f t="shared" si="12"/>
        <v>46489.799999999996</v>
      </c>
    </row>
    <row r="44" spans="1:25" x14ac:dyDescent="0.35">
      <c r="I44" s="2241"/>
      <c r="J44" s="2241"/>
      <c r="O44" s="1"/>
      <c r="V44" s="74"/>
      <c r="W44" s="75"/>
      <c r="X44" s="72"/>
      <c r="Y44" s="72"/>
    </row>
    <row r="45" spans="1:25" x14ac:dyDescent="0.35">
      <c r="A45" t="s">
        <v>377</v>
      </c>
      <c r="B45" t="s">
        <v>411</v>
      </c>
      <c r="C45" t="s">
        <v>423</v>
      </c>
      <c r="D45" t="s">
        <v>422</v>
      </c>
      <c r="E45" s="1" t="s">
        <v>277</v>
      </c>
      <c r="F45" s="1" t="s">
        <v>235</v>
      </c>
      <c r="H45" s="1" t="s">
        <v>359</v>
      </c>
      <c r="I45" s="2241">
        <v>2</v>
      </c>
      <c r="J45" s="2241"/>
      <c r="K45" s="1" t="s">
        <v>356</v>
      </c>
      <c r="M45" s="1">
        <v>2</v>
      </c>
      <c r="N45" s="1">
        <v>6</v>
      </c>
      <c r="O45" s="2" t="s">
        <v>383</v>
      </c>
      <c r="P45" s="1" t="s">
        <v>90</v>
      </c>
      <c r="S45" s="1">
        <v>2</v>
      </c>
      <c r="U45" s="1">
        <v>1</v>
      </c>
      <c r="V45" s="5">
        <v>4685.12</v>
      </c>
      <c r="W45" s="76">
        <v>0.33300000000000002</v>
      </c>
      <c r="X45" s="72">
        <f t="shared" ref="X45:X52" si="13">V45*(1-W45)</f>
        <v>3124.9750400000003</v>
      </c>
      <c r="Y45" s="72">
        <f t="shared" ref="Y45:Y52" si="14">X45*U45*O45</f>
        <v>6249.9500800000005</v>
      </c>
    </row>
    <row r="46" spans="1:25" x14ac:dyDescent="0.35">
      <c r="A46" t="s">
        <v>377</v>
      </c>
      <c r="B46" t="s">
        <v>411</v>
      </c>
      <c r="C46" t="s">
        <v>423</v>
      </c>
      <c r="D46" t="s">
        <v>422</v>
      </c>
      <c r="E46" s="1" t="s">
        <v>254</v>
      </c>
      <c r="F46" s="1" t="s">
        <v>129</v>
      </c>
      <c r="H46" s="1" t="s">
        <v>359</v>
      </c>
      <c r="I46" s="2241">
        <v>1</v>
      </c>
      <c r="J46" s="2241"/>
      <c r="L46" s="1" t="s">
        <v>356</v>
      </c>
      <c r="M46" s="1">
        <v>2</v>
      </c>
      <c r="N46" s="1">
        <v>6</v>
      </c>
      <c r="O46" s="2" t="s">
        <v>65</v>
      </c>
      <c r="P46" s="1" t="s">
        <v>51</v>
      </c>
      <c r="Q46" s="1">
        <v>1</v>
      </c>
      <c r="U46" s="1">
        <v>1</v>
      </c>
      <c r="V46" s="5">
        <v>8132.89</v>
      </c>
      <c r="W46" s="70">
        <v>0.72</v>
      </c>
      <c r="X46" s="72">
        <f t="shared" si="13"/>
        <v>2277.2092000000002</v>
      </c>
      <c r="Y46" s="72">
        <f t="shared" si="14"/>
        <v>2277.2092000000002</v>
      </c>
    </row>
    <row r="47" spans="1:25" x14ac:dyDescent="0.35">
      <c r="A47" t="s">
        <v>377</v>
      </c>
      <c r="B47" t="s">
        <v>411</v>
      </c>
      <c r="C47" t="s">
        <v>423</v>
      </c>
      <c r="D47" t="s">
        <v>422</v>
      </c>
      <c r="E47" s="1" t="s">
        <v>277</v>
      </c>
      <c r="F47" s="1" t="s">
        <v>53</v>
      </c>
      <c r="H47" s="1" t="s">
        <v>359</v>
      </c>
      <c r="I47" s="2241">
        <v>5</v>
      </c>
      <c r="J47" s="2241"/>
      <c r="K47" s="1" t="s">
        <v>356</v>
      </c>
      <c r="M47" s="1">
        <v>1</v>
      </c>
      <c r="N47" s="1">
        <v>4</v>
      </c>
      <c r="O47" s="2" t="s">
        <v>65</v>
      </c>
      <c r="P47" s="1" t="s">
        <v>51</v>
      </c>
      <c r="Q47" s="1">
        <v>1</v>
      </c>
      <c r="U47" s="1">
        <v>1</v>
      </c>
      <c r="V47" s="5">
        <v>11343.75</v>
      </c>
      <c r="W47" s="76">
        <v>0.21740000000000001</v>
      </c>
      <c r="X47" s="72">
        <f t="shared" si="13"/>
        <v>8877.6187499999996</v>
      </c>
      <c r="Y47" s="72">
        <f t="shared" si="14"/>
        <v>8877.6187499999996</v>
      </c>
    </row>
    <row r="48" spans="1:25" x14ac:dyDescent="0.35">
      <c r="A48" t="s">
        <v>377</v>
      </c>
      <c r="B48" t="s">
        <v>411</v>
      </c>
      <c r="C48" t="s">
        <v>423</v>
      </c>
      <c r="D48" t="s">
        <v>422</v>
      </c>
      <c r="E48" s="1" t="s">
        <v>278</v>
      </c>
      <c r="F48" s="1" t="s">
        <v>129</v>
      </c>
      <c r="H48" s="1" t="s">
        <v>359</v>
      </c>
      <c r="I48" s="2241">
        <v>1</v>
      </c>
      <c r="J48" s="2241"/>
      <c r="L48" s="1" t="s">
        <v>356</v>
      </c>
      <c r="M48" s="1">
        <v>2</v>
      </c>
      <c r="N48" s="1">
        <v>6</v>
      </c>
      <c r="O48" s="2" t="s">
        <v>65</v>
      </c>
      <c r="P48" s="1" t="s">
        <v>51</v>
      </c>
      <c r="Q48" s="1">
        <v>1</v>
      </c>
      <c r="U48" s="1">
        <v>1</v>
      </c>
      <c r="V48" s="5">
        <v>3600</v>
      </c>
      <c r="W48" s="70">
        <v>0.17</v>
      </c>
      <c r="X48" s="72">
        <f t="shared" si="13"/>
        <v>2988</v>
      </c>
      <c r="Y48" s="72">
        <f t="shared" si="14"/>
        <v>2988</v>
      </c>
    </row>
    <row r="49" spans="1:25" x14ac:dyDescent="0.35">
      <c r="A49" t="s">
        <v>377</v>
      </c>
      <c r="B49" t="s">
        <v>411</v>
      </c>
      <c r="C49" t="s">
        <v>423</v>
      </c>
      <c r="D49" t="s">
        <v>422</v>
      </c>
      <c r="E49" s="1" t="s">
        <v>278</v>
      </c>
      <c r="F49" s="1" t="s">
        <v>235</v>
      </c>
      <c r="H49" s="1" t="s">
        <v>359</v>
      </c>
      <c r="I49" s="2241">
        <v>2</v>
      </c>
      <c r="J49" s="2241"/>
      <c r="K49" s="1" t="s">
        <v>356</v>
      </c>
      <c r="M49" s="1">
        <v>2</v>
      </c>
      <c r="N49" s="1">
        <v>6</v>
      </c>
      <c r="O49" s="2" t="s">
        <v>384</v>
      </c>
      <c r="P49" s="1" t="s">
        <v>51</v>
      </c>
      <c r="Q49" s="1">
        <v>3</v>
      </c>
      <c r="U49" s="1">
        <v>1</v>
      </c>
      <c r="V49" s="5">
        <v>1400</v>
      </c>
      <c r="W49" s="70">
        <v>0.14000000000000001</v>
      </c>
      <c r="X49" s="72">
        <f t="shared" si="13"/>
        <v>1204</v>
      </c>
      <c r="Y49" s="72">
        <f t="shared" si="14"/>
        <v>3612</v>
      </c>
    </row>
    <row r="50" spans="1:25" x14ac:dyDescent="0.35">
      <c r="A50" t="s">
        <v>377</v>
      </c>
      <c r="B50" t="s">
        <v>411</v>
      </c>
      <c r="C50" t="s">
        <v>423</v>
      </c>
      <c r="D50" t="s">
        <v>422</v>
      </c>
      <c r="E50" s="1" t="s">
        <v>237</v>
      </c>
      <c r="F50" s="1" t="s">
        <v>238</v>
      </c>
      <c r="H50" s="1" t="s">
        <v>359</v>
      </c>
      <c r="I50" s="2241">
        <v>3</v>
      </c>
      <c r="J50" s="2241"/>
      <c r="K50" s="1" t="s">
        <v>356</v>
      </c>
      <c r="M50" s="1">
        <v>2</v>
      </c>
      <c r="N50" s="1">
        <v>4</v>
      </c>
      <c r="O50" s="2" t="s">
        <v>383</v>
      </c>
      <c r="P50" s="1" t="s">
        <v>90</v>
      </c>
      <c r="Q50" s="1">
        <v>2</v>
      </c>
      <c r="U50" s="1">
        <v>1</v>
      </c>
      <c r="V50" s="9">
        <v>2049</v>
      </c>
      <c r="W50" s="75">
        <v>0.6</v>
      </c>
      <c r="X50" s="72">
        <f t="shared" si="13"/>
        <v>819.6</v>
      </c>
      <c r="Y50" s="72">
        <f t="shared" si="14"/>
        <v>1639.2</v>
      </c>
    </row>
    <row r="51" spans="1:25" x14ac:dyDescent="0.35">
      <c r="A51" t="s">
        <v>377</v>
      </c>
      <c r="B51" t="s">
        <v>411</v>
      </c>
      <c r="C51" t="s">
        <v>423</v>
      </c>
      <c r="D51" t="s">
        <v>422</v>
      </c>
      <c r="E51" s="1" t="s">
        <v>237</v>
      </c>
      <c r="F51" s="1" t="s">
        <v>238</v>
      </c>
      <c r="H51" s="1" t="s">
        <v>359</v>
      </c>
      <c r="I51" s="2241">
        <v>3</v>
      </c>
      <c r="J51" s="2241"/>
      <c r="K51" s="1" t="s">
        <v>356</v>
      </c>
      <c r="M51" s="1">
        <v>2</v>
      </c>
      <c r="N51" s="1">
        <v>6</v>
      </c>
      <c r="O51" s="2" t="s">
        <v>384</v>
      </c>
      <c r="P51" s="1" t="s">
        <v>90</v>
      </c>
      <c r="S51" s="1">
        <v>3</v>
      </c>
      <c r="U51" s="1">
        <v>1</v>
      </c>
      <c r="V51" s="9">
        <v>5463</v>
      </c>
      <c r="W51" s="75">
        <v>0.6</v>
      </c>
      <c r="X51" s="72">
        <f t="shared" si="13"/>
        <v>2185.2000000000003</v>
      </c>
      <c r="Y51" s="72">
        <f t="shared" si="14"/>
        <v>6555.6</v>
      </c>
    </row>
    <row r="52" spans="1:25" x14ac:dyDescent="0.35">
      <c r="A52" t="s">
        <v>377</v>
      </c>
      <c r="B52" t="s">
        <v>411</v>
      </c>
      <c r="C52" t="s">
        <v>423</v>
      </c>
      <c r="D52" t="s">
        <v>422</v>
      </c>
      <c r="E52" s="1" t="s">
        <v>206</v>
      </c>
      <c r="F52" s="1" t="s">
        <v>207</v>
      </c>
      <c r="H52" s="1" t="s">
        <v>359</v>
      </c>
      <c r="I52" s="2241">
        <v>4</v>
      </c>
      <c r="J52" s="2241"/>
      <c r="K52" s="1" t="s">
        <v>356</v>
      </c>
      <c r="M52" s="1">
        <v>2</v>
      </c>
      <c r="N52" s="1">
        <v>8</v>
      </c>
      <c r="O52" s="2" t="s">
        <v>384</v>
      </c>
      <c r="P52" s="1" t="s">
        <v>51</v>
      </c>
      <c r="Q52" s="1">
        <v>3</v>
      </c>
      <c r="U52" s="1">
        <v>1</v>
      </c>
      <c r="V52" s="9">
        <v>11069</v>
      </c>
      <c r="W52" s="75">
        <v>0.4</v>
      </c>
      <c r="X52" s="72">
        <f t="shared" si="13"/>
        <v>6641.4</v>
      </c>
      <c r="Y52" s="72">
        <f t="shared" si="14"/>
        <v>19924.199999999997</v>
      </c>
    </row>
    <row r="53" spans="1:25" x14ac:dyDescent="0.35">
      <c r="O53" s="1"/>
      <c r="V53" s="74"/>
      <c r="W53" s="75"/>
      <c r="X53" s="72"/>
      <c r="Y53" s="72"/>
    </row>
    <row r="54" spans="1:25" x14ac:dyDescent="0.35">
      <c r="O54" s="1"/>
      <c r="V54" s="74"/>
      <c r="W54" s="75"/>
      <c r="X54" s="72"/>
      <c r="Y54" s="72"/>
    </row>
    <row r="56" spans="1:25" x14ac:dyDescent="0.35">
      <c r="O56" s="1"/>
      <c r="V56" s="72"/>
      <c r="W56" s="70"/>
      <c r="X56" s="72"/>
      <c r="Y56" s="72"/>
    </row>
    <row r="57" spans="1:25" x14ac:dyDescent="0.35">
      <c r="O57" s="1"/>
      <c r="V57" s="72"/>
      <c r="W57" s="70"/>
      <c r="X57" s="72"/>
      <c r="Y57" s="72"/>
    </row>
    <row r="58" spans="1:25" x14ac:dyDescent="0.35">
      <c r="A58" s="93"/>
      <c r="D58" s="89" t="s">
        <v>1209</v>
      </c>
      <c r="E58" s="89" t="s">
        <v>1210</v>
      </c>
      <c r="F58" s="89" t="s">
        <v>1211</v>
      </c>
      <c r="G58" s="89"/>
      <c r="H58" s="89"/>
      <c r="I58" s="89"/>
      <c r="O58" s="1"/>
      <c r="V58" s="72"/>
      <c r="W58" s="70"/>
      <c r="X58" s="72"/>
      <c r="Y58" s="72"/>
    </row>
    <row r="59" spans="1:25" x14ac:dyDescent="0.35">
      <c r="A59" s="93" t="s">
        <v>1212</v>
      </c>
      <c r="B59" s="2229"/>
      <c r="C59" s="2229"/>
      <c r="D59" s="2236">
        <f>E59*(1-10%)</f>
        <v>4686.5496002500004</v>
      </c>
      <c r="E59" s="473">
        <f>'JOAO PESSOA'!S53</f>
        <v>5207.2773336111113</v>
      </c>
      <c r="F59" s="473">
        <f>E59*(1+15%)</f>
        <v>5988.3689336527777</v>
      </c>
      <c r="G59" s="473"/>
      <c r="H59" s="473"/>
      <c r="I59" s="473"/>
      <c r="O59" s="1"/>
      <c r="V59" s="74"/>
      <c r="W59" s="75"/>
      <c r="X59" s="72"/>
      <c r="Y59" s="72"/>
    </row>
    <row r="60" spans="1:25" x14ac:dyDescent="0.35">
      <c r="A60" s="93" t="s">
        <v>1213</v>
      </c>
      <c r="B60" s="2229"/>
      <c r="C60" s="2229"/>
      <c r="D60" s="2236">
        <f>E60*(1-25%)</f>
        <v>3127.6329134999996</v>
      </c>
      <c r="E60" s="473">
        <f>'JOAO PESSOA'!S86</f>
        <v>4170.1772179999998</v>
      </c>
      <c r="F60" s="473">
        <f>E60*(1+5%)</f>
        <v>4378.6860789000002</v>
      </c>
      <c r="G60" s="473"/>
      <c r="H60" s="473"/>
      <c r="I60" s="473"/>
      <c r="O60" s="1"/>
      <c r="V60" s="74"/>
      <c r="W60" s="75"/>
      <c r="X60" s="72"/>
      <c r="Y60" s="72"/>
    </row>
    <row r="61" spans="1:25" x14ac:dyDescent="0.35">
      <c r="A61" s="93" t="s">
        <v>601</v>
      </c>
      <c r="B61" s="2229"/>
      <c r="C61" s="2229"/>
      <c r="D61" s="2236">
        <f>E61*(1-15%)</f>
        <v>4190.5907615217393</v>
      </c>
      <c r="E61" s="473">
        <f>'JOAO PESSOA'!S123</f>
        <v>4930.1067782608698</v>
      </c>
      <c r="F61" s="473">
        <f>E61*(1+15%)</f>
        <v>5669.6227950000002</v>
      </c>
      <c r="G61" s="473"/>
      <c r="H61" s="473"/>
      <c r="I61" s="473"/>
      <c r="O61" s="1"/>
      <c r="V61" s="74"/>
      <c r="W61" s="75"/>
      <c r="X61" s="72"/>
      <c r="Y61" s="72"/>
    </row>
    <row r="62" spans="1:25" x14ac:dyDescent="0.35">
      <c r="A62" s="93" t="s">
        <v>730</v>
      </c>
      <c r="B62" s="2229"/>
      <c r="C62" s="2229"/>
      <c r="D62" s="2236">
        <f>E62*(1-25%)</f>
        <v>2756.6799633870964</v>
      </c>
      <c r="E62" s="473">
        <f>'JOAO PESSOA'!S155</f>
        <v>3675.5732845161288</v>
      </c>
      <c r="F62" s="473">
        <f>E62*(1+5%)</f>
        <v>3859.3519487419353</v>
      </c>
      <c r="G62" s="473"/>
      <c r="H62" s="473"/>
      <c r="I62" s="473"/>
    </row>
    <row r="63" spans="1:25" x14ac:dyDescent="0.35">
      <c r="A63" s="93" t="s">
        <v>619</v>
      </c>
      <c r="B63" s="2229"/>
      <c r="C63" s="2229"/>
      <c r="D63" s="2236">
        <f>E63*(1-25%)</f>
        <v>2677.6770951562503</v>
      </c>
      <c r="E63" s="473">
        <f>'JOAO PESSOA'!S192</f>
        <v>3570.2361268750001</v>
      </c>
      <c r="F63" s="473">
        <f>E63*(1+5%)</f>
        <v>3748.7479332187504</v>
      </c>
      <c r="G63" s="473"/>
      <c r="H63" s="473"/>
      <c r="I63" s="473"/>
    </row>
    <row r="64" spans="1:25" x14ac:dyDescent="0.35">
      <c r="A64" s="93"/>
      <c r="B64" s="93"/>
      <c r="C64" s="93"/>
      <c r="D64" s="94"/>
    </row>
    <row r="65" spans="1:9" x14ac:dyDescent="0.35">
      <c r="A65" s="93"/>
      <c r="B65" s="92"/>
      <c r="C65" s="92"/>
      <c r="D65" s="2386" t="s">
        <v>1214</v>
      </c>
      <c r="E65" s="2387"/>
      <c r="F65" s="2387"/>
      <c r="G65" s="2387"/>
      <c r="H65" s="2387"/>
      <c r="I65" s="2388"/>
    </row>
    <row r="66" spans="1:9" x14ac:dyDescent="0.35">
      <c r="A66" s="93" t="s">
        <v>1212</v>
      </c>
      <c r="B66" s="2230"/>
      <c r="C66" s="2230"/>
      <c r="D66" s="3">
        <v>0.75</v>
      </c>
      <c r="E66" s="3"/>
      <c r="F66" s="3">
        <v>0.25</v>
      </c>
      <c r="G66" s="3"/>
      <c r="H66" s="3"/>
      <c r="I66" s="3"/>
    </row>
    <row r="67" spans="1:9" x14ac:dyDescent="0.35">
      <c r="A67" s="93" t="s">
        <v>1213</v>
      </c>
      <c r="B67" s="2230"/>
      <c r="C67" s="2230"/>
      <c r="D67" s="2230">
        <v>0.73333333333333328</v>
      </c>
      <c r="E67" s="350"/>
      <c r="F67" s="350">
        <v>0.26666666666666666</v>
      </c>
      <c r="G67" s="350"/>
      <c r="H67" s="350"/>
      <c r="I67" s="350"/>
    </row>
    <row r="68" spans="1:9" x14ac:dyDescent="0.35">
      <c r="A68" s="93" t="s">
        <v>601</v>
      </c>
      <c r="B68" s="2230"/>
      <c r="C68" s="2230"/>
      <c r="D68" s="2230">
        <v>0.86956521739130432</v>
      </c>
      <c r="E68" s="350"/>
      <c r="F68" s="350">
        <v>0.13043478260869565</v>
      </c>
      <c r="G68" s="350"/>
      <c r="H68" s="350"/>
      <c r="I68" s="350"/>
    </row>
    <row r="69" spans="1:9" x14ac:dyDescent="0.35">
      <c r="A69" s="93" t="s">
        <v>730</v>
      </c>
      <c r="B69" s="2230"/>
      <c r="C69" s="2230"/>
      <c r="D69" s="2230">
        <v>0.80645161290322576</v>
      </c>
      <c r="E69" s="350"/>
      <c r="F69" s="350">
        <v>0.19354838709677419</v>
      </c>
      <c r="G69" s="350"/>
      <c r="H69" s="350"/>
      <c r="I69" s="350"/>
    </row>
    <row r="70" spans="1:9" x14ac:dyDescent="0.35">
      <c r="A70" s="93" t="s">
        <v>619</v>
      </c>
      <c r="B70" s="93"/>
      <c r="C70" s="93"/>
      <c r="D70" s="2230">
        <v>0.6875</v>
      </c>
      <c r="E70" s="3"/>
      <c r="F70" s="350">
        <v>0.3125</v>
      </c>
      <c r="G70" s="350"/>
      <c r="H70" s="350"/>
    </row>
    <row r="71" spans="1:9" x14ac:dyDescent="0.35">
      <c r="A71" s="93"/>
      <c r="B71" s="93"/>
      <c r="C71" s="93"/>
      <c r="D71" s="94"/>
    </row>
    <row r="72" spans="1:9" x14ac:dyDescent="0.35">
      <c r="A72" s="93"/>
      <c r="B72" s="93"/>
      <c r="C72" s="93"/>
      <c r="D72" s="94"/>
    </row>
    <row r="73" spans="1:9" x14ac:dyDescent="0.35">
      <c r="A73" s="93"/>
      <c r="B73" s="93"/>
      <c r="C73" s="93"/>
      <c r="D73" s="94"/>
    </row>
    <row r="74" spans="1:9" x14ac:dyDescent="0.35">
      <c r="A74" s="93"/>
      <c r="B74" s="92"/>
      <c r="C74" s="92"/>
      <c r="D74" s="2386" t="s">
        <v>1215</v>
      </c>
      <c r="E74" s="2387"/>
      <c r="F74" s="2387"/>
      <c r="G74" s="2387"/>
      <c r="H74" s="2387"/>
      <c r="I74" s="2388"/>
    </row>
    <row r="75" spans="1:9" x14ac:dyDescent="0.35">
      <c r="A75" s="93" t="s">
        <v>1212</v>
      </c>
      <c r="B75" s="2230"/>
      <c r="C75" s="2230"/>
      <c r="D75" s="2230">
        <v>0.28125</v>
      </c>
      <c r="E75" s="2230">
        <v>0.28125</v>
      </c>
      <c r="F75" s="2230">
        <v>0.21875</v>
      </c>
      <c r="G75" s="2230"/>
      <c r="H75" s="2230"/>
      <c r="I75" s="2230">
        <v>0.21875</v>
      </c>
    </row>
    <row r="76" spans="1:9" x14ac:dyDescent="0.35">
      <c r="A76" s="93" t="s">
        <v>1213</v>
      </c>
      <c r="B76" s="6"/>
      <c r="C76" s="6"/>
      <c r="D76" s="6">
        <v>0.28448275862068967</v>
      </c>
      <c r="E76" s="2230">
        <v>0.25862068965517243</v>
      </c>
      <c r="F76" s="2230">
        <v>0.2413793103448276</v>
      </c>
      <c r="G76" s="2230"/>
      <c r="H76" s="2230"/>
      <c r="I76" s="2230">
        <v>0.21551724137931033</v>
      </c>
    </row>
    <row r="77" spans="1:9" x14ac:dyDescent="0.35">
      <c r="A77" s="93" t="s">
        <v>601</v>
      </c>
      <c r="B77" s="2230"/>
      <c r="C77" s="2230"/>
      <c r="D77" s="2230">
        <v>0.39215686274509803</v>
      </c>
      <c r="E77" s="2230">
        <v>0.39215686274509803</v>
      </c>
      <c r="F77" s="2230">
        <v>0.21568627450980393</v>
      </c>
      <c r="G77" s="2230"/>
      <c r="H77" s="2230"/>
      <c r="I77" s="2230"/>
    </row>
    <row r="78" spans="1:9" x14ac:dyDescent="0.35">
      <c r="A78" s="93" t="s">
        <v>730</v>
      </c>
      <c r="B78" s="2230"/>
      <c r="C78" s="2230"/>
      <c r="D78" s="6">
        <v>0.36231884057971014</v>
      </c>
      <c r="E78" s="6">
        <v>0.36231884057971014</v>
      </c>
      <c r="F78" s="6">
        <v>0.27536231884057971</v>
      </c>
      <c r="G78" s="6"/>
      <c r="H78" s="6"/>
      <c r="I78" s="2255"/>
    </row>
    <row r="79" spans="1:9" x14ac:dyDescent="0.35">
      <c r="A79" s="93" t="s">
        <v>619</v>
      </c>
      <c r="B79" s="93"/>
      <c r="C79" s="93"/>
      <c r="D79" s="6">
        <v>0.33333333333333331</v>
      </c>
      <c r="E79" s="2230">
        <v>0.33333333333333331</v>
      </c>
      <c r="F79" s="2230">
        <v>0.33333333333333331</v>
      </c>
      <c r="G79" s="2230"/>
      <c r="H79" s="2230"/>
      <c r="I79" s="2230"/>
    </row>
  </sheetData>
  <mergeCells count="2">
    <mergeCell ref="D65:I65"/>
    <mergeCell ref="D74:I74"/>
  </mergeCells>
  <pageMargins left="0.511811024" right="0.511811024" top="0.78740157499999996" bottom="0.78740157499999996" header="0.31496062000000002" footer="0.31496062000000002"/>
  <ignoredErrors>
    <ignoredError sqref="N5:O55 M25:M30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263B-C45F-4BBD-B43C-7AE0BD3FC0AC}">
  <sheetPr>
    <tabColor rgb="FF92D050"/>
  </sheetPr>
  <dimension ref="A1:AJ185"/>
  <sheetViews>
    <sheetView topLeftCell="A12" zoomScale="82" zoomScaleNormal="82" workbookViewId="0">
      <selection activeCell="E33" sqref="E33"/>
    </sheetView>
  </sheetViews>
  <sheetFormatPr defaultColWidth="8.7265625" defaultRowHeight="14" x14ac:dyDescent="0.3"/>
  <cols>
    <col min="1" max="1" width="45.1796875" style="898" customWidth="1"/>
    <col min="2" max="2" width="19.7265625" style="10" customWidth="1"/>
    <col min="3" max="3" width="20.453125" style="10" customWidth="1"/>
    <col min="4" max="4" width="32.453125" style="10" customWidth="1"/>
    <col min="5" max="5" width="20.453125" style="10" customWidth="1"/>
    <col min="6" max="6" width="15.1796875" style="10" customWidth="1"/>
    <col min="7" max="7" width="17.1796875" style="10" hidden="1" customWidth="1"/>
    <col min="8" max="8" width="15.1796875" style="10" customWidth="1"/>
    <col min="9" max="9" width="17.81640625" style="10" customWidth="1"/>
    <col min="10" max="10" width="4.81640625" style="10" customWidth="1"/>
    <col min="11" max="11" width="7.54296875" style="10" customWidth="1"/>
    <col min="12" max="13" width="4.81640625" style="10" customWidth="1"/>
    <col min="14" max="14" width="7.26953125" style="10" customWidth="1"/>
    <col min="15" max="15" width="15.81640625" style="899" customWidth="1"/>
    <col min="16" max="16" width="10.81640625" style="899" customWidth="1"/>
    <col min="17" max="17" width="18.26953125" style="899" customWidth="1"/>
    <col min="18" max="18" width="20.54296875" style="899" customWidth="1"/>
    <col min="19" max="19" width="9.453125" style="10" customWidth="1"/>
    <col min="20" max="20" width="19.1796875" style="899" customWidth="1"/>
    <col min="21" max="21" width="14" style="899" customWidth="1"/>
    <col min="22" max="22" width="13.81640625" style="899" customWidth="1"/>
    <col min="23" max="25" width="13.453125" style="899" customWidth="1"/>
    <col min="26" max="26" width="15.26953125" style="899" customWidth="1"/>
    <col min="27" max="27" width="14.81640625" style="899" customWidth="1"/>
    <col min="28" max="28" width="17.81640625" style="899" customWidth="1"/>
    <col min="29" max="32" width="15.81640625" style="899" customWidth="1"/>
    <col min="33" max="34" width="15.81640625" style="1738" customWidth="1"/>
    <col min="35" max="35" width="8.7265625" style="898"/>
    <col min="36" max="36" width="12.1796875" style="898" bestFit="1" customWidth="1"/>
    <col min="37" max="37" width="16.1796875" style="898" bestFit="1" customWidth="1"/>
    <col min="38" max="39" width="8.7265625" style="898"/>
    <col min="40" max="42" width="8.81640625" style="898" bestFit="1" customWidth="1"/>
    <col min="43" max="43" width="9.453125" style="898" bestFit="1" customWidth="1"/>
    <col min="44" max="44" width="8.81640625" style="898" bestFit="1" customWidth="1"/>
    <col min="45" max="46" width="10.453125" style="898" bestFit="1" customWidth="1"/>
    <col min="47" max="47" width="11.81640625" style="898" bestFit="1" customWidth="1"/>
    <col min="48" max="48" width="13" style="898" bestFit="1" customWidth="1"/>
    <col min="49" max="16384" width="8.7265625" style="898"/>
  </cols>
  <sheetData>
    <row r="1" spans="1:34" s="1731" customFormat="1" ht="20" x14ac:dyDescent="0.4">
      <c r="A1" s="896" t="s">
        <v>1160</v>
      </c>
      <c r="C1" s="896"/>
      <c r="O1" s="1732"/>
      <c r="P1" s="1732"/>
      <c r="Q1" s="1732"/>
      <c r="R1" s="1732"/>
      <c r="T1" s="1732"/>
      <c r="U1" s="1732"/>
      <c r="V1" s="1732"/>
      <c r="W1" s="1732"/>
      <c r="X1" s="1732"/>
      <c r="Y1" s="1732"/>
      <c r="Z1" s="1732"/>
      <c r="AA1" s="1732"/>
      <c r="AB1" s="1732"/>
      <c r="AC1" s="1732"/>
      <c r="AD1" s="1732"/>
      <c r="AE1" s="1732"/>
      <c r="AF1" s="1732"/>
      <c r="AG1" s="1732"/>
      <c r="AH1" s="1732"/>
    </row>
    <row r="2" spans="1:34" s="10" customFormat="1" x14ac:dyDescent="0.3">
      <c r="A2" s="898" t="s">
        <v>905</v>
      </c>
      <c r="C2" s="1733"/>
      <c r="O2" s="899"/>
      <c r="P2" s="899"/>
      <c r="Q2" s="899"/>
      <c r="R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</row>
    <row r="3" spans="1:34" s="10" customFormat="1" x14ac:dyDescent="0.3">
      <c r="A3" s="898"/>
      <c r="B3" s="899"/>
      <c r="O3" s="899"/>
      <c r="P3" s="899"/>
      <c r="Q3" s="899"/>
      <c r="R3" s="899"/>
      <c r="T3" s="899"/>
      <c r="U3" s="899"/>
      <c r="V3" s="899"/>
      <c r="W3" s="899"/>
      <c r="X3" s="899"/>
      <c r="Y3" s="899"/>
      <c r="Z3" s="899"/>
      <c r="AA3" s="899"/>
      <c r="AB3" s="899"/>
      <c r="AC3" s="899"/>
      <c r="AD3" s="899"/>
      <c r="AE3" s="899"/>
      <c r="AF3" s="899"/>
      <c r="AG3" s="899"/>
      <c r="AH3" s="899"/>
    </row>
    <row r="4" spans="1:34" s="10" customFormat="1" x14ac:dyDescent="0.3">
      <c r="A4" s="898"/>
      <c r="B4" s="899"/>
      <c r="O4" s="899"/>
      <c r="P4" s="899"/>
      <c r="Q4" s="899"/>
      <c r="R4" s="899"/>
      <c r="T4" s="899"/>
      <c r="U4" s="899"/>
      <c r="V4" s="899"/>
      <c r="W4" s="899"/>
      <c r="X4" s="899"/>
      <c r="Y4" s="899"/>
      <c r="Z4" s="899"/>
      <c r="AA4" s="899"/>
      <c r="AB4" s="899"/>
      <c r="AC4" s="899"/>
      <c r="AD4" s="899"/>
      <c r="AE4" s="899"/>
      <c r="AF4" s="899"/>
      <c r="AG4" s="899"/>
      <c r="AH4" s="899"/>
    </row>
    <row r="5" spans="1:34" s="10" customFormat="1" x14ac:dyDescent="0.3">
      <c r="A5" s="898"/>
      <c r="B5" s="899"/>
      <c r="O5" s="899"/>
      <c r="P5" s="899"/>
      <c r="Q5" s="899"/>
      <c r="R5" s="899"/>
      <c r="T5" s="899"/>
      <c r="U5" s="899"/>
      <c r="V5" s="899"/>
      <c r="W5" s="899"/>
      <c r="X5" s="899"/>
      <c r="Y5" s="899"/>
      <c r="Z5" s="899"/>
      <c r="AA5" s="899"/>
      <c r="AB5" s="899"/>
      <c r="AC5" s="899"/>
      <c r="AD5" s="899"/>
      <c r="AE5" s="899"/>
      <c r="AF5" s="899"/>
      <c r="AG5" s="899"/>
      <c r="AH5" s="899"/>
    </row>
    <row r="6" spans="1:34" s="10" customFormat="1" x14ac:dyDescent="0.3">
      <c r="A6" s="1734" t="s">
        <v>1161</v>
      </c>
      <c r="B6" s="1735">
        <v>4890151.25</v>
      </c>
      <c r="C6" s="1736"/>
      <c r="O6" s="899"/>
      <c r="P6" s="899"/>
      <c r="Q6" s="899"/>
      <c r="R6" s="899"/>
      <c r="T6" s="899"/>
      <c r="U6" s="899"/>
      <c r="V6" s="899"/>
      <c r="W6" s="899"/>
      <c r="X6" s="899"/>
      <c r="Y6" s="899"/>
      <c r="Z6" s="899"/>
      <c r="AA6" s="899"/>
      <c r="AB6" s="899"/>
      <c r="AC6" s="899"/>
      <c r="AD6" s="899"/>
      <c r="AE6" s="899"/>
      <c r="AF6" s="899"/>
      <c r="AG6" s="899"/>
      <c r="AH6" s="899"/>
    </row>
    <row r="7" spans="1:34" s="10" customFormat="1" x14ac:dyDescent="0.3">
      <c r="A7" s="1734" t="s">
        <v>1162</v>
      </c>
      <c r="B7" s="1735">
        <v>4156628.5625</v>
      </c>
      <c r="C7" s="1736"/>
      <c r="O7" s="899"/>
      <c r="P7" s="899"/>
      <c r="Q7" s="899"/>
      <c r="R7" s="899"/>
      <c r="T7" s="899"/>
      <c r="U7" s="899"/>
      <c r="V7" s="899"/>
      <c r="W7" s="899"/>
      <c r="X7" s="899"/>
      <c r="Y7" s="899"/>
      <c r="Z7" s="899"/>
      <c r="AA7" s="899"/>
      <c r="AB7" s="899"/>
      <c r="AC7" s="899"/>
      <c r="AD7" s="899"/>
      <c r="AE7" s="899"/>
      <c r="AF7" s="899"/>
      <c r="AG7" s="899"/>
      <c r="AH7" s="899"/>
    </row>
    <row r="8" spans="1:34" s="10" customFormat="1" x14ac:dyDescent="0.3">
      <c r="A8" s="1733"/>
      <c r="B8" s="1737"/>
      <c r="C8" s="1736"/>
      <c r="O8" s="899"/>
      <c r="P8" s="899"/>
      <c r="Q8" s="899"/>
      <c r="R8" s="899"/>
      <c r="T8" s="899"/>
      <c r="U8" s="899"/>
      <c r="V8" s="899"/>
      <c r="W8" s="899"/>
      <c r="X8" s="899"/>
      <c r="Y8" s="899"/>
      <c r="Z8" s="899"/>
      <c r="AA8" s="899"/>
      <c r="AB8" s="899"/>
      <c r="AC8" s="899"/>
      <c r="AD8" s="899"/>
      <c r="AE8" s="899"/>
      <c r="AF8" s="899"/>
      <c r="AG8" s="899"/>
      <c r="AH8" s="899"/>
    </row>
    <row r="9" spans="1:34" s="10" customFormat="1" x14ac:dyDescent="0.3">
      <c r="A9" s="898"/>
      <c r="H9" s="908"/>
      <c r="O9" s="899"/>
      <c r="P9" s="899"/>
      <c r="Q9" s="899"/>
      <c r="R9" s="899"/>
      <c r="T9" s="899"/>
      <c r="U9" s="899"/>
      <c r="V9" s="899"/>
      <c r="W9" s="899"/>
      <c r="X9" s="899"/>
      <c r="Y9" s="899"/>
      <c r="Z9" s="899"/>
      <c r="AA9" s="899"/>
      <c r="AB9" s="899"/>
      <c r="AC9" s="899"/>
      <c r="AD9" s="899"/>
      <c r="AE9" s="899"/>
      <c r="AF9" s="899"/>
      <c r="AG9" s="899"/>
      <c r="AH9" s="899"/>
    </row>
    <row r="10" spans="1:34" s="10" customFormat="1" ht="17.5" x14ac:dyDescent="0.35">
      <c r="A10" s="900" t="s">
        <v>508</v>
      </c>
      <c r="O10" s="899"/>
      <c r="P10" s="899"/>
      <c r="Q10" s="899"/>
      <c r="R10" s="899"/>
      <c r="T10" s="899"/>
      <c r="U10" s="899"/>
      <c r="V10" s="899"/>
      <c r="W10" s="899"/>
      <c r="X10" s="899"/>
      <c r="Y10" s="899"/>
      <c r="Z10" s="899"/>
      <c r="AA10" s="899"/>
      <c r="AB10" s="899"/>
      <c r="AC10" s="899"/>
      <c r="AD10" s="899"/>
      <c r="AE10" s="899"/>
      <c r="AF10" s="899"/>
      <c r="AG10" s="899"/>
      <c r="AH10" s="899"/>
    </row>
    <row r="11" spans="1:34" s="10" customFormat="1" ht="14.5" x14ac:dyDescent="0.35">
      <c r="A11" s="152" t="s">
        <v>509</v>
      </c>
      <c r="B11" s="152"/>
      <c r="C11" s="152" t="s">
        <v>510</v>
      </c>
      <c r="D11" s="152" t="s">
        <v>511</v>
      </c>
      <c r="E11" s="152" t="s">
        <v>512</v>
      </c>
      <c r="O11" s="899"/>
      <c r="P11" s="899"/>
      <c r="Q11" s="899"/>
      <c r="R11" s="899"/>
      <c r="T11" s="899"/>
      <c r="U11" s="899"/>
      <c r="V11" s="899"/>
      <c r="W11" s="899"/>
      <c r="X11" s="899"/>
      <c r="Y11" s="899"/>
      <c r="Z11" s="899"/>
      <c r="AA11" s="899"/>
      <c r="AB11" s="899"/>
      <c r="AC11" s="899"/>
      <c r="AD11" s="899"/>
      <c r="AE11" s="899"/>
      <c r="AF11" s="899"/>
      <c r="AG11" s="899"/>
      <c r="AH11" s="899"/>
    </row>
    <row r="12" spans="1:34" ht="14.5" x14ac:dyDescent="0.35">
      <c r="A12" s="153" t="s">
        <v>1163</v>
      </c>
      <c r="B12" s="154" t="s">
        <v>514</v>
      </c>
      <c r="C12" s="904">
        <v>0.35</v>
      </c>
      <c r="D12" s="905">
        <v>1454819.996875</v>
      </c>
      <c r="E12" s="906">
        <v>484939.99895833334</v>
      </c>
      <c r="I12" s="898"/>
    </row>
    <row r="13" spans="1:34" ht="14.5" x14ac:dyDescent="0.35">
      <c r="A13" s="153" t="s">
        <v>1164</v>
      </c>
      <c r="B13" s="154" t="s">
        <v>516</v>
      </c>
      <c r="C13" s="904">
        <v>0.45</v>
      </c>
      <c r="D13" s="905">
        <v>1870482.8531250001</v>
      </c>
      <c r="E13" s="905">
        <v>374096.57062500005</v>
      </c>
    </row>
    <row r="14" spans="1:34" ht="14.5" x14ac:dyDescent="0.35">
      <c r="A14" s="153" t="s">
        <v>1165</v>
      </c>
      <c r="B14" s="154">
        <v>3</v>
      </c>
      <c r="C14" s="904">
        <v>0.2</v>
      </c>
      <c r="D14" s="905">
        <v>831325.71250000002</v>
      </c>
      <c r="E14" s="905">
        <v>277108.57083333336</v>
      </c>
    </row>
    <row r="15" spans="1:34" ht="14.5" x14ac:dyDescent="0.35">
      <c r="B15" s="1" t="s">
        <v>518</v>
      </c>
      <c r="C15" s="907">
        <v>1</v>
      </c>
      <c r="D15" s="908">
        <v>4156628.5625</v>
      </c>
      <c r="E15" s="908"/>
      <c r="H15" s="898"/>
    </row>
    <row r="16" spans="1:34" s="1745" customFormat="1" x14ac:dyDescent="0.3">
      <c r="A16" s="1739"/>
      <c r="B16" s="1740"/>
      <c r="C16" s="1740"/>
      <c r="D16" s="1740"/>
      <c r="E16" s="1740"/>
      <c r="F16" s="1740"/>
      <c r="G16" s="1740"/>
      <c r="H16" s="1740"/>
      <c r="I16" s="1740"/>
      <c r="J16" s="1740"/>
      <c r="K16" s="1741"/>
      <c r="L16" s="1740"/>
      <c r="M16" s="1740"/>
      <c r="N16" s="1740"/>
      <c r="O16" s="1742"/>
      <c r="P16" s="1742"/>
      <c r="Q16" s="1742"/>
      <c r="R16" s="1742"/>
      <c r="S16" s="1743"/>
      <c r="T16" s="1742"/>
      <c r="U16" s="1742"/>
      <c r="V16" s="1742"/>
      <c r="W16" s="1742"/>
      <c r="X16" s="1742"/>
      <c r="Y16" s="1742"/>
      <c r="Z16" s="1742"/>
      <c r="AA16" s="1742"/>
      <c r="AB16" s="1742"/>
      <c r="AC16" s="1742"/>
      <c r="AD16" s="1742"/>
      <c r="AE16" s="1742"/>
      <c r="AF16" s="1742"/>
      <c r="AG16" s="1744"/>
      <c r="AH16" s="1744"/>
    </row>
    <row r="17" spans="1:34" x14ac:dyDescent="0.3">
      <c r="C17" s="907"/>
      <c r="D17" s="908"/>
      <c r="E17" s="908"/>
      <c r="H17" s="898"/>
    </row>
    <row r="18" spans="1:34" ht="14.5" x14ac:dyDescent="0.35">
      <c r="A18" s="146" t="s">
        <v>820</v>
      </c>
      <c r="B18" s="816">
        <v>833932</v>
      </c>
      <c r="C18" s="1740"/>
      <c r="D18" s="10" t="s">
        <v>523</v>
      </c>
      <c r="E18" s="907">
        <v>1</v>
      </c>
      <c r="G18" s="11"/>
      <c r="H18" s="10" t="s">
        <v>521</v>
      </c>
      <c r="I18" s="907">
        <v>0.89</v>
      </c>
      <c r="K18" s="911"/>
      <c r="S18" s="1746"/>
    </row>
    <row r="19" spans="1:34" ht="14.5" x14ac:dyDescent="0.35">
      <c r="A19" s="761" t="s">
        <v>630</v>
      </c>
      <c r="B19" s="817">
        <v>398911</v>
      </c>
      <c r="C19" s="907"/>
      <c r="D19" s="10" t="s">
        <v>912</v>
      </c>
      <c r="E19" s="10">
        <v>32</v>
      </c>
      <c r="G19" s="11"/>
      <c r="H19" s="10" t="s">
        <v>912</v>
      </c>
      <c r="I19" s="10">
        <v>26</v>
      </c>
      <c r="K19" s="911"/>
      <c r="S19" s="1746"/>
    </row>
    <row r="20" spans="1:34" x14ac:dyDescent="0.3">
      <c r="A20" s="1739"/>
      <c r="B20" s="1740"/>
      <c r="C20" s="1740"/>
      <c r="D20" s="10" t="s">
        <v>526</v>
      </c>
      <c r="E20" s="912">
        <v>3473</v>
      </c>
      <c r="G20" s="11"/>
      <c r="H20" s="10" t="s">
        <v>526</v>
      </c>
      <c r="I20" s="912">
        <v>2430</v>
      </c>
    </row>
    <row r="21" spans="1:34" x14ac:dyDescent="0.3">
      <c r="C21" s="907"/>
      <c r="D21" s="10" t="s">
        <v>528</v>
      </c>
      <c r="E21" s="912">
        <v>55405231</v>
      </c>
      <c r="G21" s="11"/>
      <c r="H21" s="10" t="s">
        <v>528</v>
      </c>
      <c r="I21" s="912">
        <v>39059441</v>
      </c>
    </row>
    <row r="22" spans="1:34" ht="18" x14ac:dyDescent="0.4">
      <c r="A22" s="1085" t="s">
        <v>530</v>
      </c>
      <c r="D22" s="11"/>
      <c r="E22" s="11"/>
      <c r="F22" s="11"/>
      <c r="G22" s="11"/>
      <c r="H22" s="11"/>
      <c r="I22" s="11"/>
      <c r="K22" s="911"/>
    </row>
    <row r="23" spans="1:34" x14ac:dyDescent="0.3">
      <c r="K23" s="911"/>
    </row>
    <row r="24" spans="1:34" customFormat="1" ht="16.5" customHeight="1" thickBot="1" x14ac:dyDescent="0.4">
      <c r="A24" s="2681" t="s">
        <v>531</v>
      </c>
      <c r="B24" s="2682"/>
      <c r="C24" s="2682"/>
      <c r="D24" s="2682"/>
      <c r="E24" s="2682"/>
      <c r="F24" s="2682"/>
      <c r="G24" s="2682"/>
      <c r="H24" s="2682"/>
      <c r="I24" s="2682"/>
      <c r="J24" s="2682"/>
      <c r="K24" s="2682"/>
      <c r="L24" s="2682"/>
      <c r="M24" s="2682"/>
      <c r="N24" s="2682"/>
      <c r="O24" s="2682"/>
      <c r="P24" s="2682"/>
      <c r="Q24" s="2682"/>
      <c r="R24" s="2682"/>
      <c r="S24" s="2683"/>
      <c r="T24" s="2917" t="s">
        <v>635</v>
      </c>
      <c r="U24" s="2918"/>
      <c r="V24" s="2918"/>
      <c r="W24" s="2918"/>
      <c r="X24" s="2918"/>
      <c r="Y24" s="2918"/>
      <c r="Z24" s="2918"/>
      <c r="AA24" s="2918"/>
      <c r="AB24" s="2918"/>
      <c r="AC24" s="2918"/>
      <c r="AD24" s="2918"/>
      <c r="AE24" s="2918"/>
      <c r="AF24" s="2918"/>
      <c r="AG24" s="2918"/>
      <c r="AH24" s="2919"/>
    </row>
    <row r="25" spans="1:34" customFormat="1" ht="18" x14ac:dyDescent="0.35">
      <c r="A25" s="2807" t="s">
        <v>533</v>
      </c>
      <c r="B25" s="2808" t="s">
        <v>534</v>
      </c>
      <c r="C25" s="2808" t="s">
        <v>535</v>
      </c>
      <c r="D25" s="2808" t="s">
        <v>536</v>
      </c>
      <c r="E25" s="2808" t="s">
        <v>537</v>
      </c>
      <c r="F25" s="2809" t="s">
        <v>538</v>
      </c>
      <c r="G25" s="2809" t="s">
        <v>538</v>
      </c>
      <c r="H25" s="2808" t="s">
        <v>539</v>
      </c>
      <c r="I25" s="2808" t="s">
        <v>540</v>
      </c>
      <c r="J25" s="2810" t="s">
        <v>541</v>
      </c>
      <c r="K25" s="2810"/>
      <c r="L25" s="2810"/>
      <c r="M25" s="2810"/>
      <c r="N25" s="1433" t="s">
        <v>542</v>
      </c>
      <c r="O25" s="1434" t="s">
        <v>543</v>
      </c>
      <c r="P25" s="1434" t="s">
        <v>544</v>
      </c>
      <c r="Q25" s="1434" t="s">
        <v>543</v>
      </c>
      <c r="R25" s="1434" t="s">
        <v>545</v>
      </c>
      <c r="S25" s="1436" t="s">
        <v>546</v>
      </c>
      <c r="T25" s="1747" t="s">
        <v>547</v>
      </c>
      <c r="U25" s="2922" t="s">
        <v>548</v>
      </c>
      <c r="V25" s="2923"/>
      <c r="W25" s="2923"/>
      <c r="X25" s="2923"/>
      <c r="Y25" s="2923"/>
      <c r="Z25" s="2922" t="s">
        <v>549</v>
      </c>
      <c r="AA25" s="2923"/>
      <c r="AB25" s="2922" t="s">
        <v>550</v>
      </c>
      <c r="AC25" s="2923"/>
      <c r="AD25" s="2923"/>
      <c r="AE25" s="2923"/>
      <c r="AF25" s="2923"/>
      <c r="AG25" s="2923"/>
      <c r="AH25" s="2923"/>
    </row>
    <row r="26" spans="1:34" customFormat="1" ht="18" customHeight="1" x14ac:dyDescent="0.35">
      <c r="A26" s="2807"/>
      <c r="B26" s="2808"/>
      <c r="C26" s="2808"/>
      <c r="D26" s="2808"/>
      <c r="E26" s="2808"/>
      <c r="F26" s="2809"/>
      <c r="G26" s="2809"/>
      <c r="H26" s="2808"/>
      <c r="I26" s="2808"/>
      <c r="J26" s="1437" t="s">
        <v>551</v>
      </c>
      <c r="K26" s="1437" t="s">
        <v>552</v>
      </c>
      <c r="L26" s="1437" t="s">
        <v>553</v>
      </c>
      <c r="M26" s="1437" t="s">
        <v>554</v>
      </c>
      <c r="N26" s="1433" t="s">
        <v>555</v>
      </c>
      <c r="O26" s="1434" t="s">
        <v>556</v>
      </c>
      <c r="P26" s="1434" t="s">
        <v>557</v>
      </c>
      <c r="Q26" s="1434" t="s">
        <v>558</v>
      </c>
      <c r="R26" s="1434" t="s">
        <v>558</v>
      </c>
      <c r="S26" s="1436"/>
      <c r="T26" s="1747" t="s">
        <v>559</v>
      </c>
      <c r="U26" s="2924"/>
      <c r="V26" s="2925"/>
      <c r="W26" s="2925"/>
      <c r="X26" s="2925"/>
      <c r="Y26" s="2925"/>
      <c r="Z26" s="2924"/>
      <c r="AA26" s="2925"/>
      <c r="AB26" s="2924"/>
      <c r="AC26" s="2925"/>
      <c r="AD26" s="2925"/>
      <c r="AE26" s="2925"/>
      <c r="AF26" s="2925"/>
      <c r="AG26" s="2925"/>
      <c r="AH26" s="2925"/>
    </row>
    <row r="27" spans="1:34" ht="16" x14ac:dyDescent="0.4">
      <c r="A27" s="2926" t="s">
        <v>560</v>
      </c>
      <c r="B27" s="2927"/>
      <c r="C27" s="2927"/>
      <c r="D27" s="2927"/>
      <c r="E27" s="2927"/>
      <c r="F27" s="2927"/>
      <c r="G27" s="2927"/>
      <c r="H27" s="2927"/>
      <c r="I27" s="2927"/>
      <c r="J27" s="2927"/>
      <c r="K27" s="2927"/>
      <c r="L27" s="2927"/>
      <c r="M27" s="2927"/>
      <c r="N27" s="2927"/>
      <c r="O27" s="2927"/>
      <c r="P27" s="2927"/>
      <c r="Q27" s="2927"/>
      <c r="R27" s="2928"/>
      <c r="S27" s="1748"/>
      <c r="T27" s="1628"/>
      <c r="U27" s="1604" t="s">
        <v>561</v>
      </c>
      <c r="V27" s="1605" t="s">
        <v>38</v>
      </c>
      <c r="W27" s="1605" t="s">
        <v>562</v>
      </c>
      <c r="X27" s="1605" t="s">
        <v>563</v>
      </c>
      <c r="Y27" s="1629" t="s">
        <v>564</v>
      </c>
      <c r="Z27" s="1749" t="s">
        <v>565</v>
      </c>
      <c r="AA27" s="1750" t="s">
        <v>566</v>
      </c>
      <c r="AB27" s="1751" t="s">
        <v>27</v>
      </c>
      <c r="AC27" s="1751" t="s">
        <v>31</v>
      </c>
      <c r="AD27" s="1751" t="s">
        <v>183</v>
      </c>
      <c r="AE27" s="1751" t="s">
        <v>35</v>
      </c>
      <c r="AF27" s="1751" t="s">
        <v>36</v>
      </c>
      <c r="AG27" s="1751" t="s">
        <v>37</v>
      </c>
      <c r="AH27" s="1750" t="s">
        <v>167</v>
      </c>
    </row>
    <row r="28" spans="1:34" ht="15" x14ac:dyDescent="0.35">
      <c r="A28" s="922"/>
      <c r="B28" s="923"/>
      <c r="C28" s="923"/>
      <c r="D28" s="924"/>
      <c r="E28" s="924"/>
      <c r="F28" s="924"/>
      <c r="G28" s="924"/>
      <c r="H28" s="924"/>
      <c r="I28" s="924"/>
      <c r="J28" s="926"/>
      <c r="K28" s="926"/>
      <c r="L28" s="927"/>
      <c r="M28" s="928"/>
      <c r="N28" s="929"/>
      <c r="O28" s="1752"/>
      <c r="P28" s="1752"/>
      <c r="Q28" s="1753"/>
      <c r="R28" s="1754"/>
      <c r="S28" s="1755"/>
      <c r="T28" s="212"/>
      <c r="U28" s="252"/>
      <c r="V28" s="145"/>
      <c r="W28" s="145"/>
      <c r="X28" s="145"/>
      <c r="Y28" s="232"/>
      <c r="Z28" s="252"/>
      <c r="AA28" s="232"/>
      <c r="AB28" s="517"/>
      <c r="AC28" s="576"/>
      <c r="AD28" s="576"/>
      <c r="AE28" s="576"/>
      <c r="AF28" s="576"/>
      <c r="AG28" s="576"/>
      <c r="AH28" s="1551"/>
    </row>
    <row r="29" spans="1:34" s="1757" customFormat="1" ht="15" x14ac:dyDescent="0.35">
      <c r="A29" s="939" t="s">
        <v>1166</v>
      </c>
      <c r="B29" s="939" t="s">
        <v>47</v>
      </c>
      <c r="C29" s="939" t="s">
        <v>1167</v>
      </c>
      <c r="D29" s="939" t="s">
        <v>284</v>
      </c>
      <c r="E29" s="939" t="s">
        <v>569</v>
      </c>
      <c r="F29" s="204" t="s">
        <v>664</v>
      </c>
      <c r="G29" s="939">
        <v>46</v>
      </c>
      <c r="H29" s="941">
        <v>15</v>
      </c>
      <c r="I29" s="942" t="s">
        <v>49</v>
      </c>
      <c r="J29" s="926"/>
      <c r="K29" s="943">
        <v>15</v>
      </c>
      <c r="L29" s="927"/>
      <c r="M29" s="943">
        <v>15</v>
      </c>
      <c r="N29" s="944">
        <v>2</v>
      </c>
      <c r="O29" s="1756">
        <v>2851</v>
      </c>
      <c r="P29" s="1756">
        <v>0.59599999999999997</v>
      </c>
      <c r="Q29" s="1756">
        <f t="shared" ref="Q29:Q35" si="0">O29*(1-P29)</f>
        <v>1151.8040000000001</v>
      </c>
      <c r="R29" s="1756">
        <f t="shared" ref="R29:R35" si="1">Q29*H29*N29</f>
        <v>34554.120000000003</v>
      </c>
      <c r="S29" s="946">
        <f t="shared" ref="S29:S35" si="2">R29/$R$40</f>
        <v>7.1314478918837132E-2</v>
      </c>
      <c r="T29" s="212">
        <f t="shared" ref="T29:T38" si="3">R29*2</f>
        <v>69108.240000000005</v>
      </c>
      <c r="U29" s="252"/>
      <c r="V29" s="145">
        <f>T29</f>
        <v>69108.240000000005</v>
      </c>
      <c r="W29" s="145"/>
      <c r="X29" s="145"/>
      <c r="Y29" s="232"/>
      <c r="Z29" s="252"/>
      <c r="AA29" s="232">
        <f>T29</f>
        <v>69108.240000000005</v>
      </c>
      <c r="AB29" s="252">
        <f>T29</f>
        <v>69108.240000000005</v>
      </c>
      <c r="AC29" s="5"/>
      <c r="AD29" s="5"/>
      <c r="AE29" s="5"/>
      <c r="AF29" s="5"/>
      <c r="AG29" s="5"/>
      <c r="AH29" s="232"/>
    </row>
    <row r="30" spans="1:34" s="1758" customFormat="1" ht="14.5" customHeight="1" x14ac:dyDescent="0.35">
      <c r="A30" s="939" t="s">
        <v>1166</v>
      </c>
      <c r="B30" s="950" t="s">
        <v>135</v>
      </c>
      <c r="C30" s="950" t="s">
        <v>1090</v>
      </c>
      <c r="D30" s="950" t="s">
        <v>285</v>
      </c>
      <c r="E30" s="950" t="s">
        <v>569</v>
      </c>
      <c r="F30" s="204" t="s">
        <v>178</v>
      </c>
      <c r="G30" s="950">
        <v>40</v>
      </c>
      <c r="H30" s="950">
        <v>1</v>
      </c>
      <c r="I30" s="950" t="s">
        <v>49</v>
      </c>
      <c r="J30" s="954">
        <v>50</v>
      </c>
      <c r="K30" s="11"/>
      <c r="L30" s="11"/>
      <c r="M30" s="11"/>
      <c r="N30" s="944">
        <v>1</v>
      </c>
      <c r="O30" s="1756">
        <v>113400</v>
      </c>
      <c r="P30" s="1756">
        <v>0.25</v>
      </c>
      <c r="Q30" s="1756">
        <f t="shared" si="0"/>
        <v>85050</v>
      </c>
      <c r="R30" s="1756">
        <f t="shared" si="1"/>
        <v>85050</v>
      </c>
      <c r="S30" s="946">
        <f t="shared" si="2"/>
        <v>0.17553034000133985</v>
      </c>
      <c r="T30" s="212">
        <f t="shared" si="3"/>
        <v>170100</v>
      </c>
      <c r="U30" s="252"/>
      <c r="V30" s="145">
        <f>T30</f>
        <v>170100</v>
      </c>
      <c r="W30" s="145"/>
      <c r="X30" s="145"/>
      <c r="Y30" s="232"/>
      <c r="Z30" s="252"/>
      <c r="AA30" s="232">
        <f>T30</f>
        <v>170100</v>
      </c>
      <c r="AB30" s="252"/>
      <c r="AC30" s="5">
        <f>T30</f>
        <v>170100</v>
      </c>
      <c r="AD30" s="5"/>
      <c r="AE30" s="5"/>
      <c r="AF30" s="5"/>
      <c r="AG30" s="5"/>
      <c r="AH30" s="232"/>
    </row>
    <row r="31" spans="1:34" s="1758" customFormat="1" ht="14.5" x14ac:dyDescent="0.35">
      <c r="A31" s="939" t="s">
        <v>1166</v>
      </c>
      <c r="B31" s="950" t="s">
        <v>185</v>
      </c>
      <c r="C31" s="950" t="s">
        <v>1167</v>
      </c>
      <c r="D31" s="950" t="s">
        <v>286</v>
      </c>
      <c r="E31" s="950" t="s">
        <v>571</v>
      </c>
      <c r="F31" s="204" t="s">
        <v>573</v>
      </c>
      <c r="G31" s="950">
        <v>140</v>
      </c>
      <c r="H31" s="950">
        <v>20</v>
      </c>
      <c r="I31" s="950" t="s">
        <v>49</v>
      </c>
      <c r="J31" s="13"/>
      <c r="K31" s="13"/>
      <c r="L31" s="953">
        <v>20</v>
      </c>
      <c r="M31" s="943">
        <v>20</v>
      </c>
      <c r="N31" s="944">
        <v>2</v>
      </c>
      <c r="O31" s="1756">
        <v>2000</v>
      </c>
      <c r="P31" s="1756">
        <v>0.25</v>
      </c>
      <c r="Q31" s="1756">
        <f t="shared" si="0"/>
        <v>1500</v>
      </c>
      <c r="R31" s="1756">
        <f t="shared" si="1"/>
        <v>60000</v>
      </c>
      <c r="S31" s="1759">
        <f t="shared" si="2"/>
        <v>0.12383092769053958</v>
      </c>
      <c r="T31" s="212">
        <f t="shared" si="3"/>
        <v>120000</v>
      </c>
      <c r="U31" s="252"/>
      <c r="V31" s="145">
        <f>T31</f>
        <v>120000</v>
      </c>
      <c r="W31" s="145"/>
      <c r="X31" s="145"/>
      <c r="Y31" s="232"/>
      <c r="Z31" s="252">
        <f>T31</f>
        <v>120000</v>
      </c>
      <c r="AA31" s="232"/>
      <c r="AB31" s="252"/>
      <c r="AC31" s="5"/>
      <c r="AD31" s="5">
        <f>T31</f>
        <v>120000</v>
      </c>
      <c r="AE31" s="5"/>
      <c r="AF31" s="5"/>
      <c r="AG31" s="5"/>
      <c r="AH31" s="232"/>
    </row>
    <row r="32" spans="1:34" s="1758" customFormat="1" ht="14.5" x14ac:dyDescent="0.35">
      <c r="A32" s="939" t="s">
        <v>1166</v>
      </c>
      <c r="B32" s="950" t="s">
        <v>277</v>
      </c>
      <c r="C32" s="950" t="s">
        <v>1168</v>
      </c>
      <c r="D32" s="950" t="s">
        <v>54</v>
      </c>
      <c r="E32" s="950" t="s">
        <v>571</v>
      </c>
      <c r="F32" s="204" t="s">
        <v>830</v>
      </c>
      <c r="G32" s="950"/>
      <c r="H32" s="950">
        <v>20</v>
      </c>
      <c r="I32" s="950" t="s">
        <v>133</v>
      </c>
      <c r="J32" s="2588">
        <v>20</v>
      </c>
      <c r="K32" s="2589"/>
      <c r="L32" s="955"/>
      <c r="M32" s="955"/>
      <c r="N32" s="944">
        <v>1</v>
      </c>
      <c r="O32" s="1756">
        <f>3959*(1+50%)</f>
        <v>5938.5</v>
      </c>
      <c r="P32" s="1756">
        <v>0.25</v>
      </c>
      <c r="Q32" s="1756">
        <f t="shared" si="0"/>
        <v>4453.875</v>
      </c>
      <c r="R32" s="1756">
        <f t="shared" si="1"/>
        <v>89077.5</v>
      </c>
      <c r="S32" s="1759">
        <f t="shared" si="2"/>
        <v>0.18384249102256733</v>
      </c>
      <c r="T32" s="212">
        <f t="shared" si="3"/>
        <v>178155</v>
      </c>
      <c r="U32" s="252">
        <f>T32</f>
        <v>178155</v>
      </c>
      <c r="V32" s="145"/>
      <c r="W32" s="145"/>
      <c r="X32" s="145"/>
      <c r="Y32" s="232"/>
      <c r="Z32" s="252">
        <f>T32</f>
        <v>178155</v>
      </c>
      <c r="AA32" s="232"/>
      <c r="AB32" s="252"/>
      <c r="AC32" s="5"/>
      <c r="AD32" s="5"/>
      <c r="AE32" s="5">
        <f>T32</f>
        <v>178155</v>
      </c>
      <c r="AF32" s="5"/>
      <c r="AG32" s="5"/>
      <c r="AH32" s="232"/>
    </row>
    <row r="33" spans="1:34" s="1757" customFormat="1" ht="14.5" x14ac:dyDescent="0.35">
      <c r="A33" s="939" t="s">
        <v>1166</v>
      </c>
      <c r="B33" s="950" t="s">
        <v>277</v>
      </c>
      <c r="C33" s="950" t="s">
        <v>1088</v>
      </c>
      <c r="D33" s="950" t="s">
        <v>287</v>
      </c>
      <c r="E33" s="950" t="s">
        <v>571</v>
      </c>
      <c r="F33" s="204" t="s">
        <v>692</v>
      </c>
      <c r="G33" s="950">
        <v>45</v>
      </c>
      <c r="H33" s="950">
        <v>6</v>
      </c>
      <c r="I33" s="950" t="s">
        <v>51</v>
      </c>
      <c r="J33" s="2588">
        <v>6</v>
      </c>
      <c r="K33" s="2589"/>
      <c r="L33" s="2589"/>
      <c r="M33" s="2590"/>
      <c r="N33" s="944">
        <v>1</v>
      </c>
      <c r="O33" s="1760">
        <v>12000</v>
      </c>
      <c r="P33" s="1760">
        <v>0.25</v>
      </c>
      <c r="Q33" s="1760">
        <f t="shared" si="0"/>
        <v>9000</v>
      </c>
      <c r="R33" s="1756">
        <f t="shared" si="1"/>
        <v>54000</v>
      </c>
      <c r="S33" s="1759">
        <f t="shared" si="2"/>
        <v>0.11144783492148562</v>
      </c>
      <c r="T33" s="212">
        <f t="shared" si="3"/>
        <v>108000</v>
      </c>
      <c r="U33" s="252">
        <f>T33</f>
        <v>108000</v>
      </c>
      <c r="V33" s="145"/>
      <c r="W33" s="145"/>
      <c r="X33" s="145"/>
      <c r="Y33" s="232"/>
      <c r="Z33" s="252">
        <f>T33</f>
        <v>108000</v>
      </c>
      <c r="AA33" s="232"/>
      <c r="AB33" s="252"/>
      <c r="AC33" s="5"/>
      <c r="AD33" s="5"/>
      <c r="AE33" s="5">
        <f>T33</f>
        <v>108000</v>
      </c>
      <c r="AF33" s="5"/>
      <c r="AG33" s="5"/>
      <c r="AH33" s="232"/>
    </row>
    <row r="34" spans="1:34" s="1757" customFormat="1" ht="14.5" x14ac:dyDescent="0.35">
      <c r="A34" s="939" t="s">
        <v>1166</v>
      </c>
      <c r="B34" s="950" t="s">
        <v>242</v>
      </c>
      <c r="C34" s="950" t="s">
        <v>1088</v>
      </c>
      <c r="D34" s="950" t="s">
        <v>288</v>
      </c>
      <c r="E34" s="950" t="s">
        <v>569</v>
      </c>
      <c r="F34" s="204" t="s">
        <v>946</v>
      </c>
      <c r="G34" s="950">
        <v>25</v>
      </c>
      <c r="H34" s="950">
        <v>4</v>
      </c>
      <c r="I34" s="950" t="s">
        <v>49</v>
      </c>
      <c r="J34" s="13"/>
      <c r="K34" s="2920">
        <v>4</v>
      </c>
      <c r="L34" s="2589"/>
      <c r="M34" s="11"/>
      <c r="N34" s="944">
        <v>1</v>
      </c>
      <c r="O34" s="1760">
        <v>7200</v>
      </c>
      <c r="P34" s="1760">
        <v>0.25</v>
      </c>
      <c r="Q34" s="1760">
        <f t="shared" si="0"/>
        <v>5400</v>
      </c>
      <c r="R34" s="1756">
        <f t="shared" si="1"/>
        <v>21600</v>
      </c>
      <c r="S34" s="946">
        <f t="shared" si="2"/>
        <v>4.4579133968594246E-2</v>
      </c>
      <c r="T34" s="212">
        <f t="shared" si="3"/>
        <v>43200</v>
      </c>
      <c r="U34" s="252">
        <f>T34</f>
        <v>43200</v>
      </c>
      <c r="V34" s="145"/>
      <c r="W34" s="145"/>
      <c r="X34" s="145"/>
      <c r="Y34" s="232"/>
      <c r="Z34" s="252"/>
      <c r="AA34" s="232">
        <f>T34</f>
        <v>43200</v>
      </c>
      <c r="AB34" s="252"/>
      <c r="AC34" s="5"/>
      <c r="AD34" s="5"/>
      <c r="AE34" s="5"/>
      <c r="AF34" s="5">
        <f>T34</f>
        <v>43200</v>
      </c>
      <c r="AG34" s="5"/>
      <c r="AH34" s="232"/>
    </row>
    <row r="35" spans="1:34" s="1757" customFormat="1" ht="14.5" x14ac:dyDescent="0.35">
      <c r="A35" s="939" t="s">
        <v>1166</v>
      </c>
      <c r="B35" s="950" t="s">
        <v>242</v>
      </c>
      <c r="C35" s="950" t="s">
        <v>1088</v>
      </c>
      <c r="D35" s="950" t="s">
        <v>56</v>
      </c>
      <c r="E35" s="950" t="s">
        <v>571</v>
      </c>
      <c r="F35" s="204" t="s">
        <v>602</v>
      </c>
      <c r="G35" s="950">
        <v>10</v>
      </c>
      <c r="H35" s="950">
        <v>3</v>
      </c>
      <c r="I35" s="950" t="s">
        <v>51</v>
      </c>
      <c r="J35" s="2588">
        <v>3</v>
      </c>
      <c r="K35" s="2589"/>
      <c r="L35" s="2589"/>
      <c r="M35" s="2590"/>
      <c r="N35" s="944">
        <v>1</v>
      </c>
      <c r="O35" s="1760">
        <v>35000</v>
      </c>
      <c r="P35" s="1760">
        <v>0.35</v>
      </c>
      <c r="Q35" s="1760">
        <f t="shared" si="0"/>
        <v>22750</v>
      </c>
      <c r="R35" s="1756">
        <f t="shared" si="1"/>
        <v>68250</v>
      </c>
      <c r="S35" s="1759">
        <f t="shared" si="2"/>
        <v>0.14085768024798878</v>
      </c>
      <c r="T35" s="212">
        <f t="shared" si="3"/>
        <v>136500</v>
      </c>
      <c r="U35" s="252">
        <f>T35</f>
        <v>136500</v>
      </c>
      <c r="V35" s="145"/>
      <c r="W35" s="145"/>
      <c r="X35" s="145"/>
      <c r="Y35" s="232"/>
      <c r="Z35" s="252">
        <f>T35</f>
        <v>136500</v>
      </c>
      <c r="AA35" s="232"/>
      <c r="AB35" s="252"/>
      <c r="AC35" s="5"/>
      <c r="AD35" s="5"/>
      <c r="AE35" s="5"/>
      <c r="AF35" s="5">
        <f>T35</f>
        <v>136500</v>
      </c>
      <c r="AG35" s="5"/>
      <c r="AH35" s="232"/>
    </row>
    <row r="36" spans="1:34" s="1757" customFormat="1" ht="14.5" x14ac:dyDescent="0.35">
      <c r="A36" s="939"/>
      <c r="B36" s="950"/>
      <c r="C36" s="950"/>
      <c r="D36" s="950"/>
      <c r="E36" s="950"/>
      <c r="F36" s="950"/>
      <c r="G36" s="950"/>
      <c r="H36" s="950"/>
      <c r="I36" s="950"/>
      <c r="J36" s="962"/>
      <c r="K36" s="962"/>
      <c r="L36" s="960"/>
      <c r="M36" s="960"/>
      <c r="N36" s="944"/>
      <c r="O36" s="1760"/>
      <c r="P36" s="1760"/>
      <c r="Q36" s="1760"/>
      <c r="R36" s="1760"/>
      <c r="S36" s="958"/>
      <c r="T36" s="212"/>
      <c r="U36" s="252"/>
      <c r="V36" s="145"/>
      <c r="W36" s="145"/>
      <c r="X36" s="145"/>
      <c r="Y36" s="232"/>
      <c r="Z36" s="252"/>
      <c r="AA36" s="232"/>
      <c r="AB36" s="252"/>
      <c r="AC36" s="5"/>
      <c r="AD36" s="5"/>
      <c r="AE36" s="5"/>
      <c r="AF36" s="5"/>
      <c r="AG36" s="5"/>
      <c r="AH36" s="232"/>
    </row>
    <row r="37" spans="1:34" s="1757" customFormat="1" ht="14.5" x14ac:dyDescent="0.35">
      <c r="A37" s="963" t="s">
        <v>1166</v>
      </c>
      <c r="B37" s="964" t="s">
        <v>579</v>
      </c>
      <c r="C37" s="964" t="s">
        <v>1169</v>
      </c>
      <c r="D37" s="964"/>
      <c r="E37" s="964"/>
      <c r="F37" s="964"/>
      <c r="G37" s="964"/>
      <c r="H37" s="964"/>
      <c r="I37" s="964"/>
      <c r="J37" s="966"/>
      <c r="K37" s="966"/>
      <c r="L37" s="967"/>
      <c r="M37" s="967"/>
      <c r="N37" s="968"/>
      <c r="O37" s="1761"/>
      <c r="P37" s="1761"/>
      <c r="Q37" s="1761"/>
      <c r="R37" s="1761">
        <v>47000</v>
      </c>
      <c r="S37" s="970">
        <f>R37/R40</f>
        <v>9.7000893357589338E-2</v>
      </c>
      <c r="T37" s="520">
        <f t="shared" si="3"/>
        <v>94000</v>
      </c>
      <c r="U37" s="252"/>
      <c r="V37" s="145"/>
      <c r="W37" s="145"/>
      <c r="X37" s="145">
        <f>T37</f>
        <v>94000</v>
      </c>
      <c r="Y37" s="232"/>
      <c r="Z37" s="252"/>
      <c r="AA37" s="232"/>
      <c r="AB37" s="252"/>
      <c r="AC37" s="5"/>
      <c r="AD37" s="5"/>
      <c r="AE37" s="5"/>
      <c r="AF37" s="5"/>
      <c r="AG37" s="5"/>
      <c r="AH37" s="232"/>
    </row>
    <row r="38" spans="1:34" s="1758" customFormat="1" ht="14.5" x14ac:dyDescent="0.35">
      <c r="A38" s="963" t="s">
        <v>1166</v>
      </c>
      <c r="B38" s="964" t="s">
        <v>580</v>
      </c>
      <c r="C38" s="964"/>
      <c r="D38" s="964"/>
      <c r="E38" s="964"/>
      <c r="F38" s="964"/>
      <c r="G38" s="964"/>
      <c r="H38" s="964"/>
      <c r="I38" s="964"/>
      <c r="J38" s="972"/>
      <c r="K38" s="972"/>
      <c r="L38" s="972"/>
      <c r="M38" s="972"/>
      <c r="N38" s="964"/>
      <c r="O38" s="1762"/>
      <c r="P38" s="1762"/>
      <c r="Q38" s="1762"/>
      <c r="R38" s="1763">
        <v>25000</v>
      </c>
      <c r="S38" s="1764">
        <f>R38/R40</f>
        <v>5.1596219871058155E-2</v>
      </c>
      <c r="T38" s="520">
        <f t="shared" si="3"/>
        <v>50000</v>
      </c>
      <c r="U38" s="252"/>
      <c r="V38" s="145"/>
      <c r="W38" s="145"/>
      <c r="X38" s="145"/>
      <c r="Y38" s="232">
        <f>T38</f>
        <v>50000</v>
      </c>
      <c r="Z38" s="252"/>
      <c r="AA38" s="232"/>
      <c r="AB38" s="252"/>
      <c r="AC38" s="5"/>
      <c r="AD38" s="5"/>
      <c r="AE38" s="5"/>
      <c r="AF38" s="5"/>
      <c r="AG38" s="5"/>
      <c r="AH38" s="232"/>
    </row>
    <row r="39" spans="1:34" ht="15" thickBot="1" x14ac:dyDescent="0.4">
      <c r="A39" s="977"/>
      <c r="J39" s="1736">
        <f>J40/$N$40</f>
        <v>0.59398496240601506</v>
      </c>
      <c r="K39" s="1736">
        <f t="shared" ref="K39:M39" si="4">K40/$N$40</f>
        <v>0.14285714285714285</v>
      </c>
      <c r="L39" s="1736">
        <f t="shared" si="4"/>
        <v>0.15037593984962405</v>
      </c>
      <c r="M39" s="1736">
        <f t="shared" si="4"/>
        <v>0.11278195488721804</v>
      </c>
      <c r="R39" s="1765"/>
      <c r="S39" s="1766"/>
      <c r="T39" s="520"/>
      <c r="U39" s="252"/>
      <c r="V39" s="145"/>
      <c r="W39" s="145"/>
      <c r="X39" s="145"/>
      <c r="Y39" s="232"/>
      <c r="Z39" s="252"/>
      <c r="AA39" s="232"/>
      <c r="AB39" s="252"/>
      <c r="AC39" s="5"/>
      <c r="AD39" s="5"/>
      <c r="AE39" s="5"/>
      <c r="AF39" s="5"/>
      <c r="AG39" s="5"/>
      <c r="AH39" s="232"/>
    </row>
    <row r="40" spans="1:34" ht="14.5" x14ac:dyDescent="0.35">
      <c r="A40" s="986" t="s">
        <v>582</v>
      </c>
      <c r="B40" s="987"/>
      <c r="C40" s="987"/>
      <c r="D40" s="987"/>
      <c r="E40" s="987"/>
      <c r="F40" s="987"/>
      <c r="G40" s="987"/>
      <c r="H40" s="987"/>
      <c r="I40" s="987"/>
      <c r="J40" s="989">
        <f>J35+J33+J32+J30</f>
        <v>79</v>
      </c>
      <c r="K40" s="990">
        <f>K29+K34</f>
        <v>19</v>
      </c>
      <c r="L40" s="989">
        <f>L31</f>
        <v>20</v>
      </c>
      <c r="M40" s="989">
        <f>M29</f>
        <v>15</v>
      </c>
      <c r="N40" s="989">
        <f>SUM(J40:M40)</f>
        <v>133</v>
      </c>
      <c r="O40" s="1767"/>
      <c r="P40" s="1767"/>
      <c r="Q40" s="1767"/>
      <c r="R40" s="1768">
        <f>SUM(R29:R38)</f>
        <v>484531.62</v>
      </c>
      <c r="S40" s="1769">
        <f>SUM(S29:S38)</f>
        <v>1</v>
      </c>
      <c r="T40" s="1770">
        <f>SUM(T28:T38)</f>
        <v>969063.24</v>
      </c>
      <c r="U40" s="1708">
        <f>SUM(U29:U39)</f>
        <v>465855</v>
      </c>
      <c r="V40" s="663">
        <f>SUM(V29:V39)</f>
        <v>359208.24</v>
      </c>
      <c r="W40" s="663"/>
      <c r="X40" s="663">
        <f t="shared" ref="X40:AF40" si="5">SUM(X29:X39)</f>
        <v>94000</v>
      </c>
      <c r="Y40" s="663">
        <f t="shared" si="5"/>
        <v>50000</v>
      </c>
      <c r="Z40" s="272">
        <f t="shared" si="5"/>
        <v>542655</v>
      </c>
      <c r="AA40" s="1771">
        <f t="shared" si="5"/>
        <v>282408.24</v>
      </c>
      <c r="AB40" s="1708">
        <f t="shared" si="5"/>
        <v>69108.240000000005</v>
      </c>
      <c r="AC40" s="663">
        <f t="shared" si="5"/>
        <v>170100</v>
      </c>
      <c r="AD40" s="663">
        <f t="shared" si="5"/>
        <v>120000</v>
      </c>
      <c r="AE40" s="663">
        <f t="shared" si="5"/>
        <v>286155</v>
      </c>
      <c r="AF40" s="663">
        <f t="shared" si="5"/>
        <v>179700</v>
      </c>
      <c r="AG40" s="663"/>
      <c r="AH40" s="273"/>
    </row>
    <row r="41" spans="1:34" ht="15" thickBot="1" x14ac:dyDescent="0.4">
      <c r="A41" s="996" t="s">
        <v>583</v>
      </c>
      <c r="B41" s="997"/>
      <c r="C41" s="997"/>
      <c r="D41" s="997"/>
      <c r="E41" s="997"/>
      <c r="F41" s="997"/>
      <c r="G41" s="997"/>
      <c r="H41" s="997"/>
      <c r="I41" s="997"/>
      <c r="J41" s="999">
        <f>J35+J33+J30+J32</f>
        <v>79</v>
      </c>
      <c r="K41" s="999">
        <f>J35+K34+J33+J32+K29</f>
        <v>48</v>
      </c>
      <c r="L41" s="999">
        <f>J35+K34+J33+L31</f>
        <v>33</v>
      </c>
      <c r="M41" s="999">
        <f>J35+J33+M31+M29</f>
        <v>44</v>
      </c>
      <c r="N41" s="1000">
        <f>J41+K41+L41+M45+M41</f>
        <v>204</v>
      </c>
      <c r="O41" s="1772"/>
      <c r="P41" s="1772"/>
      <c r="Q41" s="1772"/>
      <c r="R41" s="1773"/>
      <c r="S41" s="1774"/>
      <c r="T41" s="1775"/>
      <c r="U41" s="1542">
        <f>U40/T40</f>
        <v>0.48072714016063595</v>
      </c>
      <c r="V41" s="282">
        <f>V40/T40</f>
        <v>0.37067574661071656</v>
      </c>
      <c r="W41" s="1584"/>
      <c r="X41" s="282">
        <f>X40/T40</f>
        <v>9.7000893357589338E-2</v>
      </c>
      <c r="Y41" s="282">
        <f>Y40/T40</f>
        <v>5.1596219871058155E-2</v>
      </c>
      <c r="Z41" s="318">
        <f>Z40/T40</f>
        <v>0.55997893388258124</v>
      </c>
      <c r="AA41" s="532">
        <f>AA40/T40</f>
        <v>0.29142395288877121</v>
      </c>
      <c r="AB41" s="1776"/>
      <c r="AC41" s="1777"/>
      <c r="AD41" s="1777"/>
      <c r="AE41" s="1777"/>
      <c r="AF41" s="1777"/>
      <c r="AG41" s="1777"/>
      <c r="AH41" s="1778"/>
    </row>
    <row r="42" spans="1:34" s="1787" customFormat="1" ht="15" thickBot="1" x14ac:dyDescent="0.4">
      <c r="A42" s="297" t="s">
        <v>584</v>
      </c>
      <c r="B42" s="1779"/>
      <c r="C42" s="1779"/>
      <c r="D42" s="1779"/>
      <c r="E42" s="1779"/>
      <c r="F42" s="1779"/>
      <c r="G42" s="1779"/>
      <c r="H42" s="1779"/>
      <c r="I42" s="1779"/>
      <c r="J42" s="2256">
        <f>J41/$N$41</f>
        <v>0.38725490196078433</v>
      </c>
      <c r="K42" s="2256">
        <f t="shared" ref="K42:M42" si="6">K41/$N$41</f>
        <v>0.23529411764705882</v>
      </c>
      <c r="L42" s="2256">
        <f t="shared" si="6"/>
        <v>0.16176470588235295</v>
      </c>
      <c r="M42" s="2256">
        <f t="shared" si="6"/>
        <v>0.21568627450980393</v>
      </c>
      <c r="N42" s="2256"/>
      <c r="O42" s="1781"/>
      <c r="P42" s="1782"/>
      <c r="Q42" s="1782"/>
      <c r="R42" s="1783">
        <f>U40/2</f>
        <v>232927.5</v>
      </c>
      <c r="S42" s="1784">
        <f>R42/R47</f>
        <v>0.48072714016063595</v>
      </c>
      <c r="T42" s="145"/>
      <c r="U42" s="145"/>
      <c r="V42" s="145"/>
      <c r="W42" s="145"/>
      <c r="X42" s="145"/>
      <c r="Y42" s="647"/>
      <c r="Z42" s="1785">
        <f>L31+M31+J32+J33+J35</f>
        <v>69</v>
      </c>
      <c r="AA42" s="1786">
        <f>K29+M29+J30+K34</f>
        <v>84</v>
      </c>
      <c r="AB42" s="145"/>
      <c r="AC42" s="145"/>
      <c r="AD42" s="145"/>
      <c r="AE42" s="145"/>
      <c r="AF42" s="145"/>
      <c r="AG42" s="145"/>
      <c r="AH42" s="145"/>
    </row>
    <row r="43" spans="1:34" s="1787" customFormat="1" ht="15" thickBot="1" x14ac:dyDescent="0.4">
      <c r="A43" s="297" t="s">
        <v>38</v>
      </c>
      <c r="B43" s="1788"/>
      <c r="C43" s="1788"/>
      <c r="D43" s="1789"/>
      <c r="E43" s="1789"/>
      <c r="F43" s="1788"/>
      <c r="G43" s="1788"/>
      <c r="H43" s="1788"/>
      <c r="I43" s="1788"/>
      <c r="J43" s="1788"/>
      <c r="K43" s="1788"/>
      <c r="L43" s="1788"/>
      <c r="M43" s="1790"/>
      <c r="N43" s="1790"/>
      <c r="O43" s="1791"/>
      <c r="P43" s="1792"/>
      <c r="Q43" s="1792"/>
      <c r="R43" s="1793">
        <f>V40/2</f>
        <v>179604.12</v>
      </c>
      <c r="S43" s="1784">
        <f>R43/R47</f>
        <v>0.37067574661071656</v>
      </c>
      <c r="T43" s="1098">
        <f>R40/N40</f>
        <v>3643.0948872180452</v>
      </c>
      <c r="U43" s="1794" t="s">
        <v>586</v>
      </c>
      <c r="V43" s="145"/>
      <c r="W43" s="145"/>
      <c r="X43" s="145"/>
      <c r="Y43" s="145"/>
      <c r="Z43" s="241">
        <f>Z42/N40</f>
        <v>0.51879699248120303</v>
      </c>
      <c r="AA43" s="293">
        <f>AA42/N40</f>
        <v>0.63157894736842102</v>
      </c>
      <c r="AB43" s="145"/>
      <c r="AC43" s="145"/>
      <c r="AD43" s="145"/>
      <c r="AE43" s="145"/>
      <c r="AF43" s="145"/>
      <c r="AG43" s="145"/>
      <c r="AH43" s="145"/>
    </row>
    <row r="44" spans="1:34" s="1787" customFormat="1" ht="15" thickBot="1" x14ac:dyDescent="0.4">
      <c r="A44" s="297" t="s">
        <v>587</v>
      </c>
      <c r="B44" s="1788"/>
      <c r="C44" s="1788"/>
      <c r="D44" s="1789"/>
      <c r="E44" s="1789"/>
      <c r="F44" s="1790"/>
      <c r="G44" s="1788"/>
      <c r="H44" s="1788"/>
      <c r="I44" s="1788"/>
      <c r="J44" s="1788"/>
      <c r="K44" s="1788"/>
      <c r="L44" s="1788"/>
      <c r="M44" s="1788"/>
      <c r="N44" s="1788"/>
      <c r="O44" s="1792"/>
      <c r="P44" s="1792"/>
      <c r="Q44" s="1792"/>
      <c r="R44" s="1793"/>
      <c r="S44" s="1784">
        <f>R44/R47</f>
        <v>0</v>
      </c>
      <c r="T44" s="145"/>
      <c r="U44" s="145"/>
      <c r="V44" s="145"/>
      <c r="W44" s="145"/>
      <c r="X44" s="145"/>
      <c r="Y44" s="145"/>
      <c r="Z44" s="2921" t="s">
        <v>588</v>
      </c>
      <c r="AA44" s="2921"/>
      <c r="AB44" s="145"/>
      <c r="AC44" s="145"/>
      <c r="AD44" s="145"/>
      <c r="AE44" s="145"/>
      <c r="AF44" s="145"/>
      <c r="AG44" s="145"/>
      <c r="AH44" s="145"/>
    </row>
    <row r="45" spans="1:34" s="1787" customFormat="1" ht="14.5" x14ac:dyDescent="0.35">
      <c r="A45" s="297" t="s">
        <v>579</v>
      </c>
      <c r="B45" s="1788"/>
      <c r="C45" s="1788"/>
      <c r="D45" s="1788"/>
      <c r="E45" s="1788"/>
      <c r="F45" s="1788"/>
      <c r="G45" s="1788"/>
      <c r="H45" s="1788"/>
      <c r="I45" s="1788"/>
      <c r="J45" s="1788"/>
      <c r="K45" s="1788"/>
      <c r="L45" s="1788"/>
      <c r="M45" s="1788"/>
      <c r="N45" s="1788"/>
      <c r="O45" s="1792"/>
      <c r="P45" s="1792"/>
      <c r="Q45" s="1792"/>
      <c r="R45" s="1793">
        <f>X40/2</f>
        <v>47000</v>
      </c>
      <c r="S45" s="1784">
        <f>R45/R47</f>
        <v>9.7000893357589338E-2</v>
      </c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</row>
    <row r="46" spans="1:34" s="1787" customFormat="1" ht="14.5" x14ac:dyDescent="0.35">
      <c r="A46" s="297" t="s">
        <v>580</v>
      </c>
      <c r="B46" s="1788"/>
      <c r="C46" s="1788"/>
      <c r="D46" s="1788"/>
      <c r="E46" s="1788"/>
      <c r="F46" s="1788"/>
      <c r="G46" s="1788"/>
      <c r="H46" s="1788"/>
      <c r="I46" s="1788"/>
      <c r="J46" s="1788"/>
      <c r="K46" s="1788"/>
      <c r="L46" s="1788"/>
      <c r="M46" s="1788"/>
      <c r="N46" s="1788"/>
      <c r="O46" s="1792"/>
      <c r="P46" s="1792"/>
      <c r="Q46" s="1792"/>
      <c r="R46" s="1793">
        <f>Y40/2</f>
        <v>25000</v>
      </c>
      <c r="S46" s="1784">
        <f>R46/R47</f>
        <v>5.1596219871058155E-2</v>
      </c>
      <c r="T46" s="1795"/>
      <c r="U46" s="1795"/>
      <c r="V46" s="1795"/>
      <c r="W46" s="1795"/>
      <c r="X46" s="1795"/>
      <c r="Y46" s="1795"/>
      <c r="Z46" s="1795"/>
      <c r="AA46" s="1795"/>
      <c r="AB46" s="1795"/>
      <c r="AC46" s="1795"/>
      <c r="AD46" s="1795"/>
      <c r="AE46" s="1795"/>
      <c r="AF46" s="1795"/>
      <c r="AG46" s="1795"/>
      <c r="AH46" s="1795"/>
    </row>
    <row r="47" spans="1:34" s="1787" customFormat="1" ht="14.5" x14ac:dyDescent="0.35">
      <c r="A47" s="297"/>
      <c r="B47" s="1788"/>
      <c r="C47" s="1788"/>
      <c r="D47" s="1788"/>
      <c r="E47" s="1788"/>
      <c r="F47" s="1788"/>
      <c r="G47" s="1788"/>
      <c r="H47" s="1788"/>
      <c r="I47" s="1788"/>
      <c r="J47" s="1788"/>
      <c r="K47" s="1788"/>
      <c r="L47" s="1788"/>
      <c r="M47" s="1788"/>
      <c r="N47" s="1788"/>
      <c r="O47" s="1792"/>
      <c r="P47" s="1792"/>
      <c r="Q47" s="1792"/>
      <c r="R47" s="1793">
        <f>SUM(R42:R46)</f>
        <v>484531.62</v>
      </c>
      <c r="S47" s="1796">
        <f>SUM(S42:S46)</f>
        <v>1</v>
      </c>
      <c r="T47" s="1795"/>
      <c r="U47" s="1795"/>
      <c r="V47" s="1795"/>
      <c r="W47" s="1795"/>
      <c r="X47" s="1795"/>
      <c r="Y47" s="1795"/>
      <c r="Z47" s="1795"/>
      <c r="AA47" s="1795"/>
      <c r="AB47" s="1795"/>
      <c r="AC47" s="1795"/>
      <c r="AD47" s="1795"/>
      <c r="AE47" s="1795"/>
      <c r="AF47" s="1795"/>
      <c r="AG47" s="1795"/>
      <c r="AH47" s="1795"/>
    </row>
    <row r="48" spans="1:34" s="1757" customForma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3"/>
      <c r="L48" s="11"/>
      <c r="M48" s="11"/>
      <c r="N48" s="11"/>
      <c r="O48" s="1797"/>
      <c r="P48" s="1797"/>
      <c r="Q48" s="1797"/>
      <c r="R48" s="1797"/>
      <c r="S48" s="1014"/>
      <c r="T48" s="1798"/>
      <c r="U48" s="1798"/>
      <c r="V48" s="1798"/>
      <c r="W48" s="1798"/>
      <c r="X48" s="1798"/>
      <c r="Y48" s="1798"/>
      <c r="Z48" s="1798"/>
      <c r="AA48" s="1798"/>
      <c r="AB48" s="1798"/>
      <c r="AC48" s="1798"/>
      <c r="AD48" s="1798"/>
      <c r="AE48" s="1798"/>
      <c r="AF48" s="1798"/>
      <c r="AG48" s="1798"/>
      <c r="AH48" s="1798"/>
    </row>
    <row r="49" spans="1:34" s="1757" customForma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3"/>
      <c r="L49" s="11"/>
      <c r="M49" s="11"/>
      <c r="N49" s="11"/>
      <c r="O49" s="1797"/>
      <c r="P49" s="1797"/>
      <c r="Q49" s="1797"/>
      <c r="R49" s="1797"/>
      <c r="S49" s="1014"/>
      <c r="T49" s="1798"/>
      <c r="U49" s="1798"/>
      <c r="V49" s="1798"/>
      <c r="W49" s="1798"/>
      <c r="X49" s="1798"/>
      <c r="Y49" s="1798"/>
      <c r="Z49" s="1798"/>
      <c r="AA49" s="1798"/>
      <c r="AB49" s="1798"/>
      <c r="AC49" s="1798"/>
      <c r="AD49" s="1798"/>
      <c r="AE49" s="1798"/>
      <c r="AF49" s="1798"/>
      <c r="AG49" s="1798"/>
      <c r="AH49" s="1798"/>
    </row>
    <row r="50" spans="1:34" s="1757" customFormat="1" ht="18" x14ac:dyDescent="0.4">
      <c r="A50" s="1085" t="s">
        <v>589</v>
      </c>
      <c r="B50" s="11"/>
      <c r="C50" s="11"/>
      <c r="D50" s="11"/>
      <c r="E50" s="11"/>
      <c r="F50" s="11"/>
      <c r="G50" s="11"/>
      <c r="H50" s="11"/>
      <c r="I50" s="11"/>
      <c r="J50" s="11"/>
      <c r="K50" s="13"/>
      <c r="L50" s="11"/>
      <c r="M50" s="11"/>
      <c r="N50" s="11"/>
      <c r="O50" s="1797"/>
      <c r="P50" s="1797"/>
      <c r="Q50" s="1797"/>
      <c r="R50" s="1797"/>
      <c r="S50" s="1014"/>
      <c r="T50" s="1798"/>
      <c r="U50" s="1798"/>
      <c r="V50" s="1798"/>
      <c r="W50" s="1798"/>
      <c r="X50" s="1798"/>
      <c r="Y50" s="1798"/>
      <c r="Z50" s="1798"/>
      <c r="AA50" s="1798"/>
      <c r="AB50" s="1798"/>
      <c r="AC50" s="1798"/>
      <c r="AD50" s="1798"/>
      <c r="AE50" s="1798"/>
      <c r="AF50" s="1798"/>
      <c r="AG50" s="1798"/>
      <c r="AH50" s="1798"/>
    </row>
    <row r="51" spans="1:34" s="1757" customFormat="1" ht="14.5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3"/>
      <c r="L51" s="11"/>
      <c r="M51" s="11"/>
      <c r="N51" s="11"/>
      <c r="O51" s="1797"/>
      <c r="P51" s="1797"/>
      <c r="Q51" s="1797"/>
      <c r="R51" s="1797"/>
      <c r="S51" s="1014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</row>
    <row r="52" spans="1:34" customFormat="1" ht="16.5" customHeight="1" thickBot="1" x14ac:dyDescent="0.4">
      <c r="A52" s="2645" t="s">
        <v>531</v>
      </c>
      <c r="B52" s="2646"/>
      <c r="C52" s="2646"/>
      <c r="D52" s="2646"/>
      <c r="E52" s="2646"/>
      <c r="F52" s="2646"/>
      <c r="G52" s="2646"/>
      <c r="H52" s="2646"/>
      <c r="I52" s="2646"/>
      <c r="J52" s="2646"/>
      <c r="K52" s="2646"/>
      <c r="L52" s="2646"/>
      <c r="M52" s="2646"/>
      <c r="N52" s="2646"/>
      <c r="O52" s="2646"/>
      <c r="P52" s="2646"/>
      <c r="Q52" s="2646"/>
      <c r="R52" s="2646"/>
      <c r="S52" s="2658"/>
      <c r="T52" s="2917" t="s">
        <v>635</v>
      </c>
      <c r="U52" s="2918"/>
      <c r="V52" s="2918"/>
      <c r="W52" s="2918"/>
      <c r="X52" s="2918"/>
      <c r="Y52" s="2918"/>
      <c r="Z52" s="2918"/>
      <c r="AA52" s="2918"/>
      <c r="AB52" s="2918"/>
      <c r="AC52" s="2918"/>
      <c r="AD52" s="2918"/>
      <c r="AE52" s="2918"/>
      <c r="AF52" s="2918"/>
      <c r="AG52" s="2918"/>
      <c r="AH52" s="2919"/>
    </row>
    <row r="53" spans="1:34" customFormat="1" ht="15" thickTop="1" x14ac:dyDescent="0.35">
      <c r="A53" s="2943" t="s">
        <v>533</v>
      </c>
      <c r="B53" s="2939" t="s">
        <v>534</v>
      </c>
      <c r="C53" s="2939" t="s">
        <v>535</v>
      </c>
      <c r="D53" s="2939" t="s">
        <v>536</v>
      </c>
      <c r="E53" s="2939" t="s">
        <v>537</v>
      </c>
      <c r="F53" s="2938" t="s">
        <v>538</v>
      </c>
      <c r="G53" s="2938" t="s">
        <v>538</v>
      </c>
      <c r="H53" s="2939" t="s">
        <v>539</v>
      </c>
      <c r="I53" s="2939" t="s">
        <v>540</v>
      </c>
      <c r="J53" s="2940" t="s">
        <v>541</v>
      </c>
      <c r="K53" s="2940"/>
      <c r="L53" s="2940"/>
      <c r="M53" s="2940"/>
      <c r="N53" s="1799" t="s">
        <v>542</v>
      </c>
      <c r="O53" s="1800" t="s">
        <v>543</v>
      </c>
      <c r="P53" s="1800" t="s">
        <v>544</v>
      </c>
      <c r="Q53" s="1800" t="s">
        <v>543</v>
      </c>
      <c r="R53" s="1800" t="s">
        <v>545</v>
      </c>
      <c r="S53" s="1801" t="s">
        <v>546</v>
      </c>
      <c r="T53" s="1802" t="s">
        <v>547</v>
      </c>
      <c r="U53" s="2931" t="s">
        <v>548</v>
      </c>
      <c r="V53" s="2932"/>
      <c r="W53" s="2932"/>
      <c r="X53" s="2932"/>
      <c r="Y53" s="2941"/>
      <c r="Z53" s="2931" t="s">
        <v>549</v>
      </c>
      <c r="AA53" s="2941"/>
      <c r="AB53" s="2931" t="s">
        <v>550</v>
      </c>
      <c r="AC53" s="2932"/>
      <c r="AD53" s="2932"/>
      <c r="AE53" s="2932"/>
      <c r="AF53" s="2932"/>
      <c r="AG53" s="2932"/>
      <c r="AH53" s="2932"/>
    </row>
    <row r="54" spans="1:34" customFormat="1" ht="18" customHeight="1" x14ac:dyDescent="0.35">
      <c r="A54" s="2893"/>
      <c r="B54" s="2894"/>
      <c r="C54" s="2894"/>
      <c r="D54" s="2894"/>
      <c r="E54" s="2894"/>
      <c r="F54" s="2895"/>
      <c r="G54" s="2895"/>
      <c r="H54" s="2894"/>
      <c r="I54" s="2894"/>
      <c r="J54" s="1646" t="s">
        <v>551</v>
      </c>
      <c r="K54" s="1646" t="s">
        <v>552</v>
      </c>
      <c r="L54" s="1646" t="s">
        <v>553</v>
      </c>
      <c r="M54" s="1646" t="s">
        <v>554</v>
      </c>
      <c r="N54" s="1432" t="s">
        <v>555</v>
      </c>
      <c r="O54" s="1647" t="s">
        <v>556</v>
      </c>
      <c r="P54" s="1647" t="s">
        <v>557</v>
      </c>
      <c r="Q54" s="1647" t="s">
        <v>558</v>
      </c>
      <c r="R54" s="1647" t="s">
        <v>558</v>
      </c>
      <c r="S54" s="1648"/>
      <c r="T54" s="1803" t="s">
        <v>559</v>
      </c>
      <c r="U54" s="2933"/>
      <c r="V54" s="2934"/>
      <c r="W54" s="2934"/>
      <c r="X54" s="2934"/>
      <c r="Y54" s="2942"/>
      <c r="Z54" s="2933"/>
      <c r="AA54" s="2942"/>
      <c r="AB54" s="2933"/>
      <c r="AC54" s="2934"/>
      <c r="AD54" s="2934"/>
      <c r="AE54" s="2934"/>
      <c r="AF54" s="2934"/>
      <c r="AG54" s="2934"/>
      <c r="AH54" s="2934"/>
    </row>
    <row r="55" spans="1:34" s="1757" customFormat="1" ht="14.5" x14ac:dyDescent="0.35">
      <c r="A55" s="2935" t="s">
        <v>591</v>
      </c>
      <c r="B55" s="2936"/>
      <c r="C55" s="2936"/>
      <c r="D55" s="2936"/>
      <c r="E55" s="2936"/>
      <c r="F55" s="2936"/>
      <c r="G55" s="2936"/>
      <c r="H55" s="2936"/>
      <c r="I55" s="2936"/>
      <c r="J55" s="2936"/>
      <c r="K55" s="2936"/>
      <c r="L55" s="2936"/>
      <c r="M55" s="2936"/>
      <c r="N55" s="2936"/>
      <c r="O55" s="2936"/>
      <c r="P55" s="2936"/>
      <c r="Q55" s="2936"/>
      <c r="R55" s="2937"/>
      <c r="S55" s="1804"/>
      <c r="T55" s="1805"/>
      <c r="U55" s="545" t="s">
        <v>561</v>
      </c>
      <c r="V55" s="543" t="s">
        <v>38</v>
      </c>
      <c r="W55" s="543" t="s">
        <v>562</v>
      </c>
      <c r="X55" s="543" t="s">
        <v>563</v>
      </c>
      <c r="Y55" s="544" t="s">
        <v>564</v>
      </c>
      <c r="Z55" s="1806" t="s">
        <v>565</v>
      </c>
      <c r="AA55" s="1807" t="s">
        <v>566</v>
      </c>
      <c r="AB55" s="1806" t="s">
        <v>27</v>
      </c>
      <c r="AC55" s="1808" t="s">
        <v>31</v>
      </c>
      <c r="AD55" s="1808" t="s">
        <v>183</v>
      </c>
      <c r="AE55" s="1808" t="s">
        <v>35</v>
      </c>
      <c r="AF55" s="1808" t="s">
        <v>36</v>
      </c>
      <c r="AG55" s="1808" t="s">
        <v>37</v>
      </c>
      <c r="AH55" s="1807" t="s">
        <v>167</v>
      </c>
    </row>
    <row r="56" spans="1:34" s="1757" customFormat="1" ht="15" x14ac:dyDescent="0.3">
      <c r="A56" s="1809"/>
      <c r="B56" s="1809"/>
      <c r="C56" s="1809"/>
      <c r="D56" s="924"/>
      <c r="E56" s="924"/>
      <c r="F56" s="924"/>
      <c r="G56" s="924"/>
      <c r="H56" s="924"/>
      <c r="I56" s="924"/>
      <c r="J56" s="926"/>
      <c r="K56" s="926"/>
      <c r="L56" s="927"/>
      <c r="M56" s="928"/>
      <c r="N56" s="929"/>
      <c r="O56" s="1752"/>
      <c r="P56" s="1752"/>
      <c r="Q56" s="1753"/>
      <c r="R56" s="1754"/>
      <c r="S56" s="1755"/>
      <c r="T56" s="1810"/>
      <c r="U56" s="1810"/>
      <c r="V56" s="1811"/>
      <c r="W56" s="1811"/>
      <c r="X56" s="1811"/>
      <c r="Y56" s="1753"/>
      <c r="Z56" s="1812"/>
      <c r="AA56" s="1813"/>
      <c r="AB56" s="1812"/>
      <c r="AC56" s="1814"/>
      <c r="AD56" s="1814"/>
      <c r="AE56" s="1814"/>
      <c r="AF56" s="1814"/>
      <c r="AG56" s="1815"/>
      <c r="AH56" s="1816"/>
    </row>
    <row r="57" spans="1:34" s="1758" customFormat="1" ht="13" x14ac:dyDescent="0.3">
      <c r="A57" s="939" t="s">
        <v>1166</v>
      </c>
      <c r="B57" s="939" t="s">
        <v>47</v>
      </c>
      <c r="C57" s="939" t="s">
        <v>1167</v>
      </c>
      <c r="D57" s="939" t="s">
        <v>284</v>
      </c>
      <c r="E57" s="939" t="s">
        <v>569</v>
      </c>
      <c r="F57" s="1817" t="s">
        <v>664</v>
      </c>
      <c r="G57" s="939">
        <v>46</v>
      </c>
      <c r="H57" s="941">
        <v>20</v>
      </c>
      <c r="I57" s="942" t="s">
        <v>49</v>
      </c>
      <c r="J57" s="1818"/>
      <c r="K57" s="943">
        <v>20</v>
      </c>
      <c r="L57" s="1819"/>
      <c r="M57" s="943">
        <v>20</v>
      </c>
      <c r="N57" s="944">
        <v>2</v>
      </c>
      <c r="O57" s="1756">
        <v>2851</v>
      </c>
      <c r="P57" s="1756">
        <v>0.59599999999999997</v>
      </c>
      <c r="Q57" s="1756">
        <f t="shared" ref="Q57:Q67" si="7">O57*(1-P57)</f>
        <v>1151.8040000000001</v>
      </c>
      <c r="R57" s="1756">
        <f t="shared" ref="R57:R67" si="8">Q57*H57*N57</f>
        <v>46072.160000000003</v>
      </c>
      <c r="S57" s="946">
        <f t="shared" ref="S57:S67" si="9">R57/$R$40</f>
        <v>9.5085971891782833E-2</v>
      </c>
      <c r="T57" s="1820">
        <f>R57</f>
        <v>46072.160000000003</v>
      </c>
      <c r="U57" s="1820"/>
      <c r="V57" s="21">
        <f>T57</f>
        <v>46072.160000000003</v>
      </c>
      <c r="W57" s="21"/>
      <c r="X57" s="21"/>
      <c r="Y57" s="1821"/>
      <c r="Z57" s="1822"/>
      <c r="AA57" s="1823">
        <f>T57</f>
        <v>46072.160000000003</v>
      </c>
      <c r="AB57" s="1822">
        <f>T57</f>
        <v>46072.160000000003</v>
      </c>
      <c r="AC57" s="1824"/>
      <c r="AD57" s="1824"/>
      <c r="AE57" s="1824"/>
      <c r="AF57" s="1824"/>
      <c r="AG57" s="1825"/>
      <c r="AH57" s="1826"/>
    </row>
    <row r="58" spans="1:34" s="1758" customFormat="1" ht="14.5" customHeight="1" x14ac:dyDescent="0.3">
      <c r="A58" s="939" t="s">
        <v>1166</v>
      </c>
      <c r="B58" s="950" t="s">
        <v>135</v>
      </c>
      <c r="C58" s="950" t="s">
        <v>1090</v>
      </c>
      <c r="D58" s="950" t="s">
        <v>285</v>
      </c>
      <c r="E58" s="950" t="s">
        <v>569</v>
      </c>
      <c r="F58" s="1817" t="s">
        <v>178</v>
      </c>
      <c r="G58" s="950">
        <v>70</v>
      </c>
      <c r="H58" s="950">
        <v>1</v>
      </c>
      <c r="I58" s="950" t="s">
        <v>49</v>
      </c>
      <c r="J58" s="954">
        <v>50</v>
      </c>
      <c r="K58" s="13"/>
      <c r="L58" s="13"/>
      <c r="M58" s="13"/>
      <c r="N58" s="944">
        <v>1</v>
      </c>
      <c r="O58" s="1756">
        <v>113400</v>
      </c>
      <c r="P58" s="1756">
        <v>0.25</v>
      </c>
      <c r="Q58" s="1756">
        <f t="shared" si="7"/>
        <v>85050</v>
      </c>
      <c r="R58" s="1756">
        <f t="shared" si="8"/>
        <v>85050</v>
      </c>
      <c r="S58" s="946">
        <f t="shared" si="9"/>
        <v>0.17553034000133985</v>
      </c>
      <c r="T58" s="1820">
        <f t="shared" ref="T58:T70" si="10">R58</f>
        <v>85050</v>
      </c>
      <c r="U58" s="1820"/>
      <c r="V58" s="21">
        <f>T58</f>
        <v>85050</v>
      </c>
      <c r="W58" s="21"/>
      <c r="X58" s="21"/>
      <c r="Y58" s="1821"/>
      <c r="Z58" s="1827"/>
      <c r="AA58" s="1823">
        <f>T58</f>
        <v>85050</v>
      </c>
      <c r="AB58" s="1822"/>
      <c r="AC58" s="1824">
        <f>T58</f>
        <v>85050</v>
      </c>
      <c r="AD58" s="1824"/>
      <c r="AE58" s="1824"/>
      <c r="AF58" s="1824"/>
      <c r="AG58" s="1825"/>
      <c r="AH58" s="1826"/>
    </row>
    <row r="59" spans="1:34" s="1758" customFormat="1" ht="13" x14ac:dyDescent="0.3">
      <c r="A59" s="939" t="s">
        <v>1166</v>
      </c>
      <c r="B59" s="950" t="s">
        <v>185</v>
      </c>
      <c r="C59" s="950" t="s">
        <v>1167</v>
      </c>
      <c r="D59" s="950" t="s">
        <v>286</v>
      </c>
      <c r="E59" s="950" t="s">
        <v>571</v>
      </c>
      <c r="F59" s="1817" t="s">
        <v>573</v>
      </c>
      <c r="G59" s="950">
        <v>140</v>
      </c>
      <c r="H59" s="950">
        <v>15</v>
      </c>
      <c r="I59" s="950" t="s">
        <v>49</v>
      </c>
      <c r="J59" s="13"/>
      <c r="K59" s="13"/>
      <c r="L59" s="953">
        <v>15</v>
      </c>
      <c r="M59" s="943">
        <v>15</v>
      </c>
      <c r="N59" s="944">
        <v>2</v>
      </c>
      <c r="O59" s="1756">
        <v>2000</v>
      </c>
      <c r="P59" s="1756">
        <v>0.25</v>
      </c>
      <c r="Q59" s="1756">
        <f t="shared" si="7"/>
        <v>1500</v>
      </c>
      <c r="R59" s="1756">
        <f t="shared" si="8"/>
        <v>45000</v>
      </c>
      <c r="S59" s="1759">
        <f t="shared" si="9"/>
        <v>9.287319576790469E-2</v>
      </c>
      <c r="T59" s="1820">
        <f t="shared" si="10"/>
        <v>45000</v>
      </c>
      <c r="U59" s="1820"/>
      <c r="V59" s="21">
        <f>T59</f>
        <v>45000</v>
      </c>
      <c r="W59" s="21"/>
      <c r="X59" s="21"/>
      <c r="Y59" s="1821"/>
      <c r="Z59" s="1827">
        <f>T59</f>
        <v>45000</v>
      </c>
      <c r="AA59" s="1823"/>
      <c r="AB59" s="1822"/>
      <c r="AC59" s="1824"/>
      <c r="AD59" s="1824">
        <f>T59</f>
        <v>45000</v>
      </c>
      <c r="AE59" s="1824"/>
      <c r="AF59" s="1824"/>
      <c r="AG59" s="1825"/>
      <c r="AH59" s="1826"/>
    </row>
    <row r="60" spans="1:34" s="1758" customFormat="1" ht="13" x14ac:dyDescent="0.3">
      <c r="A60" s="939" t="s">
        <v>1166</v>
      </c>
      <c r="B60" s="950" t="s">
        <v>242</v>
      </c>
      <c r="C60" s="950" t="s">
        <v>1168</v>
      </c>
      <c r="D60" s="950" t="s">
        <v>116</v>
      </c>
      <c r="E60" s="950" t="s">
        <v>571</v>
      </c>
      <c r="F60" s="1817" t="s">
        <v>830</v>
      </c>
      <c r="G60" s="950"/>
      <c r="H60" s="950">
        <v>17</v>
      </c>
      <c r="I60" s="950" t="s">
        <v>133</v>
      </c>
      <c r="J60" s="2588">
        <v>17</v>
      </c>
      <c r="K60" s="2589"/>
      <c r="L60" s="955"/>
      <c r="M60" s="955"/>
      <c r="N60" s="944">
        <v>1</v>
      </c>
      <c r="O60" s="1756">
        <f>1650*(1+50%)</f>
        <v>2475</v>
      </c>
      <c r="P60" s="1756">
        <v>0.25</v>
      </c>
      <c r="Q60" s="1756">
        <f t="shared" si="7"/>
        <v>1856.25</v>
      </c>
      <c r="R60" s="1756">
        <f t="shared" si="8"/>
        <v>31556.25</v>
      </c>
      <c r="S60" s="1759">
        <f t="shared" si="9"/>
        <v>6.5127328532243164E-2</v>
      </c>
      <c r="T60" s="1820">
        <f t="shared" si="10"/>
        <v>31556.25</v>
      </c>
      <c r="U60" s="1820">
        <f>T60</f>
        <v>31556.25</v>
      </c>
      <c r="V60" s="21"/>
      <c r="W60" s="21"/>
      <c r="X60" s="21"/>
      <c r="Y60" s="1821"/>
      <c r="Z60" s="1827">
        <f t="shared" ref="Z60:Z61" si="11">T60</f>
        <v>31556.25</v>
      </c>
      <c r="AA60" s="1823"/>
      <c r="AB60" s="1822"/>
      <c r="AC60" s="1824"/>
      <c r="AD60" s="1824"/>
      <c r="AE60" s="1824"/>
      <c r="AF60" s="1824">
        <f>T60</f>
        <v>31556.25</v>
      </c>
      <c r="AG60" s="1825"/>
      <c r="AH60" s="1826"/>
    </row>
    <row r="61" spans="1:34" s="1758" customFormat="1" ht="13" x14ac:dyDescent="0.3">
      <c r="A61" s="939" t="s">
        <v>1166</v>
      </c>
      <c r="B61" s="950" t="s">
        <v>277</v>
      </c>
      <c r="C61" s="950" t="s">
        <v>1168</v>
      </c>
      <c r="D61" s="950" t="s">
        <v>54</v>
      </c>
      <c r="E61" s="950" t="s">
        <v>571</v>
      </c>
      <c r="F61" s="1817" t="s">
        <v>830</v>
      </c>
      <c r="G61" s="950"/>
      <c r="H61" s="950">
        <v>5</v>
      </c>
      <c r="I61" s="950" t="s">
        <v>133</v>
      </c>
      <c r="J61" s="2588">
        <v>5</v>
      </c>
      <c r="K61" s="2589"/>
      <c r="L61" s="955"/>
      <c r="M61" s="955"/>
      <c r="N61" s="944">
        <v>1</v>
      </c>
      <c r="O61" s="1756">
        <f>3969*(1+50%)</f>
        <v>5953.5</v>
      </c>
      <c r="P61" s="1756">
        <v>0.25</v>
      </c>
      <c r="Q61" s="1756">
        <f t="shared" si="7"/>
        <v>4465.125</v>
      </c>
      <c r="R61" s="1756">
        <f t="shared" si="8"/>
        <v>22325.625</v>
      </c>
      <c r="S61" s="1759">
        <f t="shared" si="9"/>
        <v>4.6076714250351709E-2</v>
      </c>
      <c r="T61" s="1820">
        <f t="shared" si="10"/>
        <v>22325.625</v>
      </c>
      <c r="U61" s="1820">
        <f>T61</f>
        <v>22325.625</v>
      </c>
      <c r="V61" s="21"/>
      <c r="W61" s="21"/>
      <c r="X61" s="21"/>
      <c r="Y61" s="1821"/>
      <c r="Z61" s="1827">
        <f t="shared" si="11"/>
        <v>22325.625</v>
      </c>
      <c r="AA61" s="1823"/>
      <c r="AB61" s="1822"/>
      <c r="AC61" s="1824"/>
      <c r="AD61" s="1824"/>
      <c r="AE61" s="1824">
        <f>T61</f>
        <v>22325.625</v>
      </c>
      <c r="AF61" s="1824"/>
      <c r="AG61" s="1825"/>
      <c r="AH61" s="1826"/>
    </row>
    <row r="62" spans="1:34" s="1758" customFormat="1" ht="14.5" customHeight="1" x14ac:dyDescent="0.3">
      <c r="A62" s="939" t="s">
        <v>1166</v>
      </c>
      <c r="B62" s="950" t="s">
        <v>135</v>
      </c>
      <c r="C62" s="950" t="s">
        <v>1170</v>
      </c>
      <c r="D62" s="950" t="s">
        <v>289</v>
      </c>
      <c r="E62" s="950" t="s">
        <v>569</v>
      </c>
      <c r="F62" s="1817" t="s">
        <v>290</v>
      </c>
      <c r="G62" s="950">
        <v>7</v>
      </c>
      <c r="H62" s="950">
        <v>1</v>
      </c>
      <c r="I62" s="950" t="s">
        <v>49</v>
      </c>
      <c r="J62" s="13"/>
      <c r="K62" s="943">
        <v>7</v>
      </c>
      <c r="L62" s="955"/>
      <c r="M62" s="943">
        <v>7</v>
      </c>
      <c r="N62" s="944">
        <v>2</v>
      </c>
      <c r="O62" s="1760">
        <v>35000</v>
      </c>
      <c r="P62" s="1760">
        <v>0.25</v>
      </c>
      <c r="Q62" s="1760">
        <f t="shared" si="7"/>
        <v>26250</v>
      </c>
      <c r="R62" s="1756">
        <f t="shared" si="8"/>
        <v>52500</v>
      </c>
      <c r="S62" s="946">
        <f t="shared" si="9"/>
        <v>0.10835206172922213</v>
      </c>
      <c r="T62" s="1820">
        <f t="shared" si="10"/>
        <v>52500</v>
      </c>
      <c r="U62" s="1820"/>
      <c r="V62" s="21"/>
      <c r="W62" s="21">
        <f>T62</f>
        <v>52500</v>
      </c>
      <c r="X62" s="21"/>
      <c r="Y62" s="1821"/>
      <c r="Z62" s="1827"/>
      <c r="AA62" s="1823">
        <f>T62</f>
        <v>52500</v>
      </c>
      <c r="AB62" s="1822"/>
      <c r="AC62" s="1824">
        <f>T62</f>
        <v>52500</v>
      </c>
      <c r="AD62" s="1824"/>
      <c r="AE62" s="1824"/>
      <c r="AF62" s="1824"/>
      <c r="AG62" s="1825"/>
      <c r="AH62" s="1826"/>
    </row>
    <row r="63" spans="1:34" s="1758" customFormat="1" ht="13" x14ac:dyDescent="0.3">
      <c r="A63" s="939" t="s">
        <v>1166</v>
      </c>
      <c r="B63" s="950" t="s">
        <v>242</v>
      </c>
      <c r="C63" s="950" t="s">
        <v>1088</v>
      </c>
      <c r="D63" s="950" t="s">
        <v>287</v>
      </c>
      <c r="E63" s="950" t="s">
        <v>575</v>
      </c>
      <c r="F63" s="1817" t="s">
        <v>692</v>
      </c>
      <c r="G63" s="950">
        <v>45</v>
      </c>
      <c r="H63" s="950">
        <v>3</v>
      </c>
      <c r="I63" s="950" t="s">
        <v>51</v>
      </c>
      <c r="J63" s="2588">
        <v>3</v>
      </c>
      <c r="K63" s="2589"/>
      <c r="L63" s="2589"/>
      <c r="M63" s="2590"/>
      <c r="N63" s="944">
        <v>1</v>
      </c>
      <c r="O63" s="1760">
        <v>12000</v>
      </c>
      <c r="P63" s="1760">
        <v>0.25</v>
      </c>
      <c r="Q63" s="1760">
        <f t="shared" si="7"/>
        <v>9000</v>
      </c>
      <c r="R63" s="1756">
        <f t="shared" si="8"/>
        <v>27000</v>
      </c>
      <c r="S63" s="1759">
        <f t="shared" si="9"/>
        <v>5.572391746074281E-2</v>
      </c>
      <c r="T63" s="1820">
        <f t="shared" si="10"/>
        <v>27000</v>
      </c>
      <c r="U63" s="1820">
        <f>T63</f>
        <v>27000</v>
      </c>
      <c r="V63" s="21"/>
      <c r="W63" s="21"/>
      <c r="X63" s="21"/>
      <c r="Y63" s="1821"/>
      <c r="Z63" s="1827">
        <f>T63</f>
        <v>27000</v>
      </c>
      <c r="AA63" s="1823"/>
      <c r="AB63" s="1822"/>
      <c r="AC63" s="1824"/>
      <c r="AD63" s="1824"/>
      <c r="AE63" s="1824"/>
      <c r="AF63" s="1824">
        <f>T63</f>
        <v>27000</v>
      </c>
      <c r="AG63" s="1825"/>
      <c r="AH63" s="1826"/>
    </row>
    <row r="64" spans="1:34" s="1758" customFormat="1" ht="13" x14ac:dyDescent="0.3">
      <c r="A64" s="939" t="s">
        <v>1166</v>
      </c>
      <c r="B64" s="950" t="s">
        <v>277</v>
      </c>
      <c r="C64" s="950" t="s">
        <v>1088</v>
      </c>
      <c r="D64" s="950" t="s">
        <v>288</v>
      </c>
      <c r="E64" s="950" t="s">
        <v>569</v>
      </c>
      <c r="F64" s="1817" t="s">
        <v>946</v>
      </c>
      <c r="G64" s="950">
        <v>25</v>
      </c>
      <c r="H64" s="950">
        <v>3</v>
      </c>
      <c r="I64" s="950" t="s">
        <v>49</v>
      </c>
      <c r="J64" s="13"/>
      <c r="K64" s="2920">
        <v>3</v>
      </c>
      <c r="L64" s="2589"/>
      <c r="M64" s="13"/>
      <c r="N64" s="944">
        <v>1</v>
      </c>
      <c r="O64" s="1760">
        <v>7200</v>
      </c>
      <c r="P64" s="1760">
        <v>0.25</v>
      </c>
      <c r="Q64" s="1760">
        <f t="shared" si="7"/>
        <v>5400</v>
      </c>
      <c r="R64" s="1756">
        <f t="shared" si="8"/>
        <v>16200</v>
      </c>
      <c r="S64" s="946">
        <f t="shared" si="9"/>
        <v>3.3434350476445683E-2</v>
      </c>
      <c r="T64" s="1820">
        <f t="shared" si="10"/>
        <v>16200</v>
      </c>
      <c r="U64" s="1820">
        <f>T64</f>
        <v>16200</v>
      </c>
      <c r="V64" s="21"/>
      <c r="W64" s="21"/>
      <c r="X64" s="21"/>
      <c r="Y64" s="1821"/>
      <c r="Z64" s="1827"/>
      <c r="AA64" s="1823">
        <f>T64</f>
        <v>16200</v>
      </c>
      <c r="AB64" s="1822"/>
      <c r="AC64" s="1824"/>
      <c r="AD64" s="1824"/>
      <c r="AE64" s="1824">
        <f>T64</f>
        <v>16200</v>
      </c>
      <c r="AF64" s="1824"/>
      <c r="AG64" s="1825"/>
      <c r="AH64" s="1826"/>
    </row>
    <row r="65" spans="1:34" s="1758" customFormat="1" ht="13" x14ac:dyDescent="0.3">
      <c r="A65" s="939" t="s">
        <v>1166</v>
      </c>
      <c r="B65" s="950" t="s">
        <v>274</v>
      </c>
      <c r="C65" s="950" t="s">
        <v>1092</v>
      </c>
      <c r="D65" s="950" t="s">
        <v>77</v>
      </c>
      <c r="E65" s="950" t="s">
        <v>575</v>
      </c>
      <c r="F65" s="1817" t="s">
        <v>664</v>
      </c>
      <c r="G65" s="950"/>
      <c r="H65" s="950">
        <v>1</v>
      </c>
      <c r="I65" s="950" t="s">
        <v>51</v>
      </c>
      <c r="J65" s="2588">
        <v>10</v>
      </c>
      <c r="K65" s="2589"/>
      <c r="L65" s="2589"/>
      <c r="M65" s="2590"/>
      <c r="N65" s="944">
        <v>1</v>
      </c>
      <c r="O65" s="1760">
        <v>25000</v>
      </c>
      <c r="P65" s="1760">
        <v>0.35</v>
      </c>
      <c r="Q65" s="1760">
        <f t="shared" si="7"/>
        <v>16250</v>
      </c>
      <c r="R65" s="1756">
        <f t="shared" si="8"/>
        <v>16250</v>
      </c>
      <c r="S65" s="1759">
        <f t="shared" si="9"/>
        <v>3.3537542916187803E-2</v>
      </c>
      <c r="T65" s="1820">
        <f t="shared" si="10"/>
        <v>16250</v>
      </c>
      <c r="U65" s="1820"/>
      <c r="V65" s="21"/>
      <c r="W65" s="21">
        <f>T65</f>
        <v>16250</v>
      </c>
      <c r="X65" s="21"/>
      <c r="Y65" s="1821"/>
      <c r="Z65" s="1827">
        <f>T65</f>
        <v>16250</v>
      </c>
      <c r="AA65" s="1823"/>
      <c r="AB65" s="1822"/>
      <c r="AC65" s="1824"/>
      <c r="AD65" s="1824"/>
      <c r="AE65" s="1824"/>
      <c r="AF65" s="1824"/>
      <c r="AG65" s="1825">
        <f>T65</f>
        <v>16250</v>
      </c>
      <c r="AH65" s="1826"/>
    </row>
    <row r="66" spans="1:34" s="1758" customFormat="1" ht="13" x14ac:dyDescent="0.3">
      <c r="A66" s="939" t="s">
        <v>1166</v>
      </c>
      <c r="B66" s="950" t="s">
        <v>274</v>
      </c>
      <c r="C66" s="950" t="s">
        <v>1092</v>
      </c>
      <c r="D66" s="950" t="s">
        <v>207</v>
      </c>
      <c r="E66" s="950" t="s">
        <v>575</v>
      </c>
      <c r="F66" s="1817" t="s">
        <v>927</v>
      </c>
      <c r="G66" s="950"/>
      <c r="H66" s="950">
        <v>2</v>
      </c>
      <c r="I66" s="950" t="s">
        <v>51</v>
      </c>
      <c r="J66" s="2588">
        <v>20</v>
      </c>
      <c r="K66" s="2589"/>
      <c r="L66" s="2589"/>
      <c r="M66" s="2590"/>
      <c r="N66" s="944">
        <v>1</v>
      </c>
      <c r="O66" s="1760">
        <v>35000</v>
      </c>
      <c r="P66" s="1760">
        <v>0.35</v>
      </c>
      <c r="Q66" s="1760">
        <f t="shared" si="7"/>
        <v>22750</v>
      </c>
      <c r="R66" s="1756">
        <f t="shared" si="8"/>
        <v>45500</v>
      </c>
      <c r="S66" s="1759">
        <f t="shared" si="9"/>
        <v>9.3905120165325845E-2</v>
      </c>
      <c r="T66" s="1820">
        <f t="shared" si="10"/>
        <v>45500</v>
      </c>
      <c r="U66" s="1820"/>
      <c r="V66" s="21"/>
      <c r="W66" s="21">
        <f>T66</f>
        <v>45500</v>
      </c>
      <c r="X66" s="21"/>
      <c r="Y66" s="1821"/>
      <c r="Z66" s="1827">
        <f t="shared" ref="Z66:Z67" si="12">T66</f>
        <v>45500</v>
      </c>
      <c r="AA66" s="1823"/>
      <c r="AB66" s="1822"/>
      <c r="AC66" s="1824"/>
      <c r="AD66" s="1824"/>
      <c r="AE66" s="1824"/>
      <c r="AF66" s="1824"/>
      <c r="AG66" s="1825">
        <f>T66</f>
        <v>45500</v>
      </c>
      <c r="AH66" s="1826"/>
    </row>
    <row r="67" spans="1:34" s="1758" customFormat="1" ht="13" x14ac:dyDescent="0.3">
      <c r="A67" s="939" t="s">
        <v>1166</v>
      </c>
      <c r="B67" s="950" t="s">
        <v>157</v>
      </c>
      <c r="C67" s="950" t="s">
        <v>1093</v>
      </c>
      <c r="D67" s="950" t="s">
        <v>158</v>
      </c>
      <c r="E67" s="950" t="s">
        <v>575</v>
      </c>
      <c r="F67" s="1817" t="s">
        <v>1171</v>
      </c>
      <c r="G67" s="950"/>
      <c r="H67" s="950">
        <v>10</v>
      </c>
      <c r="I67" s="950" t="s">
        <v>51</v>
      </c>
      <c r="J67" s="2588">
        <v>10</v>
      </c>
      <c r="K67" s="2589"/>
      <c r="L67" s="2589"/>
      <c r="M67" s="2590"/>
      <c r="N67" s="944">
        <v>1</v>
      </c>
      <c r="O67" s="1760">
        <v>4000</v>
      </c>
      <c r="P67" s="1760">
        <v>0.35</v>
      </c>
      <c r="Q67" s="1760">
        <f t="shared" si="7"/>
        <v>2600</v>
      </c>
      <c r="R67" s="1756">
        <f t="shared" si="8"/>
        <v>26000</v>
      </c>
      <c r="S67" s="1759">
        <f t="shared" si="9"/>
        <v>5.3660068665900486E-2</v>
      </c>
      <c r="T67" s="1820">
        <f t="shared" si="10"/>
        <v>26000</v>
      </c>
      <c r="U67" s="1820"/>
      <c r="V67" s="21"/>
      <c r="W67" s="21">
        <f>T67</f>
        <v>26000</v>
      </c>
      <c r="X67" s="21"/>
      <c r="Y67" s="1821"/>
      <c r="Z67" s="1827">
        <f t="shared" si="12"/>
        <v>26000</v>
      </c>
      <c r="AA67" s="1823"/>
      <c r="AB67" s="1822"/>
      <c r="AC67" s="1824"/>
      <c r="AD67" s="1824"/>
      <c r="AE67" s="1824"/>
      <c r="AF67" s="1824"/>
      <c r="AG67" s="1825"/>
      <c r="AH67" s="1826">
        <f>T67</f>
        <v>26000</v>
      </c>
    </row>
    <row r="68" spans="1:34" s="1758" customFormat="1" ht="13" x14ac:dyDescent="0.3">
      <c r="A68" s="939"/>
      <c r="B68" s="950"/>
      <c r="C68" s="950"/>
      <c r="D68" s="950"/>
      <c r="E68" s="950"/>
      <c r="F68" s="950"/>
      <c r="G68" s="950"/>
      <c r="H68" s="950"/>
      <c r="I68" s="950"/>
      <c r="J68" s="962"/>
      <c r="K68" s="962"/>
      <c r="L68" s="960"/>
      <c r="M68" s="960"/>
      <c r="N68" s="944"/>
      <c r="O68" s="1760"/>
      <c r="P68" s="1760"/>
      <c r="Q68" s="1760"/>
      <c r="R68" s="1760"/>
      <c r="S68" s="958"/>
      <c r="T68" s="1820"/>
      <c r="U68" s="1820"/>
      <c r="V68" s="21"/>
      <c r="W68" s="21"/>
      <c r="X68" s="21"/>
      <c r="Y68" s="1821"/>
      <c r="Z68" s="1820"/>
      <c r="AA68" s="1823"/>
      <c r="AB68" s="1822"/>
      <c r="AC68" s="1824"/>
      <c r="AD68" s="1824"/>
      <c r="AE68" s="1824"/>
      <c r="AF68" s="1824"/>
      <c r="AG68" s="1825"/>
      <c r="AH68" s="1826"/>
    </row>
    <row r="69" spans="1:34" s="1758" customFormat="1" ht="13" x14ac:dyDescent="0.3">
      <c r="A69" s="963" t="s">
        <v>1166</v>
      </c>
      <c r="B69" s="964" t="s">
        <v>579</v>
      </c>
      <c r="C69" s="964" t="s">
        <v>1169</v>
      </c>
      <c r="D69" s="964"/>
      <c r="E69" s="964"/>
      <c r="F69" s="964"/>
      <c r="G69" s="964"/>
      <c r="H69" s="964"/>
      <c r="I69" s="964"/>
      <c r="J69" s="966"/>
      <c r="K69" s="966"/>
      <c r="L69" s="967"/>
      <c r="M69" s="967"/>
      <c r="N69" s="968"/>
      <c r="O69" s="1761"/>
      <c r="P69" s="1761"/>
      <c r="Q69" s="1761"/>
      <c r="R69" s="1761">
        <v>23000</v>
      </c>
      <c r="S69" s="970">
        <f>R69/R72</f>
        <v>4.7280931691727049E-2</v>
      </c>
      <c r="T69" s="1820">
        <f t="shared" si="10"/>
        <v>23000</v>
      </c>
      <c r="U69" s="1820"/>
      <c r="V69" s="21"/>
      <c r="W69" s="21"/>
      <c r="X69" s="21">
        <f>T69</f>
        <v>23000</v>
      </c>
      <c r="Y69" s="1821"/>
      <c r="Z69" s="1820"/>
      <c r="AA69" s="1823"/>
      <c r="AB69" s="1822"/>
      <c r="AC69" s="1824"/>
      <c r="AD69" s="1824"/>
      <c r="AE69" s="1824"/>
      <c r="AF69" s="1824"/>
      <c r="AG69" s="1825"/>
      <c r="AH69" s="1826"/>
    </row>
    <row r="70" spans="1:34" s="1758" customFormat="1" ht="13" x14ac:dyDescent="0.3">
      <c r="A70" s="963" t="s">
        <v>1166</v>
      </c>
      <c r="B70" s="964" t="s">
        <v>580</v>
      </c>
      <c r="C70" s="964"/>
      <c r="D70" s="964"/>
      <c r="E70" s="964"/>
      <c r="F70" s="964"/>
      <c r="G70" s="964"/>
      <c r="H70" s="964"/>
      <c r="I70" s="964"/>
      <c r="J70" s="972"/>
      <c r="K70" s="972"/>
      <c r="L70" s="972"/>
      <c r="M70" s="972"/>
      <c r="N70" s="964"/>
      <c r="O70" s="1762"/>
      <c r="P70" s="1762"/>
      <c r="Q70" s="1762"/>
      <c r="R70" s="1763">
        <v>50000</v>
      </c>
      <c r="S70" s="1764">
        <f>R70/R72</f>
        <v>0.1027846341124501</v>
      </c>
      <c r="T70" s="1820">
        <f t="shared" si="10"/>
        <v>50000</v>
      </c>
      <c r="U70" s="1822"/>
      <c r="V70" s="1824"/>
      <c r="W70" s="1824"/>
      <c r="X70" s="1824"/>
      <c r="Y70" s="1823">
        <f>T70</f>
        <v>50000</v>
      </c>
      <c r="Z70" s="1822"/>
      <c r="AA70" s="1823"/>
      <c r="AB70" s="1822"/>
      <c r="AC70" s="1824"/>
      <c r="AD70" s="1824"/>
      <c r="AE70" s="1824"/>
      <c r="AF70" s="1824"/>
      <c r="AG70" s="1825"/>
      <c r="AH70" s="1826"/>
    </row>
    <row r="71" spans="1:34" ht="14.5" thickBot="1" x14ac:dyDescent="0.35">
      <c r="A71" s="977"/>
      <c r="J71" s="1736">
        <f>J72/$N$72</f>
        <v>0.56930693069306926</v>
      </c>
      <c r="K71" s="1736">
        <f t="shared" ref="K71:M71" si="13">K72/$N$72</f>
        <v>0.14851485148514851</v>
      </c>
      <c r="L71" s="1736">
        <f t="shared" si="13"/>
        <v>7.4257425742574254E-2</v>
      </c>
      <c r="M71" s="1736">
        <f t="shared" si="13"/>
        <v>0.20792079207920791</v>
      </c>
      <c r="R71" s="1765"/>
      <c r="S71" s="946"/>
      <c r="T71" s="1828"/>
      <c r="U71" s="1829"/>
      <c r="V71" s="1830"/>
      <c r="W71" s="1830"/>
      <c r="X71" s="1830"/>
      <c r="Y71" s="1765"/>
      <c r="Z71" s="1829"/>
      <c r="AA71" s="1765"/>
      <c r="AB71" s="1829"/>
      <c r="AC71" s="1830"/>
      <c r="AD71" s="1830"/>
      <c r="AE71" s="1830"/>
      <c r="AF71" s="1830"/>
      <c r="AG71" s="1831"/>
      <c r="AH71" s="1832"/>
    </row>
    <row r="72" spans="1:34" x14ac:dyDescent="0.3">
      <c r="A72" s="986" t="s">
        <v>582</v>
      </c>
      <c r="B72" s="987"/>
      <c r="C72" s="987"/>
      <c r="D72" s="987"/>
      <c r="E72" s="987"/>
      <c r="F72" s="987"/>
      <c r="G72" s="987"/>
      <c r="H72" s="987"/>
      <c r="I72" s="987"/>
      <c r="J72" s="989">
        <f>J58+J60+J61+J63+J65+J66+J67</f>
        <v>115</v>
      </c>
      <c r="K72" s="990">
        <f>K64+K62+K57</f>
        <v>30</v>
      </c>
      <c r="L72" s="989">
        <f>L59</f>
        <v>15</v>
      </c>
      <c r="M72" s="989">
        <f>M62+M59+M57</f>
        <v>42</v>
      </c>
      <c r="N72" s="989">
        <f>SUM(J72:M72)</f>
        <v>202</v>
      </c>
      <c r="O72" s="1767"/>
      <c r="P72" s="1767"/>
      <c r="Q72" s="1767"/>
      <c r="R72" s="1768">
        <f>SUM(R57:R70)</f>
        <v>486454.03500000003</v>
      </c>
      <c r="S72" s="1769">
        <f>SUM(S56:S70)</f>
        <v>1.0033721776616242</v>
      </c>
      <c r="T72" s="1833">
        <f>SUM(T57:T70)</f>
        <v>486454.03500000003</v>
      </c>
      <c r="U72" s="1834">
        <f>SUM(U56:U71)</f>
        <v>97081.875</v>
      </c>
      <c r="V72" s="1835">
        <f>SUM(V56:V71)</f>
        <v>176122.16</v>
      </c>
      <c r="W72" s="1835">
        <f>SUM(W56:W71)</f>
        <v>140250</v>
      </c>
      <c r="X72" s="1835">
        <f>SUM(X56:X71)</f>
        <v>23000</v>
      </c>
      <c r="Y72" s="1836">
        <f>SUM(Y56:Y70)</f>
        <v>50000</v>
      </c>
      <c r="Z72" s="1834">
        <f>SUM(Z56:Z71)</f>
        <v>213631.875</v>
      </c>
      <c r="AA72" s="1836">
        <f>SUM(AA56:AA71)</f>
        <v>199822.16</v>
      </c>
      <c r="AB72" s="1834">
        <f>SUM(AB56:AB71)</f>
        <v>46072.160000000003</v>
      </c>
      <c r="AC72" s="1835">
        <f>SUM(AC56:AC71)</f>
        <v>137550</v>
      </c>
      <c r="AD72" s="1835">
        <f t="shared" ref="AD72:AH72" si="14">SUM(AD56:AD71)</f>
        <v>45000</v>
      </c>
      <c r="AE72" s="1835">
        <f t="shared" si="14"/>
        <v>38525.625</v>
      </c>
      <c r="AF72" s="1835">
        <f t="shared" si="14"/>
        <v>58556.25</v>
      </c>
      <c r="AG72" s="1835">
        <f t="shared" si="14"/>
        <v>61750</v>
      </c>
      <c r="AH72" s="1837">
        <f t="shared" si="14"/>
        <v>26000</v>
      </c>
    </row>
    <row r="73" spans="1:34" ht="14.5" thickBot="1" x14ac:dyDescent="0.35">
      <c r="A73" s="996" t="s">
        <v>583</v>
      </c>
      <c r="B73" s="997"/>
      <c r="C73" s="997"/>
      <c r="D73" s="997"/>
      <c r="E73" s="997"/>
      <c r="F73" s="997"/>
      <c r="G73" s="997"/>
      <c r="H73" s="997"/>
      <c r="I73" s="997"/>
      <c r="J73" s="999">
        <f>J65+J63+J60+J58+J61+J66+J67</f>
        <v>115</v>
      </c>
      <c r="K73" s="999">
        <f>J65+K64+J63+K62+J60+K57+J61+J66+J67</f>
        <v>95</v>
      </c>
      <c r="L73" s="999">
        <f>J65+K64+J63+L59+J66+J67</f>
        <v>61</v>
      </c>
      <c r="M73" s="999">
        <f>J65+J63+M62+M59+M57+J66+J67</f>
        <v>85</v>
      </c>
      <c r="N73" s="1000">
        <f>J73+K73+L73+M73</f>
        <v>356</v>
      </c>
      <c r="O73" s="1772"/>
      <c r="P73" s="1772"/>
      <c r="Q73" s="1772"/>
      <c r="R73" s="1773"/>
      <c r="S73" s="1774"/>
      <c r="T73" s="1838"/>
      <c r="U73" s="1839">
        <f>U72/T72</f>
        <v>0.19957050001651233</v>
      </c>
      <c r="V73" s="1840">
        <f>V72/$T$72</f>
        <v>0.3620530354938879</v>
      </c>
      <c r="W73" s="1840">
        <f t="shared" ref="W73:Y73" si="15">W72/$T$72</f>
        <v>0.28831089868542253</v>
      </c>
      <c r="X73" s="1840">
        <f t="shared" si="15"/>
        <v>4.7280931691727049E-2</v>
      </c>
      <c r="Y73" s="1840">
        <f t="shared" si="15"/>
        <v>0.1027846341124501</v>
      </c>
      <c r="Z73" s="1839">
        <f>Z72/R72</f>
        <v>0.43916148213263351</v>
      </c>
      <c r="AA73" s="1841">
        <f>AA72/R72</f>
        <v>0.41077295206318926</v>
      </c>
      <c r="AB73" s="1842"/>
      <c r="AC73" s="1843"/>
      <c r="AD73" s="1843"/>
      <c r="AE73" s="1843"/>
      <c r="AF73" s="1843"/>
      <c r="AG73" s="1844"/>
      <c r="AH73" s="1845"/>
    </row>
    <row r="74" spans="1:34" s="1787" customFormat="1" ht="15" thickBot="1" x14ac:dyDescent="0.4">
      <c r="A74" s="289" t="s">
        <v>584</v>
      </c>
      <c r="B74" s="1779"/>
      <c r="C74" s="1779"/>
      <c r="D74" s="1779"/>
      <c r="E74" s="1779"/>
      <c r="F74" s="1779"/>
      <c r="G74" s="1779"/>
      <c r="H74" s="1779"/>
      <c r="I74" s="1779"/>
      <c r="J74" s="2256">
        <f>J73/$N$73</f>
        <v>0.32303370786516855</v>
      </c>
      <c r="K74" s="2256">
        <f t="shared" ref="K74:M74" si="16">K73/$N$73</f>
        <v>0.26685393258426965</v>
      </c>
      <c r="L74" s="2256">
        <f t="shared" si="16"/>
        <v>0.17134831460674158</v>
      </c>
      <c r="M74" s="2256">
        <f t="shared" si="16"/>
        <v>0.23876404494382023</v>
      </c>
      <c r="N74" s="1780"/>
      <c r="O74" s="1781"/>
      <c r="P74" s="1782"/>
      <c r="Q74" s="1782"/>
      <c r="R74" s="1783">
        <f>U72</f>
        <v>97081.875</v>
      </c>
      <c r="S74" s="1784">
        <f>R74/R79</f>
        <v>0.19957050001651233</v>
      </c>
      <c r="T74" s="145"/>
      <c r="U74" s="145"/>
      <c r="V74" s="145"/>
      <c r="W74" s="145"/>
      <c r="X74" s="145"/>
      <c r="Y74" s="647"/>
      <c r="Z74" s="1846">
        <f>L59+M59+J60+J61+J63+J65+J66+J67</f>
        <v>95</v>
      </c>
      <c r="AA74" s="1847">
        <f>K57+M57+J58+K62+M62+K64</f>
        <v>107</v>
      </c>
      <c r="AB74" s="145"/>
      <c r="AC74" s="145"/>
      <c r="AD74" s="145"/>
      <c r="AE74" s="145"/>
      <c r="AF74" s="145"/>
      <c r="AG74" s="145"/>
      <c r="AH74" s="145"/>
    </row>
    <row r="75" spans="1:34" s="1787" customFormat="1" ht="15" thickBot="1" x14ac:dyDescent="0.4">
      <c r="A75" s="297" t="s">
        <v>38</v>
      </c>
      <c r="B75" s="1788"/>
      <c r="C75" s="1788"/>
      <c r="D75" s="1789"/>
      <c r="E75" s="1789"/>
      <c r="F75" s="1788"/>
      <c r="G75" s="1788"/>
      <c r="H75" s="1788"/>
      <c r="I75" s="1788"/>
      <c r="J75" s="1788"/>
      <c r="K75" s="1788"/>
      <c r="L75" s="1788"/>
      <c r="M75" s="1790"/>
      <c r="N75" s="1790"/>
      <c r="O75" s="1791"/>
      <c r="P75" s="1792"/>
      <c r="Q75" s="1792"/>
      <c r="R75" s="1793">
        <f>V72</f>
        <v>176122.16</v>
      </c>
      <c r="S75" s="1784">
        <f>R75/R79</f>
        <v>0.3620530354938879</v>
      </c>
      <c r="T75" s="1098">
        <f>R72/N72</f>
        <v>2408.1882920792082</v>
      </c>
      <c r="U75" s="1794" t="s">
        <v>586</v>
      </c>
      <c r="V75" s="145"/>
      <c r="W75" s="145"/>
      <c r="X75" s="145"/>
      <c r="Y75" s="145"/>
      <c r="Z75" s="241">
        <f>Z74/N72</f>
        <v>0.47029702970297027</v>
      </c>
      <c r="AA75" s="293">
        <f>AA74/N72</f>
        <v>0.52970297029702973</v>
      </c>
      <c r="AB75" s="145"/>
      <c r="AC75" s="145"/>
      <c r="AD75" s="145"/>
      <c r="AE75" s="145"/>
      <c r="AF75" s="145"/>
      <c r="AG75" s="145"/>
      <c r="AH75" s="145"/>
    </row>
    <row r="76" spans="1:34" s="1787" customFormat="1" ht="15" thickBot="1" x14ac:dyDescent="0.4">
      <c r="A76" s="297" t="s">
        <v>587</v>
      </c>
      <c r="B76" s="1788"/>
      <c r="C76" s="1788"/>
      <c r="D76" s="1789"/>
      <c r="E76" s="1789"/>
      <c r="F76" s="1790"/>
      <c r="G76" s="1788"/>
      <c r="H76" s="1788"/>
      <c r="I76" s="1788"/>
      <c r="J76" s="1788"/>
      <c r="K76" s="1788"/>
      <c r="L76" s="1788"/>
      <c r="M76" s="1788"/>
      <c r="N76" s="1788"/>
      <c r="O76" s="1792"/>
      <c r="P76" s="1792"/>
      <c r="Q76" s="1792"/>
      <c r="R76" s="1793">
        <f>W72</f>
        <v>140250</v>
      </c>
      <c r="S76" s="1784">
        <f>R76/R79</f>
        <v>0.28831089868542253</v>
      </c>
      <c r="T76" s="145"/>
      <c r="U76" s="145"/>
      <c r="V76" s="145"/>
      <c r="W76" s="145"/>
      <c r="X76" s="145"/>
      <c r="Y76" s="145"/>
      <c r="Z76" s="2921" t="s">
        <v>588</v>
      </c>
      <c r="AA76" s="2921"/>
      <c r="AB76" s="145"/>
      <c r="AC76" s="145"/>
      <c r="AD76" s="145"/>
      <c r="AE76" s="145"/>
      <c r="AF76" s="145"/>
      <c r="AG76" s="145"/>
      <c r="AH76" s="145"/>
    </row>
    <row r="77" spans="1:34" s="1787" customFormat="1" ht="14.5" x14ac:dyDescent="0.35">
      <c r="A77" s="297" t="s">
        <v>579</v>
      </c>
      <c r="B77" s="1788"/>
      <c r="C77" s="1788"/>
      <c r="D77" s="1788"/>
      <c r="E77" s="1788"/>
      <c r="F77" s="1788"/>
      <c r="G77" s="1788"/>
      <c r="H77" s="1788"/>
      <c r="I77" s="1788"/>
      <c r="J77" s="1788"/>
      <c r="K77" s="1788"/>
      <c r="L77" s="1788"/>
      <c r="M77" s="1788"/>
      <c r="N77" s="1788"/>
      <c r="O77" s="1792"/>
      <c r="P77" s="1792"/>
      <c r="Q77" s="1792"/>
      <c r="R77" s="1793">
        <f>X72</f>
        <v>23000</v>
      </c>
      <c r="S77" s="1784">
        <f>R77/R79</f>
        <v>4.7280931691727049E-2</v>
      </c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</row>
    <row r="78" spans="1:34" s="1787" customFormat="1" ht="14.5" x14ac:dyDescent="0.35">
      <c r="A78" s="297" t="s">
        <v>580</v>
      </c>
      <c r="B78" s="1788"/>
      <c r="C78" s="1788"/>
      <c r="D78" s="1788"/>
      <c r="E78" s="1788"/>
      <c r="F78" s="1788"/>
      <c r="G78" s="1788"/>
      <c r="H78" s="1788"/>
      <c r="I78" s="1788"/>
      <c r="J78" s="1788"/>
      <c r="K78" s="1788"/>
      <c r="L78" s="1788"/>
      <c r="M78" s="1788"/>
      <c r="N78" s="1788"/>
      <c r="O78" s="1792"/>
      <c r="P78" s="1792"/>
      <c r="Q78" s="1792"/>
      <c r="R78" s="1793">
        <f>Y72</f>
        <v>50000</v>
      </c>
      <c r="S78" s="1784">
        <f>R78/R79</f>
        <v>0.1027846341124501</v>
      </c>
      <c r="T78" s="1795"/>
      <c r="U78" s="1795"/>
      <c r="V78" s="1795"/>
      <c r="W78" s="1795"/>
      <c r="X78" s="1795"/>
      <c r="Y78" s="1795"/>
      <c r="Z78" s="1795"/>
      <c r="AA78" s="1795"/>
      <c r="AB78" s="1795"/>
      <c r="AC78" s="1795"/>
      <c r="AD78" s="1795"/>
      <c r="AE78" s="1795"/>
      <c r="AF78" s="1795"/>
      <c r="AG78" s="1795"/>
      <c r="AH78" s="1795"/>
    </row>
    <row r="79" spans="1:34" s="1787" customFormat="1" ht="14.5" x14ac:dyDescent="0.35">
      <c r="A79" s="297"/>
      <c r="B79" s="1788"/>
      <c r="C79" s="1788"/>
      <c r="D79" s="1788"/>
      <c r="E79" s="1788"/>
      <c r="F79" s="1788"/>
      <c r="G79" s="1788"/>
      <c r="H79" s="1788"/>
      <c r="I79" s="1788"/>
      <c r="J79" s="1788"/>
      <c r="K79" s="1788"/>
      <c r="L79" s="1788"/>
      <c r="M79" s="1788"/>
      <c r="N79" s="1788"/>
      <c r="O79" s="1792"/>
      <c r="P79" s="1792"/>
      <c r="Q79" s="1792"/>
      <c r="R79" s="1793">
        <f>SUM(R74:R78)</f>
        <v>486454.03500000003</v>
      </c>
      <c r="S79" s="1796">
        <f>SUM(S74:S78)</f>
        <v>1</v>
      </c>
      <c r="T79" s="1795"/>
      <c r="U79" s="1795"/>
      <c r="V79" s="1795"/>
      <c r="W79" s="1795"/>
      <c r="X79" s="1795"/>
      <c r="Y79" s="1795"/>
      <c r="Z79" s="1795"/>
      <c r="AA79" s="1795"/>
      <c r="AB79" s="1795"/>
      <c r="AC79" s="1795"/>
      <c r="AD79" s="1795"/>
      <c r="AE79" s="1795"/>
      <c r="AF79" s="1795"/>
      <c r="AG79" s="1795"/>
      <c r="AH79" s="1795"/>
    </row>
    <row r="80" spans="1:34" s="11" customFormat="1" x14ac:dyDescent="0.3">
      <c r="A80" s="1757"/>
      <c r="K80" s="13"/>
      <c r="O80" s="1797"/>
      <c r="P80" s="1797"/>
      <c r="Q80" s="1797"/>
      <c r="R80" s="1797"/>
      <c r="S80" s="1014"/>
      <c r="T80" s="1797"/>
      <c r="U80" s="1797"/>
      <c r="V80" s="1797"/>
      <c r="W80" s="1797"/>
      <c r="X80" s="1797"/>
      <c r="Y80" s="1797"/>
      <c r="Z80" s="1797"/>
      <c r="AA80" s="1797"/>
      <c r="AB80" s="1797"/>
      <c r="AC80" s="1797"/>
      <c r="AD80" s="1797"/>
      <c r="AE80" s="1797"/>
      <c r="AF80" s="1797"/>
      <c r="AG80" s="1797"/>
      <c r="AH80" s="1797"/>
    </row>
    <row r="81" spans="1:34" s="11" customFormat="1" x14ac:dyDescent="0.3">
      <c r="A81" s="1757"/>
      <c r="K81" s="13"/>
      <c r="O81" s="1797"/>
      <c r="P81" s="1797"/>
      <c r="Q81" s="1797"/>
      <c r="R81" s="1797"/>
      <c r="S81" s="1014"/>
      <c r="T81" s="1797"/>
      <c r="U81" s="1797"/>
      <c r="V81" s="1797"/>
      <c r="W81" s="1797"/>
      <c r="X81" s="1797"/>
      <c r="Y81" s="1797"/>
      <c r="Z81" s="1797"/>
      <c r="AA81" s="1797"/>
      <c r="AB81" s="1797"/>
      <c r="AC81" s="1797"/>
      <c r="AD81" s="1797"/>
      <c r="AE81" s="1797"/>
      <c r="AF81" s="1797"/>
      <c r="AG81" s="1797"/>
      <c r="AH81" s="1797"/>
    </row>
    <row r="82" spans="1:34" s="11" customFormat="1" x14ac:dyDescent="0.3">
      <c r="A82" s="1757"/>
      <c r="E82" s="10" t="s">
        <v>596</v>
      </c>
      <c r="F82" s="907">
        <v>0.88</v>
      </c>
      <c r="H82" s="10" t="s">
        <v>594</v>
      </c>
      <c r="I82" s="907">
        <v>0.71</v>
      </c>
      <c r="K82" s="13"/>
      <c r="O82" s="1797"/>
      <c r="P82" s="1797"/>
      <c r="Q82" s="1797"/>
      <c r="R82" s="1797"/>
      <c r="S82" s="1014"/>
      <c r="T82" s="1797"/>
      <c r="U82" s="1797"/>
      <c r="V82" s="1797"/>
      <c r="W82" s="1797"/>
      <c r="X82" s="1797"/>
      <c r="Y82" s="1797"/>
      <c r="Z82" s="1797"/>
      <c r="AA82" s="1797"/>
      <c r="AB82" s="1797"/>
      <c r="AC82" s="1797"/>
      <c r="AD82" s="1797"/>
      <c r="AE82" s="1797"/>
      <c r="AF82" s="1797"/>
      <c r="AG82" s="1797"/>
      <c r="AH82" s="1797"/>
    </row>
    <row r="83" spans="1:34" s="11" customFormat="1" x14ac:dyDescent="0.3">
      <c r="A83" s="1757"/>
      <c r="E83" s="10" t="s">
        <v>912</v>
      </c>
      <c r="F83" s="10">
        <v>25</v>
      </c>
      <c r="H83" s="10" t="s">
        <v>912</v>
      </c>
      <c r="I83" s="10">
        <v>22</v>
      </c>
      <c r="K83" s="13"/>
      <c r="O83" s="1797"/>
      <c r="P83" s="1797"/>
      <c r="Q83" s="1797"/>
      <c r="R83" s="1797"/>
      <c r="S83" s="1014"/>
      <c r="T83" s="1797"/>
      <c r="U83" s="1797"/>
      <c r="V83" s="1797"/>
      <c r="W83" s="1797"/>
      <c r="X83" s="1797"/>
      <c r="Y83" s="1797"/>
      <c r="Z83" s="1797"/>
      <c r="AA83" s="1797"/>
      <c r="AB83" s="1797"/>
      <c r="AC83" s="1797"/>
      <c r="AD83" s="1797"/>
      <c r="AE83" s="1797"/>
      <c r="AF83" s="1797"/>
      <c r="AG83" s="1797"/>
      <c r="AH83" s="1797"/>
    </row>
    <row r="84" spans="1:34" s="11" customFormat="1" x14ac:dyDescent="0.3">
      <c r="A84" s="1757"/>
      <c r="E84" s="10" t="s">
        <v>526</v>
      </c>
      <c r="F84" s="10">
        <v>2161</v>
      </c>
      <c r="H84" s="10" t="s">
        <v>526</v>
      </c>
      <c r="I84" s="10">
        <v>1597</v>
      </c>
      <c r="O84" s="1797"/>
      <c r="P84" s="1797"/>
      <c r="Q84" s="1797"/>
      <c r="R84" s="1797"/>
      <c r="T84" s="1797"/>
      <c r="U84" s="1797"/>
      <c r="V84" s="1797"/>
      <c r="W84" s="1797"/>
      <c r="X84" s="1797"/>
      <c r="Y84" s="1797"/>
      <c r="Z84" s="1797"/>
      <c r="AA84" s="1797"/>
      <c r="AB84" s="1797"/>
      <c r="AC84" s="1797"/>
      <c r="AD84" s="1797"/>
      <c r="AE84" s="1797"/>
      <c r="AF84" s="1797"/>
      <c r="AG84" s="1797"/>
      <c r="AH84" s="1797"/>
    </row>
    <row r="85" spans="1:34" s="11" customFormat="1" x14ac:dyDescent="0.3">
      <c r="A85" s="1757"/>
      <c r="E85" s="10" t="s">
        <v>528</v>
      </c>
      <c r="F85" s="912">
        <v>45704905</v>
      </c>
      <c r="H85" s="10" t="s">
        <v>528</v>
      </c>
      <c r="I85" s="912">
        <v>33784362</v>
      </c>
      <c r="O85" s="1797"/>
      <c r="P85" s="1797"/>
      <c r="Q85" s="1797"/>
      <c r="R85" s="1797"/>
      <c r="T85" s="1797"/>
      <c r="U85" s="1797"/>
      <c r="V85" s="1797"/>
      <c r="W85" s="1797"/>
      <c r="X85" s="1797"/>
      <c r="Y85" s="1797"/>
      <c r="Z85" s="1797"/>
      <c r="AA85" s="1797"/>
      <c r="AB85" s="1797"/>
      <c r="AC85" s="1797"/>
      <c r="AD85" s="1797"/>
      <c r="AE85" s="1797"/>
      <c r="AF85" s="1797"/>
      <c r="AG85" s="1797"/>
      <c r="AH85" s="1797"/>
    </row>
    <row r="86" spans="1:34" s="11" customFormat="1" x14ac:dyDescent="0.3">
      <c r="A86" s="1757"/>
      <c r="K86" s="13"/>
      <c r="O86" s="1797"/>
      <c r="P86" s="1797"/>
      <c r="Q86" s="1797"/>
      <c r="R86" s="1797"/>
      <c r="T86" s="1797"/>
      <c r="U86" s="1797"/>
      <c r="V86" s="1797"/>
      <c r="W86" s="1797"/>
      <c r="X86" s="1797"/>
      <c r="Y86" s="1797"/>
      <c r="Z86" s="1797"/>
      <c r="AA86" s="1797"/>
      <c r="AB86" s="1797"/>
      <c r="AC86" s="1797"/>
      <c r="AD86" s="1797"/>
      <c r="AE86" s="1797"/>
      <c r="AF86" s="1797"/>
      <c r="AG86" s="1797"/>
      <c r="AH86" s="1797"/>
    </row>
    <row r="87" spans="1:34" s="11" customFormat="1" x14ac:dyDescent="0.3">
      <c r="A87" s="1757"/>
      <c r="K87" s="13"/>
      <c r="O87" s="1797"/>
      <c r="P87" s="1797"/>
      <c r="Q87" s="1797"/>
      <c r="R87" s="1797"/>
      <c r="T87" s="1797"/>
      <c r="U87" s="1797"/>
      <c r="V87" s="1797"/>
      <c r="W87" s="1797"/>
      <c r="X87" s="1797"/>
      <c r="Y87" s="1797"/>
      <c r="Z87" s="1797"/>
      <c r="AA87" s="1797"/>
      <c r="AB87" s="1797"/>
      <c r="AC87" s="1797"/>
      <c r="AD87" s="1797"/>
      <c r="AE87" s="1797"/>
      <c r="AF87" s="1797"/>
      <c r="AG87" s="1797"/>
      <c r="AH87" s="1797"/>
    </row>
    <row r="88" spans="1:34" s="11" customFormat="1" ht="18" x14ac:dyDescent="0.4">
      <c r="A88" s="1085" t="s">
        <v>600</v>
      </c>
      <c r="K88" s="13"/>
      <c r="O88" s="1797"/>
      <c r="P88" s="1797"/>
      <c r="Q88" s="1797"/>
      <c r="R88" s="1797"/>
      <c r="T88" s="1797"/>
      <c r="U88" s="1797"/>
      <c r="V88" s="1797"/>
      <c r="W88" s="1797"/>
      <c r="X88" s="1797"/>
      <c r="Y88" s="1797"/>
      <c r="Z88" s="1797"/>
      <c r="AA88" s="1797"/>
      <c r="AB88" s="1797"/>
      <c r="AC88" s="1797"/>
      <c r="AD88" s="1797"/>
      <c r="AE88" s="1797"/>
      <c r="AF88" s="1797"/>
      <c r="AG88" s="1797"/>
      <c r="AH88" s="1797"/>
    </row>
    <row r="89" spans="1:34" s="11" customFormat="1" ht="18" x14ac:dyDescent="0.4">
      <c r="A89" s="1085"/>
      <c r="K89" s="13"/>
      <c r="O89" s="1797"/>
      <c r="P89" s="1797"/>
      <c r="Q89" s="1797"/>
      <c r="R89" s="1797"/>
      <c r="T89" s="1797"/>
      <c r="U89" s="1797"/>
      <c r="V89" s="1797"/>
      <c r="W89" s="1797"/>
      <c r="X89" s="1797"/>
      <c r="Y89" s="1797"/>
      <c r="Z89" s="1797"/>
      <c r="AA89" s="1797"/>
      <c r="AB89" s="1797"/>
      <c r="AC89" s="1797"/>
      <c r="AD89" s="1797"/>
      <c r="AE89" s="1797"/>
      <c r="AF89" s="1797"/>
      <c r="AG89" s="1797"/>
      <c r="AH89" s="1797"/>
    </row>
    <row r="90" spans="1:34" customFormat="1" ht="16.5" customHeight="1" thickBot="1" x14ac:dyDescent="0.4">
      <c r="A90" s="2645" t="s">
        <v>531</v>
      </c>
      <c r="B90" s="2646"/>
      <c r="C90" s="2646"/>
      <c r="D90" s="2646"/>
      <c r="E90" s="2646"/>
      <c r="F90" s="2646"/>
      <c r="G90" s="2646"/>
      <c r="H90" s="2646"/>
      <c r="I90" s="2646"/>
      <c r="J90" s="2646"/>
      <c r="K90" s="2646"/>
      <c r="L90" s="2646"/>
      <c r="M90" s="2646"/>
      <c r="N90" s="2646"/>
      <c r="O90" s="2646"/>
      <c r="P90" s="2646"/>
      <c r="Q90" s="2646"/>
      <c r="R90" s="2646"/>
      <c r="S90" s="2658"/>
      <c r="T90" s="2917" t="s">
        <v>635</v>
      </c>
      <c r="U90" s="2918"/>
      <c r="V90" s="2918"/>
      <c r="W90" s="2918"/>
      <c r="X90" s="2918"/>
      <c r="Y90" s="2918"/>
      <c r="Z90" s="2918"/>
      <c r="AA90" s="2918"/>
      <c r="AB90" s="2929"/>
      <c r="AC90" s="2929"/>
      <c r="AD90" s="2929"/>
      <c r="AE90" s="2929"/>
      <c r="AF90" s="2929"/>
      <c r="AG90" s="2929"/>
      <c r="AH90" s="2930"/>
    </row>
    <row r="91" spans="1:34" customFormat="1" ht="18.5" thickTop="1" x14ac:dyDescent="0.35">
      <c r="A91" s="2959" t="s">
        <v>533</v>
      </c>
      <c r="B91" s="2954" t="s">
        <v>534</v>
      </c>
      <c r="C91" s="2954" t="s">
        <v>535</v>
      </c>
      <c r="D91" s="2954" t="s">
        <v>536</v>
      </c>
      <c r="E91" s="2954" t="s">
        <v>537</v>
      </c>
      <c r="F91" s="2953" t="s">
        <v>538</v>
      </c>
      <c r="G91" s="2953" t="s">
        <v>538</v>
      </c>
      <c r="H91" s="2954" t="s">
        <v>539</v>
      </c>
      <c r="I91" s="2954" t="s">
        <v>540</v>
      </c>
      <c r="J91" s="2955" t="s">
        <v>541</v>
      </c>
      <c r="K91" s="2955"/>
      <c r="L91" s="2955"/>
      <c r="M91" s="2955"/>
      <c r="N91" s="1848" t="s">
        <v>542</v>
      </c>
      <c r="O91" s="1849" t="s">
        <v>543</v>
      </c>
      <c r="P91" s="1849" t="s">
        <v>544</v>
      </c>
      <c r="Q91" s="1849" t="s">
        <v>543</v>
      </c>
      <c r="R91" s="1849" t="s">
        <v>545</v>
      </c>
      <c r="S91" s="1850" t="s">
        <v>546</v>
      </c>
      <c r="T91" s="1851" t="s">
        <v>547</v>
      </c>
      <c r="U91" s="2956" t="s">
        <v>548</v>
      </c>
      <c r="V91" s="2957"/>
      <c r="W91" s="2957"/>
      <c r="X91" s="2957"/>
      <c r="Y91" s="2958"/>
      <c r="Z91" s="2956" t="s">
        <v>549</v>
      </c>
      <c r="AA91" s="2958"/>
      <c r="AB91" s="2944" t="s">
        <v>550</v>
      </c>
      <c r="AC91" s="2945"/>
      <c r="AD91" s="2945"/>
      <c r="AE91" s="2945"/>
      <c r="AF91" s="2945"/>
      <c r="AG91" s="2945"/>
      <c r="AH91" s="2946"/>
    </row>
    <row r="92" spans="1:34" customFormat="1" ht="18" customHeight="1" x14ac:dyDescent="0.35">
      <c r="A92" s="2874"/>
      <c r="B92" s="2537"/>
      <c r="C92" s="2537"/>
      <c r="D92" s="2537"/>
      <c r="E92" s="2537"/>
      <c r="F92" s="2541"/>
      <c r="G92" s="2541"/>
      <c r="H92" s="2537"/>
      <c r="I92" s="2537"/>
      <c r="J92" s="829" t="s">
        <v>551</v>
      </c>
      <c r="K92" s="829" t="s">
        <v>552</v>
      </c>
      <c r="L92" s="829" t="s">
        <v>553</v>
      </c>
      <c r="M92" s="829" t="s">
        <v>554</v>
      </c>
      <c r="N92" s="833" t="s">
        <v>555</v>
      </c>
      <c r="O92" s="834" t="s">
        <v>556</v>
      </c>
      <c r="P92" s="834" t="s">
        <v>557</v>
      </c>
      <c r="Q92" s="834" t="s">
        <v>558</v>
      </c>
      <c r="R92" s="834" t="s">
        <v>558</v>
      </c>
      <c r="S92" s="1595"/>
      <c r="T92" s="1852" t="s">
        <v>559</v>
      </c>
      <c r="U92" s="2947"/>
      <c r="V92" s="2948"/>
      <c r="W92" s="2948"/>
      <c r="X92" s="2948"/>
      <c r="Y92" s="2949"/>
      <c r="Z92" s="2947"/>
      <c r="AA92" s="2949"/>
      <c r="AB92" s="2947"/>
      <c r="AC92" s="2948"/>
      <c r="AD92" s="2948"/>
      <c r="AE92" s="2948"/>
      <c r="AF92" s="2948"/>
      <c r="AG92" s="2948"/>
      <c r="AH92" s="2949"/>
    </row>
    <row r="93" spans="1:34" s="10" customFormat="1" ht="16" x14ac:dyDescent="0.4">
      <c r="A93" s="2950" t="s">
        <v>601</v>
      </c>
      <c r="B93" s="2951"/>
      <c r="C93" s="2951"/>
      <c r="D93" s="2951"/>
      <c r="E93" s="2951"/>
      <c r="F93" s="2951"/>
      <c r="G93" s="2951"/>
      <c r="H93" s="2951"/>
      <c r="I93" s="2951"/>
      <c r="J93" s="2951"/>
      <c r="K93" s="2951"/>
      <c r="L93" s="2951"/>
      <c r="M93" s="2951"/>
      <c r="N93" s="2951"/>
      <c r="O93" s="2951"/>
      <c r="P93" s="2951"/>
      <c r="Q93" s="2951"/>
      <c r="R93" s="2952"/>
      <c r="S93" s="1748"/>
      <c r="T93" s="1853"/>
      <c r="U93" s="1604" t="s">
        <v>561</v>
      </c>
      <c r="V93" s="1605" t="s">
        <v>38</v>
      </c>
      <c r="W93" s="1605" t="s">
        <v>562</v>
      </c>
      <c r="X93" s="1605" t="s">
        <v>563</v>
      </c>
      <c r="Y93" s="1629" t="s">
        <v>564</v>
      </c>
      <c r="Z93" s="1749" t="s">
        <v>565</v>
      </c>
      <c r="AA93" s="1750" t="s">
        <v>566</v>
      </c>
      <c r="AB93" s="1749" t="s">
        <v>27</v>
      </c>
      <c r="AC93" s="1751" t="s">
        <v>31</v>
      </c>
      <c r="AD93" s="1751" t="s">
        <v>183</v>
      </c>
      <c r="AE93" s="1751" t="s">
        <v>35</v>
      </c>
      <c r="AF93" s="1751" t="s">
        <v>36</v>
      </c>
      <c r="AG93" s="1751" t="s">
        <v>37</v>
      </c>
      <c r="AH93" s="1750" t="s">
        <v>167</v>
      </c>
    </row>
    <row r="94" spans="1:34" s="10" customFormat="1" x14ac:dyDescent="0.3">
      <c r="A94" s="1854"/>
      <c r="B94" s="1854"/>
      <c r="C94" s="1854"/>
      <c r="D94" s="1855"/>
      <c r="E94" s="1855"/>
      <c r="F94" s="1855"/>
      <c r="G94" s="1855"/>
      <c r="H94" s="1855"/>
      <c r="I94" s="1855"/>
      <c r="J94" s="1856"/>
      <c r="K94" s="1856"/>
      <c r="L94" s="1857"/>
      <c r="M94" s="1858"/>
      <c r="N94" s="1859"/>
      <c r="O94" s="1860"/>
      <c r="P94" s="1860"/>
      <c r="Q94" s="1861"/>
      <c r="R94" s="1862"/>
      <c r="S94" s="1863"/>
      <c r="T94" s="1860"/>
      <c r="U94" s="1864"/>
      <c r="V94" s="1865"/>
      <c r="W94" s="1865"/>
      <c r="X94" s="1865"/>
      <c r="Y94" s="1861"/>
      <c r="Z94" s="1829"/>
      <c r="AA94" s="1765"/>
      <c r="AB94" s="1829"/>
      <c r="AC94" s="1830"/>
      <c r="AD94" s="1830"/>
      <c r="AE94" s="1830"/>
      <c r="AF94" s="1830"/>
      <c r="AG94" s="1830"/>
      <c r="AH94" s="1765"/>
    </row>
    <row r="95" spans="1:34" s="1758" customFormat="1" ht="13" x14ac:dyDescent="0.3">
      <c r="A95" s="939" t="s">
        <v>1166</v>
      </c>
      <c r="B95" s="939" t="s">
        <v>47</v>
      </c>
      <c r="C95" s="939" t="s">
        <v>1167</v>
      </c>
      <c r="D95" s="939" t="s">
        <v>284</v>
      </c>
      <c r="E95" s="939" t="s">
        <v>569</v>
      </c>
      <c r="F95" s="1817" t="s">
        <v>962</v>
      </c>
      <c r="G95" s="939">
        <v>46</v>
      </c>
      <c r="H95" s="941">
        <v>15</v>
      </c>
      <c r="I95" s="942" t="s">
        <v>49</v>
      </c>
      <c r="J95" s="1818"/>
      <c r="K95" s="943">
        <v>15</v>
      </c>
      <c r="L95" s="943">
        <v>15</v>
      </c>
      <c r="M95" s="13"/>
      <c r="N95" s="944">
        <v>2</v>
      </c>
      <c r="O95" s="1756">
        <v>2851</v>
      </c>
      <c r="P95" s="1756">
        <v>0.59599999999999997</v>
      </c>
      <c r="Q95" s="1756">
        <f t="shared" ref="Q95:Q101" si="17">O95*(1-P95)</f>
        <v>1151.8040000000001</v>
      </c>
      <c r="R95" s="1756">
        <f t="shared" ref="R95:R101" si="18">Q95*H95*N95</f>
        <v>34554.120000000003</v>
      </c>
      <c r="S95" s="946">
        <f t="shared" ref="S95:S101" si="19">R95/$R$106</f>
        <v>9.2239136913326261E-2</v>
      </c>
      <c r="T95" s="1760">
        <f>R95*4</f>
        <v>138216.48000000001</v>
      </c>
      <c r="U95" s="1820"/>
      <c r="V95" s="21">
        <f>T95</f>
        <v>138216.48000000001</v>
      </c>
      <c r="W95" s="21"/>
      <c r="X95" s="21"/>
      <c r="Y95" s="1821"/>
      <c r="Z95" s="1822"/>
      <c r="AA95" s="1823">
        <f>T95</f>
        <v>138216.48000000001</v>
      </c>
      <c r="AB95" s="1822">
        <f>T95</f>
        <v>138216.48000000001</v>
      </c>
      <c r="AC95" s="1824"/>
      <c r="AD95" s="1824"/>
      <c r="AE95" s="1824"/>
      <c r="AF95" s="1824"/>
      <c r="AG95" s="1825"/>
      <c r="AH95" s="1826"/>
    </row>
    <row r="96" spans="1:34" s="1758" customFormat="1" ht="14.5" customHeight="1" x14ac:dyDescent="0.3">
      <c r="A96" s="939" t="s">
        <v>1166</v>
      </c>
      <c r="B96" s="950" t="s">
        <v>135</v>
      </c>
      <c r="C96" s="950" t="s">
        <v>1090</v>
      </c>
      <c r="D96" s="950" t="s">
        <v>285</v>
      </c>
      <c r="E96" s="950" t="s">
        <v>569</v>
      </c>
      <c r="F96" s="1817" t="s">
        <v>178</v>
      </c>
      <c r="G96" s="950">
        <v>40</v>
      </c>
      <c r="H96" s="950">
        <v>1</v>
      </c>
      <c r="I96" s="950" t="s">
        <v>49</v>
      </c>
      <c r="J96" s="954">
        <v>50</v>
      </c>
      <c r="K96" s="13"/>
      <c r="L96" s="13"/>
      <c r="M96" s="13"/>
      <c r="N96" s="944">
        <v>1</v>
      </c>
      <c r="O96" s="1756">
        <v>113400</v>
      </c>
      <c r="P96" s="1756">
        <v>0.25</v>
      </c>
      <c r="Q96" s="1756">
        <f t="shared" si="17"/>
        <v>85050</v>
      </c>
      <c r="R96" s="1756">
        <f t="shared" si="18"/>
        <v>85050</v>
      </c>
      <c r="S96" s="946">
        <f t="shared" si="19"/>
        <v>0.22703337820434721</v>
      </c>
      <c r="T96" s="1760">
        <f t="shared" ref="T96:T104" si="20">R96*4</f>
        <v>340200</v>
      </c>
      <c r="U96" s="1820"/>
      <c r="V96" s="21">
        <f>T96</f>
        <v>340200</v>
      </c>
      <c r="W96" s="21"/>
      <c r="X96" s="21"/>
      <c r="Y96" s="1821"/>
      <c r="Z96" s="1827"/>
      <c r="AA96" s="1823">
        <f>T96</f>
        <v>340200</v>
      </c>
      <c r="AB96" s="1822"/>
      <c r="AC96" s="1824">
        <f>T96</f>
        <v>340200</v>
      </c>
      <c r="AD96" s="1824"/>
      <c r="AE96" s="1824"/>
      <c r="AF96" s="1824"/>
      <c r="AG96" s="1825"/>
      <c r="AH96" s="1826"/>
    </row>
    <row r="97" spans="1:34" s="1758" customFormat="1" ht="13" x14ac:dyDescent="0.3">
      <c r="A97" s="939" t="s">
        <v>1166</v>
      </c>
      <c r="B97" s="950" t="s">
        <v>185</v>
      </c>
      <c r="C97" s="950" t="s">
        <v>1167</v>
      </c>
      <c r="D97" s="950" t="s">
        <v>286</v>
      </c>
      <c r="E97" s="950" t="s">
        <v>571</v>
      </c>
      <c r="F97" s="1817" t="s">
        <v>603</v>
      </c>
      <c r="G97" s="950">
        <v>140</v>
      </c>
      <c r="H97" s="950">
        <v>15</v>
      </c>
      <c r="I97" s="950" t="s">
        <v>49</v>
      </c>
      <c r="J97" s="13"/>
      <c r="K97" s="943">
        <v>15</v>
      </c>
      <c r="L97" s="953">
        <v>15</v>
      </c>
      <c r="M97" s="13"/>
      <c r="N97" s="944">
        <v>2</v>
      </c>
      <c r="O97" s="1756">
        <v>2000</v>
      </c>
      <c r="P97" s="1756">
        <v>0.25</v>
      </c>
      <c r="Q97" s="1756">
        <f t="shared" si="17"/>
        <v>1500</v>
      </c>
      <c r="R97" s="1756">
        <f t="shared" si="18"/>
        <v>45000</v>
      </c>
      <c r="S97" s="1866">
        <f t="shared" si="19"/>
        <v>0.12012348053140065</v>
      </c>
      <c r="T97" s="1760">
        <f t="shared" si="20"/>
        <v>180000</v>
      </c>
      <c r="U97" s="1820"/>
      <c r="V97" s="21">
        <f>T97</f>
        <v>180000</v>
      </c>
      <c r="W97" s="21"/>
      <c r="X97" s="21"/>
      <c r="Y97" s="1821"/>
      <c r="Z97" s="1827">
        <f>T97</f>
        <v>180000</v>
      </c>
      <c r="AA97" s="1823"/>
      <c r="AB97" s="1822"/>
      <c r="AC97" s="1824"/>
      <c r="AD97" s="1824">
        <f>T97</f>
        <v>180000</v>
      </c>
      <c r="AE97" s="1824"/>
      <c r="AF97" s="1824"/>
      <c r="AG97" s="1825"/>
      <c r="AH97" s="1826"/>
    </row>
    <row r="98" spans="1:34" s="1758" customFormat="1" ht="13" x14ac:dyDescent="0.3">
      <c r="A98" s="939" t="s">
        <v>1166</v>
      </c>
      <c r="B98" s="950" t="s">
        <v>277</v>
      </c>
      <c r="C98" s="950" t="s">
        <v>1168</v>
      </c>
      <c r="D98" s="950" t="s">
        <v>54</v>
      </c>
      <c r="E98" s="950" t="s">
        <v>571</v>
      </c>
      <c r="F98" s="1817" t="s">
        <v>847</v>
      </c>
      <c r="G98" s="950"/>
      <c r="H98" s="950">
        <v>13</v>
      </c>
      <c r="I98" s="950" t="s">
        <v>133</v>
      </c>
      <c r="J98" s="2588">
        <v>13</v>
      </c>
      <c r="K98" s="2589"/>
      <c r="L98" s="955"/>
      <c r="M98" s="955"/>
      <c r="N98" s="944">
        <v>1</v>
      </c>
      <c r="O98" s="1756">
        <f>3959*(1+50%)</f>
        <v>5938.5</v>
      </c>
      <c r="P98" s="1756">
        <v>0.2</v>
      </c>
      <c r="Q98" s="1756">
        <f t="shared" si="17"/>
        <v>4750.8</v>
      </c>
      <c r="R98" s="1756">
        <f t="shared" si="18"/>
        <v>61760.4</v>
      </c>
      <c r="S98" s="1866">
        <f t="shared" si="19"/>
        <v>0.16486387126692259</v>
      </c>
      <c r="T98" s="1760">
        <f t="shared" si="20"/>
        <v>247041.6</v>
      </c>
      <c r="U98" s="1820">
        <f>T98</f>
        <v>247041.6</v>
      </c>
      <c r="V98" s="21"/>
      <c r="W98" s="21"/>
      <c r="X98" s="21"/>
      <c r="Y98" s="1821"/>
      <c r="Z98" s="1827">
        <f t="shared" ref="Z98:Z99" si="21">T98</f>
        <v>247041.6</v>
      </c>
      <c r="AA98" s="1823"/>
      <c r="AB98" s="1822"/>
      <c r="AC98" s="1824"/>
      <c r="AD98" s="1824"/>
      <c r="AE98" s="1824">
        <f>T98</f>
        <v>247041.6</v>
      </c>
      <c r="AF98" s="1824"/>
      <c r="AG98" s="1825"/>
      <c r="AH98" s="1826"/>
    </row>
    <row r="99" spans="1:34" s="1758" customFormat="1" ht="13" x14ac:dyDescent="0.3">
      <c r="A99" s="939" t="s">
        <v>1166</v>
      </c>
      <c r="B99" s="950" t="s">
        <v>242</v>
      </c>
      <c r="C99" s="950" t="s">
        <v>1088</v>
      </c>
      <c r="D99" s="950" t="s">
        <v>287</v>
      </c>
      <c r="E99" s="950" t="s">
        <v>575</v>
      </c>
      <c r="F99" s="1817" t="s">
        <v>642</v>
      </c>
      <c r="G99" s="950">
        <v>45</v>
      </c>
      <c r="H99" s="950">
        <v>4</v>
      </c>
      <c r="I99" s="950" t="s">
        <v>51</v>
      </c>
      <c r="J99" s="2588">
        <v>4</v>
      </c>
      <c r="K99" s="2589"/>
      <c r="L99" s="2589"/>
      <c r="M99" s="2590"/>
      <c r="N99" s="944">
        <v>1</v>
      </c>
      <c r="O99" s="1760">
        <v>12000</v>
      </c>
      <c r="P99" s="1760">
        <v>0.25</v>
      </c>
      <c r="Q99" s="1760">
        <f t="shared" si="17"/>
        <v>9000</v>
      </c>
      <c r="R99" s="1756">
        <f t="shared" si="18"/>
        <v>36000</v>
      </c>
      <c r="S99" s="1866">
        <f t="shared" si="19"/>
        <v>9.6098784425120515E-2</v>
      </c>
      <c r="T99" s="1760">
        <f t="shared" si="20"/>
        <v>144000</v>
      </c>
      <c r="U99" s="1820">
        <f>T99</f>
        <v>144000</v>
      </c>
      <c r="V99" s="21"/>
      <c r="W99" s="21"/>
      <c r="X99" s="21"/>
      <c r="Y99" s="1821"/>
      <c r="Z99" s="1827">
        <f t="shared" si="21"/>
        <v>144000</v>
      </c>
      <c r="AA99" s="1823"/>
      <c r="AB99" s="1822"/>
      <c r="AC99" s="1824"/>
      <c r="AD99" s="1824"/>
      <c r="AE99" s="1824"/>
      <c r="AF99" s="1824">
        <f>T99</f>
        <v>144000</v>
      </c>
      <c r="AG99" s="1825"/>
      <c r="AH99" s="1826"/>
    </row>
    <row r="100" spans="1:34" s="1758" customFormat="1" ht="13" x14ac:dyDescent="0.3">
      <c r="A100" s="939" t="s">
        <v>1166</v>
      </c>
      <c r="B100" s="950" t="s">
        <v>242</v>
      </c>
      <c r="C100" s="950" t="s">
        <v>1088</v>
      </c>
      <c r="D100" s="950" t="s">
        <v>288</v>
      </c>
      <c r="E100" s="950" t="s">
        <v>569</v>
      </c>
      <c r="F100" s="1817" t="s">
        <v>692</v>
      </c>
      <c r="G100" s="950">
        <v>25</v>
      </c>
      <c r="H100" s="950">
        <v>5</v>
      </c>
      <c r="I100" s="950" t="s">
        <v>49</v>
      </c>
      <c r="J100" s="13"/>
      <c r="K100" s="2920">
        <v>5</v>
      </c>
      <c r="L100" s="2589"/>
      <c r="M100" s="13"/>
      <c r="N100" s="944">
        <v>1</v>
      </c>
      <c r="O100" s="1760">
        <v>7200</v>
      </c>
      <c r="P100" s="1760">
        <v>0.25</v>
      </c>
      <c r="Q100" s="1760">
        <f t="shared" si="17"/>
        <v>5400</v>
      </c>
      <c r="R100" s="1756">
        <f t="shared" si="18"/>
        <v>27000</v>
      </c>
      <c r="S100" s="946">
        <f t="shared" si="19"/>
        <v>7.2074088318840393E-2</v>
      </c>
      <c r="T100" s="1760">
        <f t="shared" si="20"/>
        <v>108000</v>
      </c>
      <c r="U100" s="1820">
        <f>T100</f>
        <v>108000</v>
      </c>
      <c r="V100" s="21"/>
      <c r="W100" s="21"/>
      <c r="X100" s="21"/>
      <c r="Y100" s="1821"/>
      <c r="Z100" s="1827"/>
      <c r="AA100" s="1823">
        <f>T100</f>
        <v>108000</v>
      </c>
      <c r="AB100" s="1822"/>
      <c r="AC100" s="1824"/>
      <c r="AD100" s="1824"/>
      <c r="AE100" s="1824"/>
      <c r="AF100" s="1824">
        <f>T100</f>
        <v>108000</v>
      </c>
      <c r="AG100" s="1825"/>
      <c r="AH100" s="1826"/>
    </row>
    <row r="101" spans="1:34" s="1758" customFormat="1" ht="13" x14ac:dyDescent="0.3">
      <c r="A101" s="939" t="s">
        <v>1166</v>
      </c>
      <c r="B101" s="950" t="s">
        <v>277</v>
      </c>
      <c r="C101" s="950" t="s">
        <v>1088</v>
      </c>
      <c r="D101" s="950" t="s">
        <v>56</v>
      </c>
      <c r="E101" s="950" t="s">
        <v>575</v>
      </c>
      <c r="F101" s="1817" t="s">
        <v>70</v>
      </c>
      <c r="G101" s="950">
        <v>10</v>
      </c>
      <c r="H101" s="950">
        <v>1</v>
      </c>
      <c r="I101" s="950" t="s">
        <v>51</v>
      </c>
      <c r="J101" s="2588">
        <v>1</v>
      </c>
      <c r="K101" s="2589"/>
      <c r="L101" s="2589"/>
      <c r="M101" s="2590"/>
      <c r="N101" s="944">
        <v>1</v>
      </c>
      <c r="O101" s="1760">
        <v>35000</v>
      </c>
      <c r="P101" s="1760">
        <v>0.25</v>
      </c>
      <c r="Q101" s="1760">
        <f t="shared" si="17"/>
        <v>26250</v>
      </c>
      <c r="R101" s="1756">
        <f t="shared" si="18"/>
        <v>26250</v>
      </c>
      <c r="S101" s="1866">
        <f t="shared" si="19"/>
        <v>7.0072030309983713E-2</v>
      </c>
      <c r="T101" s="1760">
        <f t="shared" si="20"/>
        <v>105000</v>
      </c>
      <c r="U101" s="1820">
        <f>T101</f>
        <v>105000</v>
      </c>
      <c r="V101" s="21"/>
      <c r="W101" s="21"/>
      <c r="X101" s="21"/>
      <c r="Y101" s="1821"/>
      <c r="Z101" s="1827">
        <f>T101</f>
        <v>105000</v>
      </c>
      <c r="AA101" s="1823"/>
      <c r="AB101" s="1822"/>
      <c r="AC101" s="1824"/>
      <c r="AD101" s="1824"/>
      <c r="AE101" s="1824">
        <f>T101</f>
        <v>105000</v>
      </c>
      <c r="AF101" s="1824"/>
      <c r="AG101" s="1825"/>
      <c r="AH101" s="1826"/>
    </row>
    <row r="102" spans="1:34" s="1758" customFormat="1" ht="13" x14ac:dyDescent="0.3">
      <c r="A102" s="939"/>
      <c r="B102" s="950"/>
      <c r="C102" s="950"/>
      <c r="D102" s="950"/>
      <c r="E102" s="950"/>
      <c r="F102" s="950"/>
      <c r="G102" s="950"/>
      <c r="H102" s="950"/>
      <c r="I102" s="950"/>
      <c r="J102" s="962"/>
      <c r="K102" s="962"/>
      <c r="L102" s="960"/>
      <c r="M102" s="960"/>
      <c r="N102" s="944"/>
      <c r="O102" s="1760"/>
      <c r="P102" s="1760"/>
      <c r="Q102" s="1760"/>
      <c r="R102" s="1760"/>
      <c r="S102" s="958"/>
      <c r="T102" s="1760"/>
      <c r="U102" s="1820"/>
      <c r="V102" s="21"/>
      <c r="W102" s="21"/>
      <c r="X102" s="21"/>
      <c r="Y102" s="1821"/>
      <c r="Z102" s="1820"/>
      <c r="AA102" s="1823"/>
      <c r="AB102" s="1822"/>
      <c r="AC102" s="1824"/>
      <c r="AD102" s="1824"/>
      <c r="AE102" s="1824"/>
      <c r="AF102" s="1824"/>
      <c r="AG102" s="1825"/>
      <c r="AH102" s="1826"/>
    </row>
    <row r="103" spans="1:34" s="1758" customFormat="1" ht="13" x14ac:dyDescent="0.3">
      <c r="A103" s="963" t="s">
        <v>1166</v>
      </c>
      <c r="B103" s="964" t="s">
        <v>579</v>
      </c>
      <c r="C103" s="964" t="s">
        <v>1169</v>
      </c>
      <c r="D103" s="964"/>
      <c r="E103" s="964"/>
      <c r="F103" s="964"/>
      <c r="G103" s="964"/>
      <c r="H103" s="964"/>
      <c r="I103" s="964"/>
      <c r="J103" s="966"/>
      <c r="K103" s="966"/>
      <c r="L103" s="967"/>
      <c r="M103" s="967"/>
      <c r="N103" s="968"/>
      <c r="O103" s="1761"/>
      <c r="P103" s="1761"/>
      <c r="Q103" s="1761"/>
      <c r="R103" s="1761">
        <v>38500</v>
      </c>
      <c r="S103" s="970">
        <f>R103/R106</f>
        <v>0.10277231112130944</v>
      </c>
      <c r="T103" s="1760">
        <f t="shared" si="20"/>
        <v>154000</v>
      </c>
      <c r="U103" s="1820"/>
      <c r="V103" s="21"/>
      <c r="W103" s="21"/>
      <c r="X103" s="21">
        <f>T103</f>
        <v>154000</v>
      </c>
      <c r="Y103" s="1821"/>
      <c r="Z103" s="1820"/>
      <c r="AA103" s="1823"/>
      <c r="AB103" s="1822"/>
      <c r="AC103" s="1824"/>
      <c r="AD103" s="1824"/>
      <c r="AE103" s="1824"/>
      <c r="AF103" s="1824"/>
      <c r="AG103" s="1825"/>
      <c r="AH103" s="1826"/>
    </row>
    <row r="104" spans="1:34" s="1758" customFormat="1" ht="13" x14ac:dyDescent="0.3">
      <c r="A104" s="963" t="s">
        <v>1166</v>
      </c>
      <c r="B104" s="964" t="s">
        <v>580</v>
      </c>
      <c r="C104" s="964"/>
      <c r="D104" s="964"/>
      <c r="E104" s="964"/>
      <c r="F104" s="964"/>
      <c r="G104" s="964"/>
      <c r="H104" s="964"/>
      <c r="I104" s="964"/>
      <c r="J104" s="972"/>
      <c r="K104" s="972"/>
      <c r="L104" s="972"/>
      <c r="M104" s="972"/>
      <c r="N104" s="964"/>
      <c r="O104" s="1762"/>
      <c r="P104" s="1762"/>
      <c r="Q104" s="1762"/>
      <c r="R104" s="1763">
        <v>20500</v>
      </c>
      <c r="S104" s="1764">
        <f>R104/R106</f>
        <v>5.4722918908749182E-2</v>
      </c>
      <c r="T104" s="1760">
        <f t="shared" si="20"/>
        <v>82000</v>
      </c>
      <c r="U104" s="1822"/>
      <c r="V104" s="1824"/>
      <c r="W104" s="1824"/>
      <c r="X104" s="1824"/>
      <c r="Y104" s="1823">
        <f>T104</f>
        <v>82000</v>
      </c>
      <c r="Z104" s="1822"/>
      <c r="AA104" s="1823"/>
      <c r="AB104" s="1822"/>
      <c r="AC104" s="1824"/>
      <c r="AD104" s="1824"/>
      <c r="AE104" s="1824"/>
      <c r="AF104" s="1824"/>
      <c r="AG104" s="1825"/>
      <c r="AH104" s="1826"/>
    </row>
    <row r="105" spans="1:34" s="1733" customFormat="1" ht="13" x14ac:dyDescent="0.3">
      <c r="A105" s="1867"/>
      <c r="B105" s="911"/>
      <c r="C105" s="911"/>
      <c r="D105" s="911"/>
      <c r="E105" s="911"/>
      <c r="F105" s="911"/>
      <c r="G105" s="911"/>
      <c r="H105" s="911"/>
      <c r="I105" s="911"/>
      <c r="J105" s="1972">
        <f>J106/$N$106</f>
        <v>0.51127819548872178</v>
      </c>
      <c r="K105" s="1972">
        <f t="shared" ref="K105:M105" si="22">K106/$N$106</f>
        <v>0.26315789473684209</v>
      </c>
      <c r="L105" s="1972">
        <f t="shared" si="22"/>
        <v>0.22556390977443608</v>
      </c>
      <c r="M105" s="911">
        <f t="shared" si="22"/>
        <v>0</v>
      </c>
      <c r="N105" s="911"/>
      <c r="O105" s="1868"/>
      <c r="P105" s="1868"/>
      <c r="Q105" s="1868"/>
      <c r="R105" s="1869"/>
      <c r="S105" s="1870"/>
      <c r="T105" s="1871"/>
      <c r="U105" s="1872"/>
      <c r="V105" s="1873"/>
      <c r="W105" s="1873"/>
      <c r="X105" s="1873"/>
      <c r="Y105" s="1869"/>
      <c r="Z105" s="1872"/>
      <c r="AA105" s="1869"/>
      <c r="AB105" s="1872"/>
      <c r="AC105" s="1873"/>
      <c r="AD105" s="1873"/>
      <c r="AE105" s="1873"/>
      <c r="AF105" s="1873"/>
      <c r="AG105" s="1874"/>
      <c r="AH105" s="1875"/>
    </row>
    <row r="106" spans="1:34" x14ac:dyDescent="0.3">
      <c r="A106" s="1876" t="s">
        <v>582</v>
      </c>
      <c r="B106" s="1877"/>
      <c r="C106" s="1877"/>
      <c r="D106" s="1877"/>
      <c r="E106" s="1877"/>
      <c r="F106" s="1877"/>
      <c r="G106" s="1877"/>
      <c r="H106" s="1877"/>
      <c r="I106" s="1877"/>
      <c r="J106" s="1878">
        <f>J101+J99+J98+J96</f>
        <v>68</v>
      </c>
      <c r="K106" s="1878">
        <f>K95+K100+K97</f>
        <v>35</v>
      </c>
      <c r="L106" s="1878">
        <f>L97+L95</f>
        <v>30</v>
      </c>
      <c r="M106" s="1878">
        <f>M95+M97</f>
        <v>0</v>
      </c>
      <c r="N106" s="1878">
        <f>SUM(J106:M106)</f>
        <v>133</v>
      </c>
      <c r="O106" s="1879"/>
      <c r="P106" s="1879"/>
      <c r="Q106" s="1879"/>
      <c r="R106" s="1880">
        <f>SUM(R95:R104)</f>
        <v>374614.52</v>
      </c>
      <c r="S106" s="1881">
        <f>SUM(S95:S104)</f>
        <v>0.99999999999999989</v>
      </c>
      <c r="T106" s="1882">
        <f>SUM(T94:T104)</f>
        <v>1498458.08</v>
      </c>
      <c r="U106" s="1883">
        <f>SUM(U94:U105)</f>
        <v>604041.6</v>
      </c>
      <c r="V106" s="1879">
        <f>SUM(V94:V105)</f>
        <v>658416.48</v>
      </c>
      <c r="W106" s="1879">
        <f t="shared" ref="W106:AF106" si="23">SUM(W94:W105)</f>
        <v>0</v>
      </c>
      <c r="X106" s="1879">
        <f t="shared" si="23"/>
        <v>154000</v>
      </c>
      <c r="Y106" s="1879">
        <f t="shared" si="23"/>
        <v>82000</v>
      </c>
      <c r="Z106" s="1883">
        <f t="shared" si="23"/>
        <v>676041.6</v>
      </c>
      <c r="AA106" s="1880">
        <f t="shared" si="23"/>
        <v>586416.48</v>
      </c>
      <c r="AB106" s="1883">
        <f t="shared" si="23"/>
        <v>138216.48000000001</v>
      </c>
      <c r="AC106" s="1879">
        <f t="shared" si="23"/>
        <v>340200</v>
      </c>
      <c r="AD106" s="1879">
        <f t="shared" si="23"/>
        <v>180000</v>
      </c>
      <c r="AE106" s="1879">
        <f t="shared" si="23"/>
        <v>352041.6</v>
      </c>
      <c r="AF106" s="1879">
        <f t="shared" si="23"/>
        <v>252000</v>
      </c>
      <c r="AG106" s="1884"/>
      <c r="AH106" s="1885"/>
    </row>
    <row r="107" spans="1:34" x14ac:dyDescent="0.3">
      <c r="A107" s="1876" t="s">
        <v>583</v>
      </c>
      <c r="B107" s="1877"/>
      <c r="C107" s="1877"/>
      <c r="D107" s="1877"/>
      <c r="E107" s="1877"/>
      <c r="F107" s="1877"/>
      <c r="G107" s="1877"/>
      <c r="H107" s="1877"/>
      <c r="I107" s="1877"/>
      <c r="J107" s="1878">
        <f>J101+J99+J98+J96</f>
        <v>68</v>
      </c>
      <c r="K107" s="1878">
        <f>J101+K100+J99+J98+K1075+K97+K95</f>
        <v>53</v>
      </c>
      <c r="L107" s="1878">
        <f>J101+K100+J99+L97+L95</f>
        <v>40</v>
      </c>
      <c r="M107" s="1878"/>
      <c r="N107" s="1886">
        <f>J107+K107+L107+M111+M107</f>
        <v>161</v>
      </c>
      <c r="O107" s="1879"/>
      <c r="P107" s="1879"/>
      <c r="Q107" s="1879"/>
      <c r="R107" s="1880"/>
      <c r="S107" s="1887"/>
      <c r="T107" s="1888"/>
      <c r="U107" s="1889">
        <f>U106/T106</f>
        <v>0.40310877432086717</v>
      </c>
      <c r="V107" s="1889">
        <f>V106/$T$106</f>
        <v>0.43939599564907411</v>
      </c>
      <c r="W107" s="1889">
        <f t="shared" ref="W107:Y107" si="24">W106/$T$106</f>
        <v>0</v>
      </c>
      <c r="X107" s="1889">
        <f t="shared" si="24"/>
        <v>0.10277231112130944</v>
      </c>
      <c r="Y107" s="1889">
        <f t="shared" si="24"/>
        <v>5.4722918908749182E-2</v>
      </c>
      <c r="Z107" s="1889">
        <f>Z106/T106</f>
        <v>0.45115816653342744</v>
      </c>
      <c r="AA107" s="1889">
        <f>AA106/T106</f>
        <v>0.39134660343651384</v>
      </c>
      <c r="AB107" s="1888"/>
      <c r="AC107" s="1888"/>
      <c r="AD107" s="1888"/>
      <c r="AE107" s="1888"/>
      <c r="AF107" s="1888"/>
      <c r="AG107" s="1890"/>
      <c r="AH107" s="1891"/>
    </row>
    <row r="108" spans="1:34" s="1758" customFormat="1" ht="13.5" thickBot="1" x14ac:dyDescent="0.35">
      <c r="A108" s="1892" t="s">
        <v>584</v>
      </c>
      <c r="B108" s="1893"/>
      <c r="C108" s="1893"/>
      <c r="D108" s="1893"/>
      <c r="E108" s="1893"/>
      <c r="F108" s="1893"/>
      <c r="G108" s="1893"/>
      <c r="H108" s="1893"/>
      <c r="I108" s="1893"/>
      <c r="J108" s="2257">
        <f>J107/$N$107</f>
        <v>0.42236024844720499</v>
      </c>
      <c r="K108" s="2257">
        <f t="shared" ref="K108:L108" si="25">K107/$N$107</f>
        <v>0.32919254658385094</v>
      </c>
      <c r="L108" s="2257">
        <f t="shared" si="25"/>
        <v>0.2484472049689441</v>
      </c>
      <c r="M108" s="1894"/>
      <c r="N108" s="1894"/>
      <c r="O108" s="1895"/>
      <c r="P108" s="1896"/>
      <c r="Q108" s="1896"/>
      <c r="R108" s="1897">
        <f>U106/4</f>
        <v>151010.4</v>
      </c>
      <c r="S108" s="1898">
        <f>R108/R113</f>
        <v>0.40310877432086717</v>
      </c>
      <c r="T108" s="1899"/>
      <c r="U108" s="1899"/>
      <c r="V108" s="1899"/>
      <c r="W108" s="1899"/>
      <c r="X108" s="1899"/>
      <c r="Y108" s="1900"/>
      <c r="Z108" s="1901">
        <f>K97+L97+J98+J99+J101</f>
        <v>48</v>
      </c>
      <c r="AA108" s="1902">
        <f>K95+L95+J96+K100</f>
        <v>85</v>
      </c>
      <c r="AB108" s="1899"/>
      <c r="AC108" s="1899"/>
      <c r="AD108" s="1899"/>
      <c r="AE108" s="1899"/>
      <c r="AF108" s="1899"/>
      <c r="AG108" s="1899"/>
      <c r="AH108" s="1899"/>
    </row>
    <row r="109" spans="1:34" s="1758" customFormat="1" ht="13.5" thickBot="1" x14ac:dyDescent="0.35">
      <c r="A109" s="1903" t="s">
        <v>38</v>
      </c>
      <c r="B109" s="972"/>
      <c r="C109" s="972"/>
      <c r="D109" s="1904"/>
      <c r="E109" s="1904"/>
      <c r="F109" s="972"/>
      <c r="G109" s="972"/>
      <c r="H109" s="972"/>
      <c r="I109" s="972"/>
      <c r="J109" s="972"/>
      <c r="K109" s="972"/>
      <c r="L109" s="972"/>
      <c r="M109" s="1905"/>
      <c r="N109" s="1905"/>
      <c r="O109" s="1906"/>
      <c r="P109" s="1907"/>
      <c r="Q109" s="1907"/>
      <c r="R109" s="1908">
        <f>V106/4</f>
        <v>164604.12</v>
      </c>
      <c r="S109" s="1898">
        <f>R109/R113</f>
        <v>0.43939599564907411</v>
      </c>
      <c r="T109" s="1909">
        <f>R106/N106</f>
        <v>2816.6505263157896</v>
      </c>
      <c r="U109" s="1910" t="s">
        <v>586</v>
      </c>
      <c r="V109" s="1899"/>
      <c r="W109" s="1899"/>
      <c r="X109" s="1899"/>
      <c r="Y109" s="1899"/>
      <c r="Z109" s="1911">
        <f>Z108/N106</f>
        <v>0.36090225563909772</v>
      </c>
      <c r="AA109" s="1912">
        <f>AA108/N106</f>
        <v>0.63909774436090228</v>
      </c>
      <c r="AB109" s="1899"/>
      <c r="AC109" s="1899"/>
      <c r="AD109" s="1899"/>
      <c r="AE109" s="1899"/>
      <c r="AF109" s="1899"/>
      <c r="AG109" s="1899"/>
      <c r="AH109" s="1899"/>
    </row>
    <row r="110" spans="1:34" s="1758" customFormat="1" ht="13.5" thickBot="1" x14ac:dyDescent="0.35">
      <c r="A110" s="1903" t="s">
        <v>587</v>
      </c>
      <c r="B110" s="972"/>
      <c r="C110" s="972"/>
      <c r="D110" s="1904"/>
      <c r="E110" s="1904"/>
      <c r="F110" s="1905"/>
      <c r="G110" s="972"/>
      <c r="H110" s="972"/>
      <c r="I110" s="972"/>
      <c r="J110" s="972"/>
      <c r="K110" s="972"/>
      <c r="L110" s="972"/>
      <c r="M110" s="972"/>
      <c r="N110" s="972"/>
      <c r="O110" s="1907"/>
      <c r="P110" s="1907"/>
      <c r="Q110" s="1907"/>
      <c r="R110" s="1908">
        <f>W106/4</f>
        <v>0</v>
      </c>
      <c r="S110" s="1898">
        <f>R110/R113</f>
        <v>0</v>
      </c>
      <c r="T110" s="1899"/>
      <c r="U110" s="1899"/>
      <c r="V110" s="1899"/>
      <c r="W110" s="1899"/>
      <c r="X110" s="1899"/>
      <c r="Y110" s="1899"/>
      <c r="Z110" s="2960" t="s">
        <v>588</v>
      </c>
      <c r="AA110" s="2960"/>
      <c r="AB110" s="1899"/>
      <c r="AC110" s="1899"/>
      <c r="AD110" s="1899"/>
      <c r="AE110" s="1899"/>
      <c r="AF110" s="1899"/>
      <c r="AG110" s="1899"/>
      <c r="AH110" s="1899"/>
    </row>
    <row r="111" spans="1:34" s="1758" customFormat="1" ht="13" x14ac:dyDescent="0.3">
      <c r="A111" s="1903" t="s">
        <v>579</v>
      </c>
      <c r="B111" s="972"/>
      <c r="C111" s="972"/>
      <c r="D111" s="972"/>
      <c r="E111" s="972"/>
      <c r="F111" s="972"/>
      <c r="G111" s="972"/>
      <c r="H111" s="972"/>
      <c r="I111" s="972"/>
      <c r="J111" s="972"/>
      <c r="K111" s="972"/>
      <c r="L111" s="972"/>
      <c r="M111" s="972"/>
      <c r="N111" s="972"/>
      <c r="O111" s="1907"/>
      <c r="P111" s="1907"/>
      <c r="Q111" s="1907"/>
      <c r="R111" s="1908">
        <f>X106/4</f>
        <v>38500</v>
      </c>
      <c r="S111" s="1898">
        <f>R111/R113</f>
        <v>0.10277231112130944</v>
      </c>
      <c r="T111" s="1899"/>
      <c r="U111" s="1899"/>
      <c r="V111" s="1899"/>
      <c r="W111" s="1899"/>
      <c r="X111" s="1899"/>
      <c r="Y111" s="1899"/>
      <c r="Z111" s="1899"/>
      <c r="AA111" s="1899"/>
      <c r="AB111" s="1899"/>
      <c r="AC111" s="1899"/>
      <c r="AD111" s="1899"/>
      <c r="AE111" s="1899"/>
      <c r="AF111" s="1899"/>
      <c r="AG111" s="1899"/>
      <c r="AH111" s="1899"/>
    </row>
    <row r="112" spans="1:34" s="1758" customFormat="1" ht="13" x14ac:dyDescent="0.3">
      <c r="A112" s="1903" t="s">
        <v>580</v>
      </c>
      <c r="B112" s="972"/>
      <c r="C112" s="972"/>
      <c r="D112" s="972"/>
      <c r="E112" s="972"/>
      <c r="F112" s="972"/>
      <c r="G112" s="972"/>
      <c r="H112" s="972"/>
      <c r="I112" s="972"/>
      <c r="J112" s="972"/>
      <c r="K112" s="972"/>
      <c r="L112" s="972"/>
      <c r="M112" s="972"/>
      <c r="N112" s="972"/>
      <c r="O112" s="1907"/>
      <c r="P112" s="1907"/>
      <c r="Q112" s="1907"/>
      <c r="R112" s="1908">
        <f>Y106/4</f>
        <v>20500</v>
      </c>
      <c r="S112" s="1898">
        <f>R112/R113</f>
        <v>5.4722918908749182E-2</v>
      </c>
      <c r="T112" s="1913"/>
      <c r="U112" s="1913"/>
      <c r="V112" s="1913"/>
      <c r="W112" s="1913"/>
      <c r="X112" s="1913"/>
      <c r="Y112" s="1913"/>
      <c r="Z112" s="1913"/>
      <c r="AA112" s="1913"/>
      <c r="AB112" s="1913"/>
      <c r="AC112" s="1913"/>
      <c r="AD112" s="1913"/>
      <c r="AE112" s="1913"/>
      <c r="AF112" s="1913"/>
      <c r="AG112" s="1913"/>
      <c r="AH112" s="1913"/>
    </row>
    <row r="113" spans="1:36" s="1758" customFormat="1" ht="13" x14ac:dyDescent="0.3">
      <c r="A113" s="1903"/>
      <c r="B113" s="972"/>
      <c r="C113" s="972"/>
      <c r="D113" s="972"/>
      <c r="E113" s="972"/>
      <c r="F113" s="972"/>
      <c r="G113" s="972"/>
      <c r="H113" s="972"/>
      <c r="I113" s="972"/>
      <c r="J113" s="972"/>
      <c r="K113" s="972"/>
      <c r="L113" s="972"/>
      <c r="M113" s="972"/>
      <c r="N113" s="972"/>
      <c r="O113" s="1907"/>
      <c r="P113" s="1907"/>
      <c r="Q113" s="1907"/>
      <c r="R113" s="1908">
        <f>SUM(R108:R112)</f>
        <v>374614.52</v>
      </c>
      <c r="S113" s="1914">
        <f>SUM(S108:S112)</f>
        <v>0.99999999999999989</v>
      </c>
      <c r="T113" s="1913"/>
      <c r="U113" s="1913"/>
      <c r="V113" s="1913"/>
      <c r="W113" s="1913"/>
      <c r="X113" s="1913"/>
      <c r="Y113" s="1913"/>
      <c r="Z113" s="1913"/>
      <c r="AA113" s="1913"/>
      <c r="AB113" s="1913"/>
      <c r="AC113" s="1913"/>
      <c r="AD113" s="1913"/>
      <c r="AE113" s="1913"/>
      <c r="AF113" s="1913"/>
      <c r="AG113" s="1913"/>
      <c r="AH113" s="1913"/>
    </row>
    <row r="114" spans="1:36" s="1758" customFormat="1" ht="13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915"/>
      <c r="P114" s="1915"/>
      <c r="Q114" s="1915"/>
      <c r="R114" s="1915"/>
      <c r="S114" s="1916"/>
      <c r="T114" s="1915"/>
      <c r="U114" s="1915"/>
      <c r="V114" s="1915"/>
      <c r="W114" s="1915"/>
      <c r="X114" s="1915"/>
      <c r="Y114" s="1915"/>
      <c r="Z114" s="1915"/>
      <c r="AA114" s="1915"/>
      <c r="AB114" s="1915"/>
      <c r="AC114" s="1915"/>
      <c r="AD114" s="1915"/>
      <c r="AE114" s="1915"/>
      <c r="AF114" s="1915"/>
      <c r="AG114" s="1913"/>
      <c r="AH114" s="1913"/>
    </row>
    <row r="115" spans="1:36" s="13" customFormat="1" ht="13" x14ac:dyDescent="0.3">
      <c r="A115" s="1758"/>
      <c r="O115" s="1915"/>
      <c r="P115" s="1915"/>
      <c r="Q115" s="1915"/>
      <c r="R115" s="1915"/>
      <c r="S115" s="1916"/>
      <c r="T115" s="1915"/>
      <c r="U115" s="1915"/>
      <c r="V115" s="1915"/>
      <c r="W115" s="1915"/>
      <c r="X115" s="1915"/>
      <c r="Y115" s="1915"/>
      <c r="Z115" s="1915"/>
      <c r="AA115" s="1915"/>
      <c r="AB115" s="1915"/>
      <c r="AC115" s="1915"/>
      <c r="AD115" s="1915"/>
      <c r="AE115" s="1915"/>
      <c r="AF115" s="1915"/>
      <c r="AG115" s="1915"/>
      <c r="AH115" s="1915"/>
    </row>
    <row r="116" spans="1:36" s="11" customFormat="1" x14ac:dyDescent="0.3">
      <c r="A116" s="1757"/>
      <c r="K116" s="13"/>
      <c r="O116" s="1797"/>
      <c r="P116" s="1797"/>
      <c r="Q116" s="1797"/>
      <c r="R116" s="1797"/>
      <c r="S116" s="1014"/>
      <c r="T116" s="1797"/>
      <c r="U116" s="1797"/>
      <c r="V116" s="1797"/>
      <c r="W116" s="1797"/>
      <c r="X116" s="1797"/>
      <c r="Y116" s="1797"/>
      <c r="Z116" s="1797"/>
      <c r="AA116" s="1797"/>
      <c r="AB116" s="1797"/>
      <c r="AC116" s="1797"/>
      <c r="AD116" s="1797"/>
      <c r="AE116" s="1797"/>
      <c r="AF116" s="1797"/>
      <c r="AG116" s="1797"/>
      <c r="AH116" s="1797"/>
    </row>
    <row r="117" spans="1:36" s="11" customFormat="1" x14ac:dyDescent="0.3">
      <c r="A117" s="1757"/>
      <c r="K117" s="13"/>
      <c r="O117" s="1797"/>
      <c r="P117" s="1797"/>
      <c r="Q117" s="1797"/>
      <c r="R117" s="1797"/>
      <c r="S117" s="1014"/>
      <c r="T117" s="1797"/>
      <c r="U117" s="1797"/>
      <c r="V117" s="1797"/>
      <c r="W117" s="1797"/>
      <c r="X117" s="1797"/>
      <c r="Y117" s="1797"/>
      <c r="Z117" s="1797"/>
      <c r="AA117" s="1797"/>
      <c r="AB117" s="1797"/>
      <c r="AC117" s="1797"/>
      <c r="AD117" s="1797"/>
      <c r="AE117" s="1797"/>
      <c r="AF117" s="1797"/>
      <c r="AG117" s="1797"/>
      <c r="AH117" s="1797"/>
    </row>
    <row r="118" spans="1:36" s="11" customFormat="1" ht="18" x14ac:dyDescent="0.4">
      <c r="A118" s="1085" t="s">
        <v>605</v>
      </c>
      <c r="K118" s="13"/>
      <c r="O118" s="1797"/>
      <c r="P118" s="1797"/>
      <c r="Q118" s="1797"/>
      <c r="R118" s="1797"/>
      <c r="S118" s="1014"/>
      <c r="T118" s="1797"/>
      <c r="U118" s="1797"/>
      <c r="V118" s="1797"/>
      <c r="W118" s="1797"/>
      <c r="X118" s="1797"/>
      <c r="Y118" s="1797"/>
      <c r="Z118" s="1797"/>
      <c r="AA118" s="1797"/>
      <c r="AB118" s="1797"/>
      <c r="AC118" s="1797"/>
      <c r="AD118" s="1797"/>
      <c r="AE118" s="1797"/>
      <c r="AF118" s="1797"/>
      <c r="AG118" s="1797"/>
      <c r="AH118" s="1797"/>
    </row>
    <row r="119" spans="1:36" s="11" customFormat="1" x14ac:dyDescent="0.3">
      <c r="A119" s="1757"/>
      <c r="K119" s="13"/>
      <c r="O119" s="1797"/>
      <c r="P119" s="1797"/>
      <c r="Q119" s="1797"/>
      <c r="R119" s="1797"/>
      <c r="S119" s="1014"/>
      <c r="T119" s="1797"/>
      <c r="U119" s="1797"/>
      <c r="V119" s="1797"/>
      <c r="W119" s="1797"/>
      <c r="X119" s="1797"/>
      <c r="Y119" s="1797"/>
      <c r="Z119" s="1797"/>
      <c r="AA119" s="1797"/>
      <c r="AB119" s="1797"/>
      <c r="AC119" s="1797"/>
      <c r="AD119" s="1797"/>
      <c r="AE119" s="1797"/>
      <c r="AF119" s="1797"/>
      <c r="AG119" s="1797"/>
      <c r="AH119" s="1797"/>
    </row>
    <row r="120" spans="1:36" customFormat="1" ht="16.5" customHeight="1" thickBot="1" x14ac:dyDescent="0.4">
      <c r="A120" s="2645" t="s">
        <v>531</v>
      </c>
      <c r="B120" s="2646"/>
      <c r="C120" s="2646"/>
      <c r="D120" s="2646"/>
      <c r="E120" s="2646"/>
      <c r="F120" s="2646"/>
      <c r="G120" s="2646"/>
      <c r="H120" s="2646"/>
      <c r="I120" s="2646"/>
      <c r="J120" s="2646"/>
      <c r="K120" s="2646"/>
      <c r="L120" s="2646"/>
      <c r="M120" s="2646"/>
      <c r="N120" s="2646"/>
      <c r="O120" s="2646"/>
      <c r="P120" s="2646"/>
      <c r="Q120" s="2646"/>
      <c r="R120" s="2646"/>
      <c r="S120" s="2658"/>
      <c r="T120" s="2961" t="s">
        <v>635</v>
      </c>
      <c r="U120" s="2929"/>
      <c r="V120" s="2929"/>
      <c r="W120" s="2929"/>
      <c r="X120" s="2929"/>
      <c r="Y120" s="2929"/>
      <c r="Z120" s="2929"/>
      <c r="AA120" s="2929"/>
      <c r="AB120" s="2929"/>
      <c r="AC120" s="2929"/>
      <c r="AD120" s="2929"/>
      <c r="AE120" s="2929"/>
      <c r="AF120" s="2929"/>
      <c r="AG120" s="2929"/>
      <c r="AH120" s="2930"/>
    </row>
    <row r="121" spans="1:36" s="1757" customFormat="1" ht="14.5" customHeight="1" thickTop="1" x14ac:dyDescent="0.35">
      <c r="A121" s="2962" t="s">
        <v>533</v>
      </c>
      <c r="B121" s="2962" t="s">
        <v>534</v>
      </c>
      <c r="C121" s="2962" t="s">
        <v>535</v>
      </c>
      <c r="D121" s="2962" t="s">
        <v>606</v>
      </c>
      <c r="E121" s="2954" t="s">
        <v>537</v>
      </c>
      <c r="F121" s="2953" t="s">
        <v>538</v>
      </c>
      <c r="G121" s="1917" t="s">
        <v>1172</v>
      </c>
      <c r="H121" s="2964" t="s">
        <v>1173</v>
      </c>
      <c r="I121" s="2969" t="s">
        <v>540</v>
      </c>
      <c r="J121" s="2971" t="s">
        <v>541</v>
      </c>
      <c r="K121" s="2971"/>
      <c r="L121" s="2971"/>
      <c r="M121" s="2971"/>
      <c r="N121" s="2972" t="s">
        <v>914</v>
      </c>
      <c r="O121" s="2974" t="s">
        <v>915</v>
      </c>
      <c r="P121" s="2974" t="s">
        <v>916</v>
      </c>
      <c r="Q121" s="2974" t="s">
        <v>917</v>
      </c>
      <c r="R121" s="2974" t="s">
        <v>918</v>
      </c>
      <c r="S121" s="2964" t="s">
        <v>546</v>
      </c>
      <c r="T121" s="1918" t="s">
        <v>547</v>
      </c>
      <c r="U121" s="2966" t="s">
        <v>548</v>
      </c>
      <c r="V121" s="2968"/>
      <c r="W121" s="2968"/>
      <c r="X121" s="2968"/>
      <c r="Y121" s="2967"/>
      <c r="Z121" s="2966" t="s">
        <v>549</v>
      </c>
      <c r="AA121" s="2967"/>
      <c r="AB121" s="2966" t="s">
        <v>550</v>
      </c>
      <c r="AC121" s="2968"/>
      <c r="AD121" s="2968"/>
      <c r="AE121" s="2968"/>
      <c r="AF121" s="2968"/>
      <c r="AG121" s="2968"/>
      <c r="AH121" s="2967"/>
      <c r="AI121"/>
      <c r="AJ121"/>
    </row>
    <row r="122" spans="1:36" s="1757" customFormat="1" ht="18" x14ac:dyDescent="0.35">
      <c r="A122" s="2963"/>
      <c r="B122" s="2963"/>
      <c r="C122" s="2963"/>
      <c r="D122" s="2963"/>
      <c r="E122" s="2537"/>
      <c r="F122" s="2541"/>
      <c r="G122" s="1919" t="s">
        <v>1174</v>
      </c>
      <c r="H122" s="2965"/>
      <c r="I122" s="2970"/>
      <c r="J122" s="1920" t="s">
        <v>551</v>
      </c>
      <c r="K122" s="1920" t="s">
        <v>552</v>
      </c>
      <c r="L122" s="1921" t="s">
        <v>553</v>
      </c>
      <c r="M122" s="1921" t="s">
        <v>554</v>
      </c>
      <c r="N122" s="2973"/>
      <c r="O122" s="2975"/>
      <c r="P122" s="2975"/>
      <c r="Q122" s="2975"/>
      <c r="R122" s="2975"/>
      <c r="S122" s="2965"/>
      <c r="T122" s="1852" t="s">
        <v>559</v>
      </c>
      <c r="U122" s="2947"/>
      <c r="V122" s="2948"/>
      <c r="W122" s="2948"/>
      <c r="X122" s="2948"/>
      <c r="Y122" s="2949"/>
      <c r="Z122" s="2947"/>
      <c r="AA122" s="2949"/>
      <c r="AB122" s="2947"/>
      <c r="AC122" s="2948"/>
      <c r="AD122" s="2948"/>
      <c r="AE122" s="2948"/>
      <c r="AF122" s="2948"/>
      <c r="AG122" s="2948"/>
      <c r="AH122" s="2949"/>
      <c r="AI122"/>
      <c r="AJ122"/>
    </row>
    <row r="123" spans="1:36" s="1757" customFormat="1" ht="16" x14ac:dyDescent="0.4">
      <c r="A123" s="2950" t="s">
        <v>1175</v>
      </c>
      <c r="B123" s="2951"/>
      <c r="C123" s="2951"/>
      <c r="D123" s="2951"/>
      <c r="E123" s="2951"/>
      <c r="F123" s="2951"/>
      <c r="G123" s="2951"/>
      <c r="H123" s="2951"/>
      <c r="I123" s="2951"/>
      <c r="J123" s="2951"/>
      <c r="K123" s="2951"/>
      <c r="L123" s="2951"/>
      <c r="M123" s="2951"/>
      <c r="N123" s="2951"/>
      <c r="O123" s="2951"/>
      <c r="P123" s="2951"/>
      <c r="Q123" s="2951"/>
      <c r="R123" s="2952"/>
      <c r="S123" s="1748"/>
      <c r="T123" s="1853"/>
      <c r="U123" s="1604" t="s">
        <v>561</v>
      </c>
      <c r="V123" s="1605" t="s">
        <v>38</v>
      </c>
      <c r="W123" s="1605" t="s">
        <v>562</v>
      </c>
      <c r="X123" s="1605" t="s">
        <v>563</v>
      </c>
      <c r="Y123" s="1629" t="s">
        <v>564</v>
      </c>
      <c r="Z123" s="1749" t="s">
        <v>565</v>
      </c>
      <c r="AA123" s="1750" t="s">
        <v>566</v>
      </c>
      <c r="AB123" s="1749" t="s">
        <v>27</v>
      </c>
      <c r="AC123" s="1751" t="s">
        <v>31</v>
      </c>
      <c r="AD123" s="1751" t="s">
        <v>183</v>
      </c>
      <c r="AE123" s="1751" t="s">
        <v>35</v>
      </c>
      <c r="AF123" s="1751" t="s">
        <v>36</v>
      </c>
      <c r="AG123" s="1751" t="s">
        <v>37</v>
      </c>
      <c r="AH123" s="1750" t="s">
        <v>167</v>
      </c>
      <c r="AI123" s="10"/>
      <c r="AJ123" s="10"/>
    </row>
    <row r="124" spans="1:36" s="1757" customFormat="1" ht="15" x14ac:dyDescent="0.3">
      <c r="A124" s="1809"/>
      <c r="B124" s="1809"/>
      <c r="C124" s="1809"/>
      <c r="D124" s="924"/>
      <c r="E124" s="924"/>
      <c r="F124" s="924"/>
      <c r="G124" s="924"/>
      <c r="H124" s="924"/>
      <c r="I124" s="924"/>
      <c r="J124" s="926"/>
      <c r="K124" s="926"/>
      <c r="L124" s="927"/>
      <c r="M124" s="928"/>
      <c r="N124" s="929"/>
      <c r="O124" s="1752"/>
      <c r="P124" s="1752"/>
      <c r="Q124" s="1753"/>
      <c r="R124" s="1754"/>
      <c r="S124" s="1755"/>
      <c r="T124" s="1860"/>
      <c r="U124" s="1864"/>
      <c r="V124" s="1865"/>
      <c r="W124" s="1865"/>
      <c r="X124" s="1865"/>
      <c r="Y124" s="1861"/>
      <c r="Z124" s="1829"/>
      <c r="AA124" s="1765"/>
      <c r="AB124" s="1829"/>
      <c r="AC124" s="1830"/>
      <c r="AD124" s="1830"/>
      <c r="AE124" s="1830"/>
      <c r="AF124" s="1830"/>
      <c r="AG124" s="1830"/>
      <c r="AH124" s="1765"/>
      <c r="AI124" s="10"/>
      <c r="AJ124" s="10"/>
    </row>
    <row r="125" spans="1:36" s="1757" customFormat="1" ht="15" x14ac:dyDescent="0.3">
      <c r="A125" s="939" t="s">
        <v>1166</v>
      </c>
      <c r="B125" s="939" t="s">
        <v>47</v>
      </c>
      <c r="C125" s="939" t="s">
        <v>1167</v>
      </c>
      <c r="D125" s="939" t="s">
        <v>284</v>
      </c>
      <c r="E125" s="939" t="s">
        <v>569</v>
      </c>
      <c r="F125" s="1817" t="s">
        <v>962</v>
      </c>
      <c r="G125" s="939">
        <v>46</v>
      </c>
      <c r="H125" s="941">
        <v>13</v>
      </c>
      <c r="I125" s="942" t="s">
        <v>49</v>
      </c>
      <c r="J125" s="926"/>
      <c r="K125" s="943">
        <v>13</v>
      </c>
      <c r="L125" s="943">
        <v>13</v>
      </c>
      <c r="M125" s="928"/>
      <c r="N125" s="944">
        <v>2</v>
      </c>
      <c r="O125" s="1756">
        <v>2851</v>
      </c>
      <c r="P125" s="1756">
        <v>0.59599999999999997</v>
      </c>
      <c r="Q125" s="1756">
        <f t="shared" ref="Q125:Q135" si="26">O125*(1-P125)</f>
        <v>1151.8040000000001</v>
      </c>
      <c r="R125" s="1756">
        <f t="shared" ref="R125:R135" si="27">Q125*H125*N125</f>
        <v>29946.904000000002</v>
      </c>
      <c r="S125" s="946">
        <f t="shared" ref="S125:S135" si="28">R125/$R$140</f>
        <v>8.0010899920345255E-2</v>
      </c>
      <c r="T125" s="1760">
        <f t="shared" ref="T125:T135" si="29">R125</f>
        <v>29946.904000000002</v>
      </c>
      <c r="U125" s="1820"/>
      <c r="V125" s="21">
        <f>T125</f>
        <v>29946.904000000002</v>
      </c>
      <c r="W125" s="21"/>
      <c r="X125" s="21"/>
      <c r="Y125" s="1821"/>
      <c r="Z125" s="1822">
        <f>T125</f>
        <v>29946.904000000002</v>
      </c>
      <c r="AA125" s="1823"/>
      <c r="AB125" s="1822">
        <f>T125</f>
        <v>29946.904000000002</v>
      </c>
      <c r="AC125" s="1824"/>
      <c r="AD125" s="1824"/>
      <c r="AE125" s="1824"/>
      <c r="AF125" s="1824"/>
      <c r="AG125" s="1825"/>
      <c r="AH125" s="1826"/>
      <c r="AI125" s="1758"/>
      <c r="AJ125" s="1758"/>
    </row>
    <row r="126" spans="1:36" s="1758" customFormat="1" ht="14.5" customHeight="1" x14ac:dyDescent="0.3">
      <c r="A126" s="939" t="s">
        <v>1166</v>
      </c>
      <c r="B126" s="950" t="s">
        <v>135</v>
      </c>
      <c r="C126" s="950" t="s">
        <v>1090</v>
      </c>
      <c r="D126" s="950" t="s">
        <v>285</v>
      </c>
      <c r="E126" s="950" t="s">
        <v>569</v>
      </c>
      <c r="F126" s="1817" t="s">
        <v>178</v>
      </c>
      <c r="G126" s="950">
        <v>70</v>
      </c>
      <c r="H126" s="950">
        <v>1</v>
      </c>
      <c r="I126" s="950" t="s">
        <v>49</v>
      </c>
      <c r="J126" s="954">
        <v>50</v>
      </c>
      <c r="K126" s="11"/>
      <c r="L126" s="11"/>
      <c r="M126" s="11"/>
      <c r="N126" s="944">
        <v>1</v>
      </c>
      <c r="O126" s="1756">
        <v>113400</v>
      </c>
      <c r="P126" s="1756">
        <v>0.25</v>
      </c>
      <c r="Q126" s="1756">
        <f t="shared" si="26"/>
        <v>85050</v>
      </c>
      <c r="R126" s="1756">
        <f t="shared" si="27"/>
        <v>85050</v>
      </c>
      <c r="S126" s="946">
        <f t="shared" si="28"/>
        <v>0.22723307351655997</v>
      </c>
      <c r="T126" s="1760">
        <f t="shared" si="29"/>
        <v>85050</v>
      </c>
      <c r="U126" s="1820"/>
      <c r="V126" s="21">
        <f>T126</f>
        <v>85050</v>
      </c>
      <c r="W126" s="21"/>
      <c r="X126" s="21"/>
      <c r="Y126" s="1821"/>
      <c r="Z126" s="1827">
        <f>T126</f>
        <v>85050</v>
      </c>
      <c r="AA126" s="1823"/>
      <c r="AB126" s="1822"/>
      <c r="AC126" s="1824">
        <f>T126</f>
        <v>85050</v>
      </c>
      <c r="AD126" s="1824"/>
      <c r="AE126" s="1824"/>
      <c r="AF126" s="1824"/>
      <c r="AG126" s="1825"/>
      <c r="AH126" s="1826"/>
    </row>
    <row r="127" spans="1:36" s="1758" customFormat="1" x14ac:dyDescent="0.3">
      <c r="A127" s="939" t="s">
        <v>1166</v>
      </c>
      <c r="B127" s="950" t="s">
        <v>185</v>
      </c>
      <c r="C127" s="950" t="s">
        <v>1167</v>
      </c>
      <c r="D127" s="950" t="s">
        <v>286</v>
      </c>
      <c r="E127" s="950" t="s">
        <v>571</v>
      </c>
      <c r="F127" s="1817" t="s">
        <v>603</v>
      </c>
      <c r="G127" s="950">
        <v>140</v>
      </c>
      <c r="H127" s="950">
        <v>13</v>
      </c>
      <c r="I127" s="950" t="s">
        <v>49</v>
      </c>
      <c r="J127" s="13"/>
      <c r="K127" s="943">
        <v>13</v>
      </c>
      <c r="L127" s="953">
        <v>13</v>
      </c>
      <c r="M127" s="11"/>
      <c r="N127" s="944">
        <v>2</v>
      </c>
      <c r="O127" s="1756">
        <v>2000</v>
      </c>
      <c r="P127" s="1756">
        <v>0.25</v>
      </c>
      <c r="Q127" s="1756">
        <f t="shared" si="26"/>
        <v>1500</v>
      </c>
      <c r="R127" s="1756">
        <f t="shared" si="27"/>
        <v>39000</v>
      </c>
      <c r="S127" s="1866">
        <f t="shared" si="28"/>
        <v>0.10419858750318446</v>
      </c>
      <c r="T127" s="1760">
        <f t="shared" si="29"/>
        <v>39000</v>
      </c>
      <c r="U127" s="1820"/>
      <c r="V127" s="21">
        <f>T127</f>
        <v>39000</v>
      </c>
      <c r="W127" s="21"/>
      <c r="X127" s="21"/>
      <c r="Y127" s="1821"/>
      <c r="Z127" s="1827"/>
      <c r="AA127" s="1823">
        <f>T127</f>
        <v>39000</v>
      </c>
      <c r="AB127" s="1822"/>
      <c r="AC127" s="1824"/>
      <c r="AD127" s="1824">
        <f>T127</f>
        <v>39000</v>
      </c>
      <c r="AE127" s="1824"/>
      <c r="AF127" s="1824"/>
      <c r="AG127" s="1825"/>
      <c r="AH127" s="1826"/>
    </row>
    <row r="128" spans="1:36" s="1758" customFormat="1" ht="13" x14ac:dyDescent="0.3">
      <c r="A128" s="939" t="s">
        <v>1166</v>
      </c>
      <c r="B128" s="950" t="s">
        <v>277</v>
      </c>
      <c r="C128" s="950" t="s">
        <v>1168</v>
      </c>
      <c r="D128" s="950" t="s">
        <v>116</v>
      </c>
      <c r="E128" s="950" t="s">
        <v>571</v>
      </c>
      <c r="F128" s="1817" t="s">
        <v>847</v>
      </c>
      <c r="G128" s="950"/>
      <c r="H128" s="950">
        <v>15</v>
      </c>
      <c r="I128" s="950" t="s">
        <v>133</v>
      </c>
      <c r="J128" s="2588">
        <v>15</v>
      </c>
      <c r="K128" s="2589"/>
      <c r="L128" s="955"/>
      <c r="M128" s="955"/>
      <c r="N128" s="944">
        <v>1</v>
      </c>
      <c r="O128" s="1756">
        <f>1650*(1+50%)</f>
        <v>2475</v>
      </c>
      <c r="P128" s="1756">
        <v>0.2</v>
      </c>
      <c r="Q128" s="1756">
        <f t="shared" si="26"/>
        <v>1980</v>
      </c>
      <c r="R128" s="1756">
        <f t="shared" si="27"/>
        <v>29700</v>
      </c>
      <c r="S128" s="1866">
        <f t="shared" si="28"/>
        <v>7.9351232021655865E-2</v>
      </c>
      <c r="T128" s="1760">
        <f t="shared" si="29"/>
        <v>29700</v>
      </c>
      <c r="U128" s="1820">
        <f>T128</f>
        <v>29700</v>
      </c>
      <c r="V128" s="21"/>
      <c r="W128" s="21"/>
      <c r="X128" s="21"/>
      <c r="Y128" s="1821"/>
      <c r="Z128" s="1827"/>
      <c r="AA128" s="1823">
        <f t="shared" ref="AA128:AA129" si="30">T128</f>
        <v>29700</v>
      </c>
      <c r="AB128" s="1822"/>
      <c r="AC128" s="1824"/>
      <c r="AD128" s="1824"/>
      <c r="AE128" s="1824">
        <f>T128</f>
        <v>29700</v>
      </c>
      <c r="AF128" s="1824"/>
      <c r="AG128" s="1825"/>
      <c r="AH128" s="1826"/>
    </row>
    <row r="129" spans="1:36" s="1758" customFormat="1" ht="13" x14ac:dyDescent="0.3">
      <c r="A129" s="939" t="s">
        <v>1166</v>
      </c>
      <c r="B129" s="950" t="s">
        <v>242</v>
      </c>
      <c r="C129" s="950" t="s">
        <v>1168</v>
      </c>
      <c r="D129" s="950" t="s">
        <v>54</v>
      </c>
      <c r="E129" s="950" t="s">
        <v>571</v>
      </c>
      <c r="F129" s="1817" t="s">
        <v>847</v>
      </c>
      <c r="G129" s="950"/>
      <c r="H129" s="950">
        <v>3</v>
      </c>
      <c r="I129" s="950" t="s">
        <v>133</v>
      </c>
      <c r="J129" s="2588">
        <v>6</v>
      </c>
      <c r="K129" s="2589"/>
      <c r="L129" s="955"/>
      <c r="M129" s="955"/>
      <c r="N129" s="944">
        <v>1</v>
      </c>
      <c r="O129" s="1756">
        <f>3969*(1+50%)</f>
        <v>5953.5</v>
      </c>
      <c r="P129" s="1756">
        <v>0.2</v>
      </c>
      <c r="Q129" s="1756">
        <f t="shared" si="26"/>
        <v>4762.8</v>
      </c>
      <c r="R129" s="1756">
        <f t="shared" si="27"/>
        <v>14288.400000000001</v>
      </c>
      <c r="S129" s="1866">
        <f t="shared" si="28"/>
        <v>3.8175156350782079E-2</v>
      </c>
      <c r="T129" s="1760">
        <f t="shared" si="29"/>
        <v>14288.400000000001</v>
      </c>
      <c r="U129" s="1820">
        <f>T129</f>
        <v>14288.400000000001</v>
      </c>
      <c r="V129" s="21"/>
      <c r="W129" s="21"/>
      <c r="X129" s="21"/>
      <c r="Y129" s="1821"/>
      <c r="Z129" s="1827"/>
      <c r="AA129" s="1823">
        <f t="shared" si="30"/>
        <v>14288.400000000001</v>
      </c>
      <c r="AB129" s="1822"/>
      <c r="AC129" s="1824"/>
      <c r="AD129" s="1824"/>
      <c r="AE129" s="1824"/>
      <c r="AF129" s="1824">
        <f>T129</f>
        <v>14288.400000000001</v>
      </c>
      <c r="AG129" s="1825"/>
      <c r="AH129" s="1826"/>
    </row>
    <row r="130" spans="1:36" s="1758" customFormat="1" ht="14.5" customHeight="1" x14ac:dyDescent="0.3">
      <c r="A130" s="939" t="s">
        <v>1166</v>
      </c>
      <c r="B130" s="950" t="s">
        <v>135</v>
      </c>
      <c r="C130" s="950" t="s">
        <v>1170</v>
      </c>
      <c r="D130" s="950" t="s">
        <v>289</v>
      </c>
      <c r="E130" s="950" t="s">
        <v>569</v>
      </c>
      <c r="F130" s="1817" t="s">
        <v>290</v>
      </c>
      <c r="G130" s="950">
        <v>7</v>
      </c>
      <c r="H130" s="950">
        <v>1</v>
      </c>
      <c r="I130" s="950" t="s">
        <v>49</v>
      </c>
      <c r="J130" s="13"/>
      <c r="K130" s="943">
        <v>7</v>
      </c>
      <c r="L130" s="943">
        <v>7</v>
      </c>
      <c r="M130" s="955"/>
      <c r="N130" s="944">
        <v>2</v>
      </c>
      <c r="O130" s="1760">
        <v>35000</v>
      </c>
      <c r="P130" s="1760">
        <v>0.25</v>
      </c>
      <c r="Q130" s="1760">
        <f t="shared" si="26"/>
        <v>26250</v>
      </c>
      <c r="R130" s="1756">
        <f t="shared" si="27"/>
        <v>52500</v>
      </c>
      <c r="S130" s="946">
        <f t="shared" si="28"/>
        <v>0.14026732933120986</v>
      </c>
      <c r="T130" s="1760">
        <f t="shared" si="29"/>
        <v>52500</v>
      </c>
      <c r="U130" s="1820"/>
      <c r="V130" s="21"/>
      <c r="W130" s="21">
        <f>T130</f>
        <v>52500</v>
      </c>
      <c r="X130" s="21"/>
      <c r="Y130" s="1821"/>
      <c r="Z130" s="1827">
        <f>T130</f>
        <v>52500</v>
      </c>
      <c r="AA130" s="1823"/>
      <c r="AB130" s="1822"/>
      <c r="AC130" s="1824">
        <f>T130</f>
        <v>52500</v>
      </c>
      <c r="AD130" s="1824"/>
      <c r="AE130" s="1824"/>
      <c r="AF130" s="1824"/>
      <c r="AG130" s="1825"/>
      <c r="AH130" s="1826"/>
    </row>
    <row r="131" spans="1:36" s="1757" customFormat="1" x14ac:dyDescent="0.3">
      <c r="A131" s="939" t="s">
        <v>1166</v>
      </c>
      <c r="B131" s="950" t="s">
        <v>242</v>
      </c>
      <c r="C131" s="950" t="s">
        <v>1088</v>
      </c>
      <c r="D131" s="950" t="s">
        <v>287</v>
      </c>
      <c r="E131" s="950" t="s">
        <v>575</v>
      </c>
      <c r="F131" s="1817" t="s">
        <v>642</v>
      </c>
      <c r="G131" s="950">
        <v>45</v>
      </c>
      <c r="H131" s="950">
        <v>2</v>
      </c>
      <c r="I131" s="950" t="s">
        <v>51</v>
      </c>
      <c r="J131" s="2588">
        <v>2</v>
      </c>
      <c r="K131" s="2589"/>
      <c r="L131" s="2589"/>
      <c r="M131" s="2590"/>
      <c r="N131" s="944">
        <v>1</v>
      </c>
      <c r="O131" s="1760">
        <v>12000</v>
      </c>
      <c r="P131" s="1760">
        <v>0.25</v>
      </c>
      <c r="Q131" s="1760">
        <f t="shared" si="26"/>
        <v>9000</v>
      </c>
      <c r="R131" s="1756">
        <f t="shared" si="27"/>
        <v>18000</v>
      </c>
      <c r="S131" s="1866">
        <f t="shared" si="28"/>
        <v>4.8091655770700521E-2</v>
      </c>
      <c r="T131" s="1760">
        <f t="shared" si="29"/>
        <v>18000</v>
      </c>
      <c r="U131" s="1820">
        <f>T131</f>
        <v>18000</v>
      </c>
      <c r="V131" s="21"/>
      <c r="W131" s="21"/>
      <c r="X131" s="21"/>
      <c r="Y131" s="1821"/>
      <c r="Z131" s="1827"/>
      <c r="AA131" s="1823">
        <f>T131</f>
        <v>18000</v>
      </c>
      <c r="AB131" s="1822"/>
      <c r="AC131" s="1824"/>
      <c r="AD131" s="1824"/>
      <c r="AE131" s="1824"/>
      <c r="AF131" s="1824">
        <f>T131</f>
        <v>18000</v>
      </c>
      <c r="AG131" s="1825"/>
      <c r="AH131" s="1826"/>
      <c r="AI131" s="1758"/>
      <c r="AJ131" s="1758"/>
    </row>
    <row r="132" spans="1:36" s="1757" customFormat="1" x14ac:dyDescent="0.3">
      <c r="A132" s="939" t="s">
        <v>1166</v>
      </c>
      <c r="B132" s="950" t="s">
        <v>277</v>
      </c>
      <c r="C132" s="950" t="s">
        <v>1088</v>
      </c>
      <c r="D132" s="950" t="s">
        <v>288</v>
      </c>
      <c r="E132" s="950" t="s">
        <v>569</v>
      </c>
      <c r="F132" s="1817" t="s">
        <v>692</v>
      </c>
      <c r="G132" s="950">
        <v>25</v>
      </c>
      <c r="H132" s="950">
        <v>2</v>
      </c>
      <c r="I132" s="950" t="s">
        <v>49</v>
      </c>
      <c r="J132" s="13"/>
      <c r="K132" s="2920">
        <v>2</v>
      </c>
      <c r="L132" s="2589"/>
      <c r="M132" s="11"/>
      <c r="N132" s="944">
        <v>1</v>
      </c>
      <c r="O132" s="1760">
        <v>7200</v>
      </c>
      <c r="P132" s="1760">
        <v>0.25</v>
      </c>
      <c r="Q132" s="1760">
        <f t="shared" si="26"/>
        <v>5400</v>
      </c>
      <c r="R132" s="1756">
        <f t="shared" si="27"/>
        <v>10800</v>
      </c>
      <c r="S132" s="946">
        <f t="shared" si="28"/>
        <v>2.8854993462420313E-2</v>
      </c>
      <c r="T132" s="1760">
        <f t="shared" si="29"/>
        <v>10800</v>
      </c>
      <c r="U132" s="21">
        <f>T132</f>
        <v>10800</v>
      </c>
      <c r="V132" s="21"/>
      <c r="W132" s="21"/>
      <c r="X132" s="21"/>
      <c r="Y132" s="1821"/>
      <c r="Z132" s="1827">
        <f>T132</f>
        <v>10800</v>
      </c>
      <c r="AA132" s="1823"/>
      <c r="AB132" s="1824"/>
      <c r="AC132" s="1824"/>
      <c r="AD132" s="1824"/>
      <c r="AE132" s="1824">
        <f>T132</f>
        <v>10800</v>
      </c>
      <c r="AF132" s="1824"/>
      <c r="AG132" s="1825"/>
      <c r="AH132" s="1826"/>
      <c r="AI132" s="1758"/>
      <c r="AJ132" s="1758"/>
    </row>
    <row r="133" spans="1:36" s="1757" customFormat="1" x14ac:dyDescent="0.3">
      <c r="A133" s="939" t="s">
        <v>1166</v>
      </c>
      <c r="B133" s="950" t="s">
        <v>274</v>
      </c>
      <c r="C133" s="950" t="s">
        <v>1092</v>
      </c>
      <c r="D133" s="950" t="s">
        <v>77</v>
      </c>
      <c r="E133" s="950" t="s">
        <v>575</v>
      </c>
      <c r="F133" s="1817" t="s">
        <v>954</v>
      </c>
      <c r="G133" s="950"/>
      <c r="H133" s="950">
        <v>1</v>
      </c>
      <c r="I133" s="950" t="s">
        <v>51</v>
      </c>
      <c r="J133" s="2588">
        <v>10</v>
      </c>
      <c r="K133" s="2589"/>
      <c r="L133" s="2589"/>
      <c r="M133" s="2590"/>
      <c r="N133" s="944">
        <v>1</v>
      </c>
      <c r="O133" s="1760">
        <v>25000</v>
      </c>
      <c r="P133" s="1760">
        <v>0.35</v>
      </c>
      <c r="Q133" s="1760">
        <f t="shared" si="26"/>
        <v>16250</v>
      </c>
      <c r="R133" s="1756">
        <f t="shared" si="27"/>
        <v>16250</v>
      </c>
      <c r="S133" s="1866">
        <f t="shared" si="28"/>
        <v>4.3416078126326862E-2</v>
      </c>
      <c r="T133" s="1760">
        <f t="shared" si="29"/>
        <v>16250</v>
      </c>
      <c r="U133" s="21"/>
      <c r="V133" s="21"/>
      <c r="W133" s="21">
        <f>T133</f>
        <v>16250</v>
      </c>
      <c r="X133" s="21"/>
      <c r="Y133" s="1821"/>
      <c r="Z133" s="21"/>
      <c r="AA133" s="1823">
        <f>T133</f>
        <v>16250</v>
      </c>
      <c r="AB133" s="1824"/>
      <c r="AC133" s="1824"/>
      <c r="AD133" s="1824"/>
      <c r="AE133" s="1824"/>
      <c r="AF133" s="1824"/>
      <c r="AG133" s="1825">
        <f>T133</f>
        <v>16250</v>
      </c>
      <c r="AH133" s="1826"/>
      <c r="AI133" s="1758"/>
      <c r="AJ133" s="1758"/>
    </row>
    <row r="134" spans="1:36" s="1757" customFormat="1" x14ac:dyDescent="0.3">
      <c r="A134" s="939" t="s">
        <v>1166</v>
      </c>
      <c r="B134" s="950" t="s">
        <v>274</v>
      </c>
      <c r="C134" s="950" t="s">
        <v>1092</v>
      </c>
      <c r="D134" s="950" t="s">
        <v>207</v>
      </c>
      <c r="E134" s="950" t="s">
        <v>575</v>
      </c>
      <c r="F134" s="1817" t="s">
        <v>954</v>
      </c>
      <c r="G134" s="950"/>
      <c r="H134" s="950">
        <v>1</v>
      </c>
      <c r="I134" s="950" t="s">
        <v>51</v>
      </c>
      <c r="J134" s="2588">
        <v>10</v>
      </c>
      <c r="K134" s="2589"/>
      <c r="L134" s="2589"/>
      <c r="M134" s="2590"/>
      <c r="N134" s="944">
        <v>1</v>
      </c>
      <c r="O134" s="1760">
        <v>35000</v>
      </c>
      <c r="P134" s="1760">
        <v>0.35</v>
      </c>
      <c r="Q134" s="1760">
        <f t="shared" si="26"/>
        <v>22750</v>
      </c>
      <c r="R134" s="1756">
        <f t="shared" si="27"/>
        <v>22750</v>
      </c>
      <c r="S134" s="1866">
        <f t="shared" si="28"/>
        <v>6.0782509376857606E-2</v>
      </c>
      <c r="T134" s="1760">
        <f t="shared" si="29"/>
        <v>22750</v>
      </c>
      <c r="U134" s="1824"/>
      <c r="V134" s="1824"/>
      <c r="W134" s="1824">
        <f>T134</f>
        <v>22750</v>
      </c>
      <c r="X134" s="1824"/>
      <c r="Y134" s="1823"/>
      <c r="Z134" s="1824"/>
      <c r="AA134" s="1823">
        <f t="shared" ref="AA134:AA135" si="31">T134</f>
        <v>22750</v>
      </c>
      <c r="AB134" s="1824"/>
      <c r="AC134" s="1824"/>
      <c r="AD134" s="1824"/>
      <c r="AE134" s="1824"/>
      <c r="AF134" s="1824"/>
      <c r="AG134" s="1825">
        <f>T134</f>
        <v>22750</v>
      </c>
      <c r="AH134" s="1826"/>
      <c r="AI134" s="1758"/>
      <c r="AJ134" s="1758"/>
    </row>
    <row r="135" spans="1:36" s="1757" customFormat="1" x14ac:dyDescent="0.3">
      <c r="A135" s="939" t="s">
        <v>1166</v>
      </c>
      <c r="B135" s="950" t="s">
        <v>157</v>
      </c>
      <c r="C135" s="950" t="s">
        <v>1093</v>
      </c>
      <c r="D135" s="950" t="s">
        <v>158</v>
      </c>
      <c r="E135" s="950" t="s">
        <v>575</v>
      </c>
      <c r="F135" s="1817" t="s">
        <v>954</v>
      </c>
      <c r="G135" s="950"/>
      <c r="H135" s="950">
        <v>10</v>
      </c>
      <c r="I135" s="950" t="s">
        <v>51</v>
      </c>
      <c r="J135" s="2588">
        <v>10</v>
      </c>
      <c r="K135" s="2589"/>
      <c r="L135" s="2589"/>
      <c r="M135" s="2590"/>
      <c r="N135" s="944">
        <v>1</v>
      </c>
      <c r="O135" s="1760">
        <v>4000</v>
      </c>
      <c r="P135" s="1760">
        <v>0.35</v>
      </c>
      <c r="Q135" s="1760">
        <f t="shared" si="26"/>
        <v>2600</v>
      </c>
      <c r="R135" s="1756">
        <f t="shared" si="27"/>
        <v>26000</v>
      </c>
      <c r="S135" s="1866">
        <f t="shared" si="28"/>
        <v>6.9465725002122974E-2</v>
      </c>
      <c r="T135" s="1760">
        <f t="shared" si="29"/>
        <v>26000</v>
      </c>
      <c r="U135" s="1873"/>
      <c r="V135" s="1873"/>
      <c r="W135" s="1873">
        <f>T135</f>
        <v>26000</v>
      </c>
      <c r="X135" s="1873"/>
      <c r="Y135" s="1869"/>
      <c r="Z135" s="1873"/>
      <c r="AA135" s="1823">
        <f t="shared" si="31"/>
        <v>26000</v>
      </c>
      <c r="AB135" s="1873"/>
      <c r="AC135" s="1873"/>
      <c r="AD135" s="1873"/>
      <c r="AE135" s="1873"/>
      <c r="AF135" s="1873"/>
      <c r="AG135" s="1874"/>
      <c r="AH135" s="1875">
        <f>T135</f>
        <v>26000</v>
      </c>
      <c r="AI135" s="1733"/>
      <c r="AJ135" s="1733"/>
    </row>
    <row r="136" spans="1:36" s="1757" customFormat="1" x14ac:dyDescent="0.3">
      <c r="A136" s="939"/>
      <c r="B136" s="950"/>
      <c r="C136" s="950"/>
      <c r="D136" s="950"/>
      <c r="E136" s="950"/>
      <c r="F136" s="950"/>
      <c r="G136" s="950"/>
      <c r="H136" s="950"/>
      <c r="I136" s="950"/>
      <c r="J136" s="962"/>
      <c r="K136" s="962"/>
      <c r="L136" s="960"/>
      <c r="M136" s="960"/>
      <c r="N136" s="944"/>
      <c r="O136" s="1760"/>
      <c r="P136" s="1760"/>
      <c r="Q136" s="1760"/>
      <c r="R136" s="1760"/>
      <c r="S136" s="958"/>
      <c r="T136" s="1922"/>
      <c r="Y136" s="1923"/>
      <c r="AA136" s="1923"/>
      <c r="AH136" s="1923"/>
    </row>
    <row r="137" spans="1:36" s="1757" customFormat="1" x14ac:dyDescent="0.3">
      <c r="A137" s="963" t="s">
        <v>1166</v>
      </c>
      <c r="B137" s="964" t="s">
        <v>579</v>
      </c>
      <c r="C137" s="964" t="s">
        <v>1169</v>
      </c>
      <c r="D137" s="964"/>
      <c r="E137" s="964"/>
      <c r="F137" s="964"/>
      <c r="G137" s="964"/>
      <c r="H137" s="964"/>
      <c r="I137" s="964"/>
      <c r="J137" s="966"/>
      <c r="K137" s="966"/>
      <c r="L137" s="967"/>
      <c r="M137" s="967"/>
      <c r="N137" s="968"/>
      <c r="O137" s="1761"/>
      <c r="P137" s="1761"/>
      <c r="Q137" s="1761"/>
      <c r="R137" s="1761">
        <v>12000</v>
      </c>
      <c r="S137" s="970">
        <f>R137/R140</f>
        <v>3.2061103847133683E-2</v>
      </c>
      <c r="T137" s="1760">
        <f>R137</f>
        <v>12000</v>
      </c>
      <c r="X137" s="1924">
        <f>T137</f>
        <v>12000</v>
      </c>
      <c r="Y137" s="1923"/>
      <c r="AA137" s="1923"/>
      <c r="AH137" s="1923"/>
    </row>
    <row r="138" spans="1:36" s="1758" customFormat="1" ht="13" x14ac:dyDescent="0.3">
      <c r="A138" s="963" t="s">
        <v>1166</v>
      </c>
      <c r="B138" s="964" t="s">
        <v>580</v>
      </c>
      <c r="C138" s="964"/>
      <c r="D138" s="964"/>
      <c r="E138" s="964"/>
      <c r="F138" s="964"/>
      <c r="G138" s="964"/>
      <c r="H138" s="964"/>
      <c r="I138" s="964"/>
      <c r="J138" s="972"/>
      <c r="K138" s="972"/>
      <c r="L138" s="972"/>
      <c r="M138" s="972"/>
      <c r="N138" s="964"/>
      <c r="O138" s="1762"/>
      <c r="P138" s="1762"/>
      <c r="Q138" s="1762"/>
      <c r="R138" s="1763">
        <v>18000</v>
      </c>
      <c r="S138" s="1764">
        <f>R138/R140</f>
        <v>4.8091655770700521E-2</v>
      </c>
      <c r="T138" s="1760">
        <f>R138</f>
        <v>18000</v>
      </c>
      <c r="Y138" s="1925">
        <f>T138</f>
        <v>18000</v>
      </c>
      <c r="AA138" s="1926"/>
      <c r="AH138" s="1926"/>
    </row>
    <row r="139" spans="1:36" x14ac:dyDescent="0.3">
      <c r="A139" s="977"/>
      <c r="J139" s="1736">
        <f>J140/$N$140</f>
        <v>0.57763975155279501</v>
      </c>
      <c r="K139" s="1736">
        <f t="shared" ref="K139:M139" si="32">K140/$N$140</f>
        <v>0.21739130434782608</v>
      </c>
      <c r="L139" s="1736">
        <f t="shared" si="32"/>
        <v>0.20496894409937888</v>
      </c>
      <c r="M139" s="10">
        <f t="shared" si="32"/>
        <v>0</v>
      </c>
      <c r="R139" s="1765"/>
      <c r="S139" s="946"/>
      <c r="T139" s="1927"/>
      <c r="Y139" s="1928"/>
      <c r="AA139" s="1928"/>
      <c r="AH139" s="1832"/>
    </row>
    <row r="140" spans="1:36" x14ac:dyDescent="0.3">
      <c r="A140" s="1876" t="s">
        <v>582</v>
      </c>
      <c r="B140" s="1877"/>
      <c r="C140" s="1877"/>
      <c r="D140" s="1877"/>
      <c r="E140" s="1877"/>
      <c r="F140" s="1877"/>
      <c r="G140" s="1877"/>
      <c r="H140" s="1877"/>
      <c r="I140" s="1877"/>
      <c r="J140" s="1878">
        <f>J135+J133+J131+J128+J126+J129</f>
        <v>93</v>
      </c>
      <c r="K140" s="1929">
        <f>K132+K130+K125+K127</f>
        <v>35</v>
      </c>
      <c r="L140" s="1878">
        <f>L127+L125+L130</f>
        <v>33</v>
      </c>
      <c r="M140" s="1878">
        <f>M130+M127+M125</f>
        <v>0</v>
      </c>
      <c r="N140" s="1878">
        <f>SUM(J140:M140)</f>
        <v>161</v>
      </c>
      <c r="O140" s="1879"/>
      <c r="P140" s="1879"/>
      <c r="Q140" s="1879"/>
      <c r="R140" s="1880">
        <f>SUM(R125:R138)</f>
        <v>374285.304</v>
      </c>
      <c r="S140" s="1881">
        <f>SUM(S124:S138)</f>
        <v>0.99999999999999989</v>
      </c>
      <c r="T140" s="1882">
        <f>SUM(T124:T139)</f>
        <v>374285.304</v>
      </c>
      <c r="U140" s="1883">
        <f>SUM(U124:U135)</f>
        <v>72788.399999999994</v>
      </c>
      <c r="V140" s="1879">
        <f>SUM(V124:V135)</f>
        <v>153996.90400000001</v>
      </c>
      <c r="W140" s="1879">
        <f>SUM(W124:W135)</f>
        <v>117500</v>
      </c>
      <c r="X140" s="1879">
        <f>SUM(X124:X139)</f>
        <v>12000</v>
      </c>
      <c r="Y140" s="1879">
        <f>SUM(Y124:Y139)</f>
        <v>18000</v>
      </c>
      <c r="Z140" s="1883">
        <f t="shared" ref="Z140:AG140" si="33">SUM(Z124:Z135)</f>
        <v>178296.90400000001</v>
      </c>
      <c r="AA140" s="1880">
        <f t="shared" si="33"/>
        <v>165988.4</v>
      </c>
      <c r="AB140" s="1883">
        <f t="shared" si="33"/>
        <v>29946.904000000002</v>
      </c>
      <c r="AC140" s="1879">
        <f t="shared" si="33"/>
        <v>137550</v>
      </c>
      <c r="AD140" s="1879">
        <f t="shared" si="33"/>
        <v>39000</v>
      </c>
      <c r="AE140" s="1879">
        <f t="shared" si="33"/>
        <v>40500</v>
      </c>
      <c r="AF140" s="1879">
        <f t="shared" si="33"/>
        <v>32288.400000000001</v>
      </c>
      <c r="AG140" s="1879">
        <f t="shared" si="33"/>
        <v>39000</v>
      </c>
      <c r="AH140" s="1885">
        <f>SUM(AH124:AH138)</f>
        <v>26000</v>
      </c>
    </row>
    <row r="141" spans="1:36" x14ac:dyDescent="0.3">
      <c r="A141" s="1876" t="s">
        <v>583</v>
      </c>
      <c r="B141" s="1877"/>
      <c r="C141" s="1877"/>
      <c r="D141" s="1877"/>
      <c r="E141" s="1877"/>
      <c r="F141" s="1877"/>
      <c r="G141" s="1877"/>
      <c r="H141" s="1877"/>
      <c r="I141" s="1877"/>
      <c r="J141" s="1878">
        <f>J133+J131+J128+J126+J129+J134+J135</f>
        <v>103</v>
      </c>
      <c r="K141" s="1878">
        <f>J133+K132+J131+K130+J128+K125+J134+J135+K127</f>
        <v>82</v>
      </c>
      <c r="L141" s="1878">
        <f>J133+K132+J131+L127+L125+L130+J134+J135</f>
        <v>67</v>
      </c>
      <c r="M141" s="1878"/>
      <c r="N141" s="1878">
        <f>SUM(J141:M141)</f>
        <v>252</v>
      </c>
      <c r="O141" s="1879"/>
      <c r="P141" s="1879"/>
      <c r="Q141" s="1879"/>
      <c r="R141" s="1880"/>
      <c r="S141" s="1930"/>
      <c r="T141" s="1888"/>
      <c r="U141" s="1889">
        <f>U140/T140</f>
        <v>0.19447303760555876</v>
      </c>
      <c r="V141" s="1889">
        <f>V140/$T$106</f>
        <v>0.1027702449974443</v>
      </c>
      <c r="W141" s="1889">
        <f t="shared" ref="W141:Y141" si="34">W140/$T$106</f>
        <v>7.8413938680219869E-2</v>
      </c>
      <c r="X141" s="1889">
        <f t="shared" si="34"/>
        <v>8.008232035426709E-3</v>
      </c>
      <c r="Y141" s="1889">
        <f t="shared" si="34"/>
        <v>1.2012348053140064E-2</v>
      </c>
      <c r="Z141" s="1889">
        <f>Z140/T140</f>
        <v>0.47636629623053545</v>
      </c>
      <c r="AA141" s="1889">
        <f>AA140/T140</f>
        <v>0.44348094415163036</v>
      </c>
      <c r="AB141" s="1888"/>
      <c r="AC141" s="1888"/>
      <c r="AD141" s="1888"/>
      <c r="AE141" s="1888"/>
      <c r="AF141" s="1888"/>
      <c r="AG141" s="1890"/>
      <c r="AH141" s="1891"/>
    </row>
    <row r="142" spans="1:36" s="1758" customFormat="1" ht="13.5" thickBot="1" x14ac:dyDescent="0.35">
      <c r="A142" s="1892" t="s">
        <v>584</v>
      </c>
      <c r="B142" s="1893"/>
      <c r="C142" s="1893"/>
      <c r="D142" s="1893"/>
      <c r="E142" s="1893"/>
      <c r="F142" s="1893"/>
      <c r="G142" s="1893"/>
      <c r="H142" s="1893"/>
      <c r="I142" s="1893"/>
      <c r="J142" s="2257">
        <f>J141/$N$141</f>
        <v>0.40873015873015872</v>
      </c>
      <c r="K142" s="2257">
        <f t="shared" ref="K142:M142" si="35">K141/$N$141</f>
        <v>0.32539682539682541</v>
      </c>
      <c r="L142" s="2257">
        <f t="shared" si="35"/>
        <v>0.26587301587301587</v>
      </c>
      <c r="M142" s="2257">
        <f t="shared" si="35"/>
        <v>0</v>
      </c>
      <c r="N142" s="1894"/>
      <c r="O142" s="1895"/>
      <c r="P142" s="1896"/>
      <c r="Q142" s="1896"/>
      <c r="R142" s="1897">
        <f>U140</f>
        <v>72788.399999999994</v>
      </c>
      <c r="S142" s="1898">
        <f>R142/R147</f>
        <v>0.19447303760555876</v>
      </c>
      <c r="T142" s="1899"/>
      <c r="U142" s="1899"/>
      <c r="V142" s="1899"/>
      <c r="W142" s="1899"/>
      <c r="X142" s="1899"/>
      <c r="Y142" s="1900"/>
      <c r="Z142" s="1901">
        <f>K131+L131+J132+J133+J135</f>
        <v>20</v>
      </c>
      <c r="AA142" s="1902">
        <f>K129+L129+J130+K134</f>
        <v>0</v>
      </c>
      <c r="AB142" s="1899"/>
      <c r="AC142" s="1899"/>
      <c r="AD142" s="1899"/>
      <c r="AE142" s="1899"/>
      <c r="AF142" s="1899"/>
      <c r="AG142" s="1899"/>
      <c r="AH142" s="1899"/>
    </row>
    <row r="143" spans="1:36" s="1758" customFormat="1" ht="13.5" thickBot="1" x14ac:dyDescent="0.35">
      <c r="A143" s="1903" t="s">
        <v>38</v>
      </c>
      <c r="B143" s="972"/>
      <c r="C143" s="972"/>
      <c r="D143" s="1904"/>
      <c r="E143" s="1904"/>
      <c r="F143" s="972"/>
      <c r="G143" s="972"/>
      <c r="H143" s="972"/>
      <c r="I143" s="972"/>
      <c r="J143" s="972"/>
      <c r="K143" s="972"/>
      <c r="L143" s="972"/>
      <c r="M143" s="1905"/>
      <c r="N143" s="1905"/>
      <c r="O143" s="1906"/>
      <c r="P143" s="1907"/>
      <c r="Q143" s="1907"/>
      <c r="R143" s="1908">
        <f>V140</f>
        <v>153996.90400000001</v>
      </c>
      <c r="S143" s="1898">
        <f>R143/R147</f>
        <v>0.41144256094008974</v>
      </c>
      <c r="T143" s="1909">
        <f>R140/N140</f>
        <v>2324.7534409937889</v>
      </c>
      <c r="U143" s="1910" t="s">
        <v>586</v>
      </c>
      <c r="V143" s="1899"/>
      <c r="W143" s="1899"/>
      <c r="X143" s="1899"/>
      <c r="Y143" s="1899"/>
      <c r="Z143" s="1911">
        <f>Z142/N140</f>
        <v>0.12422360248447205</v>
      </c>
      <c r="AA143" s="1912">
        <f>AA142/N140</f>
        <v>0</v>
      </c>
      <c r="AB143" s="1899"/>
      <c r="AC143" s="1899"/>
      <c r="AD143" s="1899"/>
      <c r="AE143" s="1899"/>
      <c r="AF143" s="1899"/>
      <c r="AG143" s="1899"/>
      <c r="AH143" s="1899"/>
    </row>
    <row r="144" spans="1:36" s="1758" customFormat="1" ht="13.5" thickBot="1" x14ac:dyDescent="0.35">
      <c r="A144" s="1903" t="s">
        <v>587</v>
      </c>
      <c r="B144" s="972"/>
      <c r="C144" s="972"/>
      <c r="D144" s="1904"/>
      <c r="E144" s="1904"/>
      <c r="F144" s="1905"/>
      <c r="G144" s="972"/>
      <c r="H144" s="972"/>
      <c r="I144" s="972"/>
      <c r="J144" s="972"/>
      <c r="K144" s="972"/>
      <c r="L144" s="972"/>
      <c r="M144" s="972"/>
      <c r="N144" s="972"/>
      <c r="O144" s="1907"/>
      <c r="P144" s="1907"/>
      <c r="Q144" s="1907"/>
      <c r="R144" s="1908">
        <f>W140</f>
        <v>117500</v>
      </c>
      <c r="S144" s="1898">
        <f>R144/R147</f>
        <v>0.31393164183651728</v>
      </c>
      <c r="T144" s="1899"/>
      <c r="U144" s="1899"/>
      <c r="V144" s="1899"/>
      <c r="W144" s="1899"/>
      <c r="X144" s="1899"/>
      <c r="Y144" s="1899"/>
      <c r="Z144" s="2960" t="s">
        <v>588</v>
      </c>
      <c r="AA144" s="2960"/>
      <c r="AB144" s="1899"/>
      <c r="AC144" s="1899"/>
      <c r="AD144" s="1899"/>
      <c r="AE144" s="1899"/>
      <c r="AF144" s="1899"/>
      <c r="AG144" s="1899"/>
      <c r="AH144" s="1899"/>
    </row>
    <row r="145" spans="1:36" s="1758" customFormat="1" ht="13" x14ac:dyDescent="0.3">
      <c r="A145" s="1903" t="s">
        <v>579</v>
      </c>
      <c r="B145" s="972"/>
      <c r="C145" s="972"/>
      <c r="D145" s="972"/>
      <c r="E145" s="972"/>
      <c r="F145" s="972"/>
      <c r="G145" s="972"/>
      <c r="H145" s="972"/>
      <c r="I145" s="972"/>
      <c r="J145" s="972"/>
      <c r="K145" s="972"/>
      <c r="L145" s="972"/>
      <c r="M145" s="972"/>
      <c r="N145" s="972"/>
      <c r="O145" s="1907"/>
      <c r="P145" s="1907"/>
      <c r="Q145" s="1907"/>
      <c r="R145" s="1908">
        <f>X140</f>
        <v>12000</v>
      </c>
      <c r="S145" s="1898">
        <f>R145/R147</f>
        <v>3.2061103847133683E-2</v>
      </c>
      <c r="T145" s="1899"/>
      <c r="U145" s="1899"/>
      <c r="V145" s="1899"/>
      <c r="W145" s="1899"/>
      <c r="X145" s="1899"/>
      <c r="Y145" s="1899"/>
      <c r="Z145" s="1899"/>
      <c r="AA145" s="1899"/>
      <c r="AB145" s="1899"/>
      <c r="AC145" s="1899"/>
      <c r="AD145" s="1899"/>
      <c r="AE145" s="1899"/>
      <c r="AF145" s="1899"/>
      <c r="AG145" s="1899"/>
      <c r="AH145" s="1899"/>
    </row>
    <row r="146" spans="1:36" s="1758" customFormat="1" ht="13" x14ac:dyDescent="0.3">
      <c r="A146" s="1903" t="s">
        <v>580</v>
      </c>
      <c r="B146" s="972"/>
      <c r="C146" s="972"/>
      <c r="D146" s="972"/>
      <c r="E146" s="972"/>
      <c r="F146" s="972"/>
      <c r="G146" s="972"/>
      <c r="H146" s="972"/>
      <c r="I146" s="972"/>
      <c r="J146" s="972"/>
      <c r="K146" s="972"/>
      <c r="L146" s="972"/>
      <c r="M146" s="972"/>
      <c r="N146" s="972"/>
      <c r="O146" s="1907"/>
      <c r="P146" s="1907"/>
      <c r="Q146" s="1907"/>
      <c r="R146" s="1908">
        <f>Y140</f>
        <v>18000</v>
      </c>
      <c r="S146" s="1898">
        <f>R146/R147</f>
        <v>4.8091655770700521E-2</v>
      </c>
      <c r="T146" s="1913"/>
      <c r="U146" s="1913"/>
      <c r="V146" s="1913"/>
      <c r="W146" s="1913"/>
      <c r="X146" s="1913"/>
      <c r="Y146" s="1913"/>
      <c r="Z146" s="1913"/>
      <c r="AA146" s="1913"/>
      <c r="AB146" s="1913"/>
      <c r="AC146" s="1913"/>
      <c r="AD146" s="1913"/>
      <c r="AE146" s="1913"/>
      <c r="AF146" s="1913"/>
      <c r="AG146" s="1913"/>
      <c r="AH146" s="1913"/>
    </row>
    <row r="147" spans="1:36" s="1758" customFormat="1" ht="13" x14ac:dyDescent="0.3">
      <c r="A147" s="1903"/>
      <c r="B147" s="972"/>
      <c r="C147" s="972"/>
      <c r="D147" s="972"/>
      <c r="E147" s="972"/>
      <c r="F147" s="972"/>
      <c r="G147" s="972"/>
      <c r="H147" s="972"/>
      <c r="I147" s="972"/>
      <c r="J147" s="972"/>
      <c r="K147" s="972"/>
      <c r="L147" s="972"/>
      <c r="M147" s="972"/>
      <c r="N147" s="972"/>
      <c r="O147" s="1907"/>
      <c r="P147" s="1907"/>
      <c r="Q147" s="1907"/>
      <c r="R147" s="1908">
        <f>SUM(R142:R146)</f>
        <v>374285.304</v>
      </c>
      <c r="S147" s="1914">
        <f>SUM(S142:S146)</f>
        <v>1</v>
      </c>
      <c r="T147" s="1913"/>
      <c r="U147" s="1913"/>
      <c r="V147" s="1913"/>
      <c r="W147" s="1913"/>
      <c r="X147" s="1913"/>
      <c r="Y147" s="1913"/>
      <c r="Z147" s="1913"/>
      <c r="AA147" s="1913"/>
      <c r="AB147" s="1913"/>
      <c r="AC147" s="1913"/>
      <c r="AD147" s="1913"/>
      <c r="AE147" s="1913"/>
      <c r="AF147" s="1913"/>
      <c r="AG147" s="1913"/>
      <c r="AH147" s="1913"/>
    </row>
    <row r="148" spans="1:36" s="11" customFormat="1" x14ac:dyDescent="0.3">
      <c r="A148" s="1931"/>
      <c r="K148" s="13"/>
      <c r="O148" s="1797"/>
      <c r="P148" s="1797"/>
      <c r="Q148" s="1797"/>
      <c r="R148" s="1797"/>
      <c r="T148" s="1797"/>
      <c r="U148" s="1797"/>
      <c r="V148" s="1797"/>
      <c r="W148" s="1797"/>
      <c r="X148" s="1797"/>
      <c r="Y148" s="1797"/>
      <c r="Z148" s="1797"/>
      <c r="AA148" s="1797"/>
      <c r="AB148" s="1797"/>
      <c r="AC148" s="1797"/>
      <c r="AD148" s="1797"/>
      <c r="AE148" s="1797"/>
      <c r="AF148" s="1797"/>
      <c r="AG148" s="1797"/>
      <c r="AH148" s="1797"/>
    </row>
    <row r="149" spans="1:36" s="10" customFormat="1" x14ac:dyDescent="0.3">
      <c r="A149" s="1757"/>
      <c r="B149" s="11"/>
      <c r="C149" s="11"/>
      <c r="K149" s="911"/>
      <c r="O149" s="899"/>
      <c r="P149" s="899"/>
      <c r="Q149" s="899"/>
      <c r="R149" s="899"/>
      <c r="S149" s="1746"/>
      <c r="T149" s="899"/>
      <c r="U149" s="899"/>
      <c r="V149" s="899"/>
      <c r="W149" s="899"/>
      <c r="X149" s="899"/>
      <c r="Y149" s="899"/>
      <c r="Z149" s="899"/>
      <c r="AA149" s="899"/>
      <c r="AB149" s="899"/>
      <c r="AC149" s="899"/>
      <c r="AD149" s="899"/>
      <c r="AE149" s="899"/>
      <c r="AF149" s="899"/>
      <c r="AG149" s="899"/>
      <c r="AH149" s="899"/>
    </row>
    <row r="150" spans="1:36" s="10" customFormat="1" ht="13.5" customHeight="1" x14ac:dyDescent="0.3">
      <c r="A150" s="1757"/>
      <c r="B150" s="11"/>
      <c r="C150" s="11"/>
      <c r="E150" s="10" t="s">
        <v>1056</v>
      </c>
      <c r="F150" s="907">
        <v>0.71</v>
      </c>
      <c r="K150" s="911"/>
      <c r="O150" s="899"/>
      <c r="P150" s="899"/>
      <c r="Q150" s="899"/>
      <c r="R150" s="899"/>
      <c r="S150" s="1746"/>
      <c r="T150" s="899"/>
      <c r="U150" s="899"/>
      <c r="V150" s="899"/>
      <c r="W150" s="899"/>
      <c r="X150" s="899"/>
      <c r="Y150" s="899"/>
      <c r="Z150" s="899"/>
      <c r="AA150" s="899"/>
      <c r="AB150" s="899"/>
      <c r="AC150" s="899"/>
      <c r="AD150" s="899"/>
      <c r="AE150" s="899"/>
      <c r="AF150" s="899"/>
      <c r="AG150" s="899"/>
      <c r="AH150" s="899"/>
    </row>
    <row r="151" spans="1:36" s="10" customFormat="1" x14ac:dyDescent="0.3">
      <c r="A151" s="1757"/>
      <c r="B151" s="11"/>
      <c r="C151" s="11"/>
      <c r="E151" s="10" t="s">
        <v>912</v>
      </c>
      <c r="F151" s="10">
        <v>22</v>
      </c>
      <c r="O151" s="899"/>
      <c r="P151" s="899"/>
      <c r="Q151" s="899"/>
      <c r="R151" s="899"/>
      <c r="T151" s="899"/>
      <c r="U151" s="899"/>
      <c r="V151" s="899"/>
      <c r="W151" s="899"/>
      <c r="X151" s="899"/>
      <c r="Y151" s="899"/>
      <c r="Z151" s="899"/>
      <c r="AA151" s="899"/>
      <c r="AB151" s="899"/>
      <c r="AC151" s="899"/>
      <c r="AD151" s="899"/>
      <c r="AE151" s="899"/>
      <c r="AF151" s="899"/>
      <c r="AG151" s="899"/>
      <c r="AH151" s="899"/>
    </row>
    <row r="152" spans="1:36" s="10" customFormat="1" ht="18" x14ac:dyDescent="0.4">
      <c r="A152" s="1085" t="s">
        <v>618</v>
      </c>
      <c r="B152" s="11"/>
      <c r="C152" s="11"/>
      <c r="E152" s="10" t="s">
        <v>526</v>
      </c>
      <c r="F152" s="10">
        <v>1584</v>
      </c>
      <c r="O152" s="899"/>
      <c r="P152" s="899"/>
      <c r="Q152" s="899"/>
      <c r="R152" s="899"/>
      <c r="T152" s="899"/>
      <c r="U152" s="899"/>
      <c r="V152" s="899"/>
      <c r="W152" s="899"/>
      <c r="X152" s="899"/>
      <c r="Y152" s="899"/>
      <c r="Z152" s="899"/>
      <c r="AA152" s="899"/>
      <c r="AB152" s="899"/>
      <c r="AC152" s="899"/>
      <c r="AD152" s="899"/>
      <c r="AE152" s="899"/>
      <c r="AF152" s="899"/>
      <c r="AG152" s="899"/>
      <c r="AH152" s="899"/>
    </row>
    <row r="153" spans="1:36" s="10" customFormat="1" x14ac:dyDescent="0.3">
      <c r="A153" s="898"/>
      <c r="E153" s="10" t="s">
        <v>528</v>
      </c>
      <c r="F153" s="912">
        <v>33495354</v>
      </c>
      <c r="K153" s="911"/>
      <c r="O153" s="899"/>
      <c r="P153" s="899"/>
      <c r="Q153" s="899"/>
      <c r="R153" s="899"/>
      <c r="T153" s="899"/>
      <c r="U153" s="899"/>
      <c r="V153" s="899"/>
      <c r="W153" s="899"/>
      <c r="X153" s="899"/>
      <c r="Y153" s="899"/>
      <c r="Z153" s="899"/>
      <c r="AA153" s="899"/>
      <c r="AB153" s="899"/>
      <c r="AC153" s="899"/>
      <c r="AD153" s="899"/>
      <c r="AE153" s="899"/>
      <c r="AF153" s="899"/>
      <c r="AG153" s="899"/>
      <c r="AH153" s="899"/>
    </row>
    <row r="154" spans="1:36" s="10" customFormat="1" ht="14.5" thickBot="1" x14ac:dyDescent="0.35">
      <c r="A154" s="898"/>
      <c r="F154" s="912"/>
      <c r="K154" s="911"/>
      <c r="O154" s="899"/>
      <c r="P154" s="899"/>
      <c r="Q154" s="899"/>
      <c r="R154" s="899"/>
      <c r="T154" s="899"/>
      <c r="U154" s="899"/>
      <c r="V154" s="899"/>
      <c r="W154" s="899"/>
      <c r="X154" s="899"/>
      <c r="Y154" s="899"/>
      <c r="Z154" s="899"/>
      <c r="AA154" s="899"/>
      <c r="AB154" s="899"/>
      <c r="AC154" s="899"/>
      <c r="AD154" s="899"/>
      <c r="AE154" s="899"/>
      <c r="AF154" s="899"/>
      <c r="AG154" s="899"/>
      <c r="AH154" s="899"/>
    </row>
    <row r="155" spans="1:36" s="1757" customFormat="1" ht="14.5" customHeight="1" thickTop="1" x14ac:dyDescent="0.35">
      <c r="A155" s="2992" t="s">
        <v>533</v>
      </c>
      <c r="B155" s="2992" t="s">
        <v>534</v>
      </c>
      <c r="C155" s="2992" t="s">
        <v>535</v>
      </c>
      <c r="D155" s="2992" t="s">
        <v>606</v>
      </c>
      <c r="E155" s="2994" t="s">
        <v>537</v>
      </c>
      <c r="F155" s="2995" t="s">
        <v>538</v>
      </c>
      <c r="G155" s="1932" t="s">
        <v>1172</v>
      </c>
      <c r="H155" s="2976" t="s">
        <v>1173</v>
      </c>
      <c r="I155" s="2996" t="s">
        <v>540</v>
      </c>
      <c r="J155" s="2987" t="s">
        <v>541</v>
      </c>
      <c r="K155" s="2987"/>
      <c r="L155" s="2987"/>
      <c r="M155" s="2987"/>
      <c r="N155" s="2988" t="s">
        <v>914</v>
      </c>
      <c r="O155" s="2990" t="s">
        <v>915</v>
      </c>
      <c r="P155" s="2990" t="s">
        <v>916</v>
      </c>
      <c r="Q155" s="2990" t="s">
        <v>917</v>
      </c>
      <c r="R155" s="2990" t="s">
        <v>918</v>
      </c>
      <c r="S155" s="2976" t="s">
        <v>546</v>
      </c>
      <c r="T155" s="1933" t="s">
        <v>547</v>
      </c>
      <c r="U155" s="2978" t="s">
        <v>548</v>
      </c>
      <c r="V155" s="2979"/>
      <c r="W155" s="2979"/>
      <c r="X155" s="2979"/>
      <c r="Y155" s="2980"/>
      <c r="Z155" s="2978" t="s">
        <v>549</v>
      </c>
      <c r="AA155" s="2980"/>
      <c r="AB155" s="2978" t="s">
        <v>550</v>
      </c>
      <c r="AC155" s="2979"/>
      <c r="AD155" s="2979"/>
      <c r="AE155" s="2979"/>
      <c r="AF155" s="2979"/>
      <c r="AG155" s="2979"/>
      <c r="AH155" s="2980"/>
      <c r="AI155"/>
      <c r="AJ155"/>
    </row>
    <row r="156" spans="1:36" s="1757" customFormat="1" ht="18" x14ac:dyDescent="0.35">
      <c r="A156" s="2993"/>
      <c r="B156" s="2993"/>
      <c r="C156" s="2993"/>
      <c r="D156" s="2993"/>
      <c r="E156" s="2366"/>
      <c r="F156" s="2380"/>
      <c r="G156" s="1934" t="s">
        <v>1174</v>
      </c>
      <c r="H156" s="2977"/>
      <c r="I156" s="2997"/>
      <c r="J156" s="1935" t="s">
        <v>551</v>
      </c>
      <c r="K156" s="1935" t="s">
        <v>552</v>
      </c>
      <c r="L156" s="1936" t="s">
        <v>553</v>
      </c>
      <c r="M156" s="1936" t="s">
        <v>554</v>
      </c>
      <c r="N156" s="2989"/>
      <c r="O156" s="2991"/>
      <c r="P156" s="2991"/>
      <c r="Q156" s="2991"/>
      <c r="R156" s="2991"/>
      <c r="S156" s="2977"/>
      <c r="T156" s="1937" t="s">
        <v>559</v>
      </c>
      <c r="U156" s="2981"/>
      <c r="V156" s="2982"/>
      <c r="W156" s="2982"/>
      <c r="X156" s="2982"/>
      <c r="Y156" s="2983"/>
      <c r="Z156" s="2981"/>
      <c r="AA156" s="2983"/>
      <c r="AB156" s="2981"/>
      <c r="AC156" s="2982"/>
      <c r="AD156" s="2982"/>
      <c r="AE156" s="2982"/>
      <c r="AF156" s="2982"/>
      <c r="AG156" s="2982"/>
      <c r="AH156" s="2983"/>
      <c r="AI156"/>
      <c r="AJ156"/>
    </row>
    <row r="157" spans="1:36" s="1757" customFormat="1" ht="16" x14ac:dyDescent="0.4">
      <c r="A157" s="2984" t="s">
        <v>1175</v>
      </c>
      <c r="B157" s="2985"/>
      <c r="C157" s="2985"/>
      <c r="D157" s="2985"/>
      <c r="E157" s="2985"/>
      <c r="F157" s="2985"/>
      <c r="G157" s="2985"/>
      <c r="H157" s="2985"/>
      <c r="I157" s="2985"/>
      <c r="J157" s="2985"/>
      <c r="K157" s="2985"/>
      <c r="L157" s="2985"/>
      <c r="M157" s="2985"/>
      <c r="N157" s="2985"/>
      <c r="O157" s="2985"/>
      <c r="P157" s="2985"/>
      <c r="Q157" s="2985"/>
      <c r="R157" s="2986"/>
      <c r="S157" s="1748"/>
      <c r="T157" s="1853"/>
      <c r="U157" s="1604" t="s">
        <v>561</v>
      </c>
      <c r="V157" s="1605" t="s">
        <v>38</v>
      </c>
      <c r="W157" s="1605" t="s">
        <v>562</v>
      </c>
      <c r="X157" s="1605" t="s">
        <v>563</v>
      </c>
      <c r="Y157" s="1629" t="s">
        <v>564</v>
      </c>
      <c r="Z157" s="1749" t="s">
        <v>565</v>
      </c>
      <c r="AA157" s="1750" t="s">
        <v>566</v>
      </c>
      <c r="AB157" s="1749" t="s">
        <v>27</v>
      </c>
      <c r="AC157" s="1751" t="s">
        <v>31</v>
      </c>
      <c r="AD157" s="1751" t="s">
        <v>183</v>
      </c>
      <c r="AE157" s="1751" t="s">
        <v>35</v>
      </c>
      <c r="AF157" s="1751" t="s">
        <v>36</v>
      </c>
      <c r="AG157" s="1751" t="s">
        <v>37</v>
      </c>
      <c r="AH157" s="1750" t="s">
        <v>167</v>
      </c>
      <c r="AI157" s="10"/>
      <c r="AJ157" s="10"/>
    </row>
    <row r="158" spans="1:36" s="1733" customFormat="1" ht="13" x14ac:dyDescent="0.3">
      <c r="A158" s="1938"/>
      <c r="B158" s="1938"/>
      <c r="C158" s="1938"/>
      <c r="D158" s="1939"/>
      <c r="E158" s="1939"/>
      <c r="F158" s="1939"/>
      <c r="G158" s="1939"/>
      <c r="H158" s="1939"/>
      <c r="I158" s="1939"/>
      <c r="J158" s="1818"/>
      <c r="K158" s="1818"/>
      <c r="L158" s="1819"/>
      <c r="M158" s="1940"/>
      <c r="N158" s="944"/>
      <c r="O158" s="1941"/>
      <c r="P158" s="1941"/>
      <c r="Q158" s="1942"/>
      <c r="R158" s="1943"/>
      <c r="S158" s="1944"/>
      <c r="T158" s="1945"/>
      <c r="U158" s="1946"/>
      <c r="V158" s="1947"/>
      <c r="W158" s="1947"/>
      <c r="X158" s="1947"/>
      <c r="Y158" s="1948"/>
      <c r="Z158" s="1949"/>
      <c r="AA158" s="1950"/>
      <c r="AB158" s="1949"/>
      <c r="AC158" s="1951"/>
      <c r="AD158" s="1951"/>
      <c r="AE158" s="1951"/>
      <c r="AF158" s="1951"/>
      <c r="AG158" s="1952"/>
      <c r="AH158" s="1953"/>
    </row>
    <row r="159" spans="1:36" s="1758" customFormat="1" ht="13" x14ac:dyDescent="0.3">
      <c r="A159" s="939" t="s">
        <v>1166</v>
      </c>
      <c r="B159" s="939" t="s">
        <v>47</v>
      </c>
      <c r="C159" s="939" t="s">
        <v>1167</v>
      </c>
      <c r="D159" s="939" t="s">
        <v>284</v>
      </c>
      <c r="E159" s="939" t="s">
        <v>569</v>
      </c>
      <c r="F159" s="939"/>
      <c r="G159" s="939">
        <v>46</v>
      </c>
      <c r="H159" s="941">
        <v>10</v>
      </c>
      <c r="I159" s="942" t="s">
        <v>49</v>
      </c>
      <c r="J159" s="1818"/>
      <c r="K159" s="943">
        <v>10</v>
      </c>
      <c r="L159" s="943">
        <v>10</v>
      </c>
      <c r="M159" s="1940"/>
      <c r="N159" s="944">
        <v>2</v>
      </c>
      <c r="O159" s="1756">
        <v>2851</v>
      </c>
      <c r="P159" s="1756">
        <v>0.59599999999999997</v>
      </c>
      <c r="Q159" s="1756">
        <f t="shared" ref="Q159:Q167" si="36">O159*(1-P159)</f>
        <v>1151.8040000000001</v>
      </c>
      <c r="R159" s="1756">
        <f t="shared" ref="R159:R167" si="37">Q159*H159*N159</f>
        <v>23036.080000000002</v>
      </c>
      <c r="S159" s="946">
        <f t="shared" ref="S159:S167" si="38">R159/$R$172</f>
        <v>8.3140388822528888E-2</v>
      </c>
      <c r="T159" s="1760">
        <f>R159*3</f>
        <v>69108.240000000005</v>
      </c>
      <c r="U159" s="1820"/>
      <c r="V159" s="21">
        <f>T159</f>
        <v>69108.240000000005</v>
      </c>
      <c r="W159" s="21"/>
      <c r="X159" s="21"/>
      <c r="Y159" s="1821"/>
      <c r="Z159" s="1822"/>
      <c r="AA159" s="1823">
        <f>T159</f>
        <v>69108.240000000005</v>
      </c>
      <c r="AB159" s="1822">
        <f>T159</f>
        <v>69108.240000000005</v>
      </c>
      <c r="AC159" s="1824"/>
      <c r="AD159" s="1824"/>
      <c r="AE159" s="1824"/>
      <c r="AF159" s="1824"/>
      <c r="AG159" s="1825"/>
      <c r="AH159" s="1826"/>
    </row>
    <row r="160" spans="1:36" s="1758" customFormat="1" ht="14.5" customHeight="1" x14ac:dyDescent="0.3">
      <c r="A160" s="939" t="s">
        <v>1166</v>
      </c>
      <c r="B160" s="950" t="s">
        <v>135</v>
      </c>
      <c r="C160" s="950" t="s">
        <v>1090</v>
      </c>
      <c r="D160" s="950" t="s">
        <v>285</v>
      </c>
      <c r="E160" s="950" t="s">
        <v>569</v>
      </c>
      <c r="F160" s="950"/>
      <c r="G160" s="950">
        <v>70</v>
      </c>
      <c r="H160" s="950">
        <v>1</v>
      </c>
      <c r="I160" s="950" t="s">
        <v>49</v>
      </c>
      <c r="J160" s="954">
        <v>50</v>
      </c>
      <c r="K160" s="13"/>
      <c r="L160" s="13"/>
      <c r="M160" s="13"/>
      <c r="N160" s="944">
        <v>1</v>
      </c>
      <c r="O160" s="1756">
        <v>113400</v>
      </c>
      <c r="P160" s="1756">
        <v>0.25</v>
      </c>
      <c r="Q160" s="1756">
        <f t="shared" si="36"/>
        <v>85050</v>
      </c>
      <c r="R160" s="1756">
        <f t="shared" si="37"/>
        <v>85050</v>
      </c>
      <c r="S160" s="946">
        <f t="shared" si="38"/>
        <v>0.30695717627982194</v>
      </c>
      <c r="T160" s="1760">
        <f t="shared" ref="T160:T170" si="39">R160*3</f>
        <v>255150</v>
      </c>
      <c r="U160" s="1820"/>
      <c r="V160" s="21">
        <f>T160</f>
        <v>255150</v>
      </c>
      <c r="W160" s="21"/>
      <c r="X160" s="21"/>
      <c r="Y160" s="1821"/>
      <c r="Z160" s="1827"/>
      <c r="AA160" s="1823">
        <f>T160</f>
        <v>255150</v>
      </c>
      <c r="AB160" s="1822"/>
      <c r="AC160" s="1824">
        <f>T160</f>
        <v>255150</v>
      </c>
      <c r="AD160" s="1824"/>
      <c r="AE160" s="1824"/>
      <c r="AF160" s="1824"/>
      <c r="AG160" s="1825"/>
      <c r="AH160" s="1826"/>
    </row>
    <row r="161" spans="1:34" s="1758" customFormat="1" ht="13" x14ac:dyDescent="0.3">
      <c r="A161" s="939" t="s">
        <v>1166</v>
      </c>
      <c r="B161" s="950" t="s">
        <v>185</v>
      </c>
      <c r="C161" s="950" t="s">
        <v>1167</v>
      </c>
      <c r="D161" s="950" t="s">
        <v>286</v>
      </c>
      <c r="E161" s="950" t="s">
        <v>571</v>
      </c>
      <c r="F161" s="950"/>
      <c r="G161" s="950">
        <v>140</v>
      </c>
      <c r="H161" s="950">
        <v>10</v>
      </c>
      <c r="I161" s="950" t="s">
        <v>49</v>
      </c>
      <c r="J161" s="13"/>
      <c r="K161" s="943">
        <v>10</v>
      </c>
      <c r="L161" s="953">
        <v>10</v>
      </c>
      <c r="M161" s="13"/>
      <c r="N161" s="944">
        <v>2</v>
      </c>
      <c r="O161" s="1756">
        <v>2000</v>
      </c>
      <c r="P161" s="1756">
        <v>0.25</v>
      </c>
      <c r="Q161" s="1756">
        <f t="shared" si="36"/>
        <v>1500</v>
      </c>
      <c r="R161" s="1756">
        <f t="shared" si="37"/>
        <v>30000</v>
      </c>
      <c r="S161" s="1866">
        <f t="shared" si="38"/>
        <v>0.10827413625390546</v>
      </c>
      <c r="T161" s="1760">
        <f t="shared" si="39"/>
        <v>90000</v>
      </c>
      <c r="U161" s="1820"/>
      <c r="V161" s="21">
        <f>T161</f>
        <v>90000</v>
      </c>
      <c r="W161" s="21"/>
      <c r="X161" s="21"/>
      <c r="Y161" s="1821"/>
      <c r="Z161" s="1827">
        <f>T161</f>
        <v>90000</v>
      </c>
      <c r="AA161" s="1823"/>
      <c r="AB161" s="1822"/>
      <c r="AC161" s="1824"/>
      <c r="AD161" s="1824">
        <f>T161</f>
        <v>90000</v>
      </c>
      <c r="AE161" s="1824"/>
      <c r="AF161" s="1824"/>
      <c r="AG161" s="1825"/>
      <c r="AH161" s="1826"/>
    </row>
    <row r="162" spans="1:34" s="1758" customFormat="1" ht="13" x14ac:dyDescent="0.3">
      <c r="A162" s="939" t="s">
        <v>1166</v>
      </c>
      <c r="B162" s="950" t="s">
        <v>242</v>
      </c>
      <c r="C162" s="950" t="s">
        <v>1168</v>
      </c>
      <c r="D162" s="950" t="s">
        <v>116</v>
      </c>
      <c r="E162" s="950" t="s">
        <v>571</v>
      </c>
      <c r="F162" s="950"/>
      <c r="G162" s="950"/>
      <c r="H162" s="950">
        <v>10</v>
      </c>
      <c r="I162" s="950" t="s">
        <v>133</v>
      </c>
      <c r="J162" s="2588">
        <v>10</v>
      </c>
      <c r="K162" s="2589"/>
      <c r="L162" s="955"/>
      <c r="M162" s="955"/>
      <c r="N162" s="944">
        <v>1</v>
      </c>
      <c r="O162" s="1756">
        <f>1650*(1+50%)</f>
        <v>2475</v>
      </c>
      <c r="P162" s="1756">
        <v>0.2</v>
      </c>
      <c r="Q162" s="1756">
        <f t="shared" si="36"/>
        <v>1980</v>
      </c>
      <c r="R162" s="1756">
        <f t="shared" si="37"/>
        <v>19800</v>
      </c>
      <c r="S162" s="1866">
        <f t="shared" si="38"/>
        <v>7.1460929927577604E-2</v>
      </c>
      <c r="T162" s="1760">
        <f t="shared" si="39"/>
        <v>59400</v>
      </c>
      <c r="U162" s="1820">
        <f>T162</f>
        <v>59400</v>
      </c>
      <c r="V162" s="21"/>
      <c r="W162" s="21"/>
      <c r="X162" s="21"/>
      <c r="Y162" s="1821"/>
      <c r="Z162" s="1827">
        <f>T162</f>
        <v>59400</v>
      </c>
      <c r="AA162" s="1823"/>
      <c r="AB162" s="1822"/>
      <c r="AC162" s="1824"/>
      <c r="AD162" s="1824"/>
      <c r="AE162" s="1824"/>
      <c r="AF162" s="1824">
        <f>T162</f>
        <v>59400</v>
      </c>
      <c r="AG162" s="1825"/>
      <c r="AH162" s="1826"/>
    </row>
    <row r="163" spans="1:34" s="1758" customFormat="1" ht="13" x14ac:dyDescent="0.3">
      <c r="A163" s="939" t="s">
        <v>1166</v>
      </c>
      <c r="B163" s="950" t="s">
        <v>277</v>
      </c>
      <c r="C163" s="950" t="s">
        <v>1168</v>
      </c>
      <c r="D163" s="950" t="s">
        <v>54</v>
      </c>
      <c r="E163" s="950" t="s">
        <v>571</v>
      </c>
      <c r="F163" s="950"/>
      <c r="G163" s="950"/>
      <c r="H163" s="950">
        <v>3</v>
      </c>
      <c r="I163" s="950" t="s">
        <v>133</v>
      </c>
      <c r="J163" s="2588">
        <v>3</v>
      </c>
      <c r="K163" s="2589"/>
      <c r="L163" s="955"/>
      <c r="M163" s="955"/>
      <c r="N163" s="944">
        <v>1</v>
      </c>
      <c r="O163" s="1756">
        <f>3969*(1+50%)</f>
        <v>5953.5</v>
      </c>
      <c r="P163" s="1756">
        <v>0.2</v>
      </c>
      <c r="Q163" s="1756">
        <f t="shared" si="36"/>
        <v>4762.8</v>
      </c>
      <c r="R163" s="1756">
        <f t="shared" si="37"/>
        <v>14288.400000000001</v>
      </c>
      <c r="S163" s="1866">
        <f t="shared" si="38"/>
        <v>5.1568805615010094E-2</v>
      </c>
      <c r="T163" s="1760">
        <f t="shared" si="39"/>
        <v>42865.200000000004</v>
      </c>
      <c r="U163" s="1820">
        <f>T163</f>
        <v>42865.200000000004</v>
      </c>
      <c r="V163" s="21"/>
      <c r="W163" s="21"/>
      <c r="X163" s="21"/>
      <c r="Y163" s="1821"/>
      <c r="Z163" s="1827">
        <f>T163</f>
        <v>42865.200000000004</v>
      </c>
      <c r="AA163" s="1823"/>
      <c r="AB163" s="1822"/>
      <c r="AC163" s="1824"/>
      <c r="AD163" s="1824"/>
      <c r="AE163" s="1824">
        <f>T163</f>
        <v>42865.200000000004</v>
      </c>
      <c r="AF163" s="1824"/>
      <c r="AG163" s="1825"/>
      <c r="AH163" s="1826"/>
    </row>
    <row r="164" spans="1:34" s="1758" customFormat="1" ht="14.5" customHeight="1" x14ac:dyDescent="0.3">
      <c r="A164" s="939" t="s">
        <v>1166</v>
      </c>
      <c r="B164" s="950" t="s">
        <v>135</v>
      </c>
      <c r="C164" s="950" t="s">
        <v>1170</v>
      </c>
      <c r="D164" s="950" t="s">
        <v>289</v>
      </c>
      <c r="E164" s="950" t="s">
        <v>569</v>
      </c>
      <c r="F164" s="950"/>
      <c r="G164" s="950">
        <v>7</v>
      </c>
      <c r="H164" s="950">
        <v>1</v>
      </c>
      <c r="I164" s="950" t="s">
        <v>49</v>
      </c>
      <c r="J164" s="13"/>
      <c r="K164" s="943">
        <v>7</v>
      </c>
      <c r="L164" s="955"/>
      <c r="M164" s="955"/>
      <c r="N164" s="944">
        <v>1</v>
      </c>
      <c r="O164" s="1760">
        <v>35000</v>
      </c>
      <c r="P164" s="1760">
        <v>0.25</v>
      </c>
      <c r="Q164" s="1760">
        <f t="shared" si="36"/>
        <v>26250</v>
      </c>
      <c r="R164" s="1756">
        <f t="shared" si="37"/>
        <v>26250</v>
      </c>
      <c r="S164" s="946">
        <f t="shared" si="38"/>
        <v>9.4739869222167275E-2</v>
      </c>
      <c r="T164" s="1760">
        <f t="shared" si="39"/>
        <v>78750</v>
      </c>
      <c r="U164" s="1820"/>
      <c r="V164" s="21"/>
      <c r="W164" s="21">
        <f>T164</f>
        <v>78750</v>
      </c>
      <c r="X164" s="21"/>
      <c r="Y164" s="1821"/>
      <c r="Z164" s="1827"/>
      <c r="AA164" s="1823">
        <f>T164</f>
        <v>78750</v>
      </c>
      <c r="AB164" s="1822"/>
      <c r="AC164" s="1824">
        <f>T164</f>
        <v>78750</v>
      </c>
      <c r="AD164" s="1824"/>
      <c r="AE164" s="1824"/>
      <c r="AF164" s="1824"/>
      <c r="AG164" s="1825"/>
      <c r="AH164" s="1826"/>
    </row>
    <row r="165" spans="1:34" s="1758" customFormat="1" ht="13" x14ac:dyDescent="0.3">
      <c r="A165" s="939" t="s">
        <v>1166</v>
      </c>
      <c r="B165" s="950" t="s">
        <v>242</v>
      </c>
      <c r="C165" s="950" t="s">
        <v>1088</v>
      </c>
      <c r="D165" s="950" t="s">
        <v>287</v>
      </c>
      <c r="E165" s="950" t="s">
        <v>575</v>
      </c>
      <c r="F165" s="950"/>
      <c r="G165" s="950">
        <v>45</v>
      </c>
      <c r="H165" s="950">
        <v>1</v>
      </c>
      <c r="I165" s="950" t="s">
        <v>51</v>
      </c>
      <c r="J165" s="2588">
        <v>1</v>
      </c>
      <c r="K165" s="2589"/>
      <c r="L165" s="2589"/>
      <c r="M165" s="2590"/>
      <c r="N165" s="944">
        <v>1</v>
      </c>
      <c r="O165" s="1760">
        <v>12000</v>
      </c>
      <c r="P165" s="1760">
        <v>0.25</v>
      </c>
      <c r="Q165" s="1760">
        <f t="shared" si="36"/>
        <v>9000</v>
      </c>
      <c r="R165" s="1756">
        <f t="shared" si="37"/>
        <v>9000</v>
      </c>
      <c r="S165" s="1866">
        <f t="shared" si="38"/>
        <v>3.2482240876171638E-2</v>
      </c>
      <c r="T165" s="1760">
        <f t="shared" si="39"/>
        <v>27000</v>
      </c>
      <c r="U165" s="1820">
        <f>T165</f>
        <v>27000</v>
      </c>
      <c r="V165" s="21"/>
      <c r="W165" s="21"/>
      <c r="X165" s="21"/>
      <c r="Y165" s="1821"/>
      <c r="Z165" s="1827">
        <f>T165</f>
        <v>27000</v>
      </c>
      <c r="AA165" s="1823"/>
      <c r="AB165" s="1822"/>
      <c r="AC165" s="1824"/>
      <c r="AD165" s="1824"/>
      <c r="AE165" s="1824"/>
      <c r="AF165" s="1824">
        <f>T165</f>
        <v>27000</v>
      </c>
      <c r="AG165" s="1825"/>
      <c r="AH165" s="1826"/>
    </row>
    <row r="166" spans="1:34" s="1758" customFormat="1" ht="13" x14ac:dyDescent="0.3">
      <c r="A166" s="939" t="s">
        <v>1166</v>
      </c>
      <c r="B166" s="950" t="s">
        <v>277</v>
      </c>
      <c r="C166" s="950" t="s">
        <v>1088</v>
      </c>
      <c r="D166" s="950" t="s">
        <v>288</v>
      </c>
      <c r="E166" s="950" t="s">
        <v>569</v>
      </c>
      <c r="F166" s="950"/>
      <c r="G166" s="950">
        <v>25</v>
      </c>
      <c r="H166" s="950">
        <v>1</v>
      </c>
      <c r="I166" s="950" t="s">
        <v>49</v>
      </c>
      <c r="J166" s="13"/>
      <c r="K166" s="2920">
        <v>1</v>
      </c>
      <c r="L166" s="2589"/>
      <c r="M166" s="13"/>
      <c r="N166" s="944">
        <v>1</v>
      </c>
      <c r="O166" s="1760">
        <v>7200</v>
      </c>
      <c r="P166" s="1760">
        <v>0.25</v>
      </c>
      <c r="Q166" s="1760">
        <f t="shared" si="36"/>
        <v>5400</v>
      </c>
      <c r="R166" s="1756">
        <f t="shared" si="37"/>
        <v>5400</v>
      </c>
      <c r="S166" s="946">
        <f t="shared" si="38"/>
        <v>1.9489344525702983E-2</v>
      </c>
      <c r="T166" s="1760">
        <f t="shared" si="39"/>
        <v>16200</v>
      </c>
      <c r="U166" s="1820">
        <f>T166</f>
        <v>16200</v>
      </c>
      <c r="V166" s="21"/>
      <c r="W166" s="21"/>
      <c r="X166" s="21"/>
      <c r="Y166" s="1821"/>
      <c r="Z166" s="1827"/>
      <c r="AA166" s="1823">
        <f>T166</f>
        <v>16200</v>
      </c>
      <c r="AB166" s="1822"/>
      <c r="AC166" s="1824"/>
      <c r="AD166" s="1824"/>
      <c r="AE166" s="1824">
        <f>T166</f>
        <v>16200</v>
      </c>
      <c r="AF166" s="1824"/>
      <c r="AG166" s="1825"/>
      <c r="AH166" s="1826"/>
    </row>
    <row r="167" spans="1:34" s="1758" customFormat="1" ht="13" x14ac:dyDescent="0.3">
      <c r="A167" s="939" t="s">
        <v>1166</v>
      </c>
      <c r="B167" s="950" t="s">
        <v>274</v>
      </c>
      <c r="C167" s="950" t="s">
        <v>1092</v>
      </c>
      <c r="D167" s="950" t="s">
        <v>207</v>
      </c>
      <c r="E167" s="950" t="s">
        <v>575</v>
      </c>
      <c r="F167" s="950"/>
      <c r="G167" s="950"/>
      <c r="H167" s="950">
        <v>1</v>
      </c>
      <c r="I167" s="950" t="s">
        <v>51</v>
      </c>
      <c r="J167" s="2588">
        <v>10</v>
      </c>
      <c r="K167" s="2589"/>
      <c r="L167" s="2589"/>
      <c r="M167" s="2590"/>
      <c r="N167" s="944">
        <v>1</v>
      </c>
      <c r="O167" s="1760">
        <v>35000</v>
      </c>
      <c r="P167" s="1760">
        <v>0.35</v>
      </c>
      <c r="Q167" s="1760">
        <f t="shared" si="36"/>
        <v>22750</v>
      </c>
      <c r="R167" s="1756">
        <f t="shared" si="37"/>
        <v>22750</v>
      </c>
      <c r="S167" s="1866">
        <f t="shared" si="38"/>
        <v>8.2107886659211635E-2</v>
      </c>
      <c r="T167" s="1760">
        <f t="shared" si="39"/>
        <v>68250</v>
      </c>
      <c r="U167" s="1820"/>
      <c r="V167" s="21"/>
      <c r="W167" s="21">
        <f>T167</f>
        <v>68250</v>
      </c>
      <c r="X167" s="21"/>
      <c r="Y167" s="1821"/>
      <c r="Z167" s="1827">
        <f>T167</f>
        <v>68250</v>
      </c>
      <c r="AA167" s="1823"/>
      <c r="AB167" s="1822"/>
      <c r="AC167" s="1824"/>
      <c r="AD167" s="1824"/>
      <c r="AE167" s="1824"/>
      <c r="AF167" s="1824"/>
      <c r="AG167" s="1825">
        <f>T167</f>
        <v>68250</v>
      </c>
      <c r="AH167" s="1826"/>
    </row>
    <row r="168" spans="1:34" s="1758" customFormat="1" ht="13" x14ac:dyDescent="0.3">
      <c r="A168" s="939"/>
      <c r="B168" s="950"/>
      <c r="C168" s="950"/>
      <c r="D168" s="950"/>
      <c r="E168" s="950"/>
      <c r="F168" s="950"/>
      <c r="G168" s="950"/>
      <c r="H168" s="950"/>
      <c r="I168" s="950"/>
      <c r="J168" s="962"/>
      <c r="K168" s="962"/>
      <c r="L168" s="960"/>
      <c r="M168" s="960"/>
      <c r="N168" s="944"/>
      <c r="O168" s="1760"/>
      <c r="P168" s="1760"/>
      <c r="Q168" s="1760"/>
      <c r="R168" s="1760"/>
      <c r="S168" s="958"/>
      <c r="T168" s="1760"/>
      <c r="U168" s="1820"/>
      <c r="V168" s="21"/>
      <c r="W168" s="21"/>
      <c r="X168" s="21"/>
      <c r="Y168" s="1821"/>
      <c r="Z168" s="1820"/>
      <c r="AA168" s="1823"/>
      <c r="AB168" s="1822"/>
      <c r="AC168" s="1824"/>
      <c r="AD168" s="1824"/>
      <c r="AE168" s="1824"/>
      <c r="AF168" s="1824"/>
      <c r="AG168" s="1825"/>
      <c r="AH168" s="1826"/>
    </row>
    <row r="169" spans="1:34" s="1758" customFormat="1" ht="13" x14ac:dyDescent="0.3">
      <c r="A169" s="963" t="s">
        <v>1166</v>
      </c>
      <c r="B169" s="964" t="s">
        <v>579</v>
      </c>
      <c r="C169" s="964" t="s">
        <v>1169</v>
      </c>
      <c r="D169" s="964"/>
      <c r="E169" s="964"/>
      <c r="F169" s="964"/>
      <c r="G169" s="964"/>
      <c r="H169" s="964"/>
      <c r="I169" s="964"/>
      <c r="J169" s="966"/>
      <c r="K169" s="966"/>
      <c r="L169" s="967"/>
      <c r="M169" s="967"/>
      <c r="N169" s="968"/>
      <c r="O169" s="1761"/>
      <c r="P169" s="1761"/>
      <c r="Q169" s="1761"/>
      <c r="R169" s="1761">
        <v>16000</v>
      </c>
      <c r="S169" s="970">
        <f>R169/R172</f>
        <v>5.7746206002082912E-2</v>
      </c>
      <c r="T169" s="1760">
        <f t="shared" si="39"/>
        <v>48000</v>
      </c>
      <c r="U169" s="1820"/>
      <c r="V169" s="21"/>
      <c r="W169" s="21"/>
      <c r="X169" s="21">
        <f>T169</f>
        <v>48000</v>
      </c>
      <c r="Y169" s="1821"/>
      <c r="Z169" s="1820"/>
      <c r="AA169" s="1823"/>
      <c r="AB169" s="1822"/>
      <c r="AC169" s="1824"/>
      <c r="AD169" s="1824"/>
      <c r="AE169" s="1824"/>
      <c r="AF169" s="1824"/>
      <c r="AG169" s="1825"/>
      <c r="AH169" s="1826"/>
    </row>
    <row r="170" spans="1:34" s="1758" customFormat="1" ht="13" x14ac:dyDescent="0.3">
      <c r="A170" s="963" t="s">
        <v>1166</v>
      </c>
      <c r="B170" s="964" t="s">
        <v>580</v>
      </c>
      <c r="C170" s="964"/>
      <c r="D170" s="964"/>
      <c r="E170" s="964"/>
      <c r="F170" s="964"/>
      <c r="G170" s="964"/>
      <c r="H170" s="964"/>
      <c r="I170" s="964"/>
      <c r="J170" s="972"/>
      <c r="K170" s="972"/>
      <c r="L170" s="972"/>
      <c r="M170" s="972"/>
      <c r="N170" s="964"/>
      <c r="O170" s="1762"/>
      <c r="P170" s="1762"/>
      <c r="Q170" s="1762"/>
      <c r="R170" s="1763">
        <v>25500</v>
      </c>
      <c r="S170" s="1764">
        <f>R170/R172</f>
        <v>9.2033015815819644E-2</v>
      </c>
      <c r="T170" s="1760">
        <f t="shared" si="39"/>
        <v>76500</v>
      </c>
      <c r="U170" s="1822"/>
      <c r="V170" s="1824"/>
      <c r="W170" s="1824"/>
      <c r="X170" s="1824"/>
      <c r="Y170" s="1823">
        <f>T170</f>
        <v>76500</v>
      </c>
      <c r="Z170" s="1822"/>
      <c r="AA170" s="1823"/>
      <c r="AB170" s="1822"/>
      <c r="AC170" s="1824"/>
      <c r="AD170" s="1824"/>
      <c r="AE170" s="1824"/>
      <c r="AF170" s="1824"/>
      <c r="AG170" s="1825"/>
      <c r="AH170" s="1826"/>
    </row>
    <row r="171" spans="1:34" s="1733" customFormat="1" ht="13" x14ac:dyDescent="0.3">
      <c r="A171" s="1867"/>
      <c r="B171" s="911"/>
      <c r="C171" s="911"/>
      <c r="D171" s="911"/>
      <c r="E171" s="911"/>
      <c r="F171" s="911"/>
      <c r="G171" s="911"/>
      <c r="H171" s="911"/>
      <c r="I171" s="911"/>
      <c r="J171" s="1972">
        <f>J172/$N$172</f>
        <v>0.60655737704918034</v>
      </c>
      <c r="K171" s="1972">
        <f t="shared" ref="K171:L171" si="40">K172/$N$172</f>
        <v>0.22950819672131148</v>
      </c>
      <c r="L171" s="1972">
        <f t="shared" si="40"/>
        <v>0.16393442622950818</v>
      </c>
      <c r="M171" s="911"/>
      <c r="N171" s="911"/>
      <c r="O171" s="1868"/>
      <c r="P171" s="1868"/>
      <c r="Q171" s="1868"/>
      <c r="R171" s="1869"/>
      <c r="S171" s="946"/>
      <c r="T171" s="1954"/>
      <c r="U171" s="1872"/>
      <c r="V171" s="1873"/>
      <c r="W171" s="1873"/>
      <c r="X171" s="1873"/>
      <c r="Y171" s="1869"/>
      <c r="Z171" s="1872"/>
      <c r="AA171" s="1869"/>
      <c r="AB171" s="1872"/>
      <c r="AC171" s="1873"/>
      <c r="AD171" s="1873"/>
      <c r="AE171" s="1873"/>
      <c r="AF171" s="1873"/>
      <c r="AG171" s="1874"/>
      <c r="AH171" s="1875"/>
    </row>
    <row r="172" spans="1:34" s="1733" customFormat="1" ht="13" x14ac:dyDescent="0.3">
      <c r="A172" s="1955" t="s">
        <v>582</v>
      </c>
      <c r="B172" s="1956"/>
      <c r="C172" s="1956"/>
      <c r="D172" s="1956"/>
      <c r="E172" s="1956"/>
      <c r="F172" s="1956"/>
      <c r="G172" s="1956"/>
      <c r="H172" s="1956"/>
      <c r="I172" s="1956"/>
      <c r="J172" s="1957">
        <f>J167+J165+J163+J162+J160</f>
        <v>74</v>
      </c>
      <c r="K172" s="1957">
        <f>K166+K164+K161+K159</f>
        <v>28</v>
      </c>
      <c r="L172" s="1957">
        <f>L161+L159</f>
        <v>20</v>
      </c>
      <c r="M172" s="1957"/>
      <c r="N172" s="1957">
        <f>SUM(J172:M172)</f>
        <v>122</v>
      </c>
      <c r="O172" s="1958"/>
      <c r="P172" s="1958"/>
      <c r="Q172" s="1958"/>
      <c r="R172" s="1959">
        <f>SUM(R159:R170)</f>
        <v>277074.48</v>
      </c>
      <c r="S172" s="1960">
        <f>SUM(S158:S170)</f>
        <v>1</v>
      </c>
      <c r="T172" s="1961">
        <f>SUM(T156:T171)</f>
        <v>831223.44</v>
      </c>
      <c r="U172" s="1962">
        <f>SUM(U158:U171)</f>
        <v>145465.20000000001</v>
      </c>
      <c r="V172" s="1958">
        <f>SUM(V158:V171)</f>
        <v>414258.24</v>
      </c>
      <c r="W172" s="1958">
        <f>SUM(W158:W171)</f>
        <v>147000</v>
      </c>
      <c r="X172" s="1958">
        <f>SUM(X156:X171)</f>
        <v>48000</v>
      </c>
      <c r="Y172" s="1958">
        <f>SUM(Y156:Y171)</f>
        <v>76500</v>
      </c>
      <c r="Z172" s="1962">
        <f>SUM(Z158:Z168)</f>
        <v>287515.2</v>
      </c>
      <c r="AA172" s="1959">
        <f>SUM(AA158:AA168)</f>
        <v>419208.24</v>
      </c>
      <c r="AB172" s="1962">
        <f t="shared" ref="AB172:AG172" si="41">SUM(AB156:AB167)</f>
        <v>69108.240000000005</v>
      </c>
      <c r="AC172" s="1958">
        <f t="shared" si="41"/>
        <v>333900</v>
      </c>
      <c r="AD172" s="1958">
        <f t="shared" si="41"/>
        <v>90000</v>
      </c>
      <c r="AE172" s="1958">
        <f t="shared" si="41"/>
        <v>59065.200000000004</v>
      </c>
      <c r="AF172" s="1958">
        <f t="shared" si="41"/>
        <v>86400</v>
      </c>
      <c r="AG172" s="1958">
        <f t="shared" si="41"/>
        <v>68250</v>
      </c>
      <c r="AH172" s="1963">
        <f>SUM(AH156:AH170)</f>
        <v>0</v>
      </c>
    </row>
    <row r="173" spans="1:34" s="1733" customFormat="1" ht="13" x14ac:dyDescent="0.3">
      <c r="A173" s="1955" t="s">
        <v>583</v>
      </c>
      <c r="B173" s="1956"/>
      <c r="C173" s="1956"/>
      <c r="D173" s="1956"/>
      <c r="E173" s="1956"/>
      <c r="F173" s="1956"/>
      <c r="G173" s="1956"/>
      <c r="H173" s="1956"/>
      <c r="I173" s="1956"/>
      <c r="J173" s="1957">
        <f>J167+J165+J163+J162+J160</f>
        <v>74</v>
      </c>
      <c r="K173" s="1957">
        <f>J167+K166+J165+K164+J163+J165+J162+K161+K159</f>
        <v>53</v>
      </c>
      <c r="L173" s="1957">
        <f>J167+K166+J165+L161+L159</f>
        <v>32</v>
      </c>
      <c r="M173" s="1957"/>
      <c r="N173" s="1957">
        <f>SUM(J173:M173)</f>
        <v>159</v>
      </c>
      <c r="O173" s="1958"/>
      <c r="P173" s="1958"/>
      <c r="Q173" s="1958"/>
      <c r="R173" s="1959"/>
      <c r="S173" s="1964"/>
      <c r="T173" s="1965"/>
      <c r="U173" s="1966">
        <f>U172/T172</f>
        <v>0.17500132094446233</v>
      </c>
      <c r="V173" s="1966">
        <f>V172/$T$106</f>
        <v>0.27645634237562389</v>
      </c>
      <c r="W173" s="1966">
        <f t="shared" ref="W173:Y173" si="42">W172/$T$106</f>
        <v>9.8100842433977195E-2</v>
      </c>
      <c r="X173" s="1966">
        <f t="shared" si="42"/>
        <v>3.2032928141706836E-2</v>
      </c>
      <c r="Y173" s="1966">
        <f t="shared" si="42"/>
        <v>5.1052479225845278E-2</v>
      </c>
      <c r="Z173" s="1966">
        <f>Z172/T172</f>
        <v>0.34589399933187642</v>
      </c>
      <c r="AA173" s="1966">
        <f>AA172/T172</f>
        <v>0.50432677885022104</v>
      </c>
      <c r="AB173" s="1965"/>
      <c r="AC173" s="1965"/>
      <c r="AD173" s="1965"/>
      <c r="AE173" s="1965"/>
      <c r="AF173" s="1965"/>
      <c r="AG173" s="1967"/>
      <c r="AH173" s="1968"/>
    </row>
    <row r="174" spans="1:34" s="1758" customFormat="1" ht="13.5" thickBot="1" x14ac:dyDescent="0.35">
      <c r="A174" s="1892" t="s">
        <v>584</v>
      </c>
      <c r="B174" s="1893"/>
      <c r="C174" s="1893"/>
      <c r="D174" s="1893"/>
      <c r="E174" s="1893"/>
      <c r="F174" s="1893"/>
      <c r="G174" s="1893"/>
      <c r="H174" s="1893"/>
      <c r="I174" s="1893"/>
      <c r="J174" s="2257">
        <f>J173/$N$173</f>
        <v>0.46540880503144655</v>
      </c>
      <c r="K174" s="2257">
        <f t="shared" ref="K174:M174" si="43">K173/$N$173</f>
        <v>0.33333333333333331</v>
      </c>
      <c r="L174" s="2257">
        <f t="shared" si="43"/>
        <v>0.20125786163522014</v>
      </c>
      <c r="M174" s="1893">
        <f t="shared" si="43"/>
        <v>0</v>
      </c>
      <c r="N174" s="1894"/>
      <c r="O174" s="1895"/>
      <c r="P174" s="1896"/>
      <c r="Q174" s="1896"/>
      <c r="R174" s="1897">
        <f>U172/3</f>
        <v>48488.4</v>
      </c>
      <c r="S174" s="1898">
        <f>R174/R179</f>
        <v>0.1750013209444623</v>
      </c>
      <c r="T174" s="1899"/>
      <c r="U174" s="1899"/>
      <c r="V174" s="1899"/>
      <c r="W174" s="1899"/>
      <c r="X174" s="1899"/>
      <c r="Y174" s="1900"/>
      <c r="Z174" s="1901">
        <f>L161+K161+J162+J163+J165+J167</f>
        <v>44</v>
      </c>
      <c r="AA174" s="1902">
        <f>K159+L159+J160+K164+K166</f>
        <v>78</v>
      </c>
      <c r="AB174" s="1899"/>
      <c r="AC174" s="1899"/>
      <c r="AD174" s="1899"/>
      <c r="AE174" s="1899"/>
      <c r="AF174" s="1899"/>
      <c r="AG174" s="1899"/>
      <c r="AH174" s="1899"/>
    </row>
    <row r="175" spans="1:34" s="1758" customFormat="1" ht="13.5" thickBot="1" x14ac:dyDescent="0.35">
      <c r="A175" s="1903" t="s">
        <v>38</v>
      </c>
      <c r="B175" s="972"/>
      <c r="C175" s="972"/>
      <c r="D175" s="1904"/>
      <c r="E175" s="1904"/>
      <c r="F175" s="972"/>
      <c r="G175" s="972"/>
      <c r="H175" s="972"/>
      <c r="I175" s="972"/>
      <c r="J175" s="972"/>
      <c r="K175" s="972"/>
      <c r="L175" s="972"/>
      <c r="M175" s="1905"/>
      <c r="N175" s="1905"/>
      <c r="O175" s="1906"/>
      <c r="P175" s="1907"/>
      <c r="Q175" s="1907"/>
      <c r="R175" s="1908">
        <f>V172/3</f>
        <v>138086.07999999999</v>
      </c>
      <c r="S175" s="1898">
        <f>R175/R179</f>
        <v>0.49837170135625625</v>
      </c>
      <c r="T175" s="1969">
        <f>R172/N172</f>
        <v>2271.102295081967</v>
      </c>
      <c r="U175" s="1970" t="s">
        <v>586</v>
      </c>
      <c r="V175" s="1899"/>
      <c r="W175" s="1899"/>
      <c r="X175" s="1899"/>
      <c r="Y175" s="1899"/>
      <c r="Z175" s="1911">
        <f>Z174/N172</f>
        <v>0.36065573770491804</v>
      </c>
      <c r="AA175" s="1912">
        <f>AA174/N172</f>
        <v>0.63934426229508201</v>
      </c>
      <c r="AB175" s="1899"/>
      <c r="AC175" s="1899"/>
      <c r="AD175" s="1899"/>
      <c r="AE175" s="1899"/>
      <c r="AF175" s="1899"/>
      <c r="AG175" s="1899"/>
      <c r="AH175" s="1899"/>
    </row>
    <row r="176" spans="1:34" s="1758" customFormat="1" ht="13.5" thickBot="1" x14ac:dyDescent="0.35">
      <c r="A176" s="1903" t="s">
        <v>587</v>
      </c>
      <c r="B176" s="972"/>
      <c r="C176" s="972"/>
      <c r="D176" s="1904"/>
      <c r="E176" s="1904"/>
      <c r="F176" s="1905"/>
      <c r="G176" s="972"/>
      <c r="H176" s="972"/>
      <c r="I176" s="972"/>
      <c r="J176" s="972"/>
      <c r="K176" s="972"/>
      <c r="L176" s="972"/>
      <c r="M176" s="972"/>
      <c r="N176" s="972"/>
      <c r="O176" s="1907"/>
      <c r="P176" s="1907"/>
      <c r="Q176" s="1907"/>
      <c r="R176" s="1908">
        <f>W172/3</f>
        <v>49000</v>
      </c>
      <c r="S176" s="1898">
        <f>R176/R179</f>
        <v>0.17684775588137891</v>
      </c>
      <c r="T176" s="1899"/>
      <c r="U176" s="1899"/>
      <c r="V176" s="1899"/>
      <c r="W176" s="1899"/>
      <c r="X176" s="1899"/>
      <c r="Y176" s="1899"/>
      <c r="Z176" s="2960" t="s">
        <v>588</v>
      </c>
      <c r="AA176" s="2960"/>
      <c r="AB176" s="1899"/>
      <c r="AC176" s="1899"/>
      <c r="AD176" s="1899"/>
      <c r="AE176" s="1899"/>
      <c r="AF176" s="1899"/>
      <c r="AG176" s="1899"/>
      <c r="AH176" s="1899"/>
    </row>
    <row r="177" spans="1:34" s="1758" customFormat="1" ht="13" x14ac:dyDescent="0.3">
      <c r="A177" s="1903" t="s">
        <v>579</v>
      </c>
      <c r="B177" s="972"/>
      <c r="C177" s="972"/>
      <c r="D177" s="972"/>
      <c r="E177" s="972"/>
      <c r="F177" s="972"/>
      <c r="G177" s="972"/>
      <c r="H177" s="972"/>
      <c r="I177" s="972"/>
      <c r="J177" s="972"/>
      <c r="K177" s="972"/>
      <c r="L177" s="972"/>
      <c r="M177" s="972"/>
      <c r="N177" s="972"/>
      <c r="O177" s="1907"/>
      <c r="P177" s="1907"/>
      <c r="Q177" s="1907"/>
      <c r="R177" s="1908">
        <f>X172/3</f>
        <v>16000</v>
      </c>
      <c r="S177" s="1898">
        <f>R177/R179</f>
        <v>5.7746206002082912E-2</v>
      </c>
      <c r="T177" s="1899"/>
      <c r="U177" s="1899"/>
      <c r="V177" s="1899"/>
      <c r="W177" s="1899"/>
      <c r="X177" s="1899"/>
      <c r="Y177" s="1899"/>
      <c r="Z177" s="1899"/>
      <c r="AA177" s="1899"/>
      <c r="AB177" s="1899"/>
      <c r="AC177" s="1899"/>
      <c r="AD177" s="1899"/>
      <c r="AE177" s="1899"/>
      <c r="AF177" s="1899"/>
      <c r="AG177" s="1899"/>
      <c r="AH177" s="1899"/>
    </row>
    <row r="178" spans="1:34" s="1758" customFormat="1" ht="13" x14ac:dyDescent="0.3">
      <c r="A178" s="1903" t="s">
        <v>580</v>
      </c>
      <c r="B178" s="972"/>
      <c r="C178" s="972"/>
      <c r="D178" s="972"/>
      <c r="E178" s="972"/>
      <c r="F178" s="972"/>
      <c r="G178" s="972"/>
      <c r="H178" s="972"/>
      <c r="I178" s="972"/>
      <c r="J178" s="972"/>
      <c r="K178" s="972"/>
      <c r="L178" s="972"/>
      <c r="M178" s="972"/>
      <c r="N178" s="972"/>
      <c r="O178" s="1907"/>
      <c r="P178" s="1907"/>
      <c r="Q178" s="1907"/>
      <c r="R178" s="1908">
        <f>Y172/3</f>
        <v>25500</v>
      </c>
      <c r="S178" s="1898">
        <f>R178/R179</f>
        <v>9.2033015815819644E-2</v>
      </c>
      <c r="T178" s="1913"/>
      <c r="U178" s="1913"/>
      <c r="V178" s="1913"/>
      <c r="W178" s="1913"/>
      <c r="X178" s="1913"/>
      <c r="Y178" s="1913"/>
      <c r="Z178" s="1913"/>
      <c r="AA178" s="1913"/>
      <c r="AB178" s="1913"/>
      <c r="AC178" s="1913"/>
      <c r="AD178" s="1913"/>
      <c r="AE178" s="1913"/>
      <c r="AF178" s="1913"/>
      <c r="AG178" s="1913"/>
      <c r="AH178" s="1913"/>
    </row>
    <row r="179" spans="1:34" s="1758" customFormat="1" ht="13" x14ac:dyDescent="0.3">
      <c r="A179" s="1903"/>
      <c r="B179" s="972"/>
      <c r="C179" s="972"/>
      <c r="D179" s="972"/>
      <c r="E179" s="972"/>
      <c r="F179" s="972"/>
      <c r="G179" s="972"/>
      <c r="H179" s="972"/>
      <c r="I179" s="972"/>
      <c r="J179" s="972"/>
      <c r="K179" s="972"/>
      <c r="L179" s="972"/>
      <c r="M179" s="972"/>
      <c r="N179" s="972"/>
      <c r="O179" s="1907"/>
      <c r="P179" s="1907"/>
      <c r="Q179" s="1907"/>
      <c r="R179" s="1908">
        <f>SUM(R174:R178)</f>
        <v>277074.48</v>
      </c>
      <c r="S179" s="1914">
        <f>SUM(S174:S178)</f>
        <v>1</v>
      </c>
      <c r="T179" s="1913"/>
      <c r="U179" s="1913"/>
      <c r="V179" s="1913"/>
      <c r="W179" s="1913"/>
      <c r="X179" s="1913"/>
      <c r="Y179" s="1913"/>
      <c r="Z179" s="1913"/>
      <c r="AA179" s="1913"/>
      <c r="AB179" s="1913"/>
      <c r="AC179" s="1913"/>
      <c r="AD179" s="1913"/>
      <c r="AE179" s="1913"/>
      <c r="AF179" s="1913"/>
      <c r="AG179" s="1913"/>
      <c r="AH179" s="1913"/>
    </row>
    <row r="180" spans="1:34" s="11" customFormat="1" x14ac:dyDescent="0.3">
      <c r="A180" s="1931"/>
      <c r="K180" s="13"/>
      <c r="O180" s="1797"/>
      <c r="P180" s="1797"/>
      <c r="Q180" s="1797"/>
      <c r="R180" s="1797"/>
      <c r="T180" s="1797"/>
      <c r="U180" s="1797"/>
      <c r="V180" s="1797"/>
      <c r="W180" s="1797"/>
      <c r="X180" s="1797"/>
      <c r="Y180" s="1797"/>
      <c r="Z180" s="1797"/>
      <c r="AA180" s="1797"/>
      <c r="AB180" s="1797"/>
      <c r="AC180" s="1797"/>
      <c r="AD180" s="1797"/>
      <c r="AE180" s="1797"/>
      <c r="AF180" s="1797"/>
      <c r="AG180" s="1797"/>
      <c r="AH180" s="1797"/>
    </row>
    <row r="181" spans="1:34" s="1757" customFormat="1" ht="16" x14ac:dyDescent="0.4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797"/>
      <c r="P181" s="1797"/>
      <c r="Q181" s="1797"/>
      <c r="R181" s="1797"/>
      <c r="S181" s="11"/>
      <c r="T181" s="1797"/>
      <c r="U181" s="1797"/>
      <c r="V181" s="1797"/>
      <c r="W181" s="1797"/>
      <c r="X181" s="1797"/>
      <c r="Y181" s="1797"/>
      <c r="Z181" s="1797"/>
      <c r="AA181" s="1797">
        <f>SUM(AB182:AH182)</f>
        <v>3551984.0989999999</v>
      </c>
      <c r="AB181" s="1749" t="s">
        <v>27</v>
      </c>
      <c r="AC181" s="1751" t="s">
        <v>31</v>
      </c>
      <c r="AD181" s="1751" t="s">
        <v>183</v>
      </c>
      <c r="AE181" s="1751" t="s">
        <v>35</v>
      </c>
      <c r="AF181" s="1751" t="s">
        <v>36</v>
      </c>
      <c r="AG181" s="1751" t="s">
        <v>37</v>
      </c>
      <c r="AH181" s="1750" t="s">
        <v>167</v>
      </c>
    </row>
    <row r="182" spans="1:34" customFormat="1" ht="14.5" x14ac:dyDescent="0.35">
      <c r="A182" s="1619" t="s">
        <v>929</v>
      </c>
      <c r="B182" s="1692"/>
      <c r="C182" s="1692"/>
      <c r="D182" s="1692"/>
      <c r="E182" s="1692"/>
      <c r="F182" s="1693"/>
      <c r="G182" s="1692"/>
      <c r="H182" s="1692"/>
      <c r="I182" s="1694"/>
      <c r="J182" s="1694"/>
      <c r="K182" s="1694"/>
      <c r="L182" s="1694"/>
      <c r="M182" s="1692"/>
      <c r="N182" s="1083"/>
      <c r="O182" s="1695"/>
      <c r="P182" s="1083"/>
      <c r="Q182" s="1696"/>
      <c r="R182" s="1697"/>
      <c r="S182" s="1698"/>
      <c r="T182" s="1971">
        <f>T172+T140+T106+T72+T40</f>
        <v>4159484.0990000004</v>
      </c>
      <c r="AA182" t="s">
        <v>652</v>
      </c>
      <c r="AB182" s="1706">
        <f>AB172+AB140+AB106+AB72+AB40</f>
        <v>352452.02399999998</v>
      </c>
      <c r="AC182" s="1706">
        <f t="shared" ref="AC182:AH182" si="44">AC172+AC140+AC106+AC72+AC40</f>
        <v>1119300</v>
      </c>
      <c r="AD182" s="1706">
        <f t="shared" si="44"/>
        <v>474000</v>
      </c>
      <c r="AE182" s="1706">
        <f t="shared" si="44"/>
        <v>776287.42500000005</v>
      </c>
      <c r="AF182" s="1706">
        <f t="shared" si="44"/>
        <v>608944.65</v>
      </c>
      <c r="AG182" s="1706">
        <f t="shared" si="44"/>
        <v>169000</v>
      </c>
      <c r="AH182" s="1706">
        <f t="shared" si="44"/>
        <v>52000</v>
      </c>
    </row>
    <row r="183" spans="1:34" s="1757" customFormat="1" x14ac:dyDescent="0.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797"/>
      <c r="P183" s="1797"/>
      <c r="Q183" s="1797"/>
      <c r="R183" s="1797"/>
      <c r="S183" s="11" t="s">
        <v>622</v>
      </c>
      <c r="T183" s="1797">
        <f>D15-T182</f>
        <v>-2855.5365000003949</v>
      </c>
      <c r="U183" s="1797"/>
      <c r="V183" s="1797"/>
      <c r="W183" s="1797"/>
      <c r="X183" s="1797"/>
      <c r="Y183" s="1797"/>
      <c r="Z183" s="1797"/>
      <c r="AA183" s="1797"/>
      <c r="AB183" s="1797"/>
      <c r="AC183" s="1797"/>
      <c r="AD183" s="1797"/>
      <c r="AE183" s="1797"/>
      <c r="AF183" s="1797"/>
      <c r="AG183" s="1798"/>
      <c r="AH183" s="1798"/>
    </row>
    <row r="184" spans="1:34" s="1757" customFormat="1" x14ac:dyDescent="0.3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797"/>
      <c r="P184" s="1797"/>
      <c r="Q184" s="1797"/>
      <c r="R184" s="1797"/>
      <c r="S184" s="11"/>
      <c r="T184" s="1797"/>
      <c r="U184" s="1797"/>
      <c r="V184" s="1797"/>
      <c r="W184" s="1797"/>
      <c r="X184" s="1797"/>
      <c r="Y184" s="1797"/>
      <c r="Z184" s="1797"/>
      <c r="AA184" s="1797"/>
      <c r="AB184" s="1797"/>
      <c r="AC184" s="1797"/>
      <c r="AD184" s="1797"/>
      <c r="AE184" s="1797"/>
      <c r="AF184" s="1797"/>
      <c r="AG184" s="1798"/>
      <c r="AH184" s="1798"/>
    </row>
    <row r="185" spans="1:34" s="1757" customFormat="1" x14ac:dyDescent="0.3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797"/>
      <c r="P185" s="1797"/>
      <c r="Q185" s="1797"/>
      <c r="R185" s="1797"/>
      <c r="S185" s="11"/>
      <c r="T185" s="1797"/>
      <c r="U185" s="1797"/>
      <c r="V185" s="1797"/>
      <c r="W185" s="1797"/>
      <c r="X185" s="1797"/>
      <c r="Y185" s="1797"/>
      <c r="Z185" s="1797"/>
      <c r="AA185" s="1797"/>
      <c r="AB185" s="1797"/>
      <c r="AC185" s="1797"/>
      <c r="AD185" s="1797"/>
      <c r="AE185" s="1797"/>
      <c r="AF185" s="1797"/>
      <c r="AG185" s="1798"/>
      <c r="AH185" s="1798"/>
    </row>
  </sheetData>
  <mergeCells count="120">
    <mergeCell ref="J165:M165"/>
    <mergeCell ref="K166:L166"/>
    <mergeCell ref="J167:M167"/>
    <mergeCell ref="Z176:AA176"/>
    <mergeCell ref="S155:S156"/>
    <mergeCell ref="U155:Y156"/>
    <mergeCell ref="Z155:AA156"/>
    <mergeCell ref="AB155:AH156"/>
    <mergeCell ref="A157:R157"/>
    <mergeCell ref="J162:K162"/>
    <mergeCell ref="J155:M155"/>
    <mergeCell ref="N155:N156"/>
    <mergeCell ref="O155:O156"/>
    <mergeCell ref="P155:P156"/>
    <mergeCell ref="Q155:Q156"/>
    <mergeCell ref="R155:R156"/>
    <mergeCell ref="A155:A156"/>
    <mergeCell ref="B155:B156"/>
    <mergeCell ref="C155:C156"/>
    <mergeCell ref="D155:D156"/>
    <mergeCell ref="E155:E156"/>
    <mergeCell ref="F155:F156"/>
    <mergeCell ref="H155:H156"/>
    <mergeCell ref="I155:I156"/>
    <mergeCell ref="J163:K163"/>
    <mergeCell ref="J131:M131"/>
    <mergeCell ref="K132:L132"/>
    <mergeCell ref="J133:M133"/>
    <mergeCell ref="J134:M134"/>
    <mergeCell ref="R121:R122"/>
    <mergeCell ref="S121:S122"/>
    <mergeCell ref="U121:Y122"/>
    <mergeCell ref="J135:M135"/>
    <mergeCell ref="Z144:AA144"/>
    <mergeCell ref="A123:R123"/>
    <mergeCell ref="I121:I122"/>
    <mergeCell ref="J121:M121"/>
    <mergeCell ref="N121:N122"/>
    <mergeCell ref="O121:O122"/>
    <mergeCell ref="P121:P122"/>
    <mergeCell ref="Q121:Q122"/>
    <mergeCell ref="J128:K128"/>
    <mergeCell ref="J129:K129"/>
    <mergeCell ref="Z110:AA110"/>
    <mergeCell ref="A120:S120"/>
    <mergeCell ref="T120:AH120"/>
    <mergeCell ref="A121:A122"/>
    <mergeCell ref="B121:B122"/>
    <mergeCell ref="C121:C122"/>
    <mergeCell ref="D121:D122"/>
    <mergeCell ref="E121:E122"/>
    <mergeCell ref="F121:F122"/>
    <mergeCell ref="H121:H122"/>
    <mergeCell ref="Z121:AA122"/>
    <mergeCell ref="AB121:AH122"/>
    <mergeCell ref="AB91:AH92"/>
    <mergeCell ref="A93:R93"/>
    <mergeCell ref="J98:K98"/>
    <mergeCell ref="J99:M99"/>
    <mergeCell ref="K100:L100"/>
    <mergeCell ref="J101:M101"/>
    <mergeCell ref="G91:G92"/>
    <mergeCell ref="H91:H92"/>
    <mergeCell ref="I91:I92"/>
    <mergeCell ref="J91:M91"/>
    <mergeCell ref="U91:Y92"/>
    <mergeCell ref="Z91:AA92"/>
    <mergeCell ref="A91:A92"/>
    <mergeCell ref="B91:B92"/>
    <mergeCell ref="C91:C92"/>
    <mergeCell ref="D91:D92"/>
    <mergeCell ref="E91:E92"/>
    <mergeCell ref="F91:F92"/>
    <mergeCell ref="J65:M65"/>
    <mergeCell ref="J66:M66"/>
    <mergeCell ref="J67:M67"/>
    <mergeCell ref="Z76:AA76"/>
    <mergeCell ref="A90:S90"/>
    <mergeCell ref="T90:AH90"/>
    <mergeCell ref="AB53:AH54"/>
    <mergeCell ref="A55:R55"/>
    <mergeCell ref="J60:K60"/>
    <mergeCell ref="J61:K61"/>
    <mergeCell ref="J63:M63"/>
    <mergeCell ref="K64:L64"/>
    <mergeCell ref="G53:G54"/>
    <mergeCell ref="H53:H54"/>
    <mergeCell ref="I53:I54"/>
    <mergeCell ref="J53:M53"/>
    <mergeCell ref="U53:Y54"/>
    <mergeCell ref="Z53:AA54"/>
    <mergeCell ref="A53:A54"/>
    <mergeCell ref="B53:B54"/>
    <mergeCell ref="C53:C54"/>
    <mergeCell ref="D53:D54"/>
    <mergeCell ref="E53:E54"/>
    <mergeCell ref="F53:F54"/>
    <mergeCell ref="J32:K32"/>
    <mergeCell ref="J33:M33"/>
    <mergeCell ref="K34:L34"/>
    <mergeCell ref="J35:M35"/>
    <mergeCell ref="Z44:AA44"/>
    <mergeCell ref="A52:S52"/>
    <mergeCell ref="T52:AH52"/>
    <mergeCell ref="I25:I26"/>
    <mergeCell ref="J25:M25"/>
    <mergeCell ref="U25:Y26"/>
    <mergeCell ref="Z25:AA26"/>
    <mergeCell ref="AB25:AH26"/>
    <mergeCell ref="A27:R27"/>
    <mergeCell ref="A24:S24"/>
    <mergeCell ref="T24:AH24"/>
    <mergeCell ref="A25:A26"/>
    <mergeCell ref="B25:B26"/>
    <mergeCell ref="C25:C26"/>
    <mergeCell ref="D25:D26"/>
    <mergeCell ref="E25:E26"/>
    <mergeCell ref="F25:F26"/>
    <mergeCell ref="G25:G26"/>
    <mergeCell ref="H25:H26"/>
  </mergeCell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F2BF-C136-4D28-9ACC-0B3A9FF83979}">
  <sheetPr>
    <tabColor theme="4" tint="0.39997558519241921"/>
  </sheetPr>
  <dimension ref="A1:AH76"/>
  <sheetViews>
    <sheetView topLeftCell="E46" workbookViewId="0">
      <selection activeCell="I72" sqref="I72:I73"/>
    </sheetView>
  </sheetViews>
  <sheetFormatPr defaultRowHeight="14.5" x14ac:dyDescent="0.35"/>
  <cols>
    <col min="1" max="1" width="19.1796875" customWidth="1"/>
    <col min="2" max="2" width="17.6328125" customWidth="1"/>
    <col min="3" max="3" width="8.453125" customWidth="1"/>
    <col min="4" max="4" width="12.6328125" customWidth="1"/>
    <col min="5" max="5" width="21.54296875" style="1" customWidth="1"/>
    <col min="6" max="10" width="31.81640625" style="1" customWidth="1"/>
    <col min="11" max="14" width="17" style="1" customWidth="1"/>
    <col min="15" max="15" width="17" customWidth="1"/>
    <col min="16" max="16" width="17" style="1" customWidth="1"/>
    <col min="17" max="20" width="8.7265625" style="1"/>
    <col min="21" max="21" width="9.6328125" style="1" customWidth="1"/>
    <col min="22" max="22" width="21.81640625" style="71" customWidth="1"/>
    <col min="23" max="23" width="13.26953125" style="1" customWidth="1"/>
    <col min="24" max="24" width="24.81640625" style="71" customWidth="1"/>
    <col min="25" max="25" width="21.81640625" style="71" customWidth="1"/>
    <col min="26" max="27" width="19.36328125" style="16" customWidth="1"/>
    <col min="28" max="29" width="15.26953125" customWidth="1"/>
    <col min="30" max="30" width="23.7265625" style="1" customWidth="1"/>
    <col min="31" max="31" width="15.26953125" customWidth="1"/>
    <col min="32" max="32" width="15.26953125" style="1" customWidth="1"/>
    <col min="33" max="34" width="15.26953125" customWidth="1"/>
  </cols>
  <sheetData>
    <row r="1" spans="1:34" s="4" customFormat="1" x14ac:dyDescent="0.35">
      <c r="A1" s="17" t="s">
        <v>360</v>
      </c>
      <c r="B1" s="17" t="s">
        <v>385</v>
      </c>
      <c r="C1" s="17" t="s">
        <v>361</v>
      </c>
      <c r="D1" s="17" t="s">
        <v>362</v>
      </c>
      <c r="E1" s="17" t="s">
        <v>363</v>
      </c>
      <c r="F1" s="17" t="s">
        <v>364</v>
      </c>
      <c r="G1" s="17" t="s">
        <v>1221</v>
      </c>
      <c r="H1" s="17" t="s">
        <v>1222</v>
      </c>
      <c r="I1" s="2240" t="s">
        <v>1218</v>
      </c>
      <c r="J1" s="2240" t="s">
        <v>1220</v>
      </c>
      <c r="K1" s="17" t="s">
        <v>365</v>
      </c>
      <c r="L1" s="17" t="s">
        <v>366</v>
      </c>
      <c r="M1" s="17" t="s">
        <v>386</v>
      </c>
      <c r="N1" s="17" t="s">
        <v>387</v>
      </c>
      <c r="O1" s="17" t="s">
        <v>367</v>
      </c>
      <c r="P1" s="17" t="s">
        <v>368</v>
      </c>
      <c r="Q1" s="17" t="s">
        <v>369</v>
      </c>
      <c r="R1" s="17" t="s">
        <v>370</v>
      </c>
      <c r="S1" s="17" t="s">
        <v>371</v>
      </c>
      <c r="T1" s="17" t="s">
        <v>372</v>
      </c>
      <c r="U1" s="17" t="s">
        <v>392</v>
      </c>
      <c r="V1" s="73" t="s">
        <v>388</v>
      </c>
      <c r="W1" s="17" t="s">
        <v>373</v>
      </c>
      <c r="X1" s="73" t="s">
        <v>389</v>
      </c>
      <c r="Y1" s="73" t="s">
        <v>390</v>
      </c>
      <c r="Z1" s="69"/>
      <c r="AA1" s="69"/>
      <c r="AD1" s="17"/>
      <c r="AF1" s="17"/>
    </row>
    <row r="2" spans="1:34" s="4" customFormat="1" x14ac:dyDescent="0.35">
      <c r="A2" t="s">
        <v>378</v>
      </c>
      <c r="B2" t="s">
        <v>411</v>
      </c>
      <c r="C2" t="s">
        <v>424</v>
      </c>
      <c r="D2" t="s">
        <v>425</v>
      </c>
      <c r="E2" s="78" t="s">
        <v>47</v>
      </c>
      <c r="F2" s="78" t="s">
        <v>284</v>
      </c>
      <c r="G2" s="78"/>
      <c r="H2" s="78" t="s">
        <v>359</v>
      </c>
      <c r="I2" s="2246">
        <v>6</v>
      </c>
      <c r="J2" s="2246"/>
      <c r="K2" s="1"/>
      <c r="L2" s="1" t="s">
        <v>356</v>
      </c>
      <c r="M2" s="78">
        <v>10</v>
      </c>
      <c r="N2" s="1">
        <v>25</v>
      </c>
      <c r="O2" s="79">
        <v>15</v>
      </c>
      <c r="P2" s="80" t="s">
        <v>49</v>
      </c>
      <c r="Q2" s="1"/>
      <c r="R2" s="1">
        <v>15</v>
      </c>
      <c r="S2" s="1"/>
      <c r="T2" s="1">
        <v>15</v>
      </c>
      <c r="U2" s="1">
        <v>2</v>
      </c>
      <c r="V2" s="81">
        <v>2851</v>
      </c>
      <c r="W2" s="82">
        <v>0.59599999999999997</v>
      </c>
      <c r="X2" s="71">
        <f>V2*(1-W2)</f>
        <v>1151.8040000000001</v>
      </c>
      <c r="Y2" s="71">
        <f>X2*U2*O2</f>
        <v>34554.120000000003</v>
      </c>
      <c r="Z2" s="18"/>
      <c r="AA2" s="16"/>
      <c r="AB2" s="1"/>
      <c r="AC2"/>
      <c r="AD2" s="17"/>
      <c r="AE2" s="17"/>
      <c r="AF2" s="17"/>
      <c r="AG2" s="17"/>
      <c r="AH2" s="17"/>
    </row>
    <row r="3" spans="1:34" x14ac:dyDescent="0.35">
      <c r="A3" t="s">
        <v>378</v>
      </c>
      <c r="B3" t="s">
        <v>411</v>
      </c>
      <c r="C3" t="s">
        <v>424</v>
      </c>
      <c r="D3" t="s">
        <v>425</v>
      </c>
      <c r="E3" s="13" t="s">
        <v>135</v>
      </c>
      <c r="F3" s="13" t="s">
        <v>285</v>
      </c>
      <c r="G3" s="13" t="s">
        <v>359</v>
      </c>
      <c r="H3" s="13"/>
      <c r="I3" s="2247">
        <v>5</v>
      </c>
      <c r="J3" s="2247"/>
      <c r="L3" s="1" t="s">
        <v>356</v>
      </c>
      <c r="M3" s="13">
        <v>50</v>
      </c>
      <c r="N3" s="1">
        <v>50</v>
      </c>
      <c r="O3" s="13">
        <v>1</v>
      </c>
      <c r="P3" s="13" t="s">
        <v>49</v>
      </c>
      <c r="Q3" s="1">
        <v>50</v>
      </c>
      <c r="U3" s="1">
        <v>1</v>
      </c>
      <c r="V3" s="81">
        <v>113400</v>
      </c>
      <c r="W3" s="83">
        <v>0.25</v>
      </c>
      <c r="X3" s="71">
        <f t="shared" ref="X3:X8" si="0">V3*(1-W3)</f>
        <v>85050</v>
      </c>
      <c r="Y3" s="71">
        <f t="shared" ref="Y3:Y17" si="1">X3*U3*O3</f>
        <v>85050</v>
      </c>
      <c r="Z3" s="6"/>
      <c r="AA3" s="68"/>
      <c r="AB3" s="1"/>
    </row>
    <row r="4" spans="1:34" x14ac:dyDescent="0.35">
      <c r="A4" t="s">
        <v>378</v>
      </c>
      <c r="B4" t="s">
        <v>411</v>
      </c>
      <c r="C4" t="s">
        <v>424</v>
      </c>
      <c r="D4" t="s">
        <v>425</v>
      </c>
      <c r="E4" s="13" t="s">
        <v>185</v>
      </c>
      <c r="F4" s="13" t="s">
        <v>286</v>
      </c>
      <c r="G4" s="13" t="s">
        <v>359</v>
      </c>
      <c r="H4" s="13"/>
      <c r="I4" s="2247">
        <v>4</v>
      </c>
      <c r="J4" s="2247"/>
      <c r="K4" s="1" t="s">
        <v>356</v>
      </c>
      <c r="M4" s="13">
        <v>15</v>
      </c>
      <c r="N4" s="1">
        <v>30</v>
      </c>
      <c r="O4" s="13">
        <v>20</v>
      </c>
      <c r="P4" s="13" t="s">
        <v>49</v>
      </c>
      <c r="S4" s="1">
        <v>20</v>
      </c>
      <c r="T4" s="1">
        <v>20</v>
      </c>
      <c r="U4" s="1">
        <v>2</v>
      </c>
      <c r="V4" s="81">
        <v>2000</v>
      </c>
      <c r="W4" s="83">
        <v>0.25</v>
      </c>
      <c r="X4" s="71">
        <f t="shared" si="0"/>
        <v>1500</v>
      </c>
      <c r="Y4" s="71">
        <f t="shared" si="1"/>
        <v>60000</v>
      </c>
      <c r="Z4" s="6"/>
      <c r="AA4" s="68"/>
      <c r="AB4" s="1"/>
    </row>
    <row r="5" spans="1:34" x14ac:dyDescent="0.35">
      <c r="A5" t="s">
        <v>378</v>
      </c>
      <c r="B5" t="s">
        <v>411</v>
      </c>
      <c r="C5" t="s">
        <v>424</v>
      </c>
      <c r="D5" t="s">
        <v>425</v>
      </c>
      <c r="E5" s="13" t="s">
        <v>277</v>
      </c>
      <c r="F5" s="13" t="s">
        <v>54</v>
      </c>
      <c r="G5" s="13"/>
      <c r="H5" s="13" t="s">
        <v>359</v>
      </c>
      <c r="I5" s="2247">
        <v>1</v>
      </c>
      <c r="J5" s="2247"/>
      <c r="K5" s="1" t="s">
        <v>356</v>
      </c>
      <c r="M5" s="13">
        <v>20</v>
      </c>
      <c r="N5" s="2" t="s">
        <v>179</v>
      </c>
      <c r="O5" s="13">
        <v>20</v>
      </c>
      <c r="P5" s="13" t="s">
        <v>133</v>
      </c>
      <c r="Q5" s="1">
        <v>20</v>
      </c>
      <c r="U5" s="1">
        <v>1</v>
      </c>
      <c r="V5" s="81">
        <f>3959*(1+50%)</f>
        <v>5938.5</v>
      </c>
      <c r="W5" s="83">
        <v>0.25</v>
      </c>
      <c r="X5" s="71">
        <f t="shared" si="0"/>
        <v>4453.875</v>
      </c>
      <c r="Y5" s="71">
        <f t="shared" si="1"/>
        <v>89077.5</v>
      </c>
      <c r="Z5" s="18"/>
      <c r="AA5" s="68"/>
      <c r="AB5" s="1"/>
    </row>
    <row r="6" spans="1:34" x14ac:dyDescent="0.35">
      <c r="A6" t="s">
        <v>378</v>
      </c>
      <c r="B6" t="s">
        <v>411</v>
      </c>
      <c r="C6" t="s">
        <v>424</v>
      </c>
      <c r="D6" t="s">
        <v>425</v>
      </c>
      <c r="E6" s="13" t="s">
        <v>277</v>
      </c>
      <c r="F6" s="13" t="s">
        <v>287</v>
      </c>
      <c r="G6" s="13"/>
      <c r="H6" s="13" t="s">
        <v>359</v>
      </c>
      <c r="I6" s="2247">
        <v>3</v>
      </c>
      <c r="J6" s="2247"/>
      <c r="K6" s="1" t="s">
        <v>356</v>
      </c>
      <c r="M6" s="13">
        <v>4</v>
      </c>
      <c r="N6" s="2" t="s">
        <v>230</v>
      </c>
      <c r="O6" s="13">
        <v>6</v>
      </c>
      <c r="P6" s="13" t="s">
        <v>51</v>
      </c>
      <c r="Q6" s="1">
        <v>6</v>
      </c>
      <c r="U6" s="1">
        <v>1</v>
      </c>
      <c r="V6" s="21">
        <v>12000</v>
      </c>
      <c r="W6" s="84">
        <v>0.25</v>
      </c>
      <c r="X6" s="71">
        <f t="shared" si="0"/>
        <v>9000</v>
      </c>
      <c r="Y6" s="71">
        <f t="shared" si="1"/>
        <v>54000</v>
      </c>
      <c r="Z6" s="6"/>
      <c r="AA6" s="68"/>
      <c r="AB6" s="1"/>
    </row>
    <row r="7" spans="1:34" x14ac:dyDescent="0.35">
      <c r="A7" t="s">
        <v>378</v>
      </c>
      <c r="B7" t="s">
        <v>411</v>
      </c>
      <c r="C7" t="s">
        <v>424</v>
      </c>
      <c r="D7" t="s">
        <v>425</v>
      </c>
      <c r="E7" s="13" t="s">
        <v>242</v>
      </c>
      <c r="F7" s="13" t="s">
        <v>288</v>
      </c>
      <c r="G7" s="13"/>
      <c r="H7" s="13" t="s">
        <v>359</v>
      </c>
      <c r="I7" s="2247">
        <v>2</v>
      </c>
      <c r="J7" s="2247"/>
      <c r="L7" s="1" t="s">
        <v>356</v>
      </c>
      <c r="M7" s="13">
        <v>5</v>
      </c>
      <c r="N7" s="2" t="s">
        <v>382</v>
      </c>
      <c r="O7" s="13">
        <v>4</v>
      </c>
      <c r="P7" s="13" t="s">
        <v>49</v>
      </c>
      <c r="S7" s="1">
        <v>4</v>
      </c>
      <c r="U7" s="1">
        <v>1</v>
      </c>
      <c r="V7" s="21">
        <v>7200</v>
      </c>
      <c r="W7" s="84">
        <v>0.25</v>
      </c>
      <c r="X7" s="71">
        <f t="shared" si="0"/>
        <v>5400</v>
      </c>
      <c r="Y7" s="71">
        <f t="shared" si="1"/>
        <v>21600</v>
      </c>
      <c r="Z7" s="6"/>
      <c r="AA7" s="68"/>
      <c r="AB7" s="1"/>
    </row>
    <row r="8" spans="1:34" x14ac:dyDescent="0.35">
      <c r="A8" t="s">
        <v>378</v>
      </c>
      <c r="B8" t="s">
        <v>411</v>
      </c>
      <c r="C8" t="s">
        <v>424</v>
      </c>
      <c r="D8" t="s">
        <v>425</v>
      </c>
      <c r="E8" s="13" t="s">
        <v>242</v>
      </c>
      <c r="F8" s="13" t="s">
        <v>56</v>
      </c>
      <c r="G8" s="13"/>
      <c r="H8" s="13" t="s">
        <v>359</v>
      </c>
      <c r="I8" s="2247">
        <v>3</v>
      </c>
      <c r="J8" s="2247"/>
      <c r="K8" s="1" t="s">
        <v>356</v>
      </c>
      <c r="M8" s="13">
        <v>3</v>
      </c>
      <c r="N8" s="2" t="s">
        <v>405</v>
      </c>
      <c r="O8" s="13">
        <v>3</v>
      </c>
      <c r="P8" s="13" t="s">
        <v>51</v>
      </c>
      <c r="Q8" s="1">
        <v>3</v>
      </c>
      <c r="U8" s="1">
        <v>1</v>
      </c>
      <c r="V8" s="21">
        <v>35000</v>
      </c>
      <c r="W8" s="84">
        <v>0.35</v>
      </c>
      <c r="X8" s="71">
        <f t="shared" si="0"/>
        <v>22750</v>
      </c>
      <c r="Y8" s="71">
        <f t="shared" si="1"/>
        <v>68250</v>
      </c>
      <c r="Z8" s="6"/>
      <c r="AA8" s="68"/>
      <c r="AB8" s="1"/>
    </row>
    <row r="9" spans="1:34" x14ac:dyDescent="0.35">
      <c r="I9" s="2241"/>
      <c r="J9" s="2241"/>
      <c r="N9" s="2"/>
      <c r="O9" s="1"/>
      <c r="V9" s="9"/>
      <c r="W9" s="77"/>
      <c r="X9" s="72"/>
      <c r="Z9" s="6"/>
      <c r="AA9" s="68"/>
      <c r="AB9" s="1"/>
    </row>
    <row r="10" spans="1:34" x14ac:dyDescent="0.35">
      <c r="A10" t="s">
        <v>391</v>
      </c>
      <c r="B10" t="s">
        <v>411</v>
      </c>
      <c r="C10" t="s">
        <v>424</v>
      </c>
      <c r="D10" t="s">
        <v>425</v>
      </c>
      <c r="E10" s="78" t="s">
        <v>47</v>
      </c>
      <c r="F10" s="78" t="s">
        <v>284</v>
      </c>
      <c r="G10" s="78"/>
      <c r="H10" s="78" t="s">
        <v>359</v>
      </c>
      <c r="I10" s="2246">
        <v>11</v>
      </c>
      <c r="J10" s="2246"/>
      <c r="L10" s="1" t="s">
        <v>356</v>
      </c>
      <c r="M10" s="78">
        <v>10</v>
      </c>
      <c r="N10" s="2" t="s">
        <v>110</v>
      </c>
      <c r="O10" s="85" t="s">
        <v>78</v>
      </c>
      <c r="P10" s="80" t="s">
        <v>49</v>
      </c>
      <c r="R10" s="1">
        <v>20</v>
      </c>
      <c r="T10" s="1">
        <v>20</v>
      </c>
      <c r="U10" s="1">
        <v>2</v>
      </c>
      <c r="V10" s="81">
        <v>2851</v>
      </c>
      <c r="W10" s="86">
        <v>0.59599999999999997</v>
      </c>
      <c r="X10" s="71">
        <f t="shared" ref="X10:X15" si="2">V10*(1-W10)</f>
        <v>1151.8040000000001</v>
      </c>
      <c r="Y10" s="71">
        <f t="shared" si="1"/>
        <v>46072.160000000003</v>
      </c>
      <c r="Z10" s="6"/>
      <c r="AA10" s="68"/>
      <c r="AB10" s="1"/>
    </row>
    <row r="11" spans="1:34" x14ac:dyDescent="0.35">
      <c r="A11" t="s">
        <v>391</v>
      </c>
      <c r="B11" t="s">
        <v>411</v>
      </c>
      <c r="C11" t="s">
        <v>424</v>
      </c>
      <c r="D11" t="s">
        <v>425</v>
      </c>
      <c r="E11" s="13" t="s">
        <v>135</v>
      </c>
      <c r="F11" s="13" t="s">
        <v>285</v>
      </c>
      <c r="G11" s="13" t="s">
        <v>359</v>
      </c>
      <c r="H11" s="13"/>
      <c r="I11" s="2247">
        <v>8</v>
      </c>
      <c r="J11" s="2247"/>
      <c r="L11" s="1" t="s">
        <v>356</v>
      </c>
      <c r="M11" s="13">
        <v>50</v>
      </c>
      <c r="N11" s="2" t="s">
        <v>178</v>
      </c>
      <c r="O11" s="85" t="s">
        <v>178</v>
      </c>
      <c r="P11" s="13" t="s">
        <v>49</v>
      </c>
      <c r="Q11" s="1">
        <v>50</v>
      </c>
      <c r="U11" s="1">
        <v>1</v>
      </c>
      <c r="V11" s="81">
        <v>113400</v>
      </c>
      <c r="W11" s="87">
        <v>0.25</v>
      </c>
      <c r="X11" s="72">
        <f t="shared" si="2"/>
        <v>85050</v>
      </c>
      <c r="Y11" s="71">
        <f t="shared" si="1"/>
        <v>4252500</v>
      </c>
      <c r="Z11" s="6"/>
      <c r="AA11" s="68"/>
      <c r="AB11" s="1"/>
    </row>
    <row r="12" spans="1:34" x14ac:dyDescent="0.35">
      <c r="A12" t="s">
        <v>391</v>
      </c>
      <c r="B12" t="s">
        <v>411</v>
      </c>
      <c r="C12" t="s">
        <v>424</v>
      </c>
      <c r="D12" t="s">
        <v>425</v>
      </c>
      <c r="E12" s="13" t="s">
        <v>185</v>
      </c>
      <c r="F12" s="13" t="s">
        <v>286</v>
      </c>
      <c r="G12" s="13" t="s">
        <v>359</v>
      </c>
      <c r="H12" s="13"/>
      <c r="I12" s="2247">
        <v>7</v>
      </c>
      <c r="J12" s="2247"/>
      <c r="K12" s="1" t="s">
        <v>356</v>
      </c>
      <c r="M12" s="13">
        <v>15</v>
      </c>
      <c r="N12" s="2" t="s">
        <v>212</v>
      </c>
      <c r="O12" s="85" t="s">
        <v>283</v>
      </c>
      <c r="P12" s="13" t="s">
        <v>49</v>
      </c>
      <c r="S12" s="1">
        <v>15</v>
      </c>
      <c r="T12" s="1">
        <v>15</v>
      </c>
      <c r="U12" s="1">
        <v>2</v>
      </c>
      <c r="V12" s="81">
        <v>2000</v>
      </c>
      <c r="W12" s="87">
        <v>0.25</v>
      </c>
      <c r="X12" s="72">
        <f t="shared" si="2"/>
        <v>1500</v>
      </c>
      <c r="Y12" s="71">
        <f t="shared" si="1"/>
        <v>45000</v>
      </c>
      <c r="Z12" s="6"/>
      <c r="AA12" s="68"/>
      <c r="AB12" s="1"/>
    </row>
    <row r="13" spans="1:34" x14ac:dyDescent="0.35">
      <c r="A13" t="s">
        <v>391</v>
      </c>
      <c r="B13" t="s">
        <v>411</v>
      </c>
      <c r="C13" t="s">
        <v>424</v>
      </c>
      <c r="D13" t="s">
        <v>425</v>
      </c>
      <c r="E13" s="13" t="s">
        <v>242</v>
      </c>
      <c r="F13" s="13" t="s">
        <v>116</v>
      </c>
      <c r="G13" s="13"/>
      <c r="H13" s="13" t="s">
        <v>359</v>
      </c>
      <c r="I13" s="2247">
        <v>3</v>
      </c>
      <c r="J13" s="2247"/>
      <c r="K13" s="1" t="s">
        <v>356</v>
      </c>
      <c r="M13" s="13">
        <v>20</v>
      </c>
      <c r="N13" s="2" t="s">
        <v>179</v>
      </c>
      <c r="O13" s="85" t="s">
        <v>86</v>
      </c>
      <c r="P13" s="13" t="s">
        <v>133</v>
      </c>
      <c r="Q13" s="1">
        <v>17</v>
      </c>
      <c r="U13" s="1">
        <v>1</v>
      </c>
      <c r="V13" s="81">
        <f>1650*(1+50%)</f>
        <v>2475</v>
      </c>
      <c r="W13" s="87">
        <v>0.25</v>
      </c>
      <c r="X13" s="72">
        <f t="shared" ref="X13" si="3">V13*(1-W13)</f>
        <v>1856.25</v>
      </c>
      <c r="Y13" s="71">
        <f t="shared" ref="Y13" si="4">X13*U13*O13</f>
        <v>31556.25</v>
      </c>
      <c r="Z13" s="6"/>
      <c r="AA13" s="68"/>
      <c r="AB13" s="1"/>
    </row>
    <row r="14" spans="1:34" x14ac:dyDescent="0.35">
      <c r="A14" t="s">
        <v>391</v>
      </c>
      <c r="B14" t="s">
        <v>411</v>
      </c>
      <c r="C14" t="s">
        <v>424</v>
      </c>
      <c r="D14" t="s">
        <v>425</v>
      </c>
      <c r="E14" s="13" t="s">
        <v>277</v>
      </c>
      <c r="F14" s="13" t="s">
        <v>54</v>
      </c>
      <c r="G14" s="13"/>
      <c r="H14" s="13" t="s">
        <v>359</v>
      </c>
      <c r="I14" s="2247">
        <v>2</v>
      </c>
      <c r="J14" s="2247"/>
      <c r="K14" s="1" t="s">
        <v>356</v>
      </c>
      <c r="M14" s="13">
        <v>20</v>
      </c>
      <c r="N14" s="2" t="s">
        <v>179</v>
      </c>
      <c r="O14" s="85" t="s">
        <v>256</v>
      </c>
      <c r="P14" s="13" t="s">
        <v>133</v>
      </c>
      <c r="Q14" s="1">
        <v>5</v>
      </c>
      <c r="U14" s="1">
        <v>1</v>
      </c>
      <c r="V14" s="81">
        <f>3969*(1+50%)</f>
        <v>5953.5</v>
      </c>
      <c r="W14" s="87">
        <v>0.25</v>
      </c>
      <c r="X14" s="72">
        <f t="shared" si="2"/>
        <v>4465.125</v>
      </c>
      <c r="Y14" s="71">
        <f t="shared" si="1"/>
        <v>22325.625</v>
      </c>
      <c r="Z14" s="6"/>
      <c r="AA14" s="68"/>
      <c r="AB14" s="1"/>
    </row>
    <row r="15" spans="1:34" x14ac:dyDescent="0.35">
      <c r="A15" t="s">
        <v>391</v>
      </c>
      <c r="B15" t="s">
        <v>411</v>
      </c>
      <c r="C15" t="s">
        <v>424</v>
      </c>
      <c r="D15" t="s">
        <v>425</v>
      </c>
      <c r="E15" s="13" t="s">
        <v>135</v>
      </c>
      <c r="F15" s="13" t="s">
        <v>289</v>
      </c>
      <c r="G15" s="13" t="s">
        <v>359</v>
      </c>
      <c r="H15" s="13"/>
      <c r="I15" s="2247">
        <v>4</v>
      </c>
      <c r="J15" s="2247"/>
      <c r="L15" s="1" t="s">
        <v>356</v>
      </c>
      <c r="M15" s="13">
        <v>7</v>
      </c>
      <c r="N15" s="2" t="s">
        <v>290</v>
      </c>
      <c r="O15" s="85" t="s">
        <v>290</v>
      </c>
      <c r="P15" s="13" t="s">
        <v>49</v>
      </c>
      <c r="R15" s="1">
        <v>7</v>
      </c>
      <c r="T15" s="1">
        <v>7</v>
      </c>
      <c r="U15" s="1">
        <v>2</v>
      </c>
      <c r="V15" s="21">
        <v>35000</v>
      </c>
      <c r="W15" s="88">
        <v>0.25</v>
      </c>
      <c r="X15" s="72">
        <f t="shared" si="2"/>
        <v>26250</v>
      </c>
      <c r="Y15" s="71">
        <f t="shared" si="1"/>
        <v>367500</v>
      </c>
      <c r="Z15" s="6"/>
    </row>
    <row r="16" spans="1:34" x14ac:dyDescent="0.35">
      <c r="A16" t="s">
        <v>391</v>
      </c>
      <c r="B16" t="s">
        <v>411</v>
      </c>
      <c r="C16" t="s">
        <v>424</v>
      </c>
      <c r="D16" t="s">
        <v>425</v>
      </c>
      <c r="E16" s="13" t="s">
        <v>242</v>
      </c>
      <c r="F16" s="13" t="s">
        <v>287</v>
      </c>
      <c r="G16" s="13"/>
      <c r="H16" s="13" t="s">
        <v>359</v>
      </c>
      <c r="I16" s="2247">
        <v>9</v>
      </c>
      <c r="J16" s="2247"/>
      <c r="K16" s="1" t="s">
        <v>356</v>
      </c>
      <c r="M16" s="13">
        <v>4</v>
      </c>
      <c r="N16" s="2" t="s">
        <v>230</v>
      </c>
      <c r="O16" s="85" t="s">
        <v>384</v>
      </c>
      <c r="P16" s="13" t="s">
        <v>51</v>
      </c>
      <c r="Q16" s="1">
        <v>3</v>
      </c>
      <c r="U16" s="1">
        <v>1</v>
      </c>
      <c r="V16" s="21">
        <v>12000</v>
      </c>
      <c r="W16" s="88">
        <v>0.25</v>
      </c>
      <c r="X16" s="72">
        <f>V16*(1-W16)</f>
        <v>9000</v>
      </c>
      <c r="Y16" s="71">
        <f t="shared" si="1"/>
        <v>27000</v>
      </c>
      <c r="Z16" s="6"/>
    </row>
    <row r="17" spans="1:26" x14ac:dyDescent="0.35">
      <c r="A17" t="s">
        <v>391</v>
      </c>
      <c r="B17" t="s">
        <v>411</v>
      </c>
      <c r="C17" t="s">
        <v>424</v>
      </c>
      <c r="D17" t="s">
        <v>425</v>
      </c>
      <c r="E17" s="13" t="s">
        <v>277</v>
      </c>
      <c r="F17" s="13" t="s">
        <v>288</v>
      </c>
      <c r="G17" s="13"/>
      <c r="H17" s="13" t="s">
        <v>359</v>
      </c>
      <c r="I17" s="2247">
        <v>1</v>
      </c>
      <c r="J17" s="2247"/>
      <c r="L17" s="1" t="s">
        <v>356</v>
      </c>
      <c r="M17" s="13">
        <v>5</v>
      </c>
      <c r="N17" s="1">
        <v>12</v>
      </c>
      <c r="O17" s="85" t="s">
        <v>384</v>
      </c>
      <c r="P17" s="13" t="s">
        <v>49</v>
      </c>
      <c r="R17" s="1">
        <v>3</v>
      </c>
      <c r="U17" s="1">
        <v>1</v>
      </c>
      <c r="V17" s="21">
        <v>7200</v>
      </c>
      <c r="W17" s="88">
        <v>0.25</v>
      </c>
      <c r="X17" s="72">
        <f t="shared" ref="X17:X38" si="5">V17*(1-W17)</f>
        <v>5400</v>
      </c>
      <c r="Y17" s="71">
        <f t="shared" si="1"/>
        <v>16200</v>
      </c>
      <c r="Z17" s="6"/>
    </row>
    <row r="18" spans="1:26" x14ac:dyDescent="0.35">
      <c r="A18" t="s">
        <v>391</v>
      </c>
      <c r="B18" t="s">
        <v>411</v>
      </c>
      <c r="C18" t="s">
        <v>424</v>
      </c>
      <c r="D18" t="s">
        <v>425</v>
      </c>
      <c r="E18" s="13" t="s">
        <v>274</v>
      </c>
      <c r="F18" s="13" t="s">
        <v>77</v>
      </c>
      <c r="G18" s="13"/>
      <c r="H18" s="13" t="s">
        <v>359</v>
      </c>
      <c r="I18" s="2247">
        <v>6</v>
      </c>
      <c r="J18" s="2247"/>
      <c r="K18" s="1" t="s">
        <v>356</v>
      </c>
      <c r="M18" s="13">
        <v>10</v>
      </c>
      <c r="N18" s="1">
        <v>25</v>
      </c>
      <c r="O18" s="85" t="s">
        <v>230</v>
      </c>
      <c r="P18" s="13" t="s">
        <v>51</v>
      </c>
      <c r="Q18" s="1">
        <v>10</v>
      </c>
      <c r="U18" s="1">
        <v>1</v>
      </c>
      <c r="V18" s="21">
        <v>25000</v>
      </c>
      <c r="W18" s="88">
        <v>0.35</v>
      </c>
      <c r="X18" s="72">
        <f t="shared" si="5"/>
        <v>16250</v>
      </c>
      <c r="Y18" s="71">
        <f>X18*U18*O18</f>
        <v>162500</v>
      </c>
      <c r="Z18" s="6"/>
    </row>
    <row r="19" spans="1:26" x14ac:dyDescent="0.35">
      <c r="A19" t="s">
        <v>391</v>
      </c>
      <c r="B19" t="s">
        <v>411</v>
      </c>
      <c r="C19" t="s">
        <v>424</v>
      </c>
      <c r="D19" t="s">
        <v>425</v>
      </c>
      <c r="E19" s="13" t="s">
        <v>274</v>
      </c>
      <c r="F19" s="13" t="s">
        <v>207</v>
      </c>
      <c r="G19" s="13"/>
      <c r="H19" s="13" t="s">
        <v>359</v>
      </c>
      <c r="I19" s="2247">
        <v>5</v>
      </c>
      <c r="J19" s="2247"/>
      <c r="K19" s="1" t="s">
        <v>356</v>
      </c>
      <c r="M19" s="13">
        <v>8</v>
      </c>
      <c r="N19" s="1">
        <v>20</v>
      </c>
      <c r="O19" s="85" t="s">
        <v>78</v>
      </c>
      <c r="P19" s="13" t="s">
        <v>51</v>
      </c>
      <c r="Q19" s="1">
        <v>20</v>
      </c>
      <c r="T19" s="18"/>
      <c r="U19" s="1">
        <v>1</v>
      </c>
      <c r="V19" s="21">
        <v>35000</v>
      </c>
      <c r="W19" s="88">
        <v>0.35</v>
      </c>
      <c r="X19" s="72">
        <f t="shared" si="5"/>
        <v>22750</v>
      </c>
      <c r="Y19" s="71">
        <f>X19*U19*O19</f>
        <v>455000</v>
      </c>
      <c r="Z19" s="6"/>
    </row>
    <row r="20" spans="1:26" x14ac:dyDescent="0.35">
      <c r="A20" t="s">
        <v>391</v>
      </c>
      <c r="B20" t="s">
        <v>411</v>
      </c>
      <c r="C20" t="s">
        <v>424</v>
      </c>
      <c r="D20" t="s">
        <v>425</v>
      </c>
      <c r="E20" s="13" t="s">
        <v>157</v>
      </c>
      <c r="F20" s="13" t="s">
        <v>158</v>
      </c>
      <c r="G20" s="13"/>
      <c r="H20" s="13" t="s">
        <v>359</v>
      </c>
      <c r="I20" s="2247">
        <v>10</v>
      </c>
      <c r="J20" s="2247"/>
      <c r="K20" s="1" t="s">
        <v>356</v>
      </c>
      <c r="M20" s="13">
        <v>8</v>
      </c>
      <c r="N20" s="1">
        <v>25</v>
      </c>
      <c r="O20" s="85" t="s">
        <v>230</v>
      </c>
      <c r="P20" s="13" t="s">
        <v>51</v>
      </c>
      <c r="Q20" s="1">
        <v>10</v>
      </c>
      <c r="T20" s="6"/>
      <c r="U20" s="1">
        <v>1</v>
      </c>
      <c r="V20" s="21">
        <v>4000</v>
      </c>
      <c r="W20" s="88">
        <v>0.35</v>
      </c>
      <c r="X20" s="72">
        <f t="shared" si="5"/>
        <v>2600</v>
      </c>
      <c r="Y20" s="72">
        <f t="shared" ref="Y20:Y38" si="6">X20*U20*O20</f>
        <v>26000</v>
      </c>
      <c r="Z20" s="6"/>
    </row>
    <row r="21" spans="1:26" x14ac:dyDescent="0.35">
      <c r="I21" s="2241"/>
      <c r="J21" s="2241"/>
      <c r="O21" s="2"/>
      <c r="T21" s="6"/>
      <c r="V21" s="9"/>
      <c r="W21" s="77"/>
      <c r="X21" s="72"/>
      <c r="Y21" s="72"/>
      <c r="Z21" s="6"/>
    </row>
    <row r="22" spans="1:26" x14ac:dyDescent="0.35">
      <c r="A22" t="s">
        <v>393</v>
      </c>
      <c r="B22" t="s">
        <v>411</v>
      </c>
      <c r="C22" t="s">
        <v>424</v>
      </c>
      <c r="D22" t="s">
        <v>425</v>
      </c>
      <c r="E22" s="78" t="s">
        <v>47</v>
      </c>
      <c r="F22" s="78" t="s">
        <v>284</v>
      </c>
      <c r="G22" s="78"/>
      <c r="H22" s="78" t="s">
        <v>359</v>
      </c>
      <c r="I22" s="2246">
        <v>6</v>
      </c>
      <c r="J22" s="2246"/>
      <c r="L22" s="1" t="s">
        <v>356</v>
      </c>
      <c r="M22" s="1">
        <v>7</v>
      </c>
      <c r="N22" s="1">
        <v>20</v>
      </c>
      <c r="O22" s="79">
        <v>15</v>
      </c>
      <c r="P22" s="80" t="s">
        <v>49</v>
      </c>
      <c r="R22" s="1">
        <v>15</v>
      </c>
      <c r="S22" s="1">
        <v>15</v>
      </c>
      <c r="T22" s="18"/>
      <c r="U22" s="1">
        <v>2</v>
      </c>
      <c r="V22" s="81">
        <v>2851</v>
      </c>
      <c r="W22" s="82">
        <v>0.59599999999999997</v>
      </c>
      <c r="X22" s="72">
        <f t="shared" si="5"/>
        <v>1151.8040000000001</v>
      </c>
      <c r="Y22" s="72">
        <f t="shared" si="6"/>
        <v>34554.120000000003</v>
      </c>
      <c r="Z22" s="6"/>
    </row>
    <row r="23" spans="1:26" x14ac:dyDescent="0.35">
      <c r="A23" t="s">
        <v>393</v>
      </c>
      <c r="B23" t="s">
        <v>411</v>
      </c>
      <c r="C23" t="s">
        <v>424</v>
      </c>
      <c r="D23" t="s">
        <v>425</v>
      </c>
      <c r="E23" s="13" t="s">
        <v>135</v>
      </c>
      <c r="F23" s="13" t="s">
        <v>285</v>
      </c>
      <c r="G23" s="13" t="s">
        <v>359</v>
      </c>
      <c r="H23" s="13"/>
      <c r="I23" s="2247">
        <v>5</v>
      </c>
      <c r="J23" s="2247"/>
      <c r="L23" s="1" t="s">
        <v>356</v>
      </c>
      <c r="M23" s="1">
        <v>50</v>
      </c>
      <c r="N23" s="1">
        <v>50</v>
      </c>
      <c r="O23" s="13">
        <v>1</v>
      </c>
      <c r="P23" s="13" t="s">
        <v>49</v>
      </c>
      <c r="Q23" s="1">
        <v>50</v>
      </c>
      <c r="T23" s="18"/>
      <c r="U23" s="1">
        <v>1</v>
      </c>
      <c r="V23" s="81">
        <v>113400</v>
      </c>
      <c r="W23" s="83">
        <v>0.25</v>
      </c>
      <c r="X23" s="72">
        <f t="shared" si="5"/>
        <v>85050</v>
      </c>
      <c r="Y23" s="72">
        <f t="shared" si="6"/>
        <v>85050</v>
      </c>
      <c r="Z23" s="6"/>
    </row>
    <row r="24" spans="1:26" x14ac:dyDescent="0.35">
      <c r="A24" t="s">
        <v>393</v>
      </c>
      <c r="B24" t="s">
        <v>411</v>
      </c>
      <c r="C24" t="s">
        <v>424</v>
      </c>
      <c r="D24" t="s">
        <v>425</v>
      </c>
      <c r="E24" s="13" t="s">
        <v>185</v>
      </c>
      <c r="F24" s="13" t="s">
        <v>286</v>
      </c>
      <c r="G24" s="13" t="s">
        <v>359</v>
      </c>
      <c r="H24" s="13"/>
      <c r="I24" s="2247">
        <v>3</v>
      </c>
      <c r="J24" s="2247"/>
      <c r="K24" s="1" t="s">
        <v>356</v>
      </c>
      <c r="M24" s="2" t="s">
        <v>230</v>
      </c>
      <c r="N24" s="1">
        <v>20</v>
      </c>
      <c r="O24" s="13">
        <v>15</v>
      </c>
      <c r="P24" s="13" t="s">
        <v>49</v>
      </c>
      <c r="R24" s="1">
        <v>15</v>
      </c>
      <c r="S24" s="1">
        <v>15</v>
      </c>
      <c r="U24" s="1">
        <v>2</v>
      </c>
      <c r="V24" s="81">
        <v>2000</v>
      </c>
      <c r="W24" s="83">
        <v>0.25</v>
      </c>
      <c r="X24" s="72">
        <f t="shared" ref="X24" si="7">V24*(1-W24)</f>
        <v>1500</v>
      </c>
      <c r="Y24" s="72">
        <f t="shared" ref="Y24" si="8">X24*U24*O24</f>
        <v>45000</v>
      </c>
    </row>
    <row r="25" spans="1:26" x14ac:dyDescent="0.35">
      <c r="A25" t="s">
        <v>393</v>
      </c>
      <c r="B25" t="s">
        <v>411</v>
      </c>
      <c r="C25" t="s">
        <v>424</v>
      </c>
      <c r="D25" t="s">
        <v>425</v>
      </c>
      <c r="E25" s="13" t="s">
        <v>277</v>
      </c>
      <c r="F25" s="13" t="s">
        <v>54</v>
      </c>
      <c r="G25" s="13"/>
      <c r="H25" s="13" t="s">
        <v>359</v>
      </c>
      <c r="I25" s="2247">
        <v>1</v>
      </c>
      <c r="J25" s="2247"/>
      <c r="K25" s="1" t="s">
        <v>356</v>
      </c>
      <c r="M25" s="2" t="s">
        <v>283</v>
      </c>
      <c r="N25" s="1">
        <v>25</v>
      </c>
      <c r="O25" s="13">
        <v>13</v>
      </c>
      <c r="P25" s="13" t="s">
        <v>133</v>
      </c>
      <c r="Q25" s="1">
        <v>13</v>
      </c>
      <c r="U25" s="1">
        <v>1</v>
      </c>
      <c r="V25" s="81">
        <f>3959*(1+50%)</f>
        <v>5938.5</v>
      </c>
      <c r="W25" s="83">
        <v>0.2</v>
      </c>
      <c r="X25" s="72">
        <f t="shared" si="5"/>
        <v>4750.8</v>
      </c>
      <c r="Y25" s="72">
        <f t="shared" si="6"/>
        <v>61760.4</v>
      </c>
    </row>
    <row r="26" spans="1:26" x14ac:dyDescent="0.35">
      <c r="A26" t="s">
        <v>393</v>
      </c>
      <c r="B26" t="s">
        <v>411</v>
      </c>
      <c r="C26" t="s">
        <v>424</v>
      </c>
      <c r="D26" t="s">
        <v>425</v>
      </c>
      <c r="E26" s="13" t="s">
        <v>242</v>
      </c>
      <c r="F26" s="13" t="s">
        <v>287</v>
      </c>
      <c r="G26" s="13"/>
      <c r="H26" s="13" t="s">
        <v>359</v>
      </c>
      <c r="I26" s="2247">
        <v>4</v>
      </c>
      <c r="J26" s="2247"/>
      <c r="K26" s="1" t="s">
        <v>356</v>
      </c>
      <c r="M26" s="2" t="s">
        <v>384</v>
      </c>
      <c r="N26" s="1">
        <v>8</v>
      </c>
      <c r="O26" s="13">
        <v>4</v>
      </c>
      <c r="P26" s="13" t="s">
        <v>51</v>
      </c>
      <c r="Q26" s="1">
        <v>4</v>
      </c>
      <c r="U26" s="1">
        <v>1</v>
      </c>
      <c r="V26" s="21">
        <v>12000</v>
      </c>
      <c r="W26" s="84">
        <v>0.25</v>
      </c>
      <c r="X26" s="72">
        <f t="shared" si="5"/>
        <v>9000</v>
      </c>
      <c r="Y26" s="72">
        <f t="shared" si="6"/>
        <v>36000</v>
      </c>
    </row>
    <row r="27" spans="1:26" x14ac:dyDescent="0.35">
      <c r="A27" t="s">
        <v>393</v>
      </c>
      <c r="B27" t="s">
        <v>411</v>
      </c>
      <c r="C27" t="s">
        <v>424</v>
      </c>
      <c r="D27" t="s">
        <v>425</v>
      </c>
      <c r="E27" s="13" t="s">
        <v>242</v>
      </c>
      <c r="F27" s="13" t="s">
        <v>288</v>
      </c>
      <c r="G27" s="13"/>
      <c r="H27" s="13" t="s">
        <v>359</v>
      </c>
      <c r="I27" s="2247">
        <v>2</v>
      </c>
      <c r="J27" s="2247"/>
      <c r="L27" s="1" t="s">
        <v>356</v>
      </c>
      <c r="M27" s="2" t="s">
        <v>397</v>
      </c>
      <c r="N27" s="1">
        <v>10</v>
      </c>
      <c r="O27" s="13">
        <v>5</v>
      </c>
      <c r="P27" s="13" t="s">
        <v>49</v>
      </c>
      <c r="R27" s="1">
        <v>5</v>
      </c>
      <c r="U27" s="1">
        <v>1</v>
      </c>
      <c r="V27" s="21">
        <v>7200</v>
      </c>
      <c r="W27" s="84">
        <v>0.25</v>
      </c>
      <c r="X27" s="72">
        <f t="shared" si="5"/>
        <v>5400</v>
      </c>
      <c r="Y27" s="72">
        <f t="shared" si="6"/>
        <v>27000</v>
      </c>
    </row>
    <row r="28" spans="1:26" x14ac:dyDescent="0.35">
      <c r="A28" t="s">
        <v>393</v>
      </c>
      <c r="B28" t="s">
        <v>411</v>
      </c>
      <c r="C28" t="s">
        <v>424</v>
      </c>
      <c r="D28" t="s">
        <v>425</v>
      </c>
      <c r="E28" s="13" t="s">
        <v>277</v>
      </c>
      <c r="F28" s="13" t="s">
        <v>56</v>
      </c>
      <c r="G28" s="13"/>
      <c r="H28" s="13" t="s">
        <v>359</v>
      </c>
      <c r="I28" s="2247">
        <v>4</v>
      </c>
      <c r="J28" s="2247"/>
      <c r="K28" s="1" t="s">
        <v>356</v>
      </c>
      <c r="M28" s="1">
        <v>1</v>
      </c>
      <c r="N28" s="1">
        <v>3</v>
      </c>
      <c r="O28" s="13">
        <v>1</v>
      </c>
      <c r="P28" s="13" t="s">
        <v>51</v>
      </c>
      <c r="Q28" s="1">
        <v>1</v>
      </c>
      <c r="U28" s="1">
        <v>1</v>
      </c>
      <c r="V28" s="21">
        <v>35000</v>
      </c>
      <c r="W28" s="84">
        <v>0.25</v>
      </c>
      <c r="X28" s="72">
        <f t="shared" si="5"/>
        <v>26250</v>
      </c>
      <c r="Y28" s="72">
        <f t="shared" si="6"/>
        <v>26250</v>
      </c>
    </row>
    <row r="29" spans="1:26" x14ac:dyDescent="0.35">
      <c r="I29" s="2241"/>
      <c r="J29" s="2241"/>
      <c r="O29" s="2"/>
      <c r="V29" s="5"/>
      <c r="W29" s="70"/>
      <c r="X29" s="72"/>
      <c r="Y29" s="72"/>
    </row>
    <row r="30" spans="1:26" x14ac:dyDescent="0.35">
      <c r="A30" t="s">
        <v>394</v>
      </c>
      <c r="B30" t="s">
        <v>411</v>
      </c>
      <c r="C30" t="s">
        <v>424</v>
      </c>
      <c r="D30" t="s">
        <v>425</v>
      </c>
      <c r="E30" s="78" t="s">
        <v>47</v>
      </c>
      <c r="F30" s="78" t="s">
        <v>284</v>
      </c>
      <c r="G30" s="78"/>
      <c r="H30" s="78" t="s">
        <v>359</v>
      </c>
      <c r="I30" s="2246">
        <v>11</v>
      </c>
      <c r="J30" s="2246"/>
      <c r="L30" s="1" t="s">
        <v>356</v>
      </c>
      <c r="M30" s="1">
        <v>7</v>
      </c>
      <c r="N30" s="1">
        <v>20</v>
      </c>
      <c r="O30" s="79">
        <v>13</v>
      </c>
      <c r="P30" s="80" t="s">
        <v>49</v>
      </c>
      <c r="R30" s="1">
        <v>13</v>
      </c>
      <c r="S30" s="1">
        <v>13</v>
      </c>
      <c r="U30" s="1">
        <v>2</v>
      </c>
      <c r="V30" s="81">
        <v>2851</v>
      </c>
      <c r="W30" s="82">
        <v>0.59599999999999997</v>
      </c>
      <c r="X30" s="72">
        <f t="shared" si="5"/>
        <v>1151.8040000000001</v>
      </c>
      <c r="Y30" s="72">
        <f t="shared" si="6"/>
        <v>29946.904000000002</v>
      </c>
    </row>
    <row r="31" spans="1:26" x14ac:dyDescent="0.35">
      <c r="A31" t="s">
        <v>394</v>
      </c>
      <c r="B31" t="s">
        <v>411</v>
      </c>
      <c r="C31" t="s">
        <v>424</v>
      </c>
      <c r="D31" t="s">
        <v>425</v>
      </c>
      <c r="E31" s="13" t="s">
        <v>135</v>
      </c>
      <c r="F31" s="13" t="s">
        <v>285</v>
      </c>
      <c r="G31" s="13"/>
      <c r="H31" s="13" t="s">
        <v>359</v>
      </c>
      <c r="I31" s="2247">
        <v>7</v>
      </c>
      <c r="J31" s="2247"/>
      <c r="L31" s="1" t="s">
        <v>356</v>
      </c>
      <c r="M31" s="1">
        <v>50</v>
      </c>
      <c r="N31" s="1">
        <v>50</v>
      </c>
      <c r="O31" s="13">
        <v>1</v>
      </c>
      <c r="P31" s="13" t="s">
        <v>49</v>
      </c>
      <c r="Q31" s="1">
        <v>50</v>
      </c>
      <c r="U31" s="1">
        <v>1</v>
      </c>
      <c r="V31" s="81">
        <v>113400</v>
      </c>
      <c r="W31" s="83">
        <v>0.25</v>
      </c>
      <c r="X31" s="72">
        <f t="shared" si="5"/>
        <v>85050</v>
      </c>
      <c r="Y31" s="72">
        <f t="shared" si="6"/>
        <v>85050</v>
      </c>
    </row>
    <row r="32" spans="1:26" x14ac:dyDescent="0.35">
      <c r="A32" t="s">
        <v>394</v>
      </c>
      <c r="B32" t="s">
        <v>411</v>
      </c>
      <c r="C32" t="s">
        <v>424</v>
      </c>
      <c r="D32" t="s">
        <v>425</v>
      </c>
      <c r="E32" s="13" t="s">
        <v>185</v>
      </c>
      <c r="F32" s="13" t="s">
        <v>286</v>
      </c>
      <c r="G32" s="13" t="s">
        <v>359</v>
      </c>
      <c r="H32" s="13"/>
      <c r="I32" s="2247">
        <v>8</v>
      </c>
      <c r="J32" s="2247"/>
      <c r="K32" s="1" t="s">
        <v>356</v>
      </c>
      <c r="M32" s="1">
        <v>10</v>
      </c>
      <c r="N32" s="1">
        <v>20</v>
      </c>
      <c r="O32" s="13">
        <v>13</v>
      </c>
      <c r="P32" s="13" t="s">
        <v>49</v>
      </c>
      <c r="R32" s="1">
        <v>13</v>
      </c>
      <c r="S32" s="1">
        <v>13</v>
      </c>
      <c r="U32" s="1">
        <v>2</v>
      </c>
      <c r="V32" s="81">
        <v>2000</v>
      </c>
      <c r="W32" s="83">
        <v>0.25</v>
      </c>
      <c r="X32" s="72">
        <f t="shared" si="5"/>
        <v>1500</v>
      </c>
      <c r="Y32" s="72">
        <f t="shared" si="6"/>
        <v>39000</v>
      </c>
    </row>
    <row r="33" spans="1:25" x14ac:dyDescent="0.35">
      <c r="A33" t="s">
        <v>394</v>
      </c>
      <c r="B33" t="s">
        <v>411</v>
      </c>
      <c r="C33" t="s">
        <v>424</v>
      </c>
      <c r="D33" t="s">
        <v>425</v>
      </c>
      <c r="E33" s="13" t="s">
        <v>277</v>
      </c>
      <c r="F33" s="13" t="s">
        <v>116</v>
      </c>
      <c r="G33" s="13"/>
      <c r="H33" s="13" t="s">
        <v>359</v>
      </c>
      <c r="I33" s="2247">
        <v>3</v>
      </c>
      <c r="J33" s="2247"/>
      <c r="K33" s="1" t="s">
        <v>356</v>
      </c>
      <c r="M33" s="1">
        <v>15</v>
      </c>
      <c r="N33" s="1">
        <v>25</v>
      </c>
      <c r="O33" s="13">
        <v>15</v>
      </c>
      <c r="P33" s="13" t="s">
        <v>133</v>
      </c>
      <c r="Q33" s="1">
        <v>15</v>
      </c>
      <c r="U33" s="1">
        <v>1</v>
      </c>
      <c r="V33" s="81">
        <f>1650*(1+50%)</f>
        <v>2475</v>
      </c>
      <c r="W33" s="83">
        <v>0.2</v>
      </c>
      <c r="X33" s="72">
        <f t="shared" si="5"/>
        <v>1980</v>
      </c>
      <c r="Y33" s="72">
        <f t="shared" si="6"/>
        <v>29700</v>
      </c>
    </row>
    <row r="34" spans="1:25" x14ac:dyDescent="0.35">
      <c r="A34" t="s">
        <v>394</v>
      </c>
      <c r="B34" t="s">
        <v>411</v>
      </c>
      <c r="C34" t="s">
        <v>424</v>
      </c>
      <c r="D34" t="s">
        <v>425</v>
      </c>
      <c r="E34" s="13" t="s">
        <v>242</v>
      </c>
      <c r="F34" s="13" t="s">
        <v>54</v>
      </c>
      <c r="G34" s="13"/>
      <c r="H34" s="13" t="s">
        <v>359</v>
      </c>
      <c r="I34" s="2247">
        <v>2</v>
      </c>
      <c r="J34" s="2247"/>
      <c r="K34" s="1" t="s">
        <v>356</v>
      </c>
      <c r="M34" s="1">
        <v>15</v>
      </c>
      <c r="N34" s="1">
        <v>25</v>
      </c>
      <c r="O34" s="13">
        <v>3</v>
      </c>
      <c r="P34" s="13" t="s">
        <v>133</v>
      </c>
      <c r="Q34" s="1">
        <v>6</v>
      </c>
      <c r="U34" s="1">
        <v>1</v>
      </c>
      <c r="V34" s="81">
        <f>3969*(1+50%)</f>
        <v>5953.5</v>
      </c>
      <c r="W34" s="83">
        <v>0.2</v>
      </c>
      <c r="X34" s="72">
        <f t="shared" si="5"/>
        <v>4762.8</v>
      </c>
      <c r="Y34" s="72">
        <f t="shared" si="6"/>
        <v>14288.400000000001</v>
      </c>
    </row>
    <row r="35" spans="1:25" x14ac:dyDescent="0.35">
      <c r="A35" t="s">
        <v>394</v>
      </c>
      <c r="B35" t="s">
        <v>411</v>
      </c>
      <c r="C35" t="s">
        <v>424</v>
      </c>
      <c r="D35" t="s">
        <v>425</v>
      </c>
      <c r="E35" s="13" t="s">
        <v>135</v>
      </c>
      <c r="F35" s="13" t="s">
        <v>289</v>
      </c>
      <c r="G35" s="13" t="s">
        <v>359</v>
      </c>
      <c r="H35" s="13"/>
      <c r="I35" s="2247">
        <v>6</v>
      </c>
      <c r="J35" s="2247"/>
      <c r="L35" s="1" t="s">
        <v>356</v>
      </c>
      <c r="M35" s="1">
        <v>7</v>
      </c>
      <c r="N35" s="1">
        <v>7</v>
      </c>
      <c r="O35" s="13">
        <v>1</v>
      </c>
      <c r="P35" s="13" t="s">
        <v>49</v>
      </c>
      <c r="R35" s="1">
        <v>7</v>
      </c>
      <c r="S35" s="1">
        <v>7</v>
      </c>
      <c r="U35" s="1">
        <v>2</v>
      </c>
      <c r="V35" s="21">
        <v>35000</v>
      </c>
      <c r="W35" s="84">
        <v>0.25</v>
      </c>
      <c r="X35" s="72">
        <f t="shared" si="5"/>
        <v>26250</v>
      </c>
      <c r="Y35" s="72">
        <f t="shared" si="6"/>
        <v>52500</v>
      </c>
    </row>
    <row r="36" spans="1:25" x14ac:dyDescent="0.35">
      <c r="A36" t="s">
        <v>394</v>
      </c>
      <c r="B36" t="s">
        <v>411</v>
      </c>
      <c r="C36" t="s">
        <v>424</v>
      </c>
      <c r="D36" t="s">
        <v>425</v>
      </c>
      <c r="E36" s="13" t="s">
        <v>242</v>
      </c>
      <c r="F36" s="13" t="s">
        <v>287</v>
      </c>
      <c r="G36" s="13"/>
      <c r="H36" s="13" t="s">
        <v>359</v>
      </c>
      <c r="I36" s="2247">
        <v>9</v>
      </c>
      <c r="J36" s="2247"/>
      <c r="K36" s="1" t="s">
        <v>356</v>
      </c>
      <c r="M36" s="1">
        <v>3</v>
      </c>
      <c r="N36" s="1">
        <v>8</v>
      </c>
      <c r="O36" s="13">
        <v>2</v>
      </c>
      <c r="P36" s="13" t="s">
        <v>51</v>
      </c>
      <c r="Q36" s="1">
        <v>2</v>
      </c>
      <c r="U36" s="1">
        <v>1</v>
      </c>
      <c r="V36" s="21">
        <v>12000</v>
      </c>
      <c r="W36" s="84">
        <v>0.25</v>
      </c>
      <c r="X36" s="72">
        <f t="shared" si="5"/>
        <v>9000</v>
      </c>
      <c r="Y36" s="72">
        <f t="shared" si="6"/>
        <v>18000</v>
      </c>
    </row>
    <row r="37" spans="1:25" x14ac:dyDescent="0.35">
      <c r="A37" t="s">
        <v>394</v>
      </c>
      <c r="B37" t="s">
        <v>411</v>
      </c>
      <c r="C37" t="s">
        <v>424</v>
      </c>
      <c r="D37" t="s">
        <v>425</v>
      </c>
      <c r="E37" s="13" t="s">
        <v>277</v>
      </c>
      <c r="F37" s="13" t="s">
        <v>288</v>
      </c>
      <c r="G37" s="13"/>
      <c r="H37" s="13" t="s">
        <v>359</v>
      </c>
      <c r="I37" s="2247">
        <v>1</v>
      </c>
      <c r="J37" s="2247"/>
      <c r="L37" s="1" t="s">
        <v>356</v>
      </c>
      <c r="M37" s="1">
        <v>4</v>
      </c>
      <c r="N37" s="1">
        <v>10</v>
      </c>
      <c r="O37" s="13">
        <v>2</v>
      </c>
      <c r="P37" s="13" t="s">
        <v>49</v>
      </c>
      <c r="R37" s="1">
        <v>2</v>
      </c>
      <c r="U37" s="1">
        <v>1</v>
      </c>
      <c r="V37" s="21">
        <v>7200</v>
      </c>
      <c r="W37" s="84">
        <v>0.25</v>
      </c>
      <c r="X37" s="72">
        <f t="shared" si="5"/>
        <v>5400</v>
      </c>
      <c r="Y37" s="72">
        <f t="shared" si="6"/>
        <v>10800</v>
      </c>
    </row>
    <row r="38" spans="1:25" x14ac:dyDescent="0.35">
      <c r="A38" t="s">
        <v>394</v>
      </c>
      <c r="B38" t="s">
        <v>411</v>
      </c>
      <c r="C38" t="s">
        <v>424</v>
      </c>
      <c r="D38" t="s">
        <v>425</v>
      </c>
      <c r="E38" s="13" t="s">
        <v>274</v>
      </c>
      <c r="F38" s="13" t="s">
        <v>77</v>
      </c>
      <c r="G38" s="13"/>
      <c r="H38" s="13" t="s">
        <v>359</v>
      </c>
      <c r="I38" s="2247">
        <v>5</v>
      </c>
      <c r="J38" s="2247"/>
      <c r="K38" s="1" t="s">
        <v>356</v>
      </c>
      <c r="M38" s="1">
        <v>7</v>
      </c>
      <c r="N38" s="1">
        <v>16</v>
      </c>
      <c r="O38" s="13">
        <v>1</v>
      </c>
      <c r="P38" s="13" t="s">
        <v>51</v>
      </c>
      <c r="Q38" s="1">
        <v>10</v>
      </c>
      <c r="U38" s="1">
        <v>1</v>
      </c>
      <c r="V38" s="21">
        <v>25000</v>
      </c>
      <c r="W38" s="84">
        <v>0.35</v>
      </c>
      <c r="X38" s="72">
        <f t="shared" si="5"/>
        <v>16250</v>
      </c>
      <c r="Y38" s="72">
        <f t="shared" si="6"/>
        <v>16250</v>
      </c>
    </row>
    <row r="39" spans="1:25" x14ac:dyDescent="0.35">
      <c r="A39" t="s">
        <v>394</v>
      </c>
      <c r="B39" t="s">
        <v>411</v>
      </c>
      <c r="C39" t="s">
        <v>424</v>
      </c>
      <c r="D39" t="s">
        <v>425</v>
      </c>
      <c r="E39" s="13" t="s">
        <v>274</v>
      </c>
      <c r="F39" s="13" t="s">
        <v>207</v>
      </c>
      <c r="G39" s="13"/>
      <c r="H39" s="13" t="s">
        <v>359</v>
      </c>
      <c r="I39" s="2247">
        <v>4</v>
      </c>
      <c r="J39" s="2247"/>
      <c r="K39" s="1" t="s">
        <v>356</v>
      </c>
      <c r="M39" s="1">
        <v>7</v>
      </c>
      <c r="N39" s="1">
        <v>16</v>
      </c>
      <c r="O39" s="13">
        <v>1</v>
      </c>
      <c r="P39" s="13" t="s">
        <v>51</v>
      </c>
      <c r="Q39" s="1">
        <v>10</v>
      </c>
      <c r="U39" s="1">
        <v>1</v>
      </c>
      <c r="V39" s="21">
        <v>35000</v>
      </c>
      <c r="W39" s="84">
        <v>0.35</v>
      </c>
      <c r="X39" s="72">
        <f t="shared" ref="X39" si="9">V39*(1-W39)</f>
        <v>22750</v>
      </c>
      <c r="Y39" s="72">
        <f t="shared" ref="Y39" si="10">X39*U39*O39</f>
        <v>22750</v>
      </c>
    </row>
    <row r="40" spans="1:25" x14ac:dyDescent="0.35">
      <c r="A40" t="s">
        <v>394</v>
      </c>
      <c r="B40" t="s">
        <v>411</v>
      </c>
      <c r="C40" t="s">
        <v>424</v>
      </c>
      <c r="D40" t="s">
        <v>425</v>
      </c>
      <c r="E40" s="13" t="s">
        <v>157</v>
      </c>
      <c r="F40" s="13" t="s">
        <v>158</v>
      </c>
      <c r="G40" s="13"/>
      <c r="H40" s="13" t="s">
        <v>359</v>
      </c>
      <c r="I40" s="2247">
        <v>10</v>
      </c>
      <c r="J40" s="2247"/>
      <c r="K40" s="1" t="s">
        <v>356</v>
      </c>
      <c r="M40" s="1">
        <v>7</v>
      </c>
      <c r="N40" s="1">
        <v>16</v>
      </c>
      <c r="O40" s="13">
        <v>10</v>
      </c>
      <c r="P40" s="13" t="s">
        <v>51</v>
      </c>
      <c r="Q40" s="1">
        <v>10</v>
      </c>
      <c r="U40" s="1">
        <v>1</v>
      </c>
      <c r="V40" s="21">
        <v>4000</v>
      </c>
      <c r="W40" s="84">
        <v>0.35</v>
      </c>
      <c r="X40" s="72">
        <f t="shared" ref="X40:X47" si="11">V40*(1-W40)</f>
        <v>2600</v>
      </c>
      <c r="Y40" s="72">
        <f t="shared" ref="Y40:Y47" si="12">X40*U40*O40</f>
        <v>26000</v>
      </c>
    </row>
    <row r="41" spans="1:25" x14ac:dyDescent="0.35">
      <c r="I41" s="2241"/>
      <c r="J41" s="2241"/>
      <c r="O41" s="2"/>
      <c r="V41" s="5"/>
      <c r="W41" s="70"/>
      <c r="X41" s="72"/>
      <c r="Y41" s="72"/>
    </row>
    <row r="42" spans="1:25" x14ac:dyDescent="0.35">
      <c r="A42" t="s">
        <v>377</v>
      </c>
      <c r="B42" t="s">
        <v>411</v>
      </c>
      <c r="C42" t="s">
        <v>424</v>
      </c>
      <c r="D42" t="s">
        <v>425</v>
      </c>
      <c r="E42" s="78" t="s">
        <v>47</v>
      </c>
      <c r="F42" s="78" t="s">
        <v>284</v>
      </c>
      <c r="G42" s="78"/>
      <c r="H42" s="78" t="s">
        <v>359</v>
      </c>
      <c r="I42" s="2246">
        <v>9</v>
      </c>
      <c r="J42" s="2246"/>
      <c r="L42" s="1" t="s">
        <v>356</v>
      </c>
      <c r="M42" s="78">
        <v>5</v>
      </c>
      <c r="N42" s="1">
        <v>15</v>
      </c>
      <c r="O42" s="79">
        <v>10</v>
      </c>
      <c r="P42" s="80" t="s">
        <v>49</v>
      </c>
      <c r="R42" s="1">
        <v>10</v>
      </c>
      <c r="S42" s="1">
        <v>10</v>
      </c>
      <c r="U42" s="1">
        <v>2</v>
      </c>
      <c r="V42" s="81">
        <v>2851</v>
      </c>
      <c r="W42" s="82">
        <v>0.59599999999999997</v>
      </c>
      <c r="X42" s="72">
        <f t="shared" si="11"/>
        <v>1151.8040000000001</v>
      </c>
      <c r="Y42" s="72">
        <f t="shared" si="12"/>
        <v>23036.080000000002</v>
      </c>
    </row>
    <row r="43" spans="1:25" x14ac:dyDescent="0.35">
      <c r="A43" t="s">
        <v>377</v>
      </c>
      <c r="B43" t="s">
        <v>411</v>
      </c>
      <c r="C43" t="s">
        <v>424</v>
      </c>
      <c r="D43" t="s">
        <v>425</v>
      </c>
      <c r="E43" s="13" t="s">
        <v>135</v>
      </c>
      <c r="F43" s="13" t="s">
        <v>285</v>
      </c>
      <c r="G43" s="13"/>
      <c r="H43" s="13" t="s">
        <v>359</v>
      </c>
      <c r="I43" s="2247">
        <v>5</v>
      </c>
      <c r="J43" s="2247"/>
      <c r="L43" s="1" t="s">
        <v>356</v>
      </c>
      <c r="M43" s="13">
        <v>50</v>
      </c>
      <c r="N43" s="1">
        <v>50</v>
      </c>
      <c r="O43" s="13">
        <v>1</v>
      </c>
      <c r="P43" s="13" t="s">
        <v>49</v>
      </c>
      <c r="Q43" s="1">
        <v>50</v>
      </c>
      <c r="U43" s="1">
        <v>1</v>
      </c>
      <c r="V43" s="81">
        <v>113400</v>
      </c>
      <c r="W43" s="83">
        <v>0.25</v>
      </c>
      <c r="X43" s="72">
        <f t="shared" si="11"/>
        <v>85050</v>
      </c>
      <c r="Y43" s="72">
        <f t="shared" si="12"/>
        <v>85050</v>
      </c>
    </row>
    <row r="44" spans="1:25" x14ac:dyDescent="0.35">
      <c r="A44" t="s">
        <v>377</v>
      </c>
      <c r="B44" t="s">
        <v>411</v>
      </c>
      <c r="C44" t="s">
        <v>424</v>
      </c>
      <c r="D44" t="s">
        <v>425</v>
      </c>
      <c r="E44" s="13" t="s">
        <v>185</v>
      </c>
      <c r="F44" s="13" t="s">
        <v>286</v>
      </c>
      <c r="G44" s="13" t="s">
        <v>359</v>
      </c>
      <c r="H44" s="13"/>
      <c r="I44" s="2247">
        <v>8</v>
      </c>
      <c r="J44" s="2247"/>
      <c r="K44" s="1" t="s">
        <v>356</v>
      </c>
      <c r="M44" s="13">
        <v>7</v>
      </c>
      <c r="N44" s="1">
        <v>15</v>
      </c>
      <c r="O44" s="13">
        <v>10</v>
      </c>
      <c r="P44" s="13" t="s">
        <v>49</v>
      </c>
      <c r="R44" s="1">
        <v>10</v>
      </c>
      <c r="S44" s="1">
        <v>10</v>
      </c>
      <c r="U44" s="1">
        <v>2</v>
      </c>
      <c r="V44" s="81">
        <v>2000</v>
      </c>
      <c r="W44" s="83">
        <v>0.25</v>
      </c>
      <c r="X44" s="72">
        <f t="shared" si="11"/>
        <v>1500</v>
      </c>
      <c r="Y44" s="72">
        <f t="shared" si="12"/>
        <v>30000</v>
      </c>
    </row>
    <row r="45" spans="1:25" x14ac:dyDescent="0.35">
      <c r="A45" t="s">
        <v>377</v>
      </c>
      <c r="B45" t="s">
        <v>411</v>
      </c>
      <c r="C45" t="s">
        <v>424</v>
      </c>
      <c r="D45" t="s">
        <v>425</v>
      </c>
      <c r="E45" s="13" t="s">
        <v>242</v>
      </c>
      <c r="F45" s="13" t="s">
        <v>116</v>
      </c>
      <c r="G45" s="13"/>
      <c r="H45" s="13" t="s">
        <v>359</v>
      </c>
      <c r="I45" s="2247">
        <v>4</v>
      </c>
      <c r="J45" s="2247"/>
      <c r="K45" s="1" t="s">
        <v>356</v>
      </c>
      <c r="M45" s="13">
        <v>10</v>
      </c>
      <c r="N45" s="1">
        <v>20</v>
      </c>
      <c r="O45" s="13">
        <v>10</v>
      </c>
      <c r="P45" s="13" t="s">
        <v>133</v>
      </c>
      <c r="Q45" s="1">
        <v>10</v>
      </c>
      <c r="U45" s="1">
        <v>1</v>
      </c>
      <c r="V45" s="81">
        <f>1650*(1+50%)</f>
        <v>2475</v>
      </c>
      <c r="W45" s="83">
        <v>0.2</v>
      </c>
      <c r="X45" s="72">
        <f t="shared" si="11"/>
        <v>1980</v>
      </c>
      <c r="Y45" s="72">
        <f t="shared" si="12"/>
        <v>19800</v>
      </c>
    </row>
    <row r="46" spans="1:25" x14ac:dyDescent="0.35">
      <c r="A46" t="s">
        <v>377</v>
      </c>
      <c r="B46" t="s">
        <v>411</v>
      </c>
      <c r="C46" t="s">
        <v>424</v>
      </c>
      <c r="D46" t="s">
        <v>425</v>
      </c>
      <c r="E46" s="13" t="s">
        <v>277</v>
      </c>
      <c r="F46" s="13" t="s">
        <v>54</v>
      </c>
      <c r="G46" s="13"/>
      <c r="H46" s="13" t="s">
        <v>359</v>
      </c>
      <c r="I46" s="2247">
        <v>3</v>
      </c>
      <c r="J46" s="2247"/>
      <c r="K46" s="1" t="s">
        <v>356</v>
      </c>
      <c r="M46" s="13">
        <v>10</v>
      </c>
      <c r="N46" s="1">
        <v>20</v>
      </c>
      <c r="O46" s="13">
        <v>3</v>
      </c>
      <c r="P46" s="13" t="s">
        <v>133</v>
      </c>
      <c r="Q46" s="1">
        <v>3</v>
      </c>
      <c r="U46" s="1">
        <v>1</v>
      </c>
      <c r="V46" s="81">
        <f>3969*(1+50%)</f>
        <v>5953.5</v>
      </c>
      <c r="W46" s="83">
        <v>0.2</v>
      </c>
      <c r="X46" s="72">
        <f t="shared" si="11"/>
        <v>4762.8</v>
      </c>
      <c r="Y46" s="72">
        <f t="shared" si="12"/>
        <v>14288.400000000001</v>
      </c>
    </row>
    <row r="47" spans="1:25" x14ac:dyDescent="0.35">
      <c r="A47" t="s">
        <v>377</v>
      </c>
      <c r="B47" t="s">
        <v>411</v>
      </c>
      <c r="C47" t="s">
        <v>424</v>
      </c>
      <c r="D47" t="s">
        <v>425</v>
      </c>
      <c r="E47" s="13" t="s">
        <v>135</v>
      </c>
      <c r="F47" s="13" t="s">
        <v>289</v>
      </c>
      <c r="G47" s="13" t="s">
        <v>359</v>
      </c>
      <c r="H47" s="13"/>
      <c r="I47" s="2247">
        <v>6</v>
      </c>
      <c r="J47" s="2247"/>
      <c r="L47" s="1" t="s">
        <v>356</v>
      </c>
      <c r="M47" s="13">
        <v>7</v>
      </c>
      <c r="N47" s="1">
        <v>7</v>
      </c>
      <c r="O47" s="13">
        <v>1</v>
      </c>
      <c r="P47" s="13" t="s">
        <v>49</v>
      </c>
      <c r="R47" s="1">
        <v>7</v>
      </c>
      <c r="U47" s="1">
        <v>1</v>
      </c>
      <c r="V47" s="21">
        <v>35000</v>
      </c>
      <c r="W47" s="84">
        <v>0.25</v>
      </c>
      <c r="X47" s="72">
        <f t="shared" si="11"/>
        <v>26250</v>
      </c>
      <c r="Y47" s="72">
        <f t="shared" si="12"/>
        <v>26250</v>
      </c>
    </row>
    <row r="48" spans="1:25" x14ac:dyDescent="0.35">
      <c r="A48" t="s">
        <v>377</v>
      </c>
      <c r="B48" t="s">
        <v>411</v>
      </c>
      <c r="C48" t="s">
        <v>424</v>
      </c>
      <c r="D48" t="s">
        <v>425</v>
      </c>
      <c r="E48" s="13" t="s">
        <v>242</v>
      </c>
      <c r="F48" s="13" t="s">
        <v>287</v>
      </c>
      <c r="G48" s="13"/>
      <c r="H48" s="13" t="s">
        <v>359</v>
      </c>
      <c r="I48" s="2247">
        <v>7</v>
      </c>
      <c r="J48" s="2247"/>
      <c r="K48" s="1" t="s">
        <v>356</v>
      </c>
      <c r="M48" s="13">
        <v>1</v>
      </c>
      <c r="N48" s="1">
        <v>3</v>
      </c>
      <c r="O48" s="13">
        <v>1</v>
      </c>
      <c r="P48" s="13" t="s">
        <v>51</v>
      </c>
      <c r="Q48" s="1">
        <v>1</v>
      </c>
      <c r="U48" s="1">
        <v>1</v>
      </c>
      <c r="V48" s="21">
        <v>12000</v>
      </c>
      <c r="W48" s="84">
        <v>0.25</v>
      </c>
      <c r="X48" s="72">
        <f t="shared" ref="X48:X50" si="13">V48*(1-W48)</f>
        <v>9000</v>
      </c>
      <c r="Y48" s="72">
        <f t="shared" ref="Y48:Y50" si="14">X48*U48*O48</f>
        <v>9000</v>
      </c>
    </row>
    <row r="49" spans="1:25" x14ac:dyDescent="0.35">
      <c r="A49" t="s">
        <v>377</v>
      </c>
      <c r="B49" t="s">
        <v>411</v>
      </c>
      <c r="C49" t="s">
        <v>424</v>
      </c>
      <c r="D49" t="s">
        <v>425</v>
      </c>
      <c r="E49" s="13" t="s">
        <v>277</v>
      </c>
      <c r="F49" s="13" t="s">
        <v>288</v>
      </c>
      <c r="G49" s="13"/>
      <c r="H49" s="13" t="s">
        <v>359</v>
      </c>
      <c r="I49" s="2247">
        <v>1</v>
      </c>
      <c r="J49" s="2247"/>
      <c r="L49" s="1" t="s">
        <v>356</v>
      </c>
      <c r="M49" s="13">
        <v>1</v>
      </c>
      <c r="N49" s="1">
        <v>5</v>
      </c>
      <c r="O49" s="13">
        <v>1</v>
      </c>
      <c r="P49" s="13" t="s">
        <v>49</v>
      </c>
      <c r="R49" s="1">
        <v>1</v>
      </c>
      <c r="U49" s="1">
        <v>1</v>
      </c>
      <c r="V49" s="21">
        <v>7200</v>
      </c>
      <c r="W49" s="84">
        <v>0.25</v>
      </c>
      <c r="X49" s="72">
        <f t="shared" si="13"/>
        <v>5400</v>
      </c>
      <c r="Y49" s="72">
        <f t="shared" si="14"/>
        <v>5400</v>
      </c>
    </row>
    <row r="50" spans="1:25" x14ac:dyDescent="0.35">
      <c r="A50" t="s">
        <v>377</v>
      </c>
      <c r="B50" t="s">
        <v>411</v>
      </c>
      <c r="C50" t="s">
        <v>424</v>
      </c>
      <c r="D50" t="s">
        <v>425</v>
      </c>
      <c r="E50" s="13" t="s">
        <v>274</v>
      </c>
      <c r="F50" s="13" t="s">
        <v>207</v>
      </c>
      <c r="G50" s="13"/>
      <c r="H50" s="13" t="s">
        <v>359</v>
      </c>
      <c r="I50" s="2247">
        <v>2</v>
      </c>
      <c r="J50" s="2247"/>
      <c r="K50" s="1" t="s">
        <v>356</v>
      </c>
      <c r="M50" s="13">
        <v>5</v>
      </c>
      <c r="N50" s="1">
        <v>13</v>
      </c>
      <c r="O50" s="13">
        <v>10</v>
      </c>
      <c r="P50" s="13" t="s">
        <v>51</v>
      </c>
      <c r="Q50" s="1">
        <v>10</v>
      </c>
      <c r="U50" s="1">
        <v>1</v>
      </c>
      <c r="V50" s="21">
        <v>35000</v>
      </c>
      <c r="W50" s="84">
        <v>0.35</v>
      </c>
      <c r="X50" s="72">
        <f t="shared" si="13"/>
        <v>22750</v>
      </c>
      <c r="Y50" s="72">
        <f t="shared" si="14"/>
        <v>227500</v>
      </c>
    </row>
    <row r="55" spans="1:25" x14ac:dyDescent="0.35">
      <c r="A55" s="93"/>
      <c r="D55" s="89" t="s">
        <v>1209</v>
      </c>
      <c r="E55" s="89" t="s">
        <v>1210</v>
      </c>
      <c r="F55" s="89" t="s">
        <v>1211</v>
      </c>
      <c r="G55" s="89"/>
      <c r="H55" s="89"/>
      <c r="I55" s="89"/>
      <c r="O55" s="1"/>
      <c r="V55" s="72"/>
      <c r="W55" s="70"/>
      <c r="X55" s="72"/>
      <c r="Y55" s="72"/>
    </row>
    <row r="56" spans="1:25" x14ac:dyDescent="0.35">
      <c r="A56" s="93" t="s">
        <v>1212</v>
      </c>
      <c r="B56" s="2229"/>
      <c r="C56" s="2229"/>
      <c r="D56" s="2236">
        <f>E56*(1-10%)</f>
        <v>3278.7853984962408</v>
      </c>
      <c r="E56" s="473">
        <f>RECIFE!T43</f>
        <v>3643.0948872180452</v>
      </c>
      <c r="F56" s="473">
        <f>E56*(1+15%)</f>
        <v>4189.5591203007516</v>
      </c>
      <c r="G56" s="473"/>
      <c r="H56" s="473"/>
      <c r="I56" s="473"/>
      <c r="O56" s="1"/>
      <c r="V56" s="74"/>
      <c r="W56" s="75"/>
      <c r="X56" s="72"/>
      <c r="Y56" s="72"/>
    </row>
    <row r="57" spans="1:25" x14ac:dyDescent="0.35">
      <c r="A57" s="93" t="s">
        <v>1213</v>
      </c>
      <c r="B57" s="2229"/>
      <c r="C57" s="2229"/>
      <c r="D57" s="2236">
        <f>E57*(1-25%)</f>
        <v>1806.141219059406</v>
      </c>
      <c r="E57" s="473">
        <f>RECIFE!T75</f>
        <v>2408.1882920792082</v>
      </c>
      <c r="F57" s="473">
        <f>E57*(1+5%)</f>
        <v>2528.5977066831688</v>
      </c>
      <c r="G57" s="473"/>
      <c r="H57" s="473"/>
      <c r="I57" s="473"/>
      <c r="O57" s="1"/>
      <c r="V57" s="74"/>
      <c r="W57" s="75"/>
      <c r="X57" s="72"/>
      <c r="Y57" s="72"/>
    </row>
    <row r="58" spans="1:25" x14ac:dyDescent="0.35">
      <c r="A58" s="93" t="s">
        <v>601</v>
      </c>
      <c r="B58" s="2229"/>
      <c r="C58" s="2229"/>
      <c r="D58" s="2236">
        <f>E58*(1-15%)</f>
        <v>2394.1529473684213</v>
      </c>
      <c r="E58" s="473">
        <f>RECIFE!T109</f>
        <v>2816.6505263157896</v>
      </c>
      <c r="F58" s="473">
        <f>E58*(1+15%)</f>
        <v>3239.148105263158</v>
      </c>
      <c r="G58" s="473"/>
      <c r="H58" s="473"/>
      <c r="I58" s="473"/>
      <c r="O58" s="1"/>
      <c r="V58" s="74"/>
      <c r="W58" s="75"/>
      <c r="X58" s="72"/>
      <c r="Y58" s="72"/>
    </row>
    <row r="59" spans="1:25" x14ac:dyDescent="0.35">
      <c r="A59" s="93" t="s">
        <v>730</v>
      </c>
      <c r="B59" s="2229"/>
      <c r="C59" s="2229"/>
      <c r="D59" s="2236">
        <f>E59*(1-25%)</f>
        <v>1743.5650807453417</v>
      </c>
      <c r="E59" s="473">
        <f>RECIFE!T143</f>
        <v>2324.7534409937889</v>
      </c>
      <c r="F59" s="473">
        <f>E59*(1+5%)</f>
        <v>2440.9911130434784</v>
      </c>
      <c r="G59" s="473"/>
      <c r="H59" s="473"/>
      <c r="I59" s="473"/>
    </row>
    <row r="60" spans="1:25" x14ac:dyDescent="0.35">
      <c r="A60" s="93" t="s">
        <v>619</v>
      </c>
      <c r="B60" s="2229"/>
      <c r="C60" s="2229"/>
      <c r="D60" s="2236">
        <f>E60*(1-25%)</f>
        <v>1703.3267213114752</v>
      </c>
      <c r="E60" s="473">
        <f>RECIFE!T175</f>
        <v>2271.102295081967</v>
      </c>
      <c r="F60" s="473">
        <f>E60*(1+5%)</f>
        <v>2384.6574098360657</v>
      </c>
      <c r="G60" s="473"/>
      <c r="H60" s="473"/>
      <c r="I60" s="473"/>
    </row>
    <row r="61" spans="1:25" x14ac:dyDescent="0.35">
      <c r="A61" s="93"/>
      <c r="B61" s="93"/>
      <c r="C61" s="93"/>
      <c r="D61" s="94"/>
    </row>
    <row r="62" spans="1:25" x14ac:dyDescent="0.35">
      <c r="A62" s="93"/>
      <c r="B62" s="92"/>
      <c r="C62" s="92"/>
      <c r="D62" s="2386" t="s">
        <v>1214</v>
      </c>
      <c r="E62" s="2387"/>
      <c r="F62" s="2387"/>
      <c r="G62" s="2387"/>
      <c r="H62" s="2387"/>
      <c r="I62" s="2388"/>
    </row>
    <row r="63" spans="1:25" x14ac:dyDescent="0.35">
      <c r="A63" s="93" t="s">
        <v>1212</v>
      </c>
      <c r="B63" s="2230"/>
      <c r="C63" s="2230"/>
      <c r="D63" s="3">
        <v>0.59398496240601506</v>
      </c>
      <c r="E63" s="3">
        <v>0.14285714285714285</v>
      </c>
      <c r="F63" s="3">
        <v>0.15037593984962405</v>
      </c>
      <c r="G63" s="3">
        <v>0.11278195488721804</v>
      </c>
      <c r="H63" s="3"/>
      <c r="I63" s="3"/>
    </row>
    <row r="64" spans="1:25" x14ac:dyDescent="0.35">
      <c r="A64" s="93" t="s">
        <v>1213</v>
      </c>
      <c r="B64" s="2230"/>
      <c r="C64" s="2230"/>
      <c r="D64" s="2230">
        <v>0.56930693069306926</v>
      </c>
      <c r="E64" s="350">
        <v>0.14851485148514851</v>
      </c>
      <c r="F64" s="350">
        <v>7.4257425742574254E-2</v>
      </c>
      <c r="G64" s="350">
        <v>0.20792079207920791</v>
      </c>
      <c r="H64" s="350"/>
      <c r="I64" s="350"/>
    </row>
    <row r="65" spans="1:9" x14ac:dyDescent="0.35">
      <c r="A65" s="93" t="s">
        <v>601</v>
      </c>
      <c r="B65" s="2230"/>
      <c r="C65" s="2230"/>
      <c r="D65" s="2230">
        <v>0.51127819548872178</v>
      </c>
      <c r="E65" s="350">
        <v>0.26315789473684209</v>
      </c>
      <c r="F65" s="350">
        <v>0.22556390977443608</v>
      </c>
      <c r="G65" s="350"/>
      <c r="H65" s="350"/>
      <c r="I65" s="350"/>
    </row>
    <row r="66" spans="1:9" x14ac:dyDescent="0.35">
      <c r="A66" s="93" t="s">
        <v>730</v>
      </c>
      <c r="B66" s="2230"/>
      <c r="C66" s="2230"/>
      <c r="D66" s="2230">
        <v>0.57763975155279501</v>
      </c>
      <c r="E66" s="350">
        <v>0.21739130434782608</v>
      </c>
      <c r="F66" s="350">
        <v>0.20496894409937888</v>
      </c>
      <c r="G66" s="350"/>
      <c r="H66" s="350"/>
      <c r="I66" s="350"/>
    </row>
    <row r="67" spans="1:9" x14ac:dyDescent="0.35">
      <c r="A67" s="93" t="s">
        <v>619</v>
      </c>
      <c r="B67" s="93"/>
      <c r="C67" s="93"/>
      <c r="D67" s="2230">
        <v>0.60655737704918034</v>
      </c>
      <c r="E67" s="3">
        <v>0.22950819672131148</v>
      </c>
      <c r="F67" s="350">
        <v>0.16393442622950818</v>
      </c>
      <c r="G67" s="350"/>
      <c r="H67" s="350"/>
    </row>
    <row r="68" spans="1:9" x14ac:dyDescent="0.35">
      <c r="A68" s="93"/>
      <c r="B68" s="93"/>
      <c r="C68" s="93"/>
      <c r="D68" s="94"/>
    </row>
    <row r="69" spans="1:9" x14ac:dyDescent="0.35">
      <c r="A69" s="93"/>
      <c r="B69" s="93"/>
      <c r="C69" s="93"/>
      <c r="D69" s="94"/>
    </row>
    <row r="70" spans="1:9" x14ac:dyDescent="0.35">
      <c r="A70" s="93"/>
      <c r="B70" s="93"/>
      <c r="C70" s="93"/>
      <c r="D70" s="94"/>
    </row>
    <row r="71" spans="1:9" x14ac:dyDescent="0.35">
      <c r="A71" s="93"/>
      <c r="B71" s="92"/>
      <c r="C71" s="92"/>
      <c r="D71" s="2386" t="s">
        <v>1215</v>
      </c>
      <c r="E71" s="2387"/>
      <c r="F71" s="2387"/>
      <c r="G71" s="2387"/>
      <c r="H71" s="2387"/>
      <c r="I71" s="2388"/>
    </row>
    <row r="72" spans="1:9" x14ac:dyDescent="0.35">
      <c r="A72" s="93" t="s">
        <v>1212</v>
      </c>
      <c r="B72" s="2230"/>
      <c r="C72" s="2230"/>
      <c r="D72" s="2230">
        <v>0.38725490196078433</v>
      </c>
      <c r="E72" s="2230">
        <v>0.23529411764705882</v>
      </c>
      <c r="F72" s="2230">
        <v>0.16176470588235295</v>
      </c>
      <c r="G72" s="2230">
        <v>0.21568627450980393</v>
      </c>
      <c r="H72" s="2230"/>
      <c r="I72" s="2230"/>
    </row>
    <row r="73" spans="1:9" x14ac:dyDescent="0.35">
      <c r="A73" s="93" t="s">
        <v>1213</v>
      </c>
      <c r="B73" s="6"/>
      <c r="C73" s="6"/>
      <c r="D73" s="6">
        <v>0.32303370786516855</v>
      </c>
      <c r="E73" s="2230">
        <v>0.26685393258426965</v>
      </c>
      <c r="F73" s="2230">
        <v>0.17134831460674158</v>
      </c>
      <c r="G73" s="2230">
        <v>0.23876404494382023</v>
      </c>
      <c r="H73" s="2230"/>
      <c r="I73" s="2230"/>
    </row>
    <row r="74" spans="1:9" x14ac:dyDescent="0.35">
      <c r="A74" s="93" t="s">
        <v>601</v>
      </c>
      <c r="B74" s="2230"/>
      <c r="C74" s="2230"/>
      <c r="D74" s="2230">
        <v>0.42236024844720499</v>
      </c>
      <c r="E74" s="2230">
        <v>0.32919254658385094</v>
      </c>
      <c r="F74" s="2230">
        <v>0.2484472049689441</v>
      </c>
      <c r="G74" s="2230"/>
      <c r="H74" s="2230"/>
      <c r="I74" s="2230"/>
    </row>
    <row r="75" spans="1:9" x14ac:dyDescent="0.35">
      <c r="A75" s="93" t="s">
        <v>730</v>
      </c>
      <c r="B75" s="2230"/>
      <c r="C75" s="2230"/>
      <c r="D75" s="6">
        <v>0.40873015873015872</v>
      </c>
      <c r="E75" s="6">
        <v>0.32539682539682541</v>
      </c>
      <c r="F75" s="6">
        <v>0.26587301587301587</v>
      </c>
      <c r="G75" s="6"/>
      <c r="H75" s="6"/>
      <c r="I75" s="2255"/>
    </row>
    <row r="76" spans="1:9" x14ac:dyDescent="0.35">
      <c r="A76" s="93" t="s">
        <v>619</v>
      </c>
      <c r="B76" s="93"/>
      <c r="C76" s="93"/>
      <c r="D76" s="6">
        <v>0.46540880503144655</v>
      </c>
      <c r="E76" s="2230">
        <v>0.33333333333333331</v>
      </c>
      <c r="F76" s="2230">
        <v>0.20125786163522014</v>
      </c>
      <c r="G76" s="2230"/>
      <c r="H76" s="2230"/>
      <c r="I76" s="2230"/>
    </row>
  </sheetData>
  <mergeCells count="2">
    <mergeCell ref="D62:I62"/>
    <mergeCell ref="D71:I71"/>
  </mergeCells>
  <pageMargins left="0.511811024" right="0.511811024" top="0.78740157499999996" bottom="0.78740157499999996" header="0.31496062000000002" footer="0.31496062000000002"/>
  <ignoredErrors>
    <ignoredError sqref="M24:M35 N5:O2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6D79-2B3D-4403-B9B0-2E4C457E383A}">
  <sheetPr>
    <tabColor rgb="FF92D050"/>
  </sheetPr>
  <dimension ref="A1:AH202"/>
  <sheetViews>
    <sheetView topLeftCell="A24" zoomScale="95" zoomScaleNormal="95" workbookViewId="0">
      <selection activeCell="C46" sqref="C46"/>
    </sheetView>
  </sheetViews>
  <sheetFormatPr defaultColWidth="8.7265625" defaultRowHeight="14" x14ac:dyDescent="0.3"/>
  <cols>
    <col min="1" max="1" width="37.453125" style="898" customWidth="1"/>
    <col min="2" max="2" width="18.81640625" style="10" customWidth="1"/>
    <col min="3" max="3" width="19.1796875" style="10" customWidth="1"/>
    <col min="4" max="4" width="25.1796875" style="10" customWidth="1"/>
    <col min="5" max="5" width="25.453125" style="10" customWidth="1"/>
    <col min="6" max="6" width="17.1796875" style="10" customWidth="1"/>
    <col min="7" max="7" width="10.54296875" style="10" customWidth="1"/>
    <col min="8" max="8" width="16.7265625" style="10" customWidth="1"/>
    <col min="9" max="12" width="5.90625" style="10" customWidth="1"/>
    <col min="13" max="13" width="7.7265625" style="10" customWidth="1"/>
    <col min="14" max="14" width="13.7265625" style="899" customWidth="1"/>
    <col min="15" max="15" width="12.6328125" style="1972" customWidth="1"/>
    <col min="16" max="16" width="18.26953125" style="899" customWidth="1"/>
    <col min="17" max="17" width="16.7265625" style="899" customWidth="1"/>
    <col min="18" max="18" width="8.81640625" style="1736" customWidth="1"/>
    <col min="19" max="19" width="22.453125" style="899" customWidth="1"/>
    <col min="20" max="24" width="14.81640625" style="10" customWidth="1"/>
    <col min="25" max="31" width="15.7265625" style="10" customWidth="1"/>
    <col min="32" max="33" width="15.7265625" style="898" customWidth="1"/>
    <col min="34" max="34" width="12.1796875" style="898" bestFit="1" customWidth="1"/>
    <col min="35" max="35" width="16.1796875" style="898" bestFit="1" customWidth="1"/>
    <col min="36" max="37" width="8.7265625" style="898"/>
    <col min="38" max="40" width="8.81640625" style="898" bestFit="1" customWidth="1"/>
    <col min="41" max="41" width="9.453125" style="898" bestFit="1" customWidth="1"/>
    <col min="42" max="42" width="8.81640625" style="898" bestFit="1" customWidth="1"/>
    <col min="43" max="44" width="10.453125" style="898" bestFit="1" customWidth="1"/>
    <col min="45" max="45" width="11.81640625" style="898" bestFit="1" customWidth="1"/>
    <col min="46" max="46" width="13" style="898" bestFit="1" customWidth="1"/>
    <col min="47" max="16384" width="8.7265625" style="898"/>
  </cols>
  <sheetData>
    <row r="1" spans="1:15" ht="20" x14ac:dyDescent="0.4">
      <c r="A1" s="896" t="s">
        <v>1176</v>
      </c>
      <c r="B1" s="1733"/>
      <c r="C1" s="1733"/>
    </row>
    <row r="2" spans="1:15" x14ac:dyDescent="0.3">
      <c r="A2" s="898" t="s">
        <v>905</v>
      </c>
      <c r="B2" s="1733"/>
      <c r="C2" s="1733"/>
    </row>
    <row r="3" spans="1:15" x14ac:dyDescent="0.3">
      <c r="A3" s="1973" t="s">
        <v>1177</v>
      </c>
      <c r="D3" s="908"/>
      <c r="O3" s="1974"/>
    </row>
    <row r="4" spans="1:15" x14ac:dyDescent="0.3">
      <c r="B4" s="1830"/>
    </row>
    <row r="5" spans="1:15" x14ac:dyDescent="0.3">
      <c r="B5" s="899"/>
    </row>
    <row r="6" spans="1:15" x14ac:dyDescent="0.3">
      <c r="B6" s="899"/>
    </row>
    <row r="7" spans="1:15" x14ac:dyDescent="0.3">
      <c r="B7" s="899"/>
    </row>
    <row r="8" spans="1:15" x14ac:dyDescent="0.3">
      <c r="A8" s="1734" t="s">
        <v>1178</v>
      </c>
      <c r="B8" s="1735">
        <f>(2377300+36562)*1.25</f>
        <v>3017327.5</v>
      </c>
      <c r="C8" s="1736"/>
    </row>
    <row r="9" spans="1:15" x14ac:dyDescent="0.3">
      <c r="A9" s="1734" t="s">
        <v>1179</v>
      </c>
      <c r="B9" s="1735">
        <v>2262995.63</v>
      </c>
      <c r="C9" s="908"/>
    </row>
    <row r="10" spans="1:15" x14ac:dyDescent="0.3">
      <c r="A10" s="1733"/>
      <c r="B10" s="1737"/>
    </row>
    <row r="11" spans="1:15" x14ac:dyDescent="0.3">
      <c r="A11" s="902" t="s">
        <v>1180</v>
      </c>
      <c r="B11" s="1975">
        <v>1767000</v>
      </c>
      <c r="C11" s="1974"/>
    </row>
    <row r="12" spans="1:15" x14ac:dyDescent="0.3">
      <c r="A12" s="902" t="s">
        <v>1181</v>
      </c>
      <c r="B12" s="1975">
        <f>2131000*1.25</f>
        <v>2663750</v>
      </c>
      <c r="C12" s="911"/>
    </row>
    <row r="13" spans="1:15" x14ac:dyDescent="0.3">
      <c r="A13" s="1733"/>
      <c r="B13" s="911"/>
      <c r="C13" s="1976"/>
    </row>
    <row r="14" spans="1:15" x14ac:dyDescent="0.3">
      <c r="A14" s="1733"/>
      <c r="B14" s="1977"/>
      <c r="C14" s="1977"/>
    </row>
    <row r="15" spans="1:15" x14ac:dyDescent="0.3">
      <c r="G15" s="908"/>
    </row>
    <row r="16" spans="1:15" ht="17.5" x14ac:dyDescent="0.35">
      <c r="A16" s="900" t="s">
        <v>508</v>
      </c>
    </row>
    <row r="17" spans="1:33" x14ac:dyDescent="0.3">
      <c r="A17" s="3000" t="s">
        <v>509</v>
      </c>
      <c r="B17" s="3001"/>
      <c r="C17" s="1978" t="s">
        <v>510</v>
      </c>
      <c r="D17" s="1978" t="s">
        <v>907</v>
      </c>
      <c r="E17" s="1978" t="s">
        <v>512</v>
      </c>
    </row>
    <row r="18" spans="1:33" x14ac:dyDescent="0.3">
      <c r="A18" s="902" t="s">
        <v>1182</v>
      </c>
      <c r="B18" s="903" t="s">
        <v>909</v>
      </c>
      <c r="C18" s="904">
        <v>0.35</v>
      </c>
      <c r="D18" s="905">
        <f>B9*C18</f>
        <v>792048.47049999994</v>
      </c>
      <c r="E18" s="906">
        <f>D18/3</f>
        <v>264016.15683333331</v>
      </c>
      <c r="H18" s="898"/>
    </row>
    <row r="19" spans="1:33" x14ac:dyDescent="0.3">
      <c r="A19" s="902" t="s">
        <v>1183</v>
      </c>
      <c r="B19" s="903" t="s">
        <v>910</v>
      </c>
      <c r="C19" s="904">
        <v>0.45</v>
      </c>
      <c r="D19" s="905">
        <f>B9*C19</f>
        <v>1018348.0335</v>
      </c>
      <c r="E19" s="905">
        <f>D19/5</f>
        <v>203669.6067</v>
      </c>
    </row>
    <row r="20" spans="1:33" x14ac:dyDescent="0.3">
      <c r="A20" s="902" t="s">
        <v>1184</v>
      </c>
      <c r="B20" s="903" t="s">
        <v>909</v>
      </c>
      <c r="C20" s="904">
        <v>0.2</v>
      </c>
      <c r="D20" s="905">
        <f>B9*C20</f>
        <v>452599.12599999999</v>
      </c>
      <c r="E20" s="905">
        <f>D20/3</f>
        <v>150866.37533333333</v>
      </c>
      <c r="G20" s="911"/>
      <c r="H20" s="911"/>
      <c r="I20" s="911"/>
      <c r="J20" s="911"/>
      <c r="K20" s="911"/>
      <c r="L20" s="911"/>
      <c r="M20" s="911"/>
      <c r="N20" s="1868"/>
      <c r="P20" s="1868"/>
    </row>
    <row r="21" spans="1:33" x14ac:dyDescent="0.3">
      <c r="A21" s="902"/>
      <c r="B21" s="903"/>
      <c r="C21" s="904"/>
      <c r="D21" s="1975"/>
      <c r="E21" s="1975"/>
      <c r="G21" s="911"/>
      <c r="H21" s="911"/>
      <c r="I21" s="911"/>
      <c r="J21" s="911"/>
      <c r="K21" s="911"/>
      <c r="L21" s="911"/>
      <c r="M21" s="911"/>
      <c r="N21" s="1868"/>
      <c r="P21" s="1868"/>
    </row>
    <row r="22" spans="1:33" x14ac:dyDescent="0.3">
      <c r="A22" s="1733"/>
      <c r="B22" s="10">
        <v>11</v>
      </c>
      <c r="C22" s="907">
        <f>SUM(C16:C19)</f>
        <v>0.8</v>
      </c>
      <c r="D22" s="908">
        <f>SUM(D16:D19)</f>
        <v>1810396.504</v>
      </c>
      <c r="E22" s="1873"/>
      <c r="G22" s="911"/>
      <c r="H22" s="911"/>
      <c r="I22" s="911"/>
      <c r="J22" s="911"/>
      <c r="K22" s="911"/>
      <c r="L22" s="911"/>
      <c r="M22" s="911"/>
      <c r="N22" s="1868"/>
      <c r="P22" s="1868"/>
    </row>
    <row r="23" spans="1:33" x14ac:dyDescent="0.3">
      <c r="A23" s="1733"/>
      <c r="B23" s="911"/>
      <c r="C23" s="910"/>
      <c r="D23" s="1873"/>
      <c r="E23" s="1873"/>
      <c r="G23" s="911"/>
      <c r="H23" s="911"/>
      <c r="I23" s="911"/>
      <c r="J23" s="911"/>
      <c r="K23" s="911"/>
      <c r="L23" s="911"/>
      <c r="M23" s="911"/>
      <c r="N23" s="1868"/>
      <c r="P23" s="1868"/>
    </row>
    <row r="24" spans="1:33" ht="14.5" x14ac:dyDescent="0.35">
      <c r="A24" s="146" t="s">
        <v>820</v>
      </c>
      <c r="B24" s="816">
        <v>2428708</v>
      </c>
      <c r="C24" s="907"/>
      <c r="D24" s="908"/>
      <c r="G24" s="1733"/>
      <c r="H24" s="911" t="s">
        <v>1185</v>
      </c>
      <c r="I24" s="2565">
        <v>0.68</v>
      </c>
      <c r="J24" s="2565"/>
      <c r="K24" s="2565"/>
      <c r="L24" s="911"/>
      <c r="M24" s="2566" t="s">
        <v>1185</v>
      </c>
      <c r="N24" s="2566"/>
      <c r="O24" s="3002">
        <v>0.89</v>
      </c>
      <c r="P24" s="3002"/>
    </row>
    <row r="25" spans="1:33" s="1745" customFormat="1" ht="14.5" x14ac:dyDescent="0.35">
      <c r="A25" s="761" t="s">
        <v>630</v>
      </c>
      <c r="B25" s="817">
        <v>1124427</v>
      </c>
      <c r="C25" s="1740"/>
      <c r="D25" s="1740"/>
      <c r="E25" s="1740"/>
      <c r="F25" s="1740"/>
      <c r="G25" s="1741"/>
      <c r="H25" s="911" t="s">
        <v>912</v>
      </c>
      <c r="I25" s="2566">
        <v>45</v>
      </c>
      <c r="J25" s="2566"/>
      <c r="K25" s="2566"/>
      <c r="L25" s="1741"/>
      <c r="M25" s="2566" t="s">
        <v>912</v>
      </c>
      <c r="N25" s="2566"/>
      <c r="O25" s="3003">
        <v>75</v>
      </c>
      <c r="P25" s="3003"/>
      <c r="Q25" s="1742"/>
      <c r="R25" s="1979"/>
      <c r="S25" s="1742"/>
      <c r="T25" s="1743"/>
      <c r="U25" s="1743"/>
      <c r="V25" s="1743"/>
      <c r="W25" s="1743"/>
      <c r="X25" s="1743"/>
      <c r="Y25" s="1740"/>
      <c r="Z25" s="1740"/>
      <c r="AA25" s="1740"/>
      <c r="AB25" s="1740"/>
      <c r="AC25" s="1740"/>
      <c r="AD25" s="1740"/>
      <c r="AE25" s="1740"/>
    </row>
    <row r="26" spans="1:33" x14ac:dyDescent="0.3">
      <c r="C26" s="907"/>
      <c r="G26" s="911"/>
      <c r="H26" s="911" t="s">
        <v>526</v>
      </c>
      <c r="I26" s="2604">
        <v>10842</v>
      </c>
      <c r="J26" s="2566"/>
      <c r="K26" s="2566"/>
      <c r="L26" s="911"/>
      <c r="M26" s="2566" t="s">
        <v>526</v>
      </c>
      <c r="N26" s="2566"/>
      <c r="O26" s="2998">
        <v>23156</v>
      </c>
      <c r="P26" s="2998"/>
    </row>
    <row r="27" spans="1:33" ht="18" x14ac:dyDescent="0.4">
      <c r="A27" s="1085" t="s">
        <v>530</v>
      </c>
      <c r="G27" s="911"/>
      <c r="H27" s="911" t="s">
        <v>528</v>
      </c>
      <c r="I27" s="2604">
        <v>121912796</v>
      </c>
      <c r="J27" s="2604"/>
      <c r="K27" s="2604"/>
      <c r="L27" s="911"/>
      <c r="M27" s="2566" t="s">
        <v>528</v>
      </c>
      <c r="N27" s="2566"/>
      <c r="O27" s="2999">
        <v>260371449</v>
      </c>
      <c r="P27" s="2999"/>
    </row>
    <row r="28" spans="1:33" x14ac:dyDescent="0.3">
      <c r="J28" s="911"/>
    </row>
    <row r="29" spans="1:33" customFormat="1" ht="16.5" customHeight="1" thickBot="1" x14ac:dyDescent="0.4">
      <c r="A29" s="2681" t="s">
        <v>531</v>
      </c>
      <c r="B29" s="2682"/>
      <c r="C29" s="2682"/>
      <c r="D29" s="2682"/>
      <c r="E29" s="2682"/>
      <c r="F29" s="2682"/>
      <c r="G29" s="2682"/>
      <c r="H29" s="2682"/>
      <c r="I29" s="2682"/>
      <c r="J29" s="2682"/>
      <c r="K29" s="2682"/>
      <c r="L29" s="2682"/>
      <c r="M29" s="2682"/>
      <c r="N29" s="2682"/>
      <c r="O29" s="2682"/>
      <c r="P29" s="2682"/>
      <c r="Q29" s="2682"/>
      <c r="R29" s="2682"/>
      <c r="S29" s="2681" t="s">
        <v>929</v>
      </c>
      <c r="T29" s="2682"/>
      <c r="U29" s="2682"/>
      <c r="V29" s="2682"/>
      <c r="W29" s="2682"/>
      <c r="X29" s="2682"/>
      <c r="Y29" s="2682"/>
      <c r="Z29" s="2682"/>
      <c r="AA29" s="2682"/>
      <c r="AB29" s="2682"/>
      <c r="AC29" s="2682"/>
      <c r="AD29" s="2682"/>
      <c r="AE29" s="2682"/>
      <c r="AF29" s="2682"/>
      <c r="AG29" s="2683"/>
    </row>
    <row r="30" spans="1:33" customFormat="1" ht="18" x14ac:dyDescent="0.35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31" t="s">
        <v>1186</v>
      </c>
      <c r="H30" s="2329" t="s">
        <v>540</v>
      </c>
      <c r="I30" s="3004" t="s">
        <v>541</v>
      </c>
      <c r="J30" s="3005"/>
      <c r="K30" s="3005"/>
      <c r="L30" s="3006"/>
      <c r="M30" s="311" t="s">
        <v>542</v>
      </c>
      <c r="N30" s="312" t="s">
        <v>543</v>
      </c>
      <c r="O30" s="1980" t="s">
        <v>544</v>
      </c>
      <c r="P30" s="312" t="s">
        <v>543</v>
      </c>
      <c r="Q30" s="312" t="s">
        <v>545</v>
      </c>
      <c r="R30" s="1981" t="s">
        <v>546</v>
      </c>
      <c r="S30" s="1982" t="s">
        <v>547</v>
      </c>
      <c r="T30" s="3007" t="s">
        <v>548</v>
      </c>
      <c r="U30" s="3007"/>
      <c r="V30" s="3007"/>
      <c r="W30" s="3007"/>
      <c r="X30" s="3007"/>
      <c r="Y30" s="3009" t="s">
        <v>549</v>
      </c>
      <c r="Z30" s="3010"/>
      <c r="AA30" s="3007" t="s">
        <v>550</v>
      </c>
      <c r="AB30" s="3007"/>
      <c r="AC30" s="3007"/>
      <c r="AD30" s="3007"/>
      <c r="AE30" s="3007"/>
      <c r="AF30" s="3007"/>
      <c r="AG30" s="3013"/>
    </row>
    <row r="31" spans="1:33" customFormat="1" ht="18" customHeight="1" thickBot="1" x14ac:dyDescent="0.4">
      <c r="A31" s="2328"/>
      <c r="B31" s="2330"/>
      <c r="C31" s="2330"/>
      <c r="D31" s="2330"/>
      <c r="E31" s="2330"/>
      <c r="F31" s="2332"/>
      <c r="G31" s="2332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1983" t="s">
        <v>557</v>
      </c>
      <c r="P31" s="317" t="s">
        <v>558</v>
      </c>
      <c r="Q31" s="317" t="s">
        <v>558</v>
      </c>
      <c r="R31" s="1984"/>
      <c r="S31" s="1985" t="s">
        <v>559</v>
      </c>
      <c r="T31" s="3008"/>
      <c r="U31" s="3008"/>
      <c r="V31" s="3008"/>
      <c r="W31" s="3008"/>
      <c r="X31" s="3008"/>
      <c r="Y31" s="3011"/>
      <c r="Z31" s="3012"/>
      <c r="AA31" s="3008"/>
      <c r="AB31" s="3008"/>
      <c r="AC31" s="3008"/>
      <c r="AD31" s="3008"/>
      <c r="AE31" s="3008"/>
      <c r="AF31" s="3008"/>
      <c r="AG31" s="3014"/>
    </row>
    <row r="32" spans="1:33" ht="16" x14ac:dyDescent="0.4">
      <c r="A32" s="3015" t="s">
        <v>560</v>
      </c>
      <c r="B32" s="3016"/>
      <c r="C32" s="3016"/>
      <c r="D32" s="3016"/>
      <c r="E32" s="3016"/>
      <c r="F32" s="3016"/>
      <c r="G32" s="3016"/>
      <c r="H32" s="3016"/>
      <c r="I32" s="3016"/>
      <c r="J32" s="3016"/>
      <c r="K32" s="3016"/>
      <c r="L32" s="3016"/>
      <c r="M32" s="3016"/>
      <c r="N32" s="3016"/>
      <c r="O32" s="3016"/>
      <c r="P32" s="3016"/>
      <c r="Q32" s="3016"/>
      <c r="R32" s="3016"/>
      <c r="S32" s="1986"/>
      <c r="T32" s="1987" t="s">
        <v>561</v>
      </c>
      <c r="U32" s="1987" t="s">
        <v>38</v>
      </c>
      <c r="V32" s="1987" t="s">
        <v>562</v>
      </c>
      <c r="W32" s="1987" t="s">
        <v>563</v>
      </c>
      <c r="X32" s="1987" t="s">
        <v>564</v>
      </c>
      <c r="Y32" s="1988" t="s">
        <v>565</v>
      </c>
      <c r="Z32" s="1989" t="s">
        <v>566</v>
      </c>
      <c r="AA32" s="1990" t="s">
        <v>27</v>
      </c>
      <c r="AB32" s="1990" t="s">
        <v>26</v>
      </c>
      <c r="AC32" s="1990" t="s">
        <v>291</v>
      </c>
      <c r="AD32" s="1990" t="s">
        <v>292</v>
      </c>
      <c r="AE32" s="1990"/>
      <c r="AF32" s="1990"/>
      <c r="AG32" s="1991"/>
    </row>
    <row r="33" spans="1:33" x14ac:dyDescent="0.3">
      <c r="A33" s="1992"/>
      <c r="B33" s="1993"/>
      <c r="C33" s="1993"/>
      <c r="D33" s="1993"/>
      <c r="E33" s="1993"/>
      <c r="F33" s="1993"/>
      <c r="G33" s="1993"/>
      <c r="H33" s="1993"/>
      <c r="J33" s="911"/>
      <c r="K33" s="1994"/>
      <c r="L33" s="1995"/>
      <c r="M33" s="1993"/>
      <c r="N33" s="1996"/>
      <c r="O33" s="1997"/>
      <c r="P33" s="1996"/>
      <c r="Q33" s="1996"/>
      <c r="R33" s="1998"/>
      <c r="S33" s="1999"/>
      <c r="Y33" s="2000"/>
      <c r="Z33" s="2001"/>
      <c r="AG33" s="2002"/>
    </row>
    <row r="34" spans="1:33" ht="14.5" x14ac:dyDescent="0.35">
      <c r="A34" s="2003" t="s">
        <v>1187</v>
      </c>
      <c r="B34" s="2003" t="s">
        <v>293</v>
      </c>
      <c r="C34" s="2003" t="s">
        <v>1188</v>
      </c>
      <c r="D34" s="2003" t="s">
        <v>294</v>
      </c>
      <c r="E34" s="2003" t="s">
        <v>569</v>
      </c>
      <c r="F34" s="204" t="s">
        <v>962</v>
      </c>
      <c r="G34" s="2004">
        <v>7</v>
      </c>
      <c r="H34" s="2005" t="s">
        <v>49</v>
      </c>
      <c r="I34" s="1856"/>
      <c r="J34" s="2006">
        <v>7</v>
      </c>
      <c r="K34" s="2006">
        <v>7</v>
      </c>
      <c r="M34" s="1859">
        <v>2</v>
      </c>
      <c r="N34" s="2007">
        <v>3289</v>
      </c>
      <c r="O34" s="946">
        <v>0.61</v>
      </c>
      <c r="P34" s="2007">
        <f>N34*(1-O34)</f>
        <v>1282.71</v>
      </c>
      <c r="Q34" s="2007">
        <f>P34*G34*M34</f>
        <v>17957.940000000002</v>
      </c>
      <c r="R34" s="2008">
        <f>Q34/$Q$45</f>
        <v>6.0155643449295533E-2</v>
      </c>
      <c r="S34" s="2009">
        <f>Q34*2</f>
        <v>35915.880000000005</v>
      </c>
      <c r="U34" s="908">
        <f>S34</f>
        <v>35915.880000000005</v>
      </c>
      <c r="Y34" s="2000"/>
      <c r="Z34" s="2010">
        <f>S34</f>
        <v>35915.880000000005</v>
      </c>
      <c r="AA34" s="908">
        <f>S34</f>
        <v>35915.880000000005</v>
      </c>
      <c r="AG34" s="2002"/>
    </row>
    <row r="35" spans="1:33" ht="14.5" x14ac:dyDescent="0.35">
      <c r="A35" s="2003" t="s">
        <v>1187</v>
      </c>
      <c r="B35" s="2003" t="s">
        <v>184</v>
      </c>
      <c r="C35" s="2003" t="s">
        <v>1188</v>
      </c>
      <c r="D35" s="2003" t="s">
        <v>295</v>
      </c>
      <c r="E35" s="2003" t="s">
        <v>569</v>
      </c>
      <c r="F35" s="204" t="s">
        <v>853</v>
      </c>
      <c r="G35" s="2004">
        <v>13</v>
      </c>
      <c r="H35" s="2005" t="s">
        <v>49</v>
      </c>
      <c r="I35" s="2006">
        <v>13</v>
      </c>
      <c r="M35" s="1859">
        <v>1</v>
      </c>
      <c r="N35" s="2007">
        <v>3255</v>
      </c>
      <c r="O35" s="946">
        <v>0.43</v>
      </c>
      <c r="P35" s="2007">
        <f>N35*(1-O35)</f>
        <v>1855.3500000000001</v>
      </c>
      <c r="Q35" s="2007">
        <f>P35*G35*M35</f>
        <v>24119.550000000003</v>
      </c>
      <c r="R35" s="2008">
        <f t="shared" ref="R35:R43" si="0">Q35/$Q$45</f>
        <v>8.0795851303515659E-2</v>
      </c>
      <c r="S35" s="2009">
        <f t="shared" ref="S35:S43" si="1">Q35*2</f>
        <v>48239.100000000006</v>
      </c>
      <c r="U35" s="908">
        <f>S35</f>
        <v>48239.100000000006</v>
      </c>
      <c r="Y35" s="2000"/>
      <c r="Z35" s="2010">
        <f>S35</f>
        <v>48239.100000000006</v>
      </c>
      <c r="AB35" s="908">
        <f>S35</f>
        <v>48239.100000000006</v>
      </c>
      <c r="AG35" s="2002"/>
    </row>
    <row r="36" spans="1:33" ht="14.5" x14ac:dyDescent="0.35">
      <c r="A36" s="2003" t="s">
        <v>1187</v>
      </c>
      <c r="B36" s="2011" t="s">
        <v>184</v>
      </c>
      <c r="C36" s="2011" t="s">
        <v>1188</v>
      </c>
      <c r="D36" s="2011" t="s">
        <v>295</v>
      </c>
      <c r="E36" s="2011" t="s">
        <v>571</v>
      </c>
      <c r="F36" s="204" t="s">
        <v>1189</v>
      </c>
      <c r="G36" s="2011">
        <v>10</v>
      </c>
      <c r="H36" s="2011" t="s">
        <v>49</v>
      </c>
      <c r="I36" s="2006">
        <v>10</v>
      </c>
      <c r="J36" s="2012">
        <v>10</v>
      </c>
      <c r="M36" s="1859">
        <f t="shared" ref="M36" si="2">COUNT(I36:L36)</f>
        <v>2</v>
      </c>
      <c r="N36" s="2007">
        <v>2082.02</v>
      </c>
      <c r="O36" s="946">
        <v>0.7</v>
      </c>
      <c r="P36" s="2007">
        <f t="shared" ref="P36:P38" si="3">N36*(1-O36)</f>
        <v>624.60600000000011</v>
      </c>
      <c r="Q36" s="2007">
        <f t="shared" ref="Q36" si="4">P36*G36*M36</f>
        <v>12492.120000000003</v>
      </c>
      <c r="R36" s="2013">
        <f t="shared" si="0"/>
        <v>4.1846198207913257E-2</v>
      </c>
      <c r="S36" s="2009">
        <f t="shared" si="1"/>
        <v>24984.240000000005</v>
      </c>
      <c r="U36" s="908">
        <f>S36</f>
        <v>24984.240000000005</v>
      </c>
      <c r="Y36" s="2014">
        <f>S36</f>
        <v>24984.240000000005</v>
      </c>
      <c r="Z36" s="2001"/>
      <c r="AB36" s="908">
        <f>S36</f>
        <v>24984.240000000005</v>
      </c>
      <c r="AG36" s="2002"/>
    </row>
    <row r="37" spans="1:33" ht="14.5" x14ac:dyDescent="0.35">
      <c r="A37" s="2003" t="s">
        <v>1187</v>
      </c>
      <c r="B37" s="2011" t="s">
        <v>296</v>
      </c>
      <c r="C37" s="2011" t="s">
        <v>1126</v>
      </c>
      <c r="D37" s="2011" t="s">
        <v>129</v>
      </c>
      <c r="E37" s="2011" t="s">
        <v>569</v>
      </c>
      <c r="F37" s="204" t="s">
        <v>705</v>
      </c>
      <c r="G37" s="2011">
        <v>3</v>
      </c>
      <c r="H37" s="2011" t="s">
        <v>49</v>
      </c>
      <c r="K37" s="2006">
        <v>3</v>
      </c>
      <c r="L37" s="2006">
        <v>3</v>
      </c>
      <c r="M37" s="1859">
        <v>2</v>
      </c>
      <c r="N37" s="2007">
        <v>16500</v>
      </c>
      <c r="O37" s="946">
        <v>0.25</v>
      </c>
      <c r="P37" s="2007">
        <f t="shared" si="3"/>
        <v>12375</v>
      </c>
      <c r="Q37" s="2007">
        <f>P37*G37*M37</f>
        <v>74250</v>
      </c>
      <c r="R37" s="2008">
        <f t="shared" si="0"/>
        <v>0.24872321246814461</v>
      </c>
      <c r="S37" s="2009">
        <f t="shared" si="1"/>
        <v>148500</v>
      </c>
      <c r="T37" s="908">
        <f>S37</f>
        <v>148500</v>
      </c>
      <c r="Y37" s="2000"/>
      <c r="Z37" s="2010">
        <f>S37</f>
        <v>148500</v>
      </c>
      <c r="AC37" s="908">
        <f>S37</f>
        <v>148500</v>
      </c>
      <c r="AG37" s="2002"/>
    </row>
    <row r="38" spans="1:33" ht="14.5" x14ac:dyDescent="0.35">
      <c r="A38" s="2003" t="s">
        <v>1187</v>
      </c>
      <c r="B38" s="2011" t="s">
        <v>296</v>
      </c>
      <c r="C38" s="2011" t="s">
        <v>1126</v>
      </c>
      <c r="D38" s="2011" t="s">
        <v>54</v>
      </c>
      <c r="E38" s="2011" t="s">
        <v>571</v>
      </c>
      <c r="F38" s="204" t="s">
        <v>847</v>
      </c>
      <c r="G38" s="2011">
        <v>15</v>
      </c>
      <c r="H38" s="2011" t="s">
        <v>133</v>
      </c>
      <c r="I38" s="3017">
        <v>15</v>
      </c>
      <c r="J38" s="3018"/>
      <c r="K38" s="2015"/>
      <c r="L38" s="2015"/>
      <c r="M38" s="1859">
        <v>1</v>
      </c>
      <c r="N38" s="2007">
        <v>2100</v>
      </c>
      <c r="O38" s="946">
        <v>0.33</v>
      </c>
      <c r="P38" s="2007">
        <f t="shared" si="3"/>
        <v>1406.9999999999998</v>
      </c>
      <c r="Q38" s="2007">
        <f t="shared" ref="Q38:Q39" si="5">P38*G38*M38</f>
        <v>21104.999999999996</v>
      </c>
      <c r="R38" s="2013">
        <f t="shared" si="0"/>
        <v>7.069768887730897E-2</v>
      </c>
      <c r="S38" s="2009">
        <f t="shared" si="1"/>
        <v>42209.999999999993</v>
      </c>
      <c r="T38" s="908">
        <f>S38</f>
        <v>42209.999999999993</v>
      </c>
      <c r="Y38" s="2014">
        <f>S38</f>
        <v>42209.999999999993</v>
      </c>
      <c r="Z38" s="2001"/>
      <c r="AC38" s="908">
        <f>S38</f>
        <v>42209.999999999993</v>
      </c>
      <c r="AG38" s="2002"/>
    </row>
    <row r="39" spans="1:33" ht="14.5" x14ac:dyDescent="0.35">
      <c r="A39" s="2003" t="s">
        <v>1187</v>
      </c>
      <c r="B39" s="2011" t="s">
        <v>297</v>
      </c>
      <c r="C39" s="2011" t="s">
        <v>568</v>
      </c>
      <c r="D39" s="2011" t="s">
        <v>298</v>
      </c>
      <c r="E39" s="2011" t="s">
        <v>575</v>
      </c>
      <c r="F39" s="204" t="s">
        <v>946</v>
      </c>
      <c r="G39" s="2011">
        <v>2</v>
      </c>
      <c r="H39" s="2011" t="s">
        <v>51</v>
      </c>
      <c r="I39" s="3017">
        <v>2</v>
      </c>
      <c r="J39" s="3018"/>
      <c r="K39" s="3018"/>
      <c r="L39" s="3019"/>
      <c r="M39" s="1859">
        <v>1</v>
      </c>
      <c r="N39" s="2016">
        <v>35000</v>
      </c>
      <c r="O39" s="958">
        <v>0.5</v>
      </c>
      <c r="P39" s="2016">
        <f>N39*(1-O39)</f>
        <v>17500</v>
      </c>
      <c r="Q39" s="2007">
        <f t="shared" si="5"/>
        <v>35000</v>
      </c>
      <c r="R39" s="2013">
        <f t="shared" si="0"/>
        <v>0.11724326513649913</v>
      </c>
      <c r="S39" s="2009">
        <f t="shared" si="1"/>
        <v>70000</v>
      </c>
      <c r="T39" s="908">
        <f>S39</f>
        <v>70000</v>
      </c>
      <c r="Y39" s="2014">
        <f>S39</f>
        <v>70000</v>
      </c>
      <c r="Z39" s="2001"/>
      <c r="AD39" s="908">
        <f>S39</f>
        <v>70000</v>
      </c>
      <c r="AG39" s="2002"/>
    </row>
    <row r="40" spans="1:33" ht="14.5" x14ac:dyDescent="0.35">
      <c r="A40" s="2003" t="s">
        <v>1187</v>
      </c>
      <c r="B40" s="2011" t="s">
        <v>296</v>
      </c>
      <c r="C40" s="2011" t="s">
        <v>1126</v>
      </c>
      <c r="D40" s="2011" t="s">
        <v>53</v>
      </c>
      <c r="E40" s="2011" t="s">
        <v>571</v>
      </c>
      <c r="F40" s="204" t="s">
        <v>691</v>
      </c>
      <c r="G40" s="2011">
        <v>4</v>
      </c>
      <c r="H40" s="2011" t="s">
        <v>133</v>
      </c>
      <c r="I40" s="3020">
        <v>4</v>
      </c>
      <c r="J40" s="3021"/>
      <c r="K40" s="3020" t="s">
        <v>1190</v>
      </c>
      <c r="L40" s="3021"/>
      <c r="M40" s="1859">
        <v>1</v>
      </c>
      <c r="N40" s="2016">
        <v>16000</v>
      </c>
      <c r="O40" s="958">
        <v>0.35</v>
      </c>
      <c r="P40" s="2016">
        <f>N40*(1-O40)</f>
        <v>10400</v>
      </c>
      <c r="Q40" s="2007">
        <f>P40*G40*M40</f>
        <v>41600</v>
      </c>
      <c r="R40" s="2013">
        <f t="shared" si="0"/>
        <v>0.13935199513366756</v>
      </c>
      <c r="S40" s="2009">
        <f t="shared" si="1"/>
        <v>83200</v>
      </c>
      <c r="T40" s="908">
        <f>S40</f>
        <v>83200</v>
      </c>
      <c r="Y40" s="2014">
        <f>S40</f>
        <v>83200</v>
      </c>
      <c r="Z40" s="2001"/>
      <c r="AA40" s="2000"/>
      <c r="AC40" s="908">
        <f>S40</f>
        <v>83200</v>
      </c>
      <c r="AG40" s="2002"/>
    </row>
    <row r="41" spans="1:33" x14ac:dyDescent="0.3">
      <c r="A41" s="2003"/>
      <c r="B41" s="2011"/>
      <c r="C41" s="2011"/>
      <c r="D41" s="2011"/>
      <c r="E41" s="2011"/>
      <c r="G41" s="2011"/>
      <c r="H41" s="2011"/>
      <c r="I41" s="2017"/>
      <c r="J41" s="2018"/>
      <c r="K41" s="2019"/>
      <c r="L41" s="2019"/>
      <c r="M41" s="2019"/>
      <c r="N41" s="2016"/>
      <c r="O41" s="958"/>
      <c r="P41" s="2016"/>
      <c r="Q41" s="2016"/>
      <c r="R41" s="2020"/>
      <c r="S41" s="2021"/>
      <c r="Y41" s="2000"/>
      <c r="Z41" s="2001"/>
      <c r="AA41" s="2000"/>
      <c r="AG41" s="2002"/>
    </row>
    <row r="42" spans="1:33" s="1757" customFormat="1" ht="14.5" x14ac:dyDescent="0.35">
      <c r="A42" s="2022" t="s">
        <v>1187</v>
      </c>
      <c r="B42" s="2023" t="s">
        <v>579</v>
      </c>
      <c r="C42" s="2023" t="s">
        <v>1169</v>
      </c>
      <c r="D42" s="2023"/>
      <c r="E42" s="2023"/>
      <c r="F42" s="2023"/>
      <c r="G42" s="2023"/>
      <c r="H42" s="2023"/>
      <c r="I42" s="2024"/>
      <c r="J42" s="2025"/>
      <c r="K42" s="2025"/>
      <c r="L42" s="2026"/>
      <c r="M42" s="2026"/>
      <c r="N42" s="2027"/>
      <c r="O42" s="970"/>
      <c r="P42" s="2028"/>
      <c r="Q42" s="2028">
        <v>47000</v>
      </c>
      <c r="R42" s="2008">
        <f t="shared" si="0"/>
        <v>0.1574409560404417</v>
      </c>
      <c r="S42" s="2009">
        <f t="shared" si="1"/>
        <v>94000</v>
      </c>
      <c r="T42" s="2029"/>
      <c r="U42" s="2030"/>
      <c r="V42" s="2031"/>
      <c r="W42" s="2031">
        <f>S42</f>
        <v>94000</v>
      </c>
      <c r="X42" s="2031"/>
      <c r="Y42" s="2032"/>
      <c r="Z42" s="2033"/>
      <c r="AA42" s="2032"/>
      <c r="AB42" s="2030"/>
      <c r="AC42" s="2030"/>
      <c r="AD42" s="2030"/>
      <c r="AE42" s="2030"/>
      <c r="AF42" s="2030"/>
      <c r="AG42" s="2033"/>
    </row>
    <row r="43" spans="1:33" s="1757" customFormat="1" ht="14.5" x14ac:dyDescent="0.35">
      <c r="A43" s="2022" t="s">
        <v>1187</v>
      </c>
      <c r="B43" s="2023" t="s">
        <v>580</v>
      </c>
      <c r="C43" s="2023"/>
      <c r="D43" s="2023"/>
      <c r="E43" s="2023"/>
      <c r="F43" s="2023"/>
      <c r="G43" s="2023"/>
      <c r="H43" s="2023"/>
      <c r="I43" s="2024"/>
      <c r="J43" s="2034"/>
      <c r="K43" s="2034"/>
      <c r="L43" s="2034"/>
      <c r="M43" s="2034"/>
      <c r="N43" s="2035"/>
      <c r="O43" s="1764"/>
      <c r="P43" s="2035"/>
      <c r="Q43" s="2036">
        <v>25000</v>
      </c>
      <c r="R43" s="2008">
        <f t="shared" si="0"/>
        <v>8.3745189383213667E-2</v>
      </c>
      <c r="S43" s="2009">
        <f t="shared" si="1"/>
        <v>50000</v>
      </c>
      <c r="T43" s="2029"/>
      <c r="U43" s="2030"/>
      <c r="V43" s="2031"/>
      <c r="W43" s="2031"/>
      <c r="X43" s="2031">
        <f>S43</f>
        <v>50000</v>
      </c>
      <c r="Y43" s="2032"/>
      <c r="Z43" s="2033"/>
      <c r="AA43" s="2032"/>
      <c r="AB43" s="2030"/>
      <c r="AC43" s="2030"/>
      <c r="AD43" s="2030"/>
      <c r="AE43" s="2030"/>
      <c r="AF43" s="2030"/>
      <c r="AG43" s="2033"/>
    </row>
    <row r="44" spans="1:33" ht="15" thickBot="1" x14ac:dyDescent="0.4">
      <c r="A44" s="2037"/>
      <c r="B44" s="2038"/>
      <c r="C44" s="2038"/>
      <c r="D44" s="2038"/>
      <c r="E44" s="2038"/>
      <c r="F44" s="2038"/>
      <c r="G44" s="2038"/>
      <c r="H44" s="2038"/>
      <c r="I44" s="2060">
        <f>I45/$M$45</f>
        <v>0.59459459459459463</v>
      </c>
      <c r="J44" s="2060">
        <f t="shared" ref="J44:L44" si="6">J45/$M$45</f>
        <v>0.22972972972972974</v>
      </c>
      <c r="K44" s="2060">
        <f t="shared" si="6"/>
        <v>0.13513513513513514</v>
      </c>
      <c r="L44" s="2060">
        <f t="shared" si="6"/>
        <v>4.0540540540540543E-2</v>
      </c>
      <c r="M44" s="2039"/>
      <c r="N44" s="1947"/>
      <c r="O44" s="2040"/>
      <c r="P44" s="2041"/>
      <c r="Q44" s="2041"/>
      <c r="R44" s="2040"/>
      <c r="S44" s="2009"/>
      <c r="T44" s="9"/>
      <c r="U44" s="5"/>
      <c r="V44" s="145"/>
      <c r="W44" s="145"/>
      <c r="X44" s="145"/>
      <c r="Y44" s="252"/>
      <c r="Z44" s="232"/>
      <c r="AA44" s="252"/>
      <c r="AB44" s="5"/>
      <c r="AC44" s="5"/>
      <c r="AD44" s="5"/>
      <c r="AE44" s="5"/>
      <c r="AF44" s="5"/>
      <c r="AG44" s="232"/>
    </row>
    <row r="45" spans="1:33" ht="14.5" x14ac:dyDescent="0.35">
      <c r="A45" s="986" t="s">
        <v>582</v>
      </c>
      <c r="B45" s="987"/>
      <c r="C45" s="987"/>
      <c r="D45" s="987"/>
      <c r="E45" s="987"/>
      <c r="F45" s="987"/>
      <c r="G45" s="987"/>
      <c r="H45" s="987"/>
      <c r="I45" s="989">
        <f>I40+I39+I38+I36+I35</f>
        <v>44</v>
      </c>
      <c r="J45" s="990">
        <f>J36+J34</f>
        <v>17</v>
      </c>
      <c r="K45" s="989">
        <f>+K37+K34</f>
        <v>10</v>
      </c>
      <c r="L45" s="989">
        <f>L37</f>
        <v>3</v>
      </c>
      <c r="M45" s="989">
        <f>SUM(I45:L45)</f>
        <v>74</v>
      </c>
      <c r="N45" s="1767"/>
      <c r="O45" s="2042"/>
      <c r="P45" s="1767"/>
      <c r="Q45" s="1767">
        <f>SUM(Q33:Q44)</f>
        <v>298524.61</v>
      </c>
      <c r="R45" s="2043">
        <f>SUM(R34:R44)</f>
        <v>1</v>
      </c>
      <c r="S45" s="2044">
        <f>SUM(S33:S44)</f>
        <v>597049.22</v>
      </c>
      <c r="T45" s="2045">
        <f>SUM(T33:T43)</f>
        <v>343910</v>
      </c>
      <c r="U45" s="663">
        <f>SUM(U33:U44)</f>
        <v>109139.22000000002</v>
      </c>
      <c r="V45" s="663">
        <f>SUM(V33:V44)</f>
        <v>0</v>
      </c>
      <c r="W45" s="663">
        <f>SUM(W33:W44)</f>
        <v>94000</v>
      </c>
      <c r="X45" s="663">
        <f t="shared" ref="X45:AD45" si="7">SUM(X33:X44)</f>
        <v>50000</v>
      </c>
      <c r="Y45" s="1708">
        <f t="shared" si="7"/>
        <v>220394.23999999999</v>
      </c>
      <c r="Z45" s="272">
        <f t="shared" si="7"/>
        <v>232654.98</v>
      </c>
      <c r="AA45" s="1771">
        <f t="shared" si="7"/>
        <v>35915.880000000005</v>
      </c>
      <c r="AB45" s="1708">
        <f t="shared" si="7"/>
        <v>73223.340000000011</v>
      </c>
      <c r="AC45" s="663">
        <f t="shared" si="7"/>
        <v>273910</v>
      </c>
      <c r="AD45" s="663">
        <f t="shared" si="7"/>
        <v>70000</v>
      </c>
      <c r="AE45" s="663"/>
      <c r="AF45" s="663"/>
      <c r="AG45" s="1771"/>
    </row>
    <row r="46" spans="1:33" ht="15" thickBot="1" x14ac:dyDescent="0.4">
      <c r="A46" s="996" t="s">
        <v>583</v>
      </c>
      <c r="B46" s="997"/>
      <c r="C46" s="997"/>
      <c r="D46" s="997"/>
      <c r="E46" s="997"/>
      <c r="F46" s="997"/>
      <c r="G46" s="997"/>
      <c r="H46" s="997"/>
      <c r="I46" s="999">
        <f>I40+I39+I38+I36+I35</f>
        <v>44</v>
      </c>
      <c r="J46" s="999">
        <f>I40+I39+I38+J36+J34</f>
        <v>38</v>
      </c>
      <c r="K46" s="999">
        <f>I40+I39+K37+K34</f>
        <v>16</v>
      </c>
      <c r="L46" s="999">
        <f>I40+I39+L37</f>
        <v>9</v>
      </c>
      <c r="M46" s="1000">
        <f>I46+J46+K46+L50+L46</f>
        <v>107</v>
      </c>
      <c r="N46" s="2046"/>
      <c r="O46" s="2047"/>
      <c r="P46" s="1772"/>
      <c r="Q46" s="1772"/>
      <c r="R46" s="2048"/>
      <c r="S46" s="2049"/>
      <c r="T46" s="281">
        <f>T45/S45</f>
        <v>0.5760161616156203</v>
      </c>
      <c r="U46" s="282">
        <f>U45/S45</f>
        <v>0.18279769296072446</v>
      </c>
      <c r="V46" s="282">
        <f>V45/T45</f>
        <v>0</v>
      </c>
      <c r="W46" s="282">
        <f>W45/S45</f>
        <v>0.1574409560404417</v>
      </c>
      <c r="X46" s="282">
        <f>X45/T45</f>
        <v>0.14538687447297258</v>
      </c>
      <c r="Y46" s="1542">
        <f>Y45/S45</f>
        <v>0.36913914735538889</v>
      </c>
      <c r="Z46" s="318">
        <f>Z45/S45</f>
        <v>0.38967470722095576</v>
      </c>
      <c r="AA46" s="532"/>
      <c r="AB46" s="1776"/>
      <c r="AC46" s="1777"/>
      <c r="AD46" s="1777"/>
      <c r="AE46" s="1777"/>
      <c r="AF46" s="1777"/>
      <c r="AG46" s="2050"/>
    </row>
    <row r="47" spans="1:33" s="1787" customFormat="1" ht="15" thickBot="1" x14ac:dyDescent="0.4">
      <c r="A47" s="289" t="s">
        <v>584</v>
      </c>
      <c r="B47" s="1779"/>
      <c r="C47" s="1779"/>
      <c r="D47" s="1779"/>
      <c r="E47" s="1779"/>
      <c r="F47" s="1779"/>
      <c r="G47" s="1779"/>
      <c r="H47" s="1779"/>
      <c r="I47" s="2256">
        <f>I46/$M$46</f>
        <v>0.41121495327102803</v>
      </c>
      <c r="J47" s="2256">
        <f t="shared" ref="J47:L47" si="8">J46/$M$46</f>
        <v>0.35514018691588783</v>
      </c>
      <c r="K47" s="2256">
        <f t="shared" si="8"/>
        <v>0.14953271028037382</v>
      </c>
      <c r="L47" s="2256">
        <f t="shared" si="8"/>
        <v>8.4112149532710276E-2</v>
      </c>
      <c r="M47" s="1780"/>
      <c r="N47" s="1782"/>
      <c r="O47" s="2051"/>
      <c r="P47" s="1782"/>
      <c r="Q47" s="2052">
        <f>T45/2</f>
        <v>171955</v>
      </c>
      <c r="R47" s="1784">
        <f>Q47/Q52</f>
        <v>0.5760161616156203</v>
      </c>
      <c r="T47" s="145"/>
      <c r="U47" s="145"/>
      <c r="V47" s="145"/>
      <c r="W47" s="145"/>
      <c r="X47" s="145"/>
      <c r="Y47" s="1785">
        <f>L35+M35+J36+J37+J39</f>
        <v>11</v>
      </c>
      <c r="Z47" s="1786">
        <f>K33+M33+J34+K38</f>
        <v>7</v>
      </c>
      <c r="AB47" s="145"/>
      <c r="AC47" s="145"/>
      <c r="AD47" s="145"/>
      <c r="AE47" s="145"/>
      <c r="AF47" s="145"/>
      <c r="AG47" s="145"/>
    </row>
    <row r="48" spans="1:33" s="1787" customFormat="1" ht="15" thickBot="1" x14ac:dyDescent="0.4">
      <c r="A48" s="297" t="s">
        <v>38</v>
      </c>
      <c r="B48" s="1788"/>
      <c r="C48" s="1788"/>
      <c r="D48" s="1789"/>
      <c r="E48" s="1789"/>
      <c r="F48" s="1788"/>
      <c r="G48" s="1788"/>
      <c r="H48" s="1788"/>
      <c r="I48" s="1788"/>
      <c r="J48" s="1788"/>
      <c r="K48" s="1788"/>
      <c r="L48" s="1788"/>
      <c r="M48" s="1790"/>
      <c r="N48" s="1792"/>
      <c r="O48" s="2053"/>
      <c r="P48" s="1792"/>
      <c r="Q48" s="2054">
        <f>U45/2</f>
        <v>54569.610000000008</v>
      </c>
      <c r="R48" s="1784">
        <f>Q48/Q52</f>
        <v>0.18279769296072446</v>
      </c>
      <c r="S48" s="2055">
        <f>Q45/M45</f>
        <v>4034.1163513513511</v>
      </c>
      <c r="T48" s="1794" t="s">
        <v>586</v>
      </c>
      <c r="V48" s="145"/>
      <c r="W48" s="145"/>
      <c r="X48" s="145"/>
      <c r="Y48" s="241">
        <f>Y47/M45</f>
        <v>0.14864864864864866</v>
      </c>
      <c r="Z48" s="293">
        <f>Z47/M45</f>
        <v>9.45945945945946E-2</v>
      </c>
      <c r="AB48" s="145"/>
      <c r="AC48" s="145"/>
      <c r="AD48" s="145"/>
      <c r="AE48" s="145"/>
      <c r="AF48" s="145"/>
      <c r="AG48" s="145"/>
    </row>
    <row r="49" spans="1:33" s="1787" customFormat="1" ht="15" thickBot="1" x14ac:dyDescent="0.4">
      <c r="A49" s="297" t="s">
        <v>587</v>
      </c>
      <c r="B49" s="1788"/>
      <c r="C49" s="1788"/>
      <c r="D49" s="1789"/>
      <c r="E49" s="1789"/>
      <c r="F49" s="1790"/>
      <c r="G49" s="1788"/>
      <c r="H49" s="1788"/>
      <c r="I49" s="1788"/>
      <c r="J49" s="1788"/>
      <c r="K49" s="1788"/>
      <c r="L49" s="1788"/>
      <c r="M49" s="1788"/>
      <c r="N49" s="1792"/>
      <c r="O49" s="2056"/>
      <c r="P49" s="1792"/>
      <c r="Q49" s="2057"/>
      <c r="R49" s="1784">
        <f>Q49/Q52</f>
        <v>0</v>
      </c>
      <c r="T49" s="145"/>
      <c r="U49" s="145"/>
      <c r="V49" s="145"/>
      <c r="W49" s="145"/>
      <c r="X49" s="145"/>
      <c r="Y49" s="3022" t="s">
        <v>588</v>
      </c>
      <c r="Z49" s="3023"/>
      <c r="AB49" s="145"/>
      <c r="AC49" s="145"/>
      <c r="AD49" s="145"/>
      <c r="AE49" s="145"/>
      <c r="AF49" s="145"/>
      <c r="AG49" s="145"/>
    </row>
    <row r="50" spans="1:33" s="1787" customFormat="1" ht="14.5" x14ac:dyDescent="0.35">
      <c r="A50" s="297" t="s">
        <v>579</v>
      </c>
      <c r="B50" s="1788"/>
      <c r="C50" s="1788"/>
      <c r="D50" s="1788"/>
      <c r="E50" s="1788"/>
      <c r="F50" s="1788"/>
      <c r="G50" s="1788"/>
      <c r="H50" s="1788"/>
      <c r="I50" s="1788"/>
      <c r="J50" s="1788"/>
      <c r="K50" s="1788"/>
      <c r="L50" s="1788"/>
      <c r="M50" s="1788"/>
      <c r="N50" s="1792"/>
      <c r="O50" s="2056"/>
      <c r="P50" s="1792"/>
      <c r="Q50" s="2054">
        <f>W45/2</f>
        <v>47000</v>
      </c>
      <c r="R50" s="1784">
        <f>Q50/Q52</f>
        <v>0.1574409560404417</v>
      </c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</row>
    <row r="51" spans="1:33" s="1787" customFormat="1" ht="14.5" x14ac:dyDescent="0.35">
      <c r="A51" s="297" t="s">
        <v>580</v>
      </c>
      <c r="B51" s="1788"/>
      <c r="C51" s="1788"/>
      <c r="D51" s="1788"/>
      <c r="E51" s="1788"/>
      <c r="F51" s="1788"/>
      <c r="G51" s="1788"/>
      <c r="H51" s="1788"/>
      <c r="I51" s="1788"/>
      <c r="J51" s="1788"/>
      <c r="K51" s="1788"/>
      <c r="L51" s="1788"/>
      <c r="M51" s="1788"/>
      <c r="N51" s="1792"/>
      <c r="O51" s="2056"/>
      <c r="P51" s="1792"/>
      <c r="Q51" s="2054">
        <f>X45/2</f>
        <v>25000</v>
      </c>
      <c r="R51" s="1784">
        <f>Q51/Q52</f>
        <v>8.3745189383213667E-2</v>
      </c>
      <c r="T51" s="1795"/>
      <c r="U51" s="1795"/>
      <c r="V51" s="1795"/>
      <c r="W51" s="1795"/>
      <c r="X51" s="1795"/>
      <c r="Y51" s="1795"/>
      <c r="Z51" s="1795"/>
      <c r="AA51" s="1795"/>
      <c r="AB51" s="1795"/>
      <c r="AC51" s="1795"/>
      <c r="AD51" s="1795"/>
      <c r="AE51" s="1795"/>
      <c r="AF51" s="1795"/>
      <c r="AG51" s="1795"/>
    </row>
    <row r="52" spans="1:33" s="1787" customFormat="1" ht="14.5" x14ac:dyDescent="0.35">
      <c r="A52" s="297"/>
      <c r="B52" s="1788"/>
      <c r="C52" s="1788"/>
      <c r="D52" s="1788"/>
      <c r="E52" s="1788"/>
      <c r="F52" s="1788"/>
      <c r="G52" s="1788"/>
      <c r="H52" s="1788"/>
      <c r="I52" s="1788"/>
      <c r="J52" s="1788"/>
      <c r="K52" s="1788"/>
      <c r="L52" s="1788"/>
      <c r="M52" s="1788"/>
      <c r="N52" s="1792"/>
      <c r="O52" s="2056"/>
      <c r="P52" s="1792"/>
      <c r="Q52" s="2054">
        <f>SUM(Q47:Q51)</f>
        <v>298524.61</v>
      </c>
      <c r="R52" s="1796">
        <f>SUM(R47:R51)</f>
        <v>1.0000000000000002</v>
      </c>
      <c r="T52" s="1795"/>
      <c r="U52" s="1795"/>
      <c r="V52" s="1795"/>
      <c r="W52" s="1795"/>
      <c r="X52" s="1795"/>
      <c r="Y52" s="1795"/>
      <c r="Z52" s="1795"/>
      <c r="AA52" s="1795"/>
      <c r="AB52" s="1795"/>
      <c r="AC52" s="1795"/>
      <c r="AD52" s="1795"/>
      <c r="AE52" s="1795"/>
      <c r="AF52" s="1795"/>
      <c r="AG52" s="1795"/>
    </row>
    <row r="53" spans="1:33" s="1787" customFormat="1" ht="14.5" x14ac:dyDescent="0.35">
      <c r="A53" s="511"/>
      <c r="B53" s="2058"/>
      <c r="C53" s="2058"/>
      <c r="D53" s="2058"/>
      <c r="E53" s="2058"/>
      <c r="F53" s="2058"/>
      <c r="G53" s="2058"/>
      <c r="H53" s="2058"/>
      <c r="I53" s="2058"/>
      <c r="J53" s="2058"/>
      <c r="K53" s="2058"/>
      <c r="L53" s="2058"/>
      <c r="M53" s="2058"/>
      <c r="N53" s="2059"/>
      <c r="O53" s="2060"/>
      <c r="P53" s="2059"/>
      <c r="Q53" s="2059"/>
      <c r="R53" s="2061"/>
      <c r="S53" s="2062"/>
      <c r="T53" s="2063"/>
      <c r="U53" s="2063"/>
      <c r="V53" s="2063"/>
      <c r="W53" s="2063"/>
      <c r="X53" s="2063"/>
      <c r="Y53" s="2063"/>
      <c r="Z53" s="2063"/>
      <c r="AA53" s="2063"/>
      <c r="AB53" s="2063"/>
      <c r="AC53" s="2063"/>
      <c r="AD53" s="2063"/>
      <c r="AE53" s="2063"/>
      <c r="AF53" s="2063"/>
      <c r="AG53" s="2063"/>
    </row>
    <row r="54" spans="1:33" s="1787" customFormat="1" ht="18" x14ac:dyDescent="0.4">
      <c r="A54" s="1085" t="s">
        <v>589</v>
      </c>
      <c r="B54" s="2064"/>
      <c r="C54" s="2064"/>
      <c r="D54" s="2064"/>
      <c r="E54" s="2064"/>
      <c r="F54" s="2064"/>
      <c r="G54" s="2064"/>
      <c r="H54" s="2064"/>
      <c r="I54" s="2064"/>
      <c r="J54" s="2064"/>
      <c r="K54" s="2064"/>
      <c r="L54" s="2064"/>
      <c r="M54" s="2064"/>
      <c r="N54" s="2062"/>
      <c r="O54" s="2065"/>
      <c r="P54" s="2062"/>
      <c r="Q54" s="2062"/>
      <c r="R54" s="2066"/>
      <c r="S54" s="2062"/>
      <c r="T54" s="2063"/>
      <c r="U54" s="2063"/>
      <c r="V54" s="2063"/>
      <c r="W54" s="2063"/>
      <c r="X54" s="2063"/>
      <c r="Y54" s="2063"/>
      <c r="Z54" s="2063"/>
      <c r="AA54" s="2063"/>
      <c r="AB54" s="2063"/>
      <c r="AC54" s="2063"/>
      <c r="AD54" s="2063"/>
      <c r="AE54" s="2063"/>
      <c r="AF54" s="2063"/>
      <c r="AG54" s="2063"/>
    </row>
    <row r="55" spans="1:33" s="1757" customForma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3"/>
      <c r="K55" s="11"/>
      <c r="L55" s="11"/>
      <c r="M55" s="11"/>
      <c r="N55" s="1797"/>
      <c r="O55" s="2067"/>
      <c r="P55" s="1797"/>
      <c r="Q55" s="1797"/>
      <c r="R55" s="2068"/>
      <c r="S55" s="1797"/>
      <c r="T55" s="1014"/>
      <c r="U55" s="1014"/>
      <c r="V55" s="1014"/>
      <c r="W55" s="1014"/>
      <c r="X55" s="1014"/>
      <c r="Y55" s="11"/>
      <c r="Z55" s="11"/>
      <c r="AA55" s="11"/>
      <c r="AB55" s="11"/>
      <c r="AC55" s="11"/>
      <c r="AD55" s="11"/>
      <c r="AE55" s="11"/>
    </row>
    <row r="56" spans="1:33" customFormat="1" ht="16.5" customHeight="1" thickBot="1" x14ac:dyDescent="0.4">
      <c r="A56" s="2681" t="s">
        <v>531</v>
      </c>
      <c r="B56" s="2682"/>
      <c r="C56" s="2682"/>
      <c r="D56" s="2682"/>
      <c r="E56" s="2682"/>
      <c r="F56" s="2682"/>
      <c r="G56" s="2682"/>
      <c r="H56" s="2682"/>
      <c r="I56" s="2682"/>
      <c r="J56" s="2682"/>
      <c r="K56" s="2682"/>
      <c r="L56" s="2682"/>
      <c r="M56" s="2682"/>
      <c r="N56" s="2682"/>
      <c r="O56" s="2682"/>
      <c r="P56" s="2682"/>
      <c r="Q56" s="2682"/>
      <c r="R56" s="2683"/>
      <c r="S56" s="2682" t="s">
        <v>929</v>
      </c>
      <c r="T56" s="2682"/>
      <c r="U56" s="2682"/>
      <c r="V56" s="2682"/>
      <c r="W56" s="2682"/>
      <c r="X56" s="2682"/>
      <c r="Y56" s="2682"/>
      <c r="Z56" s="2682"/>
      <c r="AA56" s="2682"/>
      <c r="AB56" s="2682"/>
      <c r="AC56" s="2682"/>
      <c r="AD56" s="2682"/>
      <c r="AE56" s="2682"/>
      <c r="AF56" s="2682"/>
      <c r="AG56" s="2683"/>
    </row>
    <row r="57" spans="1:33" customFormat="1" ht="18" x14ac:dyDescent="0.35">
      <c r="A57" s="2327" t="s">
        <v>533</v>
      </c>
      <c r="B57" s="2329" t="s">
        <v>534</v>
      </c>
      <c r="C57" s="2329" t="s">
        <v>535</v>
      </c>
      <c r="D57" s="2329" t="s">
        <v>536</v>
      </c>
      <c r="E57" s="2329" t="s">
        <v>537</v>
      </c>
      <c r="F57" s="2331" t="s">
        <v>538</v>
      </c>
      <c r="G57" s="2331" t="s">
        <v>1186</v>
      </c>
      <c r="H57" s="2329" t="s">
        <v>540</v>
      </c>
      <c r="I57" s="3004" t="s">
        <v>541</v>
      </c>
      <c r="J57" s="3005"/>
      <c r="K57" s="3005"/>
      <c r="L57" s="3006"/>
      <c r="M57" s="311" t="s">
        <v>542</v>
      </c>
      <c r="N57" s="312" t="s">
        <v>543</v>
      </c>
      <c r="O57" s="1980" t="s">
        <v>544</v>
      </c>
      <c r="P57" s="312" t="s">
        <v>543</v>
      </c>
      <c r="Q57" s="312" t="s">
        <v>545</v>
      </c>
      <c r="R57" s="1981" t="s">
        <v>546</v>
      </c>
      <c r="S57" s="1982" t="s">
        <v>547</v>
      </c>
      <c r="T57" s="3007" t="s">
        <v>548</v>
      </c>
      <c r="U57" s="3007"/>
      <c r="V57" s="3007"/>
      <c r="W57" s="3007"/>
      <c r="X57" s="3007"/>
      <c r="Y57" s="3009" t="s">
        <v>549</v>
      </c>
      <c r="Z57" s="3010"/>
      <c r="AA57" s="3007" t="s">
        <v>550</v>
      </c>
      <c r="AB57" s="3007"/>
      <c r="AC57" s="3007"/>
      <c r="AD57" s="3007"/>
      <c r="AE57" s="3007"/>
      <c r="AF57" s="3007"/>
      <c r="AG57" s="3013"/>
    </row>
    <row r="58" spans="1:33" customFormat="1" ht="18" customHeight="1" thickBot="1" x14ac:dyDescent="0.4">
      <c r="A58" s="2328"/>
      <c r="B58" s="2330"/>
      <c r="C58" s="2330"/>
      <c r="D58" s="2330"/>
      <c r="E58" s="2330"/>
      <c r="F58" s="2332"/>
      <c r="G58" s="2332"/>
      <c r="H58" s="2330"/>
      <c r="I58" s="315" t="s">
        <v>551</v>
      </c>
      <c r="J58" s="315" t="s">
        <v>552</v>
      </c>
      <c r="K58" s="315" t="s">
        <v>553</v>
      </c>
      <c r="L58" s="315" t="s">
        <v>554</v>
      </c>
      <c r="M58" s="316" t="s">
        <v>555</v>
      </c>
      <c r="N58" s="317" t="s">
        <v>556</v>
      </c>
      <c r="O58" s="1983" t="s">
        <v>557</v>
      </c>
      <c r="P58" s="317" t="s">
        <v>558</v>
      </c>
      <c r="Q58" s="317" t="s">
        <v>558</v>
      </c>
      <c r="R58" s="1984"/>
      <c r="S58" s="1985" t="s">
        <v>559</v>
      </c>
      <c r="T58" s="3008"/>
      <c r="U58" s="3008"/>
      <c r="V58" s="3008"/>
      <c r="W58" s="3008"/>
      <c r="X58" s="3008"/>
      <c r="Y58" s="3011"/>
      <c r="Z58" s="3012"/>
      <c r="AA58" s="3008"/>
      <c r="AB58" s="3008"/>
      <c r="AC58" s="3008"/>
      <c r="AD58" s="3008"/>
      <c r="AE58" s="3008"/>
      <c r="AF58" s="3008"/>
      <c r="AG58" s="3014"/>
    </row>
    <row r="59" spans="1:33" ht="16" x14ac:dyDescent="0.4">
      <c r="A59" s="3015" t="s">
        <v>1191</v>
      </c>
      <c r="B59" s="3016"/>
      <c r="C59" s="3016"/>
      <c r="D59" s="3016"/>
      <c r="E59" s="3016"/>
      <c r="F59" s="3016"/>
      <c r="G59" s="3016"/>
      <c r="H59" s="3016"/>
      <c r="I59" s="3016"/>
      <c r="J59" s="3016"/>
      <c r="K59" s="3016"/>
      <c r="L59" s="3016"/>
      <c r="M59" s="3016"/>
      <c r="N59" s="3016"/>
      <c r="O59" s="3016"/>
      <c r="P59" s="3016"/>
      <c r="Q59" s="3016"/>
      <c r="R59" s="3016"/>
      <c r="S59" s="818"/>
      <c r="T59" s="1987" t="s">
        <v>561</v>
      </c>
      <c r="U59" s="1987" t="s">
        <v>38</v>
      </c>
      <c r="V59" s="1987" t="s">
        <v>562</v>
      </c>
      <c r="W59" s="1987" t="s">
        <v>563</v>
      </c>
      <c r="X59" s="1987" t="s">
        <v>564</v>
      </c>
      <c r="Y59" s="1988" t="s">
        <v>565</v>
      </c>
      <c r="Z59" s="1989" t="s">
        <v>566</v>
      </c>
      <c r="AA59" s="2069" t="s">
        <v>27</v>
      </c>
      <c r="AB59" s="2070" t="s">
        <v>26</v>
      </c>
      <c r="AC59" s="2070" t="s">
        <v>291</v>
      </c>
      <c r="AD59" s="2070" t="s">
        <v>292</v>
      </c>
      <c r="AE59" s="2070" t="s">
        <v>37</v>
      </c>
      <c r="AF59" s="2070" t="s">
        <v>205</v>
      </c>
      <c r="AG59" s="1991"/>
    </row>
    <row r="60" spans="1:33" s="1757" customFormat="1" ht="15" x14ac:dyDescent="0.3">
      <c r="A60" s="1809"/>
      <c r="B60" s="1809"/>
      <c r="C60" s="1809"/>
      <c r="D60" s="924"/>
      <c r="E60" s="924"/>
      <c r="F60" s="924"/>
      <c r="G60" s="924"/>
      <c r="H60" s="924"/>
      <c r="I60" s="926"/>
      <c r="J60" s="926"/>
      <c r="K60" s="927"/>
      <c r="L60" s="928"/>
      <c r="M60" s="929"/>
      <c r="N60" s="1752"/>
      <c r="O60" s="2071"/>
      <c r="P60" s="1753"/>
      <c r="Q60" s="1754"/>
      <c r="R60" s="933"/>
      <c r="S60" s="2072"/>
      <c r="T60" s="2073"/>
      <c r="U60" s="2073"/>
      <c r="V60" s="2073"/>
      <c r="W60" s="2073"/>
      <c r="X60" s="11"/>
      <c r="Y60" s="1931"/>
      <c r="Z60" s="2074"/>
      <c r="AA60" s="1931"/>
      <c r="AB60" s="11"/>
      <c r="AC60" s="11"/>
      <c r="AD60" s="11"/>
      <c r="AE60" s="11"/>
      <c r="AG60" s="1923"/>
    </row>
    <row r="61" spans="1:33" s="1757" customFormat="1" ht="15" x14ac:dyDescent="0.3">
      <c r="A61" s="939" t="s">
        <v>1187</v>
      </c>
      <c r="B61" s="939" t="s">
        <v>293</v>
      </c>
      <c r="C61" s="939" t="s">
        <v>1188</v>
      </c>
      <c r="D61" s="939" t="s">
        <v>294</v>
      </c>
      <c r="E61" s="939" t="s">
        <v>569</v>
      </c>
      <c r="F61" s="939">
        <v>65</v>
      </c>
      <c r="G61" s="941">
        <v>25</v>
      </c>
      <c r="H61" s="942" t="s">
        <v>49</v>
      </c>
      <c r="I61" s="926"/>
      <c r="J61" s="926"/>
      <c r="K61" s="943">
        <v>25</v>
      </c>
      <c r="L61" s="943">
        <v>25</v>
      </c>
      <c r="M61" s="944">
        <v>2</v>
      </c>
      <c r="N61" s="1756">
        <v>3289</v>
      </c>
      <c r="O61" s="946">
        <v>0.61</v>
      </c>
      <c r="P61" s="1756">
        <f>N61*(1-O61)</f>
        <v>1282.71</v>
      </c>
      <c r="Q61" s="1756">
        <f t="shared" ref="Q61:Q66" si="9">P61*G61*M61</f>
        <v>64135.5</v>
      </c>
      <c r="R61" s="947">
        <f>Q61/Q69</f>
        <v>0.24247024880916979</v>
      </c>
      <c r="S61" s="2075">
        <f>Q61</f>
        <v>64135.5</v>
      </c>
      <c r="T61" s="2076">
        <f>S61</f>
        <v>64135.5</v>
      </c>
      <c r="U61" s="2076"/>
      <c r="V61" s="2076"/>
      <c r="W61" s="2076"/>
      <c r="X61" s="11"/>
      <c r="Y61" s="1931"/>
      <c r="Z61" s="2077">
        <f>S61</f>
        <v>64135.5</v>
      </c>
      <c r="AA61" s="2078">
        <f>S61</f>
        <v>64135.5</v>
      </c>
      <c r="AB61" s="11"/>
      <c r="AC61" s="11"/>
      <c r="AD61" s="11"/>
      <c r="AE61" s="11"/>
      <c r="AG61" s="1923"/>
    </row>
    <row r="62" spans="1:33" s="1758" customFormat="1" ht="15" x14ac:dyDescent="0.3">
      <c r="A62" s="939" t="s">
        <v>1187</v>
      </c>
      <c r="B62" s="939" t="s">
        <v>184</v>
      </c>
      <c r="C62" s="939" t="s">
        <v>1188</v>
      </c>
      <c r="D62" s="939" t="s">
        <v>295</v>
      </c>
      <c r="E62" s="939" t="s">
        <v>569</v>
      </c>
      <c r="F62" s="939">
        <v>80</v>
      </c>
      <c r="G62" s="941">
        <v>20</v>
      </c>
      <c r="H62" s="942" t="s">
        <v>49</v>
      </c>
      <c r="I62" s="926"/>
      <c r="J62" s="11"/>
      <c r="K62" s="943">
        <v>20</v>
      </c>
      <c r="L62" s="943">
        <v>20</v>
      </c>
      <c r="M62" s="944">
        <v>2</v>
      </c>
      <c r="N62" s="1756">
        <v>3255</v>
      </c>
      <c r="O62" s="946">
        <v>0.43</v>
      </c>
      <c r="P62" s="1756">
        <f>N62*(1-O62)</f>
        <v>1855.3500000000001</v>
      </c>
      <c r="Q62" s="1756">
        <f t="shared" si="9"/>
        <v>74214</v>
      </c>
      <c r="R62" s="947">
        <f>Q62/Q69</f>
        <v>0.28057295951733013</v>
      </c>
      <c r="S62" s="2075">
        <f t="shared" ref="S62:S67" si="10">Q62</f>
        <v>74214</v>
      </c>
      <c r="T62" s="2076"/>
      <c r="U62" s="2076">
        <f>S62</f>
        <v>74214</v>
      </c>
      <c r="V62" s="2076"/>
      <c r="W62" s="2076"/>
      <c r="X62" s="2079"/>
      <c r="Y62" s="2080"/>
      <c r="Z62" s="2081">
        <f>S62</f>
        <v>74214</v>
      </c>
      <c r="AA62" s="2080"/>
      <c r="AB62" s="2082">
        <f>S62</f>
        <v>74214</v>
      </c>
      <c r="AC62" s="13"/>
      <c r="AD62" s="13"/>
      <c r="AE62" s="13"/>
      <c r="AG62" s="1926"/>
    </row>
    <row r="63" spans="1:33" s="1733" customFormat="1" x14ac:dyDescent="0.3">
      <c r="A63" s="939" t="s">
        <v>1187</v>
      </c>
      <c r="B63" s="2083" t="s">
        <v>184</v>
      </c>
      <c r="C63" s="2083" t="s">
        <v>1188</v>
      </c>
      <c r="D63" s="2083" t="s">
        <v>295</v>
      </c>
      <c r="E63" s="2083" t="s">
        <v>571</v>
      </c>
      <c r="F63" s="2083">
        <v>984</v>
      </c>
      <c r="G63" s="2083">
        <v>20</v>
      </c>
      <c r="H63" s="2083" t="s">
        <v>49</v>
      </c>
      <c r="I63" s="943">
        <v>20</v>
      </c>
      <c r="J63" s="956">
        <v>20</v>
      </c>
      <c r="K63" s="10"/>
      <c r="L63" s="10"/>
      <c r="M63" s="944">
        <f t="shared" ref="M63" si="11">COUNT(I63:L63)</f>
        <v>2</v>
      </c>
      <c r="N63" s="1756">
        <v>2082.02</v>
      </c>
      <c r="O63" s="946">
        <v>0.7</v>
      </c>
      <c r="P63" s="1756">
        <f t="shared" ref="P63:P66" si="12">N63*(1-O63)</f>
        <v>624.60600000000011</v>
      </c>
      <c r="Q63" s="1756">
        <f t="shared" si="9"/>
        <v>24984.240000000005</v>
      </c>
      <c r="R63" s="1015">
        <f>Q63/Q69</f>
        <v>9.4455253161010888E-2</v>
      </c>
      <c r="S63" s="2075">
        <f t="shared" si="10"/>
        <v>24984.240000000005</v>
      </c>
      <c r="T63" s="2076"/>
      <c r="U63" s="2076">
        <f>S63</f>
        <v>24984.240000000005</v>
      </c>
      <c r="V63" s="2076"/>
      <c r="W63" s="2076"/>
      <c r="X63" s="2079"/>
      <c r="Y63" s="2084">
        <f>S63</f>
        <v>24984.240000000005</v>
      </c>
      <c r="Z63" s="2085"/>
      <c r="AA63" s="2086"/>
      <c r="AB63" s="1976">
        <f>S63</f>
        <v>24984.240000000005</v>
      </c>
      <c r="AC63" s="911"/>
      <c r="AD63" s="911"/>
      <c r="AE63" s="911"/>
      <c r="AG63" s="2087"/>
    </row>
    <row r="64" spans="1:33" s="1733" customFormat="1" ht="13" x14ac:dyDescent="0.3">
      <c r="A64" s="939" t="s">
        <v>1187</v>
      </c>
      <c r="B64" s="2083" t="s">
        <v>299</v>
      </c>
      <c r="C64" s="2083" t="s">
        <v>1126</v>
      </c>
      <c r="D64" s="2083" t="s">
        <v>54</v>
      </c>
      <c r="E64" s="2083" t="s">
        <v>571</v>
      </c>
      <c r="F64" s="2083">
        <v>200</v>
      </c>
      <c r="G64" s="2083">
        <v>25</v>
      </c>
      <c r="H64" s="2083" t="s">
        <v>133</v>
      </c>
      <c r="I64" s="2588">
        <v>25</v>
      </c>
      <c r="J64" s="2589"/>
      <c r="K64" s="955"/>
      <c r="L64" s="955"/>
      <c r="M64" s="944">
        <v>1</v>
      </c>
      <c r="N64" s="1756">
        <v>2100</v>
      </c>
      <c r="O64" s="946">
        <v>0.33</v>
      </c>
      <c r="P64" s="1756">
        <f t="shared" si="12"/>
        <v>1406.9999999999998</v>
      </c>
      <c r="Q64" s="1756">
        <f t="shared" si="9"/>
        <v>35174.999999999993</v>
      </c>
      <c r="R64" s="1015">
        <f>Q64/Q69</f>
        <v>0.13298237328566154</v>
      </c>
      <c r="S64" s="2075">
        <f t="shared" si="10"/>
        <v>35174.999999999993</v>
      </c>
      <c r="T64" s="2076">
        <f>S64</f>
        <v>35174.999999999993</v>
      </c>
      <c r="U64" s="2076"/>
      <c r="V64" s="2076"/>
      <c r="W64" s="2076"/>
      <c r="X64" s="2079"/>
      <c r="Y64" s="2084">
        <f>S64</f>
        <v>35174.999999999993</v>
      </c>
      <c r="Z64" s="2088"/>
      <c r="AA64" s="2086"/>
      <c r="AB64" s="911"/>
      <c r="AC64" s="1976">
        <f>S64</f>
        <v>35174.999999999993</v>
      </c>
      <c r="AD64" s="911"/>
      <c r="AE64" s="911"/>
      <c r="AG64" s="2087"/>
    </row>
    <row r="65" spans="1:33" s="1733" customFormat="1" ht="14.5" customHeight="1" x14ac:dyDescent="0.3">
      <c r="A65" s="939" t="s">
        <v>1187</v>
      </c>
      <c r="B65" s="2083" t="s">
        <v>274</v>
      </c>
      <c r="C65" s="2083" t="s">
        <v>643</v>
      </c>
      <c r="D65" s="2083" t="s">
        <v>207</v>
      </c>
      <c r="E65" s="2083" t="s">
        <v>571</v>
      </c>
      <c r="F65" s="2083">
        <v>250</v>
      </c>
      <c r="G65" s="2083">
        <v>20</v>
      </c>
      <c r="H65" s="2083" t="s">
        <v>51</v>
      </c>
      <c r="I65" s="2588">
        <v>20</v>
      </c>
      <c r="J65" s="2589"/>
      <c r="K65" s="2589"/>
      <c r="L65" s="2590"/>
      <c r="M65" s="944">
        <v>1</v>
      </c>
      <c r="N65" s="1760">
        <v>2500</v>
      </c>
      <c r="O65" s="958">
        <v>0.6</v>
      </c>
      <c r="P65" s="1760">
        <f t="shared" si="12"/>
        <v>1000</v>
      </c>
      <c r="Q65" s="1756">
        <f t="shared" si="9"/>
        <v>20000</v>
      </c>
      <c r="R65" s="1015">
        <f>Q65/Q69</f>
        <v>7.561186825055384E-2</v>
      </c>
      <c r="S65" s="2075">
        <f t="shared" si="10"/>
        <v>20000</v>
      </c>
      <c r="T65" s="2076"/>
      <c r="U65" s="2076"/>
      <c r="V65" s="2076">
        <f>S65</f>
        <v>20000</v>
      </c>
      <c r="W65" s="2076"/>
      <c r="X65" s="2079"/>
      <c r="Y65" s="2084">
        <f>S65</f>
        <v>20000</v>
      </c>
      <c r="Z65" s="2088"/>
      <c r="AA65" s="2086"/>
      <c r="AB65" s="911"/>
      <c r="AC65" s="911"/>
      <c r="AD65" s="911"/>
      <c r="AE65" s="1976">
        <f>S65</f>
        <v>20000</v>
      </c>
      <c r="AG65" s="2087"/>
    </row>
    <row r="66" spans="1:33" s="1733" customFormat="1" ht="14.5" customHeight="1" x14ac:dyDescent="0.3">
      <c r="A66" s="939" t="s">
        <v>1187</v>
      </c>
      <c r="B66" s="2083" t="s">
        <v>157</v>
      </c>
      <c r="C66" s="2083" t="s">
        <v>1192</v>
      </c>
      <c r="D66" s="2083" t="s">
        <v>250</v>
      </c>
      <c r="E66" s="2083" t="s">
        <v>571</v>
      </c>
      <c r="F66" s="2083">
        <f>250*15</f>
        <v>3750</v>
      </c>
      <c r="G66" s="2083">
        <v>10</v>
      </c>
      <c r="H66" s="2083" t="s">
        <v>51</v>
      </c>
      <c r="I66" s="3024">
        <v>10</v>
      </c>
      <c r="J66" s="3025"/>
      <c r="K66" s="3025"/>
      <c r="L66" s="3026"/>
      <c r="M66" s="944">
        <v>1</v>
      </c>
      <c r="N66" s="1760">
        <v>3000</v>
      </c>
      <c r="O66" s="958">
        <v>0.8</v>
      </c>
      <c r="P66" s="1760">
        <f t="shared" si="12"/>
        <v>599.99999999999989</v>
      </c>
      <c r="Q66" s="1756">
        <f t="shared" si="9"/>
        <v>5999.9999999999991</v>
      </c>
      <c r="R66" s="1015">
        <f>Q66/Q69</f>
        <v>2.2683560475166148E-2</v>
      </c>
      <c r="S66" s="2075">
        <f t="shared" si="10"/>
        <v>5999.9999999999991</v>
      </c>
      <c r="T66" s="2076"/>
      <c r="U66" s="2076"/>
      <c r="V66" s="2076">
        <f>S66</f>
        <v>5999.9999999999991</v>
      </c>
      <c r="W66" s="2076"/>
      <c r="X66" s="2079"/>
      <c r="Y66" s="2084">
        <f>S66</f>
        <v>5999.9999999999991</v>
      </c>
      <c r="Z66" s="2088"/>
      <c r="AA66" s="2086"/>
      <c r="AB66" s="911"/>
      <c r="AC66" s="911"/>
      <c r="AD66" s="911"/>
      <c r="AE66" s="911"/>
      <c r="AF66" s="2089">
        <f>S66</f>
        <v>5999.9999999999991</v>
      </c>
      <c r="AG66" s="2087"/>
    </row>
    <row r="67" spans="1:33" x14ac:dyDescent="0.3">
      <c r="A67" s="963" t="s">
        <v>1187</v>
      </c>
      <c r="B67" s="2090" t="s">
        <v>580</v>
      </c>
      <c r="C67" s="2090"/>
      <c r="D67" s="2090"/>
      <c r="E67" s="2090"/>
      <c r="F67" s="2090"/>
      <c r="G67" s="2090"/>
      <c r="H67" s="2090"/>
      <c r="I67" s="2091"/>
      <c r="J67" s="2092"/>
      <c r="K67" s="2091"/>
      <c r="L67" s="2091"/>
      <c r="M67" s="2090"/>
      <c r="N67" s="2093"/>
      <c r="O67" s="2094"/>
      <c r="P67" s="2093"/>
      <c r="Q67" s="1763">
        <v>40000</v>
      </c>
      <c r="R67" s="2095">
        <f>Q67/Q69</f>
        <v>0.15122373650110768</v>
      </c>
      <c r="S67" s="2075">
        <f t="shared" si="10"/>
        <v>40000</v>
      </c>
      <c r="X67" s="908">
        <f>S67</f>
        <v>40000</v>
      </c>
      <c r="Y67" s="2000"/>
      <c r="Z67" s="2001"/>
      <c r="AA67" s="2000"/>
      <c r="AG67" s="2002"/>
    </row>
    <row r="68" spans="1:33" ht="14.5" thickBot="1" x14ac:dyDescent="0.35">
      <c r="A68" s="977"/>
      <c r="I68" s="1736">
        <f>I69/$M$69</f>
        <v>0.40540540540540543</v>
      </c>
      <c r="J68" s="1736">
        <f t="shared" ref="J68:L68" si="13">J69/$M$69</f>
        <v>0.10810810810810811</v>
      </c>
      <c r="K68" s="1736">
        <f t="shared" si="13"/>
        <v>0.24324324324324326</v>
      </c>
      <c r="L68" s="1736">
        <f t="shared" si="13"/>
        <v>0.24324324324324326</v>
      </c>
      <c r="Q68" s="1765"/>
      <c r="R68" s="947"/>
      <c r="S68" s="2096">
        <f t="shared" ref="S68" si="14">Q68*2</f>
        <v>0</v>
      </c>
      <c r="Y68" s="2000"/>
      <c r="Z68" s="2001"/>
      <c r="AA68" s="2000"/>
      <c r="AG68" s="2002"/>
    </row>
    <row r="69" spans="1:33" ht="14.5" x14ac:dyDescent="0.35">
      <c r="A69" s="986" t="s">
        <v>582</v>
      </c>
      <c r="B69" s="987"/>
      <c r="C69" s="987"/>
      <c r="D69" s="987"/>
      <c r="E69" s="987"/>
      <c r="F69" s="987"/>
      <c r="G69" s="987"/>
      <c r="H69" s="987"/>
      <c r="I69" s="989">
        <f>I66+I65+I64+I63</f>
        <v>75</v>
      </c>
      <c r="J69" s="990">
        <f>J63</f>
        <v>20</v>
      </c>
      <c r="K69" s="989">
        <f>K62+K61</f>
        <v>45</v>
      </c>
      <c r="L69" s="989">
        <f>L62+L61</f>
        <v>45</v>
      </c>
      <c r="M69" s="989">
        <f>SUM(I69:L69)</f>
        <v>185</v>
      </c>
      <c r="N69" s="1767"/>
      <c r="O69" s="2042"/>
      <c r="P69" s="1767"/>
      <c r="Q69" s="1767">
        <f>SUM(Q61:Q68)</f>
        <v>264508.74</v>
      </c>
      <c r="R69" s="2043">
        <f>SUM(R58:R68)</f>
        <v>1.0000000000000002</v>
      </c>
      <c r="S69" s="2044">
        <f>SUM(S61:S68)</f>
        <v>264508.74</v>
      </c>
      <c r="T69" s="2045">
        <f>SUM(T57:T67)</f>
        <v>99310.5</v>
      </c>
      <c r="U69" s="663">
        <f>SUM(U57:U68)</f>
        <v>99198.24</v>
      </c>
      <c r="V69" s="663">
        <f>SUM(V57:V68)</f>
        <v>26000</v>
      </c>
      <c r="W69" s="663">
        <f>SUM(W57:W68)</f>
        <v>0</v>
      </c>
      <c r="X69" s="663">
        <f t="shared" ref="X69:AF69" si="15">SUM(X57:X68)</f>
        <v>40000</v>
      </c>
      <c r="Y69" s="1708">
        <f>SUM(Y60:Y68)</f>
        <v>86159.239999999991</v>
      </c>
      <c r="Z69" s="272">
        <f>SUM(Z60:Z68)</f>
        <v>138349.5</v>
      </c>
      <c r="AA69" s="272">
        <f t="shared" si="15"/>
        <v>64135.5</v>
      </c>
      <c r="AB69" s="1708">
        <f t="shared" si="15"/>
        <v>99198.24</v>
      </c>
      <c r="AC69" s="663">
        <f t="shared" si="15"/>
        <v>35174.999999999993</v>
      </c>
      <c r="AD69" s="663">
        <f t="shared" si="15"/>
        <v>0</v>
      </c>
      <c r="AE69" s="663">
        <f t="shared" si="15"/>
        <v>20000</v>
      </c>
      <c r="AF69" s="663">
        <f t="shared" si="15"/>
        <v>5999.9999999999991</v>
      </c>
      <c r="AG69" s="1771"/>
    </row>
    <row r="70" spans="1:33" ht="15" thickBot="1" x14ac:dyDescent="0.4">
      <c r="A70" s="996" t="s">
        <v>583</v>
      </c>
      <c r="B70" s="997"/>
      <c r="C70" s="997"/>
      <c r="D70" s="997"/>
      <c r="E70" s="997"/>
      <c r="F70" s="997"/>
      <c r="G70" s="997"/>
      <c r="H70" s="997"/>
      <c r="I70" s="999">
        <f>I66+I65+I64+I63</f>
        <v>75</v>
      </c>
      <c r="J70" s="999">
        <f>I66+I65+I64+J63</f>
        <v>75</v>
      </c>
      <c r="K70" s="999">
        <f>I66+I65+K62+K61</f>
        <v>75</v>
      </c>
      <c r="L70" s="999">
        <f>I66+I65+L62+L61</f>
        <v>75</v>
      </c>
      <c r="M70" s="1000">
        <f>I70+J70+K70+L74+L70</f>
        <v>300</v>
      </c>
      <c r="N70" s="2046"/>
      <c r="O70" s="2047"/>
      <c r="P70" s="1772"/>
      <c r="Q70" s="1772"/>
      <c r="R70" s="2048"/>
      <c r="S70" s="2049"/>
      <c r="T70" s="281">
        <f>T69/S69</f>
        <v>0.37545262209483138</v>
      </c>
      <c r="U70" s="282">
        <f>U69/S69</f>
        <v>0.37502821267834102</v>
      </c>
      <c r="V70" s="282">
        <f>V69/T69</f>
        <v>0.26180514648501418</v>
      </c>
      <c r="W70" s="282">
        <f>W69/S69</f>
        <v>0</v>
      </c>
      <c r="X70" s="282">
        <f>X69/T69</f>
        <v>0.40277714843848333</v>
      </c>
      <c r="Y70" s="1542">
        <f>Y69/S69</f>
        <v>0.32573305517239237</v>
      </c>
      <c r="Z70" s="318">
        <f>Z69/S69</f>
        <v>0.52304320832649998</v>
      </c>
      <c r="AA70" s="318"/>
      <c r="AB70" s="1776"/>
      <c r="AC70" s="1777"/>
      <c r="AD70" s="1777"/>
      <c r="AE70" s="1777"/>
      <c r="AF70" s="1777"/>
      <c r="AG70" s="2050"/>
    </row>
    <row r="71" spans="1:33" s="1787" customFormat="1" ht="15" thickBot="1" x14ac:dyDescent="0.4">
      <c r="A71" s="289" t="s">
        <v>584</v>
      </c>
      <c r="B71" s="1779"/>
      <c r="C71" s="1779"/>
      <c r="D71" s="1779"/>
      <c r="E71" s="1779"/>
      <c r="F71" s="1779"/>
      <c r="G71" s="1779"/>
      <c r="H71" s="1779"/>
      <c r="I71" s="2256">
        <f>I70/$M$70</f>
        <v>0.25</v>
      </c>
      <c r="J71" s="2256">
        <f t="shared" ref="J71:L71" si="16">J70/$M$70</f>
        <v>0.25</v>
      </c>
      <c r="K71" s="2256">
        <f t="shared" si="16"/>
        <v>0.25</v>
      </c>
      <c r="L71" s="2256">
        <f t="shared" si="16"/>
        <v>0.25</v>
      </c>
      <c r="M71" s="1780"/>
      <c r="N71" s="1782"/>
      <c r="O71" s="2051"/>
      <c r="P71" s="1782"/>
      <c r="Q71" s="2052">
        <f>T69</f>
        <v>99310.5</v>
      </c>
      <c r="R71" s="1784">
        <f>Q71/Q76</f>
        <v>0.37545262209483138</v>
      </c>
      <c r="T71" s="145"/>
      <c r="U71" s="145"/>
      <c r="V71" s="145"/>
      <c r="W71" s="145"/>
      <c r="X71" s="145"/>
      <c r="Y71" s="1846">
        <f>I63+J63+I64+I65+I66</f>
        <v>95</v>
      </c>
      <c r="Z71" s="1847">
        <f>K61+L61+K62+L62</f>
        <v>90</v>
      </c>
      <c r="AB71" s="145"/>
      <c r="AC71" s="145"/>
      <c r="AD71" s="145"/>
      <c r="AE71" s="145"/>
      <c r="AF71" s="145"/>
      <c r="AG71" s="145"/>
    </row>
    <row r="72" spans="1:33" s="1787" customFormat="1" ht="15" thickBot="1" x14ac:dyDescent="0.4">
      <c r="A72" s="297" t="s">
        <v>38</v>
      </c>
      <c r="B72" s="1788"/>
      <c r="C72" s="1788"/>
      <c r="D72" s="1789"/>
      <c r="E72" s="1789"/>
      <c r="F72" s="1788"/>
      <c r="G72" s="1788"/>
      <c r="H72" s="1788"/>
      <c r="I72" s="1788"/>
      <c r="J72" s="1788"/>
      <c r="K72" s="1788"/>
      <c r="L72" s="1788"/>
      <c r="M72" s="1790"/>
      <c r="N72" s="1792"/>
      <c r="O72" s="2053"/>
      <c r="P72" s="1792"/>
      <c r="Q72" s="2054">
        <f>U69</f>
        <v>99198.24</v>
      </c>
      <c r="R72" s="1784">
        <f>Q72/Q76</f>
        <v>0.37502821267834102</v>
      </c>
      <c r="S72" s="2055">
        <f>Q69/M69</f>
        <v>1429.776972972973</v>
      </c>
      <c r="T72" s="1794" t="s">
        <v>586</v>
      </c>
      <c r="V72" s="145"/>
      <c r="W72" s="145"/>
      <c r="X72" s="145"/>
      <c r="Y72" s="241">
        <f>Y71/M69</f>
        <v>0.51351351351351349</v>
      </c>
      <c r="Z72" s="293">
        <f>Z71/M69</f>
        <v>0.48648648648648651</v>
      </c>
      <c r="AB72" s="145"/>
      <c r="AC72" s="145"/>
      <c r="AD72" s="145"/>
      <c r="AE72" s="145"/>
      <c r="AF72" s="145"/>
      <c r="AG72" s="145"/>
    </row>
    <row r="73" spans="1:33" s="1787" customFormat="1" ht="15" thickBot="1" x14ac:dyDescent="0.4">
      <c r="A73" s="297" t="s">
        <v>587</v>
      </c>
      <c r="B73" s="1788"/>
      <c r="C73" s="1788"/>
      <c r="D73" s="1789"/>
      <c r="E73" s="1789"/>
      <c r="F73" s="1790"/>
      <c r="G73" s="1788"/>
      <c r="H73" s="1788"/>
      <c r="I73" s="1788"/>
      <c r="J73" s="1788"/>
      <c r="K73" s="1788"/>
      <c r="L73" s="1788"/>
      <c r="M73" s="1788"/>
      <c r="N73" s="1792"/>
      <c r="O73" s="2056"/>
      <c r="P73" s="1792"/>
      <c r="Q73" s="2054">
        <f>V69</f>
        <v>26000</v>
      </c>
      <c r="R73" s="1784">
        <f>Q73/Q76</f>
        <v>9.8295428725719988E-2</v>
      </c>
      <c r="T73" s="145"/>
      <c r="U73" s="145"/>
      <c r="V73" s="145"/>
      <c r="W73" s="145"/>
      <c r="X73" s="145"/>
      <c r="Y73" s="3022" t="s">
        <v>588</v>
      </c>
      <c r="Z73" s="3023"/>
      <c r="AB73" s="145"/>
      <c r="AC73" s="145"/>
      <c r="AD73" s="145"/>
      <c r="AE73" s="145"/>
      <c r="AF73" s="145"/>
      <c r="AG73" s="145"/>
    </row>
    <row r="74" spans="1:33" s="1787" customFormat="1" ht="14.5" x14ac:dyDescent="0.35">
      <c r="A74" s="297" t="s">
        <v>579</v>
      </c>
      <c r="B74" s="1788"/>
      <c r="C74" s="1788"/>
      <c r="D74" s="1788"/>
      <c r="E74" s="1788"/>
      <c r="F74" s="1788"/>
      <c r="G74" s="1788"/>
      <c r="H74" s="1788"/>
      <c r="I74" s="1788"/>
      <c r="J74" s="1788"/>
      <c r="K74" s="1788"/>
      <c r="L74" s="1788"/>
      <c r="M74" s="1788"/>
      <c r="N74" s="1792"/>
      <c r="O74" s="2056"/>
      <c r="P74" s="1792"/>
      <c r="Q74" s="2054">
        <f>W69/2</f>
        <v>0</v>
      </c>
      <c r="R74" s="1784">
        <f>Q74/Q76</f>
        <v>0</v>
      </c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</row>
    <row r="75" spans="1:33" s="1787" customFormat="1" ht="14.5" x14ac:dyDescent="0.35">
      <c r="A75" s="511" t="s">
        <v>580</v>
      </c>
      <c r="B75" s="2058"/>
      <c r="C75" s="2058"/>
      <c r="D75" s="2058"/>
      <c r="E75" s="2058"/>
      <c r="F75" s="2058"/>
      <c r="G75" s="2058"/>
      <c r="H75" s="2058"/>
      <c r="I75" s="2058"/>
      <c r="J75" s="2058"/>
      <c r="K75" s="2058"/>
      <c r="L75" s="2058"/>
      <c r="M75" s="2058"/>
      <c r="N75" s="2059"/>
      <c r="O75" s="2060"/>
      <c r="P75" s="2059"/>
      <c r="Q75" s="2097">
        <f>X69</f>
        <v>40000</v>
      </c>
      <c r="R75" s="1784">
        <f>Q75/Q76</f>
        <v>0.15122373650110768</v>
      </c>
      <c r="T75" s="1795"/>
      <c r="U75" s="1795"/>
      <c r="V75" s="1795"/>
      <c r="W75" s="1795"/>
      <c r="X75" s="1795"/>
      <c r="Y75" s="1795"/>
      <c r="Z75" s="1795"/>
      <c r="AA75" s="1795"/>
      <c r="AB75" s="1795"/>
      <c r="AC75" s="1795"/>
      <c r="AD75" s="1795"/>
      <c r="AE75" s="1795"/>
      <c r="AF75" s="1795"/>
      <c r="AG75" s="1795"/>
    </row>
    <row r="76" spans="1:33" s="1787" customFormat="1" x14ac:dyDescent="0.3">
      <c r="A76" s="2024"/>
      <c r="B76" s="2034"/>
      <c r="C76" s="2034"/>
      <c r="D76" s="2034"/>
      <c r="E76" s="2034"/>
      <c r="F76" s="972"/>
      <c r="G76" s="2034"/>
      <c r="H76" s="1788"/>
      <c r="I76" s="1788"/>
      <c r="J76" s="1788"/>
      <c r="K76" s="1788"/>
      <c r="L76" s="1788"/>
      <c r="M76" s="1788"/>
      <c r="N76" s="1792"/>
      <c r="O76" s="2056"/>
      <c r="P76" s="1792"/>
      <c r="Q76" s="2054">
        <f>SUM(Q71:Q75)</f>
        <v>264508.74</v>
      </c>
      <c r="R76" s="2098"/>
      <c r="T76" s="2063"/>
      <c r="U76" s="2063"/>
      <c r="V76" s="2063"/>
      <c r="W76" s="2063"/>
      <c r="X76" s="2063"/>
      <c r="Y76" s="1795"/>
      <c r="Z76" s="1795"/>
      <c r="AA76" s="1795"/>
      <c r="AB76" s="1795"/>
      <c r="AC76" s="1795"/>
      <c r="AD76" s="1795"/>
      <c r="AE76" s="1795"/>
      <c r="AF76" s="1795"/>
      <c r="AG76" s="1795"/>
    </row>
    <row r="77" spans="1:33" s="11" customFormat="1" x14ac:dyDescent="0.3">
      <c r="F77" s="13"/>
      <c r="J77" s="13"/>
      <c r="N77" s="1797"/>
      <c r="O77" s="2067"/>
      <c r="P77" s="1797"/>
      <c r="Q77" s="1797"/>
      <c r="R77" s="2068"/>
      <c r="S77" s="1797"/>
      <c r="T77" s="1014"/>
      <c r="U77" s="1014"/>
      <c r="V77" s="1014"/>
      <c r="W77" s="1014"/>
      <c r="X77" s="1014"/>
    </row>
    <row r="78" spans="1:33" s="11" customFormat="1" x14ac:dyDescent="0.3">
      <c r="J78" s="13"/>
      <c r="N78" s="1797"/>
      <c r="O78" s="2067"/>
      <c r="P78" s="1797"/>
      <c r="Q78" s="1797"/>
      <c r="R78" s="2068"/>
      <c r="S78" s="1797"/>
      <c r="T78" s="1014"/>
      <c r="U78" s="1014"/>
      <c r="V78" s="1014"/>
      <c r="W78" s="1014"/>
      <c r="X78" s="1014"/>
      <c r="AA78" s="2099"/>
    </row>
    <row r="79" spans="1:33" s="11" customFormat="1" x14ac:dyDescent="0.3">
      <c r="H79" s="911"/>
      <c r="I79" s="911"/>
      <c r="J79" s="911"/>
      <c r="K79" s="911"/>
      <c r="L79" s="911"/>
      <c r="M79" s="911"/>
      <c r="N79" s="1915"/>
      <c r="O79" s="2067"/>
      <c r="P79" s="1797"/>
      <c r="Q79" s="1797"/>
      <c r="R79" s="2068"/>
      <c r="S79" s="1797"/>
    </row>
    <row r="80" spans="1:33" s="11" customFormat="1" x14ac:dyDescent="0.3">
      <c r="F80" s="13"/>
      <c r="H80" s="911" t="s">
        <v>1056</v>
      </c>
      <c r="I80" s="2565">
        <v>0.72</v>
      </c>
      <c r="J80" s="2565"/>
      <c r="K80" s="2565"/>
      <c r="L80" s="911"/>
      <c r="M80" s="911" t="s">
        <v>1056</v>
      </c>
      <c r="N80" s="1915"/>
      <c r="O80" s="2067">
        <v>0.8</v>
      </c>
      <c r="P80" s="1797"/>
      <c r="Q80" s="1797"/>
      <c r="R80" s="2068"/>
      <c r="S80" s="1797"/>
    </row>
    <row r="81" spans="1:33" s="11" customFormat="1" x14ac:dyDescent="0.3">
      <c r="F81" s="13"/>
      <c r="H81" s="911" t="s">
        <v>912</v>
      </c>
      <c r="I81" s="2566">
        <v>56</v>
      </c>
      <c r="J81" s="2566"/>
      <c r="K81" s="2566"/>
      <c r="L81" s="1741"/>
      <c r="M81" s="911" t="s">
        <v>912</v>
      </c>
      <c r="N81" s="1915"/>
      <c r="O81" s="2100">
        <v>65</v>
      </c>
      <c r="P81" s="1797"/>
      <c r="Q81" s="1797"/>
      <c r="R81" s="2068"/>
      <c r="S81" s="1797"/>
    </row>
    <row r="82" spans="1:33" s="11" customFormat="1" x14ac:dyDescent="0.3">
      <c r="F82" s="13"/>
      <c r="H82" s="911" t="s">
        <v>526</v>
      </c>
      <c r="I82" s="2566">
        <v>12085</v>
      </c>
      <c r="J82" s="2566"/>
      <c r="K82" s="2566"/>
      <c r="L82" s="911"/>
      <c r="M82" s="911" t="s">
        <v>526</v>
      </c>
      <c r="N82" s="1915"/>
      <c r="O82" s="2101">
        <v>17857</v>
      </c>
      <c r="P82" s="1797"/>
      <c r="Q82" s="1797"/>
      <c r="R82" s="2068"/>
      <c r="S82" s="1797"/>
    </row>
    <row r="83" spans="1:33" s="11" customFormat="1" x14ac:dyDescent="0.3">
      <c r="A83" s="1757"/>
      <c r="H83" s="911" t="s">
        <v>528</v>
      </c>
      <c r="I83" s="2604">
        <v>135888692</v>
      </c>
      <c r="J83" s="2604"/>
      <c r="K83" s="2604"/>
      <c r="L83" s="911"/>
      <c r="M83" s="911" t="s">
        <v>528</v>
      </c>
      <c r="N83" s="1915"/>
      <c r="O83" s="2102">
        <v>200789213</v>
      </c>
      <c r="P83" s="1797"/>
      <c r="Q83" s="1797"/>
      <c r="R83" s="2068"/>
      <c r="S83" s="1797"/>
    </row>
    <row r="84" spans="1:33" s="11" customFormat="1" x14ac:dyDescent="0.3">
      <c r="A84" s="1757"/>
      <c r="H84" s="911"/>
      <c r="I84" s="1022"/>
      <c r="J84" s="911"/>
      <c r="K84" s="911"/>
      <c r="L84" s="911"/>
      <c r="M84" s="911"/>
      <c r="N84" s="1915"/>
      <c r="O84" s="2067"/>
      <c r="P84" s="1797"/>
      <c r="Q84" s="1797"/>
      <c r="R84" s="2068"/>
      <c r="S84" s="1797"/>
    </row>
    <row r="85" spans="1:33" customFormat="1" ht="16.5" customHeight="1" thickBot="1" x14ac:dyDescent="0.4">
      <c r="A85" s="2681" t="s">
        <v>531</v>
      </c>
      <c r="B85" s="2682"/>
      <c r="C85" s="2682"/>
      <c r="D85" s="2682"/>
      <c r="E85" s="2682"/>
      <c r="F85" s="2682"/>
      <c r="G85" s="2682"/>
      <c r="H85" s="2682"/>
      <c r="I85" s="2682"/>
      <c r="J85" s="2682"/>
      <c r="K85" s="2682"/>
      <c r="L85" s="2682"/>
      <c r="M85" s="2682"/>
      <c r="N85" s="2682"/>
      <c r="O85" s="2682"/>
      <c r="P85" s="2682"/>
      <c r="Q85" s="2682"/>
      <c r="R85" s="2682"/>
      <c r="S85" s="2681" t="s">
        <v>929</v>
      </c>
      <c r="T85" s="2682"/>
      <c r="U85" s="2682"/>
      <c r="V85" s="2682"/>
      <c r="W85" s="2682"/>
      <c r="X85" s="2682"/>
      <c r="Y85" s="2682"/>
      <c r="Z85" s="2682"/>
      <c r="AA85" s="2682"/>
      <c r="AB85" s="2682"/>
      <c r="AC85" s="2682"/>
      <c r="AD85" s="2682"/>
      <c r="AE85" s="2682"/>
      <c r="AF85" s="2682"/>
      <c r="AG85" s="2683"/>
    </row>
    <row r="86" spans="1:33" customFormat="1" ht="18" x14ac:dyDescent="0.35">
      <c r="A86" s="2353" t="s">
        <v>533</v>
      </c>
      <c r="B86" s="2344" t="s">
        <v>534</v>
      </c>
      <c r="C86" s="2344" t="s">
        <v>535</v>
      </c>
      <c r="D86" s="2344" t="s">
        <v>536</v>
      </c>
      <c r="E86" s="2344" t="s">
        <v>537</v>
      </c>
      <c r="F86" s="2355" t="s">
        <v>538</v>
      </c>
      <c r="G86" s="2355" t="s">
        <v>1186</v>
      </c>
      <c r="H86" s="2344" t="s">
        <v>540</v>
      </c>
      <c r="I86" s="3033" t="s">
        <v>541</v>
      </c>
      <c r="J86" s="3034"/>
      <c r="K86" s="3034"/>
      <c r="L86" s="3035"/>
      <c r="M86" s="351" t="s">
        <v>542</v>
      </c>
      <c r="N86" s="352" t="s">
        <v>543</v>
      </c>
      <c r="O86" s="2103" t="s">
        <v>544</v>
      </c>
      <c r="P86" s="352" t="s">
        <v>543</v>
      </c>
      <c r="Q86" s="352" t="s">
        <v>545</v>
      </c>
      <c r="R86" s="354" t="s">
        <v>546</v>
      </c>
      <c r="S86" s="2104" t="s">
        <v>547</v>
      </c>
      <c r="T86" s="3027" t="s">
        <v>548</v>
      </c>
      <c r="U86" s="3027"/>
      <c r="V86" s="3027"/>
      <c r="W86" s="3027"/>
      <c r="X86" s="3027"/>
      <c r="Y86" s="3036" t="s">
        <v>549</v>
      </c>
      <c r="Z86" s="3037"/>
      <c r="AA86" s="3027" t="s">
        <v>550</v>
      </c>
      <c r="AB86" s="3027"/>
      <c r="AC86" s="3027"/>
      <c r="AD86" s="3027"/>
      <c r="AE86" s="3027"/>
      <c r="AF86" s="3027"/>
      <c r="AG86" s="3028"/>
    </row>
    <row r="87" spans="1:33" customFormat="1" ht="18" customHeight="1" thickBot="1" x14ac:dyDescent="0.4">
      <c r="A87" s="2354"/>
      <c r="B87" s="2345"/>
      <c r="C87" s="2345"/>
      <c r="D87" s="2345"/>
      <c r="E87" s="2345"/>
      <c r="F87" s="2356"/>
      <c r="G87" s="2356"/>
      <c r="H87" s="2345"/>
      <c r="I87" s="356" t="s">
        <v>551</v>
      </c>
      <c r="J87" s="356" t="s">
        <v>552</v>
      </c>
      <c r="K87" s="356" t="s">
        <v>553</v>
      </c>
      <c r="L87" s="356" t="s">
        <v>554</v>
      </c>
      <c r="M87" s="357" t="s">
        <v>555</v>
      </c>
      <c r="N87" s="358" t="s">
        <v>556</v>
      </c>
      <c r="O87" s="2105" t="s">
        <v>557</v>
      </c>
      <c r="P87" s="358" t="s">
        <v>558</v>
      </c>
      <c r="Q87" s="358" t="s">
        <v>558</v>
      </c>
      <c r="R87" s="360"/>
      <c r="S87" s="2106" t="s">
        <v>559</v>
      </c>
      <c r="T87" s="3029"/>
      <c r="U87" s="3029"/>
      <c r="V87" s="3029"/>
      <c r="W87" s="3029"/>
      <c r="X87" s="3029"/>
      <c r="Y87" s="3038"/>
      <c r="Z87" s="3039"/>
      <c r="AA87" s="3029"/>
      <c r="AB87" s="3029"/>
      <c r="AC87" s="3029"/>
      <c r="AD87" s="3029"/>
      <c r="AE87" s="3029"/>
      <c r="AF87" s="3029"/>
      <c r="AG87" s="3030"/>
    </row>
    <row r="88" spans="1:33" ht="16" x14ac:dyDescent="0.4">
      <c r="A88" s="3031" t="s">
        <v>601</v>
      </c>
      <c r="B88" s="3032"/>
      <c r="C88" s="3032"/>
      <c r="D88" s="3032"/>
      <c r="E88" s="3032"/>
      <c r="F88" s="3032"/>
      <c r="G88" s="3032"/>
      <c r="H88" s="3032"/>
      <c r="I88" s="3032"/>
      <c r="J88" s="3032"/>
      <c r="K88" s="3032"/>
      <c r="L88" s="3032"/>
      <c r="M88" s="3032"/>
      <c r="N88" s="3032"/>
      <c r="O88" s="3032"/>
      <c r="P88" s="3032"/>
      <c r="Q88" s="3032"/>
      <c r="R88" s="3032"/>
      <c r="S88" s="2107"/>
      <c r="T88" s="2108" t="s">
        <v>561</v>
      </c>
      <c r="U88" s="2108" t="s">
        <v>38</v>
      </c>
      <c r="V88" s="2108" t="s">
        <v>562</v>
      </c>
      <c r="W88" s="2108" t="s">
        <v>563</v>
      </c>
      <c r="X88" s="2108" t="s">
        <v>564</v>
      </c>
      <c r="Y88" s="2109" t="s">
        <v>565</v>
      </c>
      <c r="Z88" s="2110" t="s">
        <v>566</v>
      </c>
      <c r="AA88" s="2111" t="s">
        <v>27</v>
      </c>
      <c r="AB88" s="2111" t="s">
        <v>26</v>
      </c>
      <c r="AC88" s="2111" t="s">
        <v>291</v>
      </c>
      <c r="AD88" s="2111" t="s">
        <v>292</v>
      </c>
      <c r="AE88" s="2111" t="s">
        <v>37</v>
      </c>
      <c r="AF88" s="2111" t="s">
        <v>205</v>
      </c>
      <c r="AG88" s="2112"/>
    </row>
    <row r="89" spans="1:33" s="10" customFormat="1" ht="15" x14ac:dyDescent="0.3">
      <c r="A89" s="923"/>
      <c r="B89" s="923"/>
      <c r="C89" s="923"/>
      <c r="D89" s="924"/>
      <c r="E89" s="924"/>
      <c r="F89" s="924"/>
      <c r="G89" s="924"/>
      <c r="H89" s="924"/>
      <c r="I89" s="926"/>
      <c r="J89" s="926"/>
      <c r="K89" s="927"/>
      <c r="L89" s="928"/>
      <c r="M89" s="929"/>
      <c r="N89" s="1752"/>
      <c r="O89" s="2071"/>
      <c r="P89" s="1753"/>
      <c r="Q89" s="1754"/>
      <c r="R89" s="933"/>
      <c r="S89" s="2072"/>
      <c r="T89" s="2073"/>
      <c r="U89" s="2073"/>
      <c r="V89" s="2073"/>
      <c r="W89" s="2073"/>
      <c r="Y89" s="2000"/>
      <c r="Z89" s="2001"/>
      <c r="AG89" s="1995"/>
    </row>
    <row r="90" spans="1:33" s="10" customFormat="1" ht="15" x14ac:dyDescent="0.3">
      <c r="A90" s="939" t="s">
        <v>1187</v>
      </c>
      <c r="B90" s="939" t="s">
        <v>293</v>
      </c>
      <c r="C90" s="939" t="s">
        <v>1188</v>
      </c>
      <c r="D90" s="939" t="s">
        <v>294</v>
      </c>
      <c r="E90" s="939" t="s">
        <v>569</v>
      </c>
      <c r="F90" s="939">
        <v>65</v>
      </c>
      <c r="G90" s="941">
        <v>15</v>
      </c>
      <c r="H90" s="942" t="s">
        <v>49</v>
      </c>
      <c r="I90" s="926"/>
      <c r="J90" s="943">
        <v>15</v>
      </c>
      <c r="K90" s="943">
        <v>15</v>
      </c>
      <c r="M90" s="944">
        <v>2</v>
      </c>
      <c r="N90" s="1756">
        <v>3289</v>
      </c>
      <c r="O90" s="946">
        <v>0.61</v>
      </c>
      <c r="P90" s="1756">
        <f>N90*(1-O90)</f>
        <v>1282.71</v>
      </c>
      <c r="Q90" s="1756">
        <f>P90*G90*M90</f>
        <v>38481.300000000003</v>
      </c>
      <c r="R90" s="947">
        <f>Q90/Q99</f>
        <v>0.1885207628225159</v>
      </c>
      <c r="S90" s="2075">
        <f>Q90*4</f>
        <v>153925.20000000001</v>
      </c>
      <c r="T90" s="2076">
        <f>S90</f>
        <v>153925.20000000001</v>
      </c>
      <c r="U90" s="2076"/>
      <c r="V90" s="2076"/>
      <c r="W90" s="2076"/>
      <c r="Y90" s="2000"/>
      <c r="Z90" s="2010">
        <f>S90</f>
        <v>153925.20000000001</v>
      </c>
      <c r="AA90" s="908">
        <f>S90</f>
        <v>153925.20000000001</v>
      </c>
      <c r="AG90" s="2001"/>
    </row>
    <row r="91" spans="1:33" s="1733" customFormat="1" x14ac:dyDescent="0.3">
      <c r="A91" s="939" t="s">
        <v>1187</v>
      </c>
      <c r="B91" s="939" t="s">
        <v>184</v>
      </c>
      <c r="C91" s="939" t="s">
        <v>1188</v>
      </c>
      <c r="D91" s="939" t="s">
        <v>295</v>
      </c>
      <c r="E91" s="939" t="s">
        <v>569</v>
      </c>
      <c r="F91" s="939">
        <v>80</v>
      </c>
      <c r="G91" s="941">
        <v>10</v>
      </c>
      <c r="H91" s="942" t="s">
        <v>49</v>
      </c>
      <c r="I91" s="943">
        <v>10</v>
      </c>
      <c r="J91" s="10"/>
      <c r="K91" s="10"/>
      <c r="L91" s="10"/>
      <c r="M91" s="944">
        <v>1</v>
      </c>
      <c r="N91" s="1756">
        <v>3255</v>
      </c>
      <c r="O91" s="946">
        <v>0.43</v>
      </c>
      <c r="P91" s="1756">
        <f>N91*(1-O91)</f>
        <v>1855.3500000000001</v>
      </c>
      <c r="Q91" s="1756">
        <f>P91*G91*M91</f>
        <v>18553.5</v>
      </c>
      <c r="R91" s="947">
        <f>Q91/Q99</f>
        <v>9.0894017952292377E-2</v>
      </c>
      <c r="S91" s="2075">
        <f t="shared" ref="S91:S97" si="17">Q91*4</f>
        <v>74214</v>
      </c>
      <c r="T91" s="2076"/>
      <c r="U91" s="2076">
        <f>S91</f>
        <v>74214</v>
      </c>
      <c r="V91" s="2076"/>
      <c r="W91" s="2076"/>
      <c r="X91" s="2079"/>
      <c r="Y91" s="2086"/>
      <c r="Z91" s="2113">
        <f>S91</f>
        <v>74214</v>
      </c>
      <c r="AA91" s="911"/>
      <c r="AB91" s="1976">
        <f>S91</f>
        <v>74214</v>
      </c>
      <c r="AC91" s="911"/>
      <c r="AD91" s="911"/>
      <c r="AE91" s="911"/>
      <c r="AG91" s="2087"/>
    </row>
    <row r="92" spans="1:33" s="1733" customFormat="1" x14ac:dyDescent="0.3">
      <c r="A92" s="939" t="s">
        <v>1187</v>
      </c>
      <c r="B92" s="2083" t="s">
        <v>184</v>
      </c>
      <c r="C92" s="2083" t="s">
        <v>1188</v>
      </c>
      <c r="D92" s="2083" t="s">
        <v>295</v>
      </c>
      <c r="E92" s="2083" t="s">
        <v>571</v>
      </c>
      <c r="F92" s="2083">
        <v>984</v>
      </c>
      <c r="G92" s="2083">
        <v>12</v>
      </c>
      <c r="H92" s="2083" t="s">
        <v>49</v>
      </c>
      <c r="I92" s="943">
        <v>12</v>
      </c>
      <c r="J92" s="956">
        <v>12</v>
      </c>
      <c r="K92" s="10"/>
      <c r="L92" s="10"/>
      <c r="M92" s="944">
        <f t="shared" ref="M92" si="18">COUNT(I92:L92)</f>
        <v>2</v>
      </c>
      <c r="N92" s="1756">
        <v>2082.02</v>
      </c>
      <c r="O92" s="946">
        <v>0.7</v>
      </c>
      <c r="P92" s="1756">
        <f>N92*(1-O92)</f>
        <v>624.60600000000011</v>
      </c>
      <c r="Q92" s="1756">
        <f t="shared" ref="Q92" si="19">P92*G92*M92</f>
        <v>14990.544000000002</v>
      </c>
      <c r="R92" s="1015">
        <f>Q92/Q99</f>
        <v>7.3439015573914829E-2</v>
      </c>
      <c r="S92" s="2075">
        <f t="shared" si="17"/>
        <v>59962.176000000007</v>
      </c>
      <c r="T92" s="2076"/>
      <c r="U92" s="2076">
        <f>S92</f>
        <v>59962.176000000007</v>
      </c>
      <c r="V92" s="2076"/>
      <c r="W92" s="2076"/>
      <c r="X92" s="2079"/>
      <c r="Y92" s="2084">
        <f>S92</f>
        <v>59962.176000000007</v>
      </c>
      <c r="Z92" s="2085"/>
      <c r="AA92" s="911"/>
      <c r="AB92" s="1976">
        <f>S92</f>
        <v>59962.176000000007</v>
      </c>
      <c r="AC92" s="911"/>
      <c r="AD92" s="911"/>
      <c r="AE92" s="911"/>
      <c r="AG92" s="2087"/>
    </row>
    <row r="93" spans="1:33" s="1733" customFormat="1" x14ac:dyDescent="0.3">
      <c r="A93" s="939" t="s">
        <v>1187</v>
      </c>
      <c r="B93" s="2083" t="s">
        <v>315</v>
      </c>
      <c r="C93" s="2083" t="s">
        <v>1126</v>
      </c>
      <c r="D93" s="2083" t="s">
        <v>129</v>
      </c>
      <c r="E93" s="2083" t="s">
        <v>569</v>
      </c>
      <c r="F93" s="2083">
        <v>16</v>
      </c>
      <c r="G93" s="2083">
        <v>2</v>
      </c>
      <c r="H93" s="2083" t="s">
        <v>49</v>
      </c>
      <c r="I93" s="911"/>
      <c r="J93" s="911"/>
      <c r="K93" s="943">
        <v>2</v>
      </c>
      <c r="L93" s="10"/>
      <c r="M93" s="944">
        <v>1</v>
      </c>
      <c r="N93" s="1756">
        <v>16500</v>
      </c>
      <c r="O93" s="946">
        <v>0.25</v>
      </c>
      <c r="P93" s="1756">
        <f t="shared" ref="P93:P95" si="20">N93*(1-O93)</f>
        <v>12375</v>
      </c>
      <c r="Q93" s="1756">
        <f>P93*G93*M93</f>
        <v>24750</v>
      </c>
      <c r="R93" s="947">
        <f>Q93/Q99</f>
        <v>0.121250812208976</v>
      </c>
      <c r="S93" s="2075">
        <f t="shared" si="17"/>
        <v>99000</v>
      </c>
      <c r="T93" s="2076">
        <f>S93</f>
        <v>99000</v>
      </c>
      <c r="U93" s="2076"/>
      <c r="V93" s="2076"/>
      <c r="W93" s="2076"/>
      <c r="X93" s="2079"/>
      <c r="Y93" s="2086"/>
      <c r="Z93" s="2113">
        <f>S93</f>
        <v>99000</v>
      </c>
      <c r="AA93" s="911"/>
      <c r="AB93" s="911"/>
      <c r="AC93" s="1976">
        <f>S93</f>
        <v>99000</v>
      </c>
      <c r="AD93" s="911"/>
      <c r="AE93" s="911"/>
      <c r="AG93" s="2087"/>
    </row>
    <row r="94" spans="1:33" s="1733" customFormat="1" ht="13" x14ac:dyDescent="0.3">
      <c r="A94" s="939" t="s">
        <v>1187</v>
      </c>
      <c r="B94" s="2083" t="s">
        <v>299</v>
      </c>
      <c r="C94" s="2083" t="s">
        <v>1126</v>
      </c>
      <c r="D94" s="2083" t="s">
        <v>54</v>
      </c>
      <c r="E94" s="2083" t="s">
        <v>571</v>
      </c>
      <c r="F94" s="2083">
        <v>200</v>
      </c>
      <c r="G94" s="2083">
        <v>21</v>
      </c>
      <c r="H94" s="2083" t="s">
        <v>133</v>
      </c>
      <c r="I94" s="2588">
        <v>21</v>
      </c>
      <c r="J94" s="2589"/>
      <c r="K94" s="955"/>
      <c r="L94" s="955"/>
      <c r="M94" s="944">
        <v>1</v>
      </c>
      <c r="N94" s="1756">
        <v>2100</v>
      </c>
      <c r="O94" s="946">
        <v>0.33</v>
      </c>
      <c r="P94" s="1756">
        <f t="shared" si="20"/>
        <v>1406.9999999999998</v>
      </c>
      <c r="Q94" s="1756">
        <f t="shared" ref="Q94" si="21">P94*G94*M94</f>
        <v>29546.999999999996</v>
      </c>
      <c r="R94" s="1015">
        <f>Q94/Q99</f>
        <v>0.14475142417529752</v>
      </c>
      <c r="S94" s="2075">
        <f t="shared" si="17"/>
        <v>118187.99999999999</v>
      </c>
      <c r="T94" s="2076">
        <f>S94</f>
        <v>118187.99999999999</v>
      </c>
      <c r="U94" s="2076"/>
      <c r="V94" s="2076"/>
      <c r="W94" s="2076"/>
      <c r="X94" s="2079"/>
      <c r="Y94" s="2084">
        <f>S94</f>
        <v>118187.99999999999</v>
      </c>
      <c r="Z94" s="2088"/>
      <c r="AA94" s="911"/>
      <c r="AB94" s="911"/>
      <c r="AC94" s="1976">
        <f>S94</f>
        <v>118187.99999999999</v>
      </c>
      <c r="AD94" s="911"/>
      <c r="AE94" s="911"/>
      <c r="AG94" s="2087"/>
    </row>
    <row r="95" spans="1:33" s="1733" customFormat="1" ht="14.5" customHeight="1" x14ac:dyDescent="0.3">
      <c r="A95" s="939" t="s">
        <v>1187</v>
      </c>
      <c r="B95" s="2083" t="s">
        <v>297</v>
      </c>
      <c r="C95" s="2083" t="s">
        <v>568</v>
      </c>
      <c r="D95" s="2083" t="s">
        <v>298</v>
      </c>
      <c r="E95" s="2083" t="s">
        <v>575</v>
      </c>
      <c r="F95" s="2083">
        <v>15</v>
      </c>
      <c r="G95" s="2083">
        <v>2</v>
      </c>
      <c r="H95" s="2083" t="s">
        <v>51</v>
      </c>
      <c r="I95" s="2114">
        <v>2</v>
      </c>
      <c r="J95" s="2115"/>
      <c r="K95" s="2115"/>
      <c r="L95" s="2116"/>
      <c r="M95" s="944">
        <v>1</v>
      </c>
      <c r="N95" s="1760">
        <v>35000</v>
      </c>
      <c r="O95" s="958">
        <v>0.5</v>
      </c>
      <c r="P95" s="1760">
        <f t="shared" si="20"/>
        <v>17500</v>
      </c>
      <c r="Q95" s="1756">
        <f>P95*G95*M95</f>
        <v>35000</v>
      </c>
      <c r="R95" s="1015">
        <f>Q95/Q99</f>
        <v>0.17146579504299636</v>
      </c>
      <c r="S95" s="2075">
        <f t="shared" si="17"/>
        <v>140000</v>
      </c>
      <c r="T95" s="2076">
        <f>S95</f>
        <v>140000</v>
      </c>
      <c r="U95" s="2076"/>
      <c r="V95" s="2076"/>
      <c r="W95" s="2076"/>
      <c r="X95" s="2079"/>
      <c r="Y95" s="2084">
        <f>S95</f>
        <v>140000</v>
      </c>
      <c r="Z95" s="2088"/>
      <c r="AA95" s="911"/>
      <c r="AB95" s="911"/>
      <c r="AC95" s="911"/>
      <c r="AD95" s="1976">
        <f>S95</f>
        <v>140000</v>
      </c>
      <c r="AE95" s="911"/>
      <c r="AG95" s="2087"/>
    </row>
    <row r="96" spans="1:33" x14ac:dyDescent="0.3">
      <c r="A96" s="939" t="s">
        <v>1187</v>
      </c>
      <c r="B96" s="2083" t="s">
        <v>1193</v>
      </c>
      <c r="C96" s="2083" t="s">
        <v>1126</v>
      </c>
      <c r="D96" s="2083" t="s">
        <v>53</v>
      </c>
      <c r="E96" s="2083" t="s">
        <v>571</v>
      </c>
      <c r="F96" s="2083">
        <v>62</v>
      </c>
      <c r="G96" s="2083">
        <v>2</v>
      </c>
      <c r="H96" s="2083" t="s">
        <v>133</v>
      </c>
      <c r="I96" s="2117">
        <v>2</v>
      </c>
      <c r="J96" s="2118"/>
      <c r="K96" s="2588" t="s">
        <v>1190</v>
      </c>
      <c r="L96" s="2590"/>
      <c r="M96" s="944">
        <v>1</v>
      </c>
      <c r="N96" s="1760">
        <v>16000</v>
      </c>
      <c r="O96" s="958">
        <v>0.35</v>
      </c>
      <c r="P96" s="1760">
        <f>N96*(1-O96)</f>
        <v>10400</v>
      </c>
      <c r="Q96" s="1756">
        <f>P96*G96*M96</f>
        <v>20800</v>
      </c>
      <c r="R96" s="1015">
        <f>Q96/Q99</f>
        <v>0.10189967248269498</v>
      </c>
      <c r="S96" s="2075">
        <f t="shared" si="17"/>
        <v>83200</v>
      </c>
      <c r="T96" s="2076">
        <f>S96</f>
        <v>83200</v>
      </c>
      <c r="U96" s="2076"/>
      <c r="V96" s="2076"/>
      <c r="W96" s="2076"/>
      <c r="X96" s="2079"/>
      <c r="Y96" s="2014">
        <f>S96</f>
        <v>83200</v>
      </c>
      <c r="Z96" s="2001"/>
      <c r="AC96" s="908">
        <f>S96</f>
        <v>83200</v>
      </c>
      <c r="AG96" s="2002"/>
    </row>
    <row r="97" spans="1:34" x14ac:dyDescent="0.3">
      <c r="A97" s="963" t="s">
        <v>1187</v>
      </c>
      <c r="B97" s="2090" t="s">
        <v>580</v>
      </c>
      <c r="C97" s="2090"/>
      <c r="D97" s="2090"/>
      <c r="E97" s="2090"/>
      <c r="F97" s="2090"/>
      <c r="G97" s="2090"/>
      <c r="H97" s="2090"/>
      <c r="I97" s="2091"/>
      <c r="J97" s="2092"/>
      <c r="K97" s="2091"/>
      <c r="L97" s="2091"/>
      <c r="M97" s="2090"/>
      <c r="N97" s="2093"/>
      <c r="O97" s="2094"/>
      <c r="P97" s="2093"/>
      <c r="Q97" s="1763">
        <v>22000</v>
      </c>
      <c r="R97" s="2095">
        <f>Q97/Q99</f>
        <v>0.107778499741312</v>
      </c>
      <c r="S97" s="2075">
        <f t="shared" si="17"/>
        <v>88000</v>
      </c>
      <c r="X97" s="908">
        <f>S97</f>
        <v>88000</v>
      </c>
      <c r="Y97" s="2000"/>
      <c r="Z97" s="2001"/>
      <c r="AG97" s="2002"/>
    </row>
    <row r="98" spans="1:34" ht="14.5" thickBot="1" x14ac:dyDescent="0.35">
      <c r="A98" s="977"/>
      <c r="I98" s="1736">
        <f>I99/M99</f>
        <v>0.51648351648351654</v>
      </c>
      <c r="J98" s="1972"/>
      <c r="K98" s="1736">
        <f>K99/M99</f>
        <v>0.18681318681318682</v>
      </c>
      <c r="Q98" s="1765"/>
      <c r="R98" s="981"/>
      <c r="S98" s="2009"/>
      <c r="Y98" s="2000"/>
      <c r="Z98" s="2001"/>
      <c r="AG98" s="2119"/>
    </row>
    <row r="99" spans="1:34" x14ac:dyDescent="0.3">
      <c r="A99" s="1032" t="s">
        <v>582</v>
      </c>
      <c r="B99" s="1033"/>
      <c r="C99" s="1033"/>
      <c r="D99" s="1033"/>
      <c r="E99" s="1033"/>
      <c r="F99" s="1033"/>
      <c r="G99" s="1033"/>
      <c r="H99" s="1033"/>
      <c r="I99" s="1035">
        <f>I96+I95+I94+I92+I91</f>
        <v>47</v>
      </c>
      <c r="J99" s="1036">
        <f>J92+J90</f>
        <v>27</v>
      </c>
      <c r="K99" s="1035">
        <f>K90+K93</f>
        <v>17</v>
      </c>
      <c r="L99" s="1035"/>
      <c r="M99" s="1035">
        <f>SUM(I99:L99)</f>
        <v>91</v>
      </c>
      <c r="N99" s="2120"/>
      <c r="O99" s="2121"/>
      <c r="P99" s="2120"/>
      <c r="Q99" s="2122">
        <f>SUM(Q90:Q97)</f>
        <v>204122.34400000001</v>
      </c>
      <c r="R99" s="2123">
        <f>SUM(R89:R97)</f>
        <v>0.99999999999999989</v>
      </c>
      <c r="S99" s="2124">
        <f>SUM(S90:S97)</f>
        <v>816489.37600000005</v>
      </c>
      <c r="T99" s="2125">
        <f>SUM(T89:T98)</f>
        <v>594313.19999999995</v>
      </c>
      <c r="U99" s="2125">
        <f>SUM(U89:U98)</f>
        <v>134176.17600000001</v>
      </c>
      <c r="V99" s="2126"/>
      <c r="W99" s="2126"/>
      <c r="X99" s="2125">
        <f>SUM(X90:X98)</f>
        <v>88000</v>
      </c>
      <c r="Y99" s="2127">
        <f>SUM(Y89:Y98)</f>
        <v>401350.17599999998</v>
      </c>
      <c r="Z99" s="2128">
        <f>SUM(Z89:Z98)</f>
        <v>327139.20000000001</v>
      </c>
      <c r="AA99" s="2125">
        <f>SUM(AA89:AA98)</f>
        <v>153925.20000000001</v>
      </c>
      <c r="AB99" s="2125">
        <f t="shared" ref="AB99:AF99" si="22">SUM(AB89:AB98)</f>
        <v>134176.17600000001</v>
      </c>
      <c r="AC99" s="2125">
        <f t="shared" si="22"/>
        <v>300388</v>
      </c>
      <c r="AD99" s="2125">
        <f t="shared" si="22"/>
        <v>140000</v>
      </c>
      <c r="AE99" s="2125">
        <f t="shared" si="22"/>
        <v>0</v>
      </c>
      <c r="AF99" s="2125">
        <f t="shared" si="22"/>
        <v>0</v>
      </c>
      <c r="AG99" s="2129"/>
    </row>
    <row r="100" spans="1:34" ht="14.5" thickBot="1" x14ac:dyDescent="0.35">
      <c r="A100" s="1042" t="s">
        <v>583</v>
      </c>
      <c r="B100" s="1043"/>
      <c r="C100" s="1043"/>
      <c r="D100" s="1043"/>
      <c r="E100" s="1043"/>
      <c r="F100" s="1043"/>
      <c r="G100" s="1043"/>
      <c r="H100" s="1043"/>
      <c r="I100" s="1045">
        <f>I96+I95+I94+I92+I91</f>
        <v>47</v>
      </c>
      <c r="J100" s="1045">
        <f>I96+I95+I94+J92+J90</f>
        <v>52</v>
      </c>
      <c r="K100" s="1045">
        <f>I96+I95+K93+K90</f>
        <v>21</v>
      </c>
      <c r="L100" s="1045"/>
      <c r="M100" s="1046">
        <f>I100+J100+K100+L104+L100</f>
        <v>120</v>
      </c>
      <c r="N100" s="2130"/>
      <c r="O100" s="2131"/>
      <c r="P100" s="2130"/>
      <c r="Q100" s="2132"/>
      <c r="R100" s="2133"/>
      <c r="S100" s="2134"/>
      <c r="T100" s="2135"/>
      <c r="U100" s="2135"/>
      <c r="V100" s="2135"/>
      <c r="W100" s="2135"/>
      <c r="X100" s="2135"/>
      <c r="Y100" s="2136">
        <f>Y99/S99</f>
        <v>0.49155590727490367</v>
      </c>
      <c r="Z100" s="2137">
        <f>Z99/S99</f>
        <v>0.40066559298378429</v>
      </c>
      <c r="AA100" s="2138"/>
      <c r="AB100" s="2138"/>
      <c r="AC100" s="2138"/>
      <c r="AD100" s="2138"/>
      <c r="AE100" s="2138"/>
      <c r="AF100" s="2139"/>
      <c r="AG100" s="2140"/>
    </row>
    <row r="101" spans="1:34" s="1787" customFormat="1" ht="15" thickBot="1" x14ac:dyDescent="0.4">
      <c r="A101" s="289" t="s">
        <v>584</v>
      </c>
      <c r="B101" s="1779"/>
      <c r="C101" s="1779"/>
      <c r="D101" s="1779"/>
      <c r="E101" s="1779"/>
      <c r="F101" s="1779"/>
      <c r="G101" s="1779"/>
      <c r="H101" s="1779"/>
      <c r="I101" s="2256">
        <f>I100/M100</f>
        <v>0.39166666666666666</v>
      </c>
      <c r="J101" s="2256">
        <f>J100/$M$100</f>
        <v>0.43333333333333335</v>
      </c>
      <c r="K101" s="2256">
        <f t="shared" ref="K101:L101" si="23">K100/$M$100</f>
        <v>0.17499999999999999</v>
      </c>
      <c r="L101" s="1779">
        <f t="shared" si="23"/>
        <v>0</v>
      </c>
      <c r="M101" s="1780"/>
      <c r="N101" s="1782"/>
      <c r="O101" s="2051"/>
      <c r="P101" s="1782"/>
      <c r="Q101" s="2052">
        <f>T99/4</f>
        <v>148578.29999999999</v>
      </c>
      <c r="R101" s="1784">
        <f>Q101/Q106</f>
        <v>0.72788846673248075</v>
      </c>
      <c r="S101" s="2141"/>
      <c r="T101" s="2142"/>
      <c r="U101" s="2142"/>
      <c r="V101" s="2142"/>
      <c r="W101" s="2142"/>
      <c r="X101" s="2142"/>
      <c r="Y101" s="1846">
        <f>I92+J92+I94+I95+I96+2</f>
        <v>51</v>
      </c>
      <c r="Z101" s="1847">
        <f>J90+K90+I91+K93</f>
        <v>42</v>
      </c>
      <c r="AA101" s="2064"/>
      <c r="AB101" s="2064"/>
      <c r="AC101" s="2064"/>
      <c r="AD101" s="2064"/>
      <c r="AE101" s="2064"/>
    </row>
    <row r="102" spans="1:34" s="1787" customFormat="1" ht="15" thickBot="1" x14ac:dyDescent="0.4">
      <c r="A102" s="297" t="s">
        <v>38</v>
      </c>
      <c r="B102" s="1788"/>
      <c r="C102" s="1788"/>
      <c r="D102" s="1789"/>
      <c r="E102" s="1789"/>
      <c r="F102" s="1788"/>
      <c r="G102" s="1788"/>
      <c r="H102" s="1788"/>
      <c r="I102" s="1788"/>
      <c r="J102" s="1788"/>
      <c r="K102" s="1788"/>
      <c r="L102" s="1788"/>
      <c r="M102" s="1790"/>
      <c r="N102" s="1792"/>
      <c r="O102" s="2053"/>
      <c r="P102" s="1792"/>
      <c r="Q102" s="2054">
        <f>U99/4</f>
        <v>33544.044000000002</v>
      </c>
      <c r="R102" s="1784">
        <f>Q102/Q106</f>
        <v>0.16433303352620723</v>
      </c>
      <c r="S102" s="2143">
        <f>Q99/M99</f>
        <v>2243.1026813186813</v>
      </c>
      <c r="T102" s="2144" t="s">
        <v>586</v>
      </c>
      <c r="U102" s="2142"/>
      <c r="V102" s="2142"/>
      <c r="W102" s="2142"/>
      <c r="X102" s="2142"/>
      <c r="Y102" s="241">
        <f>Y101/M99</f>
        <v>0.56043956043956045</v>
      </c>
      <c r="Z102" s="293">
        <f>Z101/M99</f>
        <v>0.46153846153846156</v>
      </c>
      <c r="AA102" s="2064"/>
      <c r="AB102" s="2064"/>
      <c r="AC102" s="2064"/>
      <c r="AD102" s="2064"/>
      <c r="AE102" s="2064"/>
    </row>
    <row r="103" spans="1:34" s="2064" customFormat="1" ht="15" thickBot="1" x14ac:dyDescent="0.4">
      <c r="A103" s="297" t="s">
        <v>587</v>
      </c>
      <c r="B103" s="1788"/>
      <c r="C103" s="1788"/>
      <c r="D103" s="1789"/>
      <c r="E103" s="1789"/>
      <c r="F103" s="1790"/>
      <c r="G103" s="1788"/>
      <c r="H103" s="1788"/>
      <c r="I103" s="1788"/>
      <c r="J103" s="1788"/>
      <c r="K103" s="1788"/>
      <c r="L103" s="1788"/>
      <c r="M103" s="1788"/>
      <c r="N103" s="1792"/>
      <c r="O103" s="2056"/>
      <c r="P103" s="1792"/>
      <c r="Q103" s="2054">
        <f>V99/4</f>
        <v>0</v>
      </c>
      <c r="R103" s="1784">
        <f>Q103/Q106</f>
        <v>0</v>
      </c>
      <c r="S103" s="2141"/>
      <c r="Y103" s="3022" t="s">
        <v>588</v>
      </c>
      <c r="Z103" s="3023"/>
    </row>
    <row r="104" spans="1:34" s="2064" customFormat="1" ht="14.5" x14ac:dyDescent="0.35">
      <c r="A104" s="297" t="s">
        <v>579</v>
      </c>
      <c r="B104" s="1788"/>
      <c r="C104" s="1788"/>
      <c r="D104" s="1788"/>
      <c r="E104" s="1788"/>
      <c r="F104" s="1788"/>
      <c r="G104" s="1788"/>
      <c r="H104" s="1788"/>
      <c r="I104" s="1788"/>
      <c r="J104" s="1788"/>
      <c r="K104" s="1788"/>
      <c r="L104" s="1788"/>
      <c r="M104" s="1788"/>
      <c r="N104" s="1792"/>
      <c r="O104" s="2056"/>
      <c r="P104" s="1792"/>
      <c r="Q104" s="2054">
        <f>W99/4</f>
        <v>0</v>
      </c>
      <c r="R104" s="1784">
        <f>Q104/Q106</f>
        <v>0</v>
      </c>
      <c r="S104" s="2141"/>
    </row>
    <row r="105" spans="1:34" s="1787" customFormat="1" ht="14.5" x14ac:dyDescent="0.35">
      <c r="A105" s="511" t="s">
        <v>580</v>
      </c>
      <c r="B105" s="2058"/>
      <c r="C105" s="2058"/>
      <c r="D105" s="2058"/>
      <c r="E105" s="2058"/>
      <c r="F105" s="2058"/>
      <c r="G105" s="2058"/>
      <c r="H105" s="2058"/>
      <c r="I105" s="2058"/>
      <c r="J105" s="2058"/>
      <c r="K105" s="2058"/>
      <c r="L105" s="2058"/>
      <c r="M105" s="2058"/>
      <c r="N105" s="2059"/>
      <c r="O105" s="2060"/>
      <c r="P105" s="2059"/>
      <c r="Q105" s="2097">
        <f>X99/4</f>
        <v>22000</v>
      </c>
      <c r="R105" s="1784">
        <f>Q105/Q106</f>
        <v>0.10777849974131201</v>
      </c>
      <c r="S105" s="2141"/>
      <c r="T105" s="2142"/>
      <c r="U105" s="2142"/>
      <c r="V105" s="2142"/>
      <c r="W105" s="2142"/>
      <c r="X105" s="2142"/>
      <c r="Y105" s="2064"/>
      <c r="Z105" s="2064"/>
      <c r="AA105" s="2064"/>
      <c r="AB105" s="2064"/>
      <c r="AC105" s="2064"/>
      <c r="AD105" s="2064"/>
      <c r="AE105" s="2064"/>
    </row>
    <row r="106" spans="1:34" s="11" customFormat="1" x14ac:dyDescent="0.3">
      <c r="A106" s="2024"/>
      <c r="B106" s="2034"/>
      <c r="C106" s="2034"/>
      <c r="D106" s="2034"/>
      <c r="E106" s="2034"/>
      <c r="F106" s="972"/>
      <c r="G106" s="2034"/>
      <c r="H106" s="1788"/>
      <c r="I106" s="1788"/>
      <c r="J106" s="1788"/>
      <c r="K106" s="1788"/>
      <c r="L106" s="1788"/>
      <c r="M106" s="1788"/>
      <c r="N106" s="1792"/>
      <c r="O106" s="2056"/>
      <c r="P106" s="1792"/>
      <c r="Q106" s="2054">
        <f>SUM(Q101:Q105)</f>
        <v>204122.34399999998</v>
      </c>
      <c r="R106" s="2098">
        <f>SUM(R101:R105)</f>
        <v>1</v>
      </c>
      <c r="S106" s="1797"/>
    </row>
    <row r="107" spans="1:34" s="11" customFormat="1" x14ac:dyDescent="0.3">
      <c r="A107" s="1757"/>
      <c r="J107" s="13"/>
      <c r="N107" s="1797"/>
      <c r="O107" s="2067"/>
      <c r="P107" s="1797"/>
      <c r="Q107" s="1797"/>
      <c r="R107" s="2068"/>
      <c r="S107" s="1797"/>
      <c r="T107" s="1014"/>
      <c r="U107" s="1014"/>
      <c r="V107" s="1014"/>
      <c r="W107" s="1014"/>
      <c r="X107" s="1014"/>
    </row>
    <row r="108" spans="1:34" s="11" customFormat="1" x14ac:dyDescent="0.3">
      <c r="A108" s="1757"/>
      <c r="J108" s="13"/>
      <c r="N108" s="1797"/>
      <c r="O108" s="2067"/>
      <c r="P108" s="1797"/>
      <c r="Q108" s="1797"/>
      <c r="R108" s="2068"/>
      <c r="S108" s="1797"/>
      <c r="T108" s="1797"/>
      <c r="U108" s="1797"/>
      <c r="V108" s="1797"/>
      <c r="W108" s="1797"/>
      <c r="X108" s="1797"/>
      <c r="Y108" s="1797"/>
      <c r="Z108" s="1797"/>
    </row>
    <row r="109" spans="1:34" s="11" customFormat="1" x14ac:dyDescent="0.3">
      <c r="A109" s="1757"/>
      <c r="J109" s="13"/>
      <c r="N109" s="1797"/>
      <c r="O109" s="2067"/>
      <c r="P109" s="1797"/>
      <c r="Q109" s="1797"/>
      <c r="R109" s="2068"/>
      <c r="S109" s="1797"/>
      <c r="T109" s="1797"/>
      <c r="U109" s="1797"/>
      <c r="V109" s="1797"/>
      <c r="W109" s="1797"/>
      <c r="X109" s="1797"/>
      <c r="Y109" s="1797"/>
      <c r="Z109" s="1797"/>
    </row>
    <row r="110" spans="1:34" customFormat="1" ht="16.5" customHeight="1" thickBot="1" x14ac:dyDescent="0.4">
      <c r="A110" s="2645" t="s">
        <v>531</v>
      </c>
      <c r="B110" s="2646"/>
      <c r="C110" s="2646"/>
      <c r="D110" s="2646"/>
      <c r="E110" s="2646"/>
      <c r="F110" s="2646"/>
      <c r="G110" s="2646"/>
      <c r="H110" s="2646"/>
      <c r="I110" s="2646"/>
      <c r="J110" s="2646"/>
      <c r="K110" s="2646"/>
      <c r="L110" s="2646"/>
      <c r="M110" s="2646"/>
      <c r="N110" s="2646"/>
      <c r="O110" s="2646"/>
      <c r="P110" s="2646"/>
      <c r="Q110" s="2646"/>
      <c r="R110" s="2646"/>
      <c r="S110" s="2658"/>
      <c r="T110" s="2929" t="s">
        <v>929</v>
      </c>
      <c r="U110" s="2929"/>
      <c r="V110" s="2929"/>
      <c r="W110" s="2929"/>
      <c r="X110" s="2929"/>
      <c r="Y110" s="2929"/>
      <c r="Z110" s="2929"/>
      <c r="AA110" s="2929"/>
      <c r="AB110" s="2929"/>
      <c r="AC110" s="2929"/>
      <c r="AD110" s="2929"/>
      <c r="AE110" s="2929"/>
      <c r="AF110" s="2929"/>
      <c r="AG110" s="2930"/>
    </row>
    <row r="111" spans="1:34" s="1757" customFormat="1" ht="14.5" customHeight="1" x14ac:dyDescent="0.35">
      <c r="A111" s="2605" t="s">
        <v>533</v>
      </c>
      <c r="B111" s="2607" t="s">
        <v>534</v>
      </c>
      <c r="C111" s="2607" t="s">
        <v>535</v>
      </c>
      <c r="D111" s="2607" t="s">
        <v>606</v>
      </c>
      <c r="E111" s="2607" t="s">
        <v>1194</v>
      </c>
      <c r="F111" s="1023" t="s">
        <v>1172</v>
      </c>
      <c r="G111" s="2611" t="s">
        <v>1173</v>
      </c>
      <c r="H111" s="2619" t="s">
        <v>540</v>
      </c>
      <c r="I111" s="3043" t="s">
        <v>541</v>
      </c>
      <c r="J111" s="3043"/>
      <c r="K111" s="3043"/>
      <c r="L111" s="3043"/>
      <c r="M111" s="2624" t="s">
        <v>914</v>
      </c>
      <c r="N111" s="3044" t="s">
        <v>915</v>
      </c>
      <c r="O111" s="3046" t="s">
        <v>916</v>
      </c>
      <c r="P111" s="3044" t="s">
        <v>917</v>
      </c>
      <c r="Q111" s="3044" t="s">
        <v>918</v>
      </c>
      <c r="R111" s="3050" t="s">
        <v>546</v>
      </c>
      <c r="S111" s="2104" t="s">
        <v>547</v>
      </c>
      <c r="T111" s="3027" t="s">
        <v>548</v>
      </c>
      <c r="U111" s="3027"/>
      <c r="V111" s="3027"/>
      <c r="W111" s="3027"/>
      <c r="X111" s="3027"/>
      <c r="Y111" s="3036" t="s">
        <v>549</v>
      </c>
      <c r="Z111" s="3037"/>
      <c r="AA111" s="3027" t="s">
        <v>550</v>
      </c>
      <c r="AB111" s="3027"/>
      <c r="AC111" s="3027"/>
      <c r="AD111" s="3027"/>
      <c r="AE111" s="3027"/>
      <c r="AF111" s="3027"/>
      <c r="AG111" s="3028"/>
      <c r="AH111"/>
    </row>
    <row r="112" spans="1:34" s="1757" customFormat="1" ht="18.5" thickBot="1" x14ac:dyDescent="0.4">
      <c r="A112" s="2606"/>
      <c r="B112" s="2608"/>
      <c r="C112" s="2608"/>
      <c r="D112" s="2608"/>
      <c r="E112" s="2608"/>
      <c r="F112" s="1025" t="s">
        <v>1174</v>
      </c>
      <c r="G112" s="2612"/>
      <c r="H112" s="2620"/>
      <c r="I112" s="1026" t="s">
        <v>551</v>
      </c>
      <c r="J112" s="1026" t="s">
        <v>552</v>
      </c>
      <c r="K112" s="1027" t="s">
        <v>553</v>
      </c>
      <c r="L112" s="1027" t="s">
        <v>554</v>
      </c>
      <c r="M112" s="2625"/>
      <c r="N112" s="3045"/>
      <c r="O112" s="3047"/>
      <c r="P112" s="3045"/>
      <c r="Q112" s="3045"/>
      <c r="R112" s="3051"/>
      <c r="S112" s="2106" t="s">
        <v>559</v>
      </c>
      <c r="T112" s="3029"/>
      <c r="U112" s="3029"/>
      <c r="V112" s="3029"/>
      <c r="W112" s="3029"/>
      <c r="X112" s="3029"/>
      <c r="Y112" s="3038"/>
      <c r="Z112" s="3039"/>
      <c r="AA112" s="3029"/>
      <c r="AB112" s="3029"/>
      <c r="AC112" s="3029"/>
      <c r="AD112" s="3029"/>
      <c r="AE112" s="3029"/>
      <c r="AF112" s="3029"/>
      <c r="AG112" s="3030"/>
      <c r="AH112"/>
    </row>
    <row r="113" spans="1:34" s="1757" customFormat="1" ht="16" x14ac:dyDescent="0.4">
      <c r="A113" s="3040" t="s">
        <v>1175</v>
      </c>
      <c r="B113" s="3041"/>
      <c r="C113" s="3041"/>
      <c r="D113" s="3041"/>
      <c r="E113" s="3041"/>
      <c r="F113" s="3041"/>
      <c r="G113" s="3041"/>
      <c r="H113" s="3041"/>
      <c r="I113" s="3041"/>
      <c r="J113" s="3041"/>
      <c r="K113" s="3041"/>
      <c r="L113" s="3041"/>
      <c r="M113" s="3041"/>
      <c r="N113" s="3041"/>
      <c r="O113" s="3041"/>
      <c r="P113" s="3041"/>
      <c r="Q113" s="3042"/>
      <c r="R113" s="2145"/>
      <c r="S113" s="2107"/>
      <c r="T113" s="2108" t="s">
        <v>561</v>
      </c>
      <c r="U113" s="2108" t="s">
        <v>38</v>
      </c>
      <c r="V113" s="2108" t="s">
        <v>562</v>
      </c>
      <c r="W113" s="2108" t="s">
        <v>563</v>
      </c>
      <c r="X113" s="2108" t="s">
        <v>564</v>
      </c>
      <c r="Y113" s="2109" t="s">
        <v>565</v>
      </c>
      <c r="Z113" s="2110" t="s">
        <v>566</v>
      </c>
      <c r="AA113" s="2111" t="s">
        <v>27</v>
      </c>
      <c r="AB113" s="2111" t="s">
        <v>26</v>
      </c>
      <c r="AC113" s="2111" t="s">
        <v>291</v>
      </c>
      <c r="AD113" s="2111" t="s">
        <v>292</v>
      </c>
      <c r="AE113" s="2111" t="s">
        <v>37</v>
      </c>
      <c r="AF113" s="2111" t="s">
        <v>205</v>
      </c>
      <c r="AG113" s="2112"/>
      <c r="AH113" s="898"/>
    </row>
    <row r="114" spans="1:34" s="1757" customFormat="1" ht="15" x14ac:dyDescent="0.3">
      <c r="A114" s="1809"/>
      <c r="B114" s="1809"/>
      <c r="C114" s="1809"/>
      <c r="D114" s="924"/>
      <c r="E114" s="924"/>
      <c r="F114" s="924"/>
      <c r="G114" s="924"/>
      <c r="H114" s="924"/>
      <c r="I114" s="926"/>
      <c r="J114" s="926"/>
      <c r="K114" s="927"/>
      <c r="L114" s="928"/>
      <c r="M114" s="929"/>
      <c r="N114" s="1752"/>
      <c r="O114" s="2071"/>
      <c r="P114" s="1753"/>
      <c r="Q114" s="1754"/>
      <c r="R114" s="1755"/>
      <c r="S114" s="2072"/>
      <c r="T114" s="2073"/>
      <c r="U114" s="2073"/>
      <c r="V114" s="2073"/>
      <c r="W114" s="2073"/>
      <c r="X114" s="10"/>
      <c r="Y114" s="2000"/>
      <c r="Z114" s="2001"/>
      <c r="AA114" s="10"/>
      <c r="AB114" s="10"/>
      <c r="AC114" s="10"/>
      <c r="AD114" s="10"/>
      <c r="AE114" s="10"/>
      <c r="AF114" s="10"/>
      <c r="AG114" s="1995"/>
      <c r="AH114" s="10"/>
    </row>
    <row r="115" spans="1:34" s="1757" customFormat="1" ht="15" x14ac:dyDescent="0.3">
      <c r="A115" s="939" t="s">
        <v>1187</v>
      </c>
      <c r="B115" s="939" t="s">
        <v>293</v>
      </c>
      <c r="C115" s="939" t="s">
        <v>1188</v>
      </c>
      <c r="D115" s="939" t="s">
        <v>294</v>
      </c>
      <c r="E115" s="939" t="s">
        <v>569</v>
      </c>
      <c r="F115" s="939">
        <v>65</v>
      </c>
      <c r="G115" s="941">
        <v>20</v>
      </c>
      <c r="H115" s="942" t="s">
        <v>49</v>
      </c>
      <c r="I115" s="943">
        <v>20</v>
      </c>
      <c r="J115" s="926"/>
      <c r="K115" s="927"/>
      <c r="L115" s="928"/>
      <c r="M115" s="944">
        <v>1</v>
      </c>
      <c r="N115" s="1756">
        <v>3289</v>
      </c>
      <c r="O115" s="946">
        <v>0.61</v>
      </c>
      <c r="P115" s="1756">
        <f>N115*(1-O115)</f>
        <v>1282.71</v>
      </c>
      <c r="Q115" s="1756">
        <f>P115*G115*M115</f>
        <v>25654.2</v>
      </c>
      <c r="R115" s="946">
        <f>Q115/Q123</f>
        <v>0.12583162805845871</v>
      </c>
      <c r="S115" s="2075">
        <f>Q115</f>
        <v>25654.2</v>
      </c>
      <c r="T115" s="2076"/>
      <c r="U115" s="2076">
        <f>S115</f>
        <v>25654.2</v>
      </c>
      <c r="V115" s="2076"/>
      <c r="W115" s="2076"/>
      <c r="X115" s="10"/>
      <c r="Y115" s="2000"/>
      <c r="Z115" s="2010">
        <f>S115</f>
        <v>25654.2</v>
      </c>
      <c r="AA115" s="908">
        <f>S115</f>
        <v>25654.2</v>
      </c>
      <c r="AB115" s="10"/>
      <c r="AC115" s="10"/>
      <c r="AD115" s="10"/>
      <c r="AE115" s="10"/>
      <c r="AF115" s="10"/>
      <c r="AG115" s="2001"/>
      <c r="AH115" s="10"/>
    </row>
    <row r="116" spans="1:34" s="1758" customFormat="1" x14ac:dyDescent="0.3">
      <c r="A116" s="939" t="s">
        <v>1187</v>
      </c>
      <c r="B116" s="939" t="s">
        <v>184</v>
      </c>
      <c r="C116" s="939" t="s">
        <v>1188</v>
      </c>
      <c r="D116" s="939" t="s">
        <v>295</v>
      </c>
      <c r="E116" s="939" t="s">
        <v>569</v>
      </c>
      <c r="F116" s="939">
        <v>80</v>
      </c>
      <c r="G116" s="941">
        <v>20</v>
      </c>
      <c r="H116" s="942" t="s">
        <v>49</v>
      </c>
      <c r="I116" s="943">
        <v>20</v>
      </c>
      <c r="J116" s="11"/>
      <c r="K116" s="943">
        <v>20</v>
      </c>
      <c r="L116" s="11"/>
      <c r="M116" s="944">
        <v>2</v>
      </c>
      <c r="N116" s="1756">
        <v>3255</v>
      </c>
      <c r="O116" s="946">
        <v>0.43</v>
      </c>
      <c r="P116" s="1756">
        <f>N116*(1-O116)</f>
        <v>1855.3500000000001</v>
      </c>
      <c r="Q116" s="1756">
        <f>P116*G116*M116</f>
        <v>74214</v>
      </c>
      <c r="R116" s="946">
        <f>Q116/Q123</f>
        <v>0.36401323934211377</v>
      </c>
      <c r="S116" s="2075">
        <f t="shared" ref="S116:S121" si="24">Q116</f>
        <v>74214</v>
      </c>
      <c r="T116" s="2076"/>
      <c r="U116" s="2076">
        <f>S116</f>
        <v>74214</v>
      </c>
      <c r="V116" s="2076"/>
      <c r="W116" s="2076"/>
      <c r="X116" s="2079"/>
      <c r="Y116" s="2086"/>
      <c r="Z116" s="2113">
        <f>S116</f>
        <v>74214</v>
      </c>
      <c r="AA116" s="911"/>
      <c r="AB116" s="1976">
        <f>S116</f>
        <v>74214</v>
      </c>
      <c r="AC116" s="911"/>
      <c r="AD116" s="911"/>
      <c r="AE116" s="911"/>
      <c r="AF116" s="1733"/>
      <c r="AG116" s="2087"/>
      <c r="AH116" s="1733"/>
    </row>
    <row r="117" spans="1:34" s="1758" customFormat="1" x14ac:dyDescent="0.3">
      <c r="A117" s="939" t="s">
        <v>1187</v>
      </c>
      <c r="B117" s="950" t="s">
        <v>315</v>
      </c>
      <c r="C117" s="950" t="s">
        <v>1126</v>
      </c>
      <c r="D117" s="950" t="s">
        <v>129</v>
      </c>
      <c r="E117" s="950" t="s">
        <v>569</v>
      </c>
      <c r="F117" s="950">
        <v>16</v>
      </c>
      <c r="G117" s="950">
        <v>3</v>
      </c>
      <c r="H117" s="950" t="s">
        <v>49</v>
      </c>
      <c r="I117" s="13"/>
      <c r="J117" s="13"/>
      <c r="K117" s="943">
        <v>3</v>
      </c>
      <c r="L117" s="11"/>
      <c r="M117" s="944">
        <v>1</v>
      </c>
      <c r="N117" s="1756">
        <v>16500</v>
      </c>
      <c r="O117" s="946">
        <v>0.25</v>
      </c>
      <c r="P117" s="1756">
        <f t="shared" ref="P117:P120" si="25">N117*(1-O117)</f>
        <v>12375</v>
      </c>
      <c r="Q117" s="1756">
        <f>P117*G117*M117</f>
        <v>37125</v>
      </c>
      <c r="R117" s="946">
        <f>Q117/Q123</f>
        <v>0.18209490811135329</v>
      </c>
      <c r="S117" s="2075">
        <f t="shared" si="24"/>
        <v>37125</v>
      </c>
      <c r="T117" s="2076">
        <f>S117</f>
        <v>37125</v>
      </c>
      <c r="U117" s="2076"/>
      <c r="V117" s="2076"/>
      <c r="W117" s="2076"/>
      <c r="X117" s="2079"/>
      <c r="Y117" s="2084">
        <f>S117</f>
        <v>37125</v>
      </c>
      <c r="Z117" s="2085"/>
      <c r="AA117" s="911"/>
      <c r="AB117" s="1976"/>
      <c r="AC117" s="1976">
        <f>S117</f>
        <v>37125</v>
      </c>
      <c r="AD117" s="911"/>
      <c r="AE117" s="911"/>
      <c r="AF117" s="1733"/>
      <c r="AG117" s="2087"/>
      <c r="AH117" s="1733"/>
    </row>
    <row r="118" spans="1:34" s="1758" customFormat="1" ht="13" x14ac:dyDescent="0.3">
      <c r="A118" s="939" t="s">
        <v>1187</v>
      </c>
      <c r="B118" s="950" t="s">
        <v>300</v>
      </c>
      <c r="C118" s="950" t="s">
        <v>1126</v>
      </c>
      <c r="D118" s="950" t="s">
        <v>54</v>
      </c>
      <c r="E118" s="950" t="s">
        <v>571</v>
      </c>
      <c r="F118" s="950">
        <v>200</v>
      </c>
      <c r="G118" s="950">
        <v>12</v>
      </c>
      <c r="H118" s="950" t="s">
        <v>133</v>
      </c>
      <c r="I118" s="2588">
        <v>12</v>
      </c>
      <c r="J118" s="2589"/>
      <c r="K118" s="955"/>
      <c r="L118" s="955"/>
      <c r="M118" s="944">
        <v>1</v>
      </c>
      <c r="N118" s="1756">
        <v>2100</v>
      </c>
      <c r="O118" s="946">
        <v>0.33</v>
      </c>
      <c r="P118" s="1756">
        <f t="shared" si="25"/>
        <v>1406.9999999999998</v>
      </c>
      <c r="Q118" s="1756">
        <f t="shared" ref="Q118:Q119" si="26">P118*G118*M118</f>
        <v>16883.999999999996</v>
      </c>
      <c r="R118" s="1759">
        <f>Q118/Q123</f>
        <v>8.2814556998036054E-2</v>
      </c>
      <c r="S118" s="2075">
        <f t="shared" si="24"/>
        <v>16883.999999999996</v>
      </c>
      <c r="T118" s="2076">
        <f>S118</f>
        <v>16883.999999999996</v>
      </c>
      <c r="U118" s="2076"/>
      <c r="V118" s="2076"/>
      <c r="W118" s="2076"/>
      <c r="X118" s="2079"/>
      <c r="Y118" s="2086"/>
      <c r="Z118" s="2113">
        <f>S118</f>
        <v>16883.999999999996</v>
      </c>
      <c r="AA118" s="911"/>
      <c r="AB118" s="911"/>
      <c r="AC118" s="1976">
        <f>S118</f>
        <v>16883.999999999996</v>
      </c>
      <c r="AD118" s="911"/>
      <c r="AE118" s="911"/>
      <c r="AF118" s="1733"/>
      <c r="AG118" s="2087"/>
      <c r="AH118" s="1733"/>
    </row>
    <row r="119" spans="1:34" s="1733" customFormat="1" ht="14.5" customHeight="1" x14ac:dyDescent="0.3">
      <c r="A119" s="939" t="s">
        <v>1187</v>
      </c>
      <c r="B119" s="2083" t="s">
        <v>274</v>
      </c>
      <c r="C119" s="2083" t="s">
        <v>643</v>
      </c>
      <c r="D119" s="2083" t="s">
        <v>207</v>
      </c>
      <c r="E119" s="2083" t="s">
        <v>571</v>
      </c>
      <c r="F119" s="2083">
        <v>250</v>
      </c>
      <c r="G119" s="2083">
        <v>20</v>
      </c>
      <c r="H119" s="2083" t="s">
        <v>51</v>
      </c>
      <c r="I119" s="2588">
        <v>20</v>
      </c>
      <c r="J119" s="2589"/>
      <c r="K119" s="2589"/>
      <c r="L119" s="2590"/>
      <c r="M119" s="944">
        <v>1</v>
      </c>
      <c r="N119" s="1760">
        <v>2500</v>
      </c>
      <c r="O119" s="958">
        <v>0.6</v>
      </c>
      <c r="P119" s="1760">
        <f t="shared" si="25"/>
        <v>1000</v>
      </c>
      <c r="Q119" s="1756">
        <f t="shared" si="26"/>
        <v>20000</v>
      </c>
      <c r="R119" s="1759">
        <f>Q119/Q123</f>
        <v>9.8098266996015246E-2</v>
      </c>
      <c r="S119" s="2075">
        <f t="shared" si="24"/>
        <v>20000</v>
      </c>
      <c r="T119" s="2076"/>
      <c r="U119" s="2076"/>
      <c r="V119" s="2076">
        <f>S119</f>
        <v>20000</v>
      </c>
      <c r="W119" s="2076"/>
      <c r="X119" s="2079"/>
      <c r="Y119" s="2084">
        <f>S119</f>
        <v>20000</v>
      </c>
      <c r="Z119" s="2088"/>
      <c r="AA119" s="911"/>
      <c r="AB119" s="911"/>
      <c r="AC119" s="1976"/>
      <c r="AD119" s="911"/>
      <c r="AE119" s="1976">
        <f>S119</f>
        <v>20000</v>
      </c>
      <c r="AG119" s="2087"/>
    </row>
    <row r="120" spans="1:34" s="1733" customFormat="1" ht="14.5" customHeight="1" x14ac:dyDescent="0.3">
      <c r="A120" s="939" t="s">
        <v>1187</v>
      </c>
      <c r="B120" s="2083" t="s">
        <v>157</v>
      </c>
      <c r="C120" s="2083" t="s">
        <v>1192</v>
      </c>
      <c r="D120" s="2083" t="s">
        <v>250</v>
      </c>
      <c r="E120" s="2083" t="s">
        <v>571</v>
      </c>
      <c r="F120" s="2083">
        <f>250*15</f>
        <v>3750</v>
      </c>
      <c r="G120" s="2083">
        <v>10</v>
      </c>
      <c r="H120" s="2083" t="s">
        <v>51</v>
      </c>
      <c r="I120" s="3024">
        <v>10</v>
      </c>
      <c r="J120" s="3025"/>
      <c r="K120" s="3025"/>
      <c r="L120" s="3026"/>
      <c r="M120" s="944">
        <v>1</v>
      </c>
      <c r="N120" s="1760">
        <v>3000</v>
      </c>
      <c r="O120" s="958">
        <v>0.8</v>
      </c>
      <c r="P120" s="1760">
        <f t="shared" si="25"/>
        <v>599.99999999999989</v>
      </c>
      <c r="Q120" s="1756">
        <f>P120*G120*M120</f>
        <v>5999.9999999999991</v>
      </c>
      <c r="R120" s="1759">
        <f>Q120/Q123</f>
        <v>2.942948009880457E-2</v>
      </c>
      <c r="S120" s="2075">
        <f t="shared" si="24"/>
        <v>5999.9999999999991</v>
      </c>
      <c r="T120" s="2076"/>
      <c r="U120" s="2076"/>
      <c r="V120" s="2076">
        <f>S120</f>
        <v>5999.9999999999991</v>
      </c>
      <c r="W120" s="2076"/>
      <c r="X120" s="2079"/>
      <c r="Y120" s="2084">
        <f>S120</f>
        <v>5999.9999999999991</v>
      </c>
      <c r="Z120" s="2088"/>
      <c r="AA120" s="911"/>
      <c r="AB120" s="911"/>
      <c r="AC120" s="911"/>
      <c r="AD120" s="1976"/>
      <c r="AE120" s="911"/>
      <c r="AF120" s="2089">
        <f>S120</f>
        <v>5999.9999999999991</v>
      </c>
      <c r="AG120" s="2087"/>
    </row>
    <row r="121" spans="1:34" x14ac:dyDescent="0.3">
      <c r="A121" s="963" t="s">
        <v>1187</v>
      </c>
      <c r="B121" s="2090" t="s">
        <v>580</v>
      </c>
      <c r="C121" s="2090"/>
      <c r="D121" s="2090"/>
      <c r="E121" s="2090"/>
      <c r="F121" s="2090"/>
      <c r="G121" s="2090"/>
      <c r="H121" s="2090"/>
      <c r="I121" s="2091"/>
      <c r="J121" s="2092"/>
      <c r="K121" s="2091"/>
      <c r="L121" s="2091"/>
      <c r="M121" s="2090"/>
      <c r="N121" s="2093"/>
      <c r="O121" s="2094"/>
      <c r="P121" s="2093"/>
      <c r="Q121" s="1763">
        <v>24000</v>
      </c>
      <c r="R121" s="2146">
        <f>Q121/Q123</f>
        <v>0.11771792039521829</v>
      </c>
      <c r="S121" s="2075">
        <f t="shared" si="24"/>
        <v>24000</v>
      </c>
      <c r="T121" s="2076"/>
      <c r="U121" s="2076"/>
      <c r="V121" s="2076"/>
      <c r="W121" s="2076"/>
      <c r="X121" s="2079">
        <f>S121</f>
        <v>24000</v>
      </c>
      <c r="Y121" s="2014"/>
      <c r="Z121" s="2001"/>
      <c r="AC121" s="908"/>
      <c r="AG121" s="2002"/>
    </row>
    <row r="122" spans="1:34" ht="14.5" thickBot="1" x14ac:dyDescent="0.35">
      <c r="A122" s="977"/>
      <c r="I122" s="1736">
        <f>I123/M123</f>
        <v>0.78095238095238095</v>
      </c>
      <c r="J122" s="1972"/>
      <c r="K122" s="1736">
        <f>K123/M123</f>
        <v>0.21904761904761905</v>
      </c>
      <c r="Q122" s="1765"/>
      <c r="R122" s="946"/>
      <c r="S122" s="2075"/>
      <c r="X122" s="908"/>
      <c r="Y122" s="2000"/>
      <c r="Z122" s="2001"/>
      <c r="AG122" s="2002"/>
    </row>
    <row r="123" spans="1:34" x14ac:dyDescent="0.3">
      <c r="A123" s="1032" t="s">
        <v>582</v>
      </c>
      <c r="B123" s="1033"/>
      <c r="C123" s="1033"/>
      <c r="D123" s="1033"/>
      <c r="E123" s="1033"/>
      <c r="F123" s="1033"/>
      <c r="G123" s="1033"/>
      <c r="H123" s="1033"/>
      <c r="I123" s="1035">
        <f>I120+I119+I118+I116+I115</f>
        <v>82</v>
      </c>
      <c r="J123" s="1036"/>
      <c r="K123" s="1035">
        <f>K117+K116</f>
        <v>23</v>
      </c>
      <c r="L123" s="1035"/>
      <c r="M123" s="1035">
        <f>SUM(I123:L123)</f>
        <v>105</v>
      </c>
      <c r="N123" s="2120"/>
      <c r="O123" s="2121"/>
      <c r="P123" s="2120"/>
      <c r="Q123" s="2122">
        <f>SUM(Q114:Q121)</f>
        <v>203877.2</v>
      </c>
      <c r="R123" s="2123">
        <f>SUM(R114:R121)</f>
        <v>0.99999999999999989</v>
      </c>
      <c r="S123" s="2124">
        <f>SUM(S114:S121)</f>
        <v>203877.2</v>
      </c>
      <c r="T123" s="2125">
        <f>SUM(T113:T122)</f>
        <v>54009</v>
      </c>
      <c r="U123" s="2125">
        <f>SUM(U113:U122)</f>
        <v>99868.2</v>
      </c>
      <c r="V123" s="2125">
        <f>SUM(V113:V122)</f>
        <v>26000</v>
      </c>
      <c r="W123" s="2126"/>
      <c r="X123" s="2125">
        <f>SUM(X114:X122)</f>
        <v>24000</v>
      </c>
      <c r="Y123" s="2127">
        <f>SUM(Y113:Y122)</f>
        <v>63125</v>
      </c>
      <c r="Z123" s="2128">
        <f>SUM(Z113:Z122)</f>
        <v>116752.2</v>
      </c>
      <c r="AA123" s="2125">
        <f>SUM(AA113:AA122)</f>
        <v>25654.2</v>
      </c>
      <c r="AB123" s="2125">
        <f t="shared" ref="AB123:AF123" si="27">SUM(AB113:AB122)</f>
        <v>74214</v>
      </c>
      <c r="AC123" s="2125">
        <f t="shared" si="27"/>
        <v>54009</v>
      </c>
      <c r="AD123" s="2125">
        <f t="shared" si="27"/>
        <v>0</v>
      </c>
      <c r="AE123" s="2125">
        <f t="shared" si="27"/>
        <v>20000</v>
      </c>
      <c r="AF123" s="2125">
        <f t="shared" si="27"/>
        <v>5999.9999999999991</v>
      </c>
      <c r="AG123" s="2129"/>
    </row>
    <row r="124" spans="1:34" ht="14.5" thickBot="1" x14ac:dyDescent="0.35">
      <c r="A124" s="1042" t="s">
        <v>583</v>
      </c>
      <c r="B124" s="1043"/>
      <c r="C124" s="1043"/>
      <c r="D124" s="1043"/>
      <c r="E124" s="1043"/>
      <c r="F124" s="1043"/>
      <c r="G124" s="1043"/>
      <c r="H124" s="1043"/>
      <c r="I124" s="1045">
        <f>I120+I119+I118+I116+I115</f>
        <v>82</v>
      </c>
      <c r="J124" s="1045">
        <f>I120+I119+I118</f>
        <v>42</v>
      </c>
      <c r="K124" s="1045">
        <f>I120+I119+K117+K116</f>
        <v>53</v>
      </c>
      <c r="L124" s="1045"/>
      <c r="M124" s="1046">
        <f>I124+J124+K124+L128+L124</f>
        <v>177</v>
      </c>
      <c r="N124" s="2130"/>
      <c r="O124" s="2131"/>
      <c r="P124" s="2130"/>
      <c r="Q124" s="2132"/>
      <c r="R124" s="2133"/>
      <c r="S124" s="2134"/>
      <c r="T124" s="2135"/>
      <c r="U124" s="2135"/>
      <c r="V124" s="2135"/>
      <c r="W124" s="2135"/>
      <c r="X124" s="2135"/>
      <c r="Y124" s="2136">
        <f>Y123/S123</f>
        <v>0.3096226552061731</v>
      </c>
      <c r="Z124" s="2137">
        <f>Z123/S123</f>
        <v>0.57265942439860851</v>
      </c>
      <c r="AA124" s="2138"/>
      <c r="AB124" s="2138"/>
      <c r="AC124" s="2138"/>
      <c r="AD124" s="2138"/>
      <c r="AE124" s="2138"/>
      <c r="AF124" s="2139"/>
      <c r="AG124" s="2140"/>
    </row>
    <row r="125" spans="1:34" s="1787" customFormat="1" ht="15" thickBot="1" x14ac:dyDescent="0.4">
      <c r="A125" s="289" t="s">
        <v>584</v>
      </c>
      <c r="B125" s="1779"/>
      <c r="C125" s="1779"/>
      <c r="D125" s="1779"/>
      <c r="E125" s="1779"/>
      <c r="F125" s="1779"/>
      <c r="G125" s="1779"/>
      <c r="H125" s="1779"/>
      <c r="I125" s="2256">
        <f>I124/$M$124</f>
        <v>0.4632768361581921</v>
      </c>
      <c r="J125" s="2256">
        <f t="shared" ref="J125:L125" si="28">J124/$M$124</f>
        <v>0.23728813559322035</v>
      </c>
      <c r="K125" s="2256">
        <f t="shared" si="28"/>
        <v>0.29943502824858759</v>
      </c>
      <c r="L125" s="2256">
        <f t="shared" si="28"/>
        <v>0</v>
      </c>
      <c r="M125" s="1780"/>
      <c r="N125" s="1782"/>
      <c r="O125" s="2051"/>
      <c r="P125" s="1782"/>
      <c r="Q125" s="2052">
        <f>T123</f>
        <v>54009</v>
      </c>
      <c r="R125" s="1784">
        <f>Q125/Q130</f>
        <v>0.26490946510938934</v>
      </c>
      <c r="S125" s="2141"/>
      <c r="T125" s="2142"/>
      <c r="U125" s="2142"/>
      <c r="V125" s="2142"/>
      <c r="W125" s="2142"/>
      <c r="X125" s="2142"/>
      <c r="Y125" s="1846">
        <f>I118+I119+I120</f>
        <v>42</v>
      </c>
      <c r="Z125" s="1847">
        <f>I115+I116+K116+K117</f>
        <v>63</v>
      </c>
      <c r="AA125" s="2064"/>
      <c r="AB125" s="2064"/>
      <c r="AC125" s="2064"/>
      <c r="AD125" s="2064"/>
      <c r="AE125" s="2064"/>
    </row>
    <row r="126" spans="1:34" s="1787" customFormat="1" ht="15" thickBot="1" x14ac:dyDescent="0.4">
      <c r="A126" s="297" t="s">
        <v>38</v>
      </c>
      <c r="B126" s="1788"/>
      <c r="C126" s="1788"/>
      <c r="D126" s="1789"/>
      <c r="E126" s="1789"/>
      <c r="F126" s="1788"/>
      <c r="G126" s="1788"/>
      <c r="H126" s="1788"/>
      <c r="I126" s="1788"/>
      <c r="J126" s="1788"/>
      <c r="K126" s="1788"/>
      <c r="L126" s="1788"/>
      <c r="M126" s="1790"/>
      <c r="N126" s="1792"/>
      <c r="O126" s="2053"/>
      <c r="P126" s="1792"/>
      <c r="Q126" s="2054">
        <f>U123</f>
        <v>99868.2</v>
      </c>
      <c r="R126" s="1784">
        <f>Q126/Q130</f>
        <v>0.48984486740057248</v>
      </c>
      <c r="S126" s="2143">
        <f>Q123/M123</f>
        <v>1941.6876190476191</v>
      </c>
      <c r="T126" s="2144" t="s">
        <v>586</v>
      </c>
      <c r="U126" s="2142"/>
      <c r="V126" s="2142"/>
      <c r="W126" s="2142"/>
      <c r="X126" s="2142"/>
      <c r="Y126" s="241">
        <f>Y125/M123</f>
        <v>0.4</v>
      </c>
      <c r="Z126" s="293">
        <f>Z125/M123</f>
        <v>0.6</v>
      </c>
      <c r="AA126" s="2064"/>
      <c r="AB126" s="2064"/>
      <c r="AC126" s="2064"/>
      <c r="AD126" s="2064"/>
      <c r="AE126" s="2064"/>
    </row>
    <row r="127" spans="1:34" s="2064" customFormat="1" ht="15" thickBot="1" x14ac:dyDescent="0.4">
      <c r="A127" s="297" t="s">
        <v>587</v>
      </c>
      <c r="B127" s="1788"/>
      <c r="C127" s="1788"/>
      <c r="D127" s="1789"/>
      <c r="E127" s="1789"/>
      <c r="F127" s="1790"/>
      <c r="G127" s="1788"/>
      <c r="H127" s="1788"/>
      <c r="I127" s="1788"/>
      <c r="J127" s="1788"/>
      <c r="K127" s="1788"/>
      <c r="L127" s="1788"/>
      <c r="M127" s="1788"/>
      <c r="N127" s="1792"/>
      <c r="O127" s="2056"/>
      <c r="P127" s="1792"/>
      <c r="Q127" s="2054">
        <f>V123</f>
        <v>26000</v>
      </c>
      <c r="R127" s="1784">
        <f>Q127/Q130</f>
        <v>0.12752774709481982</v>
      </c>
      <c r="S127" s="2141"/>
      <c r="Y127" s="3022" t="s">
        <v>588</v>
      </c>
      <c r="Z127" s="3023"/>
    </row>
    <row r="128" spans="1:34" s="2064" customFormat="1" ht="14.5" x14ac:dyDescent="0.35">
      <c r="A128" s="297" t="s">
        <v>579</v>
      </c>
      <c r="B128" s="1788"/>
      <c r="C128" s="1788"/>
      <c r="D128" s="1788"/>
      <c r="E128" s="1788"/>
      <c r="F128" s="1788"/>
      <c r="G128" s="1788"/>
      <c r="H128" s="1788"/>
      <c r="I128" s="1788"/>
      <c r="J128" s="1788"/>
      <c r="K128" s="1788"/>
      <c r="L128" s="1788"/>
      <c r="M128" s="1788"/>
      <c r="N128" s="1792"/>
      <c r="O128" s="2056"/>
      <c r="P128" s="1792"/>
      <c r="Q128" s="2054">
        <f>W123/2</f>
        <v>0</v>
      </c>
      <c r="R128" s="1784">
        <f>Q128/Q130</f>
        <v>0</v>
      </c>
      <c r="S128" s="2141"/>
    </row>
    <row r="129" spans="1:33" s="1787" customFormat="1" ht="14.5" x14ac:dyDescent="0.35">
      <c r="A129" s="511" t="s">
        <v>580</v>
      </c>
      <c r="B129" s="2058"/>
      <c r="C129" s="2058"/>
      <c r="D129" s="2058"/>
      <c r="E129" s="2058"/>
      <c r="F129" s="2058"/>
      <c r="G129" s="2058"/>
      <c r="H129" s="2058"/>
      <c r="I129" s="2058"/>
      <c r="J129" s="2058"/>
      <c r="K129" s="2058"/>
      <c r="L129" s="2058"/>
      <c r="M129" s="2058"/>
      <c r="N129" s="2059"/>
      <c r="O129" s="2060"/>
      <c r="P129" s="2059"/>
      <c r="Q129" s="2097">
        <f>X123</f>
        <v>24000</v>
      </c>
      <c r="R129" s="1784">
        <f>Q129/Q130</f>
        <v>0.11771792039521829</v>
      </c>
      <c r="S129" s="2141"/>
      <c r="T129" s="2142"/>
      <c r="U129" s="2142"/>
      <c r="V129" s="2142"/>
      <c r="W129" s="2142"/>
      <c r="X129" s="2142"/>
      <c r="Y129" s="2064"/>
      <c r="Z129" s="2064"/>
      <c r="AA129" s="2064"/>
      <c r="AB129" s="2064"/>
      <c r="AC129" s="2064"/>
      <c r="AD129" s="2064"/>
      <c r="AE129" s="2064"/>
    </row>
    <row r="130" spans="1:33" s="11" customFormat="1" x14ac:dyDescent="0.3">
      <c r="A130" s="2024"/>
      <c r="B130" s="2034"/>
      <c r="C130" s="2034"/>
      <c r="D130" s="2034"/>
      <c r="E130" s="2034"/>
      <c r="F130" s="972"/>
      <c r="G130" s="2034"/>
      <c r="H130" s="1788"/>
      <c r="I130" s="1788"/>
      <c r="J130" s="1788"/>
      <c r="K130" s="1788"/>
      <c r="L130" s="1788"/>
      <c r="M130" s="1788"/>
      <c r="N130" s="1792"/>
      <c r="O130" s="2056"/>
      <c r="P130" s="1792"/>
      <c r="Q130" s="2054">
        <f>SUM(Q125:Q129)</f>
        <v>203877.2</v>
      </c>
      <c r="R130" s="2098">
        <f>SUM(R125:R129)</f>
        <v>1</v>
      </c>
      <c r="S130" s="1797"/>
    </row>
    <row r="131" spans="1:33" s="11" customFormat="1" x14ac:dyDescent="0.3">
      <c r="A131" s="1757"/>
      <c r="J131" s="13"/>
      <c r="N131" s="1797"/>
      <c r="O131" s="2067"/>
      <c r="P131" s="1797"/>
      <c r="Q131" s="1797"/>
      <c r="R131" s="2068"/>
      <c r="S131" s="1797"/>
    </row>
    <row r="132" spans="1:33" s="11" customFormat="1" x14ac:dyDescent="0.3">
      <c r="A132" s="1757"/>
      <c r="J132" s="13"/>
      <c r="N132" s="1797"/>
      <c r="O132" s="2067"/>
      <c r="P132" s="1797"/>
      <c r="Q132" s="1797"/>
      <c r="R132" s="2068"/>
      <c r="S132" s="1797"/>
    </row>
    <row r="133" spans="1:33" s="11" customFormat="1" x14ac:dyDescent="0.3">
      <c r="A133" s="1757"/>
      <c r="H133" s="911"/>
      <c r="I133" s="13"/>
      <c r="J133" s="13"/>
      <c r="K133" s="13"/>
      <c r="N133" s="1797"/>
      <c r="O133" s="2067"/>
      <c r="P133" s="1797"/>
      <c r="Q133" s="1797"/>
      <c r="R133" s="2068"/>
      <c r="S133" s="1797"/>
    </row>
    <row r="134" spans="1:33" s="11" customFormat="1" x14ac:dyDescent="0.3">
      <c r="A134" s="1757"/>
      <c r="H134" s="911" t="s">
        <v>1185</v>
      </c>
      <c r="I134" s="3048">
        <v>0.75</v>
      </c>
      <c r="J134" s="3049"/>
      <c r="K134" s="13"/>
      <c r="N134" s="1797"/>
      <c r="O134" s="2067"/>
      <c r="P134" s="1797"/>
      <c r="Q134" s="1797"/>
      <c r="R134" s="2068"/>
      <c r="S134" s="1797"/>
    </row>
    <row r="135" spans="1:33" s="11" customFormat="1" x14ac:dyDescent="0.3">
      <c r="A135" s="1757"/>
      <c r="H135" s="911" t="s">
        <v>912</v>
      </c>
      <c r="I135" s="3049">
        <v>63</v>
      </c>
      <c r="J135" s="3049"/>
      <c r="K135" s="13"/>
      <c r="N135" s="1797"/>
      <c r="O135" s="2067"/>
      <c r="P135" s="1797"/>
      <c r="Q135" s="1797"/>
      <c r="R135" s="2068"/>
      <c r="S135" s="1797"/>
    </row>
    <row r="136" spans="1:33" s="11" customFormat="1" x14ac:dyDescent="0.3">
      <c r="A136" s="1757"/>
      <c r="H136" s="911" t="s">
        <v>526</v>
      </c>
      <c r="I136" s="3052">
        <v>14678</v>
      </c>
      <c r="J136" s="3052"/>
      <c r="K136" s="13"/>
      <c r="N136" s="1797"/>
      <c r="O136" s="2067"/>
      <c r="P136" s="1797"/>
      <c r="Q136" s="1797"/>
      <c r="R136" s="2068"/>
      <c r="S136" s="1797"/>
    </row>
    <row r="137" spans="1:33" s="11" customFormat="1" x14ac:dyDescent="0.3">
      <c r="A137" s="1757"/>
      <c r="H137" s="911" t="s">
        <v>528</v>
      </c>
      <c r="I137" s="3052">
        <v>165037892</v>
      </c>
      <c r="J137" s="3052"/>
      <c r="K137" s="13"/>
      <c r="N137" s="1797"/>
      <c r="O137" s="2067"/>
      <c r="P137" s="1797"/>
      <c r="Q137" s="1797"/>
      <c r="R137" s="2068"/>
      <c r="S137" s="1797"/>
    </row>
    <row r="138" spans="1:33" s="11" customFormat="1" x14ac:dyDescent="0.3">
      <c r="A138" s="1757"/>
      <c r="H138" s="13"/>
      <c r="I138" s="13"/>
      <c r="J138" s="13"/>
      <c r="K138" s="13"/>
      <c r="N138" s="1797"/>
      <c r="O138" s="2067"/>
      <c r="P138" s="1797"/>
      <c r="Q138" s="1797"/>
      <c r="R138" s="2068"/>
      <c r="S138" s="1797"/>
    </row>
    <row r="139" spans="1:33" customFormat="1" ht="16.5" customHeight="1" thickBot="1" x14ac:dyDescent="0.4">
      <c r="A139" s="2681" t="s">
        <v>531</v>
      </c>
      <c r="B139" s="2682"/>
      <c r="C139" s="2682"/>
      <c r="D139" s="2682"/>
      <c r="E139" s="2682"/>
      <c r="F139" s="2682"/>
      <c r="G139" s="2682"/>
      <c r="H139" s="2682"/>
      <c r="I139" s="2682"/>
      <c r="J139" s="2682"/>
      <c r="K139" s="2682"/>
      <c r="L139" s="2682"/>
      <c r="M139" s="2682"/>
      <c r="N139" s="2682"/>
      <c r="O139" s="2682"/>
      <c r="P139" s="2682"/>
      <c r="Q139" s="2682"/>
      <c r="R139" s="2683"/>
      <c r="S139" s="2918" t="s">
        <v>929</v>
      </c>
      <c r="T139" s="2918"/>
      <c r="U139" s="2918"/>
      <c r="V139" s="2918"/>
      <c r="W139" s="2918"/>
      <c r="X139" s="2918"/>
      <c r="Y139" s="2918"/>
      <c r="Z139" s="2918"/>
      <c r="AA139" s="2918"/>
      <c r="AB139" s="2918"/>
      <c r="AC139" s="2918"/>
      <c r="AD139" s="2918"/>
      <c r="AE139" s="2918"/>
      <c r="AF139" s="2918"/>
      <c r="AG139" s="2919"/>
    </row>
    <row r="140" spans="1:33" s="10" customFormat="1" ht="14.5" customHeight="1" x14ac:dyDescent="0.3">
      <c r="A140" s="3053" t="s">
        <v>533</v>
      </c>
      <c r="B140" s="3055" t="s">
        <v>534</v>
      </c>
      <c r="C140" s="3055" t="s">
        <v>535</v>
      </c>
      <c r="D140" s="3055" t="s">
        <v>606</v>
      </c>
      <c r="E140" s="3055" t="s">
        <v>1194</v>
      </c>
      <c r="F140" s="2147" t="s">
        <v>1172</v>
      </c>
      <c r="G140" s="3057" t="s">
        <v>1173</v>
      </c>
      <c r="H140" s="3074" t="s">
        <v>540</v>
      </c>
      <c r="I140" s="3076" t="s">
        <v>541</v>
      </c>
      <c r="J140" s="3076"/>
      <c r="K140" s="3076"/>
      <c r="L140" s="3076"/>
      <c r="M140" s="3077" t="s">
        <v>914</v>
      </c>
      <c r="N140" s="3059" t="s">
        <v>915</v>
      </c>
      <c r="O140" s="3079" t="s">
        <v>916</v>
      </c>
      <c r="P140" s="3059" t="s">
        <v>917</v>
      </c>
      <c r="Q140" s="3059" t="s">
        <v>918</v>
      </c>
      <c r="R140" s="3061" t="s">
        <v>546</v>
      </c>
      <c r="S140" s="2148" t="s">
        <v>547</v>
      </c>
      <c r="T140" s="3063" t="s">
        <v>548</v>
      </c>
      <c r="U140" s="3063"/>
      <c r="V140" s="3063"/>
      <c r="W140" s="3063"/>
      <c r="X140" s="3063"/>
      <c r="Y140" s="3065" t="s">
        <v>549</v>
      </c>
      <c r="Z140" s="3066"/>
      <c r="AA140" s="3063" t="s">
        <v>550</v>
      </c>
      <c r="AB140" s="3063"/>
      <c r="AC140" s="3063"/>
      <c r="AD140" s="3063"/>
      <c r="AE140" s="3063"/>
      <c r="AF140" s="3063"/>
      <c r="AG140" s="3069"/>
    </row>
    <row r="141" spans="1:33" s="10" customFormat="1" ht="18.5" thickBot="1" x14ac:dyDescent="0.35">
      <c r="A141" s="3054"/>
      <c r="B141" s="3056"/>
      <c r="C141" s="3056"/>
      <c r="D141" s="3056"/>
      <c r="E141" s="3056"/>
      <c r="F141" s="2149" t="s">
        <v>1174</v>
      </c>
      <c r="G141" s="3058"/>
      <c r="H141" s="3075"/>
      <c r="I141" s="2150" t="s">
        <v>551</v>
      </c>
      <c r="J141" s="2150" t="s">
        <v>552</v>
      </c>
      <c r="K141" s="2151" t="s">
        <v>553</v>
      </c>
      <c r="L141" s="2151" t="s">
        <v>554</v>
      </c>
      <c r="M141" s="3078"/>
      <c r="N141" s="3060"/>
      <c r="O141" s="3080"/>
      <c r="P141" s="3060"/>
      <c r="Q141" s="3060"/>
      <c r="R141" s="3062"/>
      <c r="S141" s="2152" t="s">
        <v>559</v>
      </c>
      <c r="T141" s="3064"/>
      <c r="U141" s="3064"/>
      <c r="V141" s="3064"/>
      <c r="W141" s="3064"/>
      <c r="X141" s="3064"/>
      <c r="Y141" s="3067"/>
      <c r="Z141" s="3068"/>
      <c r="AA141" s="3064"/>
      <c r="AB141" s="3064"/>
      <c r="AC141" s="3064"/>
      <c r="AD141" s="3064"/>
      <c r="AE141" s="3064"/>
      <c r="AF141" s="3064"/>
      <c r="AG141" s="3070"/>
    </row>
    <row r="142" spans="1:33" ht="16" x14ac:dyDescent="0.4">
      <c r="A142" s="3071" t="s">
        <v>619</v>
      </c>
      <c r="B142" s="3072"/>
      <c r="C142" s="3072"/>
      <c r="D142" s="3072"/>
      <c r="E142" s="3072"/>
      <c r="F142" s="3072"/>
      <c r="G142" s="3072"/>
      <c r="H142" s="3072"/>
      <c r="I142" s="3072"/>
      <c r="J142" s="3072"/>
      <c r="K142" s="3072"/>
      <c r="L142" s="3072"/>
      <c r="M142" s="3072"/>
      <c r="N142" s="3072"/>
      <c r="O142" s="3072"/>
      <c r="P142" s="3072"/>
      <c r="Q142" s="3073"/>
      <c r="R142" s="2153"/>
      <c r="S142" s="2154"/>
      <c r="T142" s="2155" t="s">
        <v>561</v>
      </c>
      <c r="U142" s="2155" t="s">
        <v>38</v>
      </c>
      <c r="V142" s="2155" t="s">
        <v>562</v>
      </c>
      <c r="W142" s="2155" t="s">
        <v>563</v>
      </c>
      <c r="X142" s="2156" t="s">
        <v>564</v>
      </c>
      <c r="Y142" s="2157" t="s">
        <v>565</v>
      </c>
      <c r="Z142" s="2158" t="s">
        <v>566</v>
      </c>
      <c r="AA142" s="2159" t="s">
        <v>27</v>
      </c>
      <c r="AB142" s="2159" t="s">
        <v>26</v>
      </c>
      <c r="AC142" s="2159" t="s">
        <v>291</v>
      </c>
      <c r="AD142" s="2159" t="s">
        <v>292</v>
      </c>
      <c r="AE142" s="2159" t="s">
        <v>37</v>
      </c>
      <c r="AF142" s="2159" t="s">
        <v>205</v>
      </c>
      <c r="AG142" s="2160"/>
    </row>
    <row r="143" spans="1:33" ht="15" x14ac:dyDescent="0.3">
      <c r="A143" s="923"/>
      <c r="B143" s="923"/>
      <c r="C143" s="923"/>
      <c r="D143" s="924"/>
      <c r="E143" s="924"/>
      <c r="F143" s="924"/>
      <c r="G143" s="924"/>
      <c r="H143" s="924"/>
      <c r="I143" s="926"/>
      <c r="J143" s="926"/>
      <c r="K143" s="927"/>
      <c r="L143" s="928"/>
      <c r="M143" s="929"/>
      <c r="N143" s="1752"/>
      <c r="O143" s="2071"/>
      <c r="P143" s="1753"/>
      <c r="Q143" s="1754"/>
      <c r="R143" s="933"/>
      <c r="S143" s="2072"/>
      <c r="T143" s="2073"/>
      <c r="U143" s="2073"/>
      <c r="V143" s="2073"/>
      <c r="W143" s="2073"/>
      <c r="X143" s="2161"/>
      <c r="Z143" s="1995"/>
      <c r="AF143" s="10"/>
      <c r="AG143" s="1995"/>
    </row>
    <row r="144" spans="1:33" ht="15" x14ac:dyDescent="0.3">
      <c r="A144" s="939" t="s">
        <v>1187</v>
      </c>
      <c r="B144" s="939" t="s">
        <v>293</v>
      </c>
      <c r="C144" s="939" t="s">
        <v>1188</v>
      </c>
      <c r="D144" s="939" t="s">
        <v>294</v>
      </c>
      <c r="E144" s="939" t="s">
        <v>569</v>
      </c>
      <c r="F144" s="939">
        <v>65</v>
      </c>
      <c r="G144" s="941">
        <v>7</v>
      </c>
      <c r="H144" s="942" t="s">
        <v>49</v>
      </c>
      <c r="I144" s="943">
        <v>7</v>
      </c>
      <c r="J144" s="926"/>
      <c r="K144" s="943">
        <v>7</v>
      </c>
      <c r="L144" s="928"/>
      <c r="M144" s="944">
        <v>2</v>
      </c>
      <c r="N144" s="1756">
        <v>3289</v>
      </c>
      <c r="O144" s="946">
        <v>0.61</v>
      </c>
      <c r="P144" s="1756">
        <f>N144*(1-O144)</f>
        <v>1282.71</v>
      </c>
      <c r="Q144" s="1756">
        <f>P144*G144*M144</f>
        <v>17957.940000000002</v>
      </c>
      <c r="R144" s="947">
        <f>Q144/Q153</f>
        <v>0.11947585332909487</v>
      </c>
      <c r="S144" s="2075">
        <f>Q144*3</f>
        <v>53873.820000000007</v>
      </c>
      <c r="T144" s="2076"/>
      <c r="U144" s="2076">
        <f>S144</f>
        <v>53873.820000000007</v>
      </c>
      <c r="V144" s="2076"/>
      <c r="W144" s="2076"/>
      <c r="X144" s="2161"/>
      <c r="Z144" s="2010">
        <f>S144</f>
        <v>53873.820000000007</v>
      </c>
      <c r="AA144" s="908">
        <f>S144</f>
        <v>53873.820000000007</v>
      </c>
      <c r="AG144" s="2002"/>
    </row>
    <row r="145" spans="1:33" s="1733" customFormat="1" x14ac:dyDescent="0.3">
      <c r="A145" s="939" t="s">
        <v>1187</v>
      </c>
      <c r="B145" s="939" t="s">
        <v>184</v>
      </c>
      <c r="C145" s="939" t="s">
        <v>1188</v>
      </c>
      <c r="D145" s="939" t="s">
        <v>295</v>
      </c>
      <c r="E145" s="939" t="s">
        <v>569</v>
      </c>
      <c r="F145" s="939">
        <v>80</v>
      </c>
      <c r="G145" s="941">
        <v>7</v>
      </c>
      <c r="H145" s="942" t="s">
        <v>49</v>
      </c>
      <c r="I145" s="943">
        <v>8</v>
      </c>
      <c r="J145" s="10"/>
      <c r="K145" s="943">
        <v>8</v>
      </c>
      <c r="L145" s="10"/>
      <c r="M145" s="944">
        <v>2</v>
      </c>
      <c r="N145" s="1756">
        <v>3255</v>
      </c>
      <c r="O145" s="946">
        <v>0.43</v>
      </c>
      <c r="P145" s="1756">
        <f>N145*(1-O145)</f>
        <v>1855.3500000000001</v>
      </c>
      <c r="Q145" s="1756">
        <f>P145*G145*M145</f>
        <v>25974.9</v>
      </c>
      <c r="R145" s="947">
        <f>Q145/Q153</f>
        <v>0.17281343754561526</v>
      </c>
      <c r="S145" s="2075">
        <f t="shared" ref="S145:S151" si="29">Q145*3</f>
        <v>77924.700000000012</v>
      </c>
      <c r="T145" s="2076"/>
      <c r="U145" s="2076">
        <f>S145</f>
        <v>77924.700000000012</v>
      </c>
      <c r="V145" s="2076"/>
      <c r="W145" s="2076"/>
      <c r="X145" s="2162"/>
      <c r="Y145" s="911"/>
      <c r="Z145" s="2113">
        <f>S145</f>
        <v>77924.700000000012</v>
      </c>
      <c r="AA145" s="911"/>
      <c r="AB145" s="1976">
        <f>S145</f>
        <v>77924.700000000012</v>
      </c>
      <c r="AC145" s="911"/>
      <c r="AD145" s="911"/>
      <c r="AE145" s="911"/>
      <c r="AG145" s="2087"/>
    </row>
    <row r="146" spans="1:33" s="1733" customFormat="1" x14ac:dyDescent="0.3">
      <c r="A146" s="939" t="s">
        <v>1187</v>
      </c>
      <c r="B146" s="2083" t="s">
        <v>184</v>
      </c>
      <c r="C146" s="2083" t="s">
        <v>1188</v>
      </c>
      <c r="D146" s="2083" t="s">
        <v>295</v>
      </c>
      <c r="E146" s="2083" t="s">
        <v>571</v>
      </c>
      <c r="F146" s="2083">
        <v>984</v>
      </c>
      <c r="G146" s="2083">
        <v>15</v>
      </c>
      <c r="H146" s="2083" t="s">
        <v>49</v>
      </c>
      <c r="I146" s="943">
        <v>15</v>
      </c>
      <c r="J146" s="956">
        <v>15</v>
      </c>
      <c r="K146" s="10"/>
      <c r="L146" s="10"/>
      <c r="M146" s="944">
        <f t="shared" ref="M146" si="30">COUNT(I146:L146)</f>
        <v>2</v>
      </c>
      <c r="N146" s="1756">
        <v>2082.02</v>
      </c>
      <c r="O146" s="946">
        <v>0.7</v>
      </c>
      <c r="P146" s="1756">
        <f t="shared" ref="P146:P149" si="31">N146*(1-O146)</f>
        <v>624.60600000000011</v>
      </c>
      <c r="Q146" s="1756">
        <f t="shared" ref="Q146" si="32">P146*G146*M146</f>
        <v>18738.180000000004</v>
      </c>
      <c r="R146" s="1015">
        <f>Q146/Q153</f>
        <v>0.12466686297727797</v>
      </c>
      <c r="S146" s="2075">
        <f t="shared" si="29"/>
        <v>56214.540000000008</v>
      </c>
      <c r="T146" s="2076"/>
      <c r="U146" s="2076">
        <f>S146</f>
        <v>56214.540000000008</v>
      </c>
      <c r="V146" s="2076"/>
      <c r="W146" s="2076"/>
      <c r="X146" s="2162"/>
      <c r="Y146" s="1976">
        <f>S146</f>
        <v>56214.540000000008</v>
      </c>
      <c r="Z146" s="2085"/>
      <c r="AA146" s="911"/>
      <c r="AB146" s="1976">
        <f>S146</f>
        <v>56214.540000000008</v>
      </c>
      <c r="AC146" s="911"/>
      <c r="AD146" s="911"/>
      <c r="AE146" s="911"/>
      <c r="AG146" s="2087"/>
    </row>
    <row r="147" spans="1:33" s="1733" customFormat="1" x14ac:dyDescent="0.3">
      <c r="A147" s="939" t="s">
        <v>1187</v>
      </c>
      <c r="B147" s="2083" t="s">
        <v>315</v>
      </c>
      <c r="C147" s="2083" t="s">
        <v>1126</v>
      </c>
      <c r="D147" s="2083" t="s">
        <v>129</v>
      </c>
      <c r="E147" s="2083" t="s">
        <v>569</v>
      </c>
      <c r="F147" s="2083">
        <v>16</v>
      </c>
      <c r="G147" s="2083">
        <v>1</v>
      </c>
      <c r="H147" s="2083" t="s">
        <v>49</v>
      </c>
      <c r="I147" s="911"/>
      <c r="J147" s="911"/>
      <c r="K147" s="943">
        <v>1</v>
      </c>
      <c r="L147" s="10"/>
      <c r="M147" s="944">
        <v>1</v>
      </c>
      <c r="N147" s="1756">
        <v>16500</v>
      </c>
      <c r="O147" s="946">
        <v>0.25</v>
      </c>
      <c r="P147" s="1756">
        <f t="shared" si="31"/>
        <v>12375</v>
      </c>
      <c r="Q147" s="1756">
        <f>P147*G147*M147</f>
        <v>12375</v>
      </c>
      <c r="R147" s="947">
        <f>Q147/Q153</f>
        <v>8.2332031677773115E-2</v>
      </c>
      <c r="S147" s="2075">
        <f t="shared" si="29"/>
        <v>37125</v>
      </c>
      <c r="T147" s="2076">
        <f>S147</f>
        <v>37125</v>
      </c>
      <c r="U147" s="2076"/>
      <c r="V147" s="2076"/>
      <c r="W147" s="2076"/>
      <c r="X147" s="2162"/>
      <c r="Y147" s="911"/>
      <c r="Z147" s="2113">
        <f>S147</f>
        <v>37125</v>
      </c>
      <c r="AA147" s="911"/>
      <c r="AB147" s="911"/>
      <c r="AC147" s="1976">
        <f>S147</f>
        <v>37125</v>
      </c>
      <c r="AD147" s="911"/>
      <c r="AE147" s="911"/>
      <c r="AG147" s="2087"/>
    </row>
    <row r="148" spans="1:33" s="1733" customFormat="1" ht="13" x14ac:dyDescent="0.3">
      <c r="A148" s="939" t="s">
        <v>1187</v>
      </c>
      <c r="B148" s="2083" t="s">
        <v>300</v>
      </c>
      <c r="C148" s="2083" t="s">
        <v>1126</v>
      </c>
      <c r="D148" s="2083" t="s">
        <v>116</v>
      </c>
      <c r="E148" s="2083" t="s">
        <v>571</v>
      </c>
      <c r="F148" s="2083">
        <v>200</v>
      </c>
      <c r="G148" s="2083">
        <v>10</v>
      </c>
      <c r="H148" s="2083" t="s">
        <v>133</v>
      </c>
      <c r="I148" s="2117">
        <v>10</v>
      </c>
      <c r="J148" s="2163"/>
      <c r="K148" s="955"/>
      <c r="L148" s="955"/>
      <c r="M148" s="944">
        <v>1</v>
      </c>
      <c r="N148" s="1756">
        <v>1800</v>
      </c>
      <c r="O148" s="946">
        <v>0.33</v>
      </c>
      <c r="P148" s="1756">
        <f t="shared" si="31"/>
        <v>1205.9999999999998</v>
      </c>
      <c r="Q148" s="1756">
        <f t="shared" ref="Q148:Q149" si="33">P148*G148*M148</f>
        <v>12059.999999999998</v>
      </c>
      <c r="R148" s="1015">
        <f>Q148/Q153</f>
        <v>8.023630723506614E-2</v>
      </c>
      <c r="S148" s="2075">
        <f t="shared" si="29"/>
        <v>36179.999999999993</v>
      </c>
      <c r="T148" s="2076">
        <f>S148</f>
        <v>36179.999999999993</v>
      </c>
      <c r="U148" s="2076"/>
      <c r="V148" s="2076"/>
      <c r="W148" s="2076"/>
      <c r="X148" s="2162"/>
      <c r="Y148" s="1976">
        <f>S148</f>
        <v>36179.999999999993</v>
      </c>
      <c r="Z148" s="2088"/>
      <c r="AA148" s="911"/>
      <c r="AB148" s="911"/>
      <c r="AC148" s="1976">
        <f>S148</f>
        <v>36179.999999999993</v>
      </c>
      <c r="AD148" s="911"/>
      <c r="AE148" s="911"/>
      <c r="AG148" s="2087"/>
    </row>
    <row r="149" spans="1:33" s="1733" customFormat="1" ht="14.5" customHeight="1" x14ac:dyDescent="0.3">
      <c r="A149" s="939" t="s">
        <v>1187</v>
      </c>
      <c r="B149" s="2083" t="s">
        <v>274</v>
      </c>
      <c r="C149" s="2083" t="s">
        <v>643</v>
      </c>
      <c r="D149" s="2083" t="s">
        <v>207</v>
      </c>
      <c r="E149" s="2083" t="s">
        <v>571</v>
      </c>
      <c r="F149" s="2083">
        <v>250</v>
      </c>
      <c r="G149" s="2083">
        <v>17</v>
      </c>
      <c r="H149" s="2083" t="s">
        <v>51</v>
      </c>
      <c r="I149" s="2588">
        <v>17</v>
      </c>
      <c r="J149" s="2589"/>
      <c r="K149" s="2589"/>
      <c r="L149" s="2590"/>
      <c r="M149" s="944">
        <v>1</v>
      </c>
      <c r="N149" s="1760">
        <v>2500</v>
      </c>
      <c r="O149" s="958">
        <v>0.6</v>
      </c>
      <c r="P149" s="1760">
        <f t="shared" si="31"/>
        <v>1000</v>
      </c>
      <c r="Q149" s="1756">
        <f t="shared" si="33"/>
        <v>17000</v>
      </c>
      <c r="R149" s="1015">
        <f>Q149/Q153</f>
        <v>0.11310258897148628</v>
      </c>
      <c r="S149" s="2075">
        <f t="shared" si="29"/>
        <v>51000</v>
      </c>
      <c r="T149" s="2076"/>
      <c r="U149" s="2076"/>
      <c r="V149" s="2076">
        <f>S149</f>
        <v>51000</v>
      </c>
      <c r="W149" s="2076"/>
      <c r="X149" s="2162"/>
      <c r="Y149" s="1976">
        <f>S149</f>
        <v>51000</v>
      </c>
      <c r="Z149" s="2088"/>
      <c r="AA149" s="911"/>
      <c r="AB149" s="911"/>
      <c r="AC149" s="911"/>
      <c r="AD149" s="911"/>
      <c r="AE149" s="1976">
        <f>S149</f>
        <v>51000</v>
      </c>
      <c r="AG149" s="2087"/>
    </row>
    <row r="150" spans="1:33" x14ac:dyDescent="0.3">
      <c r="A150" s="939" t="s">
        <v>1187</v>
      </c>
      <c r="B150" s="2083" t="s">
        <v>315</v>
      </c>
      <c r="C150" s="2083" t="s">
        <v>1126</v>
      </c>
      <c r="D150" s="2083" t="s">
        <v>53</v>
      </c>
      <c r="E150" s="2083" t="s">
        <v>571</v>
      </c>
      <c r="F150" s="2083">
        <v>62</v>
      </c>
      <c r="G150" s="2083">
        <v>3</v>
      </c>
      <c r="H150" s="2083" t="s">
        <v>133</v>
      </c>
      <c r="I150" s="3024">
        <v>3</v>
      </c>
      <c r="J150" s="3026"/>
      <c r="K150" s="2588" t="s">
        <v>1190</v>
      </c>
      <c r="L150" s="2590"/>
      <c r="M150" s="944">
        <v>1</v>
      </c>
      <c r="N150" s="1760">
        <v>16000</v>
      </c>
      <c r="O150" s="958">
        <v>0.35</v>
      </c>
      <c r="P150" s="1760">
        <f>N150*(1-O150)</f>
        <v>10400</v>
      </c>
      <c r="Q150" s="1756">
        <f>P150*G150*M150</f>
        <v>31200</v>
      </c>
      <c r="R150" s="1015">
        <f>Q150/Q153</f>
        <v>0.20757651623002191</v>
      </c>
      <c r="S150" s="2075">
        <f t="shared" si="29"/>
        <v>93600</v>
      </c>
      <c r="T150" s="2076">
        <f>S150</f>
        <v>93600</v>
      </c>
      <c r="U150" s="2076"/>
      <c r="V150" s="2076"/>
      <c r="W150" s="2076"/>
      <c r="X150" s="2162"/>
      <c r="Y150" s="908">
        <f>S150</f>
        <v>93600</v>
      </c>
      <c r="Z150" s="2001"/>
      <c r="AC150" s="908">
        <f>S150</f>
        <v>93600</v>
      </c>
      <c r="AG150" s="2002"/>
    </row>
    <row r="151" spans="1:33" x14ac:dyDescent="0.3">
      <c r="A151" s="963" t="s">
        <v>1187</v>
      </c>
      <c r="B151" s="2090" t="s">
        <v>580</v>
      </c>
      <c r="C151" s="2090"/>
      <c r="D151" s="2090"/>
      <c r="E151" s="2090"/>
      <c r="F151" s="2090"/>
      <c r="G151" s="2090"/>
      <c r="H151" s="2090"/>
      <c r="I151" s="2091"/>
      <c r="J151" s="2092"/>
      <c r="K151" s="2091"/>
      <c r="L151" s="2091"/>
      <c r="M151" s="2090"/>
      <c r="N151" s="2093"/>
      <c r="O151" s="2094"/>
      <c r="P151" s="2093"/>
      <c r="Q151" s="1763">
        <v>15000</v>
      </c>
      <c r="R151" s="2095">
        <f>Q151/Q153</f>
        <v>9.9796402033664369E-2</v>
      </c>
      <c r="S151" s="2075">
        <f t="shared" si="29"/>
        <v>45000</v>
      </c>
      <c r="X151" s="2164">
        <f>S151</f>
        <v>45000</v>
      </c>
      <c r="Z151" s="2001"/>
      <c r="AG151" s="2002"/>
    </row>
    <row r="152" spans="1:33" ht="14.5" thickBot="1" x14ac:dyDescent="0.35">
      <c r="A152" s="977"/>
      <c r="I152" s="1736">
        <f>I153/$M$153</f>
        <v>0.65934065934065933</v>
      </c>
      <c r="J152" s="1736">
        <f t="shared" ref="J152:K152" si="34">J153/$M$153</f>
        <v>0.16483516483516483</v>
      </c>
      <c r="K152" s="1736">
        <f t="shared" si="34"/>
        <v>0.17582417582417584</v>
      </c>
      <c r="Q152" s="1765"/>
      <c r="R152" s="947"/>
      <c r="S152" s="2165"/>
      <c r="X152" s="2166"/>
      <c r="Z152" s="2167"/>
      <c r="AG152" s="2119"/>
    </row>
    <row r="153" spans="1:33" x14ac:dyDescent="0.3">
      <c r="A153" s="2168" t="s">
        <v>582</v>
      </c>
      <c r="B153" s="2169"/>
      <c r="C153" s="2169"/>
      <c r="D153" s="2169"/>
      <c r="E153" s="2169"/>
      <c r="F153" s="2169"/>
      <c r="G153" s="2169"/>
      <c r="H153" s="2169"/>
      <c r="I153" s="2170">
        <f>I150+I149+I148+I146+I145+I144</f>
        <v>60</v>
      </c>
      <c r="J153" s="2171">
        <f>J146</f>
        <v>15</v>
      </c>
      <c r="K153" s="2170">
        <f>K147+K145+K144</f>
        <v>16</v>
      </c>
      <c r="L153" s="2170"/>
      <c r="M153" s="2170">
        <f>SUM(I153:L153)</f>
        <v>91</v>
      </c>
      <c r="N153" s="2172"/>
      <c r="O153" s="2173"/>
      <c r="P153" s="2172"/>
      <c r="Q153" s="2174">
        <f>SUM(Q144:Q151)</f>
        <v>150306.02000000002</v>
      </c>
      <c r="R153" s="2175">
        <f>SUM(R144:R151)</f>
        <v>0.99999999999999989</v>
      </c>
      <c r="S153" s="2176">
        <f>SUM(S144:S151)</f>
        <v>450918.06000000006</v>
      </c>
      <c r="T153" s="2177">
        <f>SUM(T143:T152)</f>
        <v>166905</v>
      </c>
      <c r="U153" s="2177">
        <f>SUM(U143:U152)</f>
        <v>188013.06000000003</v>
      </c>
      <c r="V153" s="2177">
        <f>SUM(V143:V152)</f>
        <v>51000</v>
      </c>
      <c r="W153" s="2178"/>
      <c r="X153" s="2177">
        <f>SUM(X144:X152)</f>
        <v>45000</v>
      </c>
      <c r="Y153" s="2179">
        <f>SUM(Y143:Y152)</f>
        <v>236994.54</v>
      </c>
      <c r="Z153" s="2180">
        <f>SUM(Z143:Z152)</f>
        <v>168923.52000000002</v>
      </c>
      <c r="AA153" s="2177">
        <f>SUM(AA143:AA152)</f>
        <v>53873.820000000007</v>
      </c>
      <c r="AB153" s="2177">
        <f t="shared" ref="AB153" si="35">SUM(AB143:AB152)</f>
        <v>134139.24000000002</v>
      </c>
      <c r="AC153" s="2177">
        <f>SUM(AC143:AC152)</f>
        <v>166905</v>
      </c>
      <c r="AD153" s="2177">
        <f t="shared" ref="AD153:AF153" si="36">SUM(AD143:AD152)</f>
        <v>0</v>
      </c>
      <c r="AE153" s="2177">
        <f t="shared" si="36"/>
        <v>51000</v>
      </c>
      <c r="AF153" s="2177">
        <f t="shared" si="36"/>
        <v>0</v>
      </c>
      <c r="AG153" s="2181"/>
    </row>
    <row r="154" spans="1:33" ht="14.5" thickBot="1" x14ac:dyDescent="0.35">
      <c r="A154" s="2182" t="s">
        <v>583</v>
      </c>
      <c r="B154" s="2183"/>
      <c r="C154" s="2183"/>
      <c r="D154" s="2183"/>
      <c r="E154" s="2183"/>
      <c r="F154" s="2183"/>
      <c r="G154" s="2183"/>
      <c r="H154" s="2183"/>
      <c r="I154" s="2184">
        <f>I150+I149+I148+I146+I145+I144</f>
        <v>60</v>
      </c>
      <c r="J154" s="2184">
        <f>I150+I149+I148+J146</f>
        <v>45</v>
      </c>
      <c r="K154" s="2184">
        <f>I150+I149+K147+K145+K144</f>
        <v>36</v>
      </c>
      <c r="L154" s="2184"/>
      <c r="M154" s="2185">
        <f>I154+J154+K154+L158+L154</f>
        <v>141</v>
      </c>
      <c r="N154" s="2186"/>
      <c r="O154" s="2187"/>
      <c r="P154" s="2186"/>
      <c r="Q154" s="2188"/>
      <c r="R154" s="2189"/>
      <c r="S154" s="2190"/>
      <c r="T154" s="2191"/>
      <c r="U154" s="2191"/>
      <c r="V154" s="2191"/>
      <c r="W154" s="2191"/>
      <c r="X154" s="2191"/>
      <c r="Y154" s="2192">
        <f>Y153/S153</f>
        <v>0.52558227541385227</v>
      </c>
      <c r="Z154" s="2193">
        <f>Z153/S153</f>
        <v>0.37462132255248326</v>
      </c>
      <c r="AA154" s="2194"/>
      <c r="AB154" s="2194"/>
      <c r="AC154" s="2194"/>
      <c r="AD154" s="2194"/>
      <c r="AE154" s="2194"/>
      <c r="AF154" s="2195"/>
      <c r="AG154" s="2196"/>
    </row>
    <row r="155" spans="1:33" s="1787" customFormat="1" ht="15" thickBot="1" x14ac:dyDescent="0.4">
      <c r="A155" s="289" t="s">
        <v>584</v>
      </c>
      <c r="B155" s="1779"/>
      <c r="C155" s="1779"/>
      <c r="D155" s="1779"/>
      <c r="E155" s="1779"/>
      <c r="F155" s="1779"/>
      <c r="G155" s="1779"/>
      <c r="H155" s="1779"/>
      <c r="I155" s="2256">
        <f>I154/$M$154</f>
        <v>0.42553191489361702</v>
      </c>
      <c r="J155" s="2256">
        <f t="shared" ref="J155:K155" si="37">J154/$M$154</f>
        <v>0.31914893617021278</v>
      </c>
      <c r="K155" s="2256">
        <f t="shared" si="37"/>
        <v>0.25531914893617019</v>
      </c>
      <c r="L155" s="1779"/>
      <c r="M155" s="1780"/>
      <c r="N155" s="1782"/>
      <c r="O155" s="2051"/>
      <c r="P155" s="1782"/>
      <c r="Q155" s="2052">
        <f>T153/3</f>
        <v>55635</v>
      </c>
      <c r="R155" s="1784">
        <f>Q155/Q160</f>
        <v>0.37014485514286116</v>
      </c>
      <c r="S155" s="2141"/>
      <c r="T155" s="2142"/>
      <c r="U155" s="2142"/>
      <c r="V155" s="2142"/>
      <c r="W155" s="2142"/>
      <c r="X155" s="2142"/>
      <c r="Y155" s="1846">
        <f>I146+J146+I148+I149+I150+2</f>
        <v>62</v>
      </c>
      <c r="Z155" s="1847">
        <f>J144+K144+I145+K147</f>
        <v>16</v>
      </c>
      <c r="AA155" s="2064"/>
      <c r="AB155" s="2064"/>
      <c r="AC155" s="2064"/>
      <c r="AD155" s="2064"/>
      <c r="AE155" s="2064"/>
    </row>
    <row r="156" spans="1:33" s="1787" customFormat="1" ht="15" thickBot="1" x14ac:dyDescent="0.4">
      <c r="A156" s="297" t="s">
        <v>38</v>
      </c>
      <c r="B156" s="1788"/>
      <c r="C156" s="1788"/>
      <c r="D156" s="1789"/>
      <c r="E156" s="1789"/>
      <c r="F156" s="1788"/>
      <c r="G156" s="1788"/>
      <c r="H156" s="1788"/>
      <c r="I156" s="1788"/>
      <c r="J156" s="1788"/>
      <c r="K156" s="1788"/>
      <c r="L156" s="1788"/>
      <c r="M156" s="1790"/>
      <c r="N156" s="1792"/>
      <c r="O156" s="2053"/>
      <c r="P156" s="1792"/>
      <c r="Q156" s="2054">
        <f>U153/3</f>
        <v>62671.020000000011</v>
      </c>
      <c r="R156" s="1784">
        <f>Q156/Q160</f>
        <v>0.41695615385198814</v>
      </c>
      <c r="S156" s="2197">
        <f>Q153/M153</f>
        <v>1651.7145054945056</v>
      </c>
      <c r="T156" s="2198" t="s">
        <v>586</v>
      </c>
      <c r="U156" s="2142"/>
      <c r="V156" s="2142"/>
      <c r="W156" s="2142"/>
      <c r="X156" s="2142"/>
      <c r="Y156" s="241">
        <f>Y155/M153</f>
        <v>0.68131868131868134</v>
      </c>
      <c r="Z156" s="293">
        <f>Z155/M153</f>
        <v>0.17582417582417584</v>
      </c>
      <c r="AA156" s="2064"/>
      <c r="AB156" s="2064"/>
      <c r="AC156" s="2064"/>
      <c r="AD156" s="2064"/>
      <c r="AE156" s="2064"/>
    </row>
    <row r="157" spans="1:33" s="2064" customFormat="1" ht="15" thickBot="1" x14ac:dyDescent="0.4">
      <c r="A157" s="297" t="s">
        <v>587</v>
      </c>
      <c r="B157" s="1788"/>
      <c r="C157" s="1788"/>
      <c r="D157" s="1789"/>
      <c r="E157" s="1789"/>
      <c r="F157" s="1790"/>
      <c r="G157" s="1788"/>
      <c r="H157" s="1788"/>
      <c r="I157" s="1788"/>
      <c r="J157" s="1788"/>
      <c r="K157" s="1788"/>
      <c r="L157" s="1788"/>
      <c r="M157" s="1788"/>
      <c r="N157" s="1792"/>
      <c r="O157" s="2056"/>
      <c r="P157" s="1792"/>
      <c r="Q157" s="2054">
        <f>V153/3</f>
        <v>17000</v>
      </c>
      <c r="R157" s="1784">
        <f>Q157/Q160</f>
        <v>0.11310258897148628</v>
      </c>
      <c r="S157" s="2141"/>
      <c r="Y157" s="3022" t="s">
        <v>588</v>
      </c>
      <c r="Z157" s="3023"/>
    </row>
    <row r="158" spans="1:33" s="2064" customFormat="1" ht="14.5" x14ac:dyDescent="0.35">
      <c r="A158" s="297" t="s">
        <v>579</v>
      </c>
      <c r="B158" s="1788"/>
      <c r="C158" s="1788"/>
      <c r="D158" s="1788"/>
      <c r="E158" s="1788"/>
      <c r="F158" s="1788"/>
      <c r="G158" s="1788"/>
      <c r="H158" s="1788"/>
      <c r="I158" s="1788"/>
      <c r="J158" s="1788"/>
      <c r="K158" s="1788"/>
      <c r="L158" s="1788"/>
      <c r="M158" s="1788"/>
      <c r="N158" s="1792"/>
      <c r="O158" s="2056"/>
      <c r="P158" s="1792"/>
      <c r="Q158" s="2054">
        <f>W153/3</f>
        <v>0</v>
      </c>
      <c r="R158" s="1784">
        <f>Q158/Q160</f>
        <v>0</v>
      </c>
      <c r="S158" s="2141"/>
    </row>
    <row r="159" spans="1:33" s="1787" customFormat="1" ht="14.5" x14ac:dyDescent="0.35">
      <c r="A159" s="511" t="s">
        <v>580</v>
      </c>
      <c r="B159" s="2058"/>
      <c r="C159" s="2058"/>
      <c r="D159" s="2058"/>
      <c r="E159" s="2058"/>
      <c r="F159" s="2058"/>
      <c r="G159" s="2058"/>
      <c r="H159" s="2058"/>
      <c r="I159" s="2058"/>
      <c r="J159" s="2058"/>
      <c r="K159" s="2058"/>
      <c r="L159" s="2058"/>
      <c r="M159" s="2058"/>
      <c r="N159" s="2059"/>
      <c r="O159" s="2060"/>
      <c r="P159" s="2059"/>
      <c r="Q159" s="2097">
        <f>X153/3</f>
        <v>15000</v>
      </c>
      <c r="R159" s="1784">
        <f>Q159/Q160</f>
        <v>9.9796402033664369E-2</v>
      </c>
      <c r="S159" s="2141"/>
      <c r="T159" s="2142"/>
      <c r="U159" s="2142"/>
      <c r="V159" s="2142"/>
      <c r="W159" s="2142"/>
      <c r="X159" s="2142"/>
      <c r="Y159" s="2064"/>
      <c r="Z159" s="2064"/>
      <c r="AA159" s="2064"/>
      <c r="AB159" s="2064"/>
      <c r="AC159" s="2064"/>
      <c r="AD159" s="2064"/>
      <c r="AE159" s="2064"/>
    </row>
    <row r="160" spans="1:33" s="11" customFormat="1" x14ac:dyDescent="0.3">
      <c r="A160" s="2024"/>
      <c r="B160" s="2034"/>
      <c r="C160" s="2034"/>
      <c r="D160" s="2034"/>
      <c r="E160" s="2034"/>
      <c r="F160" s="972"/>
      <c r="G160" s="2034"/>
      <c r="H160" s="1788"/>
      <c r="I160" s="1788"/>
      <c r="J160" s="1788"/>
      <c r="K160" s="1788"/>
      <c r="L160" s="1788"/>
      <c r="M160" s="1788"/>
      <c r="N160" s="1792"/>
      <c r="O160" s="2056"/>
      <c r="P160" s="1792"/>
      <c r="Q160" s="2054">
        <f>SUM(Q155:Q159)</f>
        <v>150306.02000000002</v>
      </c>
      <c r="R160" s="2098">
        <f>SUM(R155:R159)</f>
        <v>1</v>
      </c>
      <c r="S160" s="1797"/>
    </row>
    <row r="161" spans="1:33" s="1757" customFormat="1" ht="14.5" x14ac:dyDescent="0.35">
      <c r="B161" s="11"/>
      <c r="C161" s="11"/>
      <c r="D161" s="2199"/>
      <c r="E161" s="2200"/>
      <c r="F161" s="11"/>
      <c r="G161" s="11"/>
      <c r="H161" s="11"/>
      <c r="I161" s="11"/>
      <c r="J161" s="11"/>
      <c r="K161" s="11"/>
      <c r="L161" s="11"/>
      <c r="M161" s="11"/>
      <c r="N161" s="1797"/>
      <c r="O161" s="2067"/>
      <c r="P161" s="1797"/>
      <c r="Q161" s="1797"/>
      <c r="R161" s="2068"/>
      <c r="S161" s="1797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3" s="1757" customFormat="1" ht="16" x14ac:dyDescent="0.4">
      <c r="B162" s="11"/>
      <c r="C162" s="11"/>
      <c r="D162" s="2199"/>
      <c r="E162" s="2200"/>
      <c r="F162" s="11"/>
      <c r="G162" s="11"/>
      <c r="H162" s="11"/>
      <c r="I162" s="11"/>
      <c r="J162" s="11"/>
      <c r="K162" s="11"/>
      <c r="L162" s="11"/>
      <c r="M162" s="11"/>
      <c r="N162" s="1797"/>
      <c r="O162" s="2067"/>
      <c r="P162" s="1797"/>
      <c r="Q162" s="1797"/>
      <c r="R162" s="2068"/>
      <c r="S162" s="1797"/>
      <c r="T162" s="11"/>
      <c r="U162" s="11"/>
      <c r="V162" s="11"/>
      <c r="W162" s="11"/>
      <c r="X162" s="11"/>
      <c r="Y162" s="11"/>
      <c r="Z162" s="2201">
        <f>SUM(AA163:AF163)</f>
        <v>1991842.5960000001</v>
      </c>
      <c r="AA162" s="2202" t="s">
        <v>27</v>
      </c>
      <c r="AB162" s="2203" t="s">
        <v>26</v>
      </c>
      <c r="AC162" s="2203" t="s">
        <v>291</v>
      </c>
      <c r="AD162" s="2203" t="s">
        <v>292</v>
      </c>
      <c r="AE162" s="2203" t="s">
        <v>37</v>
      </c>
      <c r="AF162" s="2203" t="s">
        <v>205</v>
      </c>
      <c r="AG162" s="2204"/>
    </row>
    <row r="163" spans="1:33" customFormat="1" ht="14.5" x14ac:dyDescent="0.35">
      <c r="A163" s="1619" t="s">
        <v>929</v>
      </c>
      <c r="B163" s="1692"/>
      <c r="C163" s="1692"/>
      <c r="D163" s="1692"/>
      <c r="E163" s="1692"/>
      <c r="F163" s="1693"/>
      <c r="G163" s="1692"/>
      <c r="H163" s="1692"/>
      <c r="I163" s="1694"/>
      <c r="J163" s="1694"/>
      <c r="K163" s="1694"/>
      <c r="L163" s="1694"/>
      <c r="M163" s="1692"/>
      <c r="N163" s="1083"/>
      <c r="O163" s="1695"/>
      <c r="P163" s="1083"/>
      <c r="Q163" s="1696"/>
      <c r="R163" s="1697"/>
      <c r="S163" s="1698">
        <f>S153+S123+S99+S69+S45</f>
        <v>2332842.5959999999</v>
      </c>
      <c r="T163" s="11"/>
      <c r="Z163" t="s">
        <v>652</v>
      </c>
      <c r="AA163" s="1730">
        <f>AA153+AA123+AA99+AA69+AA45</f>
        <v>333504.60000000003</v>
      </c>
      <c r="AB163" s="1696">
        <f t="shared" ref="AB163:AG163" si="38">AB153+AB123+AB99+AB69+AB45</f>
        <v>514950.99600000004</v>
      </c>
      <c r="AC163" s="1696">
        <f t="shared" si="38"/>
        <v>830387</v>
      </c>
      <c r="AD163" s="1696">
        <f t="shared" si="38"/>
        <v>210000</v>
      </c>
      <c r="AE163" s="1696">
        <f t="shared" si="38"/>
        <v>91000</v>
      </c>
      <c r="AF163" s="1696">
        <f t="shared" si="38"/>
        <v>11999.999999999998</v>
      </c>
      <c r="AG163" s="1696">
        <f t="shared" si="38"/>
        <v>0</v>
      </c>
    </row>
    <row r="164" spans="1:33" s="1757" customFormat="1" x14ac:dyDescent="0.3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797"/>
      <c r="O164" s="2067"/>
      <c r="P164" s="1797"/>
      <c r="Q164" s="1797"/>
      <c r="R164" s="2068" t="s">
        <v>622</v>
      </c>
      <c r="S164" s="1797">
        <f>D24-S163</f>
        <v>-2332842.5959999999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3" s="11" customFormat="1" x14ac:dyDescent="0.3">
      <c r="N165" s="1797"/>
      <c r="O165" s="2067"/>
      <c r="P165" s="1797"/>
      <c r="Q165" s="1797"/>
      <c r="R165" s="2068"/>
      <c r="S165" s="1797"/>
    </row>
    <row r="166" spans="1:33" s="1757" customFormat="1" x14ac:dyDescent="0.3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797"/>
      <c r="O166" s="2067"/>
      <c r="P166" s="1797"/>
      <c r="Q166" s="1797"/>
      <c r="R166" s="2068"/>
      <c r="S166" s="1797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3" s="1757" customFormat="1" x14ac:dyDescent="0.3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797"/>
      <c r="O167" s="2067"/>
      <c r="P167" s="1797"/>
      <c r="Q167" s="1797"/>
      <c r="R167" s="2068"/>
      <c r="S167" s="1797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3" s="1757" customFormat="1" x14ac:dyDescent="0.3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797"/>
      <c r="O168" s="2067"/>
      <c r="P168" s="1797"/>
      <c r="Q168" s="1797"/>
      <c r="R168" s="2068"/>
      <c r="S168" s="1797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3" s="1757" customFormat="1" x14ac:dyDescent="0.3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797"/>
      <c r="O169" s="2067"/>
      <c r="P169" s="1797"/>
      <c r="Q169" s="1797"/>
      <c r="R169" s="2068"/>
      <c r="S169" s="1797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3" s="1757" customFormat="1" x14ac:dyDescent="0.3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797"/>
      <c r="O170" s="2067"/>
      <c r="P170" s="1797"/>
      <c r="Q170" s="1797"/>
      <c r="R170" s="2068"/>
      <c r="S170" s="1797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3" s="1757" customFormat="1" x14ac:dyDescent="0.3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797"/>
      <c r="O171" s="2067"/>
      <c r="P171" s="1797"/>
      <c r="Q171" s="1797"/>
      <c r="R171" s="2068"/>
      <c r="S171" s="1797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3" s="1757" customFormat="1" x14ac:dyDescent="0.3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797"/>
      <c r="O172" s="2067"/>
      <c r="P172" s="1797"/>
      <c r="Q172" s="1797"/>
      <c r="R172" s="2068"/>
      <c r="S172" s="1797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3" s="1757" customFormat="1" x14ac:dyDescent="0.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797"/>
      <c r="O173" s="2067"/>
      <c r="P173" s="1797"/>
      <c r="Q173" s="1797"/>
      <c r="R173" s="2068"/>
      <c r="S173" s="1797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3" s="1757" customFormat="1" x14ac:dyDescent="0.3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797"/>
      <c r="O174" s="2067"/>
      <c r="P174" s="1797"/>
      <c r="Q174" s="1797"/>
      <c r="R174" s="2068"/>
      <c r="S174" s="1797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3" s="1757" customFormat="1" x14ac:dyDescent="0.3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797"/>
      <c r="O175" s="2067"/>
      <c r="P175" s="1797"/>
      <c r="Q175" s="1797"/>
      <c r="R175" s="2068"/>
      <c r="S175" s="1797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3" s="1757" customFormat="1" x14ac:dyDescent="0.3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797"/>
      <c r="O176" s="2067"/>
      <c r="P176" s="1797"/>
      <c r="Q176" s="1797"/>
      <c r="R176" s="2068"/>
      <c r="S176" s="1797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2:31" s="1757" customFormat="1" x14ac:dyDescent="0.3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797"/>
      <c r="O177" s="2067"/>
      <c r="P177" s="1797"/>
      <c r="Q177" s="1797"/>
      <c r="R177" s="2068"/>
      <c r="S177" s="1797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2:31" s="1757" customFormat="1" x14ac:dyDescent="0.3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797"/>
      <c r="O178" s="2067"/>
      <c r="P178" s="1797"/>
      <c r="Q178" s="1797"/>
      <c r="R178" s="2068"/>
      <c r="S178" s="1797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2:31" s="1757" customFormat="1" x14ac:dyDescent="0.3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797"/>
      <c r="O179" s="2067"/>
      <c r="P179" s="1797"/>
      <c r="Q179" s="1797"/>
      <c r="R179" s="2068"/>
      <c r="S179" s="1797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2:31" s="1757" customFormat="1" x14ac:dyDescent="0.3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797"/>
      <c r="O180" s="2067"/>
      <c r="P180" s="1797"/>
      <c r="Q180" s="1797"/>
      <c r="R180" s="2068"/>
      <c r="S180" s="1797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2:31" s="1757" customFormat="1" x14ac:dyDescent="0.3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797"/>
      <c r="O181" s="2067"/>
      <c r="P181" s="1797"/>
      <c r="Q181" s="1797"/>
      <c r="R181" s="2068"/>
      <c r="S181" s="1797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2:31" s="1757" customFormat="1" x14ac:dyDescent="0.3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797"/>
      <c r="O182" s="2067"/>
      <c r="P182" s="1797"/>
      <c r="Q182" s="1797"/>
      <c r="R182" s="2068"/>
      <c r="S182" s="1797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2:31" s="1757" customFormat="1" x14ac:dyDescent="0.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797"/>
      <c r="O183" s="2067"/>
      <c r="P183" s="1797"/>
      <c r="Q183" s="1797"/>
      <c r="R183" s="2068"/>
      <c r="S183" s="1797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2:31" s="1757" customFormat="1" x14ac:dyDescent="0.3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797"/>
      <c r="O184" s="2067"/>
      <c r="P184" s="1797"/>
      <c r="Q184" s="1797"/>
      <c r="R184" s="2068"/>
      <c r="S184" s="1797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2:31" s="1757" customFormat="1" x14ac:dyDescent="0.3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797"/>
      <c r="O185" s="2067"/>
      <c r="P185" s="1797"/>
      <c r="Q185" s="1797"/>
      <c r="R185" s="2068"/>
      <c r="S185" s="1797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2:31" s="1757" customFormat="1" x14ac:dyDescent="0.3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797"/>
      <c r="O186" s="2067"/>
      <c r="P186" s="1797"/>
      <c r="Q186" s="1797"/>
      <c r="R186" s="2068"/>
      <c r="S186" s="1797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2:31" s="1757" customFormat="1" x14ac:dyDescent="0.3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797"/>
      <c r="O187" s="2067"/>
      <c r="P187" s="1797"/>
      <c r="Q187" s="1797"/>
      <c r="R187" s="2068"/>
      <c r="S187" s="1797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2:31" s="1757" customFormat="1" x14ac:dyDescent="0.3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797"/>
      <c r="O188" s="2067"/>
      <c r="P188" s="1797"/>
      <c r="Q188" s="1797"/>
      <c r="R188" s="2068"/>
      <c r="S188" s="1797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2:31" s="1757" customFormat="1" x14ac:dyDescent="0.3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797"/>
      <c r="O189" s="2067"/>
      <c r="P189" s="1797"/>
      <c r="Q189" s="1797"/>
      <c r="R189" s="2068"/>
      <c r="S189" s="1797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2:31" s="1757" customFormat="1" x14ac:dyDescent="0.3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797"/>
      <c r="O190" s="2067"/>
      <c r="P190" s="1797"/>
      <c r="Q190" s="1797"/>
      <c r="R190" s="2068"/>
      <c r="S190" s="1797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2:31" s="1757" customFormat="1" x14ac:dyDescent="0.3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797"/>
      <c r="O191" s="2067"/>
      <c r="P191" s="1797"/>
      <c r="Q191" s="1797"/>
      <c r="R191" s="2068"/>
      <c r="S191" s="1797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2:31" s="1757" customFormat="1" x14ac:dyDescent="0.3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797"/>
      <c r="O192" s="2067"/>
      <c r="P192" s="1797"/>
      <c r="Q192" s="1797"/>
      <c r="R192" s="2068"/>
      <c r="S192" s="1797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2:31" s="1757" customFormat="1" x14ac:dyDescent="0.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797"/>
      <c r="O193" s="2067"/>
      <c r="P193" s="1797"/>
      <c r="Q193" s="1797"/>
      <c r="R193" s="2068"/>
      <c r="S193" s="1797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2:31" s="1757" customFormat="1" x14ac:dyDescent="0.3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797"/>
      <c r="O194" s="2067"/>
      <c r="P194" s="1797"/>
      <c r="Q194" s="1797"/>
      <c r="R194" s="2068"/>
      <c r="S194" s="1797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2:31" s="1757" customFormat="1" x14ac:dyDescent="0.3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797"/>
      <c r="O195" s="2067"/>
      <c r="P195" s="1797"/>
      <c r="Q195" s="1797"/>
      <c r="R195" s="2068"/>
      <c r="S195" s="1797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2:31" s="1757" customFormat="1" x14ac:dyDescent="0.3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797"/>
      <c r="O196" s="2067"/>
      <c r="P196" s="1797"/>
      <c r="Q196" s="1797"/>
      <c r="R196" s="2068"/>
      <c r="S196" s="1797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2:31" s="1757" customFormat="1" x14ac:dyDescent="0.3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797"/>
      <c r="O197" s="2067"/>
      <c r="P197" s="1797"/>
      <c r="Q197" s="1797"/>
      <c r="R197" s="2068"/>
      <c r="S197" s="1797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2:31" s="1757" customFormat="1" x14ac:dyDescent="0.3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797"/>
      <c r="O198" s="2067"/>
      <c r="P198" s="1797"/>
      <c r="Q198" s="1797"/>
      <c r="R198" s="2068"/>
      <c r="S198" s="1797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2:31" s="1757" customFormat="1" x14ac:dyDescent="0.3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797"/>
      <c r="O199" s="2067"/>
      <c r="P199" s="1797"/>
      <c r="Q199" s="1797"/>
      <c r="R199" s="2068"/>
      <c r="S199" s="1797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2:31" s="1757" customFormat="1" x14ac:dyDescent="0.3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797"/>
      <c r="O200" s="2067"/>
      <c r="P200" s="1797"/>
      <c r="Q200" s="1797"/>
      <c r="R200" s="2068"/>
      <c r="S200" s="1797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2:31" s="1757" customFormat="1" x14ac:dyDescent="0.3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797"/>
      <c r="O201" s="2067"/>
      <c r="P201" s="1797"/>
      <c r="Q201" s="1797"/>
      <c r="R201" s="2068"/>
      <c r="S201" s="1797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2:31" s="1757" customFormat="1" x14ac:dyDescent="0.3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797"/>
      <c r="O202" s="2067"/>
      <c r="P202" s="1797"/>
      <c r="Q202" s="1797"/>
      <c r="R202" s="2068"/>
      <c r="S202" s="1797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</sheetData>
  <mergeCells count="126">
    <mergeCell ref="I149:L149"/>
    <mergeCell ref="I150:J150"/>
    <mergeCell ref="K150:L150"/>
    <mergeCell ref="Y157:Z157"/>
    <mergeCell ref="Q140:Q141"/>
    <mergeCell ref="R140:R141"/>
    <mergeCell ref="T140:X141"/>
    <mergeCell ref="Y140:Z141"/>
    <mergeCell ref="AA140:AG141"/>
    <mergeCell ref="A142:Q142"/>
    <mergeCell ref="H140:H141"/>
    <mergeCell ref="I140:L140"/>
    <mergeCell ref="M140:M141"/>
    <mergeCell ref="N140:N141"/>
    <mergeCell ref="O140:O141"/>
    <mergeCell ref="P140:P141"/>
    <mergeCell ref="I136:J136"/>
    <mergeCell ref="I137:J137"/>
    <mergeCell ref="A139:R139"/>
    <mergeCell ref="S139:AG139"/>
    <mergeCell ref="A140:A141"/>
    <mergeCell ref="B140:B141"/>
    <mergeCell ref="C140:C141"/>
    <mergeCell ref="D140:D141"/>
    <mergeCell ref="E140:E141"/>
    <mergeCell ref="G140:G141"/>
    <mergeCell ref="I118:J118"/>
    <mergeCell ref="I119:L119"/>
    <mergeCell ref="I120:L120"/>
    <mergeCell ref="Y127:Z127"/>
    <mergeCell ref="I134:J134"/>
    <mergeCell ref="I135:J135"/>
    <mergeCell ref="Q111:Q112"/>
    <mergeCell ref="R111:R112"/>
    <mergeCell ref="T111:X112"/>
    <mergeCell ref="Y111:Z112"/>
    <mergeCell ref="AA111:AG112"/>
    <mergeCell ref="A113:Q113"/>
    <mergeCell ref="H111:H112"/>
    <mergeCell ref="I111:L111"/>
    <mergeCell ref="M111:M112"/>
    <mergeCell ref="N111:N112"/>
    <mergeCell ref="O111:O112"/>
    <mergeCell ref="P111:P112"/>
    <mergeCell ref="A111:A112"/>
    <mergeCell ref="B111:B112"/>
    <mergeCell ref="C111:C112"/>
    <mergeCell ref="D111:D112"/>
    <mergeCell ref="E111:E112"/>
    <mergeCell ref="G111:G112"/>
    <mergeCell ref="A88:R88"/>
    <mergeCell ref="I94:J94"/>
    <mergeCell ref="K96:L96"/>
    <mergeCell ref="Y103:Z103"/>
    <mergeCell ref="A110:S110"/>
    <mergeCell ref="T110:AG110"/>
    <mergeCell ref="F86:F87"/>
    <mergeCell ref="G86:G87"/>
    <mergeCell ref="H86:H87"/>
    <mergeCell ref="I86:L86"/>
    <mergeCell ref="T86:X87"/>
    <mergeCell ref="Y86:Z87"/>
    <mergeCell ref="I81:K81"/>
    <mergeCell ref="I82:K82"/>
    <mergeCell ref="I83:K83"/>
    <mergeCell ref="A85:R85"/>
    <mergeCell ref="S85:AG85"/>
    <mergeCell ref="A86:A87"/>
    <mergeCell ref="B86:B87"/>
    <mergeCell ref="C86:C87"/>
    <mergeCell ref="D86:D87"/>
    <mergeCell ref="E86:E87"/>
    <mergeCell ref="AA86:AG87"/>
    <mergeCell ref="A59:R59"/>
    <mergeCell ref="I64:J64"/>
    <mergeCell ref="I65:L65"/>
    <mergeCell ref="I66:L66"/>
    <mergeCell ref="Y73:Z73"/>
    <mergeCell ref="I80:K80"/>
    <mergeCell ref="G57:G58"/>
    <mergeCell ref="H57:H58"/>
    <mergeCell ref="I57:L57"/>
    <mergeCell ref="T57:X58"/>
    <mergeCell ref="Y57:Z58"/>
    <mergeCell ref="AA57:AG58"/>
    <mergeCell ref="A57:A58"/>
    <mergeCell ref="B57:B58"/>
    <mergeCell ref="C57:C58"/>
    <mergeCell ref="D57:D58"/>
    <mergeCell ref="E57:E58"/>
    <mergeCell ref="F57:F58"/>
    <mergeCell ref="I39:L39"/>
    <mergeCell ref="I40:J40"/>
    <mergeCell ref="K40:L40"/>
    <mergeCell ref="Y49:Z49"/>
    <mergeCell ref="A56:R56"/>
    <mergeCell ref="S56:AG56"/>
    <mergeCell ref="I30:L30"/>
    <mergeCell ref="T30:X31"/>
    <mergeCell ref="Y30:Z31"/>
    <mergeCell ref="AA30:AG31"/>
    <mergeCell ref="A32:R32"/>
    <mergeCell ref="I38:J38"/>
    <mergeCell ref="A29:R29"/>
    <mergeCell ref="S29:AG29"/>
    <mergeCell ref="A30:A31"/>
    <mergeCell ref="B30:B31"/>
    <mergeCell ref="C30:C31"/>
    <mergeCell ref="D30:D31"/>
    <mergeCell ref="E30:E31"/>
    <mergeCell ref="F30:F31"/>
    <mergeCell ref="G30:G31"/>
    <mergeCell ref="H30:H31"/>
    <mergeCell ref="I26:K26"/>
    <mergeCell ref="M26:N26"/>
    <mergeCell ref="O26:P26"/>
    <mergeCell ref="I27:K27"/>
    <mergeCell ref="M27:N27"/>
    <mergeCell ref="O27:P27"/>
    <mergeCell ref="A17:B17"/>
    <mergeCell ref="I24:K24"/>
    <mergeCell ref="M24:N24"/>
    <mergeCell ref="O24:P24"/>
    <mergeCell ref="I25:K25"/>
    <mergeCell ref="M25:N25"/>
    <mergeCell ref="O25:P25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A6E1-1882-4694-A902-F857A0AB84AF}">
  <sheetPr>
    <tabColor theme="4" tint="0.39997558519241921"/>
  </sheetPr>
  <dimension ref="A1:AH66"/>
  <sheetViews>
    <sheetView topLeftCell="C31" workbookViewId="0">
      <selection activeCell="G60" sqref="G60:G62"/>
    </sheetView>
  </sheetViews>
  <sheetFormatPr defaultRowHeight="14.5" x14ac:dyDescent="0.35"/>
  <cols>
    <col min="1" max="1" width="19.1796875" style="93" customWidth="1"/>
    <col min="2" max="2" width="17.6328125" style="93" customWidth="1"/>
    <col min="3" max="3" width="8.453125" style="93" customWidth="1"/>
    <col min="4" max="4" width="12.6328125" style="93" customWidth="1"/>
    <col min="5" max="5" width="21.54296875" style="94" customWidth="1"/>
    <col min="6" max="10" width="31.81640625" style="94" customWidth="1"/>
    <col min="11" max="14" width="17" style="94" customWidth="1"/>
    <col min="15" max="15" width="17" style="93" customWidth="1"/>
    <col min="16" max="16" width="17" style="94" customWidth="1"/>
    <col min="17" max="20" width="8.7265625" style="94"/>
    <col min="21" max="21" width="9.6328125" style="94" customWidth="1"/>
    <col min="22" max="22" width="21.81640625" style="95" customWidth="1"/>
    <col min="23" max="23" width="13.26953125" style="94" customWidth="1"/>
    <col min="24" max="24" width="24.81640625" style="95" customWidth="1"/>
    <col min="25" max="25" width="21.81640625" style="95" customWidth="1"/>
    <col min="26" max="27" width="19.36328125" style="97" customWidth="1"/>
    <col min="28" max="29" width="15.26953125" style="93" customWidth="1"/>
    <col min="30" max="30" width="23.7265625" style="94" customWidth="1"/>
    <col min="31" max="31" width="15.26953125" style="93" customWidth="1"/>
    <col min="32" max="32" width="15.26953125" style="94" customWidth="1"/>
    <col min="33" max="34" width="15.26953125" style="93" customWidth="1"/>
    <col min="35" max="16384" width="8.7265625" style="93"/>
  </cols>
  <sheetData>
    <row r="1" spans="1:34" s="92" customFormat="1" x14ac:dyDescent="0.35">
      <c r="A1" s="89" t="s">
        <v>360</v>
      </c>
      <c r="B1" s="89" t="s">
        <v>385</v>
      </c>
      <c r="C1" s="89" t="s">
        <v>361</v>
      </c>
      <c r="D1" s="89" t="s">
        <v>362</v>
      </c>
      <c r="E1" s="89" t="s">
        <v>363</v>
      </c>
      <c r="F1" s="89" t="s">
        <v>364</v>
      </c>
      <c r="G1" s="89" t="s">
        <v>1221</v>
      </c>
      <c r="H1" s="89" t="s">
        <v>1222</v>
      </c>
      <c r="I1" s="2240" t="s">
        <v>1218</v>
      </c>
      <c r="J1" s="2240" t="s">
        <v>1220</v>
      </c>
      <c r="K1" s="89" t="s">
        <v>365</v>
      </c>
      <c r="L1" s="89" t="s">
        <v>366</v>
      </c>
      <c r="M1" s="89" t="s">
        <v>386</v>
      </c>
      <c r="N1" s="89" t="s">
        <v>387</v>
      </c>
      <c r="O1" s="89" t="s">
        <v>367</v>
      </c>
      <c r="P1" s="89" t="s">
        <v>368</v>
      </c>
      <c r="Q1" s="89" t="s">
        <v>369</v>
      </c>
      <c r="R1" s="89" t="s">
        <v>370</v>
      </c>
      <c r="S1" s="89" t="s">
        <v>371</v>
      </c>
      <c r="T1" s="89" t="s">
        <v>372</v>
      </c>
      <c r="U1" s="89" t="s">
        <v>392</v>
      </c>
      <c r="V1" s="90" t="s">
        <v>388</v>
      </c>
      <c r="W1" s="89" t="s">
        <v>373</v>
      </c>
      <c r="X1" s="90" t="s">
        <v>389</v>
      </c>
      <c r="Y1" s="90" t="s">
        <v>390</v>
      </c>
      <c r="Z1" s="91"/>
      <c r="AA1" s="91"/>
      <c r="AD1" s="89"/>
      <c r="AF1" s="89"/>
    </row>
    <row r="2" spans="1:34" s="92" customFormat="1" x14ac:dyDescent="0.35">
      <c r="A2" s="93" t="s">
        <v>378</v>
      </c>
      <c r="B2" s="93" t="s">
        <v>411</v>
      </c>
      <c r="C2" s="93" t="s">
        <v>426</v>
      </c>
      <c r="D2" s="93" t="s">
        <v>427</v>
      </c>
      <c r="E2" s="109" t="s">
        <v>293</v>
      </c>
      <c r="F2" s="111" t="s">
        <v>294</v>
      </c>
      <c r="G2" s="111"/>
      <c r="H2" s="111" t="s">
        <v>359</v>
      </c>
      <c r="I2" s="2258">
        <v>6</v>
      </c>
      <c r="J2" s="2258"/>
      <c r="K2" s="94"/>
      <c r="L2" s="94" t="s">
        <v>356</v>
      </c>
      <c r="M2" s="111">
        <v>10</v>
      </c>
      <c r="N2" s="94">
        <v>25</v>
      </c>
      <c r="O2" s="112">
        <v>7</v>
      </c>
      <c r="P2" s="113" t="s">
        <v>49</v>
      </c>
      <c r="Q2" s="94"/>
      <c r="R2" s="94">
        <v>7</v>
      </c>
      <c r="S2" s="94">
        <v>7</v>
      </c>
      <c r="T2" s="94"/>
      <c r="U2" s="94">
        <v>2</v>
      </c>
      <c r="V2" s="110">
        <v>3289</v>
      </c>
      <c r="W2" s="114">
        <v>0.61</v>
      </c>
      <c r="X2" s="95">
        <f>V2*(1-W2)</f>
        <v>1282.71</v>
      </c>
      <c r="Y2" s="95">
        <f>X2*U2*O2</f>
        <v>17957.940000000002</v>
      </c>
      <c r="Z2" s="96"/>
      <c r="AA2" s="97"/>
      <c r="AB2" s="94"/>
      <c r="AC2" s="93"/>
      <c r="AD2" s="89"/>
      <c r="AE2" s="89"/>
      <c r="AF2" s="89"/>
      <c r="AG2" s="89"/>
      <c r="AH2" s="89"/>
    </row>
    <row r="3" spans="1:34" x14ac:dyDescent="0.35">
      <c r="A3" s="93" t="s">
        <v>378</v>
      </c>
      <c r="B3" s="93" t="s">
        <v>411</v>
      </c>
      <c r="C3" s="93" t="s">
        <v>426</v>
      </c>
      <c r="D3" s="93" t="s">
        <v>427</v>
      </c>
      <c r="E3" s="109" t="s">
        <v>184</v>
      </c>
      <c r="F3" s="111" t="s">
        <v>295</v>
      </c>
      <c r="G3" s="111"/>
      <c r="H3" s="111" t="s">
        <v>359</v>
      </c>
      <c r="I3" s="2258">
        <v>4</v>
      </c>
      <c r="J3" s="2258"/>
      <c r="L3" s="94" t="s">
        <v>356</v>
      </c>
      <c r="M3" s="111">
        <v>10</v>
      </c>
      <c r="N3" s="94">
        <v>25</v>
      </c>
      <c r="O3" s="112">
        <v>13</v>
      </c>
      <c r="P3" s="113" t="s">
        <v>49</v>
      </c>
      <c r="Q3" s="94">
        <v>13</v>
      </c>
      <c r="U3" s="94">
        <v>1</v>
      </c>
      <c r="V3" s="110">
        <v>3255</v>
      </c>
      <c r="W3" s="114">
        <v>0.43</v>
      </c>
      <c r="X3" s="95">
        <f t="shared" ref="X3:X8" si="0">V3*(1-W3)</f>
        <v>1855.3500000000001</v>
      </c>
      <c r="Y3" s="95">
        <f t="shared" ref="Y3:Y15" si="1">X3*U3*O3</f>
        <v>24119.550000000003</v>
      </c>
      <c r="Z3" s="98"/>
      <c r="AA3" s="99"/>
      <c r="AB3" s="94"/>
    </row>
    <row r="4" spans="1:34" x14ac:dyDescent="0.35">
      <c r="A4" s="93" t="s">
        <v>378</v>
      </c>
      <c r="B4" s="93" t="s">
        <v>411</v>
      </c>
      <c r="C4" s="93" t="s">
        <v>426</v>
      </c>
      <c r="D4" s="93" t="s">
        <v>427</v>
      </c>
      <c r="E4" s="94" t="s">
        <v>184</v>
      </c>
      <c r="F4" s="10" t="s">
        <v>295</v>
      </c>
      <c r="G4" s="10"/>
      <c r="H4" s="10" t="s">
        <v>359</v>
      </c>
      <c r="I4" s="2252">
        <v>4</v>
      </c>
      <c r="J4" s="2252"/>
      <c r="K4" s="94" t="s">
        <v>356</v>
      </c>
      <c r="M4" s="10">
        <v>10</v>
      </c>
      <c r="N4" s="94">
        <v>25</v>
      </c>
      <c r="O4" s="10">
        <v>10</v>
      </c>
      <c r="P4" s="10" t="s">
        <v>49</v>
      </c>
      <c r="Q4" s="94">
        <v>10</v>
      </c>
      <c r="R4" s="94">
        <v>10</v>
      </c>
      <c r="U4" s="94">
        <v>2</v>
      </c>
      <c r="V4" s="110">
        <v>2082.02</v>
      </c>
      <c r="W4" s="114">
        <v>0.7</v>
      </c>
      <c r="X4" s="95">
        <f t="shared" si="0"/>
        <v>624.60600000000011</v>
      </c>
      <c r="Y4" s="95">
        <f t="shared" si="1"/>
        <v>12492.120000000003</v>
      </c>
      <c r="Z4" s="98"/>
      <c r="AA4" s="99"/>
      <c r="AB4" s="94"/>
    </row>
    <row r="5" spans="1:34" x14ac:dyDescent="0.35">
      <c r="A5" s="93" t="s">
        <v>378</v>
      </c>
      <c r="B5" s="93" t="s">
        <v>411</v>
      </c>
      <c r="C5" s="93" t="s">
        <v>426</v>
      </c>
      <c r="D5" s="93" t="s">
        <v>427</v>
      </c>
      <c r="E5" s="94" t="s">
        <v>296</v>
      </c>
      <c r="F5" s="10" t="s">
        <v>129</v>
      </c>
      <c r="G5" s="10"/>
      <c r="H5" s="10" t="s">
        <v>359</v>
      </c>
      <c r="I5" s="2252">
        <v>2</v>
      </c>
      <c r="J5" s="2252"/>
      <c r="L5" s="94" t="s">
        <v>356</v>
      </c>
      <c r="M5" s="10">
        <v>3</v>
      </c>
      <c r="N5" s="100" t="s">
        <v>290</v>
      </c>
      <c r="O5" s="10">
        <v>3</v>
      </c>
      <c r="P5" s="10" t="s">
        <v>49</v>
      </c>
      <c r="S5" s="94">
        <v>3</v>
      </c>
      <c r="T5" s="94">
        <v>3</v>
      </c>
      <c r="U5" s="94">
        <v>2</v>
      </c>
      <c r="V5" s="110">
        <v>16500</v>
      </c>
      <c r="W5" s="114">
        <v>0.25</v>
      </c>
      <c r="X5" s="95">
        <f t="shared" si="0"/>
        <v>12375</v>
      </c>
      <c r="Y5" s="95">
        <f t="shared" si="1"/>
        <v>74250</v>
      </c>
      <c r="Z5" s="96"/>
      <c r="AA5" s="99"/>
      <c r="AB5" s="94"/>
    </row>
    <row r="6" spans="1:34" x14ac:dyDescent="0.35">
      <c r="A6" s="93" t="s">
        <v>378</v>
      </c>
      <c r="B6" s="93" t="s">
        <v>411</v>
      </c>
      <c r="C6" s="93" t="s">
        <v>426</v>
      </c>
      <c r="D6" s="93" t="s">
        <v>427</v>
      </c>
      <c r="E6" s="94" t="s">
        <v>296</v>
      </c>
      <c r="F6" s="10" t="s">
        <v>54</v>
      </c>
      <c r="G6" s="10"/>
      <c r="H6" s="10" t="s">
        <v>359</v>
      </c>
      <c r="I6" s="2252">
        <v>1</v>
      </c>
      <c r="J6" s="2252"/>
      <c r="K6" s="94" t="s">
        <v>356</v>
      </c>
      <c r="M6" s="10">
        <v>10</v>
      </c>
      <c r="N6" s="100" t="s">
        <v>110</v>
      </c>
      <c r="O6" s="10">
        <v>15</v>
      </c>
      <c r="P6" s="10" t="s">
        <v>133</v>
      </c>
      <c r="Q6" s="94">
        <v>15</v>
      </c>
      <c r="U6" s="94">
        <v>1</v>
      </c>
      <c r="V6" s="110">
        <v>2100</v>
      </c>
      <c r="W6" s="114">
        <v>0.33</v>
      </c>
      <c r="X6" s="95">
        <f t="shared" si="0"/>
        <v>1406.9999999999998</v>
      </c>
      <c r="Y6" s="95">
        <f t="shared" si="1"/>
        <v>21104.999999999996</v>
      </c>
      <c r="Z6" s="98"/>
      <c r="AA6" s="99"/>
      <c r="AB6" s="94"/>
    </row>
    <row r="7" spans="1:34" x14ac:dyDescent="0.35">
      <c r="A7" s="93" t="s">
        <v>378</v>
      </c>
      <c r="B7" s="93" t="s">
        <v>411</v>
      </c>
      <c r="C7" s="93" t="s">
        <v>426</v>
      </c>
      <c r="D7" s="93" t="s">
        <v>427</v>
      </c>
      <c r="E7" s="94" t="s">
        <v>297</v>
      </c>
      <c r="F7" s="10" t="s">
        <v>298</v>
      </c>
      <c r="G7" s="10"/>
      <c r="H7" s="10" t="s">
        <v>359</v>
      </c>
      <c r="I7" s="2252">
        <v>3</v>
      </c>
      <c r="J7" s="2252"/>
      <c r="K7" s="94" t="s">
        <v>356</v>
      </c>
      <c r="M7" s="10">
        <v>2</v>
      </c>
      <c r="N7" s="100" t="s">
        <v>256</v>
      </c>
      <c r="O7" s="10">
        <v>2</v>
      </c>
      <c r="P7" s="10" t="s">
        <v>51</v>
      </c>
      <c r="Q7" s="94">
        <v>2</v>
      </c>
      <c r="U7" s="94">
        <v>1</v>
      </c>
      <c r="V7" s="107">
        <v>35000</v>
      </c>
      <c r="W7" s="115">
        <v>0.5</v>
      </c>
      <c r="X7" s="95">
        <f t="shared" si="0"/>
        <v>17500</v>
      </c>
      <c r="Y7" s="95">
        <f t="shared" si="1"/>
        <v>35000</v>
      </c>
      <c r="Z7" s="98"/>
      <c r="AA7" s="99"/>
      <c r="AB7" s="94"/>
    </row>
    <row r="8" spans="1:34" x14ac:dyDescent="0.35">
      <c r="A8" s="93" t="s">
        <v>378</v>
      </c>
      <c r="B8" s="93" t="s">
        <v>411</v>
      </c>
      <c r="C8" s="93" t="s">
        <v>426</v>
      </c>
      <c r="D8" s="93" t="s">
        <v>427</v>
      </c>
      <c r="E8" s="94" t="s">
        <v>296</v>
      </c>
      <c r="F8" s="10" t="s">
        <v>53</v>
      </c>
      <c r="G8" s="10"/>
      <c r="H8" s="10" t="s">
        <v>359</v>
      </c>
      <c r="I8" s="2252">
        <v>5</v>
      </c>
      <c r="J8" s="2252"/>
      <c r="K8" s="94" t="s">
        <v>356</v>
      </c>
      <c r="M8" s="10">
        <v>2</v>
      </c>
      <c r="N8" s="100" t="s">
        <v>405</v>
      </c>
      <c r="O8" s="10">
        <v>4</v>
      </c>
      <c r="P8" s="10" t="s">
        <v>133</v>
      </c>
      <c r="Q8" s="94">
        <v>4</v>
      </c>
      <c r="S8" s="94">
        <v>4</v>
      </c>
      <c r="U8" s="94">
        <v>2</v>
      </c>
      <c r="V8" s="107">
        <v>16000</v>
      </c>
      <c r="W8" s="115">
        <v>0.35</v>
      </c>
      <c r="X8" s="95">
        <f t="shared" si="0"/>
        <v>10400</v>
      </c>
      <c r="Y8" s="95">
        <f t="shared" si="1"/>
        <v>83200</v>
      </c>
      <c r="Z8" s="98"/>
      <c r="AA8" s="99"/>
      <c r="AB8" s="94"/>
    </row>
    <row r="9" spans="1:34" x14ac:dyDescent="0.35">
      <c r="I9" s="2251"/>
      <c r="J9" s="2251"/>
      <c r="N9" s="100"/>
      <c r="O9" s="94"/>
      <c r="V9" s="101"/>
      <c r="W9" s="102"/>
      <c r="X9" s="103"/>
      <c r="Z9" s="98"/>
      <c r="AA9" s="99"/>
      <c r="AB9" s="94"/>
    </row>
    <row r="10" spans="1:34" x14ac:dyDescent="0.35">
      <c r="A10" s="93" t="s">
        <v>391</v>
      </c>
      <c r="B10" s="93" t="s">
        <v>411</v>
      </c>
      <c r="C10" s="93" t="s">
        <v>426</v>
      </c>
      <c r="D10" s="93" t="s">
        <v>427</v>
      </c>
      <c r="E10" s="111" t="s">
        <v>293</v>
      </c>
      <c r="F10" s="111" t="s">
        <v>294</v>
      </c>
      <c r="G10" s="111"/>
      <c r="H10" s="111" t="s">
        <v>359</v>
      </c>
      <c r="I10" s="2258">
        <v>5</v>
      </c>
      <c r="J10" s="2258"/>
      <c r="L10" s="94" t="s">
        <v>356</v>
      </c>
      <c r="M10" s="111">
        <v>10</v>
      </c>
      <c r="N10" s="94">
        <v>25</v>
      </c>
      <c r="O10" s="112">
        <v>25</v>
      </c>
      <c r="P10" s="113" t="s">
        <v>49</v>
      </c>
      <c r="Q10" s="94">
        <v>25</v>
      </c>
      <c r="S10" s="94">
        <v>25</v>
      </c>
      <c r="U10" s="94">
        <v>2</v>
      </c>
      <c r="V10" s="110">
        <v>3289</v>
      </c>
      <c r="W10" s="114">
        <v>0.61</v>
      </c>
      <c r="X10" s="95">
        <f t="shared" ref="X10:X15" si="2">V10*(1-W10)</f>
        <v>1282.71</v>
      </c>
      <c r="Y10" s="95">
        <f t="shared" si="1"/>
        <v>64135.5</v>
      </c>
      <c r="Z10" s="98"/>
      <c r="AA10" s="99"/>
      <c r="AB10" s="94"/>
    </row>
    <row r="11" spans="1:34" x14ac:dyDescent="0.35">
      <c r="A11" s="93" t="s">
        <v>391</v>
      </c>
      <c r="B11" s="93" t="s">
        <v>411</v>
      </c>
      <c r="C11" s="93" t="s">
        <v>426</v>
      </c>
      <c r="D11" s="93" t="s">
        <v>427</v>
      </c>
      <c r="E11" s="111" t="s">
        <v>184</v>
      </c>
      <c r="F11" s="111" t="s">
        <v>295</v>
      </c>
      <c r="G11" s="111"/>
      <c r="H11" s="111" t="s">
        <v>359</v>
      </c>
      <c r="I11" s="2258">
        <v>1</v>
      </c>
      <c r="J11" s="2258"/>
      <c r="L11" s="94" t="s">
        <v>356</v>
      </c>
      <c r="M11" s="111">
        <v>10</v>
      </c>
      <c r="N11" s="94">
        <v>25</v>
      </c>
      <c r="O11" s="112">
        <v>20</v>
      </c>
      <c r="P11" s="113" t="s">
        <v>49</v>
      </c>
      <c r="Q11" s="94">
        <v>20</v>
      </c>
      <c r="T11" s="94">
        <v>20</v>
      </c>
      <c r="U11" s="94">
        <v>2</v>
      </c>
      <c r="V11" s="110">
        <v>3255</v>
      </c>
      <c r="W11" s="114">
        <v>0.43</v>
      </c>
      <c r="X11" s="103">
        <f t="shared" si="2"/>
        <v>1855.3500000000001</v>
      </c>
      <c r="Y11" s="95">
        <f t="shared" si="1"/>
        <v>74214</v>
      </c>
      <c r="Z11" s="98"/>
      <c r="AA11" s="99"/>
      <c r="AB11" s="94"/>
    </row>
    <row r="12" spans="1:34" x14ac:dyDescent="0.35">
      <c r="A12" s="93" t="s">
        <v>391</v>
      </c>
      <c r="B12" s="93" t="s">
        <v>411</v>
      </c>
      <c r="C12" s="93" t="s">
        <v>426</v>
      </c>
      <c r="D12" s="93" t="s">
        <v>427</v>
      </c>
      <c r="E12" s="10" t="s">
        <v>184</v>
      </c>
      <c r="F12" s="10" t="s">
        <v>295</v>
      </c>
      <c r="G12" s="10"/>
      <c r="H12" s="10" t="s">
        <v>359</v>
      </c>
      <c r="I12" s="2252">
        <v>1</v>
      </c>
      <c r="J12" s="2252"/>
      <c r="K12" s="94" t="s">
        <v>356</v>
      </c>
      <c r="M12" s="10">
        <v>10</v>
      </c>
      <c r="N12" s="94">
        <v>25</v>
      </c>
      <c r="O12" s="10">
        <v>20</v>
      </c>
      <c r="P12" s="10" t="s">
        <v>49</v>
      </c>
      <c r="R12" s="94">
        <v>20</v>
      </c>
      <c r="S12" s="94">
        <v>20</v>
      </c>
      <c r="U12" s="94">
        <v>2</v>
      </c>
      <c r="V12" s="110">
        <v>2082.02</v>
      </c>
      <c r="W12" s="114">
        <v>0.7</v>
      </c>
      <c r="X12" s="103">
        <f t="shared" si="2"/>
        <v>624.60600000000011</v>
      </c>
      <c r="Y12" s="95">
        <f t="shared" si="1"/>
        <v>24984.240000000005</v>
      </c>
      <c r="Z12" s="98"/>
      <c r="AA12" s="99"/>
      <c r="AB12" s="94"/>
    </row>
    <row r="13" spans="1:34" x14ac:dyDescent="0.35">
      <c r="A13" s="93" t="s">
        <v>391</v>
      </c>
      <c r="B13" s="93" t="s">
        <v>411</v>
      </c>
      <c r="C13" s="93" t="s">
        <v>426</v>
      </c>
      <c r="D13" s="93" t="s">
        <v>427</v>
      </c>
      <c r="E13" s="10" t="s">
        <v>299</v>
      </c>
      <c r="F13" s="10" t="s">
        <v>54</v>
      </c>
      <c r="G13" s="10"/>
      <c r="H13" s="10" t="s">
        <v>359</v>
      </c>
      <c r="I13" s="2252">
        <v>2</v>
      </c>
      <c r="J13" s="2252"/>
      <c r="K13" s="94" t="s">
        <v>356</v>
      </c>
      <c r="M13" s="10">
        <v>10</v>
      </c>
      <c r="N13" s="100" t="s">
        <v>110</v>
      </c>
      <c r="O13" s="10">
        <v>25</v>
      </c>
      <c r="P13" s="10" t="s">
        <v>133</v>
      </c>
      <c r="Q13" s="94">
        <v>25</v>
      </c>
      <c r="U13" s="94">
        <v>1</v>
      </c>
      <c r="V13" s="110">
        <v>2100</v>
      </c>
      <c r="W13" s="114">
        <v>0.33</v>
      </c>
      <c r="X13" s="103">
        <f t="shared" si="2"/>
        <v>1406.9999999999998</v>
      </c>
      <c r="Y13" s="95">
        <f t="shared" si="1"/>
        <v>35174.999999999993</v>
      </c>
      <c r="Z13" s="98"/>
      <c r="AA13" s="99"/>
      <c r="AB13" s="94"/>
    </row>
    <row r="14" spans="1:34" x14ac:dyDescent="0.35">
      <c r="A14" s="93" t="s">
        <v>391</v>
      </c>
      <c r="B14" s="93" t="s">
        <v>411</v>
      </c>
      <c r="C14" s="93" t="s">
        <v>426</v>
      </c>
      <c r="D14" s="93" t="s">
        <v>427</v>
      </c>
      <c r="E14" s="10" t="s">
        <v>274</v>
      </c>
      <c r="F14" s="10" t="s">
        <v>207</v>
      </c>
      <c r="G14" s="10"/>
      <c r="H14" s="10" t="s">
        <v>359</v>
      </c>
      <c r="I14" s="2252">
        <v>3</v>
      </c>
      <c r="J14" s="2252"/>
      <c r="K14" s="94" t="s">
        <v>356</v>
      </c>
      <c r="M14" s="10">
        <v>10</v>
      </c>
      <c r="N14" s="100" t="s">
        <v>78</v>
      </c>
      <c r="O14" s="10">
        <v>20</v>
      </c>
      <c r="P14" s="10" t="s">
        <v>51</v>
      </c>
      <c r="Q14" s="94">
        <v>20</v>
      </c>
      <c r="U14" s="94">
        <v>1</v>
      </c>
      <c r="V14" s="107">
        <v>2500</v>
      </c>
      <c r="W14" s="115">
        <v>0.6</v>
      </c>
      <c r="X14" s="103">
        <f t="shared" si="2"/>
        <v>1000</v>
      </c>
      <c r="Y14" s="95">
        <f t="shared" si="1"/>
        <v>20000</v>
      </c>
      <c r="Z14" s="98"/>
      <c r="AA14" s="99"/>
      <c r="AB14" s="94"/>
    </row>
    <row r="15" spans="1:34" x14ac:dyDescent="0.35">
      <c r="A15" s="93" t="s">
        <v>391</v>
      </c>
      <c r="B15" s="93" t="s">
        <v>411</v>
      </c>
      <c r="C15" s="93" t="s">
        <v>426</v>
      </c>
      <c r="D15" s="93" t="s">
        <v>427</v>
      </c>
      <c r="E15" s="10" t="s">
        <v>157</v>
      </c>
      <c r="F15" s="10" t="s">
        <v>250</v>
      </c>
      <c r="G15" s="10"/>
      <c r="H15" s="10" t="s">
        <v>359</v>
      </c>
      <c r="I15" s="2252">
        <v>4</v>
      </c>
      <c r="J15" s="2252"/>
      <c r="K15" s="94" t="s">
        <v>356</v>
      </c>
      <c r="M15" s="10">
        <v>10</v>
      </c>
      <c r="N15" s="100" t="s">
        <v>110</v>
      </c>
      <c r="O15" s="10">
        <v>10</v>
      </c>
      <c r="P15" s="10" t="s">
        <v>51</v>
      </c>
      <c r="Q15" s="94">
        <v>10</v>
      </c>
      <c r="U15" s="94">
        <v>1</v>
      </c>
      <c r="V15" s="107">
        <v>3000</v>
      </c>
      <c r="W15" s="115">
        <v>0.8</v>
      </c>
      <c r="X15" s="103">
        <f t="shared" si="2"/>
        <v>599.99999999999989</v>
      </c>
      <c r="Y15" s="95">
        <f t="shared" si="1"/>
        <v>5999.9999999999991</v>
      </c>
      <c r="Z15" s="98"/>
    </row>
    <row r="16" spans="1:34" x14ac:dyDescent="0.35">
      <c r="I16" s="2251"/>
      <c r="J16" s="2251"/>
      <c r="O16" s="100"/>
      <c r="T16" s="98"/>
      <c r="V16" s="101"/>
      <c r="W16" s="106"/>
      <c r="X16" s="103"/>
      <c r="Y16" s="103"/>
      <c r="Z16" s="98"/>
    </row>
    <row r="17" spans="1:26" x14ac:dyDescent="0.35">
      <c r="A17" s="93" t="s">
        <v>393</v>
      </c>
      <c r="B17" s="93" t="s">
        <v>411</v>
      </c>
      <c r="C17" s="93" t="s">
        <v>426</v>
      </c>
      <c r="D17" s="93" t="s">
        <v>427</v>
      </c>
      <c r="E17" s="111" t="s">
        <v>293</v>
      </c>
      <c r="F17" s="111" t="s">
        <v>294</v>
      </c>
      <c r="G17" s="111"/>
      <c r="H17" s="111" t="s">
        <v>359</v>
      </c>
      <c r="I17" s="2258">
        <v>6</v>
      </c>
      <c r="J17" s="2258"/>
      <c r="L17" s="94" t="s">
        <v>356</v>
      </c>
      <c r="M17" s="111">
        <v>7</v>
      </c>
      <c r="N17" s="94">
        <v>20</v>
      </c>
      <c r="O17" s="112">
        <v>15</v>
      </c>
      <c r="P17" s="113" t="s">
        <v>49</v>
      </c>
      <c r="Q17" s="94">
        <v>15</v>
      </c>
      <c r="S17" s="94">
        <v>15</v>
      </c>
      <c r="T17" s="96"/>
      <c r="U17" s="94">
        <v>2</v>
      </c>
      <c r="V17" s="110">
        <v>3289</v>
      </c>
      <c r="W17" s="114">
        <v>0.61</v>
      </c>
      <c r="X17" s="103">
        <f t="shared" ref="X17:X38" si="3">V17*(1-W17)</f>
        <v>1282.71</v>
      </c>
      <c r="Y17" s="103">
        <f t="shared" ref="Y17:Y38" si="4">X17*U17*O17</f>
        <v>38481.300000000003</v>
      </c>
      <c r="Z17" s="98"/>
    </row>
    <row r="18" spans="1:26" x14ac:dyDescent="0.35">
      <c r="A18" s="93" t="s">
        <v>393</v>
      </c>
      <c r="B18" s="93" t="s">
        <v>411</v>
      </c>
      <c r="C18" s="93" t="s">
        <v>426</v>
      </c>
      <c r="D18" s="93" t="s">
        <v>427</v>
      </c>
      <c r="E18" s="111" t="s">
        <v>184</v>
      </c>
      <c r="F18" s="111" t="s">
        <v>295</v>
      </c>
      <c r="G18" s="111"/>
      <c r="H18" s="111" t="s">
        <v>359</v>
      </c>
      <c r="I18" s="2258">
        <v>4</v>
      </c>
      <c r="J18" s="2258"/>
      <c r="L18" s="94" t="s">
        <v>356</v>
      </c>
      <c r="M18" s="111">
        <v>7</v>
      </c>
      <c r="N18" s="94">
        <v>20</v>
      </c>
      <c r="O18" s="112">
        <v>10</v>
      </c>
      <c r="P18" s="113" t="s">
        <v>49</v>
      </c>
      <c r="Q18" s="94">
        <v>10</v>
      </c>
      <c r="T18" s="96"/>
      <c r="U18" s="94">
        <v>1</v>
      </c>
      <c r="V18" s="110">
        <v>3255</v>
      </c>
      <c r="W18" s="114">
        <v>0.43</v>
      </c>
      <c r="X18" s="103">
        <f t="shared" si="3"/>
        <v>1855.3500000000001</v>
      </c>
      <c r="Y18" s="103">
        <f t="shared" si="4"/>
        <v>18553.5</v>
      </c>
      <c r="Z18" s="98"/>
    </row>
    <row r="19" spans="1:26" x14ac:dyDescent="0.35">
      <c r="A19" s="93" t="s">
        <v>393</v>
      </c>
      <c r="B19" s="93" t="s">
        <v>411</v>
      </c>
      <c r="C19" s="93" t="s">
        <v>426</v>
      </c>
      <c r="D19" s="93" t="s">
        <v>427</v>
      </c>
      <c r="E19" s="10" t="s">
        <v>184</v>
      </c>
      <c r="F19" s="10" t="s">
        <v>295</v>
      </c>
      <c r="G19" s="10"/>
      <c r="H19" s="10" t="s">
        <v>359</v>
      </c>
      <c r="I19" s="2252">
        <v>4</v>
      </c>
      <c r="J19" s="2252"/>
      <c r="K19" s="94" t="s">
        <v>356</v>
      </c>
      <c r="M19" s="10">
        <v>7</v>
      </c>
      <c r="N19" s="94">
        <v>20</v>
      </c>
      <c r="O19" s="10">
        <v>12</v>
      </c>
      <c r="P19" s="10" t="s">
        <v>49</v>
      </c>
      <c r="R19" s="94">
        <v>12</v>
      </c>
      <c r="S19" s="94">
        <v>12</v>
      </c>
      <c r="U19" s="94">
        <v>2</v>
      </c>
      <c r="V19" s="110">
        <v>2082.02</v>
      </c>
      <c r="W19" s="114">
        <v>0.7</v>
      </c>
      <c r="X19" s="103">
        <f t="shared" si="3"/>
        <v>624.60600000000011</v>
      </c>
      <c r="Y19" s="103">
        <f t="shared" si="4"/>
        <v>14990.544000000002</v>
      </c>
    </row>
    <row r="20" spans="1:26" x14ac:dyDescent="0.35">
      <c r="A20" s="93" t="s">
        <v>393</v>
      </c>
      <c r="B20" s="93" t="s">
        <v>411</v>
      </c>
      <c r="C20" s="93" t="s">
        <v>426</v>
      </c>
      <c r="D20" s="93" t="s">
        <v>427</v>
      </c>
      <c r="E20" s="10" t="s">
        <v>315</v>
      </c>
      <c r="F20" s="10" t="s">
        <v>129</v>
      </c>
      <c r="G20" s="10"/>
      <c r="H20" s="10" t="s">
        <v>359</v>
      </c>
      <c r="I20" s="2252">
        <v>3</v>
      </c>
      <c r="J20" s="2252"/>
      <c r="L20" s="94" t="s">
        <v>356</v>
      </c>
      <c r="M20" s="10">
        <v>2</v>
      </c>
      <c r="N20" s="94">
        <v>5</v>
      </c>
      <c r="O20" s="10">
        <v>2</v>
      </c>
      <c r="P20" s="10" t="s">
        <v>49</v>
      </c>
      <c r="S20" s="94">
        <v>2</v>
      </c>
      <c r="U20" s="94">
        <v>1</v>
      </c>
      <c r="V20" s="110">
        <v>16500</v>
      </c>
      <c r="W20" s="114">
        <v>0.25</v>
      </c>
      <c r="X20" s="103">
        <f t="shared" si="3"/>
        <v>12375</v>
      </c>
      <c r="Y20" s="103">
        <f t="shared" si="4"/>
        <v>24750</v>
      </c>
    </row>
    <row r="21" spans="1:26" x14ac:dyDescent="0.35">
      <c r="A21" s="93" t="s">
        <v>393</v>
      </c>
      <c r="B21" s="93" t="s">
        <v>411</v>
      </c>
      <c r="C21" s="93" t="s">
        <v>426</v>
      </c>
      <c r="D21" s="93" t="s">
        <v>427</v>
      </c>
      <c r="E21" s="10" t="s">
        <v>299</v>
      </c>
      <c r="F21" s="10" t="s">
        <v>54</v>
      </c>
      <c r="G21" s="10"/>
      <c r="H21" s="10" t="s">
        <v>359</v>
      </c>
      <c r="I21" s="2252">
        <v>1</v>
      </c>
      <c r="J21" s="2252"/>
      <c r="K21" s="94" t="s">
        <v>356</v>
      </c>
      <c r="M21" s="10">
        <v>7</v>
      </c>
      <c r="N21" s="94">
        <v>22</v>
      </c>
      <c r="O21" s="10">
        <v>21</v>
      </c>
      <c r="P21" s="10" t="s">
        <v>133</v>
      </c>
      <c r="Q21" s="94">
        <v>21</v>
      </c>
      <c r="U21" s="94">
        <v>1</v>
      </c>
      <c r="V21" s="110">
        <v>2100</v>
      </c>
      <c r="W21" s="114">
        <v>0.33</v>
      </c>
      <c r="X21" s="103">
        <f t="shared" si="3"/>
        <v>1406.9999999999998</v>
      </c>
      <c r="Y21" s="103">
        <f t="shared" si="4"/>
        <v>29546.999999999996</v>
      </c>
    </row>
    <row r="22" spans="1:26" x14ac:dyDescent="0.35">
      <c r="A22" s="93" t="s">
        <v>393</v>
      </c>
      <c r="B22" s="93" t="s">
        <v>411</v>
      </c>
      <c r="C22" s="93" t="s">
        <v>426</v>
      </c>
      <c r="D22" s="93" t="s">
        <v>427</v>
      </c>
      <c r="E22" s="10" t="s">
        <v>297</v>
      </c>
      <c r="F22" s="10" t="s">
        <v>298</v>
      </c>
      <c r="G22" s="10"/>
      <c r="H22" s="10" t="s">
        <v>359</v>
      </c>
      <c r="I22" s="2252">
        <v>2</v>
      </c>
      <c r="J22" s="2252"/>
      <c r="K22" s="94" t="s">
        <v>356</v>
      </c>
      <c r="M22" s="10">
        <v>1</v>
      </c>
      <c r="N22" s="94">
        <v>3</v>
      </c>
      <c r="O22" s="10">
        <v>2</v>
      </c>
      <c r="P22" s="10" t="s">
        <v>51</v>
      </c>
      <c r="Q22" s="94">
        <v>2</v>
      </c>
      <c r="U22" s="94">
        <v>1</v>
      </c>
      <c r="V22" s="107">
        <v>35000</v>
      </c>
      <c r="W22" s="115">
        <v>0.5</v>
      </c>
      <c r="X22" s="103">
        <f t="shared" si="3"/>
        <v>17500</v>
      </c>
      <c r="Y22" s="103">
        <f t="shared" si="4"/>
        <v>35000</v>
      </c>
    </row>
    <row r="23" spans="1:26" x14ac:dyDescent="0.35">
      <c r="A23" s="93" t="s">
        <v>393</v>
      </c>
      <c r="B23" s="93" t="s">
        <v>411</v>
      </c>
      <c r="C23" s="93" t="s">
        <v>426</v>
      </c>
      <c r="D23" s="93" t="s">
        <v>427</v>
      </c>
      <c r="E23" s="10" t="s">
        <v>297</v>
      </c>
      <c r="F23" s="10" t="s">
        <v>53</v>
      </c>
      <c r="G23" s="10"/>
      <c r="H23" s="10" t="s">
        <v>359</v>
      </c>
      <c r="I23" s="2252">
        <v>5</v>
      </c>
      <c r="J23" s="2252"/>
      <c r="K23" s="94" t="s">
        <v>356</v>
      </c>
      <c r="M23" s="10">
        <v>1</v>
      </c>
      <c r="N23" s="94">
        <v>4</v>
      </c>
      <c r="O23" s="10">
        <v>2</v>
      </c>
      <c r="P23" s="10" t="s">
        <v>133</v>
      </c>
      <c r="Q23" s="94">
        <v>2</v>
      </c>
      <c r="U23" s="94">
        <v>1</v>
      </c>
      <c r="V23" s="107">
        <v>16000</v>
      </c>
      <c r="W23" s="115">
        <v>0.35</v>
      </c>
      <c r="X23" s="103">
        <f t="shared" si="3"/>
        <v>10400</v>
      </c>
      <c r="Y23" s="103">
        <f t="shared" si="4"/>
        <v>20800</v>
      </c>
    </row>
    <row r="24" spans="1:26" x14ac:dyDescent="0.35">
      <c r="I24" s="2251"/>
      <c r="J24" s="2251"/>
      <c r="O24" s="100"/>
      <c r="V24" s="104"/>
      <c r="W24" s="105"/>
      <c r="X24" s="103"/>
      <c r="Y24" s="103"/>
    </row>
    <row r="25" spans="1:26" x14ac:dyDescent="0.35">
      <c r="A25" s="93" t="s">
        <v>394</v>
      </c>
      <c r="B25" s="93" t="s">
        <v>411</v>
      </c>
      <c r="C25" s="93" t="s">
        <v>426</v>
      </c>
      <c r="D25" s="93" t="s">
        <v>427</v>
      </c>
      <c r="E25" s="111" t="s">
        <v>293</v>
      </c>
      <c r="F25" s="111" t="s">
        <v>294</v>
      </c>
      <c r="G25" s="111"/>
      <c r="H25" s="111" t="s">
        <v>359</v>
      </c>
      <c r="I25" s="2258">
        <v>6</v>
      </c>
      <c r="J25" s="2258"/>
      <c r="L25" s="94" t="s">
        <v>356</v>
      </c>
      <c r="M25" s="111">
        <v>7</v>
      </c>
      <c r="N25" s="94">
        <v>20</v>
      </c>
      <c r="O25" s="112">
        <v>20</v>
      </c>
      <c r="P25" s="113" t="s">
        <v>49</v>
      </c>
      <c r="Q25" s="94">
        <v>20</v>
      </c>
      <c r="U25" s="94">
        <v>1</v>
      </c>
      <c r="V25" s="110">
        <v>3289</v>
      </c>
      <c r="W25" s="116">
        <v>0.61</v>
      </c>
      <c r="X25" s="103">
        <f t="shared" si="3"/>
        <v>1282.71</v>
      </c>
      <c r="Y25" s="103">
        <f t="shared" si="4"/>
        <v>25654.2</v>
      </c>
    </row>
    <row r="26" spans="1:26" x14ac:dyDescent="0.35">
      <c r="A26" s="93" t="s">
        <v>394</v>
      </c>
      <c r="B26" s="93" t="s">
        <v>411</v>
      </c>
      <c r="C26" s="93" t="s">
        <v>426</v>
      </c>
      <c r="D26" s="93" t="s">
        <v>427</v>
      </c>
      <c r="E26" s="111" t="s">
        <v>184</v>
      </c>
      <c r="F26" s="111" t="s">
        <v>295</v>
      </c>
      <c r="G26" s="111"/>
      <c r="H26" s="111" t="s">
        <v>359</v>
      </c>
      <c r="I26" s="2258">
        <v>3</v>
      </c>
      <c r="J26" s="2258"/>
      <c r="L26" s="94" t="s">
        <v>356</v>
      </c>
      <c r="M26" s="111">
        <v>7</v>
      </c>
      <c r="N26" s="94">
        <v>20</v>
      </c>
      <c r="O26" s="112">
        <v>20</v>
      </c>
      <c r="P26" s="113" t="s">
        <v>49</v>
      </c>
      <c r="Q26" s="94">
        <v>20</v>
      </c>
      <c r="S26" s="94">
        <v>20</v>
      </c>
      <c r="U26" s="94">
        <v>2</v>
      </c>
      <c r="V26" s="110">
        <v>3255</v>
      </c>
      <c r="W26" s="116">
        <v>0.43</v>
      </c>
      <c r="X26" s="103">
        <f t="shared" si="3"/>
        <v>1855.3500000000001</v>
      </c>
      <c r="Y26" s="103">
        <f t="shared" si="4"/>
        <v>74214</v>
      </c>
    </row>
    <row r="27" spans="1:26" x14ac:dyDescent="0.35">
      <c r="A27" s="93" t="s">
        <v>394</v>
      </c>
      <c r="B27" s="93" t="s">
        <v>411</v>
      </c>
      <c r="C27" s="93" t="s">
        <v>426</v>
      </c>
      <c r="D27" s="93" t="s">
        <v>427</v>
      </c>
      <c r="E27" s="11" t="s">
        <v>315</v>
      </c>
      <c r="F27" s="11" t="s">
        <v>129</v>
      </c>
      <c r="G27" s="11"/>
      <c r="H27" s="11" t="s">
        <v>359</v>
      </c>
      <c r="I27" s="2259">
        <v>1</v>
      </c>
      <c r="J27" s="2259"/>
      <c r="L27" s="94" t="s">
        <v>356</v>
      </c>
      <c r="M27" s="11">
        <v>2</v>
      </c>
      <c r="N27" s="94">
        <v>5</v>
      </c>
      <c r="O27" s="11">
        <v>3</v>
      </c>
      <c r="P27" s="11" t="s">
        <v>49</v>
      </c>
      <c r="R27" s="94">
        <v>3</v>
      </c>
      <c r="U27" s="94">
        <v>1</v>
      </c>
      <c r="V27" s="110">
        <v>16500</v>
      </c>
      <c r="W27" s="116">
        <v>0.25</v>
      </c>
      <c r="X27" s="103">
        <f t="shared" si="3"/>
        <v>12375</v>
      </c>
      <c r="Y27" s="103">
        <f t="shared" si="4"/>
        <v>37125</v>
      </c>
    </row>
    <row r="28" spans="1:26" x14ac:dyDescent="0.35">
      <c r="A28" s="93" t="s">
        <v>394</v>
      </c>
      <c r="B28" s="93" t="s">
        <v>411</v>
      </c>
      <c r="C28" s="93" t="s">
        <v>426</v>
      </c>
      <c r="D28" s="93" t="s">
        <v>427</v>
      </c>
      <c r="E28" s="11" t="s">
        <v>300</v>
      </c>
      <c r="F28" s="11" t="s">
        <v>54</v>
      </c>
      <c r="G28" s="11"/>
      <c r="H28" s="11" t="s">
        <v>359</v>
      </c>
      <c r="I28" s="2259">
        <v>2</v>
      </c>
      <c r="J28" s="2259"/>
      <c r="K28" s="94" t="s">
        <v>356</v>
      </c>
      <c r="M28" s="11">
        <v>7</v>
      </c>
      <c r="N28" s="94">
        <v>22</v>
      </c>
      <c r="O28" s="11">
        <v>12</v>
      </c>
      <c r="P28" s="11" t="s">
        <v>133</v>
      </c>
      <c r="Q28" s="94">
        <v>12</v>
      </c>
      <c r="U28" s="94">
        <v>1</v>
      </c>
      <c r="V28" s="110">
        <v>2100</v>
      </c>
      <c r="W28" s="116">
        <v>0.33</v>
      </c>
      <c r="X28" s="103">
        <f t="shared" si="3"/>
        <v>1406.9999999999998</v>
      </c>
      <c r="Y28" s="103">
        <f t="shared" si="4"/>
        <v>16883.999999999996</v>
      </c>
    </row>
    <row r="29" spans="1:26" x14ac:dyDescent="0.35">
      <c r="A29" s="93" t="s">
        <v>394</v>
      </c>
      <c r="B29" s="93" t="s">
        <v>411</v>
      </c>
      <c r="C29" s="93" t="s">
        <v>426</v>
      </c>
      <c r="D29" s="93" t="s">
        <v>427</v>
      </c>
      <c r="E29" s="10" t="s">
        <v>274</v>
      </c>
      <c r="F29" s="10" t="s">
        <v>207</v>
      </c>
      <c r="G29" s="10"/>
      <c r="H29" s="10" t="s">
        <v>359</v>
      </c>
      <c r="I29" s="2252">
        <v>4</v>
      </c>
      <c r="J29" s="2252"/>
      <c r="K29" s="94" t="s">
        <v>356</v>
      </c>
      <c r="M29" s="10">
        <v>10</v>
      </c>
      <c r="N29" s="94">
        <v>22</v>
      </c>
      <c r="O29" s="10">
        <v>20</v>
      </c>
      <c r="P29" s="10" t="s">
        <v>51</v>
      </c>
      <c r="Q29" s="94">
        <v>20</v>
      </c>
      <c r="U29" s="94">
        <v>1</v>
      </c>
      <c r="V29" s="107">
        <v>2500</v>
      </c>
      <c r="W29" s="117">
        <v>0.6</v>
      </c>
      <c r="X29" s="103">
        <f t="shared" si="3"/>
        <v>1000</v>
      </c>
      <c r="Y29" s="103">
        <f t="shared" si="4"/>
        <v>20000</v>
      </c>
    </row>
    <row r="30" spans="1:26" x14ac:dyDescent="0.35">
      <c r="A30" s="93" t="s">
        <v>394</v>
      </c>
      <c r="B30" s="93" t="s">
        <v>411</v>
      </c>
      <c r="C30" s="93" t="s">
        <v>426</v>
      </c>
      <c r="D30" s="93" t="s">
        <v>427</v>
      </c>
      <c r="E30" s="10" t="s">
        <v>157</v>
      </c>
      <c r="F30" s="10" t="s">
        <v>250</v>
      </c>
      <c r="G30" s="10"/>
      <c r="H30" s="10" t="s">
        <v>359</v>
      </c>
      <c r="I30" s="2252">
        <v>5</v>
      </c>
      <c r="J30" s="2252"/>
      <c r="K30" s="94" t="s">
        <v>356</v>
      </c>
      <c r="M30" s="10">
        <v>7</v>
      </c>
      <c r="N30" s="94">
        <v>20</v>
      </c>
      <c r="O30" s="10">
        <v>10</v>
      </c>
      <c r="P30" s="10" t="s">
        <v>51</v>
      </c>
      <c r="Q30" s="94">
        <v>10</v>
      </c>
      <c r="U30" s="94">
        <v>1</v>
      </c>
      <c r="V30" s="107">
        <v>3000</v>
      </c>
      <c r="W30" s="117">
        <v>0.8</v>
      </c>
      <c r="X30" s="103">
        <f t="shared" si="3"/>
        <v>599.99999999999989</v>
      </c>
      <c r="Y30" s="103">
        <f t="shared" si="4"/>
        <v>5999.9999999999991</v>
      </c>
    </row>
    <row r="31" spans="1:26" x14ac:dyDescent="0.35">
      <c r="E31" s="20"/>
      <c r="F31" s="20"/>
      <c r="G31" s="20"/>
      <c r="H31" s="20"/>
      <c r="I31" s="2260"/>
      <c r="J31" s="2260"/>
      <c r="O31" s="20"/>
      <c r="P31" s="20"/>
      <c r="V31" s="107"/>
      <c r="W31" s="108"/>
      <c r="X31" s="103"/>
      <c r="Y31" s="103"/>
    </row>
    <row r="32" spans="1:26" x14ac:dyDescent="0.35">
      <c r="A32" s="93" t="s">
        <v>377</v>
      </c>
      <c r="B32" s="93" t="s">
        <v>411</v>
      </c>
      <c r="C32" s="93" t="s">
        <v>426</v>
      </c>
      <c r="D32" s="93" t="s">
        <v>427</v>
      </c>
      <c r="E32" s="111" t="s">
        <v>293</v>
      </c>
      <c r="F32" s="111" t="s">
        <v>294</v>
      </c>
      <c r="G32" s="111"/>
      <c r="H32" s="111" t="s">
        <v>359</v>
      </c>
      <c r="I32" s="2258">
        <v>6</v>
      </c>
      <c r="J32" s="2258"/>
      <c r="L32" s="94" t="s">
        <v>356</v>
      </c>
      <c r="M32" s="109">
        <v>5</v>
      </c>
      <c r="N32" s="94">
        <v>15</v>
      </c>
      <c r="O32" s="2" t="s">
        <v>196</v>
      </c>
      <c r="P32" s="113" t="s">
        <v>49</v>
      </c>
      <c r="Q32" s="94">
        <v>7</v>
      </c>
      <c r="S32" s="94">
        <v>7</v>
      </c>
      <c r="U32" s="94">
        <v>2</v>
      </c>
      <c r="V32" s="81">
        <v>3289</v>
      </c>
      <c r="W32" s="87">
        <v>0.61</v>
      </c>
      <c r="X32" s="103">
        <f t="shared" si="3"/>
        <v>1282.71</v>
      </c>
      <c r="Y32" s="103">
        <f t="shared" si="4"/>
        <v>108068317.5</v>
      </c>
    </row>
    <row r="33" spans="1:32" x14ac:dyDescent="0.35">
      <c r="A33" s="93" t="s">
        <v>377</v>
      </c>
      <c r="B33" s="93" t="s">
        <v>411</v>
      </c>
      <c r="C33" s="93" t="s">
        <v>426</v>
      </c>
      <c r="D33" s="93" t="s">
        <v>427</v>
      </c>
      <c r="E33" s="111" t="s">
        <v>184</v>
      </c>
      <c r="F33" s="111" t="s">
        <v>295</v>
      </c>
      <c r="G33" s="111"/>
      <c r="H33" s="111" t="s">
        <v>359</v>
      </c>
      <c r="I33" s="2258">
        <v>2</v>
      </c>
      <c r="J33" s="2258"/>
      <c r="L33" s="94" t="s">
        <v>356</v>
      </c>
      <c r="M33" s="20">
        <v>5</v>
      </c>
      <c r="N33" s="94">
        <v>15</v>
      </c>
      <c r="O33" s="2" t="s">
        <v>196</v>
      </c>
      <c r="P33" s="113" t="s">
        <v>49</v>
      </c>
      <c r="Q33" s="94">
        <v>8</v>
      </c>
      <c r="S33" s="94">
        <v>8</v>
      </c>
      <c r="U33" s="94">
        <v>2</v>
      </c>
      <c r="V33" s="81">
        <v>3255</v>
      </c>
      <c r="W33" s="87">
        <v>0.43</v>
      </c>
      <c r="X33" s="103">
        <f t="shared" si="3"/>
        <v>1855.3500000000001</v>
      </c>
      <c r="Y33" s="103">
        <f t="shared" si="4"/>
        <v>156313237.5</v>
      </c>
    </row>
    <row r="34" spans="1:32" x14ac:dyDescent="0.35">
      <c r="A34" s="93" t="s">
        <v>377</v>
      </c>
      <c r="B34" s="93" t="s">
        <v>411</v>
      </c>
      <c r="C34" s="93" t="s">
        <v>426</v>
      </c>
      <c r="D34" s="93" t="s">
        <v>427</v>
      </c>
      <c r="E34" s="10" t="s">
        <v>184</v>
      </c>
      <c r="F34" s="10" t="s">
        <v>295</v>
      </c>
      <c r="G34" s="10"/>
      <c r="H34" s="10" t="s">
        <v>359</v>
      </c>
      <c r="I34" s="2252">
        <v>2</v>
      </c>
      <c r="J34" s="2252"/>
      <c r="K34" s="94" t="s">
        <v>356</v>
      </c>
      <c r="M34" s="20">
        <v>5</v>
      </c>
      <c r="N34" s="94">
        <v>15</v>
      </c>
      <c r="O34" s="2" t="s">
        <v>196</v>
      </c>
      <c r="P34" s="10" t="s">
        <v>49</v>
      </c>
      <c r="Q34" s="94">
        <v>15</v>
      </c>
      <c r="R34" s="94">
        <v>15</v>
      </c>
      <c r="U34" s="94">
        <v>2</v>
      </c>
      <c r="V34" s="81">
        <v>2082.02</v>
      </c>
      <c r="W34" s="87">
        <v>0.7</v>
      </c>
      <c r="X34" s="103">
        <f t="shared" si="3"/>
        <v>624.60600000000011</v>
      </c>
      <c r="Y34" s="103">
        <f t="shared" si="4"/>
        <v>52623055.500000007</v>
      </c>
    </row>
    <row r="35" spans="1:32" x14ac:dyDescent="0.35">
      <c r="A35" s="93" t="s">
        <v>377</v>
      </c>
      <c r="B35" s="93" t="s">
        <v>411</v>
      </c>
      <c r="C35" s="93" t="s">
        <v>426</v>
      </c>
      <c r="D35" s="93" t="s">
        <v>427</v>
      </c>
      <c r="E35" s="10" t="s">
        <v>315</v>
      </c>
      <c r="F35" s="10" t="s">
        <v>129</v>
      </c>
      <c r="G35" s="10"/>
      <c r="H35" s="10" t="s">
        <v>359</v>
      </c>
      <c r="I35" s="2252">
        <v>1</v>
      </c>
      <c r="J35" s="2252"/>
      <c r="L35" s="94" t="s">
        <v>356</v>
      </c>
      <c r="M35" s="20">
        <v>1</v>
      </c>
      <c r="N35" s="94">
        <v>3</v>
      </c>
      <c r="O35" s="2" t="s">
        <v>70</v>
      </c>
      <c r="P35" s="10" t="s">
        <v>49</v>
      </c>
      <c r="S35" s="94">
        <v>1</v>
      </c>
      <c r="U35" s="94">
        <v>1</v>
      </c>
      <c r="V35" s="81">
        <v>16500</v>
      </c>
      <c r="W35" s="87">
        <v>0.25</v>
      </c>
      <c r="X35" s="103">
        <f t="shared" si="3"/>
        <v>12375</v>
      </c>
      <c r="Y35" s="103">
        <f t="shared" si="4"/>
        <v>570264750</v>
      </c>
    </row>
    <row r="36" spans="1:32" x14ac:dyDescent="0.35">
      <c r="A36" s="93" t="s">
        <v>377</v>
      </c>
      <c r="B36" s="93" t="s">
        <v>411</v>
      </c>
      <c r="C36" s="93" t="s">
        <v>426</v>
      </c>
      <c r="D36" s="93" t="s">
        <v>427</v>
      </c>
      <c r="E36" s="10" t="s">
        <v>300</v>
      </c>
      <c r="F36" s="10" t="s">
        <v>116</v>
      </c>
      <c r="G36" s="10"/>
      <c r="H36" s="10" t="s">
        <v>359</v>
      </c>
      <c r="I36" s="2252">
        <v>4</v>
      </c>
      <c r="J36" s="2252"/>
      <c r="K36" s="94" t="s">
        <v>356</v>
      </c>
      <c r="M36" s="20">
        <v>5</v>
      </c>
      <c r="N36" s="94">
        <v>15</v>
      </c>
      <c r="O36" s="2" t="s">
        <v>196</v>
      </c>
      <c r="P36" s="10" t="s">
        <v>133</v>
      </c>
      <c r="Q36" s="94">
        <v>10</v>
      </c>
      <c r="U36" s="94">
        <v>1</v>
      </c>
      <c r="V36" s="81">
        <v>1800</v>
      </c>
      <c r="W36" s="87">
        <v>0.33</v>
      </c>
      <c r="X36" s="103">
        <f t="shared" si="3"/>
        <v>1205.9999999999998</v>
      </c>
      <c r="Y36" s="103">
        <f t="shared" si="4"/>
        <v>50802749.999999993</v>
      </c>
    </row>
    <row r="37" spans="1:32" x14ac:dyDescent="0.35">
      <c r="A37" s="93" t="s">
        <v>377</v>
      </c>
      <c r="B37" s="93" t="s">
        <v>411</v>
      </c>
      <c r="C37" s="93" t="s">
        <v>426</v>
      </c>
      <c r="D37" s="93" t="s">
        <v>427</v>
      </c>
      <c r="E37" s="10" t="s">
        <v>274</v>
      </c>
      <c r="F37" s="10" t="s">
        <v>207</v>
      </c>
      <c r="G37" s="10"/>
      <c r="H37" s="10" t="s">
        <v>359</v>
      </c>
      <c r="I37" s="2252">
        <v>3</v>
      </c>
      <c r="J37" s="2252"/>
      <c r="K37" s="94" t="s">
        <v>356</v>
      </c>
      <c r="M37" s="20">
        <v>7</v>
      </c>
      <c r="N37" s="94">
        <v>17</v>
      </c>
      <c r="O37" s="2" t="s">
        <v>428</v>
      </c>
      <c r="P37" s="10" t="s">
        <v>51</v>
      </c>
      <c r="Q37" s="94">
        <v>17</v>
      </c>
      <c r="U37" s="94">
        <v>1</v>
      </c>
      <c r="V37" s="21">
        <v>2500</v>
      </c>
      <c r="W37" s="88">
        <v>0.6</v>
      </c>
      <c r="X37" s="103">
        <f t="shared" si="3"/>
        <v>1000</v>
      </c>
      <c r="Y37" s="103">
        <f t="shared" si="4"/>
        <v>42917000</v>
      </c>
    </row>
    <row r="38" spans="1:32" x14ac:dyDescent="0.35">
      <c r="A38" s="93" t="s">
        <v>377</v>
      </c>
      <c r="B38" s="93" t="s">
        <v>411</v>
      </c>
      <c r="C38" s="93" t="s">
        <v>426</v>
      </c>
      <c r="D38" s="93" t="s">
        <v>427</v>
      </c>
      <c r="E38" s="10" t="s">
        <v>315</v>
      </c>
      <c r="F38" s="10" t="s">
        <v>53</v>
      </c>
      <c r="G38" s="10"/>
      <c r="H38" s="10" t="s">
        <v>359</v>
      </c>
      <c r="I38" s="2252">
        <v>5</v>
      </c>
      <c r="J38" s="2252"/>
      <c r="K38" s="94" t="s">
        <v>356</v>
      </c>
      <c r="M38" s="20">
        <v>1</v>
      </c>
      <c r="N38" s="94">
        <v>3</v>
      </c>
      <c r="O38" s="2" t="s">
        <v>70</v>
      </c>
      <c r="P38" s="10" t="s">
        <v>133</v>
      </c>
      <c r="Q38" s="94">
        <v>3</v>
      </c>
      <c r="S38" s="94">
        <v>3</v>
      </c>
      <c r="U38" s="94">
        <v>2</v>
      </c>
      <c r="V38" s="21">
        <v>16000</v>
      </c>
      <c r="W38" s="88">
        <v>0.35</v>
      </c>
      <c r="X38" s="103">
        <f t="shared" si="3"/>
        <v>10400</v>
      </c>
      <c r="Y38" s="103">
        <f t="shared" si="4"/>
        <v>958505600</v>
      </c>
    </row>
    <row r="39" spans="1:32" x14ac:dyDescent="0.35">
      <c r="E39" s="20"/>
      <c r="F39" s="20"/>
      <c r="G39" s="20"/>
      <c r="H39" s="20"/>
      <c r="I39" s="20"/>
      <c r="J39" s="20"/>
      <c r="M39" s="20"/>
      <c r="O39" s="20"/>
      <c r="P39" s="20"/>
      <c r="V39" s="107"/>
      <c r="W39" s="108"/>
      <c r="X39" s="103"/>
      <c r="Y39" s="103"/>
    </row>
    <row r="40" spans="1:32" x14ac:dyDescent="0.35">
      <c r="E40" s="20"/>
      <c r="F40" s="20"/>
      <c r="G40" s="20"/>
      <c r="H40" s="20"/>
      <c r="I40" s="20"/>
      <c r="J40" s="20"/>
      <c r="M40" s="20"/>
      <c r="O40" s="20"/>
      <c r="P40" s="20"/>
      <c r="V40" s="107"/>
      <c r="W40" s="108"/>
      <c r="X40" s="103"/>
      <c r="Y40" s="103"/>
    </row>
    <row r="43" spans="1:32" customFormat="1" x14ac:dyDescent="0.35">
      <c r="A43" s="93"/>
      <c r="D43" s="89" t="s">
        <v>1209</v>
      </c>
      <c r="E43" s="89" t="s">
        <v>1210</v>
      </c>
      <c r="F43" s="89" t="s">
        <v>1211</v>
      </c>
      <c r="G43" s="89"/>
      <c r="H43" s="89"/>
      <c r="I43" s="8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72"/>
      <c r="W43" s="70"/>
      <c r="X43" s="72"/>
      <c r="Y43" s="72"/>
      <c r="Z43" s="16"/>
      <c r="AA43" s="16"/>
      <c r="AD43" s="1"/>
      <c r="AF43" s="1"/>
    </row>
    <row r="44" spans="1:32" customFormat="1" x14ac:dyDescent="0.35">
      <c r="A44" s="93" t="s">
        <v>1212</v>
      </c>
      <c r="B44" s="2229"/>
      <c r="C44" s="2229"/>
      <c r="D44" s="2236">
        <f>E44*(1-10%)</f>
        <v>3630.7047162162162</v>
      </c>
      <c r="E44" s="473">
        <f>FORTALEZA!S48</f>
        <v>4034.1163513513511</v>
      </c>
      <c r="F44" s="473">
        <f>E44*(1+15%)</f>
        <v>4639.2338040540535</v>
      </c>
      <c r="G44" s="473"/>
      <c r="H44" s="473"/>
      <c r="I44" s="4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74"/>
      <c r="W44" s="75"/>
      <c r="X44" s="72"/>
      <c r="Y44" s="72"/>
      <c r="Z44" s="16"/>
      <c r="AA44" s="16"/>
      <c r="AD44" s="1"/>
      <c r="AF44" s="1"/>
    </row>
    <row r="45" spans="1:32" customFormat="1" x14ac:dyDescent="0.35">
      <c r="A45" s="93" t="s">
        <v>1213</v>
      </c>
      <c r="B45" s="2229"/>
      <c r="C45" s="2229"/>
      <c r="D45" s="2236">
        <f>E45*(1-25%)</f>
        <v>1072.3327297297296</v>
      </c>
      <c r="E45" s="473">
        <f>FORTALEZA!S72</f>
        <v>1429.776972972973</v>
      </c>
      <c r="F45" s="473">
        <f>E45*(1+5%)</f>
        <v>1501.2658216216216</v>
      </c>
      <c r="G45" s="473"/>
      <c r="H45" s="473"/>
      <c r="I45" s="4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74"/>
      <c r="W45" s="75"/>
      <c r="X45" s="72"/>
      <c r="Y45" s="72"/>
      <c r="Z45" s="16"/>
      <c r="AA45" s="16"/>
      <c r="AD45" s="1"/>
      <c r="AF45" s="1"/>
    </row>
    <row r="46" spans="1:32" customFormat="1" x14ac:dyDescent="0.35">
      <c r="A46" s="93" t="s">
        <v>601</v>
      </c>
      <c r="B46" s="2229"/>
      <c r="C46" s="2229"/>
      <c r="D46" s="2236">
        <f>E46*(1-15%)</f>
        <v>1906.6372791208792</v>
      </c>
      <c r="E46" s="473">
        <f>FORTALEZA!S102</f>
        <v>2243.1026813186813</v>
      </c>
      <c r="F46" s="473">
        <f>E46*(1+15%)</f>
        <v>2579.5680835164835</v>
      </c>
      <c r="G46" s="473"/>
      <c r="H46" s="473"/>
      <c r="I46" s="4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74"/>
      <c r="W46" s="75"/>
      <c r="X46" s="72"/>
      <c r="Y46" s="72"/>
      <c r="Z46" s="16"/>
      <c r="AA46" s="16"/>
      <c r="AD46" s="1"/>
      <c r="AF46" s="1"/>
    </row>
    <row r="47" spans="1:32" customFormat="1" x14ac:dyDescent="0.35">
      <c r="A47" s="93" t="s">
        <v>730</v>
      </c>
      <c r="B47" s="2229"/>
      <c r="C47" s="2229"/>
      <c r="D47" s="2236">
        <f>E47*(1-25%)</f>
        <v>1456.2657142857142</v>
      </c>
      <c r="E47" s="473">
        <f>FORTALEZA!S126</f>
        <v>1941.6876190476191</v>
      </c>
      <c r="F47" s="473">
        <f>E47*(1+5%)</f>
        <v>2038.7720000000002</v>
      </c>
      <c r="G47" s="473"/>
      <c r="H47" s="473"/>
      <c r="I47" s="473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71"/>
      <c r="W47" s="1"/>
      <c r="X47" s="71"/>
      <c r="Y47" s="71"/>
      <c r="Z47" s="16"/>
      <c r="AA47" s="16"/>
      <c r="AD47" s="1"/>
      <c r="AF47" s="1"/>
    </row>
    <row r="48" spans="1:32" customFormat="1" x14ac:dyDescent="0.35">
      <c r="A48" s="93" t="s">
        <v>619</v>
      </c>
      <c r="B48" s="2229"/>
      <c r="C48" s="2229"/>
      <c r="D48" s="2236">
        <f>E48*(1-25%)</f>
        <v>1238.7858791208791</v>
      </c>
      <c r="E48" s="473">
        <f>FORTALEZA!S156</f>
        <v>1651.7145054945056</v>
      </c>
      <c r="F48" s="473">
        <f>E48*(1+5%)</f>
        <v>1734.3002307692309</v>
      </c>
      <c r="G48" s="473"/>
      <c r="H48" s="473"/>
      <c r="I48" s="473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71"/>
      <c r="W48" s="1"/>
      <c r="X48" s="71"/>
      <c r="Y48" s="71"/>
      <c r="Z48" s="16"/>
      <c r="AA48" s="16"/>
      <c r="AD48" s="1"/>
      <c r="AF48" s="1"/>
    </row>
    <row r="49" spans="1:32" customFormat="1" x14ac:dyDescent="0.35">
      <c r="A49" s="93"/>
      <c r="B49" s="93"/>
      <c r="C49" s="93"/>
      <c r="D49" s="94"/>
      <c r="E49" s="1"/>
      <c r="F49" s="1"/>
      <c r="G49" s="1"/>
      <c r="H49" s="1"/>
      <c r="I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71"/>
      <c r="W49" s="1"/>
      <c r="X49" s="71"/>
      <c r="Y49" s="71"/>
      <c r="Z49" s="16"/>
      <c r="AA49" s="16"/>
      <c r="AD49" s="1"/>
      <c r="AF49" s="1"/>
    </row>
    <row r="50" spans="1:32" customFormat="1" x14ac:dyDescent="0.35">
      <c r="A50" s="93"/>
      <c r="B50" s="92"/>
      <c r="C50" s="92"/>
      <c r="D50" s="2386" t="s">
        <v>1214</v>
      </c>
      <c r="E50" s="2387"/>
      <c r="F50" s="2387"/>
      <c r="G50" s="2387"/>
      <c r="H50" s="2387"/>
      <c r="I50" s="2388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71"/>
      <c r="W50" s="1"/>
      <c r="X50" s="71"/>
      <c r="Y50" s="71"/>
      <c r="Z50" s="16"/>
      <c r="AA50" s="16"/>
      <c r="AD50" s="1"/>
      <c r="AF50" s="1"/>
    </row>
    <row r="51" spans="1:32" customFormat="1" x14ac:dyDescent="0.35">
      <c r="A51" s="93" t="s">
        <v>1212</v>
      </c>
      <c r="B51" s="2230"/>
      <c r="C51" s="2230"/>
      <c r="D51" s="3">
        <v>0.59459459459459463</v>
      </c>
      <c r="E51" s="3">
        <v>0.22972972972972974</v>
      </c>
      <c r="F51" s="3">
        <v>0.13513513513513514</v>
      </c>
      <c r="G51" s="3">
        <v>4.0540540540540543E-2</v>
      </c>
      <c r="H51" s="3"/>
      <c r="I51" s="94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71"/>
      <c r="W51" s="1"/>
      <c r="X51" s="71"/>
      <c r="Y51" s="71"/>
      <c r="Z51" s="16"/>
      <c r="AA51" s="16"/>
      <c r="AD51" s="1"/>
      <c r="AF51" s="1"/>
    </row>
    <row r="52" spans="1:32" customFormat="1" x14ac:dyDescent="0.35">
      <c r="A52" s="93" t="s">
        <v>1213</v>
      </c>
      <c r="B52" s="2230"/>
      <c r="C52" s="2230"/>
      <c r="D52" s="2230">
        <v>0.40540540540540543</v>
      </c>
      <c r="E52" s="350">
        <v>0.10810810810810811</v>
      </c>
      <c r="F52" s="350">
        <v>0.24324324324324326</v>
      </c>
      <c r="G52" s="350">
        <v>0.24324324324324326</v>
      </c>
      <c r="H52" s="350"/>
      <c r="I52" s="94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71"/>
      <c r="W52" s="1"/>
      <c r="X52" s="71"/>
      <c r="Y52" s="71"/>
      <c r="Z52" s="16"/>
      <c r="AA52" s="16"/>
      <c r="AD52" s="1"/>
      <c r="AF52" s="1"/>
    </row>
    <row r="53" spans="1:32" customFormat="1" x14ac:dyDescent="0.35">
      <c r="A53" s="93" t="s">
        <v>601</v>
      </c>
      <c r="B53" s="2230"/>
      <c r="C53" s="2230"/>
      <c r="D53" s="2230">
        <v>0.51648351648351654</v>
      </c>
      <c r="E53" s="350"/>
      <c r="F53" s="350">
        <v>0.18681318681318682</v>
      </c>
      <c r="G53" s="350"/>
      <c r="H53" s="350"/>
      <c r="I53" s="94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71"/>
      <c r="W53" s="1"/>
      <c r="X53" s="71"/>
      <c r="Y53" s="71"/>
      <c r="Z53" s="16"/>
      <c r="AA53" s="16"/>
      <c r="AD53" s="1"/>
      <c r="AF53" s="1"/>
    </row>
    <row r="54" spans="1:32" customFormat="1" x14ac:dyDescent="0.35">
      <c r="A54" s="93" t="s">
        <v>730</v>
      </c>
      <c r="B54" s="2230"/>
      <c r="C54" s="2230"/>
      <c r="D54" s="2230">
        <v>0.78095238095238095</v>
      </c>
      <c r="E54" s="350"/>
      <c r="F54" s="350">
        <v>0.21904761904761905</v>
      </c>
      <c r="G54" s="350"/>
      <c r="H54" s="350"/>
      <c r="I54" s="94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71"/>
      <c r="W54" s="1"/>
      <c r="X54" s="71"/>
      <c r="Y54" s="71"/>
      <c r="Z54" s="16"/>
      <c r="AA54" s="16"/>
      <c r="AD54" s="1"/>
      <c r="AF54" s="1"/>
    </row>
    <row r="55" spans="1:32" customFormat="1" x14ac:dyDescent="0.35">
      <c r="A55" s="93" t="s">
        <v>619</v>
      </c>
      <c r="B55" s="93"/>
      <c r="C55" s="93"/>
      <c r="D55" s="2230">
        <v>0.65934065934065933</v>
      </c>
      <c r="E55" s="3">
        <v>0.16483516483516483</v>
      </c>
      <c r="F55" s="350">
        <v>0.17582417582417584</v>
      </c>
      <c r="G55" s="350"/>
      <c r="H55" s="350"/>
      <c r="I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71"/>
      <c r="W55" s="1"/>
      <c r="X55" s="71"/>
      <c r="Y55" s="71"/>
      <c r="Z55" s="16"/>
      <c r="AA55" s="16"/>
      <c r="AD55" s="1"/>
      <c r="AF55" s="1"/>
    </row>
    <row r="56" spans="1:32" customFormat="1" x14ac:dyDescent="0.35">
      <c r="A56" s="93"/>
      <c r="B56" s="93"/>
      <c r="C56" s="93"/>
      <c r="D56" s="94"/>
      <c r="E56" s="1"/>
      <c r="F56" s="1"/>
      <c r="G56" s="1"/>
      <c r="H56" s="1"/>
      <c r="I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71"/>
      <c r="W56" s="1"/>
      <c r="X56" s="71"/>
      <c r="Y56" s="71"/>
      <c r="Z56" s="16"/>
      <c r="AA56" s="16"/>
      <c r="AD56" s="1"/>
      <c r="AF56" s="1"/>
    </row>
    <row r="57" spans="1:32" customFormat="1" x14ac:dyDescent="0.35">
      <c r="A57" s="93"/>
      <c r="B57" s="93"/>
      <c r="C57" s="93"/>
      <c r="D57" s="94"/>
      <c r="E57" s="1"/>
      <c r="F57" s="1"/>
      <c r="G57" s="1"/>
      <c r="H57" s="1"/>
      <c r="I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71"/>
      <c r="W57" s="1"/>
      <c r="X57" s="71"/>
      <c r="Y57" s="71"/>
      <c r="Z57" s="16"/>
      <c r="AA57" s="16"/>
      <c r="AD57" s="1"/>
      <c r="AF57" s="1"/>
    </row>
    <row r="58" spans="1:32" customFormat="1" x14ac:dyDescent="0.35">
      <c r="A58" s="93"/>
      <c r="B58" s="93"/>
      <c r="C58" s="93"/>
      <c r="D58" s="94"/>
      <c r="E58" s="1"/>
      <c r="F58" s="1"/>
      <c r="G58" s="1"/>
      <c r="H58" s="1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71"/>
      <c r="W58" s="1"/>
      <c r="X58" s="71"/>
      <c r="Y58" s="71"/>
      <c r="Z58" s="16"/>
      <c r="AA58" s="16"/>
      <c r="AD58" s="1"/>
      <c r="AF58" s="1"/>
    </row>
    <row r="59" spans="1:32" customFormat="1" x14ac:dyDescent="0.35">
      <c r="A59" s="93"/>
      <c r="B59" s="92"/>
      <c r="C59" s="92"/>
      <c r="D59" s="2386" t="s">
        <v>1215</v>
      </c>
      <c r="E59" s="2387"/>
      <c r="F59" s="2387"/>
      <c r="G59" s="2387"/>
      <c r="H59" s="2387"/>
      <c r="I59" s="2388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71"/>
      <c r="W59" s="1"/>
      <c r="X59" s="71"/>
      <c r="Y59" s="71"/>
      <c r="Z59" s="16"/>
      <c r="AA59" s="16"/>
      <c r="AD59" s="1"/>
      <c r="AF59" s="1"/>
    </row>
    <row r="60" spans="1:32" customFormat="1" x14ac:dyDescent="0.35">
      <c r="A60" s="93" t="s">
        <v>1212</v>
      </c>
      <c r="B60" s="2230"/>
      <c r="C60" s="2230"/>
      <c r="D60" s="2230">
        <v>0.41121495327102803</v>
      </c>
      <c r="E60" s="2230">
        <v>0.35514018691588783</v>
      </c>
      <c r="F60" s="2230">
        <v>0.14953271028037382</v>
      </c>
      <c r="G60" s="2230">
        <v>8.4112149532710276E-2</v>
      </c>
      <c r="H60" s="2230"/>
      <c r="I60" s="94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71"/>
      <c r="W60" s="1"/>
      <c r="X60" s="71"/>
      <c r="Y60" s="71"/>
      <c r="Z60" s="16"/>
      <c r="AA60" s="16"/>
      <c r="AD60" s="1"/>
      <c r="AF60" s="1"/>
    </row>
    <row r="61" spans="1:32" customFormat="1" x14ac:dyDescent="0.35">
      <c r="A61" s="93" t="s">
        <v>1213</v>
      </c>
      <c r="B61" s="6"/>
      <c r="C61" s="6"/>
      <c r="D61" s="6">
        <v>0.25</v>
      </c>
      <c r="E61" s="2230">
        <v>0.25</v>
      </c>
      <c r="F61" s="2230">
        <v>0.25</v>
      </c>
      <c r="G61" s="2230">
        <v>0.25</v>
      </c>
      <c r="H61" s="2230"/>
      <c r="I61" s="94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71"/>
      <c r="W61" s="1"/>
      <c r="X61" s="71"/>
      <c r="Y61" s="71"/>
      <c r="Z61" s="16"/>
      <c r="AA61" s="16"/>
      <c r="AD61" s="1"/>
      <c r="AF61" s="1"/>
    </row>
    <row r="62" spans="1:32" customFormat="1" x14ac:dyDescent="0.35">
      <c r="A62" s="93" t="s">
        <v>601</v>
      </c>
      <c r="B62" s="2230"/>
      <c r="C62" s="2230"/>
      <c r="D62" s="2230">
        <v>0.39166666666666666</v>
      </c>
      <c r="E62" s="2230">
        <v>0.43333333333333335</v>
      </c>
      <c r="F62" s="2230">
        <v>0.17499999999999999</v>
      </c>
      <c r="G62" s="2230"/>
      <c r="H62" s="2230"/>
      <c r="I62" s="94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71"/>
      <c r="W62" s="1"/>
      <c r="X62" s="71"/>
      <c r="Y62" s="71"/>
      <c r="Z62" s="16"/>
      <c r="AA62" s="16"/>
      <c r="AD62" s="1"/>
      <c r="AF62" s="1"/>
    </row>
    <row r="63" spans="1:32" customFormat="1" x14ac:dyDescent="0.35">
      <c r="A63" s="93" t="s">
        <v>730</v>
      </c>
      <c r="B63" s="2230"/>
      <c r="C63" s="2230"/>
      <c r="D63" s="6">
        <v>0.4632768361581921</v>
      </c>
      <c r="E63" s="6">
        <v>0.23728813559322035</v>
      </c>
      <c r="F63" s="6">
        <v>0.29943502824858759</v>
      </c>
      <c r="G63" s="6"/>
      <c r="H63" s="6"/>
      <c r="I63" s="2255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71"/>
      <c r="W63" s="1"/>
      <c r="X63" s="71"/>
      <c r="Y63" s="71"/>
      <c r="Z63" s="16"/>
      <c r="AA63" s="16"/>
      <c r="AD63" s="1"/>
      <c r="AF63" s="1"/>
    </row>
    <row r="64" spans="1:32" customFormat="1" x14ac:dyDescent="0.35">
      <c r="A64" s="93" t="s">
        <v>619</v>
      </c>
      <c r="B64" s="93"/>
      <c r="C64" s="93"/>
      <c r="D64" s="6">
        <v>0.42553191489361702</v>
      </c>
      <c r="E64" s="2230">
        <v>0.31914893617021278</v>
      </c>
      <c r="F64" s="2230">
        <v>0.25531914893617019</v>
      </c>
      <c r="G64" s="2230"/>
      <c r="H64" s="2230"/>
      <c r="I64" s="2230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71"/>
      <c r="W64" s="1"/>
      <c r="X64" s="71"/>
      <c r="Y64" s="71"/>
      <c r="Z64" s="16"/>
      <c r="AA64" s="16"/>
      <c r="AD64" s="1"/>
      <c r="AF64" s="1"/>
    </row>
    <row r="65" spans="5:32" customFormat="1" x14ac:dyDescent="0.35">
      <c r="E65" s="1"/>
      <c r="F65" s="1"/>
      <c r="G65" s="1"/>
      <c r="H65" s="1"/>
      <c r="I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71"/>
      <c r="W65" s="1"/>
      <c r="X65" s="71"/>
      <c r="Y65" s="71"/>
      <c r="Z65" s="16"/>
      <c r="AA65" s="16"/>
      <c r="AD65" s="1"/>
      <c r="AF65" s="1"/>
    </row>
    <row r="66" spans="5:32" customFormat="1" x14ac:dyDescent="0.35">
      <c r="E66" s="1"/>
      <c r="F66" s="1"/>
      <c r="G66" s="1"/>
      <c r="H66" s="1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71"/>
      <c r="W66" s="1"/>
      <c r="X66" s="71"/>
      <c r="Y66" s="71"/>
      <c r="Z66" s="16"/>
      <c r="AA66" s="16"/>
      <c r="AD66" s="1"/>
      <c r="AF66" s="1"/>
    </row>
  </sheetData>
  <mergeCells count="2">
    <mergeCell ref="D50:I50"/>
    <mergeCell ref="D59:I59"/>
  </mergeCells>
  <pageMargins left="0.511811024" right="0.511811024" top="0.78740157499999996" bottom="0.78740157499999996" header="0.31496062000000002" footer="0.31496062000000002"/>
  <ignoredErrors>
    <ignoredError sqref="N5:N18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145B-2596-4650-B954-70AC5F6E3A96}">
  <sheetPr>
    <tabColor rgb="FF92D050"/>
  </sheetPr>
  <dimension ref="A1:AN169"/>
  <sheetViews>
    <sheetView topLeftCell="A37" zoomScale="80" zoomScaleNormal="80" workbookViewId="0">
      <selection activeCell="E84" sqref="E84"/>
    </sheetView>
  </sheetViews>
  <sheetFormatPr defaultRowHeight="14.5" x14ac:dyDescent="0.35"/>
  <cols>
    <col min="1" max="1" width="34.453125" customWidth="1"/>
    <col min="2" max="2" width="24.26953125" style="1" customWidth="1"/>
    <col min="3" max="3" width="18.453125" style="1" customWidth="1"/>
    <col min="4" max="4" width="29.1796875" style="1" customWidth="1"/>
    <col min="5" max="5" width="26.81640625" style="1" customWidth="1"/>
    <col min="6" max="6" width="19.7265625" style="2" customWidth="1"/>
    <col min="7" max="7" width="10.54296875" style="1" customWidth="1"/>
    <col min="8" max="8" width="13.54296875" style="1" customWidth="1"/>
    <col min="9" max="9" width="7.1796875" customWidth="1"/>
    <col min="10" max="12" width="5.7265625" customWidth="1"/>
    <col min="13" max="13" width="8.7265625" style="1"/>
    <col min="14" max="14" width="12.453125" style="145" customWidth="1"/>
    <col min="15" max="15" width="10.1796875" style="3" bestFit="1" customWidth="1"/>
    <col min="16" max="16" width="17.1796875" style="145" customWidth="1"/>
    <col min="17" max="17" width="16.453125" style="145" customWidth="1"/>
    <col min="18" max="18" width="11.453125" style="3" customWidth="1"/>
    <col min="19" max="19" width="15.453125" style="145" customWidth="1"/>
    <col min="20" max="20" width="13.26953125" customWidth="1"/>
    <col min="21" max="23" width="12.453125" customWidth="1"/>
    <col min="24" max="24" width="14.81640625" customWidth="1"/>
    <col min="25" max="25" width="13.1796875" customWidth="1"/>
    <col min="26" max="26" width="14.453125" customWidth="1"/>
    <col min="27" max="27" width="17.36328125" customWidth="1"/>
    <col min="28" max="28" width="14.54296875" customWidth="1"/>
    <col min="29" max="29" width="12.26953125" customWidth="1"/>
    <col min="30" max="30" width="14.36328125" customWidth="1"/>
    <col min="31" max="31" width="13.1796875" customWidth="1"/>
    <col min="32" max="33" width="12.54296875" customWidth="1"/>
    <col min="34" max="34" width="14.81640625" customWidth="1"/>
    <col min="35" max="36" width="12.54296875" customWidth="1"/>
    <col min="37" max="37" width="15.1796875" customWidth="1"/>
    <col min="38" max="38" width="14.36328125" customWidth="1"/>
  </cols>
  <sheetData>
    <row r="1" spans="1:5" ht="21" x14ac:dyDescent="0.5">
      <c r="A1" s="138" t="s">
        <v>1195</v>
      </c>
    </row>
    <row r="2" spans="1:5" x14ac:dyDescent="0.35">
      <c r="A2" t="s">
        <v>503</v>
      </c>
    </row>
    <row r="3" spans="1:5" ht="14.15" customHeight="1" x14ac:dyDescent="0.35"/>
    <row r="5" spans="1:5" x14ac:dyDescent="0.35">
      <c r="B5" s="141"/>
    </row>
    <row r="6" spans="1:5" x14ac:dyDescent="0.35">
      <c r="B6" s="142"/>
      <c r="C6" s="650"/>
    </row>
    <row r="7" spans="1:5" x14ac:dyDescent="0.35">
      <c r="A7" s="146" t="s">
        <v>1196</v>
      </c>
      <c r="B7" s="147">
        <v>2572835.2199999997</v>
      </c>
      <c r="C7" s="148"/>
    </row>
    <row r="8" spans="1:5" x14ac:dyDescent="0.35">
      <c r="A8" s="146" t="s">
        <v>1197</v>
      </c>
      <c r="B8" s="147">
        <v>3528539.6399999997</v>
      </c>
      <c r="C8" s="143"/>
    </row>
    <row r="9" spans="1:5" x14ac:dyDescent="0.35">
      <c r="C9" s="143"/>
    </row>
    <row r="10" spans="1:5" ht="17.5" customHeight="1" x14ac:dyDescent="0.35">
      <c r="A10" s="149" t="s">
        <v>1198</v>
      </c>
      <c r="B10" s="150">
        <v>4290318</v>
      </c>
      <c r="C10" s="151"/>
    </row>
    <row r="11" spans="1:5" ht="14.15" customHeight="1" x14ac:dyDescent="0.35">
      <c r="A11" s="146" t="s">
        <v>1199</v>
      </c>
      <c r="B11" s="147">
        <v>5362897.5</v>
      </c>
      <c r="C11" s="3"/>
    </row>
    <row r="14" spans="1:5" x14ac:dyDescent="0.35">
      <c r="A14" s="4" t="s">
        <v>508</v>
      </c>
    </row>
    <row r="15" spans="1:5" x14ac:dyDescent="0.35">
      <c r="A15" s="152" t="s">
        <v>509</v>
      </c>
      <c r="B15" s="152"/>
      <c r="C15" s="152" t="s">
        <v>510</v>
      </c>
      <c r="D15" s="152" t="s">
        <v>511</v>
      </c>
      <c r="E15" s="152" t="s">
        <v>512</v>
      </c>
    </row>
    <row r="16" spans="1:5" x14ac:dyDescent="0.35">
      <c r="A16" s="153" t="s">
        <v>657</v>
      </c>
      <c r="B16" s="154" t="s">
        <v>514</v>
      </c>
      <c r="C16" s="155">
        <v>0.47</v>
      </c>
      <c r="D16" s="156">
        <v>2016449.46</v>
      </c>
      <c r="E16" s="156">
        <v>672149.82</v>
      </c>
    </row>
    <row r="17" spans="1:40" x14ac:dyDescent="0.35">
      <c r="A17" s="153" t="s">
        <v>658</v>
      </c>
      <c r="B17" s="154" t="s">
        <v>516</v>
      </c>
      <c r="C17" s="155">
        <v>0.53</v>
      </c>
      <c r="D17" s="156">
        <v>2273868.54</v>
      </c>
      <c r="E17" s="156">
        <v>454773.70799999998</v>
      </c>
    </row>
    <row r="18" spans="1:40" x14ac:dyDescent="0.35">
      <c r="A18" s="153" t="s">
        <v>659</v>
      </c>
      <c r="B18" s="154">
        <v>3</v>
      </c>
      <c r="C18" s="155"/>
      <c r="D18" s="156">
        <v>0</v>
      </c>
      <c r="E18" s="156">
        <v>0</v>
      </c>
    </row>
    <row r="19" spans="1:40" x14ac:dyDescent="0.35">
      <c r="B19" s="1" t="s">
        <v>518</v>
      </c>
      <c r="C19" s="3">
        <v>1</v>
      </c>
      <c r="D19" s="158">
        <v>4290318</v>
      </c>
    </row>
    <row r="22" spans="1:40" x14ac:dyDescent="0.35">
      <c r="A22" s="146" t="s">
        <v>820</v>
      </c>
      <c r="B22" s="816">
        <v>2417678</v>
      </c>
      <c r="Q22" s="161"/>
    </row>
    <row r="23" spans="1:40" x14ac:dyDescent="0.35">
      <c r="A23" s="761" t="s">
        <v>630</v>
      </c>
      <c r="B23" s="817">
        <v>1129304</v>
      </c>
      <c r="E23" s="1" t="s">
        <v>521</v>
      </c>
      <c r="F23" s="2" t="s">
        <v>1094</v>
      </c>
      <c r="H23" s="1" t="s">
        <v>523</v>
      </c>
      <c r="J23" s="2334">
        <v>0.55000000000000004</v>
      </c>
      <c r="K23" s="2334"/>
      <c r="L23" s="2334"/>
    </row>
    <row r="24" spans="1:40" x14ac:dyDescent="0.35">
      <c r="E24" s="1" t="s">
        <v>524</v>
      </c>
      <c r="F24" s="2" t="s">
        <v>179</v>
      </c>
      <c r="H24" s="1" t="s">
        <v>524</v>
      </c>
      <c r="J24" s="2266">
        <v>42</v>
      </c>
      <c r="K24" s="2266"/>
      <c r="L24" s="2266"/>
    </row>
    <row r="25" spans="1:40" x14ac:dyDescent="0.35">
      <c r="E25" s="1" t="s">
        <v>526</v>
      </c>
      <c r="F25" s="2" t="s">
        <v>1200</v>
      </c>
      <c r="H25" s="1" t="s">
        <v>526</v>
      </c>
      <c r="J25" s="2267">
        <v>2854</v>
      </c>
      <c r="K25" s="2267"/>
      <c r="L25" s="2267"/>
      <c r="P25" s="161"/>
    </row>
    <row r="26" spans="1:40" x14ac:dyDescent="0.35">
      <c r="E26" s="1" t="s">
        <v>528</v>
      </c>
      <c r="F26" s="2" t="s">
        <v>1201</v>
      </c>
      <c r="H26" s="1" t="s">
        <v>528</v>
      </c>
      <c r="J26" s="2267">
        <v>32232249</v>
      </c>
      <c r="K26" s="2267"/>
      <c r="L26" s="2267"/>
      <c r="O26" s="144"/>
      <c r="S26" s="162"/>
    </row>
    <row r="27" spans="1:40" x14ac:dyDescent="0.35">
      <c r="O27" s="144"/>
      <c r="P27" s="163"/>
    </row>
    <row r="28" spans="1:40" x14ac:dyDescent="0.35">
      <c r="O28" s="165"/>
    </row>
    <row r="29" spans="1:40" ht="16.5" customHeight="1" thickBot="1" x14ac:dyDescent="0.4">
      <c r="A29" s="2681" t="s">
        <v>531</v>
      </c>
      <c r="B29" s="2682"/>
      <c r="C29" s="2682"/>
      <c r="D29" s="2682"/>
      <c r="E29" s="2682"/>
      <c r="F29" s="2682"/>
      <c r="G29" s="2682"/>
      <c r="H29" s="2682"/>
      <c r="I29" s="2682"/>
      <c r="J29" s="2682"/>
      <c r="K29" s="2682"/>
      <c r="L29" s="2682"/>
      <c r="M29" s="2682"/>
      <c r="N29" s="2682"/>
      <c r="O29" s="2682"/>
      <c r="P29" s="2682"/>
      <c r="Q29" s="2682"/>
      <c r="R29" s="2682"/>
      <c r="S29" s="2645" t="s">
        <v>929</v>
      </c>
      <c r="T29" s="2646"/>
      <c r="U29" s="2646"/>
      <c r="V29" s="2646"/>
      <c r="W29" s="2646"/>
      <c r="X29" s="2646"/>
      <c r="Y29" s="2646"/>
      <c r="Z29" s="2646"/>
      <c r="AA29" s="2646"/>
      <c r="AB29" s="2646"/>
      <c r="AC29" s="2646"/>
      <c r="AD29" s="2646"/>
      <c r="AE29" s="2646"/>
      <c r="AF29" s="2646"/>
      <c r="AG29" s="2646"/>
      <c r="AH29" s="2646"/>
      <c r="AI29" s="2646"/>
      <c r="AJ29" s="2646"/>
    </row>
    <row r="30" spans="1:40" ht="16" x14ac:dyDescent="0.4">
      <c r="A30" s="2327" t="s">
        <v>533</v>
      </c>
      <c r="B30" s="2329" t="s">
        <v>534</v>
      </c>
      <c r="C30" s="2329" t="s">
        <v>535</v>
      </c>
      <c r="D30" s="2329" t="s">
        <v>536</v>
      </c>
      <c r="E30" s="2329" t="s">
        <v>537</v>
      </c>
      <c r="F30" s="2331" t="s">
        <v>538</v>
      </c>
      <c r="G30" s="2331" t="s">
        <v>1186</v>
      </c>
      <c r="H30" s="2329" t="s">
        <v>540</v>
      </c>
      <c r="I30" s="3004" t="s">
        <v>541</v>
      </c>
      <c r="J30" s="3005"/>
      <c r="K30" s="3005"/>
      <c r="L30" s="3006"/>
      <c r="M30" s="311" t="s">
        <v>542</v>
      </c>
      <c r="N30" s="538" t="s">
        <v>543</v>
      </c>
      <c r="O30" s="2205" t="s">
        <v>544</v>
      </c>
      <c r="P30" s="538" t="s">
        <v>543</v>
      </c>
      <c r="Q30" s="538" t="s">
        <v>545</v>
      </c>
      <c r="R30" s="2310" t="s">
        <v>546</v>
      </c>
      <c r="S30" s="2206" t="s">
        <v>547</v>
      </c>
      <c r="T30" s="3082" t="s">
        <v>548</v>
      </c>
      <c r="U30" s="3082"/>
      <c r="V30" s="3082"/>
      <c r="W30" s="3082"/>
      <c r="X30" s="3082"/>
      <c r="Y30" s="3085" t="s">
        <v>549</v>
      </c>
      <c r="Z30" s="3082"/>
      <c r="AA30" s="3081" t="s">
        <v>550</v>
      </c>
      <c r="AB30" s="3082"/>
      <c r="AC30" s="3082"/>
      <c r="AD30" s="3082"/>
      <c r="AE30" s="3082"/>
      <c r="AF30" s="3082"/>
      <c r="AG30" s="3082"/>
      <c r="AH30" s="3082"/>
      <c r="AI30" s="3082"/>
      <c r="AJ30" s="3082"/>
      <c r="AK30" s="171"/>
      <c r="AL30" s="171"/>
      <c r="AM30" s="171"/>
      <c r="AN30" s="171"/>
    </row>
    <row r="31" spans="1:40" ht="18" customHeight="1" thickBot="1" x14ac:dyDescent="0.45">
      <c r="A31" s="2328"/>
      <c r="B31" s="2330"/>
      <c r="C31" s="2330"/>
      <c r="D31" s="2330"/>
      <c r="E31" s="2330"/>
      <c r="F31" s="2332"/>
      <c r="G31" s="2332"/>
      <c r="H31" s="2330"/>
      <c r="I31" s="315" t="s">
        <v>551</v>
      </c>
      <c r="J31" s="315" t="s">
        <v>552</v>
      </c>
      <c r="K31" s="315" t="s">
        <v>553</v>
      </c>
      <c r="L31" s="315" t="s">
        <v>554</v>
      </c>
      <c r="M31" s="316" t="s">
        <v>555</v>
      </c>
      <c r="N31" s="317" t="s">
        <v>556</v>
      </c>
      <c r="O31" s="1983" t="s">
        <v>557</v>
      </c>
      <c r="P31" s="317" t="s">
        <v>558</v>
      </c>
      <c r="Q31" s="317" t="s">
        <v>558</v>
      </c>
      <c r="R31" s="2311"/>
      <c r="S31" s="2207" t="s">
        <v>559</v>
      </c>
      <c r="T31" s="3084"/>
      <c r="U31" s="3084"/>
      <c r="V31" s="3084"/>
      <c r="W31" s="3084"/>
      <c r="X31" s="3084"/>
      <c r="Y31" s="3086"/>
      <c r="Z31" s="3084"/>
      <c r="AA31" s="3083"/>
      <c r="AB31" s="3084"/>
      <c r="AC31" s="3084"/>
      <c r="AD31" s="3084"/>
      <c r="AE31" s="3084"/>
      <c r="AF31" s="3084"/>
      <c r="AG31" s="3084"/>
      <c r="AH31" s="3084"/>
      <c r="AI31" s="3084"/>
      <c r="AJ31" s="3084"/>
      <c r="AK31" s="171"/>
      <c r="AL31" s="171"/>
      <c r="AM31" s="171"/>
      <c r="AN31" s="171"/>
    </row>
    <row r="32" spans="1:40" s="898" customFormat="1" ht="16" x14ac:dyDescent="0.4">
      <c r="A32" s="3015" t="s">
        <v>560</v>
      </c>
      <c r="B32" s="3016"/>
      <c r="C32" s="3016"/>
      <c r="D32" s="3016"/>
      <c r="E32" s="3016"/>
      <c r="F32" s="3016"/>
      <c r="G32" s="3016"/>
      <c r="H32" s="3016"/>
      <c r="I32" s="3016"/>
      <c r="J32" s="3016"/>
      <c r="K32" s="3016"/>
      <c r="L32" s="3016"/>
      <c r="M32" s="3016"/>
      <c r="N32" s="3016"/>
      <c r="O32" s="3016"/>
      <c r="P32" s="3016"/>
      <c r="Q32" s="3016"/>
      <c r="R32" s="3016"/>
      <c r="S32" s="1986"/>
      <c r="T32" s="1987" t="s">
        <v>561</v>
      </c>
      <c r="U32" s="1987" t="s">
        <v>38</v>
      </c>
      <c r="V32" s="1987" t="s">
        <v>562</v>
      </c>
      <c r="W32" s="1987" t="s">
        <v>563</v>
      </c>
      <c r="X32" s="1987" t="s">
        <v>564</v>
      </c>
      <c r="Y32" s="1988" t="s">
        <v>565</v>
      </c>
      <c r="Z32" s="1989" t="s">
        <v>566</v>
      </c>
      <c r="AA32" s="2208" t="s">
        <v>316</v>
      </c>
      <c r="AB32" s="2208" t="s">
        <v>321</v>
      </c>
      <c r="AC32" s="2208" t="s">
        <v>317</v>
      </c>
      <c r="AD32" s="2208" t="s">
        <v>318</v>
      </c>
      <c r="AE32" s="2208" t="s">
        <v>319</v>
      </c>
      <c r="AF32" s="2208" t="s">
        <v>320</v>
      </c>
      <c r="AG32" s="2208" t="s">
        <v>232</v>
      </c>
      <c r="AH32" s="2209" t="s">
        <v>322</v>
      </c>
      <c r="AI32" s="2209" t="s">
        <v>31</v>
      </c>
      <c r="AJ32" s="2209" t="s">
        <v>26</v>
      </c>
      <c r="AK32" s="2210"/>
      <c r="AL32" s="2210"/>
      <c r="AM32" s="2210"/>
      <c r="AN32" s="2210"/>
    </row>
    <row r="33" spans="1:36" x14ac:dyDescent="0.35">
      <c r="A33" s="200"/>
      <c r="B33" s="509"/>
      <c r="C33" s="509"/>
      <c r="D33" s="509"/>
      <c r="E33" s="509"/>
      <c r="F33" s="510"/>
      <c r="G33" s="509"/>
      <c r="H33" s="509"/>
      <c r="I33" s="511"/>
      <c r="J33" s="512"/>
      <c r="K33" s="512"/>
      <c r="L33" s="513"/>
      <c r="M33" s="514"/>
      <c r="N33" s="515"/>
      <c r="O33" s="516"/>
      <c r="P33" s="515"/>
      <c r="Q33" s="515"/>
      <c r="R33" s="548"/>
      <c r="S33" s="212"/>
      <c r="T33" s="234"/>
      <c r="X33" s="332"/>
      <c r="Y33" s="234"/>
      <c r="Z33" s="332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</row>
    <row r="34" spans="1:36" x14ac:dyDescent="0.35">
      <c r="A34" s="203"/>
      <c r="B34" s="203"/>
      <c r="C34" s="203"/>
      <c r="D34" s="203"/>
      <c r="E34" s="203"/>
      <c r="F34" s="204"/>
      <c r="G34" s="203"/>
      <c r="H34" s="203"/>
      <c r="I34" s="234"/>
      <c r="L34" s="332"/>
      <c r="M34" s="209"/>
      <c r="N34" s="210"/>
      <c r="O34" s="211"/>
      <c r="P34" s="210"/>
      <c r="Q34" s="210"/>
      <c r="R34" s="1094"/>
      <c r="S34" s="210"/>
      <c r="T34" s="440"/>
      <c r="U34" s="215"/>
      <c r="V34" s="215"/>
      <c r="W34" s="215"/>
      <c r="X34" s="441"/>
      <c r="Y34" s="440"/>
      <c r="Z34" s="441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</row>
    <row r="35" spans="1:36" x14ac:dyDescent="0.35">
      <c r="A35" s="203" t="s">
        <v>1202</v>
      </c>
      <c r="B35" s="203" t="s">
        <v>301</v>
      </c>
      <c r="C35" s="203" t="s">
        <v>1068</v>
      </c>
      <c r="D35" s="203" t="s">
        <v>302</v>
      </c>
      <c r="E35" s="203" t="s">
        <v>571</v>
      </c>
      <c r="F35" s="204" t="s">
        <v>1203</v>
      </c>
      <c r="G35" s="203">
        <v>10</v>
      </c>
      <c r="H35" s="203" t="s">
        <v>90</v>
      </c>
      <c r="I35" s="234"/>
      <c r="K35" s="2283">
        <v>10</v>
      </c>
      <c r="L35" s="2284"/>
      <c r="M35" s="209">
        <v>1</v>
      </c>
      <c r="N35" s="212">
        <v>5627</v>
      </c>
      <c r="O35" s="219">
        <v>0.1</v>
      </c>
      <c r="P35" s="212">
        <f t="shared" ref="P35:P48" si="0">N35*(1-O35)</f>
        <v>5064.3</v>
      </c>
      <c r="Q35" s="212">
        <f t="shared" ref="Q35:Q48" si="1">P35*M35*G35</f>
        <v>50643</v>
      </c>
      <c r="R35" s="230">
        <f t="shared" ref="R35:R46" si="2">Q35/$Q$53</f>
        <v>7.5243002873870854E-2</v>
      </c>
      <c r="S35" s="550">
        <f t="shared" ref="S35:S51" si="3">Q35*2</f>
        <v>101286</v>
      </c>
      <c r="T35" s="440">
        <f t="shared" ref="T35:T39" si="4">S35</f>
        <v>101286</v>
      </c>
      <c r="X35" s="332"/>
      <c r="Y35" s="440">
        <f>S35</f>
        <v>101286</v>
      </c>
      <c r="Z35" s="441"/>
      <c r="AA35" s="220">
        <f>S35</f>
        <v>101286</v>
      </c>
      <c r="AB35" s="218"/>
      <c r="AC35" s="218"/>
      <c r="AD35" s="220"/>
      <c r="AE35" s="220"/>
      <c r="AF35" s="218"/>
      <c r="AG35" s="218"/>
      <c r="AH35" s="218"/>
      <c r="AI35" s="218"/>
      <c r="AJ35" s="218"/>
    </row>
    <row r="36" spans="1:36" x14ac:dyDescent="0.35">
      <c r="A36" s="203" t="s">
        <v>1202</v>
      </c>
      <c r="B36" s="203" t="s">
        <v>301</v>
      </c>
      <c r="C36" s="203" t="s">
        <v>1068</v>
      </c>
      <c r="D36" s="203" t="s">
        <v>129</v>
      </c>
      <c r="E36" s="203" t="s">
        <v>569</v>
      </c>
      <c r="F36" s="204" t="s">
        <v>706</v>
      </c>
      <c r="G36" s="203">
        <v>2</v>
      </c>
      <c r="H36" s="203" t="s">
        <v>51</v>
      </c>
      <c r="I36" s="2306">
        <v>2</v>
      </c>
      <c r="J36" s="2307"/>
      <c r="K36" s="2307"/>
      <c r="L36" s="2308"/>
      <c r="M36" s="209">
        <v>1</v>
      </c>
      <c r="N36" s="212">
        <v>15600</v>
      </c>
      <c r="O36" s="219">
        <v>0.05</v>
      </c>
      <c r="P36" s="212">
        <f>N36*(1-O36)</f>
        <v>14820</v>
      </c>
      <c r="Q36" s="212">
        <f t="shared" si="1"/>
        <v>29640</v>
      </c>
      <c r="R36" s="213">
        <f t="shared" si="2"/>
        <v>4.4037726935243417E-2</v>
      </c>
      <c r="S36" s="550">
        <f t="shared" si="3"/>
        <v>59280</v>
      </c>
      <c r="T36" s="440">
        <f t="shared" si="4"/>
        <v>59280</v>
      </c>
      <c r="X36" s="332"/>
      <c r="Y36" s="440"/>
      <c r="Z36" s="441">
        <f>S36</f>
        <v>59280</v>
      </c>
      <c r="AA36" s="220">
        <f>S36</f>
        <v>59280</v>
      </c>
      <c r="AB36" s="218"/>
      <c r="AC36" s="218"/>
      <c r="AD36" s="220"/>
      <c r="AE36" s="220"/>
      <c r="AF36" s="218"/>
      <c r="AG36" s="218"/>
      <c r="AH36" s="218"/>
      <c r="AI36" s="218"/>
      <c r="AJ36" s="218"/>
    </row>
    <row r="37" spans="1:36" x14ac:dyDescent="0.35">
      <c r="A37" s="203" t="s">
        <v>1202</v>
      </c>
      <c r="B37" s="203" t="s">
        <v>301</v>
      </c>
      <c r="C37" s="203" t="s">
        <v>1068</v>
      </c>
      <c r="D37" s="203" t="s">
        <v>53</v>
      </c>
      <c r="E37" s="203" t="s">
        <v>571</v>
      </c>
      <c r="F37" s="204" t="s">
        <v>572</v>
      </c>
      <c r="G37" s="203">
        <v>4</v>
      </c>
      <c r="H37" s="203" t="s">
        <v>90</v>
      </c>
      <c r="I37" s="2306">
        <v>4</v>
      </c>
      <c r="J37" s="2307"/>
      <c r="L37" s="332"/>
      <c r="M37" s="209">
        <v>1</v>
      </c>
      <c r="N37" s="212">
        <v>21500</v>
      </c>
      <c r="O37" s="219">
        <v>0.2</v>
      </c>
      <c r="P37" s="212">
        <f t="shared" ref="P37:P38" si="5">N37*(1-O37)</f>
        <v>17200</v>
      </c>
      <c r="Q37" s="212">
        <f t="shared" si="1"/>
        <v>68800</v>
      </c>
      <c r="R37" s="230">
        <f t="shared" si="2"/>
        <v>0.1022198250048835</v>
      </c>
      <c r="S37" s="550">
        <f t="shared" si="3"/>
        <v>137600</v>
      </c>
      <c r="T37" s="440">
        <f t="shared" si="4"/>
        <v>137600</v>
      </c>
      <c r="X37" s="332"/>
      <c r="Y37" s="440">
        <f>S37</f>
        <v>137600</v>
      </c>
      <c r="Z37" s="441"/>
      <c r="AA37" s="220">
        <f>S37</f>
        <v>137600</v>
      </c>
      <c r="AB37" s="218"/>
      <c r="AC37" s="218"/>
      <c r="AD37" s="220"/>
      <c r="AE37" s="220"/>
      <c r="AF37" s="218"/>
      <c r="AG37" s="218"/>
      <c r="AH37" s="218"/>
      <c r="AI37" s="218"/>
      <c r="AJ37" s="218"/>
    </row>
    <row r="38" spans="1:36" x14ac:dyDescent="0.35">
      <c r="A38" s="203" t="s">
        <v>1202</v>
      </c>
      <c r="B38" s="203" t="s">
        <v>303</v>
      </c>
      <c r="C38" s="203" t="s">
        <v>1068</v>
      </c>
      <c r="D38" s="203" t="s">
        <v>304</v>
      </c>
      <c r="E38" s="203" t="s">
        <v>569</v>
      </c>
      <c r="F38" s="204" t="s">
        <v>230</v>
      </c>
      <c r="G38" s="203">
        <v>1</v>
      </c>
      <c r="H38" s="203" t="s">
        <v>90</v>
      </c>
      <c r="I38" s="234"/>
      <c r="K38" s="2292">
        <v>10</v>
      </c>
      <c r="L38" s="2293"/>
      <c r="M38" s="209">
        <v>1</v>
      </c>
      <c r="N38" s="212">
        <v>80000</v>
      </c>
      <c r="O38" s="219">
        <v>0.1</v>
      </c>
      <c r="P38" s="212">
        <f t="shared" si="5"/>
        <v>72000</v>
      </c>
      <c r="Q38" s="212">
        <f t="shared" si="1"/>
        <v>72000</v>
      </c>
      <c r="R38" s="213">
        <f t="shared" si="2"/>
        <v>0.10697423547022691</v>
      </c>
      <c r="S38" s="550">
        <f t="shared" si="3"/>
        <v>144000</v>
      </c>
      <c r="T38" s="440"/>
      <c r="U38" s="215">
        <f>S38</f>
        <v>144000</v>
      </c>
      <c r="X38" s="332"/>
      <c r="Y38" s="440"/>
      <c r="Z38" s="441">
        <f>S38</f>
        <v>144000</v>
      </c>
      <c r="AA38" s="218"/>
      <c r="AB38" s="220">
        <f>S38</f>
        <v>144000</v>
      </c>
      <c r="AC38" s="218"/>
      <c r="AD38" s="218"/>
      <c r="AE38" s="220"/>
      <c r="AF38" s="218"/>
      <c r="AG38" s="218"/>
      <c r="AH38" s="218"/>
      <c r="AI38" s="218"/>
      <c r="AJ38" s="218"/>
    </row>
    <row r="39" spans="1:36" x14ac:dyDescent="0.35">
      <c r="A39" s="203" t="s">
        <v>1202</v>
      </c>
      <c r="B39" s="203" t="s">
        <v>305</v>
      </c>
      <c r="C39" s="203" t="s">
        <v>1068</v>
      </c>
      <c r="D39" s="203" t="s">
        <v>306</v>
      </c>
      <c r="E39" s="203" t="s">
        <v>571</v>
      </c>
      <c r="F39" s="204" t="s">
        <v>1203</v>
      </c>
      <c r="G39" s="203">
        <v>21</v>
      </c>
      <c r="H39" s="203" t="s">
        <v>90</v>
      </c>
      <c r="I39" s="2291">
        <v>21</v>
      </c>
      <c r="J39" s="2478"/>
      <c r="L39" s="332"/>
      <c r="M39" s="209">
        <v>1</v>
      </c>
      <c r="N39" s="212">
        <v>5627</v>
      </c>
      <c r="O39" s="219">
        <v>0.1</v>
      </c>
      <c r="P39" s="212">
        <f t="shared" si="0"/>
        <v>5064.3</v>
      </c>
      <c r="Q39" s="212">
        <f t="shared" si="1"/>
        <v>106350.3</v>
      </c>
      <c r="R39" s="230">
        <f t="shared" si="2"/>
        <v>0.15801030603512881</v>
      </c>
      <c r="S39" s="550">
        <f t="shared" si="3"/>
        <v>212700.6</v>
      </c>
      <c r="T39" s="440">
        <f t="shared" si="4"/>
        <v>212700.6</v>
      </c>
      <c r="X39" s="332"/>
      <c r="Y39" s="440">
        <f>S39</f>
        <v>212700.6</v>
      </c>
      <c r="Z39" s="441"/>
      <c r="AA39" s="218"/>
      <c r="AB39" s="218"/>
      <c r="AC39" s="220">
        <f>S39</f>
        <v>212700.6</v>
      </c>
      <c r="AD39" s="218"/>
      <c r="AE39" s="220"/>
      <c r="AF39" s="218"/>
      <c r="AG39" s="218"/>
      <c r="AH39" s="218"/>
      <c r="AI39" s="218"/>
      <c r="AJ39" s="218"/>
    </row>
    <row r="40" spans="1:36" x14ac:dyDescent="0.35">
      <c r="A40" s="2211" t="s">
        <v>1202</v>
      </c>
      <c r="B40" s="2211" t="s">
        <v>307</v>
      </c>
      <c r="C40" s="2211" t="s">
        <v>1068</v>
      </c>
      <c r="D40" s="2211" t="s">
        <v>56</v>
      </c>
      <c r="E40" s="2211" t="s">
        <v>571</v>
      </c>
      <c r="F40" s="2212" t="s">
        <v>705</v>
      </c>
      <c r="G40" s="2211">
        <v>1</v>
      </c>
      <c r="H40" s="2211" t="s">
        <v>51</v>
      </c>
      <c r="I40" s="2306">
        <v>1</v>
      </c>
      <c r="J40" s="2307"/>
      <c r="K40" s="2307"/>
      <c r="L40" s="2308"/>
      <c r="M40" s="209">
        <v>1</v>
      </c>
      <c r="N40" s="212">
        <v>110000</v>
      </c>
      <c r="O40" s="219">
        <v>0.55000000000000004</v>
      </c>
      <c r="P40" s="212">
        <f t="shared" si="0"/>
        <v>49499.999999999993</v>
      </c>
      <c r="Q40" s="212">
        <f t="shared" si="1"/>
        <v>49499.999999999993</v>
      </c>
      <c r="R40" s="230">
        <f t="shared" si="2"/>
        <v>7.3544786885780991E-2</v>
      </c>
      <c r="S40" s="550">
        <f>Q40*2</f>
        <v>98999.999999999985</v>
      </c>
      <c r="T40" s="440">
        <f>S40</f>
        <v>98999.999999999985</v>
      </c>
      <c r="U40" s="215"/>
      <c r="X40" s="332"/>
      <c r="Y40" s="440">
        <f>S40</f>
        <v>98999.999999999985</v>
      </c>
      <c r="Z40" s="332"/>
      <c r="AA40" s="218"/>
      <c r="AB40" s="218"/>
      <c r="AC40" s="218"/>
      <c r="AD40" s="220">
        <f>S40</f>
        <v>98999.999999999985</v>
      </c>
      <c r="AE40" s="220"/>
      <c r="AF40" s="218"/>
      <c r="AG40" s="218"/>
      <c r="AH40" s="218"/>
      <c r="AI40" s="218"/>
      <c r="AJ40" s="218"/>
    </row>
    <row r="41" spans="1:36" x14ac:dyDescent="0.35">
      <c r="A41" s="203" t="s">
        <v>1202</v>
      </c>
      <c r="B41" s="203" t="s">
        <v>308</v>
      </c>
      <c r="C41" s="203" t="s">
        <v>1068</v>
      </c>
      <c r="D41" s="203" t="s">
        <v>129</v>
      </c>
      <c r="E41" s="203" t="s">
        <v>569</v>
      </c>
      <c r="F41" s="204" t="s">
        <v>706</v>
      </c>
      <c r="G41" s="203">
        <v>3</v>
      </c>
      <c r="H41" s="203" t="s">
        <v>49</v>
      </c>
      <c r="I41" s="228">
        <v>3</v>
      </c>
      <c r="K41" s="229">
        <v>3</v>
      </c>
      <c r="L41" s="332"/>
      <c r="M41" s="209">
        <v>2</v>
      </c>
      <c r="N41" s="212">
        <v>9100</v>
      </c>
      <c r="O41" s="219">
        <v>0.7</v>
      </c>
      <c r="P41" s="212">
        <f t="shared" si="0"/>
        <v>2730.0000000000005</v>
      </c>
      <c r="Q41" s="212">
        <f t="shared" si="1"/>
        <v>16380.000000000004</v>
      </c>
      <c r="R41" s="213">
        <f t="shared" si="2"/>
        <v>2.433663856947663E-2</v>
      </c>
      <c r="S41" s="550">
        <f>Q41*2</f>
        <v>32760.000000000007</v>
      </c>
      <c r="T41" s="440">
        <f>S41</f>
        <v>32760.000000000007</v>
      </c>
      <c r="X41" s="332"/>
      <c r="Y41" s="440"/>
      <c r="Z41" s="441">
        <f>S41</f>
        <v>32760.000000000007</v>
      </c>
      <c r="AA41" s="218"/>
      <c r="AB41" s="218"/>
      <c r="AC41" s="218"/>
      <c r="AD41" s="218"/>
      <c r="AE41" s="220">
        <f>S41</f>
        <v>32760.000000000007</v>
      </c>
      <c r="AF41" s="218"/>
      <c r="AG41" s="218"/>
      <c r="AH41" s="218"/>
      <c r="AI41" s="218"/>
      <c r="AJ41" s="218"/>
    </row>
    <row r="42" spans="1:36" x14ac:dyDescent="0.35">
      <c r="A42" s="203" t="s">
        <v>1202</v>
      </c>
      <c r="B42" s="203" t="s">
        <v>309</v>
      </c>
      <c r="C42" s="203" t="s">
        <v>1068</v>
      </c>
      <c r="D42" s="203" t="s">
        <v>129</v>
      </c>
      <c r="E42" s="203" t="s">
        <v>569</v>
      </c>
      <c r="F42" s="204" t="s">
        <v>706</v>
      </c>
      <c r="G42" s="203">
        <v>2</v>
      </c>
      <c r="H42" s="203" t="s">
        <v>90</v>
      </c>
      <c r="I42" s="2291">
        <v>2</v>
      </c>
      <c r="J42" s="2478"/>
      <c r="L42" s="332"/>
      <c r="M42" s="209">
        <v>1</v>
      </c>
      <c r="N42" s="212">
        <v>18480</v>
      </c>
      <c r="O42" s="219">
        <v>0.35</v>
      </c>
      <c r="P42" s="212">
        <f t="shared" si="0"/>
        <v>12012</v>
      </c>
      <c r="Q42" s="212">
        <f t="shared" si="1"/>
        <v>24024</v>
      </c>
      <c r="R42" s="213">
        <f t="shared" si="2"/>
        <v>3.5693736568565712E-2</v>
      </c>
      <c r="S42" s="550">
        <f t="shared" ref="S42" si="6">Q42*2</f>
        <v>48048</v>
      </c>
      <c r="T42" s="440">
        <f>S42</f>
        <v>48048</v>
      </c>
      <c r="U42" s="215"/>
      <c r="X42" s="332"/>
      <c r="Y42" s="440">
        <f>S42</f>
        <v>48048</v>
      </c>
      <c r="Z42" s="441">
        <f>S42</f>
        <v>48048</v>
      </c>
      <c r="AA42" s="218"/>
      <c r="AB42" s="218"/>
      <c r="AC42" s="218"/>
      <c r="AD42" s="218"/>
      <c r="AE42" s="218"/>
      <c r="AF42" s="220">
        <f>S42</f>
        <v>48048</v>
      </c>
      <c r="AG42" s="218"/>
      <c r="AH42" s="218"/>
      <c r="AI42" s="218"/>
      <c r="AJ42" s="218"/>
    </row>
    <row r="43" spans="1:36" x14ac:dyDescent="0.35">
      <c r="A43" s="203" t="s">
        <v>1202</v>
      </c>
      <c r="B43" s="203" t="s">
        <v>236</v>
      </c>
      <c r="C43" s="203" t="s">
        <v>1068</v>
      </c>
      <c r="D43" s="203" t="s">
        <v>53</v>
      </c>
      <c r="E43" s="203" t="s">
        <v>571</v>
      </c>
      <c r="F43" s="204" t="s">
        <v>572</v>
      </c>
      <c r="G43" s="203">
        <v>3</v>
      </c>
      <c r="H43" s="203" t="s">
        <v>51</v>
      </c>
      <c r="I43" s="2520">
        <v>3</v>
      </c>
      <c r="J43" s="2521"/>
      <c r="K43" s="2521"/>
      <c r="L43" s="2522"/>
      <c r="M43" s="209">
        <v>1</v>
      </c>
      <c r="N43" s="212">
        <v>29625</v>
      </c>
      <c r="O43" s="219">
        <v>0.35</v>
      </c>
      <c r="P43" s="212">
        <f t="shared" si="0"/>
        <v>19256.25</v>
      </c>
      <c r="Q43" s="212">
        <f t="shared" si="1"/>
        <v>57768.75</v>
      </c>
      <c r="R43" s="230">
        <f t="shared" si="2"/>
        <v>8.5830109240564875E-2</v>
      </c>
      <c r="S43" s="550">
        <f>Q43*2</f>
        <v>115537.5</v>
      </c>
      <c r="T43" s="440"/>
      <c r="V43" s="215">
        <f>S43</f>
        <v>115537.5</v>
      </c>
      <c r="X43" s="332"/>
      <c r="Y43" s="440">
        <f>S43</f>
        <v>115537.5</v>
      </c>
      <c r="Z43" s="332"/>
      <c r="AA43" s="218"/>
      <c r="AB43" s="218"/>
      <c r="AC43" s="220">
        <f>S43</f>
        <v>115537.5</v>
      </c>
      <c r="AD43" s="220"/>
      <c r="AE43" s="220"/>
      <c r="AF43" s="218"/>
      <c r="AG43" s="220">
        <f>S43</f>
        <v>115537.5</v>
      </c>
      <c r="AH43" s="218"/>
      <c r="AI43" s="218"/>
      <c r="AJ43" s="218"/>
    </row>
    <row r="44" spans="1:36" x14ac:dyDescent="0.35">
      <c r="A44" s="203" t="s">
        <v>1202</v>
      </c>
      <c r="B44" s="203" t="s">
        <v>310</v>
      </c>
      <c r="C44" s="203" t="s">
        <v>1068</v>
      </c>
      <c r="D44" s="203" t="s">
        <v>129</v>
      </c>
      <c r="E44" s="203" t="s">
        <v>569</v>
      </c>
      <c r="F44" s="204" t="s">
        <v>706</v>
      </c>
      <c r="G44" s="203">
        <v>3</v>
      </c>
      <c r="H44" s="203" t="s">
        <v>51</v>
      </c>
      <c r="I44" s="2306">
        <v>3</v>
      </c>
      <c r="J44" s="2307"/>
      <c r="K44" s="2307"/>
      <c r="L44" s="2308"/>
      <c r="M44" s="209">
        <v>1</v>
      </c>
      <c r="N44" s="212">
        <v>12600</v>
      </c>
      <c r="O44" s="219">
        <v>0.6</v>
      </c>
      <c r="P44" s="212">
        <f t="shared" si="0"/>
        <v>5040</v>
      </c>
      <c r="Q44" s="212">
        <f t="shared" si="1"/>
        <v>15120</v>
      </c>
      <c r="R44" s="213">
        <f t="shared" si="2"/>
        <v>2.2464589448747654E-2</v>
      </c>
      <c r="S44" s="550">
        <f>Q44*2</f>
        <v>30240</v>
      </c>
      <c r="T44" s="440">
        <f>S44</f>
        <v>30240</v>
      </c>
      <c r="V44" s="215"/>
      <c r="X44" s="332"/>
      <c r="Y44" s="440"/>
      <c r="Z44" s="441">
        <f>S44</f>
        <v>30240</v>
      </c>
      <c r="AA44" s="218"/>
      <c r="AB44" s="218"/>
      <c r="AC44" s="220"/>
      <c r="AD44" s="220"/>
      <c r="AE44" s="220"/>
      <c r="AF44" s="218"/>
      <c r="AG44" s="218"/>
      <c r="AH44" s="220">
        <f>S44</f>
        <v>30240</v>
      </c>
      <c r="AI44" s="218"/>
      <c r="AJ44" s="218"/>
    </row>
    <row r="45" spans="1:36" x14ac:dyDescent="0.35">
      <c r="A45" s="203" t="s">
        <v>1202</v>
      </c>
      <c r="B45" s="203" t="s">
        <v>135</v>
      </c>
      <c r="C45" s="203" t="s">
        <v>1070</v>
      </c>
      <c r="D45" s="203" t="s">
        <v>56</v>
      </c>
      <c r="E45" s="203" t="s">
        <v>575</v>
      </c>
      <c r="F45" s="204" t="s">
        <v>705</v>
      </c>
      <c r="G45" s="203">
        <v>1</v>
      </c>
      <c r="H45" s="203" t="s">
        <v>51</v>
      </c>
      <c r="I45" s="2306">
        <v>1</v>
      </c>
      <c r="J45" s="2307"/>
      <c r="K45" s="2307"/>
      <c r="L45" s="2308"/>
      <c r="M45" s="209">
        <v>1</v>
      </c>
      <c r="N45" s="212">
        <v>35000</v>
      </c>
      <c r="O45" s="219">
        <v>0.2</v>
      </c>
      <c r="P45" s="212">
        <f t="shared" si="0"/>
        <v>28000</v>
      </c>
      <c r="Q45" s="212">
        <f t="shared" si="1"/>
        <v>28000</v>
      </c>
      <c r="R45" s="230">
        <f t="shared" si="2"/>
        <v>4.1601091571754914E-2</v>
      </c>
      <c r="S45" s="550">
        <f>Q45*2</f>
        <v>56000</v>
      </c>
      <c r="T45" s="440">
        <f>S45</f>
        <v>56000</v>
      </c>
      <c r="V45" s="215"/>
      <c r="X45" s="332"/>
      <c r="Y45" s="440">
        <f>S45</f>
        <v>56000</v>
      </c>
      <c r="Z45" s="332"/>
      <c r="AA45" s="218"/>
      <c r="AB45" s="218"/>
      <c r="AC45" s="220"/>
      <c r="AD45" s="220"/>
      <c r="AE45" s="220"/>
      <c r="AF45" s="218"/>
      <c r="AG45" s="218"/>
      <c r="AH45" s="218"/>
      <c r="AI45" s="220">
        <f>S45</f>
        <v>56000</v>
      </c>
      <c r="AJ45" s="218"/>
    </row>
    <row r="46" spans="1:36" x14ac:dyDescent="0.35">
      <c r="A46" s="203" t="s">
        <v>1202</v>
      </c>
      <c r="B46" s="203" t="s">
        <v>135</v>
      </c>
      <c r="C46" s="203" t="s">
        <v>1070</v>
      </c>
      <c r="D46" s="203" t="s">
        <v>56</v>
      </c>
      <c r="E46" s="203" t="s">
        <v>575</v>
      </c>
      <c r="F46" s="204" t="s">
        <v>705</v>
      </c>
      <c r="G46" s="203">
        <v>1</v>
      </c>
      <c r="H46" s="203" t="s">
        <v>51</v>
      </c>
      <c r="I46" s="2306">
        <v>1</v>
      </c>
      <c r="J46" s="2307"/>
      <c r="K46" s="2307"/>
      <c r="L46" s="2308"/>
      <c r="M46" s="209">
        <v>1</v>
      </c>
      <c r="N46" s="212">
        <v>43000</v>
      </c>
      <c r="O46" s="219">
        <v>0.2</v>
      </c>
      <c r="P46" s="212">
        <f t="shared" si="0"/>
        <v>34400</v>
      </c>
      <c r="Q46" s="212">
        <f t="shared" si="1"/>
        <v>34400</v>
      </c>
      <c r="R46" s="230">
        <f t="shared" si="2"/>
        <v>5.1109912502441748E-2</v>
      </c>
      <c r="S46" s="550">
        <f>Q46*2</f>
        <v>68800</v>
      </c>
      <c r="T46" s="440">
        <f>S46</f>
        <v>68800</v>
      </c>
      <c r="V46" s="215"/>
      <c r="X46" s="332"/>
      <c r="Y46" s="440">
        <f>S46</f>
        <v>68800</v>
      </c>
      <c r="Z46" s="332"/>
      <c r="AA46" s="218"/>
      <c r="AB46" s="218"/>
      <c r="AC46" s="220"/>
      <c r="AD46" s="220"/>
      <c r="AE46" s="220"/>
      <c r="AF46" s="218"/>
      <c r="AG46" s="218"/>
      <c r="AH46" s="218"/>
      <c r="AI46" s="220">
        <f>S46</f>
        <v>68800</v>
      </c>
      <c r="AJ46" s="218"/>
    </row>
    <row r="47" spans="1:36" x14ac:dyDescent="0.35">
      <c r="A47" s="203" t="s">
        <v>1202</v>
      </c>
      <c r="B47" s="203" t="s">
        <v>138</v>
      </c>
      <c r="C47" s="203" t="s">
        <v>1204</v>
      </c>
      <c r="D47" s="203" t="s">
        <v>311</v>
      </c>
      <c r="E47" s="203" t="s">
        <v>569</v>
      </c>
      <c r="F47" s="204" t="s">
        <v>312</v>
      </c>
      <c r="G47" s="203">
        <v>1</v>
      </c>
      <c r="H47" s="203" t="s">
        <v>49</v>
      </c>
      <c r="I47" s="1"/>
      <c r="J47" s="229">
        <v>63</v>
      </c>
      <c r="K47" s="1"/>
      <c r="L47" s="332"/>
      <c r="M47" s="209">
        <v>1</v>
      </c>
      <c r="N47" s="212">
        <v>90935.46</v>
      </c>
      <c r="O47" s="219">
        <v>0.43</v>
      </c>
      <c r="P47" s="212">
        <f t="shared" si="0"/>
        <v>51833.212200000009</v>
      </c>
      <c r="Q47" s="212">
        <f t="shared" si="1"/>
        <v>51833.212200000009</v>
      </c>
      <c r="R47" s="439">
        <f>Q47/$Q$53</f>
        <v>7.7011364542514435E-2</v>
      </c>
      <c r="S47" s="550">
        <f>Q47*2</f>
        <v>103666.42440000002</v>
      </c>
      <c r="T47" s="234"/>
      <c r="V47" s="215">
        <f>S47</f>
        <v>103666.42440000002</v>
      </c>
      <c r="X47" s="332"/>
      <c r="Y47" s="440"/>
      <c r="Z47" s="441">
        <f>S47</f>
        <v>103666.42440000002</v>
      </c>
      <c r="AA47" s="218"/>
      <c r="AB47" s="218"/>
      <c r="AC47" s="218"/>
      <c r="AD47" s="218"/>
      <c r="AE47" s="218"/>
      <c r="AF47" s="218"/>
      <c r="AG47" s="218"/>
      <c r="AH47" s="218"/>
      <c r="AI47" s="218"/>
      <c r="AJ47" s="220">
        <f>S47</f>
        <v>103666.42440000002</v>
      </c>
    </row>
    <row r="48" spans="1:36" x14ac:dyDescent="0.35">
      <c r="A48" s="203" t="s">
        <v>1202</v>
      </c>
      <c r="B48" s="203" t="s">
        <v>305</v>
      </c>
      <c r="C48" s="203" t="s">
        <v>1068</v>
      </c>
      <c r="D48" s="203" t="s">
        <v>56</v>
      </c>
      <c r="E48" s="203" t="s">
        <v>571</v>
      </c>
      <c r="F48" s="204" t="s">
        <v>705</v>
      </c>
      <c r="G48" s="203">
        <v>1</v>
      </c>
      <c r="H48" s="203" t="s">
        <v>51</v>
      </c>
      <c r="I48" s="2306">
        <v>1</v>
      </c>
      <c r="J48" s="2307"/>
      <c r="K48" s="2307"/>
      <c r="L48" s="2308"/>
      <c r="M48" s="209">
        <v>1</v>
      </c>
      <c r="N48" s="212">
        <v>38000</v>
      </c>
      <c r="O48" s="219">
        <v>0.3</v>
      </c>
      <c r="P48" s="212">
        <f t="shared" si="0"/>
        <v>26600</v>
      </c>
      <c r="Q48" s="212">
        <f t="shared" si="1"/>
        <v>26600</v>
      </c>
      <c r="R48" s="230">
        <f>Q48/$Q$53</f>
        <v>3.9521036993167169E-2</v>
      </c>
      <c r="S48" s="550">
        <f t="shared" ref="S48" si="7">Q48*2</f>
        <v>53200</v>
      </c>
      <c r="T48" s="440">
        <f t="shared" ref="T48" si="8">S48</f>
        <v>53200</v>
      </c>
      <c r="X48" s="332"/>
      <c r="Y48" s="440">
        <f>S48</f>
        <v>53200</v>
      </c>
      <c r="Z48" s="441"/>
      <c r="AA48" s="218"/>
      <c r="AB48" s="218"/>
      <c r="AC48" s="220">
        <f>S48</f>
        <v>53200</v>
      </c>
      <c r="AD48" s="218"/>
      <c r="AE48" s="220"/>
      <c r="AF48" s="218"/>
      <c r="AG48" s="218"/>
      <c r="AH48" s="218"/>
      <c r="AI48" s="218"/>
      <c r="AJ48" s="218"/>
    </row>
    <row r="49" spans="1:36" x14ac:dyDescent="0.35">
      <c r="A49" s="218"/>
      <c r="B49" s="203"/>
      <c r="C49" s="236"/>
      <c r="D49" s="236"/>
      <c r="E49" s="236"/>
      <c r="F49" s="237"/>
      <c r="G49" s="236"/>
      <c r="H49" s="236"/>
      <c r="I49" s="291"/>
      <c r="J49" s="291"/>
      <c r="K49" s="291"/>
      <c r="L49" s="333"/>
      <c r="M49" s="236"/>
      <c r="N49" s="240"/>
      <c r="O49" s="241"/>
      <c r="P49" s="240"/>
      <c r="Q49" s="212"/>
      <c r="R49" s="439"/>
      <c r="S49" s="550"/>
      <c r="T49" s="234"/>
      <c r="X49" s="332"/>
      <c r="Y49" s="234"/>
      <c r="Z49" s="332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</row>
    <row r="50" spans="1:36" x14ac:dyDescent="0.35">
      <c r="A50" s="154" t="s">
        <v>1202</v>
      </c>
      <c r="B50" s="154" t="s">
        <v>579</v>
      </c>
      <c r="C50" s="335"/>
      <c r="D50" s="298"/>
      <c r="E50" s="298"/>
      <c r="F50" s="299"/>
      <c r="G50" s="298"/>
      <c r="H50" s="298"/>
      <c r="I50" s="300"/>
      <c r="J50" s="300"/>
      <c r="K50" s="300"/>
      <c r="L50" s="300"/>
      <c r="M50" s="298"/>
      <c r="N50" s="301"/>
      <c r="O50" s="302"/>
      <c r="P50" s="336"/>
      <c r="Q50" s="303">
        <v>25000</v>
      </c>
      <c r="R50" s="337">
        <f>Q50/Q53</f>
        <v>3.714383176049546E-2</v>
      </c>
      <c r="S50" s="550">
        <f>Q50*2</f>
        <v>50000</v>
      </c>
      <c r="T50" s="234"/>
      <c r="W50" s="215">
        <f>S50</f>
        <v>50000</v>
      </c>
      <c r="X50" s="332"/>
      <c r="Y50" s="234"/>
      <c r="Z50" s="332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</row>
    <row r="51" spans="1:36" x14ac:dyDescent="0.35">
      <c r="A51" s="154" t="s">
        <v>1202</v>
      </c>
      <c r="B51" s="154" t="s">
        <v>580</v>
      </c>
      <c r="C51" s="335"/>
      <c r="D51" s="298"/>
      <c r="E51" s="298"/>
      <c r="F51" s="299"/>
      <c r="G51" s="298"/>
      <c r="H51" s="298"/>
      <c r="I51" s="300"/>
      <c r="J51" s="300"/>
      <c r="K51" s="300"/>
      <c r="L51" s="300"/>
      <c r="M51" s="298"/>
      <c r="N51" s="301"/>
      <c r="O51" s="302"/>
      <c r="P51" s="336"/>
      <c r="Q51" s="303">
        <v>17000</v>
      </c>
      <c r="R51" s="337">
        <f>Q51/Q53</f>
        <v>2.5257805597136911E-2</v>
      </c>
      <c r="S51" s="550">
        <f t="shared" si="3"/>
        <v>34000</v>
      </c>
      <c r="T51" s="234"/>
      <c r="X51" s="441">
        <f>S51</f>
        <v>34000</v>
      </c>
      <c r="Y51" s="234"/>
      <c r="Z51" s="332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</row>
    <row r="52" spans="1:36" ht="15" thickBot="1" x14ac:dyDescent="0.4">
      <c r="I52">
        <f>I53/M53</f>
        <v>0.328125</v>
      </c>
      <c r="J52">
        <f>J53/M53</f>
        <v>0.4921875</v>
      </c>
      <c r="K52">
        <v>0.31838565022421522</v>
      </c>
      <c r="L52">
        <v>0.21076233183856502</v>
      </c>
      <c r="M52" s="1">
        <v>0.37668161434977576</v>
      </c>
      <c r="N52" s="145">
        <v>9.417040358744394E-2</v>
      </c>
      <c r="S52" s="212"/>
      <c r="T52" s="234"/>
      <c r="X52" s="332"/>
      <c r="Y52" s="234"/>
      <c r="Z52" s="332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</row>
    <row r="53" spans="1:36" x14ac:dyDescent="0.35">
      <c r="A53" s="258" t="s">
        <v>582</v>
      </c>
      <c r="B53" s="259"/>
      <c r="C53" s="259"/>
      <c r="D53" s="259"/>
      <c r="E53" s="259"/>
      <c r="F53" s="260"/>
      <c r="G53" s="259"/>
      <c r="H53" s="259"/>
      <c r="I53" s="259">
        <f>I48+I47+I46+I45+I44+I43+I42+I41+I40+I39+I37+I36</f>
        <v>42</v>
      </c>
      <c r="J53" s="259">
        <f>J47</f>
        <v>63</v>
      </c>
      <c r="K53" s="259">
        <f>K41+K38+K35</f>
        <v>23</v>
      </c>
      <c r="L53" s="259"/>
      <c r="M53" s="259">
        <f>SUM(I53:L53)</f>
        <v>128</v>
      </c>
      <c r="N53" s="261"/>
      <c r="O53" s="262"/>
      <c r="P53" s="261"/>
      <c r="Q53" s="528">
        <f>SUM(Q34:Q52)</f>
        <v>673059.2622</v>
      </c>
      <c r="R53" s="264">
        <f>SUM(R34:R51)</f>
        <v>1</v>
      </c>
      <c r="S53" s="555">
        <f>SUM(S34:S52)</f>
        <v>1346118.5244</v>
      </c>
      <c r="T53" s="556">
        <f>SUM(T34:T51)</f>
        <v>898914.6</v>
      </c>
      <c r="U53" s="340">
        <f t="shared" ref="U53:Z53" si="9">SUM(U34:U51)</f>
        <v>144000</v>
      </c>
      <c r="V53" s="340">
        <f t="shared" si="9"/>
        <v>219203.92440000002</v>
      </c>
      <c r="W53" s="340">
        <f t="shared" si="9"/>
        <v>50000</v>
      </c>
      <c r="X53" s="340">
        <f t="shared" si="9"/>
        <v>34000</v>
      </c>
      <c r="Y53" s="529">
        <f>SUM(Y34:Y51)</f>
        <v>892172.1</v>
      </c>
      <c r="Z53" s="530">
        <f t="shared" si="9"/>
        <v>417994.42440000002</v>
      </c>
      <c r="AA53" s="272">
        <f>SUM(AA33:AA52)</f>
        <v>298166</v>
      </c>
      <c r="AB53" s="272">
        <f t="shared" ref="AB53:AJ53" si="10">SUM(AB33:AB52)</f>
        <v>144000</v>
      </c>
      <c r="AC53" s="272">
        <f t="shared" si="10"/>
        <v>381438.1</v>
      </c>
      <c r="AD53" s="272">
        <f t="shared" si="10"/>
        <v>98999.999999999985</v>
      </c>
      <c r="AE53" s="272">
        <f t="shared" si="10"/>
        <v>32760.000000000007</v>
      </c>
      <c r="AF53" s="272">
        <f t="shared" si="10"/>
        <v>48048</v>
      </c>
      <c r="AG53" s="272">
        <f t="shared" si="10"/>
        <v>115537.5</v>
      </c>
      <c r="AH53" s="272">
        <f t="shared" si="10"/>
        <v>30240</v>
      </c>
      <c r="AI53" s="272">
        <f t="shared" si="10"/>
        <v>124800</v>
      </c>
      <c r="AJ53" s="272">
        <f t="shared" si="10"/>
        <v>103666.42440000002</v>
      </c>
    </row>
    <row r="54" spans="1:36" ht="15" thickBot="1" x14ac:dyDescent="0.4">
      <c r="A54" s="274" t="s">
        <v>583</v>
      </c>
      <c r="B54" s="275"/>
      <c r="C54" s="275"/>
      <c r="D54" s="275"/>
      <c r="E54" s="275"/>
      <c r="F54" s="276"/>
      <c r="G54" s="275"/>
      <c r="H54" s="275"/>
      <c r="I54" s="275">
        <f>I48+I47+I46+I45+I44+I43+I42+I41+I40+I39+I37+I36</f>
        <v>42</v>
      </c>
      <c r="J54" s="275">
        <f>I48+I46+I45+I44+I43+I42+I40+I39+I37+I36+J47</f>
        <v>102</v>
      </c>
      <c r="K54" s="275">
        <f>I48+K47+I46+I45+I44+I43+K41+I40+K38+I36+K35</f>
        <v>35</v>
      </c>
      <c r="L54" s="275">
        <f>I48+I46+I45+I44+I43+I40+K38+I36+K35</f>
        <v>32</v>
      </c>
      <c r="M54" s="275">
        <f>SUM(I54:L54)</f>
        <v>211</v>
      </c>
      <c r="N54" s="277"/>
      <c r="O54" s="278"/>
      <c r="P54" s="277"/>
      <c r="Q54" s="277"/>
      <c r="R54" s="279"/>
      <c r="S54" s="557">
        <f>Q53/M53</f>
        <v>5258.2754859375</v>
      </c>
      <c r="T54" s="1542">
        <f>T53/S53</f>
        <v>0.6677826533890614</v>
      </c>
      <c r="U54" s="282">
        <f>U53/S53</f>
        <v>0.10697423547022691</v>
      </c>
      <c r="V54" s="1584">
        <f>V53/S53</f>
        <v>0.16284147378307931</v>
      </c>
      <c r="W54" s="282">
        <f>W53/S53</f>
        <v>3.714383176049546E-2</v>
      </c>
      <c r="X54" s="282">
        <f>X53/S53</f>
        <v>2.5257805597136911E-2</v>
      </c>
      <c r="Y54" s="318">
        <f>Y53/S53</f>
        <v>0.66277380767615857</v>
      </c>
      <c r="Z54" s="532">
        <f>Z53/S53</f>
        <v>0.31051829153477478</v>
      </c>
      <c r="AA54" s="2213"/>
      <c r="AB54" s="287"/>
      <c r="AC54" s="287"/>
      <c r="AD54" s="287"/>
      <c r="AE54" s="287"/>
      <c r="AF54" s="287"/>
      <c r="AG54" s="287"/>
      <c r="AH54" s="287"/>
      <c r="AI54" s="287"/>
      <c r="AJ54" s="287"/>
    </row>
    <row r="55" spans="1:36" ht="15" thickBot="1" x14ac:dyDescent="0.4">
      <c r="A55" s="289" t="s">
        <v>584</v>
      </c>
      <c r="B55" s="239"/>
      <c r="C55" s="239"/>
      <c r="D55" s="239"/>
      <c r="E55" s="239"/>
      <c r="F55" s="290"/>
      <c r="G55" s="239"/>
      <c r="H55" s="239"/>
      <c r="I55" s="291"/>
      <c r="J55" s="291"/>
      <c r="K55" s="291"/>
      <c r="L55" s="291"/>
      <c r="M55" s="239"/>
      <c r="N55" s="292"/>
      <c r="O55" s="242"/>
      <c r="P55" s="292"/>
      <c r="Q55" s="240">
        <f>T53/2</f>
        <v>449457.3</v>
      </c>
      <c r="R55" s="293">
        <f>Q55/Q60</f>
        <v>0.6677826533890614</v>
      </c>
      <c r="X55" s="294"/>
      <c r="Y55" s="1785">
        <f>K35+I37+I39+I40+I43+I45+I46+I48+I46</f>
        <v>43</v>
      </c>
      <c r="Z55" s="1786">
        <f>I36+K38+I41+K41+I42+I44+J47</f>
        <v>86</v>
      </c>
      <c r="AA55" s="4"/>
    </row>
    <row r="56" spans="1:36" ht="15" thickBot="1" x14ac:dyDescent="0.4">
      <c r="A56" s="297" t="s">
        <v>38</v>
      </c>
      <c r="B56" s="298"/>
      <c r="C56" s="298"/>
      <c r="D56" s="298"/>
      <c r="E56" s="298"/>
      <c r="F56" s="299"/>
      <c r="G56" s="298"/>
      <c r="H56" s="298"/>
      <c r="I56" s="300"/>
      <c r="J56" s="300"/>
      <c r="K56" s="300"/>
      <c r="L56" s="300"/>
      <c r="M56" s="298"/>
      <c r="N56" s="301"/>
      <c r="O56" s="302"/>
      <c r="P56" s="301"/>
      <c r="Q56" s="303">
        <f>U53/2</f>
        <v>72000</v>
      </c>
      <c r="R56" s="308">
        <f>Q56/Q60</f>
        <v>0.10697423547022691</v>
      </c>
      <c r="S56" s="2055">
        <f>Q53/M53</f>
        <v>5258.2754859375</v>
      </c>
      <c r="T56" s="1794" t="s">
        <v>586</v>
      </c>
      <c r="Y56" s="241">
        <f>Y55/M53</f>
        <v>0.3359375</v>
      </c>
      <c r="Z56" s="293">
        <f>Z55/M53</f>
        <v>0.671875</v>
      </c>
    </row>
    <row r="57" spans="1:36" ht="15" thickBot="1" x14ac:dyDescent="0.4">
      <c r="A57" s="297" t="s">
        <v>587</v>
      </c>
      <c r="B57" s="298"/>
      <c r="C57" s="298"/>
      <c r="D57" s="298"/>
      <c r="E57" s="298"/>
      <c r="F57" s="299"/>
      <c r="G57" s="298"/>
      <c r="H57" s="298"/>
      <c r="I57" s="300"/>
      <c r="J57" s="300"/>
      <c r="K57" s="300"/>
      <c r="L57" s="300"/>
      <c r="M57" s="298"/>
      <c r="N57" s="301"/>
      <c r="O57" s="302"/>
      <c r="P57" s="301"/>
      <c r="Q57" s="303">
        <f>V53/2</f>
        <v>109601.96220000001</v>
      </c>
      <c r="R57" s="308">
        <f>Q57/Q60</f>
        <v>0.16284147378307931</v>
      </c>
      <c r="W57" s="145"/>
      <c r="Y57" s="3022" t="s">
        <v>588</v>
      </c>
      <c r="Z57" s="3023"/>
    </row>
    <row r="58" spans="1:36" x14ac:dyDescent="0.35">
      <c r="A58" s="297" t="s">
        <v>580</v>
      </c>
      <c r="B58" s="298"/>
      <c r="C58" s="298"/>
      <c r="D58" s="298"/>
      <c r="E58" s="298"/>
      <c r="F58" s="299"/>
      <c r="G58" s="298"/>
      <c r="H58" s="298"/>
      <c r="I58" s="300"/>
      <c r="J58" s="300"/>
      <c r="K58" s="300"/>
      <c r="L58" s="300"/>
      <c r="M58" s="298"/>
      <c r="N58" s="301"/>
      <c r="O58" s="302"/>
      <c r="P58" s="301"/>
      <c r="Q58" s="303">
        <f>X53/2</f>
        <v>17000</v>
      </c>
      <c r="R58" s="308">
        <f>Q58/Q60</f>
        <v>2.5257805597136911E-2</v>
      </c>
    </row>
    <row r="59" spans="1:36" x14ac:dyDescent="0.35">
      <c r="A59" s="297" t="s">
        <v>579</v>
      </c>
      <c r="B59" s="298"/>
      <c r="C59" s="298"/>
      <c r="D59" s="298"/>
      <c r="E59" s="298"/>
      <c r="F59" s="299"/>
      <c r="G59" s="298"/>
      <c r="H59" s="298"/>
      <c r="I59" s="300"/>
      <c r="J59" s="300"/>
      <c r="K59" s="300"/>
      <c r="L59" s="300"/>
      <c r="M59" s="298"/>
      <c r="N59" s="301"/>
      <c r="O59" s="302"/>
      <c r="P59" s="301"/>
      <c r="Q59" s="303">
        <f>W53/2</f>
        <v>25000</v>
      </c>
      <c r="R59" s="308">
        <f>Q59/Q60</f>
        <v>3.714383176049546E-2</v>
      </c>
    </row>
    <row r="60" spans="1:36" x14ac:dyDescent="0.35">
      <c r="A60" s="297"/>
      <c r="B60" s="298"/>
      <c r="C60" s="298"/>
      <c r="D60" s="298"/>
      <c r="E60" s="298"/>
      <c r="F60" s="299"/>
      <c r="G60" s="298"/>
      <c r="H60" s="298"/>
      <c r="I60" s="300"/>
      <c r="J60" s="300"/>
      <c r="K60" s="300"/>
      <c r="L60" s="300"/>
      <c r="M60" s="298"/>
      <c r="N60" s="301"/>
      <c r="O60" s="302"/>
      <c r="P60" s="301"/>
      <c r="Q60" s="310">
        <f>SUM(Q55:Q59)</f>
        <v>673059.2622</v>
      </c>
      <c r="R60" s="308">
        <f>SUM(R55:R59)</f>
        <v>1</v>
      </c>
    </row>
    <row r="63" spans="1:36" ht="16.5" customHeight="1" thickBot="1" x14ac:dyDescent="0.4">
      <c r="A63" s="2681" t="s">
        <v>531</v>
      </c>
      <c r="B63" s="2682"/>
      <c r="C63" s="2682"/>
      <c r="D63" s="2682"/>
      <c r="E63" s="2682"/>
      <c r="F63" s="2682"/>
      <c r="G63" s="2682"/>
      <c r="H63" s="2682"/>
      <c r="I63" s="2682"/>
      <c r="J63" s="2682"/>
      <c r="K63" s="2682"/>
      <c r="L63" s="2682"/>
      <c r="M63" s="2682"/>
      <c r="N63" s="2682"/>
      <c r="O63" s="2682"/>
      <c r="P63" s="2682"/>
      <c r="Q63" s="2682"/>
      <c r="R63" s="2682"/>
      <c r="S63" s="2645" t="s">
        <v>929</v>
      </c>
      <c r="T63" s="2646"/>
      <c r="U63" s="2646"/>
      <c r="V63" s="2646"/>
      <c r="W63" s="2646"/>
      <c r="X63" s="2646"/>
      <c r="Y63" s="2646"/>
      <c r="Z63" s="2646"/>
      <c r="AA63" s="2646"/>
      <c r="AB63" s="2646"/>
      <c r="AC63" s="2646"/>
      <c r="AD63" s="2646"/>
      <c r="AE63" s="2646"/>
      <c r="AF63" s="2646"/>
      <c r="AG63" s="2646"/>
      <c r="AH63" s="2646"/>
      <c r="AI63" s="2646"/>
      <c r="AJ63" s="2646"/>
    </row>
    <row r="64" spans="1:36" ht="18" x14ac:dyDescent="0.35">
      <c r="A64" s="2327" t="s">
        <v>533</v>
      </c>
      <c r="B64" s="2329" t="s">
        <v>534</v>
      </c>
      <c r="C64" s="2329" t="s">
        <v>535</v>
      </c>
      <c r="D64" s="2329" t="s">
        <v>536</v>
      </c>
      <c r="E64" s="2329" t="s">
        <v>537</v>
      </c>
      <c r="F64" s="2331" t="s">
        <v>538</v>
      </c>
      <c r="G64" s="2331" t="s">
        <v>1186</v>
      </c>
      <c r="H64" s="2329" t="s">
        <v>540</v>
      </c>
      <c r="I64" s="3004" t="s">
        <v>541</v>
      </c>
      <c r="J64" s="3005"/>
      <c r="K64" s="3005"/>
      <c r="L64" s="3006"/>
      <c r="M64" s="311" t="s">
        <v>542</v>
      </c>
      <c r="N64" s="312" t="s">
        <v>543</v>
      </c>
      <c r="O64" s="1980" t="s">
        <v>544</v>
      </c>
      <c r="P64" s="312" t="s">
        <v>543</v>
      </c>
      <c r="Q64" s="312" t="s">
        <v>545</v>
      </c>
      <c r="R64" s="1981" t="s">
        <v>546</v>
      </c>
      <c r="S64" s="1982" t="s">
        <v>547</v>
      </c>
      <c r="T64" s="3007" t="s">
        <v>548</v>
      </c>
      <c r="U64" s="3007"/>
      <c r="V64" s="3007"/>
      <c r="W64" s="3007"/>
      <c r="X64" s="3007"/>
      <c r="Y64" s="3009" t="s">
        <v>549</v>
      </c>
      <c r="Z64" s="3007"/>
      <c r="AA64" s="3087" t="s">
        <v>550</v>
      </c>
      <c r="AB64" s="3007"/>
      <c r="AC64" s="3007"/>
      <c r="AD64" s="3007"/>
      <c r="AE64" s="3007"/>
      <c r="AF64" s="3007"/>
      <c r="AG64" s="3007"/>
      <c r="AH64" s="3007"/>
      <c r="AI64" s="3007"/>
      <c r="AJ64" s="3007"/>
    </row>
    <row r="65" spans="1:36" ht="18" customHeight="1" thickBot="1" x14ac:dyDescent="0.4">
      <c r="A65" s="2328"/>
      <c r="B65" s="2330"/>
      <c r="C65" s="2330"/>
      <c r="D65" s="2330"/>
      <c r="E65" s="2330"/>
      <c r="F65" s="2332"/>
      <c r="G65" s="2332"/>
      <c r="H65" s="2330"/>
      <c r="I65" s="315" t="s">
        <v>551</v>
      </c>
      <c r="J65" s="315" t="s">
        <v>552</v>
      </c>
      <c r="K65" s="315" t="s">
        <v>553</v>
      </c>
      <c r="L65" s="315" t="s">
        <v>554</v>
      </c>
      <c r="M65" s="316" t="s">
        <v>555</v>
      </c>
      <c r="N65" s="317" t="s">
        <v>556</v>
      </c>
      <c r="O65" s="1983" t="s">
        <v>557</v>
      </c>
      <c r="P65" s="317" t="s">
        <v>558</v>
      </c>
      <c r="Q65" s="317" t="s">
        <v>558</v>
      </c>
      <c r="R65" s="1984"/>
      <c r="S65" s="1985" t="s">
        <v>559</v>
      </c>
      <c r="T65" s="3008"/>
      <c r="U65" s="3008"/>
      <c r="V65" s="3008"/>
      <c r="W65" s="3008"/>
      <c r="X65" s="3008"/>
      <c r="Y65" s="3011"/>
      <c r="Z65" s="3008"/>
      <c r="AA65" s="3088"/>
      <c r="AB65" s="3008"/>
      <c r="AC65" s="3008"/>
      <c r="AD65" s="3008"/>
      <c r="AE65" s="3008"/>
      <c r="AF65" s="3008"/>
      <c r="AG65" s="3008"/>
      <c r="AH65" s="3008"/>
      <c r="AI65" s="3008"/>
      <c r="AJ65" s="3008"/>
    </row>
    <row r="66" spans="1:36" s="898" customFormat="1" ht="16" x14ac:dyDescent="0.4">
      <c r="A66" s="3015" t="s">
        <v>560</v>
      </c>
      <c r="B66" s="3016"/>
      <c r="C66" s="3016"/>
      <c r="D66" s="3016"/>
      <c r="E66" s="3016"/>
      <c r="F66" s="3016"/>
      <c r="G66" s="3016"/>
      <c r="H66" s="3016"/>
      <c r="I66" s="3016"/>
      <c r="J66" s="3016"/>
      <c r="K66" s="3016"/>
      <c r="L66" s="3016"/>
      <c r="M66" s="3016"/>
      <c r="N66" s="3016"/>
      <c r="O66" s="3016"/>
      <c r="P66" s="3016"/>
      <c r="Q66" s="3016"/>
      <c r="R66" s="3016"/>
      <c r="S66" s="1986"/>
      <c r="T66" s="1987" t="s">
        <v>561</v>
      </c>
      <c r="U66" s="1987" t="s">
        <v>38</v>
      </c>
      <c r="V66" s="1987" t="s">
        <v>562</v>
      </c>
      <c r="W66" s="1987" t="s">
        <v>563</v>
      </c>
      <c r="X66" s="1987" t="s">
        <v>564</v>
      </c>
      <c r="Y66" s="1988" t="s">
        <v>565</v>
      </c>
      <c r="Z66" s="1989" t="s">
        <v>566</v>
      </c>
      <c r="AA66" s="2208" t="s">
        <v>316</v>
      </c>
      <c r="AB66" s="2208" t="s">
        <v>321</v>
      </c>
      <c r="AC66" s="2208" t="s">
        <v>317</v>
      </c>
      <c r="AD66" s="2208" t="s">
        <v>318</v>
      </c>
      <c r="AE66" s="2208" t="s">
        <v>319</v>
      </c>
      <c r="AF66" s="2208" t="s">
        <v>320</v>
      </c>
      <c r="AG66" s="2208" t="s">
        <v>232</v>
      </c>
      <c r="AH66" s="2214" t="s">
        <v>322</v>
      </c>
      <c r="AI66" s="2214" t="s">
        <v>31</v>
      </c>
      <c r="AJ66" s="2214" t="s">
        <v>26</v>
      </c>
    </row>
    <row r="67" spans="1:36" x14ac:dyDescent="0.35">
      <c r="A67" s="200"/>
      <c r="B67" s="509"/>
      <c r="C67" s="509"/>
      <c r="D67" s="509"/>
      <c r="E67" s="509"/>
      <c r="F67" s="510"/>
      <c r="G67" s="509"/>
      <c r="H67" s="509"/>
      <c r="I67" s="512"/>
      <c r="J67" s="512"/>
      <c r="K67" s="512"/>
      <c r="L67" s="512"/>
      <c r="M67" s="509"/>
      <c r="N67" s="515"/>
      <c r="O67" s="516"/>
      <c r="P67" s="515"/>
      <c r="Q67" s="515"/>
      <c r="R67" s="548"/>
      <c r="S67" s="212"/>
      <c r="T67" s="234"/>
      <c r="X67" s="332"/>
      <c r="Y67" s="234"/>
      <c r="Z67" s="332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</row>
    <row r="68" spans="1:36" x14ac:dyDescent="0.35">
      <c r="A68" s="203" t="s">
        <v>1202</v>
      </c>
      <c r="B68" s="203" t="s">
        <v>301</v>
      </c>
      <c r="C68" s="203" t="s">
        <v>1068</v>
      </c>
      <c r="D68" s="203" t="s">
        <v>302</v>
      </c>
      <c r="E68" s="203" t="s">
        <v>571</v>
      </c>
      <c r="F68" s="204" t="s">
        <v>1203</v>
      </c>
      <c r="G68" s="203">
        <v>19</v>
      </c>
      <c r="H68" s="203" t="s">
        <v>90</v>
      </c>
      <c r="I68" s="234"/>
      <c r="K68" s="2283">
        <v>19</v>
      </c>
      <c r="L68" s="2284"/>
      <c r="M68" s="209">
        <v>1</v>
      </c>
      <c r="N68" s="212">
        <v>5627</v>
      </c>
      <c r="O68" s="219">
        <v>0.1</v>
      </c>
      <c r="P68" s="212">
        <f t="shared" ref="P68" si="11">N68*(1-O68)</f>
        <v>5064.3</v>
      </c>
      <c r="Q68" s="212">
        <f t="shared" ref="Q68:Q80" si="12">P68*M68*G68</f>
        <v>96221.7</v>
      </c>
      <c r="R68" s="230">
        <f t="shared" ref="R68:R80" si="13">Q68/$Q$85</f>
        <v>0.14286594276352005</v>
      </c>
      <c r="S68" s="550">
        <f>Q68</f>
        <v>96221.7</v>
      </c>
      <c r="T68" s="440">
        <f t="shared" ref="T68:T70" si="14">S68</f>
        <v>96221.7</v>
      </c>
      <c r="X68" s="332"/>
      <c r="Y68" s="440">
        <f>S68</f>
        <v>96221.7</v>
      </c>
      <c r="Z68" s="441"/>
      <c r="AA68" s="220">
        <f>S68</f>
        <v>96221.7</v>
      </c>
      <c r="AB68" s="218"/>
      <c r="AC68" s="218"/>
      <c r="AD68" s="220"/>
      <c r="AE68" s="220"/>
      <c r="AF68" s="218"/>
      <c r="AG68" s="218"/>
      <c r="AH68" s="218"/>
      <c r="AI68" s="218"/>
      <c r="AJ68" s="218"/>
    </row>
    <row r="69" spans="1:36" x14ac:dyDescent="0.35">
      <c r="A69" s="203" t="s">
        <v>1202</v>
      </c>
      <c r="B69" s="203" t="s">
        <v>301</v>
      </c>
      <c r="C69" s="203" t="s">
        <v>1068</v>
      </c>
      <c r="D69" s="203" t="s">
        <v>129</v>
      </c>
      <c r="E69" s="203" t="s">
        <v>569</v>
      </c>
      <c r="F69" s="204" t="s">
        <v>706</v>
      </c>
      <c r="G69" s="203">
        <v>2</v>
      </c>
      <c r="H69" s="203" t="s">
        <v>51</v>
      </c>
      <c r="I69" s="2306">
        <v>2</v>
      </c>
      <c r="J69" s="2307"/>
      <c r="K69" s="2307"/>
      <c r="L69" s="2308"/>
      <c r="M69" s="209">
        <v>1</v>
      </c>
      <c r="N69" s="212">
        <v>15600</v>
      </c>
      <c r="O69" s="219">
        <v>0.05</v>
      </c>
      <c r="P69" s="212">
        <f>N69*(1-O69)</f>
        <v>14820</v>
      </c>
      <c r="Q69" s="212">
        <f t="shared" si="12"/>
        <v>29640</v>
      </c>
      <c r="R69" s="213">
        <f t="shared" si="13"/>
        <v>4.4008228325946586E-2</v>
      </c>
      <c r="S69" s="550">
        <f t="shared" ref="S69:S80" si="15">Q69</f>
        <v>29640</v>
      </c>
      <c r="T69" s="440">
        <f t="shared" si="14"/>
        <v>29640</v>
      </c>
      <c r="X69" s="332"/>
      <c r="Y69" s="440"/>
      <c r="Z69" s="441">
        <f>S69</f>
        <v>29640</v>
      </c>
      <c r="AA69" s="220">
        <f t="shared" ref="AA69:AA70" si="16">S69</f>
        <v>29640</v>
      </c>
      <c r="AB69" s="218"/>
      <c r="AC69" s="218"/>
      <c r="AD69" s="220"/>
      <c r="AE69" s="220"/>
      <c r="AF69" s="218"/>
      <c r="AG69" s="218"/>
      <c r="AH69" s="218"/>
      <c r="AI69" s="218"/>
      <c r="AJ69" s="218"/>
    </row>
    <row r="70" spans="1:36" x14ac:dyDescent="0.35">
      <c r="A70" s="203" t="s">
        <v>1202</v>
      </c>
      <c r="B70" s="203" t="s">
        <v>301</v>
      </c>
      <c r="C70" s="203" t="s">
        <v>1068</v>
      </c>
      <c r="D70" s="203" t="s">
        <v>53</v>
      </c>
      <c r="E70" s="203" t="s">
        <v>571</v>
      </c>
      <c r="F70" s="204" t="s">
        <v>961</v>
      </c>
      <c r="G70" s="203">
        <v>3</v>
      </c>
      <c r="H70" s="203" t="s">
        <v>51</v>
      </c>
      <c r="I70" s="2306">
        <v>3</v>
      </c>
      <c r="J70" s="2307"/>
      <c r="K70" s="2307"/>
      <c r="L70" s="2308"/>
      <c r="M70" s="209">
        <v>1</v>
      </c>
      <c r="N70" s="212">
        <v>21500</v>
      </c>
      <c r="O70" s="219">
        <v>0.2</v>
      </c>
      <c r="P70" s="212">
        <f t="shared" ref="P70:P80" si="17">N70*(1-O70)</f>
        <v>17200</v>
      </c>
      <c r="Q70" s="212">
        <f t="shared" si="12"/>
        <v>51600</v>
      </c>
      <c r="R70" s="230">
        <f t="shared" si="13"/>
        <v>7.661351489942117E-2</v>
      </c>
      <c r="S70" s="550">
        <f t="shared" si="15"/>
        <v>51600</v>
      </c>
      <c r="T70" s="440">
        <f t="shared" si="14"/>
        <v>51600</v>
      </c>
      <c r="X70" s="332"/>
      <c r="Y70" s="440">
        <f>S70</f>
        <v>51600</v>
      </c>
      <c r="Z70" s="441"/>
      <c r="AA70" s="220">
        <f t="shared" si="16"/>
        <v>51600</v>
      </c>
      <c r="AB70" s="218"/>
      <c r="AC70" s="218"/>
      <c r="AD70" s="220"/>
      <c r="AE70" s="220"/>
      <c r="AF70" s="218"/>
      <c r="AG70" s="218"/>
      <c r="AH70" s="218"/>
      <c r="AI70" s="218"/>
      <c r="AJ70" s="218"/>
    </row>
    <row r="71" spans="1:36" x14ac:dyDescent="0.35">
      <c r="A71" s="203" t="s">
        <v>1202</v>
      </c>
      <c r="B71" s="203" t="s">
        <v>303</v>
      </c>
      <c r="C71" s="203" t="s">
        <v>1068</v>
      </c>
      <c r="D71" s="203" t="s">
        <v>304</v>
      </c>
      <c r="E71" s="203" t="s">
        <v>569</v>
      </c>
      <c r="F71" s="204" t="s">
        <v>230</v>
      </c>
      <c r="G71" s="203">
        <v>1</v>
      </c>
      <c r="H71" s="203" t="s">
        <v>90</v>
      </c>
      <c r="I71" s="234"/>
      <c r="K71" s="2292">
        <v>10</v>
      </c>
      <c r="L71" s="2293"/>
      <c r="M71" s="209">
        <v>1</v>
      </c>
      <c r="N71" s="212">
        <v>80000</v>
      </c>
      <c r="O71" s="219">
        <v>0.1</v>
      </c>
      <c r="P71" s="212">
        <f t="shared" si="17"/>
        <v>72000</v>
      </c>
      <c r="Q71" s="212">
        <f t="shared" si="12"/>
        <v>72000</v>
      </c>
      <c r="R71" s="213">
        <f t="shared" si="13"/>
        <v>0.1069025789294249</v>
      </c>
      <c r="S71" s="550">
        <f t="shared" si="15"/>
        <v>72000</v>
      </c>
      <c r="T71" s="440"/>
      <c r="U71" s="215">
        <f>S71</f>
        <v>72000</v>
      </c>
      <c r="X71" s="332"/>
      <c r="Y71" s="440"/>
      <c r="Z71" s="441">
        <f>S71</f>
        <v>72000</v>
      </c>
      <c r="AA71" s="218"/>
      <c r="AB71" s="220">
        <f>S71</f>
        <v>72000</v>
      </c>
      <c r="AC71" s="218"/>
      <c r="AD71" s="218"/>
      <c r="AE71" s="220"/>
      <c r="AF71" s="218"/>
      <c r="AG71" s="218"/>
      <c r="AH71" s="218"/>
      <c r="AI71" s="218"/>
      <c r="AJ71" s="218"/>
    </row>
    <row r="72" spans="1:36" x14ac:dyDescent="0.35">
      <c r="A72" s="203" t="s">
        <v>1202</v>
      </c>
      <c r="B72" s="203" t="s">
        <v>305</v>
      </c>
      <c r="C72" s="203" t="s">
        <v>1068</v>
      </c>
      <c r="D72" s="203" t="s">
        <v>302</v>
      </c>
      <c r="E72" s="203" t="s">
        <v>571</v>
      </c>
      <c r="F72" s="204" t="s">
        <v>1203</v>
      </c>
      <c r="G72" s="203">
        <v>30</v>
      </c>
      <c r="H72" s="203" t="s">
        <v>90</v>
      </c>
      <c r="I72" s="2291">
        <v>30</v>
      </c>
      <c r="J72" s="2478"/>
      <c r="L72" s="332"/>
      <c r="M72" s="209">
        <v>1</v>
      </c>
      <c r="N72" s="212">
        <v>5627</v>
      </c>
      <c r="O72" s="219">
        <v>0.1</v>
      </c>
      <c r="P72" s="212">
        <f t="shared" si="17"/>
        <v>5064.3</v>
      </c>
      <c r="Q72" s="212">
        <f t="shared" si="12"/>
        <v>151929</v>
      </c>
      <c r="R72" s="230">
        <f t="shared" si="13"/>
        <v>0.22557780436345271</v>
      </c>
      <c r="S72" s="550">
        <f t="shared" si="15"/>
        <v>151929</v>
      </c>
      <c r="T72" s="440">
        <f t="shared" ref="T72" si="18">S72</f>
        <v>151929</v>
      </c>
      <c r="X72" s="332"/>
      <c r="Y72" s="440">
        <f>S72</f>
        <v>151929</v>
      </c>
      <c r="Z72" s="441"/>
      <c r="AA72" s="218"/>
      <c r="AB72" s="218"/>
      <c r="AC72" s="220">
        <f>S72</f>
        <v>151929</v>
      </c>
      <c r="AD72" s="218"/>
      <c r="AE72" s="220"/>
      <c r="AF72" s="218"/>
      <c r="AG72" s="218"/>
      <c r="AH72" s="218"/>
      <c r="AI72" s="218"/>
      <c r="AJ72" s="218"/>
    </row>
    <row r="73" spans="1:36" x14ac:dyDescent="0.35">
      <c r="A73" s="203" t="s">
        <v>1202</v>
      </c>
      <c r="B73" s="203" t="s">
        <v>308</v>
      </c>
      <c r="C73" s="203" t="s">
        <v>1068</v>
      </c>
      <c r="D73" s="203" t="s">
        <v>129</v>
      </c>
      <c r="E73" s="203" t="s">
        <v>569</v>
      </c>
      <c r="F73" s="204" t="s">
        <v>706</v>
      </c>
      <c r="G73" s="203">
        <v>3</v>
      </c>
      <c r="H73" s="203" t="s">
        <v>49</v>
      </c>
      <c r="I73" s="228">
        <v>3</v>
      </c>
      <c r="K73" s="229">
        <v>3</v>
      </c>
      <c r="L73" s="332"/>
      <c r="M73" s="209">
        <v>2</v>
      </c>
      <c r="N73" s="212">
        <v>9100</v>
      </c>
      <c r="O73" s="219">
        <v>0.7</v>
      </c>
      <c r="P73" s="212">
        <f t="shared" si="17"/>
        <v>2730.0000000000005</v>
      </c>
      <c r="Q73" s="212">
        <f t="shared" si="12"/>
        <v>16380.000000000004</v>
      </c>
      <c r="R73" s="213">
        <f t="shared" si="13"/>
        <v>2.4320336706444168E-2</v>
      </c>
      <c r="S73" s="550">
        <f t="shared" si="15"/>
        <v>16380.000000000004</v>
      </c>
      <c r="T73" s="440">
        <f>S73</f>
        <v>16380.000000000004</v>
      </c>
      <c r="X73" s="332"/>
      <c r="Y73" s="440"/>
      <c r="Z73" s="441">
        <f>S73</f>
        <v>16380.000000000004</v>
      </c>
      <c r="AA73" s="218"/>
      <c r="AB73" s="218"/>
      <c r="AC73" s="218"/>
      <c r="AD73" s="218"/>
      <c r="AE73" s="220">
        <f>S73</f>
        <v>16380.000000000004</v>
      </c>
      <c r="AF73" s="218"/>
      <c r="AG73" s="218"/>
      <c r="AH73" s="218"/>
      <c r="AI73" s="218"/>
      <c r="AJ73" s="218"/>
    </row>
    <row r="74" spans="1:36" x14ac:dyDescent="0.35">
      <c r="A74" s="203" t="s">
        <v>1202</v>
      </c>
      <c r="B74" s="203" t="s">
        <v>309</v>
      </c>
      <c r="C74" s="203" t="s">
        <v>1068</v>
      </c>
      <c r="D74" s="203" t="s">
        <v>129</v>
      </c>
      <c r="E74" s="203" t="s">
        <v>569</v>
      </c>
      <c r="F74" s="204" t="s">
        <v>706</v>
      </c>
      <c r="G74" s="203">
        <v>2</v>
      </c>
      <c r="H74" s="203" t="s">
        <v>90</v>
      </c>
      <c r="I74" s="2291">
        <v>2</v>
      </c>
      <c r="J74" s="2478"/>
      <c r="L74" s="332"/>
      <c r="M74" s="209">
        <v>1</v>
      </c>
      <c r="N74" s="212">
        <v>18480</v>
      </c>
      <c r="O74" s="219">
        <v>0.35</v>
      </c>
      <c r="P74" s="212">
        <f t="shared" si="17"/>
        <v>12012</v>
      </c>
      <c r="Q74" s="212">
        <f t="shared" si="12"/>
        <v>24024</v>
      </c>
      <c r="R74" s="213">
        <f t="shared" si="13"/>
        <v>3.566982716945144E-2</v>
      </c>
      <c r="S74" s="550">
        <f t="shared" si="15"/>
        <v>24024</v>
      </c>
      <c r="T74" s="440">
        <f>S74</f>
        <v>24024</v>
      </c>
      <c r="U74" s="215"/>
      <c r="X74" s="332"/>
      <c r="Y74" s="440">
        <f>S74</f>
        <v>24024</v>
      </c>
      <c r="Z74" s="441">
        <f>S74</f>
        <v>24024</v>
      </c>
      <c r="AA74" s="218"/>
      <c r="AB74" s="218"/>
      <c r="AC74" s="218"/>
      <c r="AD74" s="218"/>
      <c r="AE74" s="218"/>
      <c r="AF74" s="220">
        <f>S74</f>
        <v>24024</v>
      </c>
      <c r="AG74" s="218"/>
      <c r="AH74" s="218"/>
      <c r="AI74" s="218"/>
      <c r="AJ74" s="218"/>
    </row>
    <row r="75" spans="1:36" x14ac:dyDescent="0.35">
      <c r="A75" s="203" t="s">
        <v>1202</v>
      </c>
      <c r="B75" s="203" t="s">
        <v>236</v>
      </c>
      <c r="C75" s="203" t="s">
        <v>1068</v>
      </c>
      <c r="D75" s="203" t="s">
        <v>53</v>
      </c>
      <c r="E75" s="203" t="s">
        <v>571</v>
      </c>
      <c r="F75" s="204" t="s">
        <v>961</v>
      </c>
      <c r="G75" s="203">
        <v>2</v>
      </c>
      <c r="H75" s="203" t="s">
        <v>51</v>
      </c>
      <c r="I75" s="2520">
        <v>2</v>
      </c>
      <c r="J75" s="2521"/>
      <c r="K75" s="2521"/>
      <c r="L75" s="2522"/>
      <c r="M75" s="209">
        <v>1</v>
      </c>
      <c r="N75" s="212">
        <v>29625</v>
      </c>
      <c r="O75" s="219">
        <v>0.35</v>
      </c>
      <c r="P75" s="212">
        <f t="shared" si="17"/>
        <v>19256.25</v>
      </c>
      <c r="Q75" s="212">
        <f t="shared" si="12"/>
        <v>38512.5</v>
      </c>
      <c r="R75" s="230">
        <f t="shared" si="13"/>
        <v>5.7181744041937169E-2</v>
      </c>
      <c r="S75" s="550">
        <f t="shared" si="15"/>
        <v>38512.5</v>
      </c>
      <c r="T75" s="440"/>
      <c r="V75" s="215">
        <f>S75</f>
        <v>38512.5</v>
      </c>
      <c r="X75" s="332"/>
      <c r="Y75" s="440">
        <f>S75</f>
        <v>38512.5</v>
      </c>
      <c r="Z75" s="332"/>
      <c r="AA75" s="218"/>
      <c r="AB75" s="218"/>
      <c r="AC75" s="220"/>
      <c r="AD75" s="220"/>
      <c r="AE75" s="220"/>
      <c r="AF75" s="218"/>
      <c r="AG75" s="220">
        <f>S75</f>
        <v>38512.5</v>
      </c>
      <c r="AH75" s="218"/>
      <c r="AI75" s="218"/>
      <c r="AJ75" s="218"/>
    </row>
    <row r="76" spans="1:36" x14ac:dyDescent="0.35">
      <c r="A76" s="203" t="s">
        <v>1202</v>
      </c>
      <c r="B76" s="203" t="s">
        <v>310</v>
      </c>
      <c r="C76" s="203" t="s">
        <v>1068</v>
      </c>
      <c r="D76" s="203" t="s">
        <v>129</v>
      </c>
      <c r="E76" s="203" t="s">
        <v>569</v>
      </c>
      <c r="F76" s="204" t="s">
        <v>706</v>
      </c>
      <c r="G76" s="203">
        <v>2</v>
      </c>
      <c r="H76" s="203" t="s">
        <v>51</v>
      </c>
      <c r="I76" s="2306">
        <v>2</v>
      </c>
      <c r="J76" s="2307"/>
      <c r="K76" s="2307"/>
      <c r="L76" s="2308"/>
      <c r="M76" s="209">
        <v>1</v>
      </c>
      <c r="N76" s="212">
        <v>12600</v>
      </c>
      <c r="O76" s="219">
        <v>0.6</v>
      </c>
      <c r="P76" s="212">
        <f t="shared" si="17"/>
        <v>5040</v>
      </c>
      <c r="Q76" s="212">
        <f t="shared" si="12"/>
        <v>10080</v>
      </c>
      <c r="R76" s="213">
        <f t="shared" si="13"/>
        <v>1.4966361050119486E-2</v>
      </c>
      <c r="S76" s="550">
        <f t="shared" si="15"/>
        <v>10080</v>
      </c>
      <c r="T76" s="440">
        <f>S76</f>
        <v>10080</v>
      </c>
      <c r="V76" s="215"/>
      <c r="X76" s="332"/>
      <c r="Y76" s="440"/>
      <c r="Z76" s="441">
        <f>S76</f>
        <v>10080</v>
      </c>
      <c r="AA76" s="218"/>
      <c r="AB76" s="218"/>
      <c r="AC76" s="220"/>
      <c r="AD76" s="220"/>
      <c r="AE76" s="220"/>
      <c r="AF76" s="218"/>
      <c r="AG76" s="218"/>
      <c r="AH76" s="220">
        <f>S76</f>
        <v>10080</v>
      </c>
      <c r="AI76" s="218"/>
      <c r="AJ76" s="218"/>
    </row>
    <row r="77" spans="1:36" x14ac:dyDescent="0.35">
      <c r="A77" s="203" t="s">
        <v>1202</v>
      </c>
      <c r="B77" s="203" t="s">
        <v>138</v>
      </c>
      <c r="C77" s="203" t="s">
        <v>1204</v>
      </c>
      <c r="D77" s="203" t="s">
        <v>311</v>
      </c>
      <c r="E77" s="203" t="s">
        <v>569</v>
      </c>
      <c r="F77" s="204" t="s">
        <v>312</v>
      </c>
      <c r="G77" s="203">
        <v>1</v>
      </c>
      <c r="H77" s="203" t="s">
        <v>49</v>
      </c>
      <c r="I77" s="1"/>
      <c r="J77" s="229">
        <v>63</v>
      </c>
      <c r="K77" s="1"/>
      <c r="L77" s="332"/>
      <c r="M77" s="209">
        <v>1</v>
      </c>
      <c r="N77" s="212">
        <v>90935.46</v>
      </c>
      <c r="O77" s="219">
        <v>0.43</v>
      </c>
      <c r="P77" s="212">
        <f t="shared" si="17"/>
        <v>51833.212200000009</v>
      </c>
      <c r="Q77" s="212">
        <f t="shared" si="12"/>
        <v>51833.212200000009</v>
      </c>
      <c r="R77" s="439">
        <f t="shared" si="13"/>
        <v>7.6959778588557362E-2</v>
      </c>
      <c r="S77" s="550">
        <f t="shared" si="15"/>
        <v>51833.212200000009</v>
      </c>
      <c r="T77" s="234"/>
      <c r="V77" s="215">
        <f>S77</f>
        <v>51833.212200000009</v>
      </c>
      <c r="X77" s="332"/>
      <c r="Y77" s="440"/>
      <c r="Z77" s="441">
        <f>S77</f>
        <v>51833.212200000009</v>
      </c>
      <c r="AA77" s="218"/>
      <c r="AB77" s="218"/>
      <c r="AC77" s="220"/>
      <c r="AD77" s="218"/>
      <c r="AE77" s="218"/>
      <c r="AF77" s="218"/>
      <c r="AG77" s="218"/>
      <c r="AH77" s="218"/>
      <c r="AI77" s="218"/>
      <c r="AJ77" s="218"/>
    </row>
    <row r="78" spans="1:36" x14ac:dyDescent="0.35">
      <c r="A78" s="203" t="s">
        <v>1202</v>
      </c>
      <c r="B78" s="203" t="s">
        <v>313</v>
      </c>
      <c r="C78" s="203" t="s">
        <v>1072</v>
      </c>
      <c r="D78" s="203" t="s">
        <v>95</v>
      </c>
      <c r="E78" s="203" t="s">
        <v>571</v>
      </c>
      <c r="F78" s="204" t="s">
        <v>573</v>
      </c>
      <c r="G78" s="203">
        <v>20</v>
      </c>
      <c r="H78" s="203" t="s">
        <v>51</v>
      </c>
      <c r="I78" s="2306">
        <v>20</v>
      </c>
      <c r="J78" s="2307"/>
      <c r="K78" s="2307"/>
      <c r="L78" s="2308"/>
      <c r="M78" s="209">
        <v>1</v>
      </c>
      <c r="N78" s="212">
        <v>10350</v>
      </c>
      <c r="O78" s="219">
        <v>0.8</v>
      </c>
      <c r="P78" s="212">
        <f t="shared" si="17"/>
        <v>2069.9999999999995</v>
      </c>
      <c r="Q78" s="212">
        <f t="shared" si="12"/>
        <v>41399.999999999993</v>
      </c>
      <c r="R78" s="224">
        <f t="shared" si="13"/>
        <v>6.1468982884419307E-2</v>
      </c>
      <c r="S78" s="550">
        <f t="shared" si="15"/>
        <v>41399.999999999993</v>
      </c>
      <c r="T78" s="234"/>
      <c r="V78" s="215">
        <f>S78</f>
        <v>41399.999999999993</v>
      </c>
      <c r="X78" s="332"/>
      <c r="Y78" s="440">
        <f>S78</f>
        <v>41399.999999999993</v>
      </c>
      <c r="Z78" s="332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</row>
    <row r="79" spans="1:36" x14ac:dyDescent="0.35">
      <c r="A79" s="203" t="s">
        <v>1202</v>
      </c>
      <c r="B79" s="203" t="s">
        <v>313</v>
      </c>
      <c r="C79" s="203" t="s">
        <v>1205</v>
      </c>
      <c r="D79" s="203" t="s">
        <v>250</v>
      </c>
      <c r="E79" s="203" t="s">
        <v>571</v>
      </c>
      <c r="F79" s="204" t="s">
        <v>573</v>
      </c>
      <c r="G79" s="203">
        <v>20</v>
      </c>
      <c r="H79" s="203" t="s">
        <v>51</v>
      </c>
      <c r="I79" s="2306">
        <v>20</v>
      </c>
      <c r="J79" s="2307"/>
      <c r="K79" s="2307"/>
      <c r="L79" s="2308"/>
      <c r="M79" s="209">
        <v>1</v>
      </c>
      <c r="N79" s="212">
        <v>3308</v>
      </c>
      <c r="O79" s="219">
        <v>0.75</v>
      </c>
      <c r="P79" s="212">
        <f t="shared" si="17"/>
        <v>827</v>
      </c>
      <c r="Q79" s="212">
        <f t="shared" si="12"/>
        <v>16540</v>
      </c>
      <c r="R79" s="224">
        <f t="shared" si="13"/>
        <v>2.4557897992953999E-2</v>
      </c>
      <c r="S79" s="550">
        <f t="shared" si="15"/>
        <v>16540</v>
      </c>
      <c r="T79" s="234"/>
      <c r="V79" s="215">
        <f>S79</f>
        <v>16540</v>
      </c>
      <c r="X79" s="332"/>
      <c r="Y79" s="440">
        <f>S79</f>
        <v>16540</v>
      </c>
      <c r="Z79" s="332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</row>
    <row r="80" spans="1:36" x14ac:dyDescent="0.35">
      <c r="A80" s="203" t="s">
        <v>1202</v>
      </c>
      <c r="B80" s="203" t="s">
        <v>314</v>
      </c>
      <c r="C80" s="203" t="s">
        <v>1206</v>
      </c>
      <c r="D80" s="203" t="s">
        <v>279</v>
      </c>
      <c r="E80" s="203" t="s">
        <v>571</v>
      </c>
      <c r="F80" s="204" t="s">
        <v>70</v>
      </c>
      <c r="G80" s="203">
        <v>3</v>
      </c>
      <c r="H80" s="203" t="s">
        <v>51</v>
      </c>
      <c r="I80" s="2306">
        <v>3</v>
      </c>
      <c r="J80" s="2307"/>
      <c r="K80" s="2307"/>
      <c r="L80" s="2308"/>
      <c r="M80" s="209">
        <v>1</v>
      </c>
      <c r="N80" s="212">
        <v>19000</v>
      </c>
      <c r="O80" s="219">
        <v>0.45</v>
      </c>
      <c r="P80" s="212">
        <f t="shared" si="17"/>
        <v>10450</v>
      </c>
      <c r="Q80" s="212">
        <f t="shared" si="12"/>
        <v>31350</v>
      </c>
      <c r="R80" s="224">
        <f t="shared" si="13"/>
        <v>4.6547164575520425E-2</v>
      </c>
      <c r="S80" s="550">
        <f t="shared" si="15"/>
        <v>31350</v>
      </c>
      <c r="T80" s="440">
        <f>S80</f>
        <v>31350</v>
      </c>
      <c r="V80" s="215"/>
      <c r="X80" s="332"/>
      <c r="Y80" s="440">
        <f>S80</f>
        <v>31350</v>
      </c>
      <c r="Z80" s="332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</row>
    <row r="81" spans="1:36" x14ac:dyDescent="0.35">
      <c r="A81" s="218"/>
      <c r="B81" s="203"/>
      <c r="C81" s="236"/>
      <c r="D81" s="236"/>
      <c r="E81" s="236"/>
      <c r="F81" s="237"/>
      <c r="G81" s="236"/>
      <c r="H81" s="236"/>
      <c r="I81" s="291"/>
      <c r="J81" s="291"/>
      <c r="K81" s="291"/>
      <c r="L81" s="333"/>
      <c r="M81" s="236"/>
      <c r="N81" s="240"/>
      <c r="O81" s="241"/>
      <c r="P81" s="240"/>
      <c r="Q81" s="212"/>
      <c r="R81" s="439"/>
      <c r="S81" s="550"/>
      <c r="T81" s="234"/>
      <c r="X81" s="332"/>
      <c r="Y81" s="234"/>
      <c r="Z81" s="332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</row>
    <row r="82" spans="1:36" x14ac:dyDescent="0.35">
      <c r="A82" s="154" t="s">
        <v>1202</v>
      </c>
      <c r="B82" s="154" t="s">
        <v>579</v>
      </c>
      <c r="C82" s="335"/>
      <c r="D82" s="298"/>
      <c r="E82" s="298"/>
      <c r="F82" s="299"/>
      <c r="G82" s="298"/>
      <c r="H82" s="298"/>
      <c r="I82" s="300"/>
      <c r="J82" s="300"/>
      <c r="K82" s="300"/>
      <c r="L82" s="300"/>
      <c r="M82" s="298"/>
      <c r="N82" s="301"/>
      <c r="O82" s="302"/>
      <c r="P82" s="336"/>
      <c r="Q82" s="303">
        <v>17000</v>
      </c>
      <c r="R82" s="337">
        <f>Q82/Q85</f>
        <v>2.5240886691669767E-2</v>
      </c>
      <c r="S82" s="550">
        <f>Q82</f>
        <v>17000</v>
      </c>
      <c r="T82" s="234"/>
      <c r="W82" s="215">
        <f>S82</f>
        <v>17000</v>
      </c>
      <c r="X82" s="332"/>
      <c r="Y82" s="234"/>
      <c r="Z82" s="332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</row>
    <row r="83" spans="1:36" x14ac:dyDescent="0.35">
      <c r="A83" s="154" t="s">
        <v>1202</v>
      </c>
      <c r="B83" s="154" t="s">
        <v>580</v>
      </c>
      <c r="C83" s="335"/>
      <c r="D83" s="298"/>
      <c r="E83" s="298"/>
      <c r="F83" s="299"/>
      <c r="G83" s="298"/>
      <c r="H83" s="298"/>
      <c r="I83" s="300"/>
      <c r="J83" s="300"/>
      <c r="K83" s="300"/>
      <c r="L83" s="300"/>
      <c r="M83" s="298"/>
      <c r="N83" s="301"/>
      <c r="O83" s="302"/>
      <c r="P83" s="336"/>
      <c r="Q83" s="303">
        <v>25000</v>
      </c>
      <c r="R83" s="337">
        <f>Q83/Q85</f>
        <v>3.7118951017161422E-2</v>
      </c>
      <c r="S83" s="550">
        <f>Q83</f>
        <v>25000</v>
      </c>
      <c r="T83" s="234"/>
      <c r="X83" s="441">
        <f>S83</f>
        <v>25000</v>
      </c>
      <c r="Y83" s="234"/>
      <c r="Z83" s="332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</row>
    <row r="84" spans="1:36" ht="15" thickBot="1" x14ac:dyDescent="0.4">
      <c r="S84" s="212"/>
      <c r="T84" s="234"/>
      <c r="X84" s="332"/>
      <c r="Y84" s="234"/>
      <c r="Z84" s="332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</row>
    <row r="85" spans="1:36" x14ac:dyDescent="0.35">
      <c r="A85" s="852" t="s">
        <v>582</v>
      </c>
      <c r="B85" s="259"/>
      <c r="C85" s="259"/>
      <c r="D85" s="259"/>
      <c r="E85" s="259"/>
      <c r="F85" s="260"/>
      <c r="G85" s="259"/>
      <c r="H85" s="259"/>
      <c r="I85" s="259">
        <f>I80+I78+I76+I75+I74+I73+I72+I70+I69</f>
        <v>67</v>
      </c>
      <c r="J85" s="259">
        <f>J77</f>
        <v>63</v>
      </c>
      <c r="K85" s="259">
        <f>K77+K73+K68+K71</f>
        <v>32</v>
      </c>
      <c r="L85" s="259"/>
      <c r="M85" s="259">
        <f>SUM(I85:L85)</f>
        <v>162</v>
      </c>
      <c r="N85" s="261"/>
      <c r="O85" s="262"/>
      <c r="P85" s="261"/>
      <c r="Q85" s="2215">
        <f>SUM(Q67:Q84)</f>
        <v>673510.41220000002</v>
      </c>
      <c r="R85" s="262">
        <f>SUM(R67:R83)</f>
        <v>1.0000000000000002</v>
      </c>
      <c r="S85" s="1582">
        <f>SUM(S67:S84)</f>
        <v>673510.41220000002</v>
      </c>
      <c r="T85" s="556">
        <f t="shared" ref="T85:Z85" si="19">SUM(T67:T83)</f>
        <v>411224.7</v>
      </c>
      <c r="U85" s="340">
        <f t="shared" si="19"/>
        <v>72000</v>
      </c>
      <c r="V85" s="340">
        <f t="shared" si="19"/>
        <v>148285.71220000001</v>
      </c>
      <c r="W85" s="340">
        <f t="shared" si="19"/>
        <v>17000</v>
      </c>
      <c r="X85" s="340">
        <f t="shared" si="19"/>
        <v>25000</v>
      </c>
      <c r="Y85" s="529">
        <f t="shared" si="19"/>
        <v>451577.2</v>
      </c>
      <c r="Z85" s="530">
        <f t="shared" si="19"/>
        <v>203957.21220000001</v>
      </c>
      <c r="AA85" s="529">
        <f>SUM(AA68:AA83)</f>
        <v>177461.7</v>
      </c>
      <c r="AB85" s="529">
        <f>SUM(AB68:AB83)</f>
        <v>72000</v>
      </c>
      <c r="AC85" s="529">
        <f t="shared" ref="AC85:AJ85" si="20">SUM(AC68:AC83)</f>
        <v>151929</v>
      </c>
      <c r="AD85" s="529">
        <f t="shared" si="20"/>
        <v>0</v>
      </c>
      <c r="AE85" s="529">
        <f t="shared" si="20"/>
        <v>16380.000000000004</v>
      </c>
      <c r="AF85" s="529">
        <f t="shared" si="20"/>
        <v>24024</v>
      </c>
      <c r="AG85" s="529">
        <f t="shared" si="20"/>
        <v>38512.5</v>
      </c>
      <c r="AH85" s="529">
        <f t="shared" si="20"/>
        <v>10080</v>
      </c>
      <c r="AI85" s="529">
        <f t="shared" si="20"/>
        <v>0</v>
      </c>
      <c r="AJ85" s="529">
        <f t="shared" si="20"/>
        <v>0</v>
      </c>
    </row>
    <row r="86" spans="1:36" ht="15" thickBot="1" x14ac:dyDescent="0.4">
      <c r="A86" s="2216" t="s">
        <v>583</v>
      </c>
      <c r="B86" s="275"/>
      <c r="C86" s="275"/>
      <c r="D86" s="275"/>
      <c r="E86" s="275"/>
      <c r="F86" s="276"/>
      <c r="G86" s="275"/>
      <c r="H86" s="275"/>
      <c r="I86" s="275">
        <f>I80+I78+I76+I75+I74+I73+I72+I70+I69</f>
        <v>67</v>
      </c>
      <c r="J86" s="275">
        <f>I80+I78+J77+I76+I75+I74+I72+I70+I69</f>
        <v>127</v>
      </c>
      <c r="K86" s="275">
        <f>I80+I78+I76+I75+K73+K71+I70+I69+K68</f>
        <v>64</v>
      </c>
      <c r="L86" s="275">
        <f>I80+I78+I76+I75+K71+I70+I69+K68</f>
        <v>61</v>
      </c>
      <c r="M86" s="275">
        <f>SUM(I86:L86)</f>
        <v>319</v>
      </c>
      <c r="N86" s="277"/>
      <c r="O86" s="278"/>
      <c r="P86" s="277"/>
      <c r="Q86" s="277"/>
      <c r="R86" s="278"/>
      <c r="S86" s="1583">
        <f>Q85/M85</f>
        <v>4157.4716802469138</v>
      </c>
      <c r="T86" s="1542">
        <f>T85/S85</f>
        <v>0.61056917985387604</v>
      </c>
      <c r="U86" s="282">
        <f>U85/S85</f>
        <v>0.1069025789294249</v>
      </c>
      <c r="V86" s="282">
        <f>V85/S85</f>
        <v>0.22016840350786784</v>
      </c>
      <c r="W86" s="282">
        <f>W85/S85</f>
        <v>2.5240886691669767E-2</v>
      </c>
      <c r="X86" s="282">
        <f>X85/S85</f>
        <v>3.7118951017161422E-2</v>
      </c>
      <c r="Y86" s="318">
        <f>Y85/S85</f>
        <v>0.67048287869067635</v>
      </c>
      <c r="Z86" s="532">
        <f>Z85/S85</f>
        <v>0.30282711076994395</v>
      </c>
      <c r="AA86" s="2213"/>
      <c r="AB86" s="287"/>
      <c r="AC86" s="287"/>
      <c r="AD86" s="287"/>
      <c r="AE86" s="287"/>
      <c r="AF86" s="287"/>
      <c r="AG86" s="287"/>
      <c r="AH86" s="287"/>
      <c r="AI86" s="287"/>
      <c r="AJ86" s="287"/>
    </row>
    <row r="87" spans="1:36" ht="15" thickBot="1" x14ac:dyDescent="0.4">
      <c r="A87" s="289" t="s">
        <v>584</v>
      </c>
      <c r="B87" s="239"/>
      <c r="C87" s="239"/>
      <c r="D87" s="239"/>
      <c r="E87" s="239"/>
      <c r="F87" s="290"/>
      <c r="G87" s="239"/>
      <c r="H87" s="239"/>
      <c r="I87" s="291"/>
      <c r="J87" s="291"/>
      <c r="K87" s="291"/>
      <c r="L87" s="291"/>
      <c r="M87" s="239"/>
      <c r="N87" s="292"/>
      <c r="O87" s="242"/>
      <c r="P87" s="292"/>
      <c r="Q87" s="240">
        <f>T85</f>
        <v>411224.7</v>
      </c>
      <c r="R87" s="293">
        <f>Q87/Q92</f>
        <v>0.61056917985387604</v>
      </c>
      <c r="X87" s="294"/>
      <c r="Y87" s="403">
        <f>K68+I70+I72+I75+I78+I79+I80</f>
        <v>97</v>
      </c>
      <c r="Z87" s="404">
        <f>I69+K71+I73+K73+I74+I76+J77</f>
        <v>85</v>
      </c>
      <c r="AA87" s="4"/>
    </row>
    <row r="88" spans="1:36" ht="15" thickBot="1" x14ac:dyDescent="0.4">
      <c r="A88" s="297" t="s">
        <v>38</v>
      </c>
      <c r="B88" s="298"/>
      <c r="C88" s="298"/>
      <c r="D88" s="298"/>
      <c r="E88" s="298"/>
      <c r="F88" s="299"/>
      <c r="G88" s="298"/>
      <c r="H88" s="298"/>
      <c r="I88" s="300"/>
      <c r="J88" s="300"/>
      <c r="K88" s="300"/>
      <c r="L88" s="300"/>
      <c r="M88" s="298"/>
      <c r="N88" s="301"/>
      <c r="O88" s="302"/>
      <c r="P88" s="301"/>
      <c r="Q88" s="303">
        <f>U85</f>
        <v>72000</v>
      </c>
      <c r="R88" s="308">
        <f>Q88/Q92</f>
        <v>0.1069025789294249</v>
      </c>
      <c r="S88" s="2055">
        <f>Q85/M85</f>
        <v>4157.4716802469138</v>
      </c>
      <c r="T88" s="1794" t="s">
        <v>586</v>
      </c>
      <c r="Y88" s="241">
        <f>Y87/M85</f>
        <v>0.59876543209876543</v>
      </c>
      <c r="Z88" s="293">
        <f>Z87/M85</f>
        <v>0.52469135802469136</v>
      </c>
    </row>
    <row r="89" spans="1:36" ht="15" thickBot="1" x14ac:dyDescent="0.4">
      <c r="A89" s="297" t="s">
        <v>587</v>
      </c>
      <c r="B89" s="298"/>
      <c r="C89" s="298"/>
      <c r="D89" s="298"/>
      <c r="E89" s="298"/>
      <c r="F89" s="299"/>
      <c r="G89" s="298"/>
      <c r="H89" s="298"/>
      <c r="I89" s="300"/>
      <c r="J89" s="300"/>
      <c r="K89" s="300"/>
      <c r="L89" s="300"/>
      <c r="M89" s="298"/>
      <c r="N89" s="301"/>
      <c r="O89" s="302"/>
      <c r="P89" s="301"/>
      <c r="Q89" s="303">
        <f>V85</f>
        <v>148285.71220000001</v>
      </c>
      <c r="R89" s="308">
        <f>Q89/Q92</f>
        <v>0.22016840350786784</v>
      </c>
      <c r="W89" s="145"/>
      <c r="Y89" s="3022" t="s">
        <v>588</v>
      </c>
      <c r="Z89" s="3023"/>
    </row>
    <row r="90" spans="1:36" x14ac:dyDescent="0.35">
      <c r="A90" s="297" t="s">
        <v>580</v>
      </c>
      <c r="B90" s="298"/>
      <c r="C90" s="298"/>
      <c r="D90" s="298"/>
      <c r="E90" s="298"/>
      <c r="F90" s="299"/>
      <c r="G90" s="298"/>
      <c r="H90" s="298"/>
      <c r="I90" s="300"/>
      <c r="J90" s="300"/>
      <c r="K90" s="300"/>
      <c r="L90" s="300"/>
      <c r="M90" s="298"/>
      <c r="N90" s="301"/>
      <c r="O90" s="302"/>
      <c r="P90" s="301"/>
      <c r="Q90" s="303">
        <f>X85</f>
        <v>25000</v>
      </c>
      <c r="R90" s="308">
        <f>Q90/Q92</f>
        <v>3.7118951017161422E-2</v>
      </c>
    </row>
    <row r="91" spans="1:36" x14ac:dyDescent="0.35">
      <c r="A91" s="289" t="s">
        <v>579</v>
      </c>
      <c r="B91" s="239"/>
      <c r="C91" s="239"/>
      <c r="D91" s="239"/>
      <c r="E91" s="239"/>
      <c r="F91" s="290"/>
      <c r="G91" s="239"/>
      <c r="H91" s="239"/>
      <c r="I91" s="291"/>
      <c r="J91" s="291"/>
      <c r="K91" s="291"/>
      <c r="L91" s="291"/>
      <c r="M91" s="239"/>
      <c r="N91" s="292"/>
      <c r="O91" s="242"/>
      <c r="P91" s="292"/>
      <c r="Q91" s="240">
        <f>W85</f>
        <v>17000</v>
      </c>
      <c r="R91" s="293">
        <f>Q91/Q92</f>
        <v>2.5240886691669767E-2</v>
      </c>
    </row>
    <row r="92" spans="1:36" x14ac:dyDescent="0.35">
      <c r="A92" s="289"/>
      <c r="B92" s="239"/>
      <c r="C92" s="239"/>
      <c r="D92" s="239"/>
      <c r="E92" s="239"/>
      <c r="F92" s="290"/>
      <c r="G92" s="239"/>
      <c r="H92" s="239"/>
      <c r="I92" s="291"/>
      <c r="J92" s="291"/>
      <c r="K92" s="291"/>
      <c r="L92" s="291"/>
      <c r="M92" s="239"/>
      <c r="N92" s="292"/>
      <c r="O92" s="242"/>
      <c r="P92" s="292"/>
      <c r="Q92" s="2217">
        <f>SUM(Q87:Q91)</f>
        <v>673510.41220000002</v>
      </c>
      <c r="R92" s="293">
        <f>SUM(R87:R91)</f>
        <v>1</v>
      </c>
      <c r="S92" s="647"/>
    </row>
    <row r="93" spans="1:36" x14ac:dyDescent="0.35">
      <c r="R93" s="577"/>
      <c r="S93" s="5"/>
    </row>
    <row r="96" spans="1:36" x14ac:dyDescent="0.35">
      <c r="B96" s="2"/>
    </row>
    <row r="99" spans="1:36" x14ac:dyDescent="0.35">
      <c r="E99" s="1" t="s">
        <v>594</v>
      </c>
      <c r="F99" s="2" t="s">
        <v>882</v>
      </c>
      <c r="G99" s="2266" t="s">
        <v>596</v>
      </c>
      <c r="H99" s="2266"/>
      <c r="I99" s="2334">
        <v>0.49</v>
      </c>
      <c r="J99" s="2334"/>
    </row>
    <row r="100" spans="1:36" x14ac:dyDescent="0.35">
      <c r="B100" s="2"/>
      <c r="E100" s="1" t="s">
        <v>524</v>
      </c>
      <c r="F100" s="2" t="s">
        <v>632</v>
      </c>
      <c r="G100" s="2266" t="s">
        <v>524</v>
      </c>
      <c r="H100" s="2266"/>
      <c r="I100" s="2266">
        <v>39</v>
      </c>
      <c r="J100" s="2266"/>
    </row>
    <row r="101" spans="1:36" x14ac:dyDescent="0.35">
      <c r="E101" s="1" t="s">
        <v>526</v>
      </c>
      <c r="F101" s="2" t="s">
        <v>1207</v>
      </c>
      <c r="G101" s="2266" t="s">
        <v>526</v>
      </c>
      <c r="H101" s="2266"/>
      <c r="I101" s="2267">
        <v>2523</v>
      </c>
      <c r="J101" s="2267"/>
    </row>
    <row r="102" spans="1:36" x14ac:dyDescent="0.35">
      <c r="E102" s="1" t="s">
        <v>528</v>
      </c>
      <c r="F102" s="2" t="s">
        <v>1208</v>
      </c>
      <c r="G102" s="2266" t="s">
        <v>528</v>
      </c>
      <c r="H102" s="2266"/>
      <c r="I102" s="2267">
        <v>28491185</v>
      </c>
      <c r="J102" s="2267"/>
    </row>
    <row r="103" spans="1:36" x14ac:dyDescent="0.35">
      <c r="B103" s="2"/>
    </row>
    <row r="105" spans="1:36" ht="16.5" customHeight="1" thickBot="1" x14ac:dyDescent="0.4">
      <c r="A105" s="2681" t="s">
        <v>531</v>
      </c>
      <c r="B105" s="2682"/>
      <c r="C105" s="2682"/>
      <c r="D105" s="2682"/>
      <c r="E105" s="2682"/>
      <c r="F105" s="2682"/>
      <c r="G105" s="2682"/>
      <c r="H105" s="2682"/>
      <c r="I105" s="2682"/>
      <c r="J105" s="2682"/>
      <c r="K105" s="2682"/>
      <c r="L105" s="2682"/>
      <c r="M105" s="2682"/>
      <c r="N105" s="2682"/>
      <c r="O105" s="2682"/>
      <c r="P105" s="2682"/>
      <c r="Q105" s="2682"/>
      <c r="R105" s="2682"/>
      <c r="S105" s="2645" t="s">
        <v>929</v>
      </c>
      <c r="T105" s="2646"/>
      <c r="U105" s="2646"/>
      <c r="V105" s="2646"/>
      <c r="W105" s="2646"/>
      <c r="X105" s="2646"/>
      <c r="Y105" s="2646"/>
      <c r="Z105" s="2646"/>
      <c r="AA105" s="2646"/>
      <c r="AB105" s="2646"/>
      <c r="AC105" s="2646"/>
      <c r="AD105" s="2646"/>
      <c r="AE105" s="2646"/>
      <c r="AF105" s="2646"/>
      <c r="AG105" s="2646"/>
      <c r="AH105" s="2646"/>
      <c r="AI105" s="2646"/>
      <c r="AJ105" s="2646"/>
    </row>
    <row r="106" spans="1:36" ht="18" x14ac:dyDescent="0.35">
      <c r="A106" s="2353" t="s">
        <v>533</v>
      </c>
      <c r="B106" s="2344" t="s">
        <v>534</v>
      </c>
      <c r="C106" s="2344" t="s">
        <v>535</v>
      </c>
      <c r="D106" s="2344" t="s">
        <v>536</v>
      </c>
      <c r="E106" s="2344" t="s">
        <v>537</v>
      </c>
      <c r="F106" s="2355" t="s">
        <v>538</v>
      </c>
      <c r="G106" s="2355" t="s">
        <v>1186</v>
      </c>
      <c r="H106" s="2344" t="s">
        <v>540</v>
      </c>
      <c r="I106" s="3033" t="s">
        <v>541</v>
      </c>
      <c r="J106" s="3034"/>
      <c r="K106" s="3034"/>
      <c r="L106" s="3035"/>
      <c r="M106" s="351" t="s">
        <v>542</v>
      </c>
      <c r="N106" s="352" t="s">
        <v>543</v>
      </c>
      <c r="O106" s="2103" t="s">
        <v>544</v>
      </c>
      <c r="P106" s="352" t="s">
        <v>543</v>
      </c>
      <c r="Q106" s="352" t="s">
        <v>545</v>
      </c>
      <c r="R106" s="354" t="s">
        <v>546</v>
      </c>
      <c r="S106" s="2104" t="s">
        <v>547</v>
      </c>
      <c r="T106" s="3027" t="s">
        <v>548</v>
      </c>
      <c r="U106" s="3027"/>
      <c r="V106" s="3027"/>
      <c r="W106" s="3027"/>
      <c r="X106" s="3027"/>
      <c r="Y106" s="3036" t="s">
        <v>549</v>
      </c>
      <c r="Z106" s="3027"/>
      <c r="AA106" s="3089" t="s">
        <v>550</v>
      </c>
      <c r="AB106" s="3027"/>
      <c r="AC106" s="3027"/>
      <c r="AD106" s="3027"/>
      <c r="AE106" s="3027"/>
      <c r="AF106" s="3027"/>
      <c r="AG106" s="3027"/>
      <c r="AH106" s="3027"/>
      <c r="AI106" s="3027"/>
      <c r="AJ106" s="3027"/>
    </row>
    <row r="107" spans="1:36" ht="18" customHeight="1" thickBot="1" x14ac:dyDescent="0.4">
      <c r="A107" s="2354"/>
      <c r="B107" s="2345"/>
      <c r="C107" s="2345"/>
      <c r="D107" s="2345"/>
      <c r="E107" s="2345"/>
      <c r="F107" s="2356"/>
      <c r="G107" s="2356"/>
      <c r="H107" s="2345"/>
      <c r="I107" s="356" t="s">
        <v>551</v>
      </c>
      <c r="J107" s="356" t="s">
        <v>552</v>
      </c>
      <c r="K107" s="356" t="s">
        <v>553</v>
      </c>
      <c r="L107" s="356" t="s">
        <v>554</v>
      </c>
      <c r="M107" s="357" t="s">
        <v>555</v>
      </c>
      <c r="N107" s="358" t="s">
        <v>556</v>
      </c>
      <c r="O107" s="2105" t="s">
        <v>557</v>
      </c>
      <c r="P107" s="358" t="s">
        <v>558</v>
      </c>
      <c r="Q107" s="358" t="s">
        <v>558</v>
      </c>
      <c r="R107" s="360"/>
      <c r="S107" s="2106" t="s">
        <v>559</v>
      </c>
      <c r="T107" s="3029"/>
      <c r="U107" s="3029"/>
      <c r="V107" s="3029"/>
      <c r="W107" s="3029"/>
      <c r="X107" s="3029"/>
      <c r="Y107" s="3038"/>
      <c r="Z107" s="3029"/>
      <c r="AA107" s="3090"/>
      <c r="AB107" s="3029"/>
      <c r="AC107" s="3029"/>
      <c r="AD107" s="3029"/>
      <c r="AE107" s="3029"/>
      <c r="AF107" s="3029"/>
      <c r="AG107" s="3029"/>
      <c r="AH107" s="3029"/>
      <c r="AI107" s="3029"/>
      <c r="AJ107" s="3029"/>
    </row>
    <row r="108" spans="1:36" s="898" customFormat="1" ht="16" x14ac:dyDescent="0.4">
      <c r="A108" s="3015" t="s">
        <v>560</v>
      </c>
      <c r="B108" s="3016"/>
      <c r="C108" s="3016"/>
      <c r="D108" s="3016"/>
      <c r="E108" s="3016"/>
      <c r="F108" s="3016"/>
      <c r="G108" s="3016"/>
      <c r="H108" s="3016"/>
      <c r="I108" s="3016"/>
      <c r="J108" s="3016"/>
      <c r="K108" s="3016"/>
      <c r="L108" s="3016"/>
      <c r="M108" s="3016"/>
      <c r="N108" s="3016"/>
      <c r="O108" s="3016"/>
      <c r="P108" s="3016"/>
      <c r="Q108" s="3016"/>
      <c r="R108" s="3016"/>
      <c r="S108" s="1986"/>
      <c r="T108" s="1987" t="s">
        <v>561</v>
      </c>
      <c r="U108" s="1987" t="s">
        <v>38</v>
      </c>
      <c r="V108" s="1987" t="s">
        <v>562</v>
      </c>
      <c r="W108" s="1987" t="s">
        <v>563</v>
      </c>
      <c r="X108" s="1987" t="s">
        <v>564</v>
      </c>
      <c r="Y108" s="1988" t="s">
        <v>565</v>
      </c>
      <c r="Z108" s="1989" t="s">
        <v>566</v>
      </c>
      <c r="AA108" s="2218" t="s">
        <v>316</v>
      </c>
      <c r="AB108" s="2218" t="s">
        <v>321</v>
      </c>
      <c r="AC108" s="2218" t="s">
        <v>317</v>
      </c>
      <c r="AD108" s="2218" t="s">
        <v>318</v>
      </c>
      <c r="AE108" s="2218" t="s">
        <v>319</v>
      </c>
      <c r="AF108" s="2218" t="s">
        <v>320</v>
      </c>
      <c r="AG108" s="2218" t="s">
        <v>232</v>
      </c>
      <c r="AH108" s="2219" t="s">
        <v>322</v>
      </c>
      <c r="AI108" s="2219" t="s">
        <v>31</v>
      </c>
      <c r="AJ108" s="2219" t="s">
        <v>26</v>
      </c>
    </row>
    <row r="109" spans="1:36" x14ac:dyDescent="0.35">
      <c r="A109" s="200"/>
      <c r="B109" s="509"/>
      <c r="C109" s="509"/>
      <c r="D109" s="509"/>
      <c r="E109" s="509"/>
      <c r="F109" s="510"/>
      <c r="G109" s="509"/>
      <c r="H109" s="509"/>
      <c r="I109" s="512"/>
      <c r="J109" s="512"/>
      <c r="K109" s="512"/>
      <c r="L109" s="512"/>
      <c r="M109" s="509"/>
      <c r="N109" s="515"/>
      <c r="O109" s="516"/>
      <c r="P109" s="515"/>
      <c r="Q109" s="515"/>
      <c r="R109" s="579"/>
      <c r="S109" s="212"/>
      <c r="T109" s="234"/>
      <c r="X109" s="332"/>
      <c r="Y109" s="234"/>
      <c r="Z109" s="332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</row>
    <row r="110" spans="1:36" x14ac:dyDescent="0.35">
      <c r="A110" s="203" t="s">
        <v>1202</v>
      </c>
      <c r="B110" s="203" t="s">
        <v>301</v>
      </c>
      <c r="C110" s="203" t="s">
        <v>1068</v>
      </c>
      <c r="D110" s="203" t="s">
        <v>306</v>
      </c>
      <c r="E110" s="203" t="s">
        <v>571</v>
      </c>
      <c r="F110" s="204" t="s">
        <v>853</v>
      </c>
      <c r="G110" s="203">
        <v>10</v>
      </c>
      <c r="H110" s="203" t="s">
        <v>90</v>
      </c>
      <c r="I110" s="234"/>
      <c r="K110" s="2283">
        <v>10</v>
      </c>
      <c r="L110" s="2284"/>
      <c r="M110" s="209">
        <v>1</v>
      </c>
      <c r="N110" s="212">
        <v>5100</v>
      </c>
      <c r="O110" s="219">
        <v>0.15</v>
      </c>
      <c r="P110" s="212">
        <f t="shared" ref="P110" si="21">N110*(1-O110)</f>
        <v>4335</v>
      </c>
      <c r="Q110" s="212">
        <f t="shared" ref="Q110:Q120" si="22">P110*M110*G110</f>
        <v>43350</v>
      </c>
      <c r="R110" s="230">
        <f t="shared" ref="R110:R120" si="23">Q110/$Q$125</f>
        <v>9.4855744324929617E-2</v>
      </c>
      <c r="S110" s="550">
        <f>Q110*4</f>
        <v>173400</v>
      </c>
      <c r="T110" s="440">
        <f t="shared" ref="T110:T112" si="24">S110</f>
        <v>173400</v>
      </c>
      <c r="X110" s="332"/>
      <c r="Y110" s="440">
        <f>S110</f>
        <v>173400</v>
      </c>
      <c r="Z110" s="441"/>
      <c r="AA110" s="220">
        <f>S110</f>
        <v>173400</v>
      </c>
      <c r="AB110" s="218"/>
      <c r="AC110" s="218"/>
      <c r="AD110" s="220"/>
      <c r="AE110" s="220"/>
      <c r="AF110" s="218"/>
      <c r="AG110" s="218"/>
      <c r="AH110" s="218"/>
      <c r="AI110" s="218"/>
      <c r="AJ110" s="218"/>
    </row>
    <row r="111" spans="1:36" x14ac:dyDescent="0.35">
      <c r="A111" s="203" t="s">
        <v>1202</v>
      </c>
      <c r="B111" s="203" t="s">
        <v>301</v>
      </c>
      <c r="C111" s="203" t="s">
        <v>1068</v>
      </c>
      <c r="D111" s="203" t="s">
        <v>129</v>
      </c>
      <c r="E111" s="203" t="s">
        <v>569</v>
      </c>
      <c r="F111" s="204" t="s">
        <v>592</v>
      </c>
      <c r="G111" s="203">
        <v>2</v>
      </c>
      <c r="H111" s="203" t="s">
        <v>51</v>
      </c>
      <c r="I111" s="2306">
        <v>2</v>
      </c>
      <c r="J111" s="2307"/>
      <c r="K111" s="2307"/>
      <c r="L111" s="2308"/>
      <c r="M111" s="209">
        <v>1</v>
      </c>
      <c r="N111" s="212">
        <v>15600</v>
      </c>
      <c r="O111" s="219">
        <v>0.05</v>
      </c>
      <c r="P111" s="212">
        <f>N111*(1-O111)</f>
        <v>14820</v>
      </c>
      <c r="Q111" s="212">
        <f t="shared" si="22"/>
        <v>29640</v>
      </c>
      <c r="R111" s="213">
        <f t="shared" si="23"/>
        <v>6.4856384355038377E-2</v>
      </c>
      <c r="S111" s="550">
        <f t="shared" ref="S111:S120" si="25">Q111*4</f>
        <v>118560</v>
      </c>
      <c r="T111" s="440">
        <f t="shared" si="24"/>
        <v>118560</v>
      </c>
      <c r="X111" s="332"/>
      <c r="Y111" s="440"/>
      <c r="Z111" s="441">
        <f>S111</f>
        <v>118560</v>
      </c>
      <c r="AA111" s="220">
        <f>S111</f>
        <v>118560</v>
      </c>
      <c r="AB111" s="218"/>
      <c r="AC111" s="218"/>
      <c r="AD111" s="220"/>
      <c r="AE111" s="220"/>
      <c r="AF111" s="218"/>
      <c r="AG111" s="218"/>
      <c r="AH111" s="218"/>
      <c r="AI111" s="218"/>
      <c r="AJ111" s="218"/>
    </row>
    <row r="112" spans="1:36" x14ac:dyDescent="0.35">
      <c r="A112" s="203" t="s">
        <v>1202</v>
      </c>
      <c r="B112" s="203" t="s">
        <v>301</v>
      </c>
      <c r="C112" s="203" t="s">
        <v>1068</v>
      </c>
      <c r="D112" s="203" t="s">
        <v>53</v>
      </c>
      <c r="E112" s="203" t="s">
        <v>571</v>
      </c>
      <c r="F112" s="204" t="s">
        <v>705</v>
      </c>
      <c r="G112" s="203">
        <v>2</v>
      </c>
      <c r="H112" s="203" t="s">
        <v>90</v>
      </c>
      <c r="I112" s="2306">
        <v>2</v>
      </c>
      <c r="J112" s="2307"/>
      <c r="L112" s="332"/>
      <c r="M112" s="209">
        <v>1</v>
      </c>
      <c r="N112" s="212">
        <v>21500</v>
      </c>
      <c r="O112" s="219">
        <v>0.2</v>
      </c>
      <c r="P112" s="212">
        <f t="shared" ref="P112:P120" si="26">N112*(1-O112)</f>
        <v>17200</v>
      </c>
      <c r="Q112" s="212">
        <f t="shared" si="22"/>
        <v>34400</v>
      </c>
      <c r="R112" s="230">
        <f t="shared" si="23"/>
        <v>7.5271917065226721E-2</v>
      </c>
      <c r="S112" s="550">
        <f t="shared" si="25"/>
        <v>137600</v>
      </c>
      <c r="T112" s="440">
        <f t="shared" si="24"/>
        <v>137600</v>
      </c>
      <c r="X112" s="332"/>
      <c r="Y112" s="440">
        <f>S112</f>
        <v>137600</v>
      </c>
      <c r="Z112" s="441"/>
      <c r="AA112" s="220">
        <f>S112</f>
        <v>137600</v>
      </c>
      <c r="AB112" s="218"/>
      <c r="AC112" s="218"/>
      <c r="AD112" s="220"/>
      <c r="AE112" s="220"/>
      <c r="AF112" s="218"/>
      <c r="AG112" s="218"/>
      <c r="AH112" s="218"/>
      <c r="AI112" s="218"/>
      <c r="AJ112" s="218"/>
    </row>
    <row r="113" spans="1:36" x14ac:dyDescent="0.35">
      <c r="A113" s="203" t="s">
        <v>1202</v>
      </c>
      <c r="B113" s="203" t="s">
        <v>303</v>
      </c>
      <c r="C113" s="203" t="s">
        <v>1068</v>
      </c>
      <c r="D113" s="203" t="s">
        <v>304</v>
      </c>
      <c r="E113" s="203" t="s">
        <v>569</v>
      </c>
      <c r="F113" s="204" t="s">
        <v>230</v>
      </c>
      <c r="G113" s="203">
        <v>1</v>
      </c>
      <c r="H113" s="203" t="s">
        <v>90</v>
      </c>
      <c r="I113" s="234"/>
      <c r="K113" s="2292">
        <v>10</v>
      </c>
      <c r="L113" s="2293"/>
      <c r="M113" s="209">
        <v>1</v>
      </c>
      <c r="N113" s="212">
        <v>80000</v>
      </c>
      <c r="O113" s="219">
        <v>0.1</v>
      </c>
      <c r="P113" s="212">
        <f t="shared" si="26"/>
        <v>72000</v>
      </c>
      <c r="Q113" s="212">
        <f t="shared" si="22"/>
        <v>72000</v>
      </c>
      <c r="R113" s="213">
        <f t="shared" si="23"/>
        <v>0.15754587292721872</v>
      </c>
      <c r="S113" s="550">
        <f t="shared" si="25"/>
        <v>288000</v>
      </c>
      <c r="T113" s="440"/>
      <c r="U113" s="215">
        <f>S113</f>
        <v>288000</v>
      </c>
      <c r="X113" s="332"/>
      <c r="Y113" s="440"/>
      <c r="Z113" s="441">
        <f>S113</f>
        <v>288000</v>
      </c>
      <c r="AA113" s="218"/>
      <c r="AB113" s="220">
        <f>S113</f>
        <v>288000</v>
      </c>
      <c r="AC113" s="218"/>
      <c r="AD113" s="218"/>
      <c r="AE113" s="220"/>
      <c r="AF113" s="218"/>
      <c r="AG113" s="218"/>
      <c r="AH113" s="218"/>
      <c r="AI113" s="218"/>
      <c r="AJ113" s="218"/>
    </row>
    <row r="114" spans="1:36" x14ac:dyDescent="0.35">
      <c r="A114" s="203" t="s">
        <v>1202</v>
      </c>
      <c r="B114" s="203" t="s">
        <v>305</v>
      </c>
      <c r="C114" s="203" t="s">
        <v>1068</v>
      </c>
      <c r="D114" s="203" t="s">
        <v>306</v>
      </c>
      <c r="E114" s="203" t="s">
        <v>571</v>
      </c>
      <c r="F114" s="204" t="s">
        <v>853</v>
      </c>
      <c r="G114" s="203">
        <v>15</v>
      </c>
      <c r="H114" s="203" t="s">
        <v>90</v>
      </c>
      <c r="I114" s="2291">
        <v>15</v>
      </c>
      <c r="J114" s="2478"/>
      <c r="L114" s="332"/>
      <c r="M114" s="209">
        <v>1</v>
      </c>
      <c r="N114" s="212">
        <v>5124</v>
      </c>
      <c r="O114" s="219">
        <v>0.15</v>
      </c>
      <c r="P114" s="212">
        <f t="shared" si="26"/>
        <v>4355.3999999999996</v>
      </c>
      <c r="Q114" s="212">
        <f t="shared" si="22"/>
        <v>65330.999999999993</v>
      </c>
      <c r="R114" s="230">
        <f t="shared" si="23"/>
        <v>0.14295318644733507</v>
      </c>
      <c r="S114" s="550">
        <f t="shared" si="25"/>
        <v>261323.99999999997</v>
      </c>
      <c r="T114" s="440">
        <f t="shared" ref="T114" si="27">S114</f>
        <v>261323.99999999997</v>
      </c>
      <c r="X114" s="332"/>
      <c r="Y114" s="440">
        <f>S114</f>
        <v>261323.99999999997</v>
      </c>
      <c r="Z114" s="441"/>
      <c r="AA114" s="218"/>
      <c r="AB114" s="218"/>
      <c r="AC114" s="220">
        <f>S114</f>
        <v>261323.99999999997</v>
      </c>
      <c r="AD114" s="218"/>
      <c r="AE114" s="220"/>
      <c r="AF114" s="218"/>
      <c r="AG114" s="218"/>
      <c r="AH114" s="218"/>
      <c r="AI114" s="218"/>
      <c r="AJ114" s="218"/>
    </row>
    <row r="115" spans="1:36" x14ac:dyDescent="0.35">
      <c r="A115" s="2211" t="s">
        <v>1202</v>
      </c>
      <c r="B115" s="2211" t="s">
        <v>307</v>
      </c>
      <c r="C115" s="2211" t="s">
        <v>1068</v>
      </c>
      <c r="D115" s="2211" t="s">
        <v>56</v>
      </c>
      <c r="E115" s="2211" t="s">
        <v>571</v>
      </c>
      <c r="F115" s="2212" t="s">
        <v>639</v>
      </c>
      <c r="G115" s="2211">
        <v>1</v>
      </c>
      <c r="H115" s="2211" t="s">
        <v>51</v>
      </c>
      <c r="I115" s="2306">
        <v>1</v>
      </c>
      <c r="J115" s="2307"/>
      <c r="K115" s="2307"/>
      <c r="L115" s="2308"/>
      <c r="M115" s="209">
        <v>1</v>
      </c>
      <c r="N115" s="212">
        <v>110000</v>
      </c>
      <c r="O115" s="219">
        <v>0.55000000000000004</v>
      </c>
      <c r="P115" s="212">
        <f t="shared" si="26"/>
        <v>49499.999999999993</v>
      </c>
      <c r="Q115" s="212">
        <f t="shared" si="22"/>
        <v>49499.999999999993</v>
      </c>
      <c r="R115" s="230">
        <f t="shared" si="23"/>
        <v>0.10831278763746287</v>
      </c>
      <c r="S115" s="550">
        <f t="shared" si="25"/>
        <v>197999.99999999997</v>
      </c>
      <c r="T115" s="440">
        <f>S115</f>
        <v>197999.99999999997</v>
      </c>
      <c r="U115" s="215"/>
      <c r="X115" s="332"/>
      <c r="Y115" s="440">
        <f>S115</f>
        <v>197999.99999999997</v>
      </c>
      <c r="Z115" s="332"/>
      <c r="AA115" s="218"/>
      <c r="AB115" s="218"/>
      <c r="AC115" s="218"/>
      <c r="AD115" s="220">
        <f>S115</f>
        <v>197999.99999999997</v>
      </c>
      <c r="AE115" s="220"/>
      <c r="AF115" s="218"/>
      <c r="AG115" s="218"/>
      <c r="AH115" s="218"/>
      <c r="AI115" s="218"/>
      <c r="AJ115" s="218"/>
    </row>
    <row r="116" spans="1:36" x14ac:dyDescent="0.35">
      <c r="A116" s="203" t="s">
        <v>1202</v>
      </c>
      <c r="B116" s="203" t="s">
        <v>308</v>
      </c>
      <c r="C116" s="203" t="s">
        <v>1068</v>
      </c>
      <c r="D116" s="203" t="s">
        <v>129</v>
      </c>
      <c r="E116" s="203" t="s">
        <v>569</v>
      </c>
      <c r="F116" s="204" t="s">
        <v>592</v>
      </c>
      <c r="G116" s="203">
        <v>3</v>
      </c>
      <c r="H116" s="203" t="s">
        <v>49</v>
      </c>
      <c r="I116" s="228">
        <v>3</v>
      </c>
      <c r="K116" s="229">
        <v>3</v>
      </c>
      <c r="L116" s="332"/>
      <c r="M116" s="209">
        <v>2</v>
      </c>
      <c r="N116" s="212">
        <v>9100</v>
      </c>
      <c r="O116" s="219">
        <v>0.7</v>
      </c>
      <c r="P116" s="212">
        <f t="shared" si="26"/>
        <v>2730.0000000000005</v>
      </c>
      <c r="Q116" s="212">
        <f t="shared" si="22"/>
        <v>16380.000000000004</v>
      </c>
      <c r="R116" s="213">
        <f t="shared" si="23"/>
        <v>3.5841686090942272E-2</v>
      </c>
      <c r="S116" s="550">
        <f t="shared" si="25"/>
        <v>65520.000000000015</v>
      </c>
      <c r="T116" s="440">
        <f>S116</f>
        <v>65520.000000000015</v>
      </c>
      <c r="X116" s="332"/>
      <c r="Y116" s="440"/>
      <c r="Z116" s="441">
        <f>S116</f>
        <v>65520.000000000015</v>
      </c>
      <c r="AA116" s="218"/>
      <c r="AB116" s="218"/>
      <c r="AC116" s="218"/>
      <c r="AD116" s="218"/>
      <c r="AE116" s="220">
        <f>S116</f>
        <v>65520.000000000015</v>
      </c>
      <c r="AF116" s="218"/>
      <c r="AG116" s="218"/>
      <c r="AH116" s="218"/>
      <c r="AI116" s="218"/>
      <c r="AJ116" s="218"/>
    </row>
    <row r="117" spans="1:36" x14ac:dyDescent="0.35">
      <c r="A117" s="203" t="s">
        <v>1202</v>
      </c>
      <c r="B117" s="203" t="s">
        <v>236</v>
      </c>
      <c r="C117" s="203" t="s">
        <v>1068</v>
      </c>
      <c r="D117" s="203" t="s">
        <v>53</v>
      </c>
      <c r="E117" s="203" t="s">
        <v>571</v>
      </c>
      <c r="F117" s="204" t="s">
        <v>705</v>
      </c>
      <c r="G117" s="203">
        <v>3</v>
      </c>
      <c r="H117" s="203" t="s">
        <v>51</v>
      </c>
      <c r="I117" s="2520">
        <v>3</v>
      </c>
      <c r="J117" s="2521"/>
      <c r="K117" s="2521"/>
      <c r="L117" s="2522"/>
      <c r="M117" s="209">
        <v>1</v>
      </c>
      <c r="N117" s="212">
        <v>29625</v>
      </c>
      <c r="O117" s="219">
        <v>0.35</v>
      </c>
      <c r="P117" s="212">
        <f t="shared" si="26"/>
        <v>19256.25</v>
      </c>
      <c r="Q117" s="212">
        <f t="shared" si="22"/>
        <v>57768.75</v>
      </c>
      <c r="R117" s="230">
        <f t="shared" si="23"/>
        <v>0.12640594648144815</v>
      </c>
      <c r="S117" s="550">
        <f t="shared" si="25"/>
        <v>231075</v>
      </c>
      <c r="T117" s="440"/>
      <c r="V117" s="215">
        <f>S117</f>
        <v>231075</v>
      </c>
      <c r="X117" s="332"/>
      <c r="Y117" s="440">
        <f>S117</f>
        <v>231075</v>
      </c>
      <c r="Z117" s="332"/>
      <c r="AA117" s="218"/>
      <c r="AB117" s="218"/>
      <c r="AC117" s="220"/>
      <c r="AD117" s="220"/>
      <c r="AE117" s="220"/>
      <c r="AF117" s="218"/>
      <c r="AG117" s="220">
        <f>S117</f>
        <v>231075</v>
      </c>
      <c r="AH117" s="218"/>
      <c r="AI117" s="218"/>
      <c r="AJ117" s="218"/>
    </row>
    <row r="118" spans="1:36" x14ac:dyDescent="0.35">
      <c r="A118" s="203" t="s">
        <v>1202</v>
      </c>
      <c r="B118" s="203" t="s">
        <v>310</v>
      </c>
      <c r="C118" s="203" t="s">
        <v>1068</v>
      </c>
      <c r="D118" s="203" t="s">
        <v>129</v>
      </c>
      <c r="E118" s="203" t="s">
        <v>569</v>
      </c>
      <c r="F118" s="204" t="s">
        <v>592</v>
      </c>
      <c r="G118" s="203">
        <v>1</v>
      </c>
      <c r="H118" s="203" t="s">
        <v>51</v>
      </c>
      <c r="I118" s="2306">
        <v>1</v>
      </c>
      <c r="J118" s="2307"/>
      <c r="K118" s="2307"/>
      <c r="L118" s="2308"/>
      <c r="M118" s="209">
        <v>1</v>
      </c>
      <c r="N118" s="212">
        <v>12600</v>
      </c>
      <c r="O118" s="219">
        <v>0.6</v>
      </c>
      <c r="P118" s="212">
        <f t="shared" si="26"/>
        <v>5040</v>
      </c>
      <c r="Q118" s="212">
        <f t="shared" si="22"/>
        <v>5040</v>
      </c>
      <c r="R118" s="213">
        <f t="shared" si="23"/>
        <v>1.1028211104905311E-2</v>
      </c>
      <c r="S118" s="550">
        <f t="shared" si="25"/>
        <v>20160</v>
      </c>
      <c r="T118" s="440">
        <f>S118</f>
        <v>20160</v>
      </c>
      <c r="V118" s="215"/>
      <c r="X118" s="332"/>
      <c r="Y118" s="440"/>
      <c r="Z118" s="441">
        <f>S118</f>
        <v>20160</v>
      </c>
      <c r="AA118" s="218"/>
      <c r="AB118" s="218"/>
      <c r="AC118" s="220"/>
      <c r="AD118" s="220"/>
      <c r="AE118" s="220"/>
      <c r="AF118" s="218"/>
      <c r="AG118" s="218"/>
      <c r="AH118" s="220">
        <f>S118</f>
        <v>20160</v>
      </c>
      <c r="AI118" s="218"/>
      <c r="AJ118" s="218"/>
    </row>
    <row r="119" spans="1:36" x14ac:dyDescent="0.35">
      <c r="A119" s="203" t="s">
        <v>1202</v>
      </c>
      <c r="B119" s="203" t="s">
        <v>135</v>
      </c>
      <c r="C119" s="203" t="s">
        <v>1070</v>
      </c>
      <c r="D119" s="203" t="s">
        <v>56</v>
      </c>
      <c r="E119" s="203" t="s">
        <v>575</v>
      </c>
      <c r="F119" s="204" t="s">
        <v>639</v>
      </c>
      <c r="G119" s="203">
        <v>1</v>
      </c>
      <c r="H119" s="203" t="s">
        <v>51</v>
      </c>
      <c r="I119" s="2306">
        <v>1</v>
      </c>
      <c r="J119" s="2307"/>
      <c r="K119" s="2307"/>
      <c r="L119" s="2308"/>
      <c r="M119" s="209">
        <v>1</v>
      </c>
      <c r="N119" s="212">
        <v>35000</v>
      </c>
      <c r="O119" s="219">
        <v>0.2</v>
      </c>
      <c r="P119" s="212">
        <f t="shared" si="26"/>
        <v>28000</v>
      </c>
      <c r="Q119" s="212">
        <f t="shared" si="22"/>
        <v>28000</v>
      </c>
      <c r="R119" s="230">
        <f t="shared" si="23"/>
        <v>6.1267839471696173E-2</v>
      </c>
      <c r="S119" s="550">
        <f t="shared" si="25"/>
        <v>112000</v>
      </c>
      <c r="T119" s="440">
        <f>S119</f>
        <v>112000</v>
      </c>
      <c r="V119" s="215"/>
      <c r="X119" s="332"/>
      <c r="Y119" s="440">
        <f>S119</f>
        <v>112000</v>
      </c>
      <c r="Z119" s="332"/>
      <c r="AA119" s="218"/>
      <c r="AB119" s="218"/>
      <c r="AC119" s="220"/>
      <c r="AD119" s="220"/>
      <c r="AE119" s="220"/>
      <c r="AF119" s="218"/>
      <c r="AG119" s="218"/>
      <c r="AH119" s="218"/>
      <c r="AI119" s="220">
        <f>S119</f>
        <v>112000</v>
      </c>
      <c r="AJ119" s="218"/>
    </row>
    <row r="120" spans="1:36" x14ac:dyDescent="0.35">
      <c r="A120" s="203" t="s">
        <v>1202</v>
      </c>
      <c r="B120" s="203" t="s">
        <v>305</v>
      </c>
      <c r="C120" s="203" t="s">
        <v>1068</v>
      </c>
      <c r="D120" s="203" t="s">
        <v>56</v>
      </c>
      <c r="E120" s="203" t="s">
        <v>571</v>
      </c>
      <c r="F120" s="204" t="s">
        <v>639</v>
      </c>
      <c r="G120" s="203">
        <v>1</v>
      </c>
      <c r="H120" s="203" t="s">
        <v>51</v>
      </c>
      <c r="I120" s="2306">
        <v>1</v>
      </c>
      <c r="J120" s="2307"/>
      <c r="K120" s="2307"/>
      <c r="L120" s="2308"/>
      <c r="M120" s="209">
        <v>1</v>
      </c>
      <c r="N120" s="212">
        <v>38000</v>
      </c>
      <c r="O120" s="219">
        <v>0.3</v>
      </c>
      <c r="P120" s="212">
        <f t="shared" si="26"/>
        <v>26600</v>
      </c>
      <c r="Q120" s="212">
        <f t="shared" si="22"/>
        <v>26600</v>
      </c>
      <c r="R120" s="230">
        <f t="shared" si="23"/>
        <v>5.8204447498111364E-2</v>
      </c>
      <c r="S120" s="550">
        <f t="shared" si="25"/>
        <v>106400</v>
      </c>
      <c r="T120" s="440">
        <f t="shared" ref="T120" si="28">S120</f>
        <v>106400</v>
      </c>
      <c r="X120" s="332"/>
      <c r="Y120" s="440">
        <f>S120</f>
        <v>106400</v>
      </c>
      <c r="Z120" s="441"/>
      <c r="AA120" s="218"/>
      <c r="AB120" s="218"/>
      <c r="AC120" s="220">
        <f>S120</f>
        <v>106400</v>
      </c>
      <c r="AD120" s="218"/>
      <c r="AE120" s="220"/>
      <c r="AF120" s="218"/>
      <c r="AG120" s="218"/>
      <c r="AH120" s="218"/>
      <c r="AI120" s="218"/>
      <c r="AJ120" s="218"/>
    </row>
    <row r="121" spans="1:36" x14ac:dyDescent="0.35">
      <c r="A121" s="218"/>
      <c r="B121" s="203"/>
      <c r="C121" s="236"/>
      <c r="D121" s="236"/>
      <c r="E121" s="236"/>
      <c r="F121" s="237"/>
      <c r="G121" s="236"/>
      <c r="H121" s="236"/>
      <c r="I121" s="291"/>
      <c r="J121" s="291"/>
      <c r="K121" s="291"/>
      <c r="L121" s="333"/>
      <c r="M121" s="236"/>
      <c r="N121" s="240"/>
      <c r="O121" s="241"/>
      <c r="P121" s="240"/>
      <c r="Q121" s="212"/>
      <c r="R121" s="439"/>
      <c r="S121" s="550"/>
      <c r="T121" s="234"/>
      <c r="X121" s="332"/>
      <c r="Y121" s="234"/>
      <c r="Z121" s="332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</row>
    <row r="122" spans="1:36" x14ac:dyDescent="0.35">
      <c r="A122" s="154" t="s">
        <v>1202</v>
      </c>
      <c r="B122" s="154" t="s">
        <v>579</v>
      </c>
      <c r="C122" s="335"/>
      <c r="D122" s="298"/>
      <c r="E122" s="298"/>
      <c r="F122" s="299"/>
      <c r="G122" s="298"/>
      <c r="H122" s="298"/>
      <c r="I122" s="300"/>
      <c r="J122" s="300"/>
      <c r="K122" s="300"/>
      <c r="L122" s="300"/>
      <c r="M122" s="298"/>
      <c r="N122" s="301"/>
      <c r="O122" s="302"/>
      <c r="P122" s="336"/>
      <c r="Q122" s="303">
        <v>19000</v>
      </c>
      <c r="R122" s="337">
        <f>Q122/Q125</f>
        <v>4.1574605355793832E-2</v>
      </c>
      <c r="S122" s="550">
        <f>Q122*4</f>
        <v>76000</v>
      </c>
      <c r="T122" s="234"/>
      <c r="W122" s="215">
        <f>S122</f>
        <v>76000</v>
      </c>
      <c r="X122" s="332"/>
      <c r="Y122" s="234"/>
      <c r="Z122" s="332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</row>
    <row r="123" spans="1:36" x14ac:dyDescent="0.35">
      <c r="A123" s="154" t="s">
        <v>1202</v>
      </c>
      <c r="B123" s="154" t="s">
        <v>580</v>
      </c>
      <c r="C123" s="335"/>
      <c r="D123" s="298"/>
      <c r="E123" s="298"/>
      <c r="F123" s="299"/>
      <c r="G123" s="298"/>
      <c r="H123" s="298"/>
      <c r="I123" s="300"/>
      <c r="J123" s="300"/>
      <c r="K123" s="300"/>
      <c r="L123" s="300"/>
      <c r="M123" s="298"/>
      <c r="N123" s="301"/>
      <c r="O123" s="302"/>
      <c r="P123" s="336"/>
      <c r="Q123" s="303">
        <v>10000</v>
      </c>
      <c r="R123" s="337">
        <f>Q123/Q125</f>
        <v>2.1881371239891489E-2</v>
      </c>
      <c r="S123" s="550">
        <f>Q123*4</f>
        <v>40000</v>
      </c>
      <c r="T123" s="234"/>
      <c r="X123" s="441">
        <f>S123</f>
        <v>40000</v>
      </c>
      <c r="Y123" s="234"/>
      <c r="Z123" s="332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</row>
    <row r="124" spans="1:36" ht="15" thickBot="1" x14ac:dyDescent="0.4">
      <c r="S124" s="212"/>
      <c r="T124" s="234"/>
      <c r="X124" s="332"/>
      <c r="Y124" s="234"/>
      <c r="Z124" s="332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</row>
    <row r="125" spans="1:36" x14ac:dyDescent="0.35">
      <c r="A125" s="372" t="s">
        <v>582</v>
      </c>
      <c r="B125" s="373"/>
      <c r="C125" s="373"/>
      <c r="D125" s="373"/>
      <c r="E125" s="373"/>
      <c r="F125" s="374"/>
      <c r="G125" s="373"/>
      <c r="H125" s="373"/>
      <c r="I125" s="373">
        <f>I120+I119+I118+I117+I116+I115+I114+I112+I111</f>
        <v>29</v>
      </c>
      <c r="J125" s="373"/>
      <c r="K125" s="373">
        <f>K116+K113+K110</f>
        <v>23</v>
      </c>
      <c r="L125" s="373"/>
      <c r="M125" s="373">
        <f>SUM(I125:L125)</f>
        <v>52</v>
      </c>
      <c r="N125" s="375"/>
      <c r="O125" s="376"/>
      <c r="P125" s="375"/>
      <c r="Q125" s="377">
        <f>SUM(Q109:Q124)</f>
        <v>457009.75</v>
      </c>
      <c r="R125" s="376">
        <f>SUM(R109:R123)</f>
        <v>1</v>
      </c>
      <c r="S125" s="1597">
        <f>SUM(S107:S124)</f>
        <v>1828039</v>
      </c>
      <c r="T125" s="564">
        <f t="shared" ref="T125:Z125" si="29">SUM(T107:T123)</f>
        <v>1192964</v>
      </c>
      <c r="U125" s="381">
        <f t="shared" si="29"/>
        <v>288000</v>
      </c>
      <c r="V125" s="381">
        <f t="shared" si="29"/>
        <v>231075</v>
      </c>
      <c r="W125" s="381">
        <f t="shared" si="29"/>
        <v>76000</v>
      </c>
      <c r="X125" s="381">
        <f t="shared" si="29"/>
        <v>40000</v>
      </c>
      <c r="Y125" s="565">
        <f t="shared" si="29"/>
        <v>1219799</v>
      </c>
      <c r="Z125" s="566">
        <f t="shared" si="29"/>
        <v>492240</v>
      </c>
      <c r="AA125" s="565">
        <f>SUM(AA108:AA123)</f>
        <v>429560</v>
      </c>
      <c r="AB125" s="565">
        <f>SUM(AB108:AB123)</f>
        <v>288000</v>
      </c>
      <c r="AC125" s="565">
        <f t="shared" ref="AC125:AJ125" si="30">SUM(AC108:AC123)</f>
        <v>367724</v>
      </c>
      <c r="AD125" s="565">
        <f t="shared" si="30"/>
        <v>197999.99999999997</v>
      </c>
      <c r="AE125" s="565">
        <f t="shared" si="30"/>
        <v>65520.000000000015</v>
      </c>
      <c r="AF125" s="565">
        <f t="shared" si="30"/>
        <v>0</v>
      </c>
      <c r="AG125" s="565">
        <f t="shared" si="30"/>
        <v>231075</v>
      </c>
      <c r="AH125" s="565">
        <f t="shared" si="30"/>
        <v>20160</v>
      </c>
      <c r="AI125" s="565">
        <f t="shared" si="30"/>
        <v>112000</v>
      </c>
      <c r="AJ125" s="565">
        <f t="shared" si="30"/>
        <v>0</v>
      </c>
    </row>
    <row r="126" spans="1:36" ht="15" thickBot="1" x14ac:dyDescent="0.4">
      <c r="A126" s="388" t="s">
        <v>583</v>
      </c>
      <c r="B126" s="389"/>
      <c r="C126" s="389"/>
      <c r="D126" s="389"/>
      <c r="E126" s="389"/>
      <c r="F126" s="390"/>
      <c r="G126" s="389"/>
      <c r="H126" s="389"/>
      <c r="I126" s="389">
        <f>I120+I119+I118+I117+I116+I115+I114+I112+I111</f>
        <v>29</v>
      </c>
      <c r="J126" s="389">
        <f>I120+I119+I118+I117+I115+I114+I112+I111</f>
        <v>26</v>
      </c>
      <c r="K126" s="389">
        <f>I120+I119+I118+I117+K116+I115+K113+I111+K110</f>
        <v>32</v>
      </c>
      <c r="L126" s="389">
        <f>I120+I119+I118+I117+I115+K113+I111+K110</f>
        <v>29</v>
      </c>
      <c r="M126" s="389">
        <f>SUM(I126:L126)</f>
        <v>116</v>
      </c>
      <c r="N126" s="391"/>
      <c r="O126" s="392"/>
      <c r="P126" s="391"/>
      <c r="Q126" s="391"/>
      <c r="R126" s="392"/>
      <c r="S126" s="1598">
        <f>Q125/M125</f>
        <v>8788.649038461539</v>
      </c>
      <c r="T126" s="580">
        <f>T125/S125</f>
        <v>0.65259220399564777</v>
      </c>
      <c r="U126" s="396">
        <f>U125/S125</f>
        <v>0.15754587292721872</v>
      </c>
      <c r="V126" s="396">
        <f>V125/S125</f>
        <v>0.12640594648144815</v>
      </c>
      <c r="W126" s="396">
        <f>W125/S125</f>
        <v>4.1574605355793832E-2</v>
      </c>
      <c r="X126" s="396">
        <f>X125/S125</f>
        <v>2.1881371239891489E-2</v>
      </c>
      <c r="Y126" s="359">
        <f>Y125/S125</f>
        <v>0.66727186892621004</v>
      </c>
      <c r="Z126" s="569">
        <f>Z125/S125</f>
        <v>0.26927215447810465</v>
      </c>
      <c r="AA126" s="2220"/>
      <c r="AB126" s="401"/>
      <c r="AC126" s="401"/>
      <c r="AD126" s="401"/>
      <c r="AE126" s="401"/>
      <c r="AF126" s="401"/>
      <c r="AG126" s="401"/>
      <c r="AH126" s="401"/>
      <c r="AI126" s="401"/>
      <c r="AJ126" s="401"/>
    </row>
    <row r="127" spans="1:36" ht="15" thickBot="1" x14ac:dyDescent="0.4">
      <c r="A127" s="289" t="s">
        <v>584</v>
      </c>
      <c r="B127" s="239"/>
      <c r="C127" s="239"/>
      <c r="D127" s="239"/>
      <c r="E127" s="239"/>
      <c r="F127" s="290"/>
      <c r="G127" s="239"/>
      <c r="H127" s="239"/>
      <c r="I127" s="291"/>
      <c r="J127" s="291"/>
      <c r="K127" s="291"/>
      <c r="L127" s="291"/>
      <c r="M127" s="239"/>
      <c r="N127" s="292"/>
      <c r="O127" s="242"/>
      <c r="P127" s="292"/>
      <c r="Q127" s="240">
        <f>T125/4</f>
        <v>298241</v>
      </c>
      <c r="R127" s="293">
        <f>Q127/Q132</f>
        <v>0.65259220399564777</v>
      </c>
      <c r="X127" s="294"/>
      <c r="Y127" s="403">
        <f>K110+I112+I114+I115+I117+I119+I120</f>
        <v>33</v>
      </c>
      <c r="Z127" s="404">
        <f>I111+K113+I116+K116+I118</f>
        <v>19</v>
      </c>
      <c r="AA127" s="4"/>
    </row>
    <row r="128" spans="1:36" ht="15" thickBot="1" x14ac:dyDescent="0.4">
      <c r="A128" s="297" t="s">
        <v>38</v>
      </c>
      <c r="B128" s="298"/>
      <c r="C128" s="298"/>
      <c r="D128" s="298"/>
      <c r="E128" s="298"/>
      <c r="F128" s="299"/>
      <c r="G128" s="298"/>
      <c r="H128" s="298"/>
      <c r="I128" s="300"/>
      <c r="J128" s="300"/>
      <c r="K128" s="300"/>
      <c r="L128" s="300"/>
      <c r="M128" s="298"/>
      <c r="N128" s="301"/>
      <c r="O128" s="302"/>
      <c r="P128" s="301"/>
      <c r="Q128" s="303">
        <f>U125/4</f>
        <v>72000</v>
      </c>
      <c r="R128" s="308">
        <f>Q128/Q132</f>
        <v>0.15754587292721872</v>
      </c>
      <c r="S128" s="2143">
        <f>Q125/M125</f>
        <v>8788.649038461539</v>
      </c>
      <c r="T128" s="2144" t="s">
        <v>586</v>
      </c>
      <c r="Y128" s="241">
        <f>Y127/M125</f>
        <v>0.63461538461538458</v>
      </c>
      <c r="Z128" s="293">
        <f>Z127/M125</f>
        <v>0.36538461538461536</v>
      </c>
    </row>
    <row r="129" spans="1:38" ht="15" thickBot="1" x14ac:dyDescent="0.4">
      <c r="A129" s="297" t="s">
        <v>587</v>
      </c>
      <c r="B129" s="298"/>
      <c r="C129" s="298"/>
      <c r="D129" s="298"/>
      <c r="E129" s="298"/>
      <c r="F129" s="299"/>
      <c r="G129" s="298"/>
      <c r="H129" s="298"/>
      <c r="I129" s="300"/>
      <c r="J129" s="300"/>
      <c r="K129" s="300"/>
      <c r="L129" s="300"/>
      <c r="M129" s="298"/>
      <c r="N129" s="301"/>
      <c r="O129" s="302"/>
      <c r="P129" s="301"/>
      <c r="Q129" s="303">
        <f>V125/4</f>
        <v>57768.75</v>
      </c>
      <c r="R129" s="308">
        <f>Q129/Q132</f>
        <v>0.12640594648144815</v>
      </c>
      <c r="W129" s="145"/>
      <c r="Y129" s="3022" t="s">
        <v>588</v>
      </c>
      <c r="Z129" s="3023"/>
    </row>
    <row r="130" spans="1:38" x14ac:dyDescent="0.35">
      <c r="A130" s="297" t="s">
        <v>580</v>
      </c>
      <c r="B130" s="298"/>
      <c r="C130" s="298"/>
      <c r="D130" s="298"/>
      <c r="E130" s="298"/>
      <c r="F130" s="299"/>
      <c r="G130" s="298"/>
      <c r="H130" s="298"/>
      <c r="I130" s="300"/>
      <c r="J130" s="300"/>
      <c r="K130" s="300"/>
      <c r="L130" s="300"/>
      <c r="M130" s="298"/>
      <c r="N130" s="301"/>
      <c r="O130" s="302"/>
      <c r="P130" s="301"/>
      <c r="Q130" s="303">
        <f>X125/4</f>
        <v>10000</v>
      </c>
      <c r="R130" s="308">
        <f>Q130/Q132</f>
        <v>2.1881371239891489E-2</v>
      </c>
    </row>
    <row r="131" spans="1:38" x14ac:dyDescent="0.35">
      <c r="A131" s="297" t="s">
        <v>579</v>
      </c>
      <c r="B131" s="298"/>
      <c r="C131" s="298"/>
      <c r="D131" s="298"/>
      <c r="E131" s="298"/>
      <c r="F131" s="299"/>
      <c r="G131" s="298"/>
      <c r="H131" s="298"/>
      <c r="I131" s="300"/>
      <c r="J131" s="300"/>
      <c r="K131" s="300"/>
      <c r="L131" s="300"/>
      <c r="M131" s="298"/>
      <c r="N131" s="301"/>
      <c r="O131" s="302"/>
      <c r="P131" s="301"/>
      <c r="Q131" s="303">
        <f>W125/4</f>
        <v>19000</v>
      </c>
      <c r="R131" s="308">
        <f>Q131/Q132</f>
        <v>4.1574605355793832E-2</v>
      </c>
    </row>
    <row r="132" spans="1:38" x14ac:dyDescent="0.35">
      <c r="A132" s="297"/>
      <c r="B132" s="298"/>
      <c r="C132" s="298"/>
      <c r="D132" s="298"/>
      <c r="E132" s="298"/>
      <c r="F132" s="299"/>
      <c r="G132" s="298"/>
      <c r="H132" s="298"/>
      <c r="I132" s="300"/>
      <c r="J132" s="300"/>
      <c r="K132" s="300"/>
      <c r="L132" s="300"/>
      <c r="M132" s="298"/>
      <c r="N132" s="301"/>
      <c r="O132" s="302"/>
      <c r="P132" s="301"/>
      <c r="Q132" s="310">
        <f>SUM(Q127:Q131)</f>
        <v>457009.75</v>
      </c>
      <c r="R132" s="308">
        <f>SUM(R127:R131)</f>
        <v>1.0000000000000002</v>
      </c>
    </row>
    <row r="133" spans="1:38" x14ac:dyDescent="0.35">
      <c r="A133" s="234"/>
      <c r="N133" s="5"/>
      <c r="O133" s="6"/>
      <c r="P133" s="5"/>
      <c r="Q133" s="5"/>
      <c r="R133" s="6"/>
      <c r="S133" s="748"/>
    </row>
    <row r="134" spans="1:38" x14ac:dyDescent="0.35">
      <c r="A134" s="234"/>
      <c r="N134" s="5"/>
      <c r="O134" s="6"/>
      <c r="P134" s="5"/>
      <c r="Q134" s="5"/>
      <c r="R134" s="6"/>
      <c r="S134" s="748"/>
    </row>
    <row r="135" spans="1:38" x14ac:dyDescent="0.35">
      <c r="A135" s="234"/>
      <c r="N135" s="5"/>
      <c r="O135" s="6"/>
      <c r="P135" s="5"/>
      <c r="Q135" s="5"/>
      <c r="R135" s="6"/>
      <c r="S135" s="748"/>
    </row>
    <row r="136" spans="1:38" x14ac:dyDescent="0.35">
      <c r="A136" s="234"/>
      <c r="N136" s="5"/>
      <c r="O136" s="6"/>
      <c r="P136" s="5"/>
      <c r="Q136" s="5"/>
      <c r="R136" s="6"/>
      <c r="S136" s="748"/>
    </row>
    <row r="137" spans="1:38" x14ac:dyDescent="0.35">
      <c r="A137" s="234"/>
      <c r="N137" s="5"/>
      <c r="O137" s="6"/>
      <c r="P137" s="5"/>
      <c r="Q137" s="5"/>
      <c r="R137" s="6"/>
      <c r="S137" s="748"/>
    </row>
    <row r="138" spans="1:38" ht="16.5" customHeight="1" thickBot="1" x14ac:dyDescent="0.4">
      <c r="A138" s="2645" t="s">
        <v>531</v>
      </c>
      <c r="B138" s="2646"/>
      <c r="C138" s="2646"/>
      <c r="D138" s="2646"/>
      <c r="E138" s="2646"/>
      <c r="F138" s="2646"/>
      <c r="G138" s="2646"/>
      <c r="H138" s="2646"/>
      <c r="I138" s="2646"/>
      <c r="J138" s="2646"/>
      <c r="K138" s="2646"/>
      <c r="L138" s="2646"/>
      <c r="M138" s="2646"/>
      <c r="N138" s="2646"/>
      <c r="O138" s="2646"/>
      <c r="P138" s="2646"/>
      <c r="Q138" s="2646"/>
      <c r="R138" s="2646"/>
      <c r="S138" s="2645" t="s">
        <v>929</v>
      </c>
      <c r="T138" s="2646"/>
      <c r="U138" s="2646"/>
      <c r="V138" s="2646"/>
      <c r="W138" s="2646"/>
      <c r="X138" s="2646"/>
      <c r="Y138" s="2646"/>
      <c r="Z138" s="2646"/>
      <c r="AA138" s="2646"/>
      <c r="AB138" s="2646"/>
      <c r="AC138" s="2646"/>
      <c r="AD138" s="2646"/>
      <c r="AE138" s="2646"/>
      <c r="AF138" s="2646"/>
      <c r="AG138" s="2646"/>
      <c r="AH138" s="2646"/>
      <c r="AI138" s="2646"/>
      <c r="AJ138" s="2646"/>
      <c r="AK138" s="2646"/>
      <c r="AL138" s="2658"/>
    </row>
    <row r="139" spans="1:38" ht="18" x14ac:dyDescent="0.35">
      <c r="A139" s="2353" t="s">
        <v>533</v>
      </c>
      <c r="B139" s="2344" t="s">
        <v>534</v>
      </c>
      <c r="C139" s="2344" t="s">
        <v>535</v>
      </c>
      <c r="D139" s="2344" t="s">
        <v>536</v>
      </c>
      <c r="E139" s="2344" t="s">
        <v>537</v>
      </c>
      <c r="F139" s="2355" t="s">
        <v>538</v>
      </c>
      <c r="G139" s="2355" t="s">
        <v>1186</v>
      </c>
      <c r="H139" s="2344" t="s">
        <v>540</v>
      </c>
      <c r="I139" s="3033" t="s">
        <v>541</v>
      </c>
      <c r="J139" s="3034"/>
      <c r="K139" s="3034"/>
      <c r="L139" s="3035"/>
      <c r="M139" s="351" t="s">
        <v>542</v>
      </c>
      <c r="N139" s="352" t="s">
        <v>543</v>
      </c>
      <c r="O139" s="2103" t="s">
        <v>544</v>
      </c>
      <c r="P139" s="352" t="s">
        <v>543</v>
      </c>
      <c r="Q139" s="352" t="s">
        <v>545</v>
      </c>
      <c r="R139" s="354" t="s">
        <v>546</v>
      </c>
      <c r="S139" s="2104" t="s">
        <v>547</v>
      </c>
      <c r="T139" s="3027" t="s">
        <v>548</v>
      </c>
      <c r="U139" s="3027"/>
      <c r="V139" s="3027"/>
      <c r="W139" s="3027"/>
      <c r="X139" s="3027"/>
      <c r="Y139" s="3036" t="s">
        <v>549</v>
      </c>
      <c r="Z139" s="3027"/>
      <c r="AA139" s="3036" t="s">
        <v>550</v>
      </c>
      <c r="AB139" s="3027"/>
      <c r="AC139" s="3027"/>
      <c r="AD139" s="3027"/>
      <c r="AE139" s="3027"/>
      <c r="AF139" s="3027"/>
      <c r="AG139" s="3027"/>
      <c r="AH139" s="3027"/>
      <c r="AI139" s="3027"/>
      <c r="AJ139" s="3027"/>
      <c r="AK139" s="3027"/>
      <c r="AL139" s="3028"/>
    </row>
    <row r="140" spans="1:38" ht="18" customHeight="1" thickBot="1" x14ac:dyDescent="0.4">
      <c r="A140" s="2354"/>
      <c r="B140" s="2345"/>
      <c r="C140" s="2345"/>
      <c r="D140" s="2345"/>
      <c r="E140" s="2345"/>
      <c r="F140" s="2356"/>
      <c r="G140" s="2356"/>
      <c r="H140" s="2345"/>
      <c r="I140" s="356" t="s">
        <v>551</v>
      </c>
      <c r="J140" s="356" t="s">
        <v>552</v>
      </c>
      <c r="K140" s="356" t="s">
        <v>553</v>
      </c>
      <c r="L140" s="356" t="s">
        <v>554</v>
      </c>
      <c r="M140" s="357" t="s">
        <v>555</v>
      </c>
      <c r="N140" s="358" t="s">
        <v>556</v>
      </c>
      <c r="O140" s="2105" t="s">
        <v>557</v>
      </c>
      <c r="P140" s="358" t="s">
        <v>558</v>
      </c>
      <c r="Q140" s="358" t="s">
        <v>558</v>
      </c>
      <c r="R140" s="360"/>
      <c r="S140" s="2106" t="s">
        <v>559</v>
      </c>
      <c r="T140" s="3029"/>
      <c r="U140" s="3029"/>
      <c r="V140" s="3029"/>
      <c r="W140" s="3029"/>
      <c r="X140" s="3029"/>
      <c r="Y140" s="3038"/>
      <c r="Z140" s="3029"/>
      <c r="AA140" s="3038"/>
      <c r="AB140" s="3029"/>
      <c r="AC140" s="3029"/>
      <c r="AD140" s="3029"/>
      <c r="AE140" s="3029"/>
      <c r="AF140" s="3029"/>
      <c r="AG140" s="3029"/>
      <c r="AH140" s="3029"/>
      <c r="AI140" s="3029"/>
      <c r="AJ140" s="3029"/>
      <c r="AK140" s="3029"/>
      <c r="AL140" s="3030"/>
    </row>
    <row r="141" spans="1:38" s="184" customFormat="1" ht="18.5" x14ac:dyDescent="0.45">
      <c r="A141" s="2450" t="s">
        <v>612</v>
      </c>
      <c r="B141" s="2451"/>
      <c r="C141" s="2451"/>
      <c r="D141" s="2451"/>
      <c r="E141" s="2451"/>
      <c r="F141" s="2451"/>
      <c r="G141" s="2451"/>
      <c r="H141" s="2451"/>
      <c r="I141" s="2451"/>
      <c r="J141" s="2451"/>
      <c r="K141" s="2451"/>
      <c r="L141" s="2451"/>
      <c r="M141" s="2451"/>
      <c r="N141" s="2451"/>
      <c r="O141" s="2451"/>
      <c r="P141" s="2451"/>
      <c r="Q141" s="2451"/>
      <c r="R141" s="2451"/>
      <c r="S141" s="2221"/>
      <c r="T141" s="2222" t="s">
        <v>561</v>
      </c>
      <c r="U141" s="1987" t="s">
        <v>38</v>
      </c>
      <c r="V141" s="1987" t="s">
        <v>562</v>
      </c>
      <c r="W141" s="1987" t="s">
        <v>563</v>
      </c>
      <c r="X141" s="2223" t="s">
        <v>564</v>
      </c>
      <c r="Y141" s="2222" t="s">
        <v>565</v>
      </c>
      <c r="Z141" s="2223" t="s">
        <v>566</v>
      </c>
      <c r="AA141" s="2208" t="s">
        <v>316</v>
      </c>
      <c r="AB141" s="2208" t="s">
        <v>321</v>
      </c>
      <c r="AC141" s="2208" t="s">
        <v>317</v>
      </c>
      <c r="AD141" s="2208" t="s">
        <v>318</v>
      </c>
      <c r="AE141" s="2208" t="s">
        <v>319</v>
      </c>
      <c r="AF141" s="2208" t="s">
        <v>320</v>
      </c>
      <c r="AG141" s="2208" t="s">
        <v>232</v>
      </c>
      <c r="AH141" s="2214" t="s">
        <v>322</v>
      </c>
      <c r="AI141" s="2214" t="s">
        <v>31</v>
      </c>
      <c r="AJ141" s="2214" t="s">
        <v>26</v>
      </c>
      <c r="AK141" s="2214" t="s">
        <v>323</v>
      </c>
      <c r="AL141" s="2214" t="s">
        <v>324</v>
      </c>
    </row>
    <row r="142" spans="1:38" x14ac:dyDescent="0.35">
      <c r="A142" s="200"/>
      <c r="B142" s="509"/>
      <c r="C142" s="509"/>
      <c r="D142" s="509"/>
      <c r="E142" s="509"/>
      <c r="F142" s="510"/>
      <c r="G142" s="509"/>
      <c r="H142" s="509"/>
      <c r="I142" s="512"/>
      <c r="J142" s="512"/>
      <c r="K142" s="512"/>
      <c r="L142" s="512"/>
      <c r="M142" s="509"/>
      <c r="N142" s="515"/>
      <c r="O142" s="516"/>
      <c r="P142" s="515"/>
      <c r="Q142" s="515"/>
      <c r="R142" s="579"/>
      <c r="S142" s="212"/>
      <c r="T142" s="234"/>
      <c r="X142" s="332"/>
      <c r="Y142" s="234"/>
      <c r="Z142" s="332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</row>
    <row r="143" spans="1:38" x14ac:dyDescent="0.35">
      <c r="A143" s="203" t="s">
        <v>1202</v>
      </c>
      <c r="B143" s="203" t="s">
        <v>301</v>
      </c>
      <c r="C143" s="203" t="s">
        <v>1068</v>
      </c>
      <c r="D143" s="203" t="s">
        <v>129</v>
      </c>
      <c r="E143" s="203" t="s">
        <v>569</v>
      </c>
      <c r="F143" s="204" t="s">
        <v>1155</v>
      </c>
      <c r="G143" s="203">
        <v>2</v>
      </c>
      <c r="H143" s="203" t="s">
        <v>51</v>
      </c>
      <c r="I143" s="2306">
        <v>2</v>
      </c>
      <c r="J143" s="2307"/>
      <c r="K143" s="2307"/>
      <c r="L143" s="2308"/>
      <c r="M143" s="209">
        <v>1</v>
      </c>
      <c r="N143" s="212">
        <v>15600</v>
      </c>
      <c r="O143" s="219">
        <v>0.05</v>
      </c>
      <c r="P143" s="212">
        <f>N143*(1-O143)</f>
        <v>14820</v>
      </c>
      <c r="Q143" s="212">
        <f t="shared" ref="Q143:Q153" si="31">P143*M143*G143</f>
        <v>29640</v>
      </c>
      <c r="R143" s="213">
        <f t="shared" ref="R143:R153" si="32">Q143/$Q$158</f>
        <v>6.4984115630497302E-2</v>
      </c>
      <c r="S143" s="550">
        <f t="shared" ref="S143:S153" si="33">Q143</f>
        <v>29640</v>
      </c>
      <c r="T143" s="440">
        <f t="shared" ref="T143:T144" si="34">S143</f>
        <v>29640</v>
      </c>
      <c r="X143" s="332"/>
      <c r="Y143" s="440"/>
      <c r="Z143" s="441">
        <f>S143</f>
        <v>29640</v>
      </c>
      <c r="AA143" s="220">
        <f>S143</f>
        <v>29640</v>
      </c>
      <c r="AB143" s="218"/>
      <c r="AC143" s="218"/>
      <c r="AD143" s="220"/>
      <c r="AE143" s="220"/>
      <c r="AF143" s="218"/>
      <c r="AG143" s="218"/>
      <c r="AH143" s="218"/>
      <c r="AI143" s="218"/>
      <c r="AJ143" s="218"/>
      <c r="AK143" s="218"/>
      <c r="AL143" s="218"/>
    </row>
    <row r="144" spans="1:38" x14ac:dyDescent="0.35">
      <c r="A144" s="203" t="s">
        <v>1202</v>
      </c>
      <c r="B144" s="203" t="s">
        <v>301</v>
      </c>
      <c r="C144" s="203" t="s">
        <v>1068</v>
      </c>
      <c r="D144" s="203" t="s">
        <v>53</v>
      </c>
      <c r="E144" s="203" t="s">
        <v>571</v>
      </c>
      <c r="F144" s="204" t="s">
        <v>639</v>
      </c>
      <c r="G144" s="203">
        <v>3</v>
      </c>
      <c r="H144" s="203" t="s">
        <v>51</v>
      </c>
      <c r="I144" s="2306">
        <v>3</v>
      </c>
      <c r="J144" s="2307"/>
      <c r="K144" s="2307"/>
      <c r="L144" s="2308"/>
      <c r="M144" s="209">
        <v>1</v>
      </c>
      <c r="N144" s="212">
        <v>21500</v>
      </c>
      <c r="O144" s="219">
        <v>0.2</v>
      </c>
      <c r="P144" s="212">
        <f t="shared" ref="P144:P153" si="35">N144*(1-O144)</f>
        <v>17200</v>
      </c>
      <c r="Q144" s="212">
        <f t="shared" si="31"/>
        <v>51600</v>
      </c>
      <c r="R144" s="230">
        <f t="shared" si="32"/>
        <v>0.11313024178588599</v>
      </c>
      <c r="S144" s="550">
        <f t="shared" si="33"/>
        <v>51600</v>
      </c>
      <c r="T144" s="440">
        <f t="shared" si="34"/>
        <v>51600</v>
      </c>
      <c r="X144" s="332"/>
      <c r="Y144" s="440">
        <f>S144</f>
        <v>51600</v>
      </c>
      <c r="Z144" s="441"/>
      <c r="AA144" s="220">
        <f>S144</f>
        <v>51600</v>
      </c>
      <c r="AB144" s="218"/>
      <c r="AC144" s="218"/>
      <c r="AD144" s="220"/>
      <c r="AE144" s="220"/>
      <c r="AF144" s="218"/>
      <c r="AG144" s="218"/>
      <c r="AH144" s="218"/>
      <c r="AI144" s="218"/>
      <c r="AJ144" s="218"/>
      <c r="AK144" s="218"/>
      <c r="AL144" s="218"/>
    </row>
    <row r="145" spans="1:38" x14ac:dyDescent="0.35">
      <c r="A145" s="203" t="s">
        <v>1202</v>
      </c>
      <c r="B145" s="203" t="s">
        <v>303</v>
      </c>
      <c r="C145" s="203" t="s">
        <v>1068</v>
      </c>
      <c r="D145" s="203" t="s">
        <v>304</v>
      </c>
      <c r="E145" s="203" t="s">
        <v>569</v>
      </c>
      <c r="F145" s="204" t="s">
        <v>230</v>
      </c>
      <c r="G145" s="203">
        <v>1</v>
      </c>
      <c r="H145" s="203" t="s">
        <v>90</v>
      </c>
      <c r="I145" s="234"/>
      <c r="K145" s="2292">
        <v>10</v>
      </c>
      <c r="L145" s="2293"/>
      <c r="M145" s="209">
        <v>1</v>
      </c>
      <c r="N145" s="212">
        <v>80000</v>
      </c>
      <c r="O145" s="219">
        <v>0.1</v>
      </c>
      <c r="P145" s="212">
        <f t="shared" si="35"/>
        <v>72000</v>
      </c>
      <c r="Q145" s="212">
        <f t="shared" si="31"/>
        <v>72000</v>
      </c>
      <c r="R145" s="213">
        <f t="shared" si="32"/>
        <v>0.15785615132914324</v>
      </c>
      <c r="S145" s="550">
        <f t="shared" si="33"/>
        <v>72000</v>
      </c>
      <c r="T145" s="440"/>
      <c r="U145" s="215">
        <f>S145</f>
        <v>72000</v>
      </c>
      <c r="X145" s="332"/>
      <c r="Y145" s="440"/>
      <c r="Z145" s="441">
        <f>S145</f>
        <v>72000</v>
      </c>
      <c r="AA145" s="218"/>
      <c r="AB145" s="220">
        <f>S145</f>
        <v>72000</v>
      </c>
      <c r="AC145" s="218"/>
      <c r="AD145" s="218"/>
      <c r="AE145" s="220"/>
      <c r="AF145" s="218"/>
      <c r="AG145" s="218"/>
      <c r="AH145" s="218"/>
      <c r="AI145" s="218"/>
      <c r="AJ145" s="218"/>
      <c r="AK145" s="218"/>
      <c r="AL145" s="218"/>
    </row>
    <row r="146" spans="1:38" x14ac:dyDescent="0.35">
      <c r="A146" s="203" t="s">
        <v>1202</v>
      </c>
      <c r="B146" s="203" t="s">
        <v>305</v>
      </c>
      <c r="C146" s="203" t="s">
        <v>1068</v>
      </c>
      <c r="D146" s="203" t="s">
        <v>306</v>
      </c>
      <c r="E146" s="203" t="s">
        <v>571</v>
      </c>
      <c r="F146" s="204" t="s">
        <v>853</v>
      </c>
      <c r="G146" s="203">
        <v>20</v>
      </c>
      <c r="H146" s="203" t="s">
        <v>90</v>
      </c>
      <c r="I146" s="2291">
        <v>20</v>
      </c>
      <c r="J146" s="2478"/>
      <c r="L146" s="332"/>
      <c r="M146" s="209">
        <v>1</v>
      </c>
      <c r="N146" s="212">
        <v>5124</v>
      </c>
      <c r="O146" s="219">
        <v>0.15</v>
      </c>
      <c r="P146" s="212">
        <f t="shared" si="35"/>
        <v>4355.3999999999996</v>
      </c>
      <c r="Q146" s="212">
        <f t="shared" si="31"/>
        <v>87108</v>
      </c>
      <c r="R146" s="230">
        <f t="shared" si="32"/>
        <v>0.19097963374970847</v>
      </c>
      <c r="S146" s="550">
        <f t="shared" si="33"/>
        <v>87108</v>
      </c>
      <c r="T146" s="440">
        <f t="shared" ref="T146" si="36">S146</f>
        <v>87108</v>
      </c>
      <c r="X146" s="332"/>
      <c r="Y146" s="440">
        <f>S146</f>
        <v>87108</v>
      </c>
      <c r="Z146" s="441"/>
      <c r="AA146" s="218"/>
      <c r="AB146" s="218"/>
      <c r="AC146" s="220">
        <f>S146</f>
        <v>87108</v>
      </c>
      <c r="AD146" s="218"/>
      <c r="AE146" s="220"/>
      <c r="AF146" s="218"/>
      <c r="AG146" s="218"/>
      <c r="AH146" s="218"/>
      <c r="AI146" s="218"/>
      <c r="AJ146" s="218"/>
      <c r="AK146" s="218"/>
      <c r="AL146" s="218"/>
    </row>
    <row r="147" spans="1:38" x14ac:dyDescent="0.35">
      <c r="A147" s="203" t="s">
        <v>1202</v>
      </c>
      <c r="B147" s="203" t="s">
        <v>308</v>
      </c>
      <c r="C147" s="203" t="s">
        <v>1068</v>
      </c>
      <c r="D147" s="203" t="s">
        <v>129</v>
      </c>
      <c r="E147" s="203" t="s">
        <v>569</v>
      </c>
      <c r="F147" s="204" t="s">
        <v>1155</v>
      </c>
      <c r="G147" s="203">
        <v>2</v>
      </c>
      <c r="H147" s="203" t="s">
        <v>49</v>
      </c>
      <c r="I147" s="228">
        <v>2</v>
      </c>
      <c r="K147" s="229">
        <v>2</v>
      </c>
      <c r="L147" s="332"/>
      <c r="M147" s="209">
        <v>2</v>
      </c>
      <c r="N147" s="212">
        <v>9100</v>
      </c>
      <c r="O147" s="219">
        <v>0.7</v>
      </c>
      <c r="P147" s="212">
        <f t="shared" si="35"/>
        <v>2730.0000000000005</v>
      </c>
      <c r="Q147" s="212">
        <f t="shared" si="31"/>
        <v>10920.000000000002</v>
      </c>
      <c r="R147" s="213">
        <f t="shared" si="32"/>
        <v>2.3941516284920063E-2</v>
      </c>
      <c r="S147" s="550">
        <f t="shared" si="33"/>
        <v>10920.000000000002</v>
      </c>
      <c r="T147" s="440">
        <f>S147</f>
        <v>10920.000000000002</v>
      </c>
      <c r="X147" s="332"/>
      <c r="Y147" s="440"/>
      <c r="Z147" s="441">
        <f>S147</f>
        <v>10920.000000000002</v>
      </c>
      <c r="AA147" s="218"/>
      <c r="AB147" s="218"/>
      <c r="AC147" s="218"/>
      <c r="AD147" s="218"/>
      <c r="AE147" s="220">
        <f>S147</f>
        <v>10920.000000000002</v>
      </c>
      <c r="AF147" s="218"/>
      <c r="AG147" s="218"/>
      <c r="AH147" s="218"/>
      <c r="AI147" s="218"/>
      <c r="AJ147" s="218"/>
      <c r="AK147" s="218"/>
      <c r="AL147" s="218"/>
    </row>
    <row r="148" spans="1:38" x14ac:dyDescent="0.35">
      <c r="A148" s="203" t="s">
        <v>1202</v>
      </c>
      <c r="B148" s="203" t="s">
        <v>309</v>
      </c>
      <c r="C148" s="203" t="s">
        <v>1068</v>
      </c>
      <c r="D148" s="203" t="s">
        <v>129</v>
      </c>
      <c r="E148" s="203" t="s">
        <v>569</v>
      </c>
      <c r="F148" s="204" t="s">
        <v>1155</v>
      </c>
      <c r="G148" s="203">
        <v>2</v>
      </c>
      <c r="H148" s="203" t="s">
        <v>90</v>
      </c>
      <c r="I148" s="2291">
        <v>2</v>
      </c>
      <c r="J148" s="2478"/>
      <c r="L148" s="332"/>
      <c r="M148" s="209">
        <v>1</v>
      </c>
      <c r="N148" s="212">
        <v>18480</v>
      </c>
      <c r="O148" s="219">
        <v>0.35</v>
      </c>
      <c r="P148" s="212">
        <f t="shared" si="35"/>
        <v>12012</v>
      </c>
      <c r="Q148" s="212">
        <f t="shared" si="31"/>
        <v>24024</v>
      </c>
      <c r="R148" s="213">
        <f t="shared" si="32"/>
        <v>5.267133582682413E-2</v>
      </c>
      <c r="S148" s="550">
        <f t="shared" si="33"/>
        <v>24024</v>
      </c>
      <c r="T148" s="440">
        <f>S148</f>
        <v>24024</v>
      </c>
      <c r="U148" s="215"/>
      <c r="X148" s="332"/>
      <c r="Y148" s="440"/>
      <c r="Z148" s="441">
        <f>S148</f>
        <v>24024</v>
      </c>
      <c r="AA148" s="218"/>
      <c r="AB148" s="218"/>
      <c r="AC148" s="218"/>
      <c r="AD148" s="218"/>
      <c r="AE148" s="218"/>
      <c r="AF148" s="220">
        <f>S148</f>
        <v>24024</v>
      </c>
      <c r="AG148" s="218"/>
      <c r="AH148" s="218"/>
      <c r="AI148" s="218"/>
      <c r="AJ148" s="218"/>
      <c r="AK148" s="218"/>
      <c r="AL148" s="218"/>
    </row>
    <row r="149" spans="1:38" x14ac:dyDescent="0.35">
      <c r="A149" s="203" t="s">
        <v>1202</v>
      </c>
      <c r="B149" s="203" t="s">
        <v>236</v>
      </c>
      <c r="C149" s="203" t="s">
        <v>1068</v>
      </c>
      <c r="D149" s="203" t="s">
        <v>53</v>
      </c>
      <c r="E149" s="203" t="s">
        <v>571</v>
      </c>
      <c r="F149" s="204" t="s">
        <v>639</v>
      </c>
      <c r="G149" s="203">
        <v>1</v>
      </c>
      <c r="H149" s="203" t="s">
        <v>51</v>
      </c>
      <c r="I149" s="2520">
        <v>1</v>
      </c>
      <c r="J149" s="2521"/>
      <c r="K149" s="2521"/>
      <c r="L149" s="2522"/>
      <c r="M149" s="209">
        <v>1</v>
      </c>
      <c r="N149" s="212">
        <v>29625</v>
      </c>
      <c r="O149" s="219">
        <v>0.35</v>
      </c>
      <c r="P149" s="212">
        <f t="shared" si="35"/>
        <v>19256.25</v>
      </c>
      <c r="Q149" s="212">
        <f t="shared" si="31"/>
        <v>19256.25</v>
      </c>
      <c r="R149" s="230">
        <f t="shared" si="32"/>
        <v>4.2218298805997423E-2</v>
      </c>
      <c r="S149" s="550">
        <f t="shared" si="33"/>
        <v>19256.25</v>
      </c>
      <c r="T149" s="440"/>
      <c r="V149" s="215">
        <f>S149</f>
        <v>19256.25</v>
      </c>
      <c r="X149" s="332"/>
      <c r="Y149" s="440">
        <f>S149</f>
        <v>19256.25</v>
      </c>
      <c r="Z149" s="332"/>
      <c r="AA149" s="218"/>
      <c r="AB149" s="218"/>
      <c r="AC149" s="220"/>
      <c r="AD149" s="220"/>
      <c r="AE149" s="220"/>
      <c r="AF149" s="218"/>
      <c r="AG149" s="220">
        <f>S149</f>
        <v>19256.25</v>
      </c>
      <c r="AH149" s="218"/>
      <c r="AI149" s="218"/>
      <c r="AJ149" s="218"/>
      <c r="AK149" s="218"/>
      <c r="AL149" s="218"/>
    </row>
    <row r="150" spans="1:38" x14ac:dyDescent="0.35">
      <c r="A150" s="203" t="s">
        <v>1202</v>
      </c>
      <c r="B150" s="203" t="s">
        <v>310</v>
      </c>
      <c r="C150" s="203" t="s">
        <v>1068</v>
      </c>
      <c r="D150" s="203" t="s">
        <v>129</v>
      </c>
      <c r="E150" s="203" t="s">
        <v>569</v>
      </c>
      <c r="F150" s="204" t="s">
        <v>1155</v>
      </c>
      <c r="G150" s="203">
        <v>2</v>
      </c>
      <c r="H150" s="203" t="s">
        <v>51</v>
      </c>
      <c r="I150" s="2306">
        <v>2</v>
      </c>
      <c r="J150" s="2307"/>
      <c r="K150" s="2307"/>
      <c r="L150" s="2308"/>
      <c r="M150" s="209">
        <v>1</v>
      </c>
      <c r="N150" s="212">
        <v>12600</v>
      </c>
      <c r="O150" s="219">
        <v>0.6</v>
      </c>
      <c r="P150" s="212">
        <f t="shared" si="35"/>
        <v>5040</v>
      </c>
      <c r="Q150" s="212">
        <f t="shared" si="31"/>
        <v>10080</v>
      </c>
      <c r="R150" s="213">
        <f t="shared" si="32"/>
        <v>2.2099861186080053E-2</v>
      </c>
      <c r="S150" s="550">
        <f t="shared" si="33"/>
        <v>10080</v>
      </c>
      <c r="T150" s="440">
        <f>S150</f>
        <v>10080</v>
      </c>
      <c r="V150" s="215"/>
      <c r="X150" s="332"/>
      <c r="Y150" s="440"/>
      <c r="Z150" s="441">
        <f>S150</f>
        <v>10080</v>
      </c>
      <c r="AA150" s="218"/>
      <c r="AB150" s="218"/>
      <c r="AC150" s="220"/>
      <c r="AD150" s="220"/>
      <c r="AE150" s="220"/>
      <c r="AF150" s="218"/>
      <c r="AG150" s="218"/>
      <c r="AH150" s="220">
        <f>S150</f>
        <v>10080</v>
      </c>
      <c r="AI150" s="218"/>
      <c r="AJ150" s="218"/>
      <c r="AK150" s="218"/>
      <c r="AL150" s="218"/>
    </row>
    <row r="151" spans="1:38" x14ac:dyDescent="0.35">
      <c r="A151" s="203" t="s">
        <v>1202</v>
      </c>
      <c r="B151" s="203" t="s">
        <v>138</v>
      </c>
      <c r="C151" s="203" t="s">
        <v>1204</v>
      </c>
      <c r="D151" s="203" t="s">
        <v>311</v>
      </c>
      <c r="E151" s="203" t="s">
        <v>569</v>
      </c>
      <c r="F151" s="204" t="s">
        <v>312</v>
      </c>
      <c r="G151" s="203">
        <v>1</v>
      </c>
      <c r="H151" s="203" t="s">
        <v>49</v>
      </c>
      <c r="I151" s="1"/>
      <c r="J151" s="229">
        <v>63</v>
      </c>
      <c r="K151" s="1"/>
      <c r="L151" s="332"/>
      <c r="M151" s="209">
        <v>1</v>
      </c>
      <c r="N151" s="212">
        <v>90935.46</v>
      </c>
      <c r="O151" s="219">
        <v>0.43</v>
      </c>
      <c r="P151" s="212">
        <f t="shared" si="35"/>
        <v>51833.212200000009</v>
      </c>
      <c r="Q151" s="212">
        <f t="shared" si="31"/>
        <v>51833.212200000009</v>
      </c>
      <c r="R151" s="439">
        <f t="shared" si="32"/>
        <v>0.1136415470683166</v>
      </c>
      <c r="S151" s="550">
        <f t="shared" si="33"/>
        <v>51833.212200000009</v>
      </c>
      <c r="T151" s="234"/>
      <c r="V151" s="215">
        <f>S151</f>
        <v>51833.212200000009</v>
      </c>
      <c r="X151" s="332"/>
      <c r="Y151" s="440"/>
      <c r="Z151" s="441">
        <f>S151</f>
        <v>51833.212200000009</v>
      </c>
      <c r="AA151" s="218"/>
      <c r="AB151" s="218"/>
      <c r="AC151" s="220"/>
      <c r="AD151" s="218"/>
      <c r="AE151" s="218"/>
      <c r="AF151" s="218"/>
      <c r="AG151" s="218"/>
      <c r="AH151" s="218"/>
      <c r="AI151" s="218"/>
      <c r="AJ151" s="220">
        <f>S151</f>
        <v>51833.212200000009</v>
      </c>
      <c r="AK151" s="218"/>
      <c r="AL151" s="218"/>
    </row>
    <row r="152" spans="1:38" x14ac:dyDescent="0.35">
      <c r="A152" s="203" t="s">
        <v>1202</v>
      </c>
      <c r="B152" s="203" t="s">
        <v>313</v>
      </c>
      <c r="C152" s="203" t="s">
        <v>1072</v>
      </c>
      <c r="D152" s="203" t="s">
        <v>95</v>
      </c>
      <c r="E152" s="203" t="s">
        <v>571</v>
      </c>
      <c r="F152" s="204" t="s">
        <v>603</v>
      </c>
      <c r="G152" s="203">
        <v>25</v>
      </c>
      <c r="H152" s="203" t="s">
        <v>51</v>
      </c>
      <c r="I152" s="2306">
        <v>25</v>
      </c>
      <c r="J152" s="2307"/>
      <c r="K152" s="2307"/>
      <c r="L152" s="2308"/>
      <c r="M152" s="209">
        <v>1</v>
      </c>
      <c r="N152" s="212">
        <v>10350</v>
      </c>
      <c r="O152" s="219">
        <v>0.8</v>
      </c>
      <c r="P152" s="212">
        <f t="shared" si="35"/>
        <v>2069.9999999999995</v>
      </c>
      <c r="Q152" s="212">
        <f t="shared" si="31"/>
        <v>51749.999999999985</v>
      </c>
      <c r="R152" s="224">
        <f t="shared" si="32"/>
        <v>0.11345910876782167</v>
      </c>
      <c r="S152" s="550">
        <f t="shared" si="33"/>
        <v>51749.999999999985</v>
      </c>
      <c r="T152" s="234"/>
      <c r="V152" s="215">
        <f>S152</f>
        <v>51749.999999999985</v>
      </c>
      <c r="X152" s="332"/>
      <c r="Y152" s="440">
        <f>S152</f>
        <v>51749.999999999985</v>
      </c>
      <c r="Z152" s="332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20">
        <f>S152</f>
        <v>51749.999999999985</v>
      </c>
      <c r="AL152" s="220">
        <f>T152</f>
        <v>0</v>
      </c>
    </row>
    <row r="153" spans="1:38" x14ac:dyDescent="0.35">
      <c r="A153" s="203" t="s">
        <v>1202</v>
      </c>
      <c r="B153" s="203" t="s">
        <v>314</v>
      </c>
      <c r="C153" s="203" t="s">
        <v>1206</v>
      </c>
      <c r="D153" s="203" t="s">
        <v>279</v>
      </c>
      <c r="E153" s="203" t="s">
        <v>571</v>
      </c>
      <c r="F153" s="204" t="s">
        <v>640</v>
      </c>
      <c r="G153" s="203">
        <v>2</v>
      </c>
      <c r="H153" s="203" t="s">
        <v>51</v>
      </c>
      <c r="I153" s="2306">
        <v>2</v>
      </c>
      <c r="J153" s="2307"/>
      <c r="K153" s="2307"/>
      <c r="L153" s="2308"/>
      <c r="M153" s="209">
        <v>1</v>
      </c>
      <c r="N153" s="212">
        <v>19000</v>
      </c>
      <c r="O153" s="219">
        <v>0.45</v>
      </c>
      <c r="P153" s="212">
        <f t="shared" si="35"/>
        <v>10450</v>
      </c>
      <c r="Q153" s="212">
        <f t="shared" si="31"/>
        <v>20900</v>
      </c>
      <c r="R153" s="224">
        <f t="shared" si="32"/>
        <v>4.5822132816376301E-2</v>
      </c>
      <c r="S153" s="550">
        <f t="shared" si="33"/>
        <v>20900</v>
      </c>
      <c r="T153" s="440">
        <f>S153</f>
        <v>20900</v>
      </c>
      <c r="V153" s="215"/>
      <c r="X153" s="332"/>
      <c r="Y153" s="440">
        <f>S153</f>
        <v>20900</v>
      </c>
      <c r="Z153" s="332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20">
        <f>S153</f>
        <v>20900</v>
      </c>
    </row>
    <row r="154" spans="1:38" x14ac:dyDescent="0.35">
      <c r="A154" s="218"/>
      <c r="B154" s="203"/>
      <c r="C154" s="236"/>
      <c r="D154" s="236"/>
      <c r="E154" s="236"/>
      <c r="F154" s="237"/>
      <c r="G154" s="236"/>
      <c r="H154" s="236"/>
      <c r="I154" s="291"/>
      <c r="J154" s="291"/>
      <c r="K154" s="291"/>
      <c r="L154" s="333"/>
      <c r="M154" s="236"/>
      <c r="N154" s="240"/>
      <c r="O154" s="241"/>
      <c r="P154" s="240"/>
      <c r="Q154" s="212"/>
      <c r="R154" s="439"/>
      <c r="S154" s="550"/>
      <c r="T154" s="234"/>
      <c r="X154" s="332"/>
      <c r="Y154" s="234"/>
      <c r="Z154" s="332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</row>
    <row r="155" spans="1:38" x14ac:dyDescent="0.35">
      <c r="A155" s="154" t="s">
        <v>1202</v>
      </c>
      <c r="B155" s="154" t="s">
        <v>579</v>
      </c>
      <c r="C155" s="335"/>
      <c r="D155" s="298"/>
      <c r="E155" s="298"/>
      <c r="F155" s="299"/>
      <c r="G155" s="298"/>
      <c r="H155" s="298"/>
      <c r="I155" s="300"/>
      <c r="J155" s="300"/>
      <c r="K155" s="300"/>
      <c r="L155" s="300"/>
      <c r="M155" s="298"/>
      <c r="N155" s="301"/>
      <c r="O155" s="302"/>
      <c r="P155" s="336"/>
      <c r="Q155" s="303">
        <v>8000</v>
      </c>
      <c r="R155" s="337">
        <f>Q155/Q158</f>
        <v>1.7539572369904805E-2</v>
      </c>
      <c r="S155" s="550">
        <f>Q155</f>
        <v>8000</v>
      </c>
      <c r="T155" s="234"/>
      <c r="W155" s="215">
        <f>S155</f>
        <v>8000</v>
      </c>
      <c r="X155" s="332"/>
      <c r="Y155" s="234"/>
      <c r="Z155" s="332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</row>
    <row r="156" spans="1:38" x14ac:dyDescent="0.35">
      <c r="A156" s="154" t="s">
        <v>1202</v>
      </c>
      <c r="B156" s="154" t="s">
        <v>580</v>
      </c>
      <c r="C156" s="335"/>
      <c r="D156" s="298"/>
      <c r="E156" s="298"/>
      <c r="F156" s="299"/>
      <c r="G156" s="298"/>
      <c r="H156" s="298"/>
      <c r="I156" s="300"/>
      <c r="J156" s="300"/>
      <c r="K156" s="300"/>
      <c r="L156" s="300"/>
      <c r="M156" s="298"/>
      <c r="N156" s="301"/>
      <c r="O156" s="302"/>
      <c r="P156" s="336"/>
      <c r="Q156" s="303">
        <v>19000</v>
      </c>
      <c r="R156" s="337">
        <f>Q156/Q158</f>
        <v>4.1656484378523914E-2</v>
      </c>
      <c r="S156" s="550">
        <f>Q156</f>
        <v>19000</v>
      </c>
      <c r="T156" s="234"/>
      <c r="X156" s="441">
        <f>S156</f>
        <v>19000</v>
      </c>
      <c r="Y156" s="234"/>
      <c r="Z156" s="332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</row>
    <row r="157" spans="1:38" ht="15" thickBot="1" x14ac:dyDescent="0.4">
      <c r="S157" s="212"/>
      <c r="T157" s="234"/>
      <c r="X157" s="332"/>
      <c r="Y157" s="234"/>
      <c r="Z157" s="332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</row>
    <row r="158" spans="1:38" x14ac:dyDescent="0.35">
      <c r="A158" s="372" t="s">
        <v>582</v>
      </c>
      <c r="B158" s="373"/>
      <c r="C158" s="373"/>
      <c r="D158" s="373"/>
      <c r="E158" s="373"/>
      <c r="F158" s="374"/>
      <c r="G158" s="373"/>
      <c r="H158" s="373"/>
      <c r="I158" s="373">
        <f>I153+I152+I150+I149+I148+I147+I146+I144+I143</f>
        <v>59</v>
      </c>
      <c r="J158" s="373">
        <f>J151</f>
        <v>63</v>
      </c>
      <c r="K158" s="373">
        <f>K147</f>
        <v>2</v>
      </c>
      <c r="L158" s="373"/>
      <c r="M158" s="373">
        <f>SUM(I158:L158)</f>
        <v>124</v>
      </c>
      <c r="N158" s="375"/>
      <c r="O158" s="376"/>
      <c r="P158" s="375"/>
      <c r="Q158" s="375">
        <f>SUM(Q142:Q157)</f>
        <v>456111.46220000001</v>
      </c>
      <c r="R158" s="376">
        <f>SUM(R142:R156)</f>
        <v>0.99999999999999989</v>
      </c>
      <c r="S158" s="1597">
        <f>SUM(S140:S157)</f>
        <v>456111.46220000001</v>
      </c>
      <c r="T158" s="564">
        <f t="shared" ref="T158:Z158" si="37">SUM(T140:T156)</f>
        <v>234272</v>
      </c>
      <c r="U158" s="381">
        <f t="shared" si="37"/>
        <v>72000</v>
      </c>
      <c r="V158" s="381">
        <f t="shared" si="37"/>
        <v>122839.46219999999</v>
      </c>
      <c r="W158" s="381">
        <f t="shared" si="37"/>
        <v>8000</v>
      </c>
      <c r="X158" s="381">
        <f t="shared" si="37"/>
        <v>19000</v>
      </c>
      <c r="Y158" s="565">
        <f t="shared" si="37"/>
        <v>230614.25</v>
      </c>
      <c r="Z158" s="566">
        <f t="shared" si="37"/>
        <v>198497.21220000001</v>
      </c>
      <c r="AA158" s="565">
        <f>SUM(AA141:AA156)</f>
        <v>81240</v>
      </c>
      <c r="AB158" s="565">
        <f>SUM(AB141:AB156)</f>
        <v>72000</v>
      </c>
      <c r="AC158" s="565">
        <f t="shared" ref="AC158:AL158" si="38">SUM(AC141:AC156)</f>
        <v>87108</v>
      </c>
      <c r="AD158" s="565">
        <f t="shared" si="38"/>
        <v>0</v>
      </c>
      <c r="AE158" s="565">
        <f t="shared" si="38"/>
        <v>10920.000000000002</v>
      </c>
      <c r="AF158" s="565">
        <f t="shared" si="38"/>
        <v>24024</v>
      </c>
      <c r="AG158" s="565">
        <f t="shared" si="38"/>
        <v>19256.25</v>
      </c>
      <c r="AH158" s="565">
        <f t="shared" si="38"/>
        <v>10080</v>
      </c>
      <c r="AI158" s="565">
        <f t="shared" si="38"/>
        <v>0</v>
      </c>
      <c r="AJ158" s="565">
        <f t="shared" si="38"/>
        <v>51833.212200000009</v>
      </c>
      <c r="AK158" s="2224">
        <f t="shared" si="38"/>
        <v>51749.999999999985</v>
      </c>
      <c r="AL158" s="2224">
        <f t="shared" si="38"/>
        <v>20900</v>
      </c>
    </row>
    <row r="159" spans="1:38" ht="15" thickBot="1" x14ac:dyDescent="0.4">
      <c r="A159" s="388" t="s">
        <v>583</v>
      </c>
      <c r="B159" s="389"/>
      <c r="C159" s="389"/>
      <c r="D159" s="389"/>
      <c r="E159" s="389"/>
      <c r="F159" s="390"/>
      <c r="G159" s="389"/>
      <c r="H159" s="389"/>
      <c r="I159" s="389">
        <f>I153+I152+I150+I149+I148+I147+I146+I144+I143</f>
        <v>59</v>
      </c>
      <c r="J159" s="389">
        <f>I153+I152+J151+I150+I149+I148+I146+I144+I143</f>
        <v>120</v>
      </c>
      <c r="K159" s="389">
        <f>I153+I152+I150+I149+K147+K145+I144+I143</f>
        <v>47</v>
      </c>
      <c r="L159" s="389">
        <f>I153+I152+I150+I149+K145+I144+I143</f>
        <v>45</v>
      </c>
      <c r="M159" s="389">
        <f>SUM(I159:L159)</f>
        <v>271</v>
      </c>
      <c r="N159" s="391"/>
      <c r="O159" s="392"/>
      <c r="P159" s="391"/>
      <c r="Q159" s="391"/>
      <c r="R159" s="392"/>
      <c r="S159" s="1598">
        <f>Q158/M158</f>
        <v>3678.3182435483873</v>
      </c>
      <c r="T159" s="580">
        <f>T158/S158</f>
        <v>0.51362883728029229</v>
      </c>
      <c r="U159" s="396">
        <f>U158/S158</f>
        <v>0.15785615132914324</v>
      </c>
      <c r="V159" s="396">
        <f>V158/S158</f>
        <v>0.26931895464213568</v>
      </c>
      <c r="W159" s="396">
        <f>W158/S158</f>
        <v>1.7539572369904805E-2</v>
      </c>
      <c r="X159" s="396">
        <f>X158/S158</f>
        <v>4.1656484378523914E-2</v>
      </c>
      <c r="Y159" s="359">
        <f>Y158/S158</f>
        <v>0.5056094159257899</v>
      </c>
      <c r="Z159" s="569">
        <f>Z158/S158</f>
        <v>0.4351945273257814</v>
      </c>
      <c r="AA159" s="2220"/>
      <c r="AB159" s="401"/>
      <c r="AC159" s="401"/>
      <c r="AD159" s="401"/>
      <c r="AE159" s="401"/>
      <c r="AF159" s="401"/>
      <c r="AG159" s="401"/>
      <c r="AH159" s="401"/>
      <c r="AI159" s="401"/>
      <c r="AJ159" s="401"/>
      <c r="AK159" s="2225"/>
      <c r="AL159" s="2225"/>
    </row>
    <row r="160" spans="1:38" ht="15" thickBot="1" x14ac:dyDescent="0.4">
      <c r="A160" s="297" t="s">
        <v>584</v>
      </c>
      <c r="B160" s="298"/>
      <c r="C160" s="298"/>
      <c r="D160" s="298"/>
      <c r="E160" s="298"/>
      <c r="F160" s="299"/>
      <c r="G160" s="298"/>
      <c r="H160" s="298"/>
      <c r="I160" s="300"/>
      <c r="J160" s="300"/>
      <c r="K160" s="300"/>
      <c r="L160" s="300"/>
      <c r="M160" s="298"/>
      <c r="N160" s="301"/>
      <c r="O160" s="302"/>
      <c r="P160" s="301"/>
      <c r="Q160" s="303">
        <f>T158</f>
        <v>234272</v>
      </c>
      <c r="R160" s="308">
        <f>Q160/Q165</f>
        <v>0.51362883728029229</v>
      </c>
      <c r="X160" s="294"/>
      <c r="Y160" s="403">
        <f>I144+I146+I149+I152+I153</f>
        <v>51</v>
      </c>
      <c r="Z160" s="404">
        <f>I143+K145+I147+K147+I148+I150+J151</f>
        <v>83</v>
      </c>
      <c r="AA160" s="4"/>
    </row>
    <row r="161" spans="1:38" ht="15" thickBot="1" x14ac:dyDescent="0.4">
      <c r="A161" s="297" t="s">
        <v>38</v>
      </c>
      <c r="B161" s="298"/>
      <c r="C161" s="298"/>
      <c r="D161" s="298"/>
      <c r="E161" s="298"/>
      <c r="F161" s="299"/>
      <c r="G161" s="298"/>
      <c r="H161" s="298"/>
      <c r="I161" s="300"/>
      <c r="J161" s="300"/>
      <c r="K161" s="300"/>
      <c r="L161" s="300"/>
      <c r="M161" s="298"/>
      <c r="N161" s="301"/>
      <c r="O161" s="302"/>
      <c r="P161" s="301"/>
      <c r="Q161" s="303">
        <f>U158</f>
        <v>72000</v>
      </c>
      <c r="R161" s="308">
        <f>Q161/Q165</f>
        <v>0.15785615132914324</v>
      </c>
      <c r="S161" s="2143">
        <f>Q158/M158</f>
        <v>3678.3182435483873</v>
      </c>
      <c r="T161" s="2144" t="s">
        <v>586</v>
      </c>
      <c r="Y161" s="241">
        <f>Y160/M158</f>
        <v>0.41129032258064518</v>
      </c>
      <c r="Z161" s="293">
        <f>Z160/M158</f>
        <v>0.66935483870967738</v>
      </c>
    </row>
    <row r="162" spans="1:38" x14ac:dyDescent="0.35">
      <c r="A162" s="297" t="s">
        <v>587</v>
      </c>
      <c r="B162" s="298"/>
      <c r="C162" s="298"/>
      <c r="D162" s="298"/>
      <c r="E162" s="298"/>
      <c r="F162" s="299"/>
      <c r="G162" s="298"/>
      <c r="H162" s="298"/>
      <c r="I162" s="300"/>
      <c r="J162" s="300"/>
      <c r="K162" s="300"/>
      <c r="L162" s="300"/>
      <c r="M162" s="298"/>
      <c r="N162" s="301"/>
      <c r="O162" s="302"/>
      <c r="P162" s="301"/>
      <c r="Q162" s="303">
        <f>V158</f>
        <v>122839.46219999999</v>
      </c>
      <c r="R162" s="308">
        <f>Q162/Q165</f>
        <v>0.26931895464213568</v>
      </c>
      <c r="W162" s="145"/>
    </row>
    <row r="163" spans="1:38" x14ac:dyDescent="0.35">
      <c r="A163" s="297" t="s">
        <v>580</v>
      </c>
      <c r="B163" s="298"/>
      <c r="C163" s="298"/>
      <c r="D163" s="298"/>
      <c r="E163" s="298"/>
      <c r="F163" s="299"/>
      <c r="G163" s="298"/>
      <c r="H163" s="298"/>
      <c r="I163" s="300"/>
      <c r="J163" s="300"/>
      <c r="K163" s="300"/>
      <c r="L163" s="300"/>
      <c r="M163" s="298"/>
      <c r="N163" s="301"/>
      <c r="O163" s="302"/>
      <c r="P163" s="301"/>
      <c r="Q163" s="303">
        <f>X158</f>
        <v>19000</v>
      </c>
      <c r="R163" s="308">
        <f>Q163/Q165</f>
        <v>4.1656484378523914E-2</v>
      </c>
    </row>
    <row r="164" spans="1:38" x14ac:dyDescent="0.35">
      <c r="A164" s="289" t="s">
        <v>579</v>
      </c>
      <c r="B164" s="239"/>
      <c r="C164" s="239"/>
      <c r="D164" s="239"/>
      <c r="E164" s="239"/>
      <c r="F164" s="290"/>
      <c r="G164" s="239"/>
      <c r="H164" s="239"/>
      <c r="I164" s="291"/>
      <c r="J164" s="291"/>
      <c r="K164" s="291"/>
      <c r="L164" s="291"/>
      <c r="M164" s="239"/>
      <c r="N164" s="292"/>
      <c r="O164" s="242"/>
      <c r="P164" s="292"/>
      <c r="Q164" s="240">
        <f>W158</f>
        <v>8000</v>
      </c>
      <c r="R164" s="293">
        <f>Q164/Q165</f>
        <v>1.7539572369904805E-2</v>
      </c>
    </row>
    <row r="165" spans="1:38" x14ac:dyDescent="0.35">
      <c r="A165" s="289"/>
      <c r="B165" s="239"/>
      <c r="C165" s="239"/>
      <c r="D165" s="239"/>
      <c r="E165" s="239"/>
      <c r="F165" s="290"/>
      <c r="G165" s="239"/>
      <c r="H165" s="239"/>
      <c r="I165" s="291"/>
      <c r="J165" s="291"/>
      <c r="K165" s="291"/>
      <c r="L165" s="291"/>
      <c r="M165" s="239"/>
      <c r="N165" s="292"/>
      <c r="O165" s="242"/>
      <c r="P165" s="292"/>
      <c r="Q165" s="240">
        <f>SUM(Q160:Q164)</f>
        <v>456111.46220000001</v>
      </c>
      <c r="R165" s="293">
        <f>SUM(R160:R164)</f>
        <v>0.99999999999999978</v>
      </c>
      <c r="S165" s="647"/>
    </row>
    <row r="167" spans="1:38" s="145" customFormat="1" ht="16" x14ac:dyDescent="0.4">
      <c r="A167" s="4"/>
      <c r="B167" s="1"/>
      <c r="C167" s="1"/>
      <c r="D167" s="1"/>
      <c r="E167" s="1"/>
      <c r="F167" s="2"/>
      <c r="G167" s="1"/>
      <c r="H167" s="1"/>
      <c r="I167"/>
      <c r="J167"/>
      <c r="K167"/>
      <c r="L167"/>
      <c r="M167" s="1"/>
      <c r="O167" s="3"/>
      <c r="R167" s="144"/>
      <c r="T167"/>
      <c r="U167"/>
      <c r="V167"/>
      <c r="W167"/>
      <c r="X167"/>
      <c r="Y167"/>
      <c r="Z167" s="349">
        <f>SUM(AA168:AL169)</f>
        <v>4009193.6865999997</v>
      </c>
      <c r="AA167" s="2226" t="s">
        <v>316</v>
      </c>
      <c r="AB167" s="2226" t="s">
        <v>321</v>
      </c>
      <c r="AC167" s="2226" t="s">
        <v>317</v>
      </c>
      <c r="AD167" s="2226" t="s">
        <v>318</v>
      </c>
      <c r="AE167" s="2226" t="s">
        <v>319</v>
      </c>
      <c r="AF167" s="2226" t="s">
        <v>320</v>
      </c>
      <c r="AG167" s="2226" t="s">
        <v>232</v>
      </c>
      <c r="AH167" s="2227" t="s">
        <v>322</v>
      </c>
      <c r="AI167" s="2227" t="s">
        <v>31</v>
      </c>
      <c r="AJ167" s="2227" t="s">
        <v>26</v>
      </c>
      <c r="AK167" s="2227" t="s">
        <v>323</v>
      </c>
      <c r="AL167" s="2227" t="s">
        <v>324</v>
      </c>
    </row>
    <row r="168" spans="1:38" x14ac:dyDescent="0.35">
      <c r="A168" s="1619" t="s">
        <v>929</v>
      </c>
      <c r="B168" s="1692"/>
      <c r="C168" s="1692"/>
      <c r="D168" s="1692"/>
      <c r="E168" s="1692"/>
      <c r="F168" s="1693"/>
      <c r="G168" s="1692"/>
      <c r="H168" s="1692"/>
      <c r="I168" s="1694"/>
      <c r="J168" s="1694"/>
      <c r="K168" s="1694"/>
      <c r="L168" s="1694"/>
      <c r="M168" s="1692"/>
      <c r="N168" s="1083"/>
      <c r="O168" s="1695"/>
      <c r="P168" s="1083"/>
      <c r="Q168" s="1696"/>
      <c r="R168" s="1697"/>
      <c r="S168" s="1698">
        <f>S158+S125+S85+S53</f>
        <v>4303779.3988000005</v>
      </c>
      <c r="T168" s="11"/>
      <c r="Z168" t="s">
        <v>652</v>
      </c>
      <c r="AA168" s="1730">
        <f>AA158+AA125+AA85+AA53</f>
        <v>986427.7</v>
      </c>
      <c r="AB168" s="1696">
        <f t="shared" ref="AB168:AL168" si="39">AB158+AB125+AB85+AB53</f>
        <v>576000</v>
      </c>
      <c r="AC168" s="1696">
        <f t="shared" si="39"/>
        <v>988199.1</v>
      </c>
      <c r="AD168" s="1696">
        <f t="shared" si="39"/>
        <v>296999.99999999994</v>
      </c>
      <c r="AE168" s="1696">
        <f t="shared" si="39"/>
        <v>125580.00000000003</v>
      </c>
      <c r="AF168" s="1696">
        <f t="shared" si="39"/>
        <v>96096</v>
      </c>
      <c r="AG168" s="1696">
        <f t="shared" si="39"/>
        <v>404381.25</v>
      </c>
      <c r="AH168" s="1696">
        <f t="shared" si="39"/>
        <v>70560</v>
      </c>
      <c r="AI168" s="1696">
        <f t="shared" si="39"/>
        <v>236800</v>
      </c>
      <c r="AJ168" s="1696">
        <f t="shared" si="39"/>
        <v>155499.63660000003</v>
      </c>
      <c r="AK168" s="1696">
        <f t="shared" si="39"/>
        <v>51749.999999999985</v>
      </c>
      <c r="AL168" s="1696">
        <f t="shared" si="39"/>
        <v>20900</v>
      </c>
    </row>
    <row r="169" spans="1:38" s="1757" customFormat="1" ht="14" x14ac:dyDescent="0.3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797"/>
      <c r="O169" s="2067"/>
      <c r="P169" s="1797"/>
      <c r="Q169" s="1797"/>
      <c r="R169" s="2068" t="s">
        <v>622</v>
      </c>
      <c r="S169" s="2228">
        <f>D19-S168</f>
        <v>-13461.398800000548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</sheetData>
  <mergeCells count="118">
    <mergeCell ref="I152:L152"/>
    <mergeCell ref="I153:L153"/>
    <mergeCell ref="I144:L144"/>
    <mergeCell ref="K145:L145"/>
    <mergeCell ref="I146:J146"/>
    <mergeCell ref="I148:J148"/>
    <mergeCell ref="I149:L149"/>
    <mergeCell ref="I150:L150"/>
    <mergeCell ref="I139:L139"/>
    <mergeCell ref="T139:X140"/>
    <mergeCell ref="Y139:Z140"/>
    <mergeCell ref="AA139:AL140"/>
    <mergeCell ref="A141:R141"/>
    <mergeCell ref="I143:L143"/>
    <mergeCell ref="A138:R138"/>
    <mergeCell ref="S138:AL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15:L115"/>
    <mergeCell ref="I117:L117"/>
    <mergeCell ref="I118:L118"/>
    <mergeCell ref="I119:L119"/>
    <mergeCell ref="I120:L120"/>
    <mergeCell ref="Y129:Z129"/>
    <mergeCell ref="A108:R108"/>
    <mergeCell ref="K110:L110"/>
    <mergeCell ref="I111:L111"/>
    <mergeCell ref="I112:J112"/>
    <mergeCell ref="K113:L113"/>
    <mergeCell ref="I114:J114"/>
    <mergeCell ref="G106:G107"/>
    <mergeCell ref="H106:H107"/>
    <mergeCell ref="I106:L106"/>
    <mergeCell ref="T106:X107"/>
    <mergeCell ref="Y106:Z107"/>
    <mergeCell ref="AA106:AJ107"/>
    <mergeCell ref="A106:A107"/>
    <mergeCell ref="B106:B107"/>
    <mergeCell ref="C106:C107"/>
    <mergeCell ref="D106:D107"/>
    <mergeCell ref="E106:E107"/>
    <mergeCell ref="F106:F107"/>
    <mergeCell ref="G101:H101"/>
    <mergeCell ref="I101:J101"/>
    <mergeCell ref="G102:H102"/>
    <mergeCell ref="I102:J102"/>
    <mergeCell ref="A105:R105"/>
    <mergeCell ref="S105:AJ105"/>
    <mergeCell ref="I80:L80"/>
    <mergeCell ref="Y89:Z89"/>
    <mergeCell ref="G99:H99"/>
    <mergeCell ref="I99:J99"/>
    <mergeCell ref="G100:H100"/>
    <mergeCell ref="I100:J100"/>
    <mergeCell ref="I72:J72"/>
    <mergeCell ref="I74:J74"/>
    <mergeCell ref="I75:L75"/>
    <mergeCell ref="I76:L76"/>
    <mergeCell ref="I78:L78"/>
    <mergeCell ref="I79:L79"/>
    <mergeCell ref="AA64:AJ65"/>
    <mergeCell ref="A66:R66"/>
    <mergeCell ref="K68:L68"/>
    <mergeCell ref="I69:L69"/>
    <mergeCell ref="I70:L70"/>
    <mergeCell ref="K71:L71"/>
    <mergeCell ref="F64:F65"/>
    <mergeCell ref="G64:G65"/>
    <mergeCell ref="H64:H65"/>
    <mergeCell ref="I64:L64"/>
    <mergeCell ref="T64:X65"/>
    <mergeCell ref="Y64:Z65"/>
    <mergeCell ref="I46:L46"/>
    <mergeCell ref="I48:L48"/>
    <mergeCell ref="Y57:Z57"/>
    <mergeCell ref="A63:R63"/>
    <mergeCell ref="S63:AJ63"/>
    <mergeCell ref="A64:A65"/>
    <mergeCell ref="B64:B65"/>
    <mergeCell ref="C64:C65"/>
    <mergeCell ref="D64:D65"/>
    <mergeCell ref="E64:E65"/>
    <mergeCell ref="I43:L43"/>
    <mergeCell ref="I44:L44"/>
    <mergeCell ref="I45:L45"/>
    <mergeCell ref="AA30:AJ31"/>
    <mergeCell ref="A32:R32"/>
    <mergeCell ref="K35:L35"/>
    <mergeCell ref="I36:L36"/>
    <mergeCell ref="I37:J37"/>
    <mergeCell ref="K38:L38"/>
    <mergeCell ref="G30:G31"/>
    <mergeCell ref="H30:H31"/>
    <mergeCell ref="I30:L30"/>
    <mergeCell ref="R30:R31"/>
    <mergeCell ref="T30:X31"/>
    <mergeCell ref="Y30:Z31"/>
    <mergeCell ref="A30:A31"/>
    <mergeCell ref="B30:B31"/>
    <mergeCell ref="C30:C31"/>
    <mergeCell ref="D30:D31"/>
    <mergeCell ref="E30:E31"/>
    <mergeCell ref="F30:F31"/>
    <mergeCell ref="J23:L23"/>
    <mergeCell ref="J24:L24"/>
    <mergeCell ref="J25:L25"/>
    <mergeCell ref="J26:L26"/>
    <mergeCell ref="A29:R29"/>
    <mergeCell ref="S29:AJ29"/>
    <mergeCell ref="I39:J39"/>
    <mergeCell ref="I40:L40"/>
    <mergeCell ref="I42:J42"/>
  </mergeCell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9EF3-6682-4BE6-839D-FBF79E7FFC54}">
  <sheetPr>
    <tabColor theme="4" tint="0.39997558519241921"/>
  </sheetPr>
  <dimension ref="A1:AH81"/>
  <sheetViews>
    <sheetView workbookViewId="0">
      <selection activeCell="F24" sqref="F24"/>
    </sheetView>
  </sheetViews>
  <sheetFormatPr defaultRowHeight="14.5" x14ac:dyDescent="0.35"/>
  <cols>
    <col min="1" max="1" width="19.1796875" style="93" customWidth="1"/>
    <col min="2" max="2" width="17.6328125" style="94" customWidth="1"/>
    <col min="3" max="3" width="13.81640625" style="94" customWidth="1"/>
    <col min="4" max="4" width="12.6328125" style="94" customWidth="1"/>
    <col min="5" max="5" width="26.6328125" style="94" customWidth="1"/>
    <col min="6" max="8" width="31.81640625" style="94" customWidth="1"/>
    <col min="9" max="9" width="23.81640625" style="94" customWidth="1"/>
    <col min="10" max="10" width="22" style="94" customWidth="1"/>
    <col min="11" max="12" width="17" style="94" customWidth="1"/>
    <col min="13" max="13" width="19.453125" style="94" customWidth="1"/>
    <col min="14" max="14" width="20" style="94" customWidth="1"/>
    <col min="15" max="15" width="17" style="93" customWidth="1"/>
    <col min="16" max="16" width="17" style="94" customWidth="1"/>
    <col min="17" max="20" width="8.7265625" style="94"/>
    <col min="21" max="21" width="9.6328125" style="94" customWidth="1"/>
    <col min="22" max="22" width="21.81640625" style="95" customWidth="1"/>
    <col min="23" max="23" width="13.26953125" style="94" customWidth="1"/>
    <col min="24" max="24" width="24.81640625" style="95" customWidth="1"/>
    <col min="25" max="25" width="21.81640625" style="95" customWidth="1"/>
    <col min="26" max="27" width="19.36328125" style="97" customWidth="1"/>
    <col min="28" max="29" width="15.26953125" style="93" customWidth="1"/>
    <col min="30" max="30" width="23.7265625" style="94" customWidth="1"/>
    <col min="31" max="31" width="15.26953125" style="93" customWidth="1"/>
    <col min="32" max="32" width="15.26953125" style="94" customWidth="1"/>
    <col min="33" max="34" width="15.26953125" style="93" customWidth="1"/>
    <col min="35" max="16384" width="8.7265625" style="93"/>
  </cols>
  <sheetData>
    <row r="1" spans="1:34" s="92" customFormat="1" x14ac:dyDescent="0.35">
      <c r="A1" s="89" t="s">
        <v>1216</v>
      </c>
      <c r="B1" s="89" t="s">
        <v>385</v>
      </c>
      <c r="C1" s="89" t="s">
        <v>361</v>
      </c>
      <c r="D1" s="89" t="s">
        <v>362</v>
      </c>
      <c r="E1" s="89" t="s">
        <v>363</v>
      </c>
      <c r="F1" s="89" t="s">
        <v>364</v>
      </c>
      <c r="G1" s="89" t="s">
        <v>1221</v>
      </c>
      <c r="H1" s="89" t="s">
        <v>1222</v>
      </c>
      <c r="I1" s="2261" t="s">
        <v>502</v>
      </c>
      <c r="J1" s="2261" t="s">
        <v>1217</v>
      </c>
      <c r="K1" s="89" t="s">
        <v>365</v>
      </c>
      <c r="L1" s="89" t="s">
        <v>366</v>
      </c>
      <c r="M1" s="89" t="s">
        <v>386</v>
      </c>
      <c r="N1" s="89" t="s">
        <v>387</v>
      </c>
      <c r="O1" s="89" t="s">
        <v>367</v>
      </c>
      <c r="P1" s="89" t="s">
        <v>368</v>
      </c>
      <c r="Q1" s="89" t="s">
        <v>369</v>
      </c>
      <c r="R1" s="89" t="s">
        <v>370</v>
      </c>
      <c r="S1" s="89" t="s">
        <v>371</v>
      </c>
      <c r="T1" s="89" t="s">
        <v>372</v>
      </c>
      <c r="U1" s="89" t="s">
        <v>392</v>
      </c>
      <c r="V1" s="90" t="s">
        <v>388</v>
      </c>
      <c r="W1" s="89" t="s">
        <v>373</v>
      </c>
      <c r="X1" s="90" t="s">
        <v>389</v>
      </c>
      <c r="Y1" s="90" t="s">
        <v>390</v>
      </c>
      <c r="Z1" s="91"/>
      <c r="AA1" s="91"/>
      <c r="AD1" s="89"/>
      <c r="AF1" s="89"/>
    </row>
    <row r="2" spans="1:34" s="92" customFormat="1" x14ac:dyDescent="0.35">
      <c r="A2" s="137" t="s">
        <v>378</v>
      </c>
      <c r="B2" s="94" t="s">
        <v>411</v>
      </c>
      <c r="C2" s="94" t="s">
        <v>429</v>
      </c>
      <c r="D2" s="94" t="s">
        <v>430</v>
      </c>
      <c r="E2" s="1" t="s">
        <v>301</v>
      </c>
      <c r="F2" s="1" t="s">
        <v>302</v>
      </c>
      <c r="G2" s="1"/>
      <c r="H2" s="1" t="s">
        <v>359</v>
      </c>
      <c r="I2" s="2241">
        <v>1</v>
      </c>
      <c r="J2" s="2241"/>
      <c r="K2" s="94" t="s">
        <v>356</v>
      </c>
      <c r="L2" s="94"/>
      <c r="M2" s="1">
        <v>12</v>
      </c>
      <c r="N2" s="94">
        <v>23</v>
      </c>
      <c r="O2" s="1">
        <v>12</v>
      </c>
      <c r="P2" s="1" t="s">
        <v>90</v>
      </c>
      <c r="Q2" s="94"/>
      <c r="R2" s="94"/>
      <c r="S2" s="94">
        <v>12</v>
      </c>
      <c r="T2" s="94"/>
      <c r="U2" s="94">
        <v>1</v>
      </c>
      <c r="V2" s="5">
        <v>5627</v>
      </c>
      <c r="W2" s="70">
        <v>0.1</v>
      </c>
      <c r="X2" s="95">
        <f t="shared" ref="X2:X15" si="0">V2*(1-W2)</f>
        <v>5064.3</v>
      </c>
      <c r="Y2" s="95">
        <f t="shared" ref="Y2:Y15" si="1">X2*U2*O2</f>
        <v>60771.600000000006</v>
      </c>
      <c r="Z2" s="96"/>
      <c r="AA2" s="97"/>
      <c r="AB2" s="94"/>
      <c r="AC2" s="93"/>
      <c r="AD2" s="89"/>
      <c r="AE2" s="89"/>
      <c r="AF2" s="89"/>
      <c r="AG2" s="89"/>
      <c r="AH2" s="89"/>
    </row>
    <row r="3" spans="1:34" x14ac:dyDescent="0.35">
      <c r="A3" s="137" t="s">
        <v>378</v>
      </c>
      <c r="B3" s="94" t="s">
        <v>411</v>
      </c>
      <c r="C3" s="94" t="s">
        <v>429</v>
      </c>
      <c r="D3" s="94" t="s">
        <v>430</v>
      </c>
      <c r="E3" s="1" t="s">
        <v>301</v>
      </c>
      <c r="F3" s="1" t="s">
        <v>129</v>
      </c>
      <c r="G3" s="1"/>
      <c r="H3" s="1" t="s">
        <v>359</v>
      </c>
      <c r="I3" s="2241">
        <v>3</v>
      </c>
      <c r="J3" s="2241"/>
      <c r="L3" s="94" t="s">
        <v>356</v>
      </c>
      <c r="M3" s="1">
        <v>8</v>
      </c>
      <c r="N3" s="94">
        <v>15</v>
      </c>
      <c r="O3" s="1">
        <v>2</v>
      </c>
      <c r="P3" s="1" t="s">
        <v>51</v>
      </c>
      <c r="Q3" s="94">
        <v>2</v>
      </c>
      <c r="U3" s="94">
        <v>1</v>
      </c>
      <c r="V3" s="5">
        <v>15600</v>
      </c>
      <c r="W3" s="70">
        <v>0.05</v>
      </c>
      <c r="X3" s="95">
        <f t="shared" si="0"/>
        <v>14820</v>
      </c>
      <c r="Y3" s="95">
        <f t="shared" si="1"/>
        <v>29640</v>
      </c>
      <c r="Z3" s="98"/>
      <c r="AA3" s="99"/>
      <c r="AB3" s="94"/>
    </row>
    <row r="4" spans="1:34" x14ac:dyDescent="0.35">
      <c r="A4" s="137" t="s">
        <v>378</v>
      </c>
      <c r="B4" s="94" t="s">
        <v>411</v>
      </c>
      <c r="C4" s="94" t="s">
        <v>429</v>
      </c>
      <c r="D4" s="94" t="s">
        <v>430</v>
      </c>
      <c r="E4" s="1" t="s">
        <v>301</v>
      </c>
      <c r="F4" s="1" t="s">
        <v>53</v>
      </c>
      <c r="G4" s="1"/>
      <c r="H4" s="1" t="s">
        <v>359</v>
      </c>
      <c r="I4" s="2241">
        <v>5</v>
      </c>
      <c r="J4" s="2241"/>
      <c r="K4" s="94" t="s">
        <v>356</v>
      </c>
      <c r="M4" s="1">
        <v>4</v>
      </c>
      <c r="N4" s="94">
        <v>8</v>
      </c>
      <c r="O4" s="1">
        <v>4</v>
      </c>
      <c r="P4" s="1" t="s">
        <v>90</v>
      </c>
      <c r="Q4" s="94">
        <v>4</v>
      </c>
      <c r="U4" s="94">
        <v>1</v>
      </c>
      <c r="V4" s="5">
        <v>21500</v>
      </c>
      <c r="W4" s="70">
        <v>0.2</v>
      </c>
      <c r="X4" s="95">
        <f t="shared" si="0"/>
        <v>17200</v>
      </c>
      <c r="Y4" s="95">
        <f t="shared" si="1"/>
        <v>68800</v>
      </c>
      <c r="Z4" s="98"/>
      <c r="AA4" s="99"/>
      <c r="AB4" s="94"/>
    </row>
    <row r="5" spans="1:34" x14ac:dyDescent="0.35">
      <c r="A5" s="137" t="s">
        <v>378</v>
      </c>
      <c r="B5" s="94" t="s">
        <v>411</v>
      </c>
      <c r="C5" s="94" t="s">
        <v>429</v>
      </c>
      <c r="D5" s="94" t="s">
        <v>430</v>
      </c>
      <c r="E5" s="1" t="s">
        <v>303</v>
      </c>
      <c r="F5" s="1" t="s">
        <v>304</v>
      </c>
      <c r="G5" s="1" t="s">
        <v>359</v>
      </c>
      <c r="H5" s="1"/>
      <c r="I5" s="2241">
        <v>6</v>
      </c>
      <c r="J5" s="2241"/>
      <c r="L5" s="94" t="s">
        <v>356</v>
      </c>
      <c r="M5" s="1">
        <v>10</v>
      </c>
      <c r="N5" s="100" t="s">
        <v>230</v>
      </c>
      <c r="O5" s="1">
        <v>1</v>
      </c>
      <c r="P5" s="1" t="s">
        <v>90</v>
      </c>
      <c r="S5" s="94">
        <v>10</v>
      </c>
      <c r="U5" s="94">
        <v>1</v>
      </c>
      <c r="V5" s="5">
        <v>80000</v>
      </c>
      <c r="W5" s="70">
        <v>0.1</v>
      </c>
      <c r="X5" s="95">
        <f t="shared" si="0"/>
        <v>72000</v>
      </c>
      <c r="Y5" s="95">
        <f t="shared" si="1"/>
        <v>72000</v>
      </c>
      <c r="Z5" s="96"/>
      <c r="AA5" s="99"/>
      <c r="AB5" s="94"/>
    </row>
    <row r="6" spans="1:34" x14ac:dyDescent="0.35">
      <c r="A6" s="137" t="s">
        <v>378</v>
      </c>
      <c r="B6" s="94" t="s">
        <v>411</v>
      </c>
      <c r="C6" s="94" t="s">
        <v>429</v>
      </c>
      <c r="D6" s="94" t="s">
        <v>430</v>
      </c>
      <c r="E6" s="1" t="s">
        <v>305</v>
      </c>
      <c r="F6" s="1" t="s">
        <v>306</v>
      </c>
      <c r="G6" s="1"/>
      <c r="H6" s="1" t="s">
        <v>359</v>
      </c>
      <c r="I6" s="2241">
        <v>2</v>
      </c>
      <c r="J6" s="2241"/>
      <c r="K6" s="94" t="s">
        <v>356</v>
      </c>
      <c r="M6" s="1">
        <v>12</v>
      </c>
      <c r="N6" s="100" t="s">
        <v>80</v>
      </c>
      <c r="O6" s="1">
        <v>20</v>
      </c>
      <c r="P6" s="1" t="s">
        <v>90</v>
      </c>
      <c r="Q6" s="94">
        <v>20</v>
      </c>
      <c r="U6" s="94">
        <v>1</v>
      </c>
      <c r="V6" s="5">
        <v>5627</v>
      </c>
      <c r="W6" s="70">
        <v>0.1</v>
      </c>
      <c r="X6" s="95">
        <f t="shared" si="0"/>
        <v>5064.3</v>
      </c>
      <c r="Y6" s="95">
        <f t="shared" si="1"/>
        <v>101286</v>
      </c>
      <c r="Z6" s="98"/>
      <c r="AA6" s="99"/>
      <c r="AB6" s="94"/>
    </row>
    <row r="7" spans="1:34" x14ac:dyDescent="0.35">
      <c r="A7" s="137" t="s">
        <v>378</v>
      </c>
      <c r="B7" s="94" t="s">
        <v>411</v>
      </c>
      <c r="C7" s="94" t="s">
        <v>429</v>
      </c>
      <c r="D7" s="94" t="s">
        <v>430</v>
      </c>
      <c r="E7" s="118" t="s">
        <v>307</v>
      </c>
      <c r="F7" s="118" t="s">
        <v>56</v>
      </c>
      <c r="G7" s="118"/>
      <c r="H7" s="118" t="s">
        <v>359</v>
      </c>
      <c r="I7" s="2262">
        <v>4</v>
      </c>
      <c r="J7" s="2262"/>
      <c r="K7" s="94" t="s">
        <v>356</v>
      </c>
      <c r="M7" s="118">
        <v>3</v>
      </c>
      <c r="N7" s="100" t="s">
        <v>290</v>
      </c>
      <c r="O7" s="118">
        <v>1</v>
      </c>
      <c r="P7" s="118" t="s">
        <v>51</v>
      </c>
      <c r="Q7" s="94">
        <v>1</v>
      </c>
      <c r="U7" s="94">
        <v>1</v>
      </c>
      <c r="V7" s="5">
        <v>110000</v>
      </c>
      <c r="W7" s="70">
        <v>0.55000000000000004</v>
      </c>
      <c r="X7" s="95">
        <f t="shared" si="0"/>
        <v>49499.999999999993</v>
      </c>
      <c r="Y7" s="95">
        <f t="shared" si="1"/>
        <v>49499.999999999993</v>
      </c>
      <c r="Z7" s="98"/>
      <c r="AA7" s="99"/>
      <c r="AB7" s="94"/>
    </row>
    <row r="8" spans="1:34" x14ac:dyDescent="0.35">
      <c r="A8" s="137" t="s">
        <v>378</v>
      </c>
      <c r="B8" s="94" t="s">
        <v>411</v>
      </c>
      <c r="C8" s="94" t="s">
        <v>429</v>
      </c>
      <c r="D8" s="94" t="s">
        <v>430</v>
      </c>
      <c r="E8" s="1" t="s">
        <v>308</v>
      </c>
      <c r="F8" s="1" t="s">
        <v>129</v>
      </c>
      <c r="G8" s="1"/>
      <c r="H8" s="1" t="s">
        <v>359</v>
      </c>
      <c r="I8" s="2241">
        <v>3</v>
      </c>
      <c r="J8" s="2241"/>
      <c r="L8" s="94" t="s">
        <v>356</v>
      </c>
      <c r="M8" s="1">
        <v>8</v>
      </c>
      <c r="N8" s="100" t="s">
        <v>283</v>
      </c>
      <c r="O8" s="1">
        <v>3</v>
      </c>
      <c r="P8" s="1" t="s">
        <v>49</v>
      </c>
      <c r="Q8" s="94">
        <v>3</v>
      </c>
      <c r="S8" s="94">
        <v>3</v>
      </c>
      <c r="U8" s="94">
        <v>2</v>
      </c>
      <c r="V8" s="5">
        <v>9100</v>
      </c>
      <c r="W8" s="70">
        <v>0.7</v>
      </c>
      <c r="X8" s="95">
        <f t="shared" si="0"/>
        <v>2730.0000000000005</v>
      </c>
      <c r="Y8" s="95">
        <f t="shared" si="1"/>
        <v>16380.000000000004</v>
      </c>
      <c r="Z8" s="98"/>
      <c r="AA8" s="99"/>
      <c r="AB8" s="94"/>
    </row>
    <row r="9" spans="1:34" x14ac:dyDescent="0.35">
      <c r="A9" s="137" t="s">
        <v>378</v>
      </c>
      <c r="B9" s="94" t="s">
        <v>411</v>
      </c>
      <c r="C9" s="94" t="s">
        <v>429</v>
      </c>
      <c r="D9" s="94" t="s">
        <v>430</v>
      </c>
      <c r="E9" s="1" t="s">
        <v>309</v>
      </c>
      <c r="F9" s="1" t="s">
        <v>129</v>
      </c>
      <c r="G9" s="1"/>
      <c r="H9" s="1" t="s">
        <v>359</v>
      </c>
      <c r="I9" s="2241">
        <v>3</v>
      </c>
      <c r="J9" s="2241"/>
      <c r="L9" s="94" t="s">
        <v>356</v>
      </c>
      <c r="M9" s="1">
        <v>8</v>
      </c>
      <c r="N9" s="100" t="s">
        <v>283</v>
      </c>
      <c r="O9" s="1">
        <v>2</v>
      </c>
      <c r="P9" s="1" t="s">
        <v>90</v>
      </c>
      <c r="Q9" s="94">
        <v>2</v>
      </c>
      <c r="U9" s="94">
        <v>1</v>
      </c>
      <c r="V9" s="5">
        <v>18480</v>
      </c>
      <c r="W9" s="70">
        <v>0.35</v>
      </c>
      <c r="X9" s="95">
        <f t="shared" si="0"/>
        <v>12012</v>
      </c>
      <c r="Y9" s="95">
        <f t="shared" si="1"/>
        <v>24024</v>
      </c>
      <c r="Z9" s="98"/>
      <c r="AA9" s="99"/>
      <c r="AB9" s="94"/>
    </row>
    <row r="10" spans="1:34" x14ac:dyDescent="0.35">
      <c r="A10" s="137" t="s">
        <v>378</v>
      </c>
      <c r="B10" s="94" t="s">
        <v>411</v>
      </c>
      <c r="C10" s="94" t="s">
        <v>429</v>
      </c>
      <c r="D10" s="94" t="s">
        <v>430</v>
      </c>
      <c r="E10" s="1" t="s">
        <v>236</v>
      </c>
      <c r="F10" s="1" t="s">
        <v>53</v>
      </c>
      <c r="G10" s="1"/>
      <c r="H10" s="1" t="s">
        <v>359</v>
      </c>
      <c r="I10" s="2241">
        <v>4</v>
      </c>
      <c r="J10" s="2241"/>
      <c r="K10" s="94" t="s">
        <v>356</v>
      </c>
      <c r="M10" s="1">
        <v>4</v>
      </c>
      <c r="N10" s="94">
        <v>8</v>
      </c>
      <c r="O10" s="1">
        <v>3</v>
      </c>
      <c r="P10" s="1" t="s">
        <v>51</v>
      </c>
      <c r="Q10" s="94">
        <v>3</v>
      </c>
      <c r="U10" s="94">
        <v>1</v>
      </c>
      <c r="V10" s="5">
        <v>29625</v>
      </c>
      <c r="W10" s="70">
        <v>0.35</v>
      </c>
      <c r="X10" s="95">
        <f t="shared" si="0"/>
        <v>19256.25</v>
      </c>
      <c r="Y10" s="95">
        <f t="shared" si="1"/>
        <v>57768.75</v>
      </c>
      <c r="Z10" s="98"/>
      <c r="AA10" s="99"/>
      <c r="AB10" s="94"/>
    </row>
    <row r="11" spans="1:34" x14ac:dyDescent="0.35">
      <c r="A11" s="137" t="s">
        <v>378</v>
      </c>
      <c r="B11" s="94" t="s">
        <v>411</v>
      </c>
      <c r="C11" s="94" t="s">
        <v>429</v>
      </c>
      <c r="D11" s="94" t="s">
        <v>430</v>
      </c>
      <c r="E11" s="1" t="s">
        <v>310</v>
      </c>
      <c r="F11" s="1" t="s">
        <v>129</v>
      </c>
      <c r="G11" s="1"/>
      <c r="H11" s="1" t="s">
        <v>359</v>
      </c>
      <c r="I11" s="2241">
        <v>3</v>
      </c>
      <c r="J11" s="2241"/>
      <c r="L11" s="94" t="s">
        <v>356</v>
      </c>
      <c r="M11" s="1">
        <v>8</v>
      </c>
      <c r="N11" s="94">
        <v>15</v>
      </c>
      <c r="O11" s="1">
        <v>3</v>
      </c>
      <c r="P11" s="1" t="s">
        <v>51</v>
      </c>
      <c r="Q11" s="94">
        <v>3</v>
      </c>
      <c r="U11" s="94">
        <v>1</v>
      </c>
      <c r="V11" s="5">
        <v>12600</v>
      </c>
      <c r="W11" s="70">
        <v>0.6</v>
      </c>
      <c r="X11" s="103">
        <f t="shared" si="0"/>
        <v>5040</v>
      </c>
      <c r="Y11" s="95">
        <f t="shared" si="1"/>
        <v>15120</v>
      </c>
      <c r="Z11" s="98"/>
      <c r="AA11" s="99"/>
      <c r="AB11" s="94"/>
    </row>
    <row r="12" spans="1:34" x14ac:dyDescent="0.35">
      <c r="A12" s="137" t="s">
        <v>378</v>
      </c>
      <c r="B12" s="94" t="s">
        <v>411</v>
      </c>
      <c r="C12" s="94" t="s">
        <v>429</v>
      </c>
      <c r="D12" s="94" t="s">
        <v>430</v>
      </c>
      <c r="E12" s="1" t="s">
        <v>135</v>
      </c>
      <c r="F12" s="1" t="s">
        <v>56</v>
      </c>
      <c r="G12" s="1"/>
      <c r="H12" s="1" t="s">
        <v>359</v>
      </c>
      <c r="I12" s="2241">
        <v>4</v>
      </c>
      <c r="J12" s="2241"/>
      <c r="K12" s="94" t="s">
        <v>356</v>
      </c>
      <c r="M12" s="1">
        <v>3</v>
      </c>
      <c r="N12" s="94">
        <v>7</v>
      </c>
      <c r="O12" s="1">
        <v>1</v>
      </c>
      <c r="P12" s="1" t="s">
        <v>51</v>
      </c>
      <c r="Q12" s="94">
        <v>1</v>
      </c>
      <c r="U12" s="94">
        <v>1</v>
      </c>
      <c r="V12" s="5">
        <v>35000</v>
      </c>
      <c r="W12" s="70">
        <v>0.2</v>
      </c>
      <c r="X12" s="103">
        <f t="shared" si="0"/>
        <v>28000</v>
      </c>
      <c r="Y12" s="95">
        <f t="shared" si="1"/>
        <v>28000</v>
      </c>
      <c r="Z12" s="98"/>
      <c r="AA12" s="99"/>
      <c r="AB12" s="94"/>
    </row>
    <row r="13" spans="1:34" x14ac:dyDescent="0.35">
      <c r="A13" s="137" t="s">
        <v>378</v>
      </c>
      <c r="B13" s="94" t="s">
        <v>411</v>
      </c>
      <c r="C13" s="94" t="s">
        <v>429</v>
      </c>
      <c r="D13" s="94" t="s">
        <v>430</v>
      </c>
      <c r="E13" s="1" t="s">
        <v>135</v>
      </c>
      <c r="F13" s="1" t="s">
        <v>56</v>
      </c>
      <c r="G13" s="1"/>
      <c r="H13" s="1" t="s">
        <v>359</v>
      </c>
      <c r="I13" s="2241">
        <v>4</v>
      </c>
      <c r="J13" s="2241"/>
      <c r="K13" s="94" t="s">
        <v>356</v>
      </c>
      <c r="M13" s="1">
        <v>3</v>
      </c>
      <c r="N13" s="100" t="s">
        <v>290</v>
      </c>
      <c r="O13" s="1">
        <v>1</v>
      </c>
      <c r="P13" s="1" t="s">
        <v>51</v>
      </c>
      <c r="Q13" s="94">
        <v>1</v>
      </c>
      <c r="U13" s="94">
        <v>1</v>
      </c>
      <c r="V13" s="5">
        <v>43000</v>
      </c>
      <c r="W13" s="70">
        <v>0.2</v>
      </c>
      <c r="X13" s="103">
        <f t="shared" si="0"/>
        <v>34400</v>
      </c>
      <c r="Y13" s="95">
        <f t="shared" si="1"/>
        <v>34400</v>
      </c>
      <c r="Z13" s="98"/>
      <c r="AA13" s="99"/>
      <c r="AB13" s="94"/>
    </row>
    <row r="14" spans="1:34" x14ac:dyDescent="0.35">
      <c r="A14" s="137" t="s">
        <v>378</v>
      </c>
      <c r="B14" s="94" t="s">
        <v>411</v>
      </c>
      <c r="C14" s="94" t="s">
        <v>429</v>
      </c>
      <c r="D14" s="94" t="s">
        <v>430</v>
      </c>
      <c r="E14" s="1" t="s">
        <v>138</v>
      </c>
      <c r="F14" s="1" t="s">
        <v>311</v>
      </c>
      <c r="G14" s="1" t="s">
        <v>359</v>
      </c>
      <c r="H14" s="1"/>
      <c r="I14" s="2241">
        <v>7</v>
      </c>
      <c r="J14" s="2241"/>
      <c r="L14" s="94" t="s">
        <v>356</v>
      </c>
      <c r="M14" s="1">
        <v>63</v>
      </c>
      <c r="N14" s="100" t="s">
        <v>312</v>
      </c>
      <c r="O14" s="1">
        <v>1</v>
      </c>
      <c r="P14" s="1" t="s">
        <v>49</v>
      </c>
      <c r="R14" s="94">
        <v>63</v>
      </c>
      <c r="U14" s="94">
        <v>1</v>
      </c>
      <c r="V14" s="5">
        <v>90935.46</v>
      </c>
      <c r="W14" s="70">
        <v>0.43</v>
      </c>
      <c r="X14" s="103">
        <f t="shared" si="0"/>
        <v>51833.212200000009</v>
      </c>
      <c r="Y14" s="95">
        <f t="shared" si="1"/>
        <v>51833.212200000009</v>
      </c>
      <c r="Z14" s="98"/>
      <c r="AA14" s="99"/>
      <c r="AB14" s="94"/>
    </row>
    <row r="15" spans="1:34" x14ac:dyDescent="0.35">
      <c r="A15" s="137" t="s">
        <v>378</v>
      </c>
      <c r="B15" s="94" t="s">
        <v>411</v>
      </c>
      <c r="C15" s="94" t="s">
        <v>429</v>
      </c>
      <c r="D15" s="94" t="s">
        <v>430</v>
      </c>
      <c r="E15" s="1" t="s">
        <v>305</v>
      </c>
      <c r="F15" s="1" t="s">
        <v>56</v>
      </c>
      <c r="G15" s="1"/>
      <c r="H15" s="1" t="s">
        <v>359</v>
      </c>
      <c r="I15" s="2241">
        <v>4</v>
      </c>
      <c r="J15" s="2241"/>
      <c r="K15" s="94" t="s">
        <v>356</v>
      </c>
      <c r="M15" s="1">
        <v>3</v>
      </c>
      <c r="N15" s="100" t="s">
        <v>290</v>
      </c>
      <c r="O15" s="1">
        <v>1</v>
      </c>
      <c r="P15" s="1" t="s">
        <v>51</v>
      </c>
      <c r="Q15" s="94">
        <v>1</v>
      </c>
      <c r="U15" s="94">
        <v>1</v>
      </c>
      <c r="V15" s="5">
        <v>38000</v>
      </c>
      <c r="W15" s="70">
        <v>0.3</v>
      </c>
      <c r="X15" s="103">
        <f t="shared" si="0"/>
        <v>26600</v>
      </c>
      <c r="Y15" s="95">
        <f t="shared" si="1"/>
        <v>26600</v>
      </c>
      <c r="Z15" s="98"/>
    </row>
    <row r="16" spans="1:34" x14ac:dyDescent="0.35">
      <c r="I16" s="2251"/>
      <c r="J16" s="2251"/>
      <c r="O16" s="100"/>
      <c r="V16" s="101"/>
      <c r="W16" s="106"/>
      <c r="X16" s="2231"/>
      <c r="Y16" s="2231"/>
      <c r="Z16" s="96"/>
    </row>
    <row r="17" spans="1:26" x14ac:dyDescent="0.35">
      <c r="I17" s="2251"/>
      <c r="J17" s="2251"/>
      <c r="O17" s="100"/>
      <c r="Q17" s="2232"/>
      <c r="R17" s="2232"/>
      <c r="S17" s="2232"/>
      <c r="T17" s="2233"/>
      <c r="V17" s="101"/>
      <c r="W17" s="106"/>
      <c r="X17" s="2231"/>
      <c r="Y17" s="2231"/>
      <c r="Z17" s="96"/>
    </row>
    <row r="18" spans="1:26" x14ac:dyDescent="0.35">
      <c r="A18" s="137" t="s">
        <v>391</v>
      </c>
      <c r="B18" s="94" t="s">
        <v>411</v>
      </c>
      <c r="C18" s="94" t="s">
        <v>429</v>
      </c>
      <c r="D18" s="94" t="s">
        <v>430</v>
      </c>
      <c r="E18" s="1" t="s">
        <v>301</v>
      </c>
      <c r="F18" s="1" t="s">
        <v>302</v>
      </c>
      <c r="G18" s="1"/>
      <c r="H18" s="1" t="s">
        <v>359</v>
      </c>
      <c r="I18" s="2241">
        <v>1</v>
      </c>
      <c r="J18" s="2241"/>
      <c r="K18" s="94" t="s">
        <v>356</v>
      </c>
      <c r="M18" s="1">
        <v>12</v>
      </c>
      <c r="N18" s="94">
        <v>23</v>
      </c>
      <c r="O18" s="1">
        <v>19</v>
      </c>
      <c r="P18" s="1" t="s">
        <v>90</v>
      </c>
      <c r="S18" s="94">
        <v>19</v>
      </c>
      <c r="T18" s="98"/>
      <c r="U18" s="94">
        <v>1</v>
      </c>
      <c r="V18" s="5">
        <v>5627</v>
      </c>
      <c r="W18" s="70">
        <v>0.1</v>
      </c>
      <c r="X18" s="103">
        <f t="shared" ref="X18:X30" si="2">V18*(1-W18)</f>
        <v>5064.3</v>
      </c>
      <c r="Y18" s="95">
        <f t="shared" ref="Y18:Y30" si="3">X18*U18*O18</f>
        <v>96221.7</v>
      </c>
      <c r="Z18" s="98"/>
    </row>
    <row r="19" spans="1:26" x14ac:dyDescent="0.35">
      <c r="A19" s="137" t="s">
        <v>391</v>
      </c>
      <c r="B19" s="94" t="s">
        <v>411</v>
      </c>
      <c r="C19" s="94" t="s">
        <v>429</v>
      </c>
      <c r="D19" s="94" t="s">
        <v>430</v>
      </c>
      <c r="E19" s="1" t="s">
        <v>301</v>
      </c>
      <c r="F19" s="1" t="s">
        <v>129</v>
      </c>
      <c r="G19" s="1"/>
      <c r="H19" s="1" t="s">
        <v>359</v>
      </c>
      <c r="I19" s="2241">
        <v>2</v>
      </c>
      <c r="J19" s="2241"/>
      <c r="L19" s="94" t="s">
        <v>356</v>
      </c>
      <c r="M19" s="1">
        <v>8</v>
      </c>
      <c r="N19" s="94">
        <v>15</v>
      </c>
      <c r="O19" s="1">
        <v>2</v>
      </c>
      <c r="P19" s="1" t="s">
        <v>51</v>
      </c>
      <c r="Q19" s="94">
        <v>2</v>
      </c>
      <c r="T19" s="98"/>
      <c r="U19" s="94">
        <v>1</v>
      </c>
      <c r="V19" s="5">
        <v>15600</v>
      </c>
      <c r="W19" s="70">
        <v>0.05</v>
      </c>
      <c r="X19" s="103">
        <f t="shared" si="2"/>
        <v>14820</v>
      </c>
      <c r="Y19" s="95">
        <f t="shared" si="3"/>
        <v>29640</v>
      </c>
      <c r="Z19" s="98"/>
    </row>
    <row r="20" spans="1:26" x14ac:dyDescent="0.35">
      <c r="A20" s="137" t="s">
        <v>391</v>
      </c>
      <c r="B20" s="94" t="s">
        <v>411</v>
      </c>
      <c r="C20" s="94" t="s">
        <v>429</v>
      </c>
      <c r="D20" s="94" t="s">
        <v>430</v>
      </c>
      <c r="E20" s="1" t="s">
        <v>301</v>
      </c>
      <c r="F20" s="1" t="s">
        <v>53</v>
      </c>
      <c r="G20" s="1"/>
      <c r="H20" s="1" t="s">
        <v>359</v>
      </c>
      <c r="I20" s="2241">
        <v>7</v>
      </c>
      <c r="J20" s="2241"/>
      <c r="K20" s="94" t="s">
        <v>356</v>
      </c>
      <c r="M20" s="1">
        <v>4</v>
      </c>
      <c r="N20" s="94">
        <v>8</v>
      </c>
      <c r="O20" s="1">
        <v>3</v>
      </c>
      <c r="P20" s="1" t="s">
        <v>51</v>
      </c>
      <c r="Q20" s="94">
        <v>3</v>
      </c>
      <c r="T20" s="98"/>
      <c r="U20" s="94">
        <v>1</v>
      </c>
      <c r="V20" s="5">
        <v>21500</v>
      </c>
      <c r="W20" s="70">
        <v>0.2</v>
      </c>
      <c r="X20" s="103">
        <f t="shared" si="2"/>
        <v>17200</v>
      </c>
      <c r="Y20" s="95">
        <f t="shared" si="3"/>
        <v>51600</v>
      </c>
      <c r="Z20" s="98"/>
    </row>
    <row r="21" spans="1:26" x14ac:dyDescent="0.35">
      <c r="A21" s="137" t="s">
        <v>391</v>
      </c>
      <c r="B21" s="94" t="s">
        <v>411</v>
      </c>
      <c r="C21" s="94" t="s">
        <v>429</v>
      </c>
      <c r="D21" s="94" t="s">
        <v>430</v>
      </c>
      <c r="E21" s="1" t="s">
        <v>303</v>
      </c>
      <c r="F21" s="1" t="s">
        <v>304</v>
      </c>
      <c r="G21" s="1" t="s">
        <v>359</v>
      </c>
      <c r="H21" s="1"/>
      <c r="I21" s="2241">
        <v>4</v>
      </c>
      <c r="J21" s="2241"/>
      <c r="L21" s="94" t="s">
        <v>356</v>
      </c>
      <c r="M21" s="1">
        <v>10</v>
      </c>
      <c r="N21" s="94">
        <v>10</v>
      </c>
      <c r="O21" s="1">
        <v>1</v>
      </c>
      <c r="P21" s="1" t="s">
        <v>90</v>
      </c>
      <c r="S21" s="94">
        <v>10</v>
      </c>
      <c r="T21" s="98"/>
      <c r="U21" s="94">
        <v>1</v>
      </c>
      <c r="V21" s="5">
        <v>80000</v>
      </c>
      <c r="W21" s="70">
        <v>0.1</v>
      </c>
      <c r="X21" s="103">
        <f t="shared" si="2"/>
        <v>72000</v>
      </c>
      <c r="Y21" s="95">
        <f t="shared" si="3"/>
        <v>72000</v>
      </c>
      <c r="Z21" s="98"/>
    </row>
    <row r="22" spans="1:26" x14ac:dyDescent="0.35">
      <c r="A22" s="137" t="s">
        <v>391</v>
      </c>
      <c r="B22" s="94" t="s">
        <v>411</v>
      </c>
      <c r="C22" s="94" t="s">
        <v>429</v>
      </c>
      <c r="D22" s="94" t="s">
        <v>430</v>
      </c>
      <c r="E22" s="1" t="s">
        <v>305</v>
      </c>
      <c r="F22" s="1" t="s">
        <v>302</v>
      </c>
      <c r="G22" s="1"/>
      <c r="H22" s="1" t="s">
        <v>359</v>
      </c>
      <c r="I22" s="2241">
        <v>1</v>
      </c>
      <c r="J22" s="2241"/>
      <c r="K22" s="94" t="s">
        <v>356</v>
      </c>
      <c r="M22" s="1">
        <v>12</v>
      </c>
      <c r="N22" s="94">
        <v>23</v>
      </c>
      <c r="O22" s="1">
        <v>30</v>
      </c>
      <c r="P22" s="1" t="s">
        <v>90</v>
      </c>
      <c r="Q22" s="94">
        <v>30</v>
      </c>
      <c r="T22" s="98"/>
      <c r="U22" s="94">
        <v>1</v>
      </c>
      <c r="V22" s="5">
        <v>5627</v>
      </c>
      <c r="W22" s="70">
        <v>0.1</v>
      </c>
      <c r="X22" s="103">
        <f t="shared" si="2"/>
        <v>5064.3</v>
      </c>
      <c r="Y22" s="95">
        <f t="shared" si="3"/>
        <v>151929</v>
      </c>
      <c r="Z22" s="98"/>
    </row>
    <row r="23" spans="1:26" x14ac:dyDescent="0.35">
      <c r="A23" s="137" t="s">
        <v>391</v>
      </c>
      <c r="B23" s="94" t="s">
        <v>411</v>
      </c>
      <c r="C23" s="94" t="s">
        <v>429</v>
      </c>
      <c r="D23" s="94" t="s">
        <v>430</v>
      </c>
      <c r="E23" s="1" t="s">
        <v>308</v>
      </c>
      <c r="F23" s="1" t="s">
        <v>129</v>
      </c>
      <c r="G23" s="1"/>
      <c r="H23" s="1" t="s">
        <v>359</v>
      </c>
      <c r="I23" s="2241">
        <v>2</v>
      </c>
      <c r="J23" s="2241"/>
      <c r="L23" s="94" t="s">
        <v>356</v>
      </c>
      <c r="M23" s="1">
        <v>8</v>
      </c>
      <c r="N23" s="94">
        <v>15</v>
      </c>
      <c r="O23" s="1">
        <v>3</v>
      </c>
      <c r="P23" s="1" t="s">
        <v>49</v>
      </c>
      <c r="Q23" s="94">
        <v>3</v>
      </c>
      <c r="S23" s="94">
        <v>3</v>
      </c>
      <c r="T23" s="98"/>
      <c r="U23" s="94">
        <v>2</v>
      </c>
      <c r="V23" s="5">
        <v>9100</v>
      </c>
      <c r="W23" s="70">
        <v>0.7</v>
      </c>
      <c r="X23" s="103">
        <f t="shared" si="2"/>
        <v>2730.0000000000005</v>
      </c>
      <c r="Y23" s="95">
        <f t="shared" si="3"/>
        <v>16380.000000000004</v>
      </c>
      <c r="Z23" s="98"/>
    </row>
    <row r="24" spans="1:26" x14ac:dyDescent="0.35">
      <c r="A24" s="137" t="s">
        <v>391</v>
      </c>
      <c r="B24" s="94" t="s">
        <v>411</v>
      </c>
      <c r="C24" s="94" t="s">
        <v>429</v>
      </c>
      <c r="D24" s="94" t="s">
        <v>430</v>
      </c>
      <c r="E24" s="1" t="s">
        <v>309</v>
      </c>
      <c r="F24" s="1" t="s">
        <v>129</v>
      </c>
      <c r="G24" s="1"/>
      <c r="H24" s="1" t="s">
        <v>359</v>
      </c>
      <c r="I24" s="2241">
        <v>2</v>
      </c>
      <c r="J24" s="2241"/>
      <c r="L24" s="94" t="s">
        <v>356</v>
      </c>
      <c r="M24" s="1">
        <v>8</v>
      </c>
      <c r="N24" s="94">
        <v>15</v>
      </c>
      <c r="O24" s="1">
        <v>2</v>
      </c>
      <c r="P24" s="1" t="s">
        <v>90</v>
      </c>
      <c r="Q24" s="94">
        <v>2</v>
      </c>
      <c r="T24" s="98"/>
      <c r="U24" s="94">
        <v>1</v>
      </c>
      <c r="V24" s="5">
        <v>18480</v>
      </c>
      <c r="W24" s="70">
        <v>0.35</v>
      </c>
      <c r="X24" s="103">
        <f t="shared" si="2"/>
        <v>12012</v>
      </c>
      <c r="Y24" s="95">
        <f t="shared" si="3"/>
        <v>24024</v>
      </c>
      <c r="Z24" s="98"/>
    </row>
    <row r="25" spans="1:26" x14ac:dyDescent="0.35">
      <c r="A25" s="137" t="s">
        <v>391</v>
      </c>
      <c r="B25" s="94" t="s">
        <v>411</v>
      </c>
      <c r="C25" s="94" t="s">
        <v>429</v>
      </c>
      <c r="D25" s="94" t="s">
        <v>430</v>
      </c>
      <c r="E25" s="1" t="s">
        <v>236</v>
      </c>
      <c r="F25" s="1" t="s">
        <v>53</v>
      </c>
      <c r="G25" s="1"/>
      <c r="H25" s="1" t="s">
        <v>359</v>
      </c>
      <c r="I25" s="2241">
        <v>7</v>
      </c>
      <c r="J25" s="2241"/>
      <c r="K25" s="94" t="s">
        <v>356</v>
      </c>
      <c r="M25" s="1">
        <v>4</v>
      </c>
      <c r="N25" s="94">
        <v>8</v>
      </c>
      <c r="O25" s="1">
        <v>2</v>
      </c>
      <c r="P25" s="1" t="s">
        <v>51</v>
      </c>
      <c r="Q25" s="94">
        <v>2</v>
      </c>
      <c r="T25" s="98"/>
      <c r="U25" s="94">
        <v>1</v>
      </c>
      <c r="V25" s="5">
        <v>29625</v>
      </c>
      <c r="W25" s="70">
        <v>0.35</v>
      </c>
      <c r="X25" s="103">
        <f t="shared" si="2"/>
        <v>19256.25</v>
      </c>
      <c r="Y25" s="95">
        <f t="shared" si="3"/>
        <v>38512.5</v>
      </c>
      <c r="Z25" s="98"/>
    </row>
    <row r="26" spans="1:26" x14ac:dyDescent="0.35">
      <c r="A26" s="137" t="s">
        <v>391</v>
      </c>
      <c r="B26" s="94" t="s">
        <v>411</v>
      </c>
      <c r="C26" s="94" t="s">
        <v>429</v>
      </c>
      <c r="D26" s="94" t="s">
        <v>430</v>
      </c>
      <c r="E26" s="1" t="s">
        <v>310</v>
      </c>
      <c r="F26" s="1" t="s">
        <v>129</v>
      </c>
      <c r="G26" s="1"/>
      <c r="H26" s="1" t="s">
        <v>359</v>
      </c>
      <c r="I26" s="2241">
        <v>2</v>
      </c>
      <c r="J26" s="2241"/>
      <c r="L26" s="94" t="s">
        <v>356</v>
      </c>
      <c r="M26" s="1">
        <v>8</v>
      </c>
      <c r="N26" s="94">
        <v>15</v>
      </c>
      <c r="O26" s="1">
        <v>2</v>
      </c>
      <c r="P26" s="1" t="s">
        <v>51</v>
      </c>
      <c r="Q26" s="94">
        <v>2</v>
      </c>
      <c r="T26" s="98"/>
      <c r="U26" s="94">
        <v>1</v>
      </c>
      <c r="V26" s="5">
        <v>12600</v>
      </c>
      <c r="W26" s="70">
        <v>0.6</v>
      </c>
      <c r="X26" s="103">
        <f t="shared" si="2"/>
        <v>5040</v>
      </c>
      <c r="Y26" s="95">
        <f t="shared" si="3"/>
        <v>10080</v>
      </c>
      <c r="Z26" s="98"/>
    </row>
    <row r="27" spans="1:26" x14ac:dyDescent="0.35">
      <c r="A27" s="137" t="s">
        <v>391</v>
      </c>
      <c r="B27" s="94" t="s">
        <v>411</v>
      </c>
      <c r="C27" s="94" t="s">
        <v>429</v>
      </c>
      <c r="D27" s="94" t="s">
        <v>430</v>
      </c>
      <c r="E27" s="1" t="s">
        <v>138</v>
      </c>
      <c r="F27" s="1" t="s">
        <v>311</v>
      </c>
      <c r="G27" s="1" t="s">
        <v>359</v>
      </c>
      <c r="H27" s="1"/>
      <c r="I27" s="2241">
        <v>3</v>
      </c>
      <c r="J27" s="2241"/>
      <c r="L27" s="94" t="s">
        <v>356</v>
      </c>
      <c r="M27" s="1">
        <v>63</v>
      </c>
      <c r="N27" s="94">
        <v>63</v>
      </c>
      <c r="O27" s="1">
        <v>1</v>
      </c>
      <c r="P27" s="1" t="s">
        <v>49</v>
      </c>
      <c r="R27" s="94">
        <v>63</v>
      </c>
      <c r="T27" s="98"/>
      <c r="U27" s="94">
        <v>1</v>
      </c>
      <c r="V27" s="5">
        <v>90935.46</v>
      </c>
      <c r="W27" s="70">
        <v>0.43</v>
      </c>
      <c r="X27" s="103">
        <f t="shared" si="2"/>
        <v>51833.212200000009</v>
      </c>
      <c r="Y27" s="95">
        <f t="shared" si="3"/>
        <v>51833.212200000009</v>
      </c>
      <c r="Z27" s="98"/>
    </row>
    <row r="28" spans="1:26" x14ac:dyDescent="0.35">
      <c r="A28" s="137" t="s">
        <v>391</v>
      </c>
      <c r="B28" s="94" t="s">
        <v>411</v>
      </c>
      <c r="C28" s="94" t="s">
        <v>429</v>
      </c>
      <c r="D28" s="94" t="s">
        <v>430</v>
      </c>
      <c r="E28" s="1" t="s">
        <v>313</v>
      </c>
      <c r="F28" s="1" t="s">
        <v>95</v>
      </c>
      <c r="G28" s="1"/>
      <c r="H28" s="1" t="s">
        <v>359</v>
      </c>
      <c r="I28" s="2241">
        <v>5</v>
      </c>
      <c r="J28" s="2241"/>
      <c r="K28" s="94" t="s">
        <v>356</v>
      </c>
      <c r="M28" s="1">
        <v>10</v>
      </c>
      <c r="N28" s="94">
        <v>20</v>
      </c>
      <c r="O28" s="1">
        <v>20</v>
      </c>
      <c r="P28" s="1" t="s">
        <v>51</v>
      </c>
      <c r="Q28" s="94">
        <v>20</v>
      </c>
      <c r="T28" s="98"/>
      <c r="U28" s="94">
        <v>1</v>
      </c>
      <c r="V28" s="5">
        <v>10350</v>
      </c>
      <c r="W28" s="70">
        <v>0.8</v>
      </c>
      <c r="X28" s="103">
        <f t="shared" si="2"/>
        <v>2069.9999999999995</v>
      </c>
      <c r="Y28" s="95">
        <f t="shared" si="3"/>
        <v>41399.999999999993</v>
      </c>
      <c r="Z28" s="98"/>
    </row>
    <row r="29" spans="1:26" x14ac:dyDescent="0.35">
      <c r="A29" s="137" t="s">
        <v>391</v>
      </c>
      <c r="B29" s="94" t="s">
        <v>411</v>
      </c>
      <c r="C29" s="94" t="s">
        <v>429</v>
      </c>
      <c r="D29" s="94" t="s">
        <v>430</v>
      </c>
      <c r="E29" s="1" t="s">
        <v>313</v>
      </c>
      <c r="F29" s="1" t="s">
        <v>250</v>
      </c>
      <c r="G29" s="1"/>
      <c r="H29" s="1" t="s">
        <v>359</v>
      </c>
      <c r="I29" s="2241">
        <v>6</v>
      </c>
      <c r="J29" s="2241"/>
      <c r="K29" s="94" t="s">
        <v>356</v>
      </c>
      <c r="M29" s="1">
        <v>15</v>
      </c>
      <c r="N29" s="94">
        <v>30</v>
      </c>
      <c r="O29" s="1">
        <v>20</v>
      </c>
      <c r="P29" s="1" t="s">
        <v>51</v>
      </c>
      <c r="Q29" s="94">
        <v>20</v>
      </c>
      <c r="T29" s="98"/>
      <c r="U29" s="94">
        <v>1</v>
      </c>
      <c r="V29" s="5">
        <v>3308</v>
      </c>
      <c r="W29" s="70">
        <v>0.75</v>
      </c>
      <c r="X29" s="103">
        <f t="shared" si="2"/>
        <v>827</v>
      </c>
      <c r="Y29" s="95">
        <f t="shared" si="3"/>
        <v>16540</v>
      </c>
      <c r="Z29" s="98"/>
    </row>
    <row r="30" spans="1:26" x14ac:dyDescent="0.35">
      <c r="A30" s="137" t="s">
        <v>391</v>
      </c>
      <c r="B30" s="94" t="s">
        <v>411</v>
      </c>
      <c r="C30" s="94" t="s">
        <v>429</v>
      </c>
      <c r="D30" s="94" t="s">
        <v>430</v>
      </c>
      <c r="E30" s="1" t="s">
        <v>307</v>
      </c>
      <c r="F30" s="1" t="s">
        <v>279</v>
      </c>
      <c r="G30" s="1"/>
      <c r="H30" s="1" t="s">
        <v>359</v>
      </c>
      <c r="I30" s="2241">
        <v>8</v>
      </c>
      <c r="J30" s="2241"/>
      <c r="K30" s="94" t="s">
        <v>356</v>
      </c>
      <c r="M30" s="1">
        <v>1</v>
      </c>
      <c r="N30" s="94">
        <v>3</v>
      </c>
      <c r="O30" s="1">
        <v>3</v>
      </c>
      <c r="P30" s="1" t="s">
        <v>51</v>
      </c>
      <c r="Q30" s="94">
        <v>3</v>
      </c>
      <c r="T30" s="96"/>
      <c r="U30" s="94">
        <v>1</v>
      </c>
      <c r="V30" s="5">
        <v>19000</v>
      </c>
      <c r="W30" s="70">
        <v>0.45</v>
      </c>
      <c r="X30" s="103">
        <f t="shared" si="2"/>
        <v>10450</v>
      </c>
      <c r="Y30" s="95">
        <f t="shared" si="3"/>
        <v>31350</v>
      </c>
      <c r="Z30" s="98"/>
    </row>
    <row r="31" spans="1:26" x14ac:dyDescent="0.35">
      <c r="E31" s="111"/>
      <c r="F31" s="111"/>
      <c r="G31" s="111"/>
      <c r="H31" s="111"/>
      <c r="I31" s="2258"/>
      <c r="J31" s="2258"/>
      <c r="M31" s="111"/>
      <c r="O31" s="111"/>
      <c r="P31" s="136"/>
      <c r="V31" s="107"/>
      <c r="W31" s="115"/>
      <c r="X31" s="2231"/>
      <c r="Y31" s="2231"/>
      <c r="Z31" s="96"/>
    </row>
    <row r="32" spans="1:26" x14ac:dyDescent="0.35">
      <c r="E32" s="111"/>
      <c r="F32" s="111"/>
      <c r="G32" s="111"/>
      <c r="H32" s="111"/>
      <c r="I32" s="2258"/>
      <c r="J32" s="2258"/>
      <c r="M32" s="111"/>
      <c r="O32" s="111"/>
      <c r="P32" s="136"/>
      <c r="Q32" s="2232"/>
      <c r="R32" s="2232"/>
      <c r="S32" s="2232"/>
      <c r="T32" s="2233"/>
      <c r="V32" s="107"/>
      <c r="W32" s="115"/>
      <c r="X32" s="2231"/>
      <c r="Y32" s="2231"/>
      <c r="Z32" s="96"/>
    </row>
    <row r="33" spans="1:25" x14ac:dyDescent="0.35">
      <c r="A33" s="137" t="s">
        <v>393</v>
      </c>
      <c r="B33" s="94" t="s">
        <v>411</v>
      </c>
      <c r="C33" s="94" t="s">
        <v>429</v>
      </c>
      <c r="D33" s="94" t="s">
        <v>430</v>
      </c>
      <c r="E33" s="1" t="s">
        <v>301</v>
      </c>
      <c r="F33" s="1" t="s">
        <v>306</v>
      </c>
      <c r="G33" s="1"/>
      <c r="H33" s="1" t="s">
        <v>359</v>
      </c>
      <c r="I33" s="2241">
        <v>1</v>
      </c>
      <c r="J33" s="2241"/>
      <c r="K33" s="94" t="s">
        <v>356</v>
      </c>
      <c r="M33" s="1">
        <v>10</v>
      </c>
      <c r="N33" s="94">
        <v>20</v>
      </c>
      <c r="O33" s="1">
        <v>10</v>
      </c>
      <c r="P33" s="1" t="s">
        <v>90</v>
      </c>
      <c r="R33" s="94">
        <v>10</v>
      </c>
      <c r="U33" s="94">
        <v>1</v>
      </c>
      <c r="V33" s="5">
        <v>5100</v>
      </c>
      <c r="W33" s="70">
        <v>0.15</v>
      </c>
      <c r="X33" s="103">
        <f t="shared" ref="X33:X43" si="4">V33*(1-W33)</f>
        <v>4335</v>
      </c>
      <c r="Y33" s="103">
        <f t="shared" ref="Y33:Y43" si="5">X33*U33*O33</f>
        <v>43350</v>
      </c>
    </row>
    <row r="34" spans="1:25" x14ac:dyDescent="0.35">
      <c r="A34" s="137" t="s">
        <v>393</v>
      </c>
      <c r="B34" s="94" t="s">
        <v>411</v>
      </c>
      <c r="C34" s="94" t="s">
        <v>429</v>
      </c>
      <c r="D34" s="94" t="s">
        <v>430</v>
      </c>
      <c r="E34" s="1" t="s">
        <v>301</v>
      </c>
      <c r="F34" s="1" t="s">
        <v>129</v>
      </c>
      <c r="G34" s="1"/>
      <c r="H34" s="1" t="s">
        <v>359</v>
      </c>
      <c r="I34" s="2241">
        <v>2</v>
      </c>
      <c r="J34" s="2241"/>
      <c r="L34" s="94" t="s">
        <v>356</v>
      </c>
      <c r="M34" s="1">
        <v>5</v>
      </c>
      <c r="N34" s="94">
        <v>10</v>
      </c>
      <c r="O34" s="1">
        <v>2</v>
      </c>
      <c r="P34" s="1" t="s">
        <v>51</v>
      </c>
      <c r="Q34" s="94">
        <v>2</v>
      </c>
      <c r="U34" s="94">
        <v>1</v>
      </c>
      <c r="V34" s="5">
        <v>15600</v>
      </c>
      <c r="W34" s="70">
        <v>0.05</v>
      </c>
      <c r="X34" s="103">
        <f t="shared" si="4"/>
        <v>14820</v>
      </c>
      <c r="Y34" s="103">
        <f t="shared" si="5"/>
        <v>29640</v>
      </c>
    </row>
    <row r="35" spans="1:25" x14ac:dyDescent="0.35">
      <c r="A35" s="137" t="s">
        <v>393</v>
      </c>
      <c r="B35" s="94" t="s">
        <v>411</v>
      </c>
      <c r="C35" s="94" t="s">
        <v>429</v>
      </c>
      <c r="D35" s="94" t="s">
        <v>430</v>
      </c>
      <c r="E35" s="1" t="s">
        <v>301</v>
      </c>
      <c r="F35" s="1" t="s">
        <v>53</v>
      </c>
      <c r="G35" s="1"/>
      <c r="H35" s="1" t="s">
        <v>359</v>
      </c>
      <c r="I35" s="2241">
        <v>3</v>
      </c>
      <c r="J35" s="2241"/>
      <c r="K35" s="94" t="s">
        <v>356</v>
      </c>
      <c r="M35" s="1">
        <v>3</v>
      </c>
      <c r="N35" s="94">
        <v>7</v>
      </c>
      <c r="O35" s="1">
        <v>2</v>
      </c>
      <c r="P35" s="1" t="s">
        <v>90</v>
      </c>
      <c r="Q35" s="94">
        <v>2</v>
      </c>
      <c r="U35" s="94">
        <v>1</v>
      </c>
      <c r="V35" s="5">
        <v>21500</v>
      </c>
      <c r="W35" s="70">
        <v>0.2</v>
      </c>
      <c r="X35" s="103">
        <f t="shared" si="4"/>
        <v>17200</v>
      </c>
      <c r="Y35" s="103">
        <f t="shared" si="5"/>
        <v>34400</v>
      </c>
    </row>
    <row r="36" spans="1:25" x14ac:dyDescent="0.35">
      <c r="A36" s="137" t="s">
        <v>393</v>
      </c>
      <c r="B36" s="94" t="s">
        <v>411</v>
      </c>
      <c r="C36" s="94" t="s">
        <v>429</v>
      </c>
      <c r="D36" s="94" t="s">
        <v>430</v>
      </c>
      <c r="E36" s="1" t="s">
        <v>303</v>
      </c>
      <c r="F36" s="1" t="s">
        <v>304</v>
      </c>
      <c r="G36" s="1" t="s">
        <v>359</v>
      </c>
      <c r="H36" s="1"/>
      <c r="I36" s="2241">
        <v>5</v>
      </c>
      <c r="J36" s="2241"/>
      <c r="L36" s="94" t="s">
        <v>356</v>
      </c>
      <c r="M36" s="1">
        <v>10</v>
      </c>
      <c r="N36" s="94">
        <v>10</v>
      </c>
      <c r="O36" s="1">
        <v>1</v>
      </c>
      <c r="P36" s="1" t="s">
        <v>90</v>
      </c>
      <c r="R36" s="94">
        <v>10</v>
      </c>
      <c r="U36" s="94">
        <v>1</v>
      </c>
      <c r="V36" s="5">
        <v>80000</v>
      </c>
      <c r="W36" s="70">
        <v>0.1</v>
      </c>
      <c r="X36" s="103">
        <f t="shared" si="4"/>
        <v>72000</v>
      </c>
      <c r="Y36" s="103">
        <f t="shared" si="5"/>
        <v>72000</v>
      </c>
    </row>
    <row r="37" spans="1:25" x14ac:dyDescent="0.35">
      <c r="A37" s="137" t="s">
        <v>393</v>
      </c>
      <c r="B37" s="94" t="s">
        <v>411</v>
      </c>
      <c r="C37" s="94" t="s">
        <v>429</v>
      </c>
      <c r="D37" s="94" t="s">
        <v>430</v>
      </c>
      <c r="E37" s="1" t="s">
        <v>305</v>
      </c>
      <c r="F37" s="1" t="s">
        <v>306</v>
      </c>
      <c r="G37" s="1"/>
      <c r="H37" s="1" t="s">
        <v>359</v>
      </c>
      <c r="I37" s="2241">
        <v>1</v>
      </c>
      <c r="J37" s="2241"/>
      <c r="K37" s="94" t="s">
        <v>356</v>
      </c>
      <c r="M37" s="1">
        <v>10</v>
      </c>
      <c r="N37" s="94">
        <v>20</v>
      </c>
      <c r="O37" s="1">
        <v>15</v>
      </c>
      <c r="P37" s="1" t="s">
        <v>90</v>
      </c>
      <c r="Q37" s="94">
        <v>15</v>
      </c>
      <c r="U37" s="94">
        <v>1</v>
      </c>
      <c r="V37" s="5">
        <v>5124</v>
      </c>
      <c r="W37" s="70">
        <v>0.15</v>
      </c>
      <c r="X37" s="103">
        <f t="shared" si="4"/>
        <v>4355.3999999999996</v>
      </c>
      <c r="Y37" s="103">
        <f t="shared" si="5"/>
        <v>65330.999999999993</v>
      </c>
    </row>
    <row r="38" spans="1:25" x14ac:dyDescent="0.35">
      <c r="A38" s="137" t="s">
        <v>393</v>
      </c>
      <c r="B38" s="94" t="s">
        <v>411</v>
      </c>
      <c r="C38" s="94" t="s">
        <v>429</v>
      </c>
      <c r="D38" s="94" t="s">
        <v>430</v>
      </c>
      <c r="E38" s="118" t="s">
        <v>307</v>
      </c>
      <c r="F38" s="118" t="s">
        <v>56</v>
      </c>
      <c r="G38" s="118"/>
      <c r="H38" s="118" t="s">
        <v>359</v>
      </c>
      <c r="I38" s="2262">
        <v>4</v>
      </c>
      <c r="J38" s="2241"/>
      <c r="K38" s="94" t="s">
        <v>356</v>
      </c>
      <c r="M38" s="118">
        <v>2</v>
      </c>
      <c r="N38" s="94">
        <v>4</v>
      </c>
      <c r="O38" s="118">
        <v>1</v>
      </c>
      <c r="P38" s="118" t="s">
        <v>51</v>
      </c>
      <c r="Q38" s="94">
        <v>1</v>
      </c>
      <c r="U38" s="94">
        <v>1</v>
      </c>
      <c r="V38" s="5">
        <v>110000</v>
      </c>
      <c r="W38" s="70">
        <v>0.55000000000000004</v>
      </c>
      <c r="X38" s="103">
        <f t="shared" si="4"/>
        <v>49499.999999999993</v>
      </c>
      <c r="Y38" s="103">
        <f t="shared" si="5"/>
        <v>49499.999999999993</v>
      </c>
    </row>
    <row r="39" spans="1:25" x14ac:dyDescent="0.35">
      <c r="A39" s="137" t="s">
        <v>393</v>
      </c>
      <c r="B39" s="94" t="s">
        <v>411</v>
      </c>
      <c r="C39" s="94" t="s">
        <v>429</v>
      </c>
      <c r="D39" s="94" t="s">
        <v>430</v>
      </c>
      <c r="E39" s="1" t="s">
        <v>308</v>
      </c>
      <c r="F39" s="1" t="s">
        <v>129</v>
      </c>
      <c r="G39" s="1"/>
      <c r="H39" s="1" t="s">
        <v>359</v>
      </c>
      <c r="I39" s="2241">
        <v>2</v>
      </c>
      <c r="J39" s="2241"/>
      <c r="L39" s="94" t="s">
        <v>356</v>
      </c>
      <c r="M39" s="1">
        <v>5</v>
      </c>
      <c r="N39" s="94">
        <v>10</v>
      </c>
      <c r="O39" s="1">
        <v>3</v>
      </c>
      <c r="P39" s="1" t="s">
        <v>49</v>
      </c>
      <c r="Q39" s="94">
        <v>3</v>
      </c>
      <c r="R39" s="94">
        <v>3</v>
      </c>
      <c r="U39" s="94">
        <v>2</v>
      </c>
      <c r="V39" s="5">
        <v>9100</v>
      </c>
      <c r="W39" s="70">
        <v>0.7</v>
      </c>
      <c r="X39" s="103">
        <f t="shared" si="4"/>
        <v>2730.0000000000005</v>
      </c>
      <c r="Y39" s="103">
        <f t="shared" si="5"/>
        <v>16380.000000000004</v>
      </c>
    </row>
    <row r="40" spans="1:25" x14ac:dyDescent="0.35">
      <c r="A40" s="137" t="s">
        <v>393</v>
      </c>
      <c r="B40" s="94" t="s">
        <v>411</v>
      </c>
      <c r="C40" s="94" t="s">
        <v>429</v>
      </c>
      <c r="D40" s="94" t="s">
        <v>430</v>
      </c>
      <c r="E40" s="1" t="s">
        <v>236</v>
      </c>
      <c r="F40" s="1" t="s">
        <v>53</v>
      </c>
      <c r="G40" s="1"/>
      <c r="H40" s="1" t="s">
        <v>359</v>
      </c>
      <c r="I40" s="2241">
        <v>3</v>
      </c>
      <c r="J40" s="2241"/>
      <c r="K40" s="94" t="s">
        <v>356</v>
      </c>
      <c r="M40" s="1">
        <v>3</v>
      </c>
      <c r="N40" s="94">
        <v>7</v>
      </c>
      <c r="O40" s="1">
        <v>3</v>
      </c>
      <c r="P40" s="1" t="s">
        <v>51</v>
      </c>
      <c r="Q40" s="94">
        <v>3</v>
      </c>
      <c r="U40" s="94">
        <v>1</v>
      </c>
      <c r="V40" s="5">
        <v>29625</v>
      </c>
      <c r="W40" s="70">
        <v>0.35</v>
      </c>
      <c r="X40" s="103">
        <f t="shared" si="4"/>
        <v>19256.25</v>
      </c>
      <c r="Y40" s="103">
        <f t="shared" si="5"/>
        <v>57768.75</v>
      </c>
    </row>
    <row r="41" spans="1:25" x14ac:dyDescent="0.35">
      <c r="A41" s="137" t="s">
        <v>393</v>
      </c>
      <c r="B41" s="94" t="s">
        <v>411</v>
      </c>
      <c r="C41" s="94" t="s">
        <v>429</v>
      </c>
      <c r="D41" s="94" t="s">
        <v>430</v>
      </c>
      <c r="E41" s="1" t="s">
        <v>310</v>
      </c>
      <c r="F41" s="1" t="s">
        <v>129</v>
      </c>
      <c r="G41" s="1"/>
      <c r="H41" s="1" t="s">
        <v>359</v>
      </c>
      <c r="I41" s="2241">
        <v>2</v>
      </c>
      <c r="J41" s="2241"/>
      <c r="L41" s="94" t="s">
        <v>356</v>
      </c>
      <c r="M41" s="1">
        <v>5</v>
      </c>
      <c r="N41" s="94">
        <v>10</v>
      </c>
      <c r="O41" s="1">
        <v>1</v>
      </c>
      <c r="P41" s="1" t="s">
        <v>51</v>
      </c>
      <c r="Q41" s="94">
        <v>1</v>
      </c>
      <c r="U41" s="94">
        <v>1</v>
      </c>
      <c r="V41" s="5">
        <v>12600</v>
      </c>
      <c r="W41" s="70">
        <v>0.6</v>
      </c>
      <c r="X41" s="103">
        <f t="shared" si="4"/>
        <v>5040</v>
      </c>
      <c r="Y41" s="103">
        <f t="shared" si="5"/>
        <v>5040</v>
      </c>
    </row>
    <row r="42" spans="1:25" x14ac:dyDescent="0.35">
      <c r="A42" s="137" t="s">
        <v>393</v>
      </c>
      <c r="B42" s="94" t="s">
        <v>411</v>
      </c>
      <c r="C42" s="94" t="s">
        <v>429</v>
      </c>
      <c r="D42" s="94" t="s">
        <v>430</v>
      </c>
      <c r="E42" s="1" t="s">
        <v>135</v>
      </c>
      <c r="F42" s="1" t="s">
        <v>56</v>
      </c>
      <c r="G42" s="1"/>
      <c r="H42" s="1" t="s">
        <v>359</v>
      </c>
      <c r="I42" s="2241">
        <v>4</v>
      </c>
      <c r="J42" s="2241"/>
      <c r="K42" s="94" t="s">
        <v>356</v>
      </c>
      <c r="M42" s="1">
        <v>2</v>
      </c>
      <c r="N42" s="94">
        <v>4</v>
      </c>
      <c r="O42" s="1">
        <v>1</v>
      </c>
      <c r="P42" s="1" t="s">
        <v>51</v>
      </c>
      <c r="Q42" s="94">
        <v>1</v>
      </c>
      <c r="U42" s="94">
        <v>1</v>
      </c>
      <c r="V42" s="5">
        <v>35000</v>
      </c>
      <c r="W42" s="70">
        <v>0.2</v>
      </c>
      <c r="X42" s="103">
        <f t="shared" si="4"/>
        <v>28000</v>
      </c>
      <c r="Y42" s="103">
        <f t="shared" si="5"/>
        <v>28000</v>
      </c>
    </row>
    <row r="43" spans="1:25" x14ac:dyDescent="0.35">
      <c r="A43" s="137" t="s">
        <v>393</v>
      </c>
      <c r="B43" s="94" t="s">
        <v>411</v>
      </c>
      <c r="C43" s="94" t="s">
        <v>429</v>
      </c>
      <c r="D43" s="94" t="s">
        <v>430</v>
      </c>
      <c r="E43" s="1" t="s">
        <v>305</v>
      </c>
      <c r="F43" s="1" t="s">
        <v>56</v>
      </c>
      <c r="G43" s="1"/>
      <c r="H43" s="1" t="s">
        <v>359</v>
      </c>
      <c r="I43" s="2241">
        <v>4</v>
      </c>
      <c r="J43" s="2241"/>
      <c r="K43" s="94" t="s">
        <v>356</v>
      </c>
      <c r="M43" s="1">
        <v>2</v>
      </c>
      <c r="N43" s="94">
        <v>4</v>
      </c>
      <c r="O43" s="1">
        <v>1</v>
      </c>
      <c r="P43" s="1" t="s">
        <v>51</v>
      </c>
      <c r="Q43" s="94">
        <v>1</v>
      </c>
      <c r="U43" s="94">
        <v>1</v>
      </c>
      <c r="V43" s="5">
        <v>38000</v>
      </c>
      <c r="W43" s="70">
        <v>0.3</v>
      </c>
      <c r="X43" s="103">
        <f t="shared" si="4"/>
        <v>26600</v>
      </c>
      <c r="Y43" s="103">
        <f t="shared" si="5"/>
        <v>26600</v>
      </c>
    </row>
    <row r="44" spans="1:25" x14ac:dyDescent="0.35">
      <c r="E44" s="10"/>
      <c r="F44" s="10"/>
      <c r="G44" s="10"/>
      <c r="H44" s="10"/>
      <c r="I44" s="2252"/>
      <c r="J44" s="2252"/>
      <c r="M44" s="10"/>
      <c r="O44" s="10"/>
      <c r="P44" s="10"/>
      <c r="Q44" s="2234"/>
      <c r="R44" s="2234"/>
      <c r="S44" s="2234"/>
      <c r="U44" s="2234"/>
      <c r="V44" s="107"/>
      <c r="W44" s="117"/>
      <c r="X44" s="2231"/>
      <c r="Y44" s="2231"/>
    </row>
    <row r="45" spans="1:25" x14ac:dyDescent="0.35">
      <c r="E45" s="10"/>
      <c r="F45" s="10"/>
      <c r="G45" s="10"/>
      <c r="H45" s="10"/>
      <c r="I45" s="2252"/>
      <c r="J45" s="2252"/>
      <c r="M45" s="10"/>
      <c r="O45" s="10"/>
      <c r="P45" s="10"/>
      <c r="Q45" s="2232"/>
      <c r="R45" s="2232"/>
      <c r="S45" s="2232"/>
      <c r="T45" s="2233"/>
      <c r="V45" s="107"/>
      <c r="W45" s="117"/>
      <c r="X45" s="2231"/>
      <c r="Y45" s="2231"/>
    </row>
    <row r="46" spans="1:25" x14ac:dyDescent="0.35">
      <c r="A46" s="137" t="s">
        <v>394</v>
      </c>
      <c r="B46" s="94" t="s">
        <v>411</v>
      </c>
      <c r="C46" s="94" t="s">
        <v>429</v>
      </c>
      <c r="D46" s="94" t="s">
        <v>430</v>
      </c>
      <c r="E46" s="1" t="s">
        <v>301</v>
      </c>
      <c r="F46" s="1" t="s">
        <v>129</v>
      </c>
      <c r="G46" s="1"/>
      <c r="H46" s="1" t="s">
        <v>359</v>
      </c>
      <c r="I46" s="2241">
        <v>2</v>
      </c>
      <c r="J46" s="2241"/>
      <c r="L46" s="94" t="s">
        <v>356</v>
      </c>
      <c r="M46" s="94">
        <v>4</v>
      </c>
      <c r="N46" s="94">
        <v>7</v>
      </c>
      <c r="O46" s="1">
        <v>2</v>
      </c>
      <c r="P46" s="1" t="s">
        <v>51</v>
      </c>
      <c r="Q46" s="94">
        <v>2</v>
      </c>
      <c r="U46" s="94">
        <v>1</v>
      </c>
      <c r="V46" s="5">
        <v>15600</v>
      </c>
      <c r="W46" s="70">
        <v>0.05</v>
      </c>
      <c r="X46" s="103">
        <f t="shared" ref="X46:X56" si="6">V46*(1-W46)</f>
        <v>14820</v>
      </c>
      <c r="Y46" s="103">
        <f t="shared" ref="Y46:Y56" si="7">X46*U46*O46</f>
        <v>29640</v>
      </c>
    </row>
    <row r="47" spans="1:25" x14ac:dyDescent="0.35">
      <c r="A47" s="137" t="s">
        <v>394</v>
      </c>
      <c r="B47" s="94" t="s">
        <v>411</v>
      </c>
      <c r="C47" s="94" t="s">
        <v>429</v>
      </c>
      <c r="D47" s="94" t="s">
        <v>430</v>
      </c>
      <c r="E47" s="1" t="s">
        <v>301</v>
      </c>
      <c r="F47" s="1" t="s">
        <v>53</v>
      </c>
      <c r="G47" s="1"/>
      <c r="H47" s="1" t="s">
        <v>359</v>
      </c>
      <c r="I47" s="2241">
        <v>6</v>
      </c>
      <c r="J47" s="2241"/>
      <c r="K47" s="94" t="s">
        <v>356</v>
      </c>
      <c r="M47" s="109">
        <v>2</v>
      </c>
      <c r="N47" s="94">
        <v>4</v>
      </c>
      <c r="O47" s="1">
        <v>3</v>
      </c>
      <c r="P47" s="1" t="s">
        <v>51</v>
      </c>
      <c r="Q47" s="94">
        <v>3</v>
      </c>
      <c r="U47" s="94">
        <v>1</v>
      </c>
      <c r="V47" s="5">
        <v>21500</v>
      </c>
      <c r="W47" s="70">
        <v>0.2</v>
      </c>
      <c r="X47" s="103">
        <f t="shared" si="6"/>
        <v>17200</v>
      </c>
      <c r="Y47" s="103">
        <f t="shared" si="7"/>
        <v>51600</v>
      </c>
    </row>
    <row r="48" spans="1:25" x14ac:dyDescent="0.35">
      <c r="A48" s="137" t="s">
        <v>394</v>
      </c>
      <c r="B48" s="94" t="s">
        <v>411</v>
      </c>
      <c r="C48" s="94" t="s">
        <v>429</v>
      </c>
      <c r="D48" s="94" t="s">
        <v>430</v>
      </c>
      <c r="E48" s="1" t="s">
        <v>303</v>
      </c>
      <c r="F48" s="1" t="s">
        <v>304</v>
      </c>
      <c r="G48" s="1" t="s">
        <v>359</v>
      </c>
      <c r="H48" s="1"/>
      <c r="I48" s="2241">
        <v>4</v>
      </c>
      <c r="J48" s="2241"/>
      <c r="K48" s="94" t="s">
        <v>356</v>
      </c>
      <c r="M48" s="20">
        <v>10</v>
      </c>
      <c r="N48" s="94">
        <v>10</v>
      </c>
      <c r="O48" s="1">
        <v>1</v>
      </c>
      <c r="P48" s="1" t="s">
        <v>90</v>
      </c>
      <c r="R48" s="94">
        <v>10</v>
      </c>
      <c r="U48" s="94">
        <v>1</v>
      </c>
      <c r="V48" s="5">
        <v>80000</v>
      </c>
      <c r="W48" s="70">
        <v>0.1</v>
      </c>
      <c r="X48" s="103">
        <f t="shared" si="6"/>
        <v>72000</v>
      </c>
      <c r="Y48" s="103">
        <f t="shared" si="7"/>
        <v>72000</v>
      </c>
    </row>
    <row r="49" spans="1:25" x14ac:dyDescent="0.35">
      <c r="A49" s="137" t="s">
        <v>394</v>
      </c>
      <c r="B49" s="94" t="s">
        <v>411</v>
      </c>
      <c r="C49" s="94" t="s">
        <v>429</v>
      </c>
      <c r="D49" s="94" t="s">
        <v>430</v>
      </c>
      <c r="E49" s="1" t="s">
        <v>305</v>
      </c>
      <c r="F49" s="1" t="s">
        <v>306</v>
      </c>
      <c r="G49" s="1"/>
      <c r="H49" s="1" t="s">
        <v>359</v>
      </c>
      <c r="I49" s="2241">
        <v>1</v>
      </c>
      <c r="J49" s="2241"/>
      <c r="K49" s="94" t="s">
        <v>356</v>
      </c>
      <c r="M49" s="20">
        <v>10</v>
      </c>
      <c r="N49" s="94">
        <v>20</v>
      </c>
      <c r="O49" s="1">
        <v>20</v>
      </c>
      <c r="P49" s="1" t="s">
        <v>90</v>
      </c>
      <c r="Q49" s="94">
        <v>20</v>
      </c>
      <c r="U49" s="94">
        <v>1</v>
      </c>
      <c r="V49" s="5">
        <v>5124</v>
      </c>
      <c r="W49" s="70">
        <v>0.15</v>
      </c>
      <c r="X49" s="103">
        <f t="shared" si="6"/>
        <v>4355.3999999999996</v>
      </c>
      <c r="Y49" s="103">
        <f t="shared" si="7"/>
        <v>87108</v>
      </c>
    </row>
    <row r="50" spans="1:25" x14ac:dyDescent="0.35">
      <c r="A50" s="137" t="s">
        <v>394</v>
      </c>
      <c r="B50" s="94" t="s">
        <v>411</v>
      </c>
      <c r="C50" s="94" t="s">
        <v>429</v>
      </c>
      <c r="D50" s="94" t="s">
        <v>430</v>
      </c>
      <c r="E50" s="1" t="s">
        <v>308</v>
      </c>
      <c r="F50" s="1" t="s">
        <v>129</v>
      </c>
      <c r="G50" s="1"/>
      <c r="H50" s="1" t="s">
        <v>359</v>
      </c>
      <c r="I50" s="2241">
        <v>2</v>
      </c>
      <c r="J50" s="2241"/>
      <c r="L50" s="94" t="s">
        <v>356</v>
      </c>
      <c r="M50" s="20">
        <v>4</v>
      </c>
      <c r="N50" s="94">
        <v>7</v>
      </c>
      <c r="O50" s="1">
        <v>2</v>
      </c>
      <c r="P50" s="1" t="s">
        <v>49</v>
      </c>
      <c r="Q50" s="94">
        <v>2</v>
      </c>
      <c r="S50" s="94">
        <v>2</v>
      </c>
      <c r="U50" s="94">
        <v>2</v>
      </c>
      <c r="V50" s="5">
        <v>9100</v>
      </c>
      <c r="W50" s="70">
        <v>0.7</v>
      </c>
      <c r="X50" s="103">
        <f t="shared" si="6"/>
        <v>2730.0000000000005</v>
      </c>
      <c r="Y50" s="103">
        <f t="shared" si="7"/>
        <v>10920.000000000002</v>
      </c>
    </row>
    <row r="51" spans="1:25" x14ac:dyDescent="0.35">
      <c r="A51" s="137" t="s">
        <v>394</v>
      </c>
      <c r="B51" s="94" t="s">
        <v>411</v>
      </c>
      <c r="C51" s="94" t="s">
        <v>429</v>
      </c>
      <c r="D51" s="94" t="s">
        <v>430</v>
      </c>
      <c r="E51" s="1" t="s">
        <v>309</v>
      </c>
      <c r="F51" s="1" t="s">
        <v>129</v>
      </c>
      <c r="G51" s="1"/>
      <c r="H51" s="1" t="s">
        <v>359</v>
      </c>
      <c r="I51" s="2241">
        <v>2</v>
      </c>
      <c r="J51" s="2241"/>
      <c r="L51" s="94" t="s">
        <v>356</v>
      </c>
      <c r="M51" s="20">
        <v>4</v>
      </c>
      <c r="N51" s="94">
        <v>7</v>
      </c>
      <c r="O51" s="1">
        <v>2</v>
      </c>
      <c r="P51" s="1" t="s">
        <v>90</v>
      </c>
      <c r="Q51" s="94">
        <v>2</v>
      </c>
      <c r="U51" s="94">
        <v>1</v>
      </c>
      <c r="V51" s="5">
        <v>18480</v>
      </c>
      <c r="W51" s="70">
        <v>0.35</v>
      </c>
      <c r="X51" s="103">
        <f t="shared" si="6"/>
        <v>12012</v>
      </c>
      <c r="Y51" s="103">
        <f t="shared" si="7"/>
        <v>24024</v>
      </c>
    </row>
    <row r="52" spans="1:25" x14ac:dyDescent="0.35">
      <c r="A52" s="137" t="s">
        <v>394</v>
      </c>
      <c r="B52" s="94" t="s">
        <v>411</v>
      </c>
      <c r="C52" s="94" t="s">
        <v>429</v>
      </c>
      <c r="D52" s="94" t="s">
        <v>430</v>
      </c>
      <c r="E52" s="1" t="s">
        <v>236</v>
      </c>
      <c r="F52" s="1" t="s">
        <v>53</v>
      </c>
      <c r="G52" s="1"/>
      <c r="H52" s="1" t="s">
        <v>359</v>
      </c>
      <c r="I52" s="2241">
        <v>6</v>
      </c>
      <c r="J52" s="2241"/>
      <c r="K52" s="94" t="s">
        <v>356</v>
      </c>
      <c r="M52" s="20">
        <v>2</v>
      </c>
      <c r="N52" s="94">
        <v>4</v>
      </c>
      <c r="O52" s="1">
        <v>1</v>
      </c>
      <c r="P52" s="1" t="s">
        <v>51</v>
      </c>
      <c r="Q52" s="94">
        <v>1</v>
      </c>
      <c r="U52" s="94">
        <v>1</v>
      </c>
      <c r="V52" s="5">
        <v>29625</v>
      </c>
      <c r="W52" s="70">
        <v>0.35</v>
      </c>
      <c r="X52" s="103">
        <f t="shared" si="6"/>
        <v>19256.25</v>
      </c>
      <c r="Y52" s="103">
        <f t="shared" si="7"/>
        <v>19256.25</v>
      </c>
    </row>
    <row r="53" spans="1:25" x14ac:dyDescent="0.35">
      <c r="A53" s="137" t="s">
        <v>394</v>
      </c>
      <c r="B53" s="94" t="s">
        <v>411</v>
      </c>
      <c r="C53" s="94" t="s">
        <v>429</v>
      </c>
      <c r="D53" s="94" t="s">
        <v>430</v>
      </c>
      <c r="E53" s="1" t="s">
        <v>310</v>
      </c>
      <c r="F53" s="1" t="s">
        <v>129</v>
      </c>
      <c r="G53" s="1"/>
      <c r="H53" s="1" t="s">
        <v>359</v>
      </c>
      <c r="I53" s="2241">
        <v>2</v>
      </c>
      <c r="J53" s="2241"/>
      <c r="L53" s="94" t="s">
        <v>356</v>
      </c>
      <c r="M53" s="20">
        <v>4</v>
      </c>
      <c r="N53" s="94">
        <v>7</v>
      </c>
      <c r="O53" s="1">
        <v>2</v>
      </c>
      <c r="P53" s="1" t="s">
        <v>51</v>
      </c>
      <c r="Q53" s="94">
        <v>2</v>
      </c>
      <c r="U53" s="94">
        <v>1</v>
      </c>
      <c r="V53" s="5">
        <v>12600</v>
      </c>
      <c r="W53" s="70">
        <v>0.6</v>
      </c>
      <c r="X53" s="103">
        <f t="shared" si="6"/>
        <v>5040</v>
      </c>
      <c r="Y53" s="103">
        <f t="shared" si="7"/>
        <v>10080</v>
      </c>
    </row>
    <row r="54" spans="1:25" x14ac:dyDescent="0.35">
      <c r="A54" s="137" t="s">
        <v>394</v>
      </c>
      <c r="B54" s="94" t="s">
        <v>411</v>
      </c>
      <c r="C54" s="94" t="s">
        <v>429</v>
      </c>
      <c r="D54" s="94" t="s">
        <v>430</v>
      </c>
      <c r="E54" s="1" t="s">
        <v>138</v>
      </c>
      <c r="F54" s="1" t="s">
        <v>311</v>
      </c>
      <c r="G54" s="1" t="s">
        <v>359</v>
      </c>
      <c r="H54" s="1"/>
      <c r="I54" s="2241">
        <v>3</v>
      </c>
      <c r="J54" s="2241"/>
      <c r="L54" s="94" t="s">
        <v>356</v>
      </c>
      <c r="M54" s="20">
        <v>63</v>
      </c>
      <c r="N54" s="94">
        <v>63</v>
      </c>
      <c r="O54" s="1">
        <v>1</v>
      </c>
      <c r="P54" s="1" t="s">
        <v>49</v>
      </c>
      <c r="R54" s="94">
        <v>63</v>
      </c>
      <c r="U54" s="94">
        <v>1</v>
      </c>
      <c r="V54" s="5">
        <v>90935.46</v>
      </c>
      <c r="W54" s="70">
        <v>0.43</v>
      </c>
      <c r="X54" s="103">
        <f t="shared" si="6"/>
        <v>51833.212200000009</v>
      </c>
      <c r="Y54" s="103">
        <f t="shared" si="7"/>
        <v>51833.212200000009</v>
      </c>
    </row>
    <row r="55" spans="1:25" x14ac:dyDescent="0.35">
      <c r="A55" s="137" t="s">
        <v>394</v>
      </c>
      <c r="B55" s="94" t="s">
        <v>411</v>
      </c>
      <c r="C55" s="94" t="s">
        <v>429</v>
      </c>
      <c r="D55" s="94" t="s">
        <v>430</v>
      </c>
      <c r="E55" s="1" t="s">
        <v>313</v>
      </c>
      <c r="F55" s="1" t="s">
        <v>95</v>
      </c>
      <c r="G55" s="1"/>
      <c r="H55" s="1" t="s">
        <v>359</v>
      </c>
      <c r="I55" s="2241">
        <v>5</v>
      </c>
      <c r="J55" s="2241"/>
      <c r="K55" s="94" t="s">
        <v>356</v>
      </c>
      <c r="M55" s="20">
        <v>10</v>
      </c>
      <c r="N55" s="94">
        <v>20</v>
      </c>
      <c r="O55" s="1">
        <v>25</v>
      </c>
      <c r="P55" s="1" t="s">
        <v>51</v>
      </c>
      <c r="Q55" s="94">
        <v>25</v>
      </c>
      <c r="U55" s="94">
        <v>1</v>
      </c>
      <c r="V55" s="5">
        <v>10350</v>
      </c>
      <c r="W55" s="70">
        <v>0.8</v>
      </c>
      <c r="X55" s="103">
        <f t="shared" si="6"/>
        <v>2069.9999999999995</v>
      </c>
      <c r="Y55" s="103">
        <f t="shared" si="7"/>
        <v>51749.999999999985</v>
      </c>
    </row>
    <row r="56" spans="1:25" x14ac:dyDescent="0.35">
      <c r="A56" s="137" t="s">
        <v>394</v>
      </c>
      <c r="B56" s="94" t="s">
        <v>411</v>
      </c>
      <c r="C56" s="94" t="s">
        <v>429</v>
      </c>
      <c r="D56" s="94" t="s">
        <v>430</v>
      </c>
      <c r="E56" s="1" t="s">
        <v>307</v>
      </c>
      <c r="F56" s="1" t="s">
        <v>279</v>
      </c>
      <c r="G56" s="1"/>
      <c r="H56" s="1" t="s">
        <v>359</v>
      </c>
      <c r="I56" s="2241">
        <v>7</v>
      </c>
      <c r="J56" s="2241"/>
      <c r="K56" s="94" t="s">
        <v>356</v>
      </c>
      <c r="M56" s="94">
        <v>1</v>
      </c>
      <c r="N56" s="94">
        <v>2</v>
      </c>
      <c r="O56" s="1">
        <v>2</v>
      </c>
      <c r="P56" s="1" t="s">
        <v>51</v>
      </c>
      <c r="Q56" s="94">
        <v>2</v>
      </c>
      <c r="U56" s="94">
        <v>1</v>
      </c>
      <c r="V56" s="5">
        <v>19000</v>
      </c>
      <c r="W56" s="70">
        <v>0.45</v>
      </c>
      <c r="X56" s="103">
        <f t="shared" si="6"/>
        <v>10450</v>
      </c>
      <c r="Y56" s="103">
        <f t="shared" si="7"/>
        <v>20900</v>
      </c>
    </row>
    <row r="57" spans="1:25" x14ac:dyDescent="0.35">
      <c r="Q57" s="2234"/>
      <c r="R57" s="2234"/>
      <c r="S57" s="2234"/>
      <c r="T57" s="2234"/>
      <c r="U57" s="2234"/>
    </row>
    <row r="58" spans="1:25" x14ac:dyDescent="0.35">
      <c r="Q58" s="2234"/>
      <c r="R58" s="2234"/>
      <c r="S58" s="2234"/>
      <c r="T58" s="2234"/>
      <c r="U58" s="2234"/>
    </row>
    <row r="59" spans="1:25" x14ac:dyDescent="0.35">
      <c r="Q59" s="2234"/>
      <c r="R59" s="2234"/>
      <c r="S59" s="2234"/>
      <c r="T59" s="2234"/>
      <c r="U59" s="2234"/>
    </row>
    <row r="60" spans="1:25" x14ac:dyDescent="0.35">
      <c r="Q60" s="2234"/>
      <c r="R60" s="2234"/>
      <c r="S60" s="2234"/>
      <c r="T60" s="2234"/>
      <c r="U60" s="2234"/>
    </row>
    <row r="61" spans="1:25" x14ac:dyDescent="0.35">
      <c r="B61" s="89" t="s">
        <v>1209</v>
      </c>
      <c r="C61" s="89" t="s">
        <v>1210</v>
      </c>
      <c r="D61" s="89" t="s">
        <v>1211</v>
      </c>
      <c r="E61" s="93"/>
      <c r="Q61" s="2235"/>
      <c r="R61" s="2235"/>
      <c r="S61" s="2235"/>
      <c r="T61" s="2233"/>
    </row>
    <row r="62" spans="1:25" x14ac:dyDescent="0.35">
      <c r="A62" s="93" t="s">
        <v>1212</v>
      </c>
      <c r="B62" s="2263">
        <f>C62*(1-20%)</f>
        <v>4208</v>
      </c>
      <c r="C62" s="2263">
        <v>5260</v>
      </c>
      <c r="D62" s="2263">
        <f>C62*(1+5%)</f>
        <v>5523</v>
      </c>
    </row>
    <row r="63" spans="1:25" x14ac:dyDescent="0.35">
      <c r="A63" s="93" t="s">
        <v>1213</v>
      </c>
      <c r="B63" s="2263">
        <f t="shared" ref="B63:B65" si="8">C63*(1-20%)</f>
        <v>3360</v>
      </c>
      <c r="C63" s="2263">
        <v>4200</v>
      </c>
      <c r="D63" s="2263">
        <f t="shared" ref="D63:D65" si="9">C63*(1+5%)</f>
        <v>4410</v>
      </c>
    </row>
    <row r="64" spans="1:25" x14ac:dyDescent="0.35">
      <c r="A64" s="93" t="s">
        <v>601</v>
      </c>
      <c r="B64" s="2263">
        <f t="shared" si="8"/>
        <v>6960</v>
      </c>
      <c r="C64" s="2263">
        <v>8700</v>
      </c>
      <c r="D64" s="2263">
        <f t="shared" si="9"/>
        <v>9135</v>
      </c>
    </row>
    <row r="65" spans="1:5" x14ac:dyDescent="0.35">
      <c r="A65" s="93" t="s">
        <v>730</v>
      </c>
      <c r="B65" s="2263">
        <f t="shared" si="8"/>
        <v>2960</v>
      </c>
      <c r="C65" s="2263">
        <v>3700</v>
      </c>
      <c r="D65" s="2263">
        <f t="shared" si="9"/>
        <v>3885</v>
      </c>
    </row>
    <row r="66" spans="1:5" x14ac:dyDescent="0.35">
      <c r="B66" s="2263"/>
      <c r="C66" s="2263"/>
      <c r="D66" s="2263"/>
    </row>
    <row r="68" spans="1:5" x14ac:dyDescent="0.35">
      <c r="B68" s="3091" t="s">
        <v>1214</v>
      </c>
      <c r="C68" s="3091"/>
      <c r="D68" s="3091"/>
      <c r="E68" s="3091"/>
    </row>
    <row r="69" spans="1:5" x14ac:dyDescent="0.35">
      <c r="A69" s="93" t="s">
        <v>1212</v>
      </c>
      <c r="B69" s="2230">
        <v>0.3</v>
      </c>
      <c r="C69" s="2230">
        <v>0.5</v>
      </c>
      <c r="D69" s="2230">
        <v>0.2</v>
      </c>
      <c r="E69" s="2230"/>
    </row>
    <row r="70" spans="1:5" x14ac:dyDescent="0.35">
      <c r="A70" s="93" t="s">
        <v>1213</v>
      </c>
      <c r="B70" s="2230">
        <v>0.45</v>
      </c>
      <c r="C70" s="2230">
        <v>0.3</v>
      </c>
      <c r="D70" s="2230">
        <v>0.25</v>
      </c>
      <c r="E70" s="2230"/>
    </row>
    <row r="71" spans="1:5" x14ac:dyDescent="0.35">
      <c r="A71" s="93" t="s">
        <v>601</v>
      </c>
      <c r="B71" s="2230">
        <v>0.45</v>
      </c>
      <c r="C71" s="2230">
        <v>0.5</v>
      </c>
      <c r="D71" s="2230">
        <v>0.05</v>
      </c>
      <c r="E71" s="2230"/>
    </row>
    <row r="72" spans="1:5" x14ac:dyDescent="0.35">
      <c r="A72" s="93" t="s">
        <v>730</v>
      </c>
      <c r="B72" s="2230">
        <v>0.5</v>
      </c>
      <c r="C72" s="2230">
        <v>0.4</v>
      </c>
      <c r="D72" s="2230">
        <v>0.1</v>
      </c>
    </row>
    <row r="77" spans="1:5" x14ac:dyDescent="0.35">
      <c r="B77" s="3091" t="s">
        <v>1215</v>
      </c>
      <c r="C77" s="3091"/>
      <c r="D77" s="3091"/>
      <c r="E77" s="3091"/>
    </row>
    <row r="78" spans="1:5" x14ac:dyDescent="0.35">
      <c r="A78" s="93" t="s">
        <v>1212</v>
      </c>
      <c r="B78" s="2230">
        <v>0.1990521327014218</v>
      </c>
      <c r="C78" s="2230">
        <v>0.48341232227488151</v>
      </c>
      <c r="D78" s="2230">
        <v>0.16587677725118483</v>
      </c>
      <c r="E78" s="2230">
        <v>0.15165876777251186</v>
      </c>
    </row>
    <row r="79" spans="1:5" x14ac:dyDescent="0.35">
      <c r="A79" s="93" t="s">
        <v>1213</v>
      </c>
      <c r="B79" s="6">
        <v>0.21003134796238246</v>
      </c>
      <c r="C79" s="6">
        <v>0.39811912225705332</v>
      </c>
      <c r="D79" s="6">
        <v>0.20062695924764889</v>
      </c>
      <c r="E79" s="6">
        <v>0.19122257053291536</v>
      </c>
    </row>
    <row r="80" spans="1:5" x14ac:dyDescent="0.35">
      <c r="A80" s="93" t="s">
        <v>601</v>
      </c>
      <c r="B80" s="2230">
        <v>0.32500000000000001</v>
      </c>
      <c r="C80" s="2230">
        <v>0.40833333333333333</v>
      </c>
      <c r="D80" s="2230">
        <v>0.26666666666666666</v>
      </c>
      <c r="E80" s="2230"/>
    </row>
    <row r="81" spans="1:4" x14ac:dyDescent="0.35">
      <c r="A81" s="93" t="s">
        <v>730</v>
      </c>
      <c r="B81" s="2230">
        <v>0.25</v>
      </c>
      <c r="C81" s="2230">
        <v>0.55084745762711862</v>
      </c>
      <c r="D81" s="2230">
        <v>0.19915254237288135</v>
      </c>
    </row>
  </sheetData>
  <mergeCells count="2">
    <mergeCell ref="B68:E68"/>
    <mergeCell ref="B77:E77"/>
  </mergeCells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56</vt:i4>
      </vt:variant>
    </vt:vector>
  </HeadingPairs>
  <TitlesOfParts>
    <vt:vector size="56" baseType="lpstr">
      <vt:lpstr>RESUMO VEÍCULOS</vt:lpstr>
      <vt:lpstr>BELEM</vt:lpstr>
      <vt:lpstr>BELEM PLAN</vt:lpstr>
      <vt:lpstr>BOA VISTA</vt:lpstr>
      <vt:lpstr>BOA VISTA PLAN</vt:lpstr>
      <vt:lpstr>MACAPA</vt:lpstr>
      <vt:lpstr>MACAPA PLAN</vt:lpstr>
      <vt:lpstr>MANAUS</vt:lpstr>
      <vt:lpstr>MANAUS PLAN</vt:lpstr>
      <vt:lpstr>PALMAS</vt:lpstr>
      <vt:lpstr>PALMAS PLAN</vt:lpstr>
      <vt:lpstr>PORTO VELHO</vt:lpstr>
      <vt:lpstr>PORTO VELHO PLAN</vt:lpstr>
      <vt:lpstr>RIO BRANCO</vt:lpstr>
      <vt:lpstr>RIO BRANCO PLAN</vt:lpstr>
      <vt:lpstr>VITORIA</vt:lpstr>
      <vt:lpstr>VITORIA PLAN</vt:lpstr>
      <vt:lpstr>SAO PAULO</vt:lpstr>
      <vt:lpstr>SAO PAULO PLAN</vt:lpstr>
      <vt:lpstr>BELO HORIZONTE</vt:lpstr>
      <vt:lpstr>B.HORIZONTE PLAN</vt:lpstr>
      <vt:lpstr>RIO DE JANEIRO</vt:lpstr>
      <vt:lpstr>RIO DE JANEIRO_SEMPRATA</vt:lpstr>
      <vt:lpstr>RIO PLAN</vt:lpstr>
      <vt:lpstr>BRASILIA</vt:lpstr>
      <vt:lpstr>BRASILIA PLAN</vt:lpstr>
      <vt:lpstr>CAMPO GRANDE</vt:lpstr>
      <vt:lpstr>C.GRANDE PLAN</vt:lpstr>
      <vt:lpstr>GOIANIA</vt:lpstr>
      <vt:lpstr>GOIANIA PLAN</vt:lpstr>
      <vt:lpstr>CUIABA</vt:lpstr>
      <vt:lpstr>CUIABÁ PLAN</vt:lpstr>
      <vt:lpstr>FLORIANOPOLIS</vt:lpstr>
      <vt:lpstr>FLORIPA PLAN</vt:lpstr>
      <vt:lpstr>CURITIBA </vt:lpstr>
      <vt:lpstr>CURITIBA PLAN</vt:lpstr>
      <vt:lpstr>PORTO ALEGRE</vt:lpstr>
      <vt:lpstr>POA PLAN</vt:lpstr>
      <vt:lpstr>ARACAJU</vt:lpstr>
      <vt:lpstr>ARACAJU PLAN</vt:lpstr>
      <vt:lpstr>MACEIO </vt:lpstr>
      <vt:lpstr>MACEIO PLAN</vt:lpstr>
      <vt:lpstr>NATAL</vt:lpstr>
      <vt:lpstr>NATAL PLAN</vt:lpstr>
      <vt:lpstr>TERESINA</vt:lpstr>
      <vt:lpstr>TERESINA PLAN</vt:lpstr>
      <vt:lpstr>SAO LUIS</vt:lpstr>
      <vt:lpstr>SAO LUIS PLAN</vt:lpstr>
      <vt:lpstr>JOAO PESSOA</vt:lpstr>
      <vt:lpstr>JOAO PESSOA PLAN</vt:lpstr>
      <vt:lpstr>RECIFE</vt:lpstr>
      <vt:lpstr>RECIFE PLAN</vt:lpstr>
      <vt:lpstr>FORTALEZA</vt:lpstr>
      <vt:lpstr>FORTALEZA PLAN</vt:lpstr>
      <vt:lpstr>SALVADOR</vt:lpstr>
      <vt:lpstr>SALVADOR PLAN</vt:lpstr>
    </vt:vector>
  </TitlesOfParts>
  <Manager/>
  <Company>Omnicom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Mayara Veiga Lima Ghuidotte (Almap BBDO)</dc:creator>
  <cp:keywords/>
  <dc:description/>
  <cp:lastModifiedBy>Luciana Paiato Teixeira (Omnicom)</cp:lastModifiedBy>
  <cp:revision/>
  <dcterms:created xsi:type="dcterms:W3CDTF">2025-07-29T19:15:29Z</dcterms:created>
  <dcterms:modified xsi:type="dcterms:W3CDTF">2026-03-23T22:38:06Z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2025-07-29T19:20:07Z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10d768c4-8b0b-47be-826b-12e2ffa35d80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AverageOTS" linkTarget="prop_AverageOTS">
    <vt:lpwstr>#REF!</vt:lpwstr>
  </property>
  <property fmtid="{D5CDD505-2E9C-101B-9397-08002B2CF9AE}" pid="11" name="Campaign" linkTarget="prop_Campaign">
    <vt:lpwstr>#REF!</vt:lpwstr>
  </property>
  <property fmtid="{D5CDD505-2E9C-101B-9397-08002B2CF9AE}" pid="12" name="Client" linkTarget="prop_Client">
    <vt:lpwstr>#REF!</vt:lpwstr>
  </property>
  <property fmtid="{D5CDD505-2E9C-101B-9397-08002B2CF9AE}" pid="13" name="ClientDivision" linkTarget="prop_ClientDivision">
    <vt:lpwstr>#REF!</vt:lpwstr>
  </property>
  <property fmtid="{D5CDD505-2E9C-101B-9397-08002B2CF9AE}" pid="14" name="Country" linkTarget="prop_Country">
    <vt:lpwstr>#REF!</vt:lpwstr>
  </property>
  <property fmtid="{D5CDD505-2E9C-101B-9397-08002B2CF9AE}" pid="15" name="Currency" linkTarget="prop_Currency">
    <vt:lpwstr>#REF!</vt:lpwstr>
  </property>
  <property fmtid="{D5CDD505-2E9C-101B-9397-08002B2CF9AE}" pid="16" name="Date" linkTarget="prop_Date">
    <vt:lpwstr>#REF!</vt:lpwstr>
  </property>
  <property fmtid="{D5CDD505-2E9C-101B-9397-08002B2CF9AE}" pid="17" name="ExchangeRate" linkTarget="prop_ExchangeRate">
    <vt:lpwstr>#REF!</vt:lpwstr>
  </property>
  <property fmtid="{D5CDD505-2E9C-101B-9397-08002B2CF9AE}" pid="18" name="IndirectExchangeRate" linkTarget="prop_IndirectExchangeRate">
    <vt:lpwstr>#REF!</vt:lpwstr>
  </property>
  <property fmtid="{D5CDD505-2E9C-101B-9397-08002B2CF9AE}" pid="19" name="MediaBuyingTarget" linkTarget="prop_MediaBuyingTarget">
    <vt:lpwstr>#REF!</vt:lpwstr>
  </property>
  <property fmtid="{D5CDD505-2E9C-101B-9397-08002B2CF9AE}" pid="20" name="MediaType" linkTarget="prop_MediaType">
    <vt:lpwstr>#REF!</vt:lpwstr>
  </property>
  <property fmtid="{D5CDD505-2E9C-101B-9397-08002B2CF9AE}" pid="21" name="PercentageCover" linkTarget="prop_PercentageCover">
    <vt:lpwstr>#REF!</vt:lpwstr>
  </property>
  <property fmtid="{D5CDD505-2E9C-101B-9397-08002B2CF9AE}" pid="22" name="PlanNumber" linkTarget="prop_PlanNumber">
    <vt:lpwstr>#REF!</vt:lpwstr>
  </property>
  <property fmtid="{D5CDD505-2E9C-101B-9397-08002B2CF9AE}" pid="23" name="ProductArea" linkTarget="prop_ProductArea">
    <vt:lpwstr>#REF!</vt:lpwstr>
  </property>
  <property fmtid="{D5CDD505-2E9C-101B-9397-08002B2CF9AE}" pid="24" name="Quotation" linkTarget="prop_Quotation">
    <vt:lpwstr>#REF!</vt:lpwstr>
  </property>
  <property fmtid="{D5CDD505-2E9C-101B-9397-08002B2CF9AE}" pid="25" name="Source" linkTarget="prop_Source">
    <vt:lpwstr>#REF!</vt:lpwstr>
  </property>
  <property fmtid="{D5CDD505-2E9C-101B-9397-08002B2CF9AE}" pid="26" name="UniverseSize" linkTarget="prop_UniverseSize">
    <vt:lpwstr>#REF!</vt:lpwstr>
  </property>
  <property fmtid="{D5CDD505-2E9C-101B-9397-08002B2CF9AE}" pid="27" name="Year" linkTarget="prop_Year">
    <vt:lpwstr>#REF!</vt:lpwstr>
  </property>
</Properties>
</file>